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Sam\Documents\GFOA\PEW\"/>
    </mc:Choice>
  </mc:AlternateContent>
  <xr:revisionPtr revIDLastSave="0" documentId="13_ncr:1_{799E20BF-0D62-4EE7-9130-BD49426E2C43}" xr6:coauthVersionLast="47" xr6:coauthVersionMax="47" xr10:uidLastSave="{00000000-0000-0000-0000-000000000000}"/>
  <bookViews>
    <workbookView xWindow="-103" yWindow="-103" windowWidth="16663" windowHeight="9892" xr2:uid="{00000000-000D-0000-FFFF-FFFF00000000}"/>
  </bookViews>
  <sheets>
    <sheet name="About" sheetId="11" r:id="rId1"/>
    <sheet name="Dashboard" sheetId="7" r:id="rId2"/>
    <sheet name="Impacts" sheetId="6" state="hidden" r:id="rId3"/>
    <sheet name="WildFireSim" sheetId="1" state="hidden" r:id="rId4"/>
    <sheet name="SurplusDeficit" sheetId="8" state="hidden" r:id="rId5"/>
    <sheet name="SparklineData" sheetId="4" state="hidden" r:id="rId6"/>
    <sheet name="PMControls" sheetId="3" state="hidden" r:id="rId7"/>
    <sheet name="PMTable" sheetId="2" state="hidden" r:id="rId8"/>
    <sheet name="ChanceCalc Chart Data" sheetId="5" state="hidden" r:id="rId9"/>
    <sheet name="PMVariables1" sheetId="10" state="hidden" r:id="rId10"/>
    <sheet name="PMData1" sheetId="9" state="hidden" r:id="rId11"/>
  </sheets>
  <definedNames>
    <definedName name="_10YearGovtLoss">PMData1!$M$19:$M$10018</definedName>
    <definedName name="_10YearGovtLoss.In">PMVariables1!$O$2</definedName>
    <definedName name="_10YearGovtLoss.MD">PMData1!$M$19:$M$10019</definedName>
    <definedName name="_10YearTotalEconLoss">PMTable!$M$4:$M$10003</definedName>
    <definedName name="_10YrCumLossGain">PMTable!$X$4:$X$10003</definedName>
    <definedName name="Copy1">Dashboard!$A$1:$D$22</definedName>
    <definedName name="EconLossY1">PMTable!$C$4:$C$10003</definedName>
    <definedName name="EconLossY10">PMTable!$L$4:$L$10003</definedName>
    <definedName name="EconLossY2">PMTable!$D$4:$D$10003</definedName>
    <definedName name="EconLossY3">PMTable!$E$4:$E$10003</definedName>
    <definedName name="EconLossY4">PMTable!$F$4:$F$10003</definedName>
    <definedName name="EconLossY5">PMTable!$G$4:$G$10003</definedName>
    <definedName name="EconLossY6">PMTable!$H$4:$H$10003</definedName>
    <definedName name="EconLossY7">PMTable!$I$4:$I$10003</definedName>
    <definedName name="EconLossY8">PMTable!$J$4:$J$10003</definedName>
    <definedName name="EconLossY9">PMTable!$K$4:$K$10003</definedName>
    <definedName name="EndRsrvYr1">PMTable!$N$4:$N$10003</definedName>
    <definedName name="EndRsrvYr10">PMTable!$W$4:$W$10003</definedName>
    <definedName name="EndRsrvYr2">PMTable!$O$4:$O$10003</definedName>
    <definedName name="EndRsrvYr3">PMTable!$P$4:$P$10003</definedName>
    <definedName name="EndRsrvYr4">PMTable!$Q$4:$Q$10003</definedName>
    <definedName name="EndRsrvYr5">PMTable!$R$4:$R$10003</definedName>
    <definedName name="EndRsrvYr6">PMTable!$S$4:$S$10003</definedName>
    <definedName name="EndRsrvYr7">PMTable!$T$4:$T$10003</definedName>
    <definedName name="EndRsrvYr8">PMTable!$U$4:$U$10003</definedName>
    <definedName name="EndRsrvYr9">PMTable!$V$4:$V$10003</definedName>
    <definedName name="GovtLossY1">PMData1!$C$19:$C$10018</definedName>
    <definedName name="GovtLossY1.In">PMVariables1!$E$2</definedName>
    <definedName name="GovtLossY1.MD">PMData1!$C$19:$C$10019</definedName>
    <definedName name="GovtLossY10">PMData1!$L$19:$L$10018</definedName>
    <definedName name="GovtLossY10.In">PMVariables1!$N$2</definedName>
    <definedName name="GovtLossY10.MD">PMData1!$L$19:$L$10019</definedName>
    <definedName name="GovtLossY2">PMData1!$D$19:$D$10018</definedName>
    <definedName name="GovtLossY2.In">PMVariables1!$F$2</definedName>
    <definedName name="GovtLossY2.MD">PMData1!$D$19:$D$10019</definedName>
    <definedName name="GovtLossY3">PMData1!$E$19:$E$10018</definedName>
    <definedName name="GovtLossY3.In">PMVariables1!$G$2</definedName>
    <definedName name="GovtLossY3.MD">PMData1!$E$19:$E$10019</definedName>
    <definedName name="GovtLossY4">PMData1!$F$19:$F$10018</definedName>
    <definedName name="GovtLossY4.In">PMVariables1!$H$2</definedName>
    <definedName name="GovtLossY4.MD">PMData1!$F$19:$F$10019</definedName>
    <definedName name="GovtLossY5">PMData1!$G$19:$G$10018</definedName>
    <definedName name="GovtLossY5.In">PMVariables1!$I$2</definedName>
    <definedName name="GovtLossY5.MD">PMData1!$G$19:$G$10019</definedName>
    <definedName name="GovtLossY6">PMData1!$H$19:$H$10018</definedName>
    <definedName name="GovtLossY6.In">PMVariables1!$J$2</definedName>
    <definedName name="GovtLossY6.MD">PMData1!$H$19:$H$10019</definedName>
    <definedName name="GovtLossY7">PMData1!$I$19:$I$10018</definedName>
    <definedName name="GovtLossY7.In">PMVariables1!$K$2</definedName>
    <definedName name="GovtLossY7.MD">PMData1!$I$19:$I$10019</definedName>
    <definedName name="GovtLossY8">PMData1!$J$19:$J$10018</definedName>
    <definedName name="GovtLossY8.In">PMVariables1!$L$2</definedName>
    <definedName name="GovtLossY8.MD">PMData1!$J$19:$J$10019</definedName>
    <definedName name="GovtLossY9">PMData1!$K$19:$K$10018</definedName>
    <definedName name="GovtLossY9.In">PMVariables1!$M$2</definedName>
    <definedName name="GovtLossY9.MD">PMData1!$K$19:$K$10019</definedName>
    <definedName name="PM__10YearGovtLoss_axis_lbls" hidden="1">OFFSET( 'ChanceCalc Chart Data'!#REF!, 0, 0, 'ChanceCalc Chart Data'!#REF! )</definedName>
    <definedName name="PM__10YearGovtLoss_bins" hidden="1">'ChanceCalc Chart Data'!#REF!</definedName>
    <definedName name="PM__10YearGovtLoss_freq" hidden="1">'ChanceCalc Chart Data'!#REF!</definedName>
    <definedName name="PM__10YearGovtLoss_hist_data" hidden="1">OFFSET( 'ChanceCalc Chart Data'!#REF!, 0, 0, 'ChanceCalc Chart Data'!#REF! )</definedName>
    <definedName name="PM__10YearGovtLoss_lbls" hidden="1">'ChanceCalc Chart Data'!#REF!</definedName>
    <definedName name="PM__10YearTotalEconLoss_axis_lbls" hidden="1">OFFSET( 'ChanceCalc Chart Data'!$L$220:$L$321, 0, 0, 'ChanceCalc Chart Data'!$L$6 )</definedName>
    <definedName name="PM__10YearTotalEconLoss_bins" hidden="1">'ChanceCalc Chart Data'!$L$15:$L$115</definedName>
    <definedName name="PM__10YearTotalEconLoss_freq" hidden="1">'ChanceCalc Chart Data'!$L$117:$L$218</definedName>
    <definedName name="PM__10YearTotalEconLoss_hist_data" hidden="1">OFFSET( 'ChanceCalc Chart Data'!$L$117:$L$218, 0, 0, 'ChanceCalc Chart Data'!$L$6 )</definedName>
    <definedName name="PM__10YearTotalEconLoss_lbls" hidden="1">'ChanceCalc Chart Data'!$L$220:$L$321</definedName>
    <definedName name="PM__10YrCumLossGain_axis_lbls" hidden="1">OFFSET( 'ChanceCalc Chart Data'!$W$220:$W$321, 0, 0, 'ChanceCalc Chart Data'!$W$6 )</definedName>
    <definedName name="PM__10YrCumLossGain_bins" hidden="1">'ChanceCalc Chart Data'!$W$15:$W$115</definedName>
    <definedName name="PM__10YrCumLossGain_freq" hidden="1">'ChanceCalc Chart Data'!$W$117:$W$218</definedName>
    <definedName name="PM__10YrCumLossGain_hist_data" hidden="1">OFFSET( 'ChanceCalc Chart Data'!$W$117:$W$218, 0, 0, 'ChanceCalc Chart Data'!$W$6 )</definedName>
    <definedName name="PM__10YrCumLossGain_lbls" hidden="1">'ChanceCalc Chart Data'!$W$220:$W$321</definedName>
    <definedName name="PM_cdf_Y" hidden="1">'ChanceCalc Chart Data'!$A$323:$A$427</definedName>
    <definedName name="PM_DfltBins">10</definedName>
    <definedName name="PM_EconLossY1_axis_lbls" hidden="1">OFFSET( 'ChanceCalc Chart Data'!$B$220:$B$321, 0, 0, 'ChanceCalc Chart Data'!$B$6 )</definedName>
    <definedName name="PM_EconLossY1_bins" hidden="1">'ChanceCalc Chart Data'!$B$15:$B$115</definedName>
    <definedName name="PM_EconLossY1_freq" hidden="1">'ChanceCalc Chart Data'!$B$117:$B$218</definedName>
    <definedName name="PM_EconLossY1_hist_data" hidden="1">OFFSET( 'ChanceCalc Chart Data'!$B$117:$B$218, 0, 0, 'ChanceCalc Chart Data'!$B$6 )</definedName>
    <definedName name="PM_EconLossY1_lbls" hidden="1">'ChanceCalc Chart Data'!$B$220:$B$321</definedName>
    <definedName name="PM_EconLossY10_axis_lbls" hidden="1">OFFSET( 'ChanceCalc Chart Data'!$K$220:$K$321, 0, 0, 'ChanceCalc Chart Data'!$K$6 )</definedName>
    <definedName name="PM_EconLossY10_bins" hidden="1">'ChanceCalc Chart Data'!$K$15:$K$115</definedName>
    <definedName name="PM_EconLossY10_freq" hidden="1">'ChanceCalc Chart Data'!$K$117:$K$218</definedName>
    <definedName name="PM_EconLossY10_hist_data" hidden="1">OFFSET( 'ChanceCalc Chart Data'!$K$117:$K$218, 0, 0, 'ChanceCalc Chart Data'!$K$6 )</definedName>
    <definedName name="PM_EconLossY10_lbls" hidden="1">'ChanceCalc Chart Data'!$K$220:$K$321</definedName>
    <definedName name="PM_EconLossY2_axis_lbls" hidden="1">OFFSET( 'ChanceCalc Chart Data'!$C$220:$C$321, 0, 0, 'ChanceCalc Chart Data'!$C$6 )</definedName>
    <definedName name="PM_EconLossY2_bins" hidden="1">'ChanceCalc Chart Data'!$C$15:$C$115</definedName>
    <definedName name="PM_EconLossY2_freq" hidden="1">'ChanceCalc Chart Data'!$C$117:$C$218</definedName>
    <definedName name="PM_EconLossY2_hist_data" hidden="1">OFFSET( 'ChanceCalc Chart Data'!$C$117:$C$218, 0, 0, 'ChanceCalc Chart Data'!$C$6 )</definedName>
    <definedName name="PM_EconLossY2_lbls" hidden="1">'ChanceCalc Chart Data'!$C$220:$C$321</definedName>
    <definedName name="PM_EconLossY3_axis_lbls" hidden="1">OFFSET( 'ChanceCalc Chart Data'!$D$220:$D$321, 0, 0, 'ChanceCalc Chart Data'!$D$6 )</definedName>
    <definedName name="PM_EconLossY3_bins" hidden="1">'ChanceCalc Chart Data'!$D$15:$D$115</definedName>
    <definedName name="PM_EconLossY3_freq" hidden="1">'ChanceCalc Chart Data'!$D$117:$D$218</definedName>
    <definedName name="PM_EconLossY3_hist_data" hidden="1">OFFSET( 'ChanceCalc Chart Data'!$D$117:$D$218, 0, 0, 'ChanceCalc Chart Data'!$D$6 )</definedName>
    <definedName name="PM_EconLossY3_lbls" hidden="1">'ChanceCalc Chart Data'!$D$220:$D$321</definedName>
    <definedName name="PM_EconLossY4_axis_lbls" hidden="1">OFFSET( 'ChanceCalc Chart Data'!$E$220:$E$321, 0, 0, 'ChanceCalc Chart Data'!$E$6 )</definedName>
    <definedName name="PM_EconLossY4_bins" hidden="1">'ChanceCalc Chart Data'!$E$15:$E$115</definedName>
    <definedName name="PM_EconLossY4_freq" hidden="1">'ChanceCalc Chart Data'!$E$117:$E$218</definedName>
    <definedName name="PM_EconLossY4_hist_data" hidden="1">OFFSET( 'ChanceCalc Chart Data'!$E$117:$E$218, 0, 0, 'ChanceCalc Chart Data'!$E$6 )</definedName>
    <definedName name="PM_EconLossY4_lbls" hidden="1">'ChanceCalc Chart Data'!$E$220:$E$321</definedName>
    <definedName name="PM_EconLossY5_axis_lbls" hidden="1">OFFSET( 'ChanceCalc Chart Data'!$F$220:$F$321, 0, 0, 'ChanceCalc Chart Data'!$F$6 )</definedName>
    <definedName name="PM_EconLossY5_bins" hidden="1">'ChanceCalc Chart Data'!$F$15:$F$115</definedName>
    <definedName name="PM_EconLossY5_freq" hidden="1">'ChanceCalc Chart Data'!$F$117:$F$218</definedName>
    <definedName name="PM_EconLossY5_hist_data" hidden="1">OFFSET( 'ChanceCalc Chart Data'!$F$117:$F$218, 0, 0, 'ChanceCalc Chart Data'!$F$6 )</definedName>
    <definedName name="PM_EconLossY5_lbls" hidden="1">'ChanceCalc Chart Data'!$F$220:$F$321</definedName>
    <definedName name="PM_EconLossY6_axis_lbls" hidden="1">OFFSET( 'ChanceCalc Chart Data'!$G$220:$G$321, 0, 0, 'ChanceCalc Chart Data'!$G$6 )</definedName>
    <definedName name="PM_EconLossY6_bins" hidden="1">'ChanceCalc Chart Data'!$G$15:$G$115</definedName>
    <definedName name="PM_EconLossY6_freq" hidden="1">'ChanceCalc Chart Data'!$G$117:$G$218</definedName>
    <definedName name="PM_EconLossY6_hist_data" hidden="1">OFFSET( 'ChanceCalc Chart Data'!$G$117:$G$218, 0, 0, 'ChanceCalc Chart Data'!$G$6 )</definedName>
    <definedName name="PM_EconLossY6_lbls" hidden="1">'ChanceCalc Chart Data'!$G$220:$G$321</definedName>
    <definedName name="PM_EconLossY7_axis_lbls" hidden="1">OFFSET( 'ChanceCalc Chart Data'!$H$220:$H$321, 0, 0, 'ChanceCalc Chart Data'!$H$6 )</definedName>
    <definedName name="PM_EconLossY7_bins" hidden="1">'ChanceCalc Chart Data'!$H$15:$H$115</definedName>
    <definedName name="PM_EconLossY7_freq" hidden="1">'ChanceCalc Chart Data'!$H$117:$H$218</definedName>
    <definedName name="PM_EconLossY7_hist_data" hidden="1">OFFSET( 'ChanceCalc Chart Data'!$H$117:$H$218, 0, 0, 'ChanceCalc Chart Data'!$H$6 )</definedName>
    <definedName name="PM_EconLossY7_lbls" hidden="1">'ChanceCalc Chart Data'!$H$220:$H$321</definedName>
    <definedName name="PM_EconLossY8_axis_lbls" hidden="1">OFFSET( 'ChanceCalc Chart Data'!$I$220:$I$321, 0, 0, 'ChanceCalc Chart Data'!$I$6 )</definedName>
    <definedName name="PM_EconLossY8_bins" hidden="1">'ChanceCalc Chart Data'!$I$15:$I$115</definedName>
    <definedName name="PM_EconLossY8_freq" hidden="1">'ChanceCalc Chart Data'!$I$117:$I$218</definedName>
    <definedName name="PM_EconLossY8_hist_data" hidden="1">OFFSET( 'ChanceCalc Chart Data'!$I$117:$I$218, 0, 0, 'ChanceCalc Chart Data'!$I$6 )</definedName>
    <definedName name="PM_EconLossY8_lbls" hidden="1">'ChanceCalc Chart Data'!$I$220:$I$321</definedName>
    <definedName name="PM_EconLossY9_axis_lbls" hidden="1">OFFSET( 'ChanceCalc Chart Data'!$J$220:$J$321, 0, 0, 'ChanceCalc Chart Data'!$J$6 )</definedName>
    <definedName name="PM_EconLossY9_bins" hidden="1">'ChanceCalc Chart Data'!$J$15:$J$115</definedName>
    <definedName name="PM_EconLossY9_freq" hidden="1">'ChanceCalc Chart Data'!$J$117:$J$218</definedName>
    <definedName name="PM_EconLossY9_hist_data" hidden="1">OFFSET( 'ChanceCalc Chart Data'!$J$117:$J$218, 0, 0, 'ChanceCalc Chart Data'!$J$6 )</definedName>
    <definedName name="PM_EconLossY9_lbls" hidden="1">'ChanceCalc Chart Data'!$J$220:$J$321</definedName>
    <definedName name="PM_EndRsrvYr1_axis_lbls" hidden="1">OFFSET( 'ChanceCalc Chart Data'!$M$220:$M$321, 0, 0, 'ChanceCalc Chart Data'!$M$6 )</definedName>
    <definedName name="PM_EndRsrvYr1_bins" hidden="1">'ChanceCalc Chart Data'!$M$15:$M$115</definedName>
    <definedName name="PM_EndRsrvYr1_freq" hidden="1">'ChanceCalc Chart Data'!$M$117:$M$218</definedName>
    <definedName name="PM_EndRsrvYr1_hist_data" hidden="1">OFFSET( 'ChanceCalc Chart Data'!$M$117:$M$218, 0, 0, 'ChanceCalc Chart Data'!$M$6 )</definedName>
    <definedName name="PM_EndRsrvYr1_lbls" hidden="1">'ChanceCalc Chart Data'!$M$220:$M$321</definedName>
    <definedName name="PM_EndRsrvYr10_axis_lbls" hidden="1">OFFSET( 'ChanceCalc Chart Data'!$V$220:$V$321, 0, 0, 'ChanceCalc Chart Data'!$V$6 )</definedName>
    <definedName name="PM_EndRsrvYr10_bins" hidden="1">'ChanceCalc Chart Data'!$V$15:$V$115</definedName>
    <definedName name="PM_EndRsrvYr10_freq" hidden="1">'ChanceCalc Chart Data'!$V$117:$V$218</definedName>
    <definedName name="PM_EndRsrvYr10_hist_data" hidden="1">OFFSET( 'ChanceCalc Chart Data'!$V$117:$V$218, 0, 0, 'ChanceCalc Chart Data'!$V$6 )</definedName>
    <definedName name="PM_EndRsrvYr10_lbls" hidden="1">'ChanceCalc Chart Data'!$V$220:$V$321</definedName>
    <definedName name="PM_EndRsrvYr2_axis_lbls" hidden="1">OFFSET( 'ChanceCalc Chart Data'!$N$220:$N$321, 0, 0, 'ChanceCalc Chart Data'!$N$6 )</definedName>
    <definedName name="PM_EndRsrvYr2_bins" hidden="1">'ChanceCalc Chart Data'!$N$15:$N$115</definedName>
    <definedName name="PM_EndRsrvYr2_freq" hidden="1">'ChanceCalc Chart Data'!$N$117:$N$218</definedName>
    <definedName name="PM_EndRsrvYr2_hist_data" hidden="1">OFFSET( 'ChanceCalc Chart Data'!$N$117:$N$218, 0, 0, 'ChanceCalc Chart Data'!$N$6 )</definedName>
    <definedName name="PM_EndRsrvYr2_lbls" hidden="1">'ChanceCalc Chart Data'!$N$220:$N$321</definedName>
    <definedName name="PM_EndRsrvYr3_axis_lbls" hidden="1">OFFSET( 'ChanceCalc Chart Data'!$O$220:$O$321, 0, 0, 'ChanceCalc Chart Data'!$O$6 )</definedName>
    <definedName name="PM_EndRsrvYr3_bins" hidden="1">'ChanceCalc Chart Data'!$O$15:$O$115</definedName>
    <definedName name="PM_EndRsrvYr3_freq" hidden="1">'ChanceCalc Chart Data'!$O$117:$O$218</definedName>
    <definedName name="PM_EndRsrvYr3_hist_data" hidden="1">OFFSET( 'ChanceCalc Chart Data'!$O$117:$O$218, 0, 0, 'ChanceCalc Chart Data'!$O$6 )</definedName>
    <definedName name="PM_EndRsrvYr3_lbls" hidden="1">'ChanceCalc Chart Data'!$O$220:$O$321</definedName>
    <definedName name="PM_EndRsrvYr4_axis_lbls" hidden="1">OFFSET( 'ChanceCalc Chart Data'!$P$220:$P$321, 0, 0, 'ChanceCalc Chart Data'!$P$6 )</definedName>
    <definedName name="PM_EndRsrvYr4_bins" hidden="1">'ChanceCalc Chart Data'!$P$15:$P$115</definedName>
    <definedName name="PM_EndRsrvYr4_freq" hidden="1">'ChanceCalc Chart Data'!$P$117:$P$218</definedName>
    <definedName name="PM_EndRsrvYr4_hist_data" hidden="1">OFFSET( 'ChanceCalc Chart Data'!$P$117:$P$218, 0, 0, 'ChanceCalc Chart Data'!$P$6 )</definedName>
    <definedName name="PM_EndRsrvYr4_lbls" hidden="1">'ChanceCalc Chart Data'!$P$220:$P$321</definedName>
    <definedName name="PM_EndRsrvYr5_axis_lbls" hidden="1">OFFSET( 'ChanceCalc Chart Data'!$Q$220:$Q$321, 0, 0, 'ChanceCalc Chart Data'!$Q$6 )</definedName>
    <definedName name="PM_EndRsrvYr5_bins" hidden="1">'ChanceCalc Chart Data'!$Q$15:$Q$115</definedName>
    <definedName name="PM_EndRsrvYr5_freq" hidden="1">'ChanceCalc Chart Data'!$Q$117:$Q$218</definedName>
    <definedName name="PM_EndRsrvYr5_hist_data" hidden="1">OFFSET( 'ChanceCalc Chart Data'!$Q$117:$Q$218, 0, 0, 'ChanceCalc Chart Data'!$Q$6 )</definedName>
    <definedName name="PM_EndRsrvYr5_lbls" hidden="1">'ChanceCalc Chart Data'!$Q$220:$Q$321</definedName>
    <definedName name="PM_EndRsrvYr6_axis_lbls" hidden="1">OFFSET( 'ChanceCalc Chart Data'!$R$220:$R$321, 0, 0, 'ChanceCalc Chart Data'!$R$6 )</definedName>
    <definedName name="PM_EndRsrvYr6_bins" hidden="1">'ChanceCalc Chart Data'!$R$15:$R$115</definedName>
    <definedName name="PM_EndRsrvYr6_freq" hidden="1">'ChanceCalc Chart Data'!$R$117:$R$218</definedName>
    <definedName name="PM_EndRsrvYr6_hist_data" hidden="1">OFFSET( 'ChanceCalc Chart Data'!$R$117:$R$218, 0, 0, 'ChanceCalc Chart Data'!$R$6 )</definedName>
    <definedName name="PM_EndRsrvYr6_lbls" hidden="1">'ChanceCalc Chart Data'!$R$220:$R$321</definedName>
    <definedName name="PM_EndRsrvYr7_axis_lbls" hidden="1">OFFSET( 'ChanceCalc Chart Data'!$S$220:$S$321, 0, 0, 'ChanceCalc Chart Data'!$S$6 )</definedName>
    <definedName name="PM_EndRsrvYr7_bins" hidden="1">'ChanceCalc Chart Data'!$S$15:$S$115</definedName>
    <definedName name="PM_EndRsrvYr7_freq" hidden="1">'ChanceCalc Chart Data'!$S$117:$S$218</definedName>
    <definedName name="PM_EndRsrvYr7_hist_data" hidden="1">OFFSET( 'ChanceCalc Chart Data'!$S$117:$S$218, 0, 0, 'ChanceCalc Chart Data'!$S$6 )</definedName>
    <definedName name="PM_EndRsrvYr7_lbls" hidden="1">'ChanceCalc Chart Data'!$S$220:$S$321</definedName>
    <definedName name="PM_EndRsrvYr8_axis_lbls" hidden="1">OFFSET( 'ChanceCalc Chart Data'!$T$220:$T$321, 0, 0, 'ChanceCalc Chart Data'!$T$6 )</definedName>
    <definedName name="PM_EndRsrvYr8_bins" hidden="1">'ChanceCalc Chart Data'!$T$15:$T$115</definedName>
    <definedName name="PM_EndRsrvYr8_freq" hidden="1">'ChanceCalc Chart Data'!$T$117:$T$218</definedName>
    <definedName name="PM_EndRsrvYr8_hist_data" hidden="1">OFFSET( 'ChanceCalc Chart Data'!$T$117:$T$218, 0, 0, 'ChanceCalc Chart Data'!$T$6 )</definedName>
    <definedName name="PM_EndRsrvYr8_lbls" hidden="1">'ChanceCalc Chart Data'!$T$220:$T$321</definedName>
    <definedName name="PM_EndRsrvYr9_axis_lbls" hidden="1">OFFSET( 'ChanceCalc Chart Data'!$U$220:$U$321, 0, 0, 'ChanceCalc Chart Data'!$U$6 )</definedName>
    <definedName name="PM_EndRsrvYr9_bins" hidden="1">'ChanceCalc Chart Data'!$U$15:$U$115</definedName>
    <definedName name="PM_EndRsrvYr9_freq" hidden="1">'ChanceCalc Chart Data'!$U$117:$U$218</definedName>
    <definedName name="PM_EndRsrvYr9_hist_data" hidden="1">OFFSET( 'ChanceCalc Chart Data'!$U$117:$U$218, 0, 0, 'ChanceCalc Chart Data'!$U$6 )</definedName>
    <definedName name="PM_EndRsrvYr9_lbls" hidden="1">'ChanceCalc Chart Data'!$U$220:$U$321</definedName>
    <definedName name="PM_ExtendedMeta">PMControls!$A$10:$A$11</definedName>
    <definedName name="PM_GovtLossY1_axis_lbls" hidden="1">OFFSET( 'ChanceCalc Chart Data'!#REF!, 0, 0, 'ChanceCalc Chart Data'!#REF! )</definedName>
    <definedName name="PM_GovtLossY1_bins" hidden="1">'ChanceCalc Chart Data'!#REF!</definedName>
    <definedName name="PM_GovtLossY1_freq" hidden="1">'ChanceCalc Chart Data'!#REF!</definedName>
    <definedName name="PM_GovtLossY1_hist_data" hidden="1">OFFSET( 'ChanceCalc Chart Data'!#REF!, 0, 0, 'ChanceCalc Chart Data'!#REF! )</definedName>
    <definedName name="PM_GovtLossY1_lbls" hidden="1">'ChanceCalc Chart Data'!#REF!</definedName>
    <definedName name="PM_Index">PMTable!$A$1</definedName>
    <definedName name="PM_Indices">PMTable!$B$4:$B$10003</definedName>
    <definedName name="PM_InitialVariableID">4633295</definedName>
    <definedName name="PM_LastLibCodeName">"PMData1"</definedName>
    <definedName name="PM_LastLibType">2</definedName>
    <definedName name="PM_LastLoadedLib">"C:\Users\Sam\Documents\GFOA\Climate\WF_GovtLoss_Lib.xlsx"</definedName>
    <definedName name="PM_LastLoadedLoc">"C:\Users\Sam\Documents\GFOA\Climate\WF_GovtLoss_Lib.xlsx"</definedName>
    <definedName name="PM_library_file_name" hidden="1">"WFModel.xlsx"</definedName>
    <definedName name="PM_library_file_path" hidden="1">"https://gfoaorg-my.sharepoint.com/personal/skavanagh_gfoa_org/Documents/Documents/1.Working Files/Presentations/2023-09 Pew"</definedName>
    <definedName name="PM_LibUrl1" hidden="1">"C:\Users\Sam\Documents\GFOA\Climate\WF_GovtLoss_Lib.xlsx"</definedName>
    <definedName name="PM_local_library">TRUE</definedName>
    <definedName name="PM_MaxBins">100</definedName>
    <definedName name="PM_MD">PMTable!$J$1</definedName>
    <definedName name="PM_Meta">PMTable!$A$3</definedName>
    <definedName name="PM_Meta_Index">PMTable!$A$4</definedName>
    <definedName name="PM_MetadataControls">PMControls!$A$1</definedName>
    <definedName name="PM_random_mode">TRUE</definedName>
    <definedName name="PM_roundChanceOfWhatever">FALSE</definedName>
    <definedName name="PM_roundChancePercent">5</definedName>
    <definedName name="PM_SipLength" localSheetId="10">PMData1!$B$2</definedName>
    <definedName name="PM_sparklinesForInputs" hidden="1">TRUE</definedName>
    <definedName name="PM_sparklinesForOutputs" hidden="1">TRUE</definedName>
    <definedName name="PM_sparklinesIONumberOfBins" hidden="1">10</definedName>
    <definedName name="PM_Trials">PMData1!$B$2</definedName>
    <definedName name="PM_Wks1">"PMData1"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9" i="7" l="1"/>
  <c r="B35" i="6"/>
  <c r="L36" i="6"/>
  <c r="K36" i="6"/>
  <c r="J36" i="6"/>
  <c r="I36" i="6"/>
  <c r="H36" i="6"/>
  <c r="G36" i="6"/>
  <c r="F36" i="6"/>
  <c r="E36" i="6"/>
  <c r="D36" i="6"/>
  <c r="C36" i="6"/>
  <c r="L35" i="6"/>
  <c r="K35" i="6"/>
  <c r="J35" i="6"/>
  <c r="I35" i="6"/>
  <c r="H35" i="6"/>
  <c r="G35" i="6"/>
  <c r="F35" i="6"/>
  <c r="E35" i="6"/>
  <c r="D35" i="6"/>
  <c r="C35" i="6"/>
  <c r="D17" i="9" l="1"/>
  <c r="E17" i="9"/>
  <c r="F17" i="9"/>
  <c r="G17" i="9"/>
  <c r="H17" i="9"/>
  <c r="I17" i="9"/>
  <c r="J17" i="9"/>
  <c r="K17" i="9"/>
  <c r="L17" i="9"/>
  <c r="C17" i="9"/>
  <c r="A1" i="2" l="1"/>
  <c r="A1" i="3" a="1"/>
  <c r="A1" i="3"/>
  <c r="J1" i="2" s="1"/>
  <c r="K1" i="2" s="1"/>
  <c r="A11" i="3" a="1"/>
  <c r="A11" i="3" s="1"/>
  <c r="A3" i="2" a="1"/>
  <c r="A3" i="2" s="1"/>
  <c r="D19" i="6"/>
  <c r="E19" i="6"/>
  <c r="F19" i="6"/>
  <c r="G19" i="6"/>
  <c r="H19" i="6"/>
  <c r="I19" i="6"/>
  <c r="J19" i="6"/>
  <c r="K19" i="6"/>
  <c r="L19" i="6"/>
  <c r="C19" i="6"/>
  <c r="D5" i="8"/>
  <c r="E5" i="8" s="1"/>
  <c r="F5" i="8" s="1"/>
  <c r="G5" i="8" s="1"/>
  <c r="H5" i="8" s="1"/>
  <c r="I5" i="8" s="1"/>
  <c r="J5" i="8" s="1"/>
  <c r="K5" i="8" s="1"/>
  <c r="L5" i="8" s="1"/>
  <c r="M5" i="8" s="1"/>
  <c r="D6" i="8"/>
  <c r="E6" i="8" s="1"/>
  <c r="F6" i="8" s="1"/>
  <c r="G6" i="8" s="1"/>
  <c r="H6" i="8" s="1"/>
  <c r="I6" i="8" s="1"/>
  <c r="J6" i="8" s="1"/>
  <c r="K6" i="8" s="1"/>
  <c r="L6" i="8" s="1"/>
  <c r="M6" i="8" s="1"/>
  <c r="D4" i="8"/>
  <c r="E4" i="8" s="1"/>
  <c r="F4" i="8" s="1"/>
  <c r="G4" i="8" s="1"/>
  <c r="H4" i="8" s="1"/>
  <c r="I4" i="8" s="1"/>
  <c r="J4" i="8" s="1"/>
  <c r="K4" i="8" s="1"/>
  <c r="L4" i="8" s="1"/>
  <c r="M4" i="8" s="1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43" i="6"/>
  <c r="D142" i="6"/>
  <c r="F142" i="6" s="1"/>
  <c r="B141" i="6"/>
  <c r="B140" i="6"/>
  <c r="B139" i="6"/>
  <c r="B138" i="6"/>
  <c r="C137" i="6"/>
  <c r="B137" i="6"/>
  <c r="B136" i="6"/>
  <c r="B135" i="6"/>
  <c r="B134" i="6"/>
  <c r="B133" i="6"/>
  <c r="C132" i="6"/>
  <c r="B132" i="6"/>
  <c r="B131" i="6"/>
  <c r="B130" i="6"/>
  <c r="B129" i="6"/>
  <c r="B128" i="6"/>
  <c r="C127" i="6"/>
  <c r="B127" i="6"/>
  <c r="B126" i="6"/>
  <c r="B125" i="6"/>
  <c r="B124" i="6"/>
  <c r="B123" i="6"/>
  <c r="C122" i="6"/>
  <c r="B122" i="6"/>
  <c r="B121" i="6"/>
  <c r="B120" i="6"/>
  <c r="B119" i="6"/>
  <c r="B118" i="6"/>
  <c r="C117" i="6"/>
  <c r="B117" i="6"/>
  <c r="B116" i="6"/>
  <c r="B115" i="6"/>
  <c r="B114" i="6"/>
  <c r="B113" i="6"/>
  <c r="C112" i="6"/>
  <c r="B112" i="6"/>
  <c r="B111" i="6"/>
  <c r="B110" i="6"/>
  <c r="B109" i="6"/>
  <c r="B108" i="6"/>
  <c r="C107" i="6"/>
  <c r="B107" i="6"/>
  <c r="B106" i="6"/>
  <c r="B105" i="6"/>
  <c r="B104" i="6"/>
  <c r="B103" i="6"/>
  <c r="C102" i="6"/>
  <c r="B102" i="6"/>
  <c r="B101" i="6"/>
  <c r="B100" i="6"/>
  <c r="B99" i="6"/>
  <c r="B98" i="6"/>
  <c r="C97" i="6"/>
  <c r="B97" i="6"/>
  <c r="B96" i="6"/>
  <c r="B95" i="6"/>
  <c r="B94" i="6"/>
  <c r="B93" i="6"/>
  <c r="C92" i="6"/>
  <c r="B92" i="6"/>
  <c r="B91" i="6"/>
  <c r="B90" i="6"/>
  <c r="B89" i="6"/>
  <c r="B88" i="6"/>
  <c r="C87" i="6"/>
  <c r="B87" i="6"/>
  <c r="B86" i="6"/>
  <c r="B85" i="6"/>
  <c r="B84" i="6"/>
  <c r="B83" i="6"/>
  <c r="C82" i="6"/>
  <c r="B82" i="6"/>
  <c r="B81" i="6"/>
  <c r="B80" i="6"/>
  <c r="B79" i="6"/>
  <c r="B78" i="6"/>
  <c r="C77" i="6"/>
  <c r="B77" i="6"/>
  <c r="B76" i="6"/>
  <c r="B75" i="6"/>
  <c r="B74" i="6"/>
  <c r="B73" i="6"/>
  <c r="C72" i="6"/>
  <c r="B72" i="6"/>
  <c r="B71" i="6"/>
  <c r="B70" i="6"/>
  <c r="B69" i="6"/>
  <c r="B68" i="6"/>
  <c r="C67" i="6"/>
  <c r="B67" i="6"/>
  <c r="B66" i="6"/>
  <c r="B65" i="6"/>
  <c r="B64" i="6"/>
  <c r="B63" i="6"/>
  <c r="C62" i="6"/>
  <c r="B62" i="6"/>
  <c r="B61" i="6"/>
  <c r="B60" i="6"/>
  <c r="B59" i="6"/>
  <c r="B58" i="6"/>
  <c r="C57" i="6"/>
  <c r="B57" i="6"/>
  <c r="B56" i="6"/>
  <c r="B55" i="6"/>
  <c r="B54" i="6"/>
  <c r="B53" i="6"/>
  <c r="C52" i="6"/>
  <c r="B52" i="6"/>
  <c r="B51" i="6"/>
  <c r="B50" i="6"/>
  <c r="B49" i="6"/>
  <c r="B48" i="6"/>
  <c r="C47" i="6"/>
  <c r="B47" i="6"/>
  <c r="B46" i="6"/>
  <c r="B45" i="6"/>
  <c r="B44" i="6"/>
  <c r="B43" i="6"/>
  <c r="L38" i="6"/>
  <c r="L39" i="6" s="1"/>
  <c r="K38" i="6"/>
  <c r="K39" i="6" s="1"/>
  <c r="J38" i="6"/>
  <c r="J39" i="6" s="1"/>
  <c r="I38" i="6"/>
  <c r="I39" i="6" s="1"/>
  <c r="H38" i="6"/>
  <c r="H39" i="6" s="1"/>
  <c r="G38" i="6"/>
  <c r="G39" i="6" s="1"/>
  <c r="F38" i="6"/>
  <c r="F39" i="6" s="1"/>
  <c r="E38" i="6"/>
  <c r="E39" i="6" s="1"/>
  <c r="D38" i="6"/>
  <c r="D39" i="6" s="1"/>
  <c r="C38" i="6"/>
  <c r="C39" i="6" s="1"/>
  <c r="M6" i="5"/>
  <c r="W14" i="5"/>
  <c r="W220" i="5" s="1"/>
  <c r="W13" i="5"/>
  <c r="W6" i="5"/>
  <c r="W2" i="5"/>
  <c r="W3" i="5" s="1"/>
  <c r="V14" i="5"/>
  <c r="V13" i="5"/>
  <c r="V6" i="5"/>
  <c r="V2" i="5"/>
  <c r="V3" i="5" s="1"/>
  <c r="U14" i="5"/>
  <c r="U220" i="5" s="1"/>
  <c r="U13" i="5"/>
  <c r="U6" i="5"/>
  <c r="U2" i="5"/>
  <c r="U3" i="5" s="1"/>
  <c r="T14" i="5"/>
  <c r="T220" i="5" s="1"/>
  <c r="T13" i="5"/>
  <c r="T6" i="5"/>
  <c r="T2" i="5"/>
  <c r="T3" i="5" s="1"/>
  <c r="S14" i="5"/>
  <c r="S13" i="5"/>
  <c r="S6" i="5"/>
  <c r="S2" i="5"/>
  <c r="S3" i="5" s="1"/>
  <c r="R14" i="5"/>
  <c r="R13" i="5"/>
  <c r="R6" i="5"/>
  <c r="R2" i="5"/>
  <c r="R3" i="5" s="1"/>
  <c r="Q14" i="5"/>
  <c r="Q220" i="5" s="1"/>
  <c r="Q13" i="5"/>
  <c r="Q6" i="5"/>
  <c r="Q2" i="5"/>
  <c r="Q3" i="5" s="1"/>
  <c r="P14" i="5"/>
  <c r="P220" i="5" s="1"/>
  <c r="P13" i="5"/>
  <c r="P6" i="5"/>
  <c r="P2" i="5"/>
  <c r="P3" i="5" s="1"/>
  <c r="O14" i="5"/>
  <c r="O220" i="5" s="1"/>
  <c r="O13" i="5"/>
  <c r="O6" i="5"/>
  <c r="O2" i="5"/>
  <c r="O3" i="5" s="1"/>
  <c r="N14" i="5"/>
  <c r="N13" i="5"/>
  <c r="N6" i="5"/>
  <c r="N2" i="5"/>
  <c r="N3" i="5" s="1"/>
  <c r="M14" i="5"/>
  <c r="M220" i="5" s="1"/>
  <c r="M13" i="5"/>
  <c r="M2" i="5"/>
  <c r="M3" i="5" s="1"/>
  <c r="D14" i="6"/>
  <c r="E14" i="6"/>
  <c r="F14" i="6"/>
  <c r="G14" i="6"/>
  <c r="H14" i="6"/>
  <c r="I14" i="6"/>
  <c r="J14" i="6"/>
  <c r="K14" i="6"/>
  <c r="L14" i="6"/>
  <c r="D15" i="6"/>
  <c r="E15" i="6"/>
  <c r="F15" i="6"/>
  <c r="G15" i="6"/>
  <c r="H15" i="6"/>
  <c r="I15" i="6"/>
  <c r="J15" i="6"/>
  <c r="K15" i="6"/>
  <c r="L15" i="6"/>
  <c r="D16" i="6"/>
  <c r="E16" i="6"/>
  <c r="F16" i="6"/>
  <c r="G16" i="6"/>
  <c r="H16" i="6"/>
  <c r="I16" i="6"/>
  <c r="J16" i="6"/>
  <c r="K16" i="6"/>
  <c r="L16" i="6"/>
  <c r="D17" i="6"/>
  <c r="E17" i="6"/>
  <c r="F17" i="6"/>
  <c r="G17" i="6"/>
  <c r="H17" i="6"/>
  <c r="I17" i="6"/>
  <c r="J17" i="6"/>
  <c r="K17" i="6"/>
  <c r="L17" i="6"/>
  <c r="C17" i="6"/>
  <c r="C16" i="6"/>
  <c r="C15" i="6"/>
  <c r="C14" i="6"/>
  <c r="C9" i="6"/>
  <c r="D11" i="6" s="1"/>
  <c r="D25" i="6" s="1"/>
  <c r="D7" i="6"/>
  <c r="E7" i="6"/>
  <c r="F7" i="6"/>
  <c r="G7" i="6"/>
  <c r="H7" i="6"/>
  <c r="I7" i="6"/>
  <c r="J7" i="6"/>
  <c r="K7" i="6"/>
  <c r="L7" i="6"/>
  <c r="C7" i="6"/>
  <c r="F27" i="6" l="1"/>
  <c r="G27" i="6"/>
  <c r="C27" i="6"/>
  <c r="E27" i="6"/>
  <c r="L27" i="6"/>
  <c r="D27" i="6"/>
  <c r="K27" i="6"/>
  <c r="J27" i="6"/>
  <c r="I27" i="6"/>
  <c r="H27" i="6"/>
  <c r="E2" i="10" a="1"/>
  <c r="E2" i="10" s="1"/>
  <c r="D5" i="1" s="1" a="1"/>
  <c r="D5" i="1" s="1"/>
  <c r="R8" i="5"/>
  <c r="R15" i="5" s="1"/>
  <c r="R221" i="5" s="1"/>
  <c r="S8" i="5"/>
  <c r="S15" i="5" s="1"/>
  <c r="S16" i="5" s="1"/>
  <c r="W8" i="5"/>
  <c r="W15" i="5" s="1"/>
  <c r="R220" i="5"/>
  <c r="T8" i="5"/>
  <c r="T15" i="5" s="1"/>
  <c r="T16" i="5" s="1"/>
  <c r="Q8" i="5"/>
  <c r="Q15" i="5" s="1"/>
  <c r="Q221" i="5" s="1"/>
  <c r="O8" i="5"/>
  <c r="O15" i="5" s="1"/>
  <c r="O221" i="5" s="1"/>
  <c r="M8" i="5"/>
  <c r="M15" i="5" s="1"/>
  <c r="N220" i="5"/>
  <c r="N8" i="5"/>
  <c r="N15" i="5" s="1"/>
  <c r="P8" i="5"/>
  <c r="P15" i="5" s="1"/>
  <c r="V220" i="5"/>
  <c r="V8" i="5"/>
  <c r="V15" i="5" s="1"/>
  <c r="S220" i="5"/>
  <c r="U8" i="5"/>
  <c r="U15" i="5" s="1"/>
  <c r="C11" i="6"/>
  <c r="C25" i="6" s="1"/>
  <c r="K2" i="10" l="1" a="1"/>
  <c r="K2" i="10" s="1"/>
  <c r="J5" i="1" s="1" a="1"/>
  <c r="J5" i="1" s="1"/>
  <c r="I8" i="8"/>
  <c r="I9" i="8" s="1"/>
  <c r="I10" i="8" s="1"/>
  <c r="H24" i="6" s="1"/>
  <c r="E8" i="8"/>
  <c r="E9" i="8" s="1"/>
  <c r="E10" i="8" s="1"/>
  <c r="D24" i="6" s="1"/>
  <c r="G2" i="10" a="1"/>
  <c r="G2" i="10" s="1"/>
  <c r="F5" i="1" s="1" a="1"/>
  <c r="F5" i="1" s="1"/>
  <c r="I2" i="10" a="1"/>
  <c r="I2" i="10" s="1"/>
  <c r="H5" i="1" s="1" a="1"/>
  <c r="H5" i="1" s="1"/>
  <c r="K8" i="8"/>
  <c r="K9" i="8" s="1"/>
  <c r="K10" i="8" s="1"/>
  <c r="J24" i="6" s="1"/>
  <c r="H2" i="10" a="1"/>
  <c r="H2" i="10" s="1"/>
  <c r="G5" i="1" s="1" a="1"/>
  <c r="G5" i="1" s="1"/>
  <c r="M2" i="10" a="1"/>
  <c r="M2" i="10" s="1"/>
  <c r="L5" i="1" s="1" a="1"/>
  <c r="L5" i="1" s="1"/>
  <c r="J8" i="8"/>
  <c r="J9" i="8" s="1"/>
  <c r="J10" i="8" s="1"/>
  <c r="I24" i="6" s="1"/>
  <c r="L8" i="8"/>
  <c r="L9" i="8" s="1"/>
  <c r="L10" i="8" s="1"/>
  <c r="K24" i="6" s="1"/>
  <c r="F2" i="10" a="1"/>
  <c r="F2" i="10" s="1"/>
  <c r="E5" i="1" s="1" a="1"/>
  <c r="E5" i="1" s="1"/>
  <c r="O2" i="10" a="1"/>
  <c r="O2" i="10" s="1"/>
  <c r="N5" i="1" s="1" a="1"/>
  <c r="N5" i="1" s="1"/>
  <c r="N2" i="10" a="1"/>
  <c r="N2" i="10" s="1"/>
  <c r="M5" i="1" s="1" a="1"/>
  <c r="M5" i="1" s="1"/>
  <c r="M8" i="8"/>
  <c r="M9" i="8" s="1"/>
  <c r="M10" i="8" s="1"/>
  <c r="L24" i="6" s="1"/>
  <c r="F8" i="8"/>
  <c r="F9" i="8" s="1"/>
  <c r="F10" i="8" s="1"/>
  <c r="E24" i="6" s="1"/>
  <c r="G8" i="8"/>
  <c r="G9" i="8" s="1"/>
  <c r="G10" i="8" s="1"/>
  <c r="F24" i="6" s="1"/>
  <c r="L2" i="10" a="1"/>
  <c r="L2" i="10" s="1"/>
  <c r="K5" i="1" s="1" a="1"/>
  <c r="K5" i="1" s="1"/>
  <c r="H8" i="8"/>
  <c r="H9" i="8" s="1"/>
  <c r="H10" i="8" s="1"/>
  <c r="G24" i="6" s="1"/>
  <c r="J2" i="10" a="1"/>
  <c r="J2" i="10" s="1"/>
  <c r="I5" i="1" s="1" a="1"/>
  <c r="I5" i="1" s="1"/>
  <c r="R16" i="5"/>
  <c r="R17" i="5" s="1"/>
  <c r="S221" i="5"/>
  <c r="M221" i="5"/>
  <c r="M16" i="5"/>
  <c r="W221" i="5"/>
  <c r="W16" i="5"/>
  <c r="O16" i="5"/>
  <c r="O17" i="5" s="1"/>
  <c r="T221" i="5"/>
  <c r="Q16" i="5"/>
  <c r="Q222" i="5" s="1"/>
  <c r="U221" i="5"/>
  <c r="U16" i="5"/>
  <c r="P16" i="5"/>
  <c r="P221" i="5"/>
  <c r="N16" i="5"/>
  <c r="N221" i="5"/>
  <c r="V16" i="5"/>
  <c r="V221" i="5"/>
  <c r="T17" i="5"/>
  <c r="T222" i="5"/>
  <c r="S222" i="5"/>
  <c r="S17" i="5"/>
  <c r="R222" i="5" l="1"/>
  <c r="O222" i="5"/>
  <c r="Q17" i="5"/>
  <c r="Q223" i="5" s="1"/>
  <c r="M17" i="5"/>
  <c r="M222" i="5"/>
  <c r="W222" i="5"/>
  <c r="W17" i="5"/>
  <c r="T18" i="5"/>
  <c r="T223" i="5"/>
  <c r="V17" i="5"/>
  <c r="V222" i="5"/>
  <c r="N17" i="5"/>
  <c r="N222" i="5"/>
  <c r="R223" i="5"/>
  <c r="R18" i="5"/>
  <c r="S18" i="5"/>
  <c r="S223" i="5"/>
  <c r="O18" i="5"/>
  <c r="O223" i="5"/>
  <c r="U17" i="5"/>
  <c r="U222" i="5"/>
  <c r="P17" i="5"/>
  <c r="P222" i="5"/>
  <c r="Q18" i="5" l="1"/>
  <c r="Q224" i="5" s="1"/>
  <c r="M223" i="5"/>
  <c r="M18" i="5"/>
  <c r="W223" i="5"/>
  <c r="W18" i="5"/>
  <c r="R224" i="5"/>
  <c r="R19" i="5"/>
  <c r="P223" i="5"/>
  <c r="P18" i="5"/>
  <c r="V223" i="5"/>
  <c r="V18" i="5"/>
  <c r="T19" i="5"/>
  <c r="T224" i="5"/>
  <c r="O224" i="5"/>
  <c r="O19" i="5"/>
  <c r="S19" i="5"/>
  <c r="S224" i="5"/>
  <c r="N223" i="5"/>
  <c r="N18" i="5"/>
  <c r="U223" i="5"/>
  <c r="U18" i="5"/>
  <c r="Q19" i="5" l="1"/>
  <c r="Q20" i="5" s="1"/>
  <c r="M224" i="5"/>
  <c r="M19" i="5"/>
  <c r="W224" i="5"/>
  <c r="W19" i="5"/>
  <c r="O20" i="5"/>
  <c r="O225" i="5"/>
  <c r="T20" i="5"/>
  <c r="T225" i="5"/>
  <c r="V224" i="5"/>
  <c r="V19" i="5"/>
  <c r="R225" i="5"/>
  <c r="R20" i="5"/>
  <c r="P224" i="5"/>
  <c r="P19" i="5"/>
  <c r="U224" i="5"/>
  <c r="U19" i="5"/>
  <c r="N19" i="5"/>
  <c r="N224" i="5"/>
  <c r="S225" i="5"/>
  <c r="S20" i="5"/>
  <c r="Q225" i="5" l="1"/>
  <c r="M225" i="5"/>
  <c r="M20" i="5"/>
  <c r="W225" i="5"/>
  <c r="W20" i="5"/>
  <c r="P20" i="5"/>
  <c r="P225" i="5"/>
  <c r="V20" i="5"/>
  <c r="V225" i="5"/>
  <c r="R226" i="5"/>
  <c r="R21" i="5"/>
  <c r="T21" i="5"/>
  <c r="T226" i="5"/>
  <c r="N225" i="5"/>
  <c r="N20" i="5"/>
  <c r="U225" i="5"/>
  <c r="U20" i="5"/>
  <c r="Q226" i="5"/>
  <c r="Q21" i="5"/>
  <c r="S226" i="5"/>
  <c r="S21" i="5"/>
  <c r="O226" i="5"/>
  <c r="O21" i="5"/>
  <c r="M226" i="5" l="1"/>
  <c r="M21" i="5"/>
  <c r="W226" i="5"/>
  <c r="W21" i="5"/>
  <c r="U226" i="5"/>
  <c r="U21" i="5"/>
  <c r="T227" i="5"/>
  <c r="T22" i="5"/>
  <c r="N226" i="5"/>
  <c r="N21" i="5"/>
  <c r="S22" i="5"/>
  <c r="S227" i="5"/>
  <c r="R227" i="5"/>
  <c r="R22" i="5"/>
  <c r="Q227" i="5"/>
  <c r="Q22" i="5"/>
  <c r="O227" i="5"/>
  <c r="O22" i="5"/>
  <c r="V21" i="5"/>
  <c r="V226" i="5"/>
  <c r="P226" i="5"/>
  <c r="P21" i="5"/>
  <c r="M227" i="5" l="1"/>
  <c r="M22" i="5"/>
  <c r="W227" i="5"/>
  <c r="W22" i="5"/>
  <c r="R228" i="5"/>
  <c r="R23" i="5"/>
  <c r="Q228" i="5"/>
  <c r="Q23" i="5"/>
  <c r="P22" i="5"/>
  <c r="P227" i="5"/>
  <c r="T23" i="5"/>
  <c r="T228" i="5"/>
  <c r="O228" i="5"/>
  <c r="O23" i="5"/>
  <c r="N227" i="5"/>
  <c r="N22" i="5"/>
  <c r="V22" i="5"/>
  <c r="V227" i="5"/>
  <c r="U227" i="5"/>
  <c r="U22" i="5"/>
  <c r="S228" i="5"/>
  <c r="S23" i="5"/>
  <c r="M228" i="5" l="1"/>
  <c r="M23" i="5"/>
  <c r="W228" i="5"/>
  <c r="W23" i="5"/>
  <c r="N228" i="5"/>
  <c r="N23" i="5"/>
  <c r="S229" i="5"/>
  <c r="S24" i="5"/>
  <c r="Q229" i="5"/>
  <c r="Q24" i="5"/>
  <c r="T229" i="5"/>
  <c r="T24" i="5"/>
  <c r="P23" i="5"/>
  <c r="P228" i="5"/>
  <c r="R229" i="5"/>
  <c r="R24" i="5"/>
  <c r="O229" i="5"/>
  <c r="O24" i="5"/>
  <c r="U228" i="5"/>
  <c r="U23" i="5"/>
  <c r="V228" i="5"/>
  <c r="V23" i="5"/>
  <c r="M229" i="5" l="1"/>
  <c r="M24" i="5"/>
  <c r="W229" i="5"/>
  <c r="W24" i="5"/>
  <c r="O25" i="5"/>
  <c r="O230" i="5"/>
  <c r="V229" i="5"/>
  <c r="V24" i="5"/>
  <c r="Q25" i="5"/>
  <c r="Q230" i="5"/>
  <c r="S230" i="5"/>
  <c r="S25" i="5"/>
  <c r="R25" i="5"/>
  <c r="R230" i="5"/>
  <c r="P24" i="5"/>
  <c r="P229" i="5"/>
  <c r="N229" i="5"/>
  <c r="N24" i="5"/>
  <c r="T230" i="5"/>
  <c r="T25" i="5"/>
  <c r="U229" i="5"/>
  <c r="U24" i="5"/>
  <c r="M25" i="5" l="1"/>
  <c r="M230" i="5"/>
  <c r="W25" i="5"/>
  <c r="W230" i="5"/>
  <c r="P25" i="5"/>
  <c r="P230" i="5"/>
  <c r="R26" i="5"/>
  <c r="R231" i="5"/>
  <c r="S231" i="5"/>
  <c r="S26" i="5"/>
  <c r="Q26" i="5"/>
  <c r="Q231" i="5"/>
  <c r="T26" i="5"/>
  <c r="T231" i="5"/>
  <c r="V25" i="5"/>
  <c r="V230" i="5"/>
  <c r="U25" i="5"/>
  <c r="U230" i="5"/>
  <c r="N230" i="5"/>
  <c r="N25" i="5"/>
  <c r="O26" i="5"/>
  <c r="O231" i="5"/>
  <c r="M26" i="5" l="1"/>
  <c r="M231" i="5"/>
  <c r="W26" i="5"/>
  <c r="W231" i="5"/>
  <c r="S232" i="5"/>
  <c r="S27" i="5"/>
  <c r="T232" i="5"/>
  <c r="T27" i="5"/>
  <c r="Q27" i="5"/>
  <c r="Q232" i="5"/>
  <c r="O232" i="5"/>
  <c r="O27" i="5"/>
  <c r="P26" i="5"/>
  <c r="P231" i="5"/>
  <c r="V231" i="5"/>
  <c r="V26" i="5"/>
  <c r="N231" i="5"/>
  <c r="N26" i="5"/>
  <c r="U26" i="5"/>
  <c r="U231" i="5"/>
  <c r="R232" i="5"/>
  <c r="R27" i="5"/>
  <c r="M27" i="5" l="1"/>
  <c r="M232" i="5"/>
  <c r="W27" i="5"/>
  <c r="W232" i="5"/>
  <c r="V232" i="5"/>
  <c r="V27" i="5"/>
  <c r="P232" i="5"/>
  <c r="P27" i="5"/>
  <c r="O233" i="5"/>
  <c r="O28" i="5"/>
  <c r="Q28" i="5"/>
  <c r="Q233" i="5"/>
  <c r="N27" i="5"/>
  <c r="N232" i="5"/>
  <c r="R28" i="5"/>
  <c r="R233" i="5"/>
  <c r="T233" i="5"/>
  <c r="T28" i="5"/>
  <c r="S28" i="5"/>
  <c r="S233" i="5"/>
  <c r="U232" i="5"/>
  <c r="U27" i="5"/>
  <c r="M28" i="5" l="1"/>
  <c r="M233" i="5"/>
  <c r="W28" i="5"/>
  <c r="W233" i="5"/>
  <c r="R29" i="5"/>
  <c r="R234" i="5"/>
  <c r="Q234" i="5"/>
  <c r="Q29" i="5"/>
  <c r="U233" i="5"/>
  <c r="U28" i="5"/>
  <c r="P233" i="5"/>
  <c r="P28" i="5"/>
  <c r="V233" i="5"/>
  <c r="V28" i="5"/>
  <c r="T234" i="5"/>
  <c r="T29" i="5"/>
  <c r="N28" i="5"/>
  <c r="N233" i="5"/>
  <c r="O29" i="5"/>
  <c r="O234" i="5"/>
  <c r="S234" i="5"/>
  <c r="S29" i="5"/>
  <c r="M29" i="5" l="1"/>
  <c r="M234" i="5"/>
  <c r="W29" i="5"/>
  <c r="W234" i="5"/>
  <c r="N29" i="5"/>
  <c r="N234" i="5"/>
  <c r="T235" i="5"/>
  <c r="T30" i="5"/>
  <c r="P234" i="5"/>
  <c r="P29" i="5"/>
  <c r="V234" i="5"/>
  <c r="V29" i="5"/>
  <c r="U29" i="5"/>
  <c r="U234" i="5"/>
  <c r="Q30" i="5"/>
  <c r="Q235" i="5"/>
  <c r="S30" i="5"/>
  <c r="S235" i="5"/>
  <c r="O235" i="5"/>
  <c r="O30" i="5"/>
  <c r="R30" i="5"/>
  <c r="R235" i="5"/>
  <c r="M30" i="5" l="1"/>
  <c r="M235" i="5"/>
  <c r="W30" i="5"/>
  <c r="W235" i="5"/>
  <c r="S236" i="5"/>
  <c r="S31" i="5"/>
  <c r="U30" i="5"/>
  <c r="U235" i="5"/>
  <c r="T236" i="5"/>
  <c r="T31" i="5"/>
  <c r="Q236" i="5"/>
  <c r="Q31" i="5"/>
  <c r="V235" i="5"/>
  <c r="V30" i="5"/>
  <c r="O236" i="5"/>
  <c r="O31" i="5"/>
  <c r="P235" i="5"/>
  <c r="P30" i="5"/>
  <c r="R31" i="5"/>
  <c r="R236" i="5"/>
  <c r="N30" i="5"/>
  <c r="N235" i="5"/>
  <c r="M236" i="5" l="1"/>
  <c r="M31" i="5"/>
  <c r="W31" i="5"/>
  <c r="W236" i="5"/>
  <c r="P31" i="5"/>
  <c r="P236" i="5"/>
  <c r="R237" i="5"/>
  <c r="R32" i="5"/>
  <c r="O32" i="5"/>
  <c r="O237" i="5"/>
  <c r="Q237" i="5"/>
  <c r="Q32" i="5"/>
  <c r="U236" i="5"/>
  <c r="U31" i="5"/>
  <c r="V236" i="5"/>
  <c r="V31" i="5"/>
  <c r="T32" i="5"/>
  <c r="T237" i="5"/>
  <c r="N236" i="5"/>
  <c r="N31" i="5"/>
  <c r="S237" i="5"/>
  <c r="S32" i="5"/>
  <c r="M237" i="5" l="1"/>
  <c r="M32" i="5"/>
  <c r="W237" i="5"/>
  <c r="W32" i="5"/>
  <c r="T33" i="5"/>
  <c r="T238" i="5"/>
  <c r="O238" i="5"/>
  <c r="O33" i="5"/>
  <c r="U32" i="5"/>
  <c r="U237" i="5"/>
  <c r="R238" i="5"/>
  <c r="R33" i="5"/>
  <c r="Q238" i="5"/>
  <c r="Q33" i="5"/>
  <c r="S238" i="5"/>
  <c r="S33" i="5"/>
  <c r="N32" i="5"/>
  <c r="N237" i="5"/>
  <c r="V237" i="5"/>
  <c r="V32" i="5"/>
  <c r="P32" i="5"/>
  <c r="P237" i="5"/>
  <c r="M33" i="5" l="1"/>
  <c r="M238" i="5"/>
  <c r="W238" i="5"/>
  <c r="W33" i="5"/>
  <c r="S239" i="5"/>
  <c r="S34" i="5"/>
  <c r="R34" i="5"/>
  <c r="R239" i="5"/>
  <c r="Q239" i="5"/>
  <c r="Q34" i="5"/>
  <c r="U33" i="5"/>
  <c r="U238" i="5"/>
  <c r="V33" i="5"/>
  <c r="V238" i="5"/>
  <c r="N33" i="5"/>
  <c r="N238" i="5"/>
  <c r="O239" i="5"/>
  <c r="O34" i="5"/>
  <c r="P238" i="5"/>
  <c r="P33" i="5"/>
  <c r="T239" i="5"/>
  <c r="T34" i="5"/>
  <c r="M239" i="5" l="1"/>
  <c r="M34" i="5"/>
  <c r="W239" i="5"/>
  <c r="W34" i="5"/>
  <c r="O35" i="5"/>
  <c r="O240" i="5"/>
  <c r="Q240" i="5"/>
  <c r="Q35" i="5"/>
  <c r="S35" i="5"/>
  <c r="S240" i="5"/>
  <c r="V239" i="5"/>
  <c r="V34" i="5"/>
  <c r="R240" i="5"/>
  <c r="R35" i="5"/>
  <c r="T35" i="5"/>
  <c r="T240" i="5"/>
  <c r="P239" i="5"/>
  <c r="P34" i="5"/>
  <c r="N239" i="5"/>
  <c r="N34" i="5"/>
  <c r="U34" i="5"/>
  <c r="U239" i="5"/>
  <c r="M240" i="5" l="1"/>
  <c r="M35" i="5"/>
  <c r="W240" i="5"/>
  <c r="W35" i="5"/>
  <c r="N35" i="5"/>
  <c r="N240" i="5"/>
  <c r="V240" i="5"/>
  <c r="V35" i="5"/>
  <c r="T36" i="5"/>
  <c r="T241" i="5"/>
  <c r="Q241" i="5"/>
  <c r="Q36" i="5"/>
  <c r="P35" i="5"/>
  <c r="P240" i="5"/>
  <c r="R36" i="5"/>
  <c r="R241" i="5"/>
  <c r="S241" i="5"/>
  <c r="S36" i="5"/>
  <c r="U240" i="5"/>
  <c r="U35" i="5"/>
  <c r="O36" i="5"/>
  <c r="O241" i="5"/>
  <c r="M241" i="5" l="1"/>
  <c r="M36" i="5"/>
  <c r="W241" i="5"/>
  <c r="W36" i="5"/>
  <c r="V36" i="5"/>
  <c r="V241" i="5"/>
  <c r="S37" i="5"/>
  <c r="S242" i="5"/>
  <c r="P241" i="5"/>
  <c r="P36" i="5"/>
  <c r="O242" i="5"/>
  <c r="O37" i="5"/>
  <c r="U241" i="5"/>
  <c r="U36" i="5"/>
  <c r="R37" i="5"/>
  <c r="R242" i="5"/>
  <c r="Q242" i="5"/>
  <c r="Q37" i="5"/>
  <c r="T37" i="5"/>
  <c r="T242" i="5"/>
  <c r="N36" i="5"/>
  <c r="N241" i="5"/>
  <c r="M242" i="5" l="1"/>
  <c r="M37" i="5"/>
  <c r="W242" i="5"/>
  <c r="W37" i="5"/>
  <c r="Q243" i="5"/>
  <c r="Q38" i="5"/>
  <c r="R243" i="5"/>
  <c r="R38" i="5"/>
  <c r="U37" i="5"/>
  <c r="U242" i="5"/>
  <c r="P242" i="5"/>
  <c r="P37" i="5"/>
  <c r="N37" i="5"/>
  <c r="N242" i="5"/>
  <c r="S243" i="5"/>
  <c r="S38" i="5"/>
  <c r="O38" i="5"/>
  <c r="O243" i="5"/>
  <c r="T243" i="5"/>
  <c r="T38" i="5"/>
  <c r="V242" i="5"/>
  <c r="V37" i="5"/>
  <c r="M243" i="5" l="1"/>
  <c r="M38" i="5"/>
  <c r="W243" i="5"/>
  <c r="W38" i="5"/>
  <c r="R244" i="5"/>
  <c r="R39" i="5"/>
  <c r="N243" i="5"/>
  <c r="N38" i="5"/>
  <c r="P38" i="5"/>
  <c r="P243" i="5"/>
  <c r="U243" i="5"/>
  <c r="U38" i="5"/>
  <c r="S39" i="5"/>
  <c r="S244" i="5"/>
  <c r="T39" i="5"/>
  <c r="T244" i="5"/>
  <c r="Q39" i="5"/>
  <c r="Q244" i="5"/>
  <c r="O244" i="5"/>
  <c r="O39" i="5"/>
  <c r="V38" i="5"/>
  <c r="V243" i="5"/>
  <c r="M244" i="5" l="1"/>
  <c r="M39" i="5"/>
  <c r="W244" i="5"/>
  <c r="W39" i="5"/>
  <c r="S40" i="5"/>
  <c r="S245" i="5"/>
  <c r="U244" i="5"/>
  <c r="U39" i="5"/>
  <c r="Q40" i="5"/>
  <c r="Q245" i="5"/>
  <c r="T40" i="5"/>
  <c r="T245" i="5"/>
  <c r="N244" i="5"/>
  <c r="N39" i="5"/>
  <c r="V244" i="5"/>
  <c r="V39" i="5"/>
  <c r="O245" i="5"/>
  <c r="O40" i="5"/>
  <c r="R245" i="5"/>
  <c r="R40" i="5"/>
  <c r="P39" i="5"/>
  <c r="P244" i="5"/>
  <c r="M245" i="5" l="1"/>
  <c r="M40" i="5"/>
  <c r="W245" i="5"/>
  <c r="W40" i="5"/>
  <c r="R41" i="5"/>
  <c r="R246" i="5"/>
  <c r="O41" i="5"/>
  <c r="O246" i="5"/>
  <c r="V245" i="5"/>
  <c r="V40" i="5"/>
  <c r="N40" i="5"/>
  <c r="N245" i="5"/>
  <c r="T41" i="5"/>
  <c r="T246" i="5"/>
  <c r="Q41" i="5"/>
  <c r="Q246" i="5"/>
  <c r="U245" i="5"/>
  <c r="U40" i="5"/>
  <c r="P40" i="5"/>
  <c r="P245" i="5"/>
  <c r="S246" i="5"/>
  <c r="S41" i="5"/>
  <c r="M41" i="5" l="1"/>
  <c r="M246" i="5"/>
  <c r="W41" i="5"/>
  <c r="W246" i="5"/>
  <c r="T42" i="5"/>
  <c r="T247" i="5"/>
  <c r="N246" i="5"/>
  <c r="N41" i="5"/>
  <c r="O247" i="5"/>
  <c r="O42" i="5"/>
  <c r="U246" i="5"/>
  <c r="U41" i="5"/>
  <c r="Q247" i="5"/>
  <c r="Q42" i="5"/>
  <c r="V41" i="5"/>
  <c r="V246" i="5"/>
  <c r="S247" i="5"/>
  <c r="S42" i="5"/>
  <c r="P246" i="5"/>
  <c r="P41" i="5"/>
  <c r="R247" i="5"/>
  <c r="R42" i="5"/>
  <c r="M42" i="5" l="1"/>
  <c r="M247" i="5"/>
  <c r="W42" i="5"/>
  <c r="W247" i="5"/>
  <c r="V247" i="5"/>
  <c r="V42" i="5"/>
  <c r="N247" i="5"/>
  <c r="N42" i="5"/>
  <c r="R248" i="5"/>
  <c r="R43" i="5"/>
  <c r="Q43" i="5"/>
  <c r="Q248" i="5"/>
  <c r="U42" i="5"/>
  <c r="U247" i="5"/>
  <c r="P247" i="5"/>
  <c r="P42" i="5"/>
  <c r="S43" i="5"/>
  <c r="S248" i="5"/>
  <c r="O43" i="5"/>
  <c r="O248" i="5"/>
  <c r="T248" i="5"/>
  <c r="T43" i="5"/>
  <c r="M43" i="5" l="1"/>
  <c r="M248" i="5"/>
  <c r="W43" i="5"/>
  <c r="W248" i="5"/>
  <c r="N248" i="5"/>
  <c r="N43" i="5"/>
  <c r="P43" i="5"/>
  <c r="P248" i="5"/>
  <c r="T249" i="5"/>
  <c r="T44" i="5"/>
  <c r="S44" i="5"/>
  <c r="S249" i="5"/>
  <c r="U248" i="5"/>
  <c r="U43" i="5"/>
  <c r="Q44" i="5"/>
  <c r="Q249" i="5"/>
  <c r="R44" i="5"/>
  <c r="R249" i="5"/>
  <c r="V248" i="5"/>
  <c r="V43" i="5"/>
  <c r="O44" i="5"/>
  <c r="O249" i="5"/>
  <c r="M44" i="5" l="1"/>
  <c r="M249" i="5"/>
  <c r="W44" i="5"/>
  <c r="W249" i="5"/>
  <c r="Q45" i="5"/>
  <c r="Q250" i="5"/>
  <c r="T250" i="5"/>
  <c r="T45" i="5"/>
  <c r="U249" i="5"/>
  <c r="U44" i="5"/>
  <c r="O250" i="5"/>
  <c r="O45" i="5"/>
  <c r="P249" i="5"/>
  <c r="P44" i="5"/>
  <c r="S250" i="5"/>
  <c r="S45" i="5"/>
  <c r="V249" i="5"/>
  <c r="V44" i="5"/>
  <c r="N249" i="5"/>
  <c r="N44" i="5"/>
  <c r="R45" i="5"/>
  <c r="R250" i="5"/>
  <c r="M45" i="5" l="1"/>
  <c r="M250" i="5"/>
  <c r="W45" i="5"/>
  <c r="W250" i="5"/>
  <c r="V45" i="5"/>
  <c r="V250" i="5"/>
  <c r="P250" i="5"/>
  <c r="P45" i="5"/>
  <c r="S46" i="5"/>
  <c r="S251" i="5"/>
  <c r="N45" i="5"/>
  <c r="N250" i="5"/>
  <c r="O251" i="5"/>
  <c r="O46" i="5"/>
  <c r="U45" i="5"/>
  <c r="U250" i="5"/>
  <c r="T251" i="5"/>
  <c r="T46" i="5"/>
  <c r="R46" i="5"/>
  <c r="R251" i="5"/>
  <c r="Q251" i="5"/>
  <c r="Q46" i="5"/>
  <c r="M46" i="5" l="1"/>
  <c r="M251" i="5"/>
  <c r="W46" i="5"/>
  <c r="W251" i="5"/>
  <c r="O252" i="5"/>
  <c r="O47" i="5"/>
  <c r="P251" i="5"/>
  <c r="P46" i="5"/>
  <c r="N46" i="5"/>
  <c r="N251" i="5"/>
  <c r="Q47" i="5"/>
  <c r="Q252" i="5"/>
  <c r="T252" i="5"/>
  <c r="T47" i="5"/>
  <c r="U46" i="5"/>
  <c r="U251" i="5"/>
  <c r="S252" i="5"/>
  <c r="S47" i="5"/>
  <c r="R252" i="5"/>
  <c r="R47" i="5"/>
  <c r="V46" i="5"/>
  <c r="V251" i="5"/>
  <c r="M252" i="5" l="1"/>
  <c r="M47" i="5"/>
  <c r="W47" i="5"/>
  <c r="W252" i="5"/>
  <c r="T253" i="5"/>
  <c r="T48" i="5"/>
  <c r="U252" i="5"/>
  <c r="U47" i="5"/>
  <c r="S48" i="5"/>
  <c r="S253" i="5"/>
  <c r="P252" i="5"/>
  <c r="P47" i="5"/>
  <c r="V252" i="5"/>
  <c r="V47" i="5"/>
  <c r="R48" i="5"/>
  <c r="R253" i="5"/>
  <c r="O253" i="5"/>
  <c r="O48" i="5"/>
  <c r="Q48" i="5"/>
  <c r="Q253" i="5"/>
  <c r="N252" i="5"/>
  <c r="N47" i="5"/>
  <c r="M253" i="5" l="1"/>
  <c r="M48" i="5"/>
  <c r="W253" i="5"/>
  <c r="W48" i="5"/>
  <c r="R254" i="5"/>
  <c r="R49" i="5"/>
  <c r="T254" i="5"/>
  <c r="T49" i="5"/>
  <c r="O254" i="5"/>
  <c r="O49" i="5"/>
  <c r="V48" i="5"/>
  <c r="V253" i="5"/>
  <c r="P48" i="5"/>
  <c r="P253" i="5"/>
  <c r="S254" i="5"/>
  <c r="S49" i="5"/>
  <c r="U48" i="5"/>
  <c r="U253" i="5"/>
  <c r="N48" i="5"/>
  <c r="N253" i="5"/>
  <c r="Q254" i="5"/>
  <c r="Q49" i="5"/>
  <c r="M49" i="5" l="1"/>
  <c r="M254" i="5"/>
  <c r="W254" i="5"/>
  <c r="W49" i="5"/>
  <c r="U49" i="5"/>
  <c r="U254" i="5"/>
  <c r="P49" i="5"/>
  <c r="P254" i="5"/>
  <c r="V49" i="5"/>
  <c r="V254" i="5"/>
  <c r="N49" i="5"/>
  <c r="N254" i="5"/>
  <c r="S255" i="5"/>
  <c r="S50" i="5"/>
  <c r="O50" i="5"/>
  <c r="O255" i="5"/>
  <c r="T50" i="5"/>
  <c r="T255" i="5"/>
  <c r="Q50" i="5"/>
  <c r="Q255" i="5"/>
  <c r="R50" i="5"/>
  <c r="R255" i="5"/>
  <c r="M255" i="5" l="1"/>
  <c r="M50" i="5"/>
  <c r="W255" i="5"/>
  <c r="W50" i="5"/>
  <c r="N50" i="5"/>
  <c r="N255" i="5"/>
  <c r="T51" i="5"/>
  <c r="T256" i="5"/>
  <c r="O51" i="5"/>
  <c r="O256" i="5"/>
  <c r="R256" i="5"/>
  <c r="R51" i="5"/>
  <c r="P255" i="5"/>
  <c r="P50" i="5"/>
  <c r="S256" i="5"/>
  <c r="S51" i="5"/>
  <c r="V50" i="5"/>
  <c r="V255" i="5"/>
  <c r="Q256" i="5"/>
  <c r="Q51" i="5"/>
  <c r="U50" i="5"/>
  <c r="U255" i="5"/>
  <c r="M256" i="5" l="1"/>
  <c r="M51" i="5"/>
  <c r="W256" i="5"/>
  <c r="W51" i="5"/>
  <c r="S257" i="5"/>
  <c r="S52" i="5"/>
  <c r="R52" i="5"/>
  <c r="R257" i="5"/>
  <c r="V256" i="5"/>
  <c r="V51" i="5"/>
  <c r="U256" i="5"/>
  <c r="U51" i="5"/>
  <c r="T257" i="5"/>
  <c r="T52" i="5"/>
  <c r="P256" i="5"/>
  <c r="P51" i="5"/>
  <c r="O257" i="5"/>
  <c r="O52" i="5"/>
  <c r="Q257" i="5"/>
  <c r="Q52" i="5"/>
  <c r="N256" i="5"/>
  <c r="N51" i="5"/>
  <c r="M257" i="5" l="1"/>
  <c r="M52" i="5"/>
  <c r="W257" i="5"/>
  <c r="W52" i="5"/>
  <c r="O258" i="5"/>
  <c r="O53" i="5"/>
  <c r="R53" i="5"/>
  <c r="R258" i="5"/>
  <c r="P257" i="5"/>
  <c r="P52" i="5"/>
  <c r="T258" i="5"/>
  <c r="T53" i="5"/>
  <c r="U52" i="5"/>
  <c r="U257" i="5"/>
  <c r="V52" i="5"/>
  <c r="V257" i="5"/>
  <c r="Q258" i="5"/>
  <c r="Q53" i="5"/>
  <c r="S53" i="5"/>
  <c r="S258" i="5"/>
  <c r="N257" i="5"/>
  <c r="N52" i="5"/>
  <c r="M258" i="5" l="1"/>
  <c r="M53" i="5"/>
  <c r="W258" i="5"/>
  <c r="W53" i="5"/>
  <c r="U53" i="5"/>
  <c r="U258" i="5"/>
  <c r="V258" i="5"/>
  <c r="V53" i="5"/>
  <c r="N258" i="5"/>
  <c r="N53" i="5"/>
  <c r="Q259" i="5"/>
  <c r="Q54" i="5"/>
  <c r="P258" i="5"/>
  <c r="P53" i="5"/>
  <c r="R259" i="5"/>
  <c r="R54" i="5"/>
  <c r="O259" i="5"/>
  <c r="O54" i="5"/>
  <c r="T259" i="5"/>
  <c r="T54" i="5"/>
  <c r="S259" i="5"/>
  <c r="S54" i="5"/>
  <c r="M259" i="5" l="1"/>
  <c r="M54" i="5"/>
  <c r="W259" i="5"/>
  <c r="W54" i="5"/>
  <c r="V54" i="5"/>
  <c r="V259" i="5"/>
  <c r="S55" i="5"/>
  <c r="S260" i="5"/>
  <c r="O55" i="5"/>
  <c r="O260" i="5"/>
  <c r="R260" i="5"/>
  <c r="R55" i="5"/>
  <c r="P54" i="5"/>
  <c r="P259" i="5"/>
  <c r="T55" i="5"/>
  <c r="T260" i="5"/>
  <c r="Q55" i="5"/>
  <c r="Q260" i="5"/>
  <c r="N259" i="5"/>
  <c r="N54" i="5"/>
  <c r="U259" i="5"/>
  <c r="U54" i="5"/>
  <c r="M260" i="5" l="1"/>
  <c r="M55" i="5"/>
  <c r="W260" i="5"/>
  <c r="W55" i="5"/>
  <c r="R261" i="5"/>
  <c r="R56" i="5"/>
  <c r="O261" i="5"/>
  <c r="O56" i="5"/>
  <c r="Q56" i="5"/>
  <c r="Q261" i="5"/>
  <c r="V260" i="5"/>
  <c r="V55" i="5"/>
  <c r="N55" i="5"/>
  <c r="N260" i="5"/>
  <c r="T56" i="5"/>
  <c r="T261" i="5"/>
  <c r="P260" i="5"/>
  <c r="P55" i="5"/>
  <c r="S261" i="5"/>
  <c r="S56" i="5"/>
  <c r="U55" i="5"/>
  <c r="U260" i="5"/>
  <c r="M261" i="5" l="1"/>
  <c r="M56" i="5"/>
  <c r="W261" i="5"/>
  <c r="W56" i="5"/>
  <c r="P56" i="5"/>
  <c r="P261" i="5"/>
  <c r="V261" i="5"/>
  <c r="V56" i="5"/>
  <c r="O262" i="5"/>
  <c r="O57" i="5"/>
  <c r="U261" i="5"/>
  <c r="U56" i="5"/>
  <c r="S57" i="5"/>
  <c r="S262" i="5"/>
  <c r="R262" i="5"/>
  <c r="R57" i="5"/>
  <c r="T57" i="5"/>
  <c r="T262" i="5"/>
  <c r="N261" i="5"/>
  <c r="N56" i="5"/>
  <c r="Q57" i="5"/>
  <c r="Q262" i="5"/>
  <c r="M57" i="5" l="1"/>
  <c r="M262" i="5"/>
  <c r="W57" i="5"/>
  <c r="W262" i="5"/>
  <c r="R263" i="5"/>
  <c r="R58" i="5"/>
  <c r="U262" i="5"/>
  <c r="U57" i="5"/>
  <c r="S263" i="5"/>
  <c r="S58" i="5"/>
  <c r="O58" i="5"/>
  <c r="O263" i="5"/>
  <c r="V57" i="5"/>
  <c r="V262" i="5"/>
  <c r="T58" i="5"/>
  <c r="T263" i="5"/>
  <c r="N262" i="5"/>
  <c r="N57" i="5"/>
  <c r="Q263" i="5"/>
  <c r="Q58" i="5"/>
  <c r="P262" i="5"/>
  <c r="P57" i="5"/>
  <c r="M58" i="5" l="1"/>
  <c r="M263" i="5"/>
  <c r="W58" i="5"/>
  <c r="W263" i="5"/>
  <c r="T59" i="5"/>
  <c r="T264" i="5"/>
  <c r="N58" i="5"/>
  <c r="N263" i="5"/>
  <c r="U58" i="5"/>
  <c r="U263" i="5"/>
  <c r="V263" i="5"/>
  <c r="V58" i="5"/>
  <c r="O264" i="5"/>
  <c r="O59" i="5"/>
  <c r="Q59" i="5"/>
  <c r="Q264" i="5"/>
  <c r="R264" i="5"/>
  <c r="R59" i="5"/>
  <c r="S264" i="5"/>
  <c r="S59" i="5"/>
  <c r="P58" i="5"/>
  <c r="P263" i="5"/>
  <c r="M59" i="5" l="1"/>
  <c r="M264" i="5"/>
  <c r="W59" i="5"/>
  <c r="W264" i="5"/>
  <c r="Q60" i="5"/>
  <c r="Q265" i="5"/>
  <c r="V264" i="5"/>
  <c r="V59" i="5"/>
  <c r="O60" i="5"/>
  <c r="O265" i="5"/>
  <c r="P59" i="5"/>
  <c r="P264" i="5"/>
  <c r="N264" i="5"/>
  <c r="N59" i="5"/>
  <c r="U264" i="5"/>
  <c r="U59" i="5"/>
  <c r="S60" i="5"/>
  <c r="S265" i="5"/>
  <c r="R265" i="5"/>
  <c r="R60" i="5"/>
  <c r="T60" i="5"/>
  <c r="T265" i="5"/>
  <c r="M60" i="5" l="1"/>
  <c r="M265" i="5"/>
  <c r="W60" i="5"/>
  <c r="W265" i="5"/>
  <c r="P60" i="5"/>
  <c r="P265" i="5"/>
  <c r="U265" i="5"/>
  <c r="U60" i="5"/>
  <c r="V265" i="5"/>
  <c r="V60" i="5"/>
  <c r="T266" i="5"/>
  <c r="T61" i="5"/>
  <c r="Q61" i="5"/>
  <c r="Q266" i="5"/>
  <c r="O61" i="5"/>
  <c r="O266" i="5"/>
  <c r="R61" i="5"/>
  <c r="R266" i="5"/>
  <c r="S266" i="5"/>
  <c r="S61" i="5"/>
  <c r="N265" i="5"/>
  <c r="N60" i="5"/>
  <c r="M61" i="5" l="1"/>
  <c r="M266" i="5"/>
  <c r="W61" i="5"/>
  <c r="W266" i="5"/>
  <c r="O267" i="5"/>
  <c r="O62" i="5"/>
  <c r="R62" i="5"/>
  <c r="R267" i="5"/>
  <c r="U266" i="5"/>
  <c r="U61" i="5"/>
  <c r="Q267" i="5"/>
  <c r="Q62" i="5"/>
  <c r="T267" i="5"/>
  <c r="T62" i="5"/>
  <c r="V266" i="5"/>
  <c r="V61" i="5"/>
  <c r="N266" i="5"/>
  <c r="N61" i="5"/>
  <c r="S62" i="5"/>
  <c r="S267" i="5"/>
  <c r="P266" i="5"/>
  <c r="P61" i="5"/>
  <c r="M62" i="5" l="1"/>
  <c r="M267" i="5"/>
  <c r="W62" i="5"/>
  <c r="W267" i="5"/>
  <c r="Q268" i="5"/>
  <c r="Q63" i="5"/>
  <c r="R268" i="5"/>
  <c r="R63" i="5"/>
  <c r="P267" i="5"/>
  <c r="P62" i="5"/>
  <c r="O63" i="5"/>
  <c r="O268" i="5"/>
  <c r="N62" i="5"/>
  <c r="N267" i="5"/>
  <c r="V62" i="5"/>
  <c r="V267" i="5"/>
  <c r="T268" i="5"/>
  <c r="T63" i="5"/>
  <c r="U267" i="5"/>
  <c r="U62" i="5"/>
  <c r="S268" i="5"/>
  <c r="S63" i="5"/>
  <c r="M268" i="5" l="1"/>
  <c r="M63" i="5"/>
  <c r="W63" i="5"/>
  <c r="W268" i="5"/>
  <c r="P63" i="5"/>
  <c r="P268" i="5"/>
  <c r="S64" i="5"/>
  <c r="S269" i="5"/>
  <c r="R269" i="5"/>
  <c r="R64" i="5"/>
  <c r="N268" i="5"/>
  <c r="N63" i="5"/>
  <c r="O269" i="5"/>
  <c r="O64" i="5"/>
  <c r="U268" i="5"/>
  <c r="U63" i="5"/>
  <c r="Q64" i="5"/>
  <c r="Q269" i="5"/>
  <c r="T64" i="5"/>
  <c r="T269" i="5"/>
  <c r="V268" i="5"/>
  <c r="V63" i="5"/>
  <c r="M269" i="5" l="1"/>
  <c r="M64" i="5"/>
  <c r="W269" i="5"/>
  <c r="W64" i="5"/>
  <c r="N64" i="5"/>
  <c r="N269" i="5"/>
  <c r="Q65" i="5"/>
  <c r="Q270" i="5"/>
  <c r="S270" i="5"/>
  <c r="S65" i="5"/>
  <c r="R65" i="5"/>
  <c r="R270" i="5"/>
  <c r="U269" i="5"/>
  <c r="U64" i="5"/>
  <c r="O270" i="5"/>
  <c r="O65" i="5"/>
  <c r="V64" i="5"/>
  <c r="V269" i="5"/>
  <c r="T65" i="5"/>
  <c r="T270" i="5"/>
  <c r="P269" i="5"/>
  <c r="P64" i="5"/>
  <c r="M65" i="5" l="1"/>
  <c r="M270" i="5"/>
  <c r="W270" i="5"/>
  <c r="W65" i="5"/>
  <c r="O271" i="5"/>
  <c r="O66" i="5"/>
  <c r="P65" i="5"/>
  <c r="P270" i="5"/>
  <c r="V65" i="5"/>
  <c r="V270" i="5"/>
  <c r="U65" i="5"/>
  <c r="U270" i="5"/>
  <c r="R66" i="5"/>
  <c r="R271" i="5"/>
  <c r="S66" i="5"/>
  <c r="S271" i="5"/>
  <c r="N65" i="5"/>
  <c r="N270" i="5"/>
  <c r="Q66" i="5"/>
  <c r="Q271" i="5"/>
  <c r="T271" i="5"/>
  <c r="T66" i="5"/>
  <c r="M271" i="5" l="1"/>
  <c r="M66" i="5"/>
  <c r="W271" i="5"/>
  <c r="W66" i="5"/>
  <c r="S272" i="5"/>
  <c r="S67" i="5"/>
  <c r="Q272" i="5"/>
  <c r="Q67" i="5"/>
  <c r="U271" i="5"/>
  <c r="U66" i="5"/>
  <c r="R67" i="5"/>
  <c r="R272" i="5"/>
  <c r="P271" i="5"/>
  <c r="P66" i="5"/>
  <c r="N66" i="5"/>
  <c r="N271" i="5"/>
  <c r="O67" i="5"/>
  <c r="O272" i="5"/>
  <c r="V66" i="5"/>
  <c r="V271" i="5"/>
  <c r="T67" i="5"/>
  <c r="T272" i="5"/>
  <c r="M272" i="5" l="1"/>
  <c r="M67" i="5"/>
  <c r="W272" i="5"/>
  <c r="W67" i="5"/>
  <c r="N67" i="5"/>
  <c r="N272" i="5"/>
  <c r="R68" i="5"/>
  <c r="R273" i="5"/>
  <c r="P272" i="5"/>
  <c r="P67" i="5"/>
  <c r="S273" i="5"/>
  <c r="S68" i="5"/>
  <c r="O68" i="5"/>
  <c r="O273" i="5"/>
  <c r="U272" i="5"/>
  <c r="U67" i="5"/>
  <c r="Q273" i="5"/>
  <c r="Q68" i="5"/>
  <c r="T68" i="5"/>
  <c r="T273" i="5"/>
  <c r="V67" i="5"/>
  <c r="V272" i="5"/>
  <c r="M273" i="5" l="1"/>
  <c r="M68" i="5"/>
  <c r="W273" i="5"/>
  <c r="W68" i="5"/>
  <c r="Q274" i="5"/>
  <c r="Q69" i="5"/>
  <c r="U68" i="5"/>
  <c r="U273" i="5"/>
  <c r="V68" i="5"/>
  <c r="V273" i="5"/>
  <c r="R69" i="5"/>
  <c r="R274" i="5"/>
  <c r="S69" i="5"/>
  <c r="S274" i="5"/>
  <c r="P273" i="5"/>
  <c r="P68" i="5"/>
  <c r="O274" i="5"/>
  <c r="O69" i="5"/>
  <c r="T69" i="5"/>
  <c r="T274" i="5"/>
  <c r="N273" i="5"/>
  <c r="N68" i="5"/>
  <c r="M274" i="5" l="1"/>
  <c r="M69" i="5"/>
  <c r="W274" i="5"/>
  <c r="W69" i="5"/>
  <c r="V69" i="5"/>
  <c r="V274" i="5"/>
  <c r="U69" i="5"/>
  <c r="U274" i="5"/>
  <c r="S70" i="5"/>
  <c r="S275" i="5"/>
  <c r="R275" i="5"/>
  <c r="R70" i="5"/>
  <c r="N274" i="5"/>
  <c r="N69" i="5"/>
  <c r="Q275" i="5"/>
  <c r="Q70" i="5"/>
  <c r="O275" i="5"/>
  <c r="O70" i="5"/>
  <c r="P274" i="5"/>
  <c r="P69" i="5"/>
  <c r="T275" i="5"/>
  <c r="T70" i="5"/>
  <c r="M275" i="5" l="1"/>
  <c r="M70" i="5"/>
  <c r="W275" i="5"/>
  <c r="W70" i="5"/>
  <c r="Q276" i="5"/>
  <c r="Q71" i="5"/>
  <c r="O276" i="5"/>
  <c r="O71" i="5"/>
  <c r="R276" i="5"/>
  <c r="R71" i="5"/>
  <c r="U275" i="5"/>
  <c r="U70" i="5"/>
  <c r="N70" i="5"/>
  <c r="N275" i="5"/>
  <c r="S276" i="5"/>
  <c r="S71" i="5"/>
  <c r="T71" i="5"/>
  <c r="T276" i="5"/>
  <c r="P275" i="5"/>
  <c r="P70" i="5"/>
  <c r="V70" i="5"/>
  <c r="V275" i="5"/>
  <c r="M276" i="5" l="1"/>
  <c r="M71" i="5"/>
  <c r="W276" i="5"/>
  <c r="W71" i="5"/>
  <c r="S277" i="5"/>
  <c r="S72" i="5"/>
  <c r="N71" i="5"/>
  <c r="N276" i="5"/>
  <c r="R277" i="5"/>
  <c r="R72" i="5"/>
  <c r="U71" i="5"/>
  <c r="U276" i="5"/>
  <c r="O277" i="5"/>
  <c r="O72" i="5"/>
  <c r="V276" i="5"/>
  <c r="V71" i="5"/>
  <c r="P71" i="5"/>
  <c r="P276" i="5"/>
  <c r="Q277" i="5"/>
  <c r="Q72" i="5"/>
  <c r="T72" i="5"/>
  <c r="T277" i="5"/>
  <c r="M277" i="5" l="1"/>
  <c r="M72" i="5"/>
  <c r="W277" i="5"/>
  <c r="W72" i="5"/>
  <c r="U277" i="5"/>
  <c r="U72" i="5"/>
  <c r="R278" i="5"/>
  <c r="R73" i="5"/>
  <c r="T73" i="5"/>
  <c r="T278" i="5"/>
  <c r="N277" i="5"/>
  <c r="N72" i="5"/>
  <c r="V277" i="5"/>
  <c r="V72" i="5"/>
  <c r="O278" i="5"/>
  <c r="O73" i="5"/>
  <c r="Q73" i="5"/>
  <c r="Q278" i="5"/>
  <c r="S278" i="5"/>
  <c r="S73" i="5"/>
  <c r="P72" i="5"/>
  <c r="P277" i="5"/>
  <c r="M73" i="5" l="1"/>
  <c r="M278" i="5"/>
  <c r="W73" i="5"/>
  <c r="W278" i="5"/>
  <c r="V73" i="5"/>
  <c r="V278" i="5"/>
  <c r="O279" i="5"/>
  <c r="O74" i="5"/>
  <c r="U278" i="5"/>
  <c r="U73" i="5"/>
  <c r="S279" i="5"/>
  <c r="S74" i="5"/>
  <c r="Q74" i="5"/>
  <c r="Q279" i="5"/>
  <c r="N73" i="5"/>
  <c r="N278" i="5"/>
  <c r="T74" i="5"/>
  <c r="T279" i="5"/>
  <c r="R279" i="5"/>
  <c r="R74" i="5"/>
  <c r="P73" i="5"/>
  <c r="P278" i="5"/>
  <c r="M74" i="5" l="1"/>
  <c r="M279" i="5"/>
  <c r="W74" i="5"/>
  <c r="W279" i="5"/>
  <c r="R280" i="5"/>
  <c r="R75" i="5"/>
  <c r="N279" i="5"/>
  <c r="N74" i="5"/>
  <c r="T280" i="5"/>
  <c r="T75" i="5"/>
  <c r="Q75" i="5"/>
  <c r="Q280" i="5"/>
  <c r="S280" i="5"/>
  <c r="S75" i="5"/>
  <c r="U74" i="5"/>
  <c r="U279" i="5"/>
  <c r="O75" i="5"/>
  <c r="O280" i="5"/>
  <c r="P74" i="5"/>
  <c r="P279" i="5"/>
  <c r="V279" i="5"/>
  <c r="V74" i="5"/>
  <c r="M75" i="5" l="1"/>
  <c r="M280" i="5"/>
  <c r="W75" i="5"/>
  <c r="W280" i="5"/>
  <c r="U75" i="5"/>
  <c r="U280" i="5"/>
  <c r="Q281" i="5"/>
  <c r="Q76" i="5"/>
  <c r="N280" i="5"/>
  <c r="N75" i="5"/>
  <c r="O76" i="5"/>
  <c r="O281" i="5"/>
  <c r="S76" i="5"/>
  <c r="S281" i="5"/>
  <c r="V280" i="5"/>
  <c r="V75" i="5"/>
  <c r="R281" i="5"/>
  <c r="R76" i="5"/>
  <c r="T281" i="5"/>
  <c r="T76" i="5"/>
  <c r="P280" i="5"/>
  <c r="P75" i="5"/>
  <c r="M76" i="5" l="1"/>
  <c r="M281" i="5"/>
  <c r="W76" i="5"/>
  <c r="W281" i="5"/>
  <c r="V281" i="5"/>
  <c r="V76" i="5"/>
  <c r="R77" i="5"/>
  <c r="R282" i="5"/>
  <c r="P76" i="5"/>
  <c r="P281" i="5"/>
  <c r="S282" i="5"/>
  <c r="S77" i="5"/>
  <c r="O77" i="5"/>
  <c r="O282" i="5"/>
  <c r="Q77" i="5"/>
  <c r="Q282" i="5"/>
  <c r="T282" i="5"/>
  <c r="T77" i="5"/>
  <c r="N281" i="5"/>
  <c r="N76" i="5"/>
  <c r="U76" i="5"/>
  <c r="U281" i="5"/>
  <c r="M77" i="5" l="1"/>
  <c r="M282" i="5"/>
  <c r="W77" i="5"/>
  <c r="W282" i="5"/>
  <c r="S283" i="5"/>
  <c r="S78" i="5"/>
  <c r="U77" i="5"/>
  <c r="U282" i="5"/>
  <c r="R283" i="5"/>
  <c r="R78" i="5"/>
  <c r="N282" i="5"/>
  <c r="N77" i="5"/>
  <c r="V282" i="5"/>
  <c r="V77" i="5"/>
  <c r="T283" i="5"/>
  <c r="T78" i="5"/>
  <c r="Q283" i="5"/>
  <c r="Q78" i="5"/>
  <c r="O78" i="5"/>
  <c r="O283" i="5"/>
  <c r="P282" i="5"/>
  <c r="P77" i="5"/>
  <c r="M78" i="5" l="1"/>
  <c r="M283" i="5"/>
  <c r="W78" i="5"/>
  <c r="W283" i="5"/>
  <c r="T79" i="5"/>
  <c r="T284" i="5"/>
  <c r="Q79" i="5"/>
  <c r="Q284" i="5"/>
  <c r="P283" i="5"/>
  <c r="P78" i="5"/>
  <c r="U78" i="5"/>
  <c r="U283" i="5"/>
  <c r="S284" i="5"/>
  <c r="S79" i="5"/>
  <c r="V283" i="5"/>
  <c r="V78" i="5"/>
  <c r="N283" i="5"/>
  <c r="N78" i="5"/>
  <c r="R284" i="5"/>
  <c r="R79" i="5"/>
  <c r="O284" i="5"/>
  <c r="O79" i="5"/>
  <c r="M284" i="5" l="1"/>
  <c r="M79" i="5"/>
  <c r="W79" i="5"/>
  <c r="W284" i="5"/>
  <c r="U284" i="5"/>
  <c r="U79" i="5"/>
  <c r="Q80" i="5"/>
  <c r="Q285" i="5"/>
  <c r="N284" i="5"/>
  <c r="N79" i="5"/>
  <c r="V284" i="5"/>
  <c r="V79" i="5"/>
  <c r="S285" i="5"/>
  <c r="S80" i="5"/>
  <c r="O80" i="5"/>
  <c r="O285" i="5"/>
  <c r="R285" i="5"/>
  <c r="R80" i="5"/>
  <c r="P79" i="5"/>
  <c r="P284" i="5"/>
  <c r="T285" i="5"/>
  <c r="T80" i="5"/>
  <c r="M285" i="5" l="1"/>
  <c r="M80" i="5"/>
  <c r="W285" i="5"/>
  <c r="W80" i="5"/>
  <c r="R81" i="5"/>
  <c r="R286" i="5"/>
  <c r="O286" i="5"/>
  <c r="O81" i="5"/>
  <c r="T286" i="5"/>
  <c r="T81" i="5"/>
  <c r="S81" i="5"/>
  <c r="S286" i="5"/>
  <c r="U285" i="5"/>
  <c r="U80" i="5"/>
  <c r="V285" i="5"/>
  <c r="V80" i="5"/>
  <c r="N80" i="5"/>
  <c r="N285" i="5"/>
  <c r="Q81" i="5"/>
  <c r="Q286" i="5"/>
  <c r="P285" i="5"/>
  <c r="P80" i="5"/>
  <c r="M81" i="5" l="1"/>
  <c r="M286" i="5"/>
  <c r="W286" i="5"/>
  <c r="W81" i="5"/>
  <c r="V81" i="5"/>
  <c r="V286" i="5"/>
  <c r="U81" i="5"/>
  <c r="U286" i="5"/>
  <c r="S287" i="5"/>
  <c r="S82" i="5"/>
  <c r="R82" i="5"/>
  <c r="R287" i="5"/>
  <c r="P286" i="5"/>
  <c r="P81" i="5"/>
  <c r="N81" i="5"/>
  <c r="N286" i="5"/>
  <c r="T287" i="5"/>
  <c r="T82" i="5"/>
  <c r="O287" i="5"/>
  <c r="O82" i="5"/>
  <c r="Q82" i="5"/>
  <c r="Q287" i="5"/>
  <c r="M287" i="5" l="1"/>
  <c r="M82" i="5"/>
  <c r="W287" i="5"/>
  <c r="W82" i="5"/>
  <c r="N82" i="5"/>
  <c r="N287" i="5"/>
  <c r="P82" i="5"/>
  <c r="P287" i="5"/>
  <c r="T83" i="5"/>
  <c r="T288" i="5"/>
  <c r="R83" i="5"/>
  <c r="R288" i="5"/>
  <c r="Q288" i="5"/>
  <c r="Q83" i="5"/>
  <c r="U287" i="5"/>
  <c r="U82" i="5"/>
  <c r="O288" i="5"/>
  <c r="O83" i="5"/>
  <c r="S288" i="5"/>
  <c r="S83" i="5"/>
  <c r="V287" i="5"/>
  <c r="V82" i="5"/>
  <c r="M288" i="5" l="1"/>
  <c r="M83" i="5"/>
  <c r="W288" i="5"/>
  <c r="W83" i="5"/>
  <c r="O289" i="5"/>
  <c r="O84" i="5"/>
  <c r="V288" i="5"/>
  <c r="V83" i="5"/>
  <c r="U288" i="5"/>
  <c r="U83" i="5"/>
  <c r="P83" i="5"/>
  <c r="P288" i="5"/>
  <c r="R289" i="5"/>
  <c r="R84" i="5"/>
  <c r="T289" i="5"/>
  <c r="T84" i="5"/>
  <c r="S289" i="5"/>
  <c r="S84" i="5"/>
  <c r="Q289" i="5"/>
  <c r="Q84" i="5"/>
  <c r="N288" i="5"/>
  <c r="N83" i="5"/>
  <c r="M289" i="5" l="1"/>
  <c r="M84" i="5"/>
  <c r="W289" i="5"/>
  <c r="W84" i="5"/>
  <c r="S290" i="5"/>
  <c r="S85" i="5"/>
  <c r="V84" i="5"/>
  <c r="V289" i="5"/>
  <c r="T290" i="5"/>
  <c r="T85" i="5"/>
  <c r="R85" i="5"/>
  <c r="R290" i="5"/>
  <c r="P289" i="5"/>
  <c r="P84" i="5"/>
  <c r="U289" i="5"/>
  <c r="U84" i="5"/>
  <c r="Q290" i="5"/>
  <c r="Q85" i="5"/>
  <c r="O290" i="5"/>
  <c r="O85" i="5"/>
  <c r="N84" i="5"/>
  <c r="N289" i="5"/>
  <c r="M290" i="5" l="1"/>
  <c r="M85" i="5"/>
  <c r="W290" i="5"/>
  <c r="W85" i="5"/>
  <c r="U290" i="5"/>
  <c r="U85" i="5"/>
  <c r="P290" i="5"/>
  <c r="P85" i="5"/>
  <c r="R86" i="5"/>
  <c r="R291" i="5"/>
  <c r="N290" i="5"/>
  <c r="N85" i="5"/>
  <c r="V290" i="5"/>
  <c r="V85" i="5"/>
  <c r="Q291" i="5"/>
  <c r="Q86" i="5"/>
  <c r="T291" i="5"/>
  <c r="T86" i="5"/>
  <c r="O291" i="5"/>
  <c r="O86" i="5"/>
  <c r="S86" i="5"/>
  <c r="S291" i="5"/>
  <c r="M291" i="5" l="1"/>
  <c r="M86" i="5"/>
  <c r="W291" i="5"/>
  <c r="W86" i="5"/>
  <c r="Q292" i="5"/>
  <c r="Q87" i="5"/>
  <c r="V86" i="5"/>
  <c r="V291" i="5"/>
  <c r="O292" i="5"/>
  <c r="O87" i="5"/>
  <c r="U291" i="5"/>
  <c r="U86" i="5"/>
  <c r="T87" i="5"/>
  <c r="T292" i="5"/>
  <c r="N291" i="5"/>
  <c r="N86" i="5"/>
  <c r="R292" i="5"/>
  <c r="R87" i="5"/>
  <c r="P291" i="5"/>
  <c r="P86" i="5"/>
  <c r="S87" i="5"/>
  <c r="S292" i="5"/>
  <c r="M292" i="5" l="1"/>
  <c r="M87" i="5"/>
  <c r="W292" i="5"/>
  <c r="W87" i="5"/>
  <c r="U87" i="5"/>
  <c r="U292" i="5"/>
  <c r="S293" i="5"/>
  <c r="S88" i="5"/>
  <c r="V292" i="5"/>
  <c r="V87" i="5"/>
  <c r="Q293" i="5"/>
  <c r="Q88" i="5"/>
  <c r="P292" i="5"/>
  <c r="P87" i="5"/>
  <c r="R88" i="5"/>
  <c r="R293" i="5"/>
  <c r="N292" i="5"/>
  <c r="N87" i="5"/>
  <c r="T88" i="5"/>
  <c r="T293" i="5"/>
  <c r="O293" i="5"/>
  <c r="O88" i="5"/>
  <c r="M293" i="5" l="1"/>
  <c r="M88" i="5"/>
  <c r="W293" i="5"/>
  <c r="W88" i="5"/>
  <c r="P293" i="5"/>
  <c r="P88" i="5"/>
  <c r="S89" i="5"/>
  <c r="S294" i="5"/>
  <c r="R294" i="5"/>
  <c r="R89" i="5"/>
  <c r="Q89" i="5"/>
  <c r="Q294" i="5"/>
  <c r="N293" i="5"/>
  <c r="N88" i="5"/>
  <c r="V293" i="5"/>
  <c r="V88" i="5"/>
  <c r="O294" i="5"/>
  <c r="O89" i="5"/>
  <c r="T89" i="5"/>
  <c r="T294" i="5"/>
  <c r="U88" i="5"/>
  <c r="U293" i="5"/>
  <c r="M89" i="5" l="1"/>
  <c r="M294" i="5"/>
  <c r="W89" i="5"/>
  <c r="W294" i="5"/>
  <c r="N89" i="5"/>
  <c r="N294" i="5"/>
  <c r="S295" i="5"/>
  <c r="S90" i="5"/>
  <c r="O295" i="5"/>
  <c r="O90" i="5"/>
  <c r="P294" i="5"/>
  <c r="P89" i="5"/>
  <c r="V89" i="5"/>
  <c r="V294" i="5"/>
  <c r="Q90" i="5"/>
  <c r="Q295" i="5"/>
  <c r="R295" i="5"/>
  <c r="R90" i="5"/>
  <c r="U89" i="5"/>
  <c r="U294" i="5"/>
  <c r="T90" i="5"/>
  <c r="T295" i="5"/>
  <c r="M90" i="5" l="1"/>
  <c r="M295" i="5"/>
  <c r="W90" i="5"/>
  <c r="W295" i="5"/>
  <c r="V295" i="5"/>
  <c r="V90" i="5"/>
  <c r="O296" i="5"/>
  <c r="O91" i="5"/>
  <c r="P90" i="5"/>
  <c r="P295" i="5"/>
  <c r="T91" i="5"/>
  <c r="T296" i="5"/>
  <c r="R296" i="5"/>
  <c r="R91" i="5"/>
  <c r="Q91" i="5"/>
  <c r="Q296" i="5"/>
  <c r="S296" i="5"/>
  <c r="S91" i="5"/>
  <c r="U90" i="5"/>
  <c r="U295" i="5"/>
  <c r="N90" i="5"/>
  <c r="N295" i="5"/>
  <c r="M91" i="5" l="1"/>
  <c r="M296" i="5"/>
  <c r="W91" i="5"/>
  <c r="W296" i="5"/>
  <c r="Q92" i="5"/>
  <c r="Q297" i="5"/>
  <c r="T92" i="5"/>
  <c r="T297" i="5"/>
  <c r="P91" i="5"/>
  <c r="P296" i="5"/>
  <c r="V91" i="5"/>
  <c r="V296" i="5"/>
  <c r="S92" i="5"/>
  <c r="S297" i="5"/>
  <c r="R297" i="5"/>
  <c r="R92" i="5"/>
  <c r="O92" i="5"/>
  <c r="O297" i="5"/>
  <c r="N91" i="5"/>
  <c r="N296" i="5"/>
  <c r="U296" i="5"/>
  <c r="U91" i="5"/>
  <c r="M92" i="5" l="1"/>
  <c r="M297" i="5"/>
  <c r="W92" i="5"/>
  <c r="W297" i="5"/>
  <c r="S298" i="5"/>
  <c r="S93" i="5"/>
  <c r="O93" i="5"/>
  <c r="O298" i="5"/>
  <c r="V297" i="5"/>
  <c r="V92" i="5"/>
  <c r="T298" i="5"/>
  <c r="T93" i="5"/>
  <c r="R93" i="5"/>
  <c r="R298" i="5"/>
  <c r="P92" i="5"/>
  <c r="P297" i="5"/>
  <c r="U92" i="5"/>
  <c r="U297" i="5"/>
  <c r="N92" i="5"/>
  <c r="N297" i="5"/>
  <c r="Q298" i="5"/>
  <c r="Q93" i="5"/>
  <c r="M93" i="5" l="1"/>
  <c r="M298" i="5"/>
  <c r="W93" i="5"/>
  <c r="W298" i="5"/>
  <c r="U298" i="5"/>
  <c r="U93" i="5"/>
  <c r="Q299" i="5"/>
  <c r="Q94" i="5"/>
  <c r="R299" i="5"/>
  <c r="R94" i="5"/>
  <c r="V93" i="5"/>
  <c r="V298" i="5"/>
  <c r="O94" i="5"/>
  <c r="O299" i="5"/>
  <c r="S299" i="5"/>
  <c r="S94" i="5"/>
  <c r="P298" i="5"/>
  <c r="P93" i="5"/>
  <c r="T299" i="5"/>
  <c r="T94" i="5"/>
  <c r="N298" i="5"/>
  <c r="N93" i="5"/>
  <c r="M94" i="5" l="1"/>
  <c r="M299" i="5"/>
  <c r="W94" i="5"/>
  <c r="W299" i="5"/>
  <c r="P299" i="5"/>
  <c r="P94" i="5"/>
  <c r="S300" i="5"/>
  <c r="S95" i="5"/>
  <c r="T95" i="5"/>
  <c r="T300" i="5"/>
  <c r="N94" i="5"/>
  <c r="N299" i="5"/>
  <c r="U299" i="5"/>
  <c r="U94" i="5"/>
  <c r="O95" i="5"/>
  <c r="O300" i="5"/>
  <c r="V94" i="5"/>
  <c r="V299" i="5"/>
  <c r="R300" i="5"/>
  <c r="R95" i="5"/>
  <c r="Q95" i="5"/>
  <c r="Q300" i="5"/>
  <c r="M300" i="5" l="1"/>
  <c r="M95" i="5"/>
  <c r="W95" i="5"/>
  <c r="W300" i="5"/>
  <c r="V300" i="5"/>
  <c r="V95" i="5"/>
  <c r="O96" i="5"/>
  <c r="O301" i="5"/>
  <c r="N300" i="5"/>
  <c r="N95" i="5"/>
  <c r="U300" i="5"/>
  <c r="U95" i="5"/>
  <c r="S301" i="5"/>
  <c r="S96" i="5"/>
  <c r="Q96" i="5"/>
  <c r="Q301" i="5"/>
  <c r="R96" i="5"/>
  <c r="R301" i="5"/>
  <c r="P95" i="5"/>
  <c r="P300" i="5"/>
  <c r="T301" i="5"/>
  <c r="T96" i="5"/>
  <c r="M301" i="5" l="1"/>
  <c r="M96" i="5"/>
  <c r="W301" i="5"/>
  <c r="W96" i="5"/>
  <c r="U96" i="5"/>
  <c r="U301" i="5"/>
  <c r="N301" i="5"/>
  <c r="N96" i="5"/>
  <c r="O97" i="5"/>
  <c r="O302" i="5"/>
  <c r="R302" i="5"/>
  <c r="R97" i="5"/>
  <c r="Q302" i="5"/>
  <c r="Q97" i="5"/>
  <c r="T302" i="5"/>
  <c r="T97" i="5"/>
  <c r="V96" i="5"/>
  <c r="V301" i="5"/>
  <c r="S97" i="5"/>
  <c r="S302" i="5"/>
  <c r="P301" i="5"/>
  <c r="P96" i="5"/>
  <c r="M97" i="5" l="1"/>
  <c r="M302" i="5"/>
  <c r="W302" i="5"/>
  <c r="W97" i="5"/>
  <c r="Q98" i="5"/>
  <c r="Q303" i="5"/>
  <c r="T303" i="5"/>
  <c r="T98" i="5"/>
  <c r="N97" i="5"/>
  <c r="N302" i="5"/>
  <c r="V97" i="5"/>
  <c r="V302" i="5"/>
  <c r="P302" i="5"/>
  <c r="P97" i="5"/>
  <c r="R303" i="5"/>
  <c r="R98" i="5"/>
  <c r="O98" i="5"/>
  <c r="O303" i="5"/>
  <c r="S98" i="5"/>
  <c r="S303" i="5"/>
  <c r="U97" i="5"/>
  <c r="U302" i="5"/>
  <c r="M303" i="5" l="1"/>
  <c r="M98" i="5"/>
  <c r="W303" i="5"/>
  <c r="W98" i="5"/>
  <c r="R99" i="5"/>
  <c r="R304" i="5"/>
  <c r="O99" i="5"/>
  <c r="O304" i="5"/>
  <c r="P303" i="5"/>
  <c r="P98" i="5"/>
  <c r="N98" i="5"/>
  <c r="N303" i="5"/>
  <c r="U303" i="5"/>
  <c r="U98" i="5"/>
  <c r="V303" i="5"/>
  <c r="V98" i="5"/>
  <c r="T99" i="5"/>
  <c r="T304" i="5"/>
  <c r="S304" i="5"/>
  <c r="S99" i="5"/>
  <c r="Q99" i="5"/>
  <c r="Q304" i="5"/>
  <c r="M304" i="5" l="1"/>
  <c r="M99" i="5"/>
  <c r="W304" i="5"/>
  <c r="W99" i="5"/>
  <c r="T305" i="5"/>
  <c r="T100" i="5"/>
  <c r="P304" i="5"/>
  <c r="P99" i="5"/>
  <c r="O305" i="5"/>
  <c r="O100" i="5"/>
  <c r="S305" i="5"/>
  <c r="S100" i="5"/>
  <c r="V304" i="5"/>
  <c r="V99" i="5"/>
  <c r="U304" i="5"/>
  <c r="U99" i="5"/>
  <c r="N99" i="5"/>
  <c r="N304" i="5"/>
  <c r="Q305" i="5"/>
  <c r="Q100" i="5"/>
  <c r="R305" i="5"/>
  <c r="R100" i="5"/>
  <c r="M305" i="5" l="1"/>
  <c r="M100" i="5"/>
  <c r="W305" i="5"/>
  <c r="W100" i="5"/>
  <c r="U100" i="5"/>
  <c r="U305" i="5"/>
  <c r="R101" i="5"/>
  <c r="R306" i="5"/>
  <c r="N100" i="5"/>
  <c r="N305" i="5"/>
  <c r="V100" i="5"/>
  <c r="V305" i="5"/>
  <c r="S101" i="5"/>
  <c r="S306" i="5"/>
  <c r="Q306" i="5"/>
  <c r="Q101" i="5"/>
  <c r="T306" i="5"/>
  <c r="T101" i="5"/>
  <c r="O101" i="5"/>
  <c r="O306" i="5"/>
  <c r="P100" i="5"/>
  <c r="P305" i="5"/>
  <c r="M306" i="5" l="1"/>
  <c r="M101" i="5"/>
  <c r="W306" i="5"/>
  <c r="W101" i="5"/>
  <c r="Q307" i="5"/>
  <c r="Q102" i="5"/>
  <c r="T307" i="5"/>
  <c r="T102" i="5"/>
  <c r="P101" i="5"/>
  <c r="P306" i="5"/>
  <c r="R307" i="5"/>
  <c r="R102" i="5"/>
  <c r="S102" i="5"/>
  <c r="S307" i="5"/>
  <c r="V306" i="5"/>
  <c r="V101" i="5"/>
  <c r="N101" i="5"/>
  <c r="N306" i="5"/>
  <c r="O307" i="5"/>
  <c r="O102" i="5"/>
  <c r="U101" i="5"/>
  <c r="U306" i="5"/>
  <c r="M307" i="5" l="1"/>
  <c r="M102" i="5"/>
  <c r="W307" i="5"/>
  <c r="W102" i="5"/>
  <c r="V102" i="5"/>
  <c r="V307" i="5"/>
  <c r="S103" i="5"/>
  <c r="S308" i="5"/>
  <c r="U307" i="5"/>
  <c r="U102" i="5"/>
  <c r="R103" i="5"/>
  <c r="R308" i="5"/>
  <c r="P102" i="5"/>
  <c r="P307" i="5"/>
  <c r="O308" i="5"/>
  <c r="O103" i="5"/>
  <c r="Q308" i="5"/>
  <c r="Q103" i="5"/>
  <c r="N307" i="5"/>
  <c r="N102" i="5"/>
  <c r="T308" i="5"/>
  <c r="T103" i="5"/>
  <c r="M308" i="5" l="1"/>
  <c r="M103" i="5"/>
  <c r="W308" i="5"/>
  <c r="W103" i="5"/>
  <c r="R309" i="5"/>
  <c r="R104" i="5"/>
  <c r="U308" i="5"/>
  <c r="U103" i="5"/>
  <c r="P103" i="5"/>
  <c r="P308" i="5"/>
  <c r="S104" i="5"/>
  <c r="S309" i="5"/>
  <c r="T309" i="5"/>
  <c r="T104" i="5"/>
  <c r="N308" i="5"/>
  <c r="N103" i="5"/>
  <c r="Q309" i="5"/>
  <c r="Q104" i="5"/>
  <c r="O309" i="5"/>
  <c r="O104" i="5"/>
  <c r="V308" i="5"/>
  <c r="V103" i="5"/>
  <c r="M309" i="5" l="1"/>
  <c r="M104" i="5"/>
  <c r="W309" i="5"/>
  <c r="W104" i="5"/>
  <c r="T105" i="5"/>
  <c r="T310" i="5"/>
  <c r="U309" i="5"/>
  <c r="U104" i="5"/>
  <c r="S105" i="5"/>
  <c r="S310" i="5"/>
  <c r="V309" i="5"/>
  <c r="V104" i="5"/>
  <c r="O310" i="5"/>
  <c r="O105" i="5"/>
  <c r="R105" i="5"/>
  <c r="R310" i="5"/>
  <c r="Q310" i="5"/>
  <c r="Q105" i="5"/>
  <c r="N309" i="5"/>
  <c r="N104" i="5"/>
  <c r="P309" i="5"/>
  <c r="P104" i="5"/>
  <c r="M105" i="5" l="1"/>
  <c r="M310" i="5"/>
  <c r="W105" i="5"/>
  <c r="W310" i="5"/>
  <c r="Q311" i="5"/>
  <c r="Q106" i="5"/>
  <c r="O311" i="5"/>
  <c r="O106" i="5"/>
  <c r="U310" i="5"/>
  <c r="U105" i="5"/>
  <c r="R311" i="5"/>
  <c r="R106" i="5"/>
  <c r="S106" i="5"/>
  <c r="S311" i="5"/>
  <c r="V105" i="5"/>
  <c r="V310" i="5"/>
  <c r="P310" i="5"/>
  <c r="P105" i="5"/>
  <c r="N310" i="5"/>
  <c r="N105" i="5"/>
  <c r="T106" i="5"/>
  <c r="T311" i="5"/>
  <c r="M106" i="5" l="1"/>
  <c r="M311" i="5"/>
  <c r="W106" i="5"/>
  <c r="W311" i="5"/>
  <c r="N106" i="5"/>
  <c r="N311" i="5"/>
  <c r="P106" i="5"/>
  <c r="P311" i="5"/>
  <c r="V311" i="5"/>
  <c r="V106" i="5"/>
  <c r="S107" i="5"/>
  <c r="S312" i="5"/>
  <c r="U106" i="5"/>
  <c r="U311" i="5"/>
  <c r="O312" i="5"/>
  <c r="O107" i="5"/>
  <c r="T107" i="5"/>
  <c r="T312" i="5"/>
  <c r="Q312" i="5"/>
  <c r="Q107" i="5"/>
  <c r="R312" i="5"/>
  <c r="R107" i="5"/>
  <c r="M107" i="5" l="1"/>
  <c r="M312" i="5"/>
  <c r="W107" i="5"/>
  <c r="W312" i="5"/>
  <c r="S108" i="5"/>
  <c r="S313" i="5"/>
  <c r="P312" i="5"/>
  <c r="P107" i="5"/>
  <c r="O313" i="5"/>
  <c r="O108" i="5"/>
  <c r="R313" i="5"/>
  <c r="R108" i="5"/>
  <c r="Q313" i="5"/>
  <c r="Q108" i="5"/>
  <c r="T313" i="5"/>
  <c r="T108" i="5"/>
  <c r="U107" i="5"/>
  <c r="U312" i="5"/>
  <c r="V107" i="5"/>
  <c r="V312" i="5"/>
  <c r="N312" i="5"/>
  <c r="N107" i="5"/>
  <c r="M108" i="5" l="1"/>
  <c r="M313" i="5"/>
  <c r="W108" i="5"/>
  <c r="W313" i="5"/>
  <c r="U108" i="5"/>
  <c r="U313" i="5"/>
  <c r="T314" i="5"/>
  <c r="T109" i="5"/>
  <c r="N313" i="5"/>
  <c r="N108" i="5"/>
  <c r="Q109" i="5"/>
  <c r="Q314" i="5"/>
  <c r="R109" i="5"/>
  <c r="R314" i="5"/>
  <c r="O109" i="5"/>
  <c r="O314" i="5"/>
  <c r="P313" i="5"/>
  <c r="P108" i="5"/>
  <c r="V313" i="5"/>
  <c r="V108" i="5"/>
  <c r="S109" i="5"/>
  <c r="S314" i="5"/>
  <c r="M109" i="5" l="1"/>
  <c r="M314" i="5"/>
  <c r="W109" i="5"/>
  <c r="W314" i="5"/>
  <c r="R110" i="5"/>
  <c r="R315" i="5"/>
  <c r="P314" i="5"/>
  <c r="P109" i="5"/>
  <c r="O110" i="5"/>
  <c r="O315" i="5"/>
  <c r="T110" i="5"/>
  <c r="T315" i="5"/>
  <c r="Q315" i="5"/>
  <c r="Q110" i="5"/>
  <c r="V109" i="5"/>
  <c r="V314" i="5"/>
  <c r="N314" i="5"/>
  <c r="N109" i="5"/>
  <c r="S315" i="5"/>
  <c r="S110" i="5"/>
  <c r="U314" i="5"/>
  <c r="U109" i="5"/>
  <c r="M110" i="5" l="1"/>
  <c r="M315" i="5"/>
  <c r="W110" i="5"/>
  <c r="W315" i="5"/>
  <c r="Q111" i="5"/>
  <c r="Q316" i="5"/>
  <c r="U110" i="5"/>
  <c r="U315" i="5"/>
  <c r="N315" i="5"/>
  <c r="N110" i="5"/>
  <c r="V315" i="5"/>
  <c r="V110" i="5"/>
  <c r="P110" i="5"/>
  <c r="P315" i="5"/>
  <c r="S316" i="5"/>
  <c r="S111" i="5"/>
  <c r="T111" i="5"/>
  <c r="T316" i="5"/>
  <c r="O111" i="5"/>
  <c r="O316" i="5"/>
  <c r="R316" i="5"/>
  <c r="R111" i="5"/>
  <c r="M316" i="5" l="1"/>
  <c r="M111" i="5"/>
  <c r="W111" i="5"/>
  <c r="W316" i="5"/>
  <c r="T112" i="5"/>
  <c r="T317" i="5"/>
  <c r="S317" i="5"/>
  <c r="S112" i="5"/>
  <c r="R112" i="5"/>
  <c r="R317" i="5"/>
  <c r="U316" i="5"/>
  <c r="U111" i="5"/>
  <c r="V316" i="5"/>
  <c r="V111" i="5"/>
  <c r="N316" i="5"/>
  <c r="N111" i="5"/>
  <c r="P111" i="5"/>
  <c r="P316" i="5"/>
  <c r="O317" i="5"/>
  <c r="O112" i="5"/>
  <c r="Q112" i="5"/>
  <c r="Q317" i="5"/>
  <c r="M317" i="5" l="1"/>
  <c r="M112" i="5"/>
  <c r="W317" i="5"/>
  <c r="W112" i="5"/>
  <c r="V317" i="5"/>
  <c r="V112" i="5"/>
  <c r="P317" i="5"/>
  <c r="P112" i="5"/>
  <c r="U112" i="5"/>
  <c r="U317" i="5"/>
  <c r="R113" i="5"/>
  <c r="R318" i="5"/>
  <c r="O318" i="5"/>
  <c r="O113" i="5"/>
  <c r="N317" i="5"/>
  <c r="N112" i="5"/>
  <c r="S318" i="5"/>
  <c r="S113" i="5"/>
  <c r="Q113" i="5"/>
  <c r="Q318" i="5"/>
  <c r="T113" i="5"/>
  <c r="T318" i="5"/>
  <c r="M113" i="5" l="1"/>
  <c r="M318" i="5"/>
  <c r="W318" i="5"/>
  <c r="W113" i="5"/>
  <c r="S319" i="5"/>
  <c r="S114" i="5"/>
  <c r="O114" i="5"/>
  <c r="O319" i="5"/>
  <c r="R319" i="5"/>
  <c r="R114" i="5"/>
  <c r="U113" i="5"/>
  <c r="U318" i="5"/>
  <c r="V113" i="5"/>
  <c r="V318" i="5"/>
  <c r="N113" i="5"/>
  <c r="N318" i="5"/>
  <c r="P318" i="5"/>
  <c r="P113" i="5"/>
  <c r="T114" i="5"/>
  <c r="T319" i="5"/>
  <c r="Q114" i="5"/>
  <c r="Q319" i="5"/>
  <c r="M319" i="5" l="1"/>
  <c r="M114" i="5"/>
  <c r="W319" i="5"/>
  <c r="W114" i="5"/>
  <c r="P319" i="5"/>
  <c r="P114" i="5"/>
  <c r="N114" i="5"/>
  <c r="N319" i="5"/>
  <c r="U114" i="5"/>
  <c r="U319" i="5"/>
  <c r="R320" i="5"/>
  <c r="R115" i="5"/>
  <c r="O115" i="5"/>
  <c r="O320" i="5"/>
  <c r="V114" i="5"/>
  <c r="V319" i="5"/>
  <c r="S320" i="5"/>
  <c r="S115" i="5"/>
  <c r="Q115" i="5"/>
  <c r="Q320" i="5"/>
  <c r="T115" i="5"/>
  <c r="T320" i="5"/>
  <c r="M320" i="5" l="1"/>
  <c r="M115" i="5"/>
  <c r="W320" i="5"/>
  <c r="W115" i="5"/>
  <c r="V115" i="5"/>
  <c r="V320" i="5"/>
  <c r="O116" i="5"/>
  <c r="O321" i="5"/>
  <c r="O117" i="5" a="1"/>
  <c r="S321" i="5"/>
  <c r="S116" i="5"/>
  <c r="S117" i="5" a="1"/>
  <c r="R116" i="5"/>
  <c r="R321" i="5"/>
  <c r="R117" i="5" a="1"/>
  <c r="T321" i="5"/>
  <c r="T116" i="5"/>
  <c r="T117" i="5" a="1"/>
  <c r="N320" i="5"/>
  <c r="N115" i="5"/>
  <c r="U320" i="5"/>
  <c r="U115" i="5"/>
  <c r="P115" i="5"/>
  <c r="P320" i="5"/>
  <c r="Q116" i="5"/>
  <c r="Q321" i="5"/>
  <c r="Q117" i="5" a="1"/>
  <c r="M321" i="5" l="1"/>
  <c r="M116" i="5"/>
  <c r="M117" i="5" a="1"/>
  <c r="W321" i="5"/>
  <c r="W116" i="5"/>
  <c r="W117" i="5" a="1"/>
  <c r="N321" i="5"/>
  <c r="N116" i="5"/>
  <c r="N117" i="5" a="1"/>
  <c r="R122" i="5"/>
  <c r="R138" i="5"/>
  <c r="R154" i="5"/>
  <c r="R170" i="5"/>
  <c r="R186" i="5"/>
  <c r="R202" i="5"/>
  <c r="R218" i="5"/>
  <c r="R123" i="5"/>
  <c r="R139" i="5"/>
  <c r="R155" i="5"/>
  <c r="R134" i="5"/>
  <c r="R152" i="5"/>
  <c r="R171" i="5"/>
  <c r="R188" i="5"/>
  <c r="R205" i="5"/>
  <c r="R128" i="5"/>
  <c r="R146" i="5"/>
  <c r="R164" i="5"/>
  <c r="R181" i="5"/>
  <c r="R198" i="5"/>
  <c r="R215" i="5"/>
  <c r="R131" i="5"/>
  <c r="R149" i="5"/>
  <c r="R167" i="5"/>
  <c r="R184" i="5"/>
  <c r="R201" i="5"/>
  <c r="R118" i="5"/>
  <c r="R141" i="5"/>
  <c r="R162" i="5"/>
  <c r="R183" i="5"/>
  <c r="R206" i="5"/>
  <c r="R119" i="5"/>
  <c r="R142" i="5"/>
  <c r="R163" i="5"/>
  <c r="R185" i="5"/>
  <c r="R207" i="5"/>
  <c r="R135" i="5"/>
  <c r="R158" i="5"/>
  <c r="R178" i="5"/>
  <c r="R199" i="5"/>
  <c r="R136" i="5"/>
  <c r="R159" i="5"/>
  <c r="R179" i="5"/>
  <c r="R200" i="5"/>
  <c r="R117" i="5"/>
  <c r="R140" i="5"/>
  <c r="R161" i="5"/>
  <c r="R182" i="5"/>
  <c r="R204" i="5"/>
  <c r="R132" i="5"/>
  <c r="R168" i="5"/>
  <c r="R195" i="5"/>
  <c r="R137" i="5"/>
  <c r="R172" i="5"/>
  <c r="R197" i="5"/>
  <c r="R129" i="5"/>
  <c r="R169" i="5"/>
  <c r="R208" i="5"/>
  <c r="R130" i="5"/>
  <c r="R173" i="5"/>
  <c r="R209" i="5"/>
  <c r="R121" i="5"/>
  <c r="R156" i="5"/>
  <c r="R192" i="5"/>
  <c r="R125" i="5"/>
  <c r="R160" i="5"/>
  <c r="R194" i="5"/>
  <c r="R127" i="5"/>
  <c r="R166" i="5"/>
  <c r="R203" i="5"/>
  <c r="R148" i="5"/>
  <c r="R196" i="5"/>
  <c r="R150" i="5"/>
  <c r="R210" i="5"/>
  <c r="R126" i="5"/>
  <c r="R180" i="5"/>
  <c r="R133" i="5"/>
  <c r="R187" i="5"/>
  <c r="R143" i="5"/>
  <c r="R189" i="5"/>
  <c r="R144" i="5"/>
  <c r="R190" i="5"/>
  <c r="R147" i="5"/>
  <c r="R193" i="5"/>
  <c r="R124" i="5"/>
  <c r="R217" i="5"/>
  <c r="R145" i="5"/>
  <c r="R151" i="5"/>
  <c r="R211" i="5"/>
  <c r="R212" i="5"/>
  <c r="R213" i="5"/>
  <c r="R214" i="5"/>
  <c r="R120" i="5"/>
  <c r="R216" i="5"/>
  <c r="R175" i="5"/>
  <c r="R191" i="5"/>
  <c r="R176" i="5"/>
  <c r="R177" i="5"/>
  <c r="R174" i="5"/>
  <c r="R153" i="5"/>
  <c r="R157" i="5"/>
  <c r="R165" i="5"/>
  <c r="T124" i="5"/>
  <c r="T140" i="5"/>
  <c r="T156" i="5"/>
  <c r="T172" i="5"/>
  <c r="T188" i="5"/>
  <c r="T204" i="5"/>
  <c r="T117" i="5"/>
  <c r="T133" i="5"/>
  <c r="T149" i="5"/>
  <c r="T165" i="5"/>
  <c r="T181" i="5"/>
  <c r="T197" i="5"/>
  <c r="T213" i="5"/>
  <c r="T134" i="5"/>
  <c r="T152" i="5"/>
  <c r="T170" i="5"/>
  <c r="T189" i="5"/>
  <c r="T207" i="5"/>
  <c r="T135" i="5"/>
  <c r="T153" i="5"/>
  <c r="T171" i="5"/>
  <c r="T190" i="5"/>
  <c r="T208" i="5"/>
  <c r="T120" i="5"/>
  <c r="T138" i="5"/>
  <c r="T157" i="5"/>
  <c r="T175" i="5"/>
  <c r="T193" i="5"/>
  <c r="T211" i="5"/>
  <c r="T121" i="5"/>
  <c r="T139" i="5"/>
  <c r="T158" i="5"/>
  <c r="T176" i="5"/>
  <c r="T194" i="5"/>
  <c r="T212" i="5"/>
  <c r="T130" i="5"/>
  <c r="T155" i="5"/>
  <c r="T180" i="5"/>
  <c r="T203" i="5"/>
  <c r="T123" i="5"/>
  <c r="T146" i="5"/>
  <c r="T169" i="5"/>
  <c r="T196" i="5"/>
  <c r="T125" i="5"/>
  <c r="T147" i="5"/>
  <c r="T173" i="5"/>
  <c r="T198" i="5"/>
  <c r="T126" i="5"/>
  <c r="T148" i="5"/>
  <c r="T174" i="5"/>
  <c r="T199" i="5"/>
  <c r="T127" i="5"/>
  <c r="T150" i="5"/>
  <c r="T177" i="5"/>
  <c r="T200" i="5"/>
  <c r="T136" i="5"/>
  <c r="T167" i="5"/>
  <c r="T206" i="5"/>
  <c r="T137" i="5"/>
  <c r="T168" i="5"/>
  <c r="T209" i="5"/>
  <c r="T122" i="5"/>
  <c r="T161" i="5"/>
  <c r="T192" i="5"/>
  <c r="T128" i="5"/>
  <c r="T162" i="5"/>
  <c r="T195" i="5"/>
  <c r="T129" i="5"/>
  <c r="T163" i="5"/>
  <c r="T201" i="5"/>
  <c r="T132" i="5"/>
  <c r="T166" i="5"/>
  <c r="T205" i="5"/>
  <c r="T131" i="5"/>
  <c r="T185" i="5"/>
  <c r="T164" i="5"/>
  <c r="T218" i="5"/>
  <c r="T179" i="5"/>
  <c r="T142" i="5"/>
  <c r="T210" i="5"/>
  <c r="T143" i="5"/>
  <c r="T214" i="5"/>
  <c r="T184" i="5"/>
  <c r="T118" i="5"/>
  <c r="T187" i="5"/>
  <c r="T119" i="5"/>
  <c r="T191" i="5"/>
  <c r="T141" i="5"/>
  <c r="T202" i="5"/>
  <c r="T217" i="5"/>
  <c r="T178" i="5"/>
  <c r="T182" i="5"/>
  <c r="T183" i="5"/>
  <c r="T186" i="5"/>
  <c r="T216" i="5"/>
  <c r="T144" i="5"/>
  <c r="T145" i="5"/>
  <c r="T151" i="5"/>
  <c r="T160" i="5"/>
  <c r="T215" i="5"/>
  <c r="T154" i="5"/>
  <c r="T159" i="5"/>
  <c r="Q125" i="5"/>
  <c r="Q141" i="5"/>
  <c r="Q157" i="5"/>
  <c r="Q173" i="5"/>
  <c r="Q189" i="5"/>
  <c r="Q205" i="5"/>
  <c r="Q120" i="5"/>
  <c r="Q137" i="5"/>
  <c r="Q154" i="5"/>
  <c r="Q171" i="5"/>
  <c r="Q188" i="5"/>
  <c r="Q206" i="5"/>
  <c r="Q121" i="5"/>
  <c r="Q138" i="5"/>
  <c r="Q155" i="5"/>
  <c r="Q172" i="5"/>
  <c r="Q190" i="5"/>
  <c r="Q207" i="5"/>
  <c r="Q133" i="5"/>
  <c r="Q150" i="5"/>
  <c r="Q167" i="5"/>
  <c r="Q184" i="5"/>
  <c r="Q201" i="5"/>
  <c r="Q218" i="5"/>
  <c r="Q117" i="5"/>
  <c r="Q134" i="5"/>
  <c r="Q151" i="5"/>
  <c r="Q168" i="5"/>
  <c r="Q185" i="5"/>
  <c r="Q202" i="5"/>
  <c r="Q119" i="5"/>
  <c r="Q136" i="5"/>
  <c r="Q153" i="5"/>
  <c r="Q170" i="5"/>
  <c r="Q187" i="5"/>
  <c r="Q204" i="5"/>
  <c r="Q130" i="5"/>
  <c r="Q158" i="5"/>
  <c r="Q180" i="5"/>
  <c r="Q208" i="5"/>
  <c r="Q132" i="5"/>
  <c r="Q160" i="5"/>
  <c r="Q182" i="5"/>
  <c r="Q210" i="5"/>
  <c r="Q140" i="5"/>
  <c r="Q165" i="5"/>
  <c r="Q195" i="5"/>
  <c r="Q142" i="5"/>
  <c r="Q166" i="5"/>
  <c r="Q196" i="5"/>
  <c r="Q131" i="5"/>
  <c r="Q162" i="5"/>
  <c r="Q192" i="5"/>
  <c r="Q216" i="5"/>
  <c r="Q139" i="5"/>
  <c r="Q164" i="5"/>
  <c r="Q194" i="5"/>
  <c r="Q145" i="5"/>
  <c r="Q179" i="5"/>
  <c r="Q215" i="5"/>
  <c r="Q146" i="5"/>
  <c r="Q181" i="5"/>
  <c r="Q217" i="5"/>
  <c r="Q127" i="5"/>
  <c r="Q169" i="5"/>
  <c r="Q203" i="5"/>
  <c r="Q128" i="5"/>
  <c r="Q174" i="5"/>
  <c r="Q209" i="5"/>
  <c r="Q129" i="5"/>
  <c r="Q175" i="5"/>
  <c r="Q211" i="5"/>
  <c r="Q135" i="5"/>
  <c r="Q176" i="5"/>
  <c r="Q212" i="5"/>
  <c r="Q144" i="5"/>
  <c r="Q178" i="5"/>
  <c r="Q214" i="5"/>
  <c r="Q124" i="5"/>
  <c r="Q197" i="5"/>
  <c r="Q198" i="5"/>
  <c r="Q143" i="5"/>
  <c r="Q199" i="5"/>
  <c r="Q126" i="5"/>
  <c r="Q177" i="5"/>
  <c r="Q118" i="5"/>
  <c r="Q183" i="5"/>
  <c r="Q186" i="5"/>
  <c r="Q122" i="5"/>
  <c r="Q191" i="5"/>
  <c r="Q123" i="5"/>
  <c r="Q193" i="5"/>
  <c r="Q152" i="5"/>
  <c r="Q161" i="5"/>
  <c r="Q163" i="5"/>
  <c r="Q213" i="5"/>
  <c r="Q156" i="5"/>
  <c r="Q159" i="5"/>
  <c r="Q200" i="5"/>
  <c r="Q148" i="5"/>
  <c r="Q149" i="5"/>
  <c r="Q147" i="5"/>
  <c r="P321" i="5"/>
  <c r="P116" i="5"/>
  <c r="P117" i="5" a="1"/>
  <c r="S131" i="5"/>
  <c r="S147" i="5"/>
  <c r="S163" i="5"/>
  <c r="S179" i="5"/>
  <c r="S195" i="5"/>
  <c r="S211" i="5"/>
  <c r="S128" i="5"/>
  <c r="S145" i="5"/>
  <c r="S162" i="5"/>
  <c r="S180" i="5"/>
  <c r="S197" i="5"/>
  <c r="S214" i="5"/>
  <c r="S129" i="5"/>
  <c r="S146" i="5"/>
  <c r="S164" i="5"/>
  <c r="S181" i="5"/>
  <c r="S198" i="5"/>
  <c r="S215" i="5"/>
  <c r="S118" i="5"/>
  <c r="S137" i="5"/>
  <c r="S156" i="5"/>
  <c r="S175" i="5"/>
  <c r="S194" i="5"/>
  <c r="S216" i="5"/>
  <c r="S130" i="5"/>
  <c r="S150" i="5"/>
  <c r="S169" i="5"/>
  <c r="S188" i="5"/>
  <c r="S207" i="5"/>
  <c r="S134" i="5"/>
  <c r="S153" i="5"/>
  <c r="S172" i="5"/>
  <c r="S191" i="5"/>
  <c r="S210" i="5"/>
  <c r="S120" i="5"/>
  <c r="S142" i="5"/>
  <c r="S167" i="5"/>
  <c r="S190" i="5"/>
  <c r="S217" i="5"/>
  <c r="S121" i="5"/>
  <c r="S143" i="5"/>
  <c r="S168" i="5"/>
  <c r="S192" i="5"/>
  <c r="S218" i="5"/>
  <c r="S136" i="5"/>
  <c r="S159" i="5"/>
  <c r="S184" i="5"/>
  <c r="S206" i="5"/>
  <c r="S138" i="5"/>
  <c r="S160" i="5"/>
  <c r="S185" i="5"/>
  <c r="S208" i="5"/>
  <c r="S139" i="5"/>
  <c r="S161" i="5"/>
  <c r="S186" i="5"/>
  <c r="S209" i="5"/>
  <c r="S119" i="5"/>
  <c r="S141" i="5"/>
  <c r="S166" i="5"/>
  <c r="S189" i="5"/>
  <c r="S213" i="5"/>
  <c r="S127" i="5"/>
  <c r="S171" i="5"/>
  <c r="S204" i="5"/>
  <c r="S117" i="5"/>
  <c r="S154" i="5"/>
  <c r="S196" i="5"/>
  <c r="S123" i="5"/>
  <c r="S157" i="5"/>
  <c r="S200" i="5"/>
  <c r="S140" i="5"/>
  <c r="S183" i="5"/>
  <c r="S144" i="5"/>
  <c r="S187" i="5"/>
  <c r="S125" i="5"/>
  <c r="S174" i="5"/>
  <c r="S132" i="5"/>
  <c r="S177" i="5"/>
  <c r="S135" i="5"/>
  <c r="S182" i="5"/>
  <c r="S158" i="5"/>
  <c r="S165" i="5"/>
  <c r="S133" i="5"/>
  <c r="S203" i="5"/>
  <c r="S148" i="5"/>
  <c r="S205" i="5"/>
  <c r="S149" i="5"/>
  <c r="S212" i="5"/>
  <c r="S151" i="5"/>
  <c r="S155" i="5"/>
  <c r="S122" i="5"/>
  <c r="S124" i="5"/>
  <c r="S126" i="5"/>
  <c r="S202" i="5"/>
  <c r="S152" i="5"/>
  <c r="S176" i="5"/>
  <c r="S178" i="5"/>
  <c r="S170" i="5"/>
  <c r="S173" i="5"/>
  <c r="S193" i="5"/>
  <c r="S199" i="5"/>
  <c r="S201" i="5"/>
  <c r="U321" i="5"/>
  <c r="U116" i="5"/>
  <c r="U117" i="5" a="1"/>
  <c r="O119" i="5"/>
  <c r="O135" i="5"/>
  <c r="O151" i="5"/>
  <c r="O167" i="5"/>
  <c r="O183" i="5"/>
  <c r="O199" i="5"/>
  <c r="O215" i="5"/>
  <c r="O122" i="5"/>
  <c r="O139" i="5"/>
  <c r="O156" i="5"/>
  <c r="O173" i="5"/>
  <c r="O190" i="5"/>
  <c r="O207" i="5"/>
  <c r="O124" i="5"/>
  <c r="O141" i="5"/>
  <c r="O158" i="5"/>
  <c r="O175" i="5"/>
  <c r="O192" i="5"/>
  <c r="O209" i="5"/>
  <c r="O123" i="5"/>
  <c r="O143" i="5"/>
  <c r="O162" i="5"/>
  <c r="O181" i="5"/>
  <c r="O201" i="5"/>
  <c r="O125" i="5"/>
  <c r="O144" i="5"/>
  <c r="O182" i="5"/>
  <c r="O202" i="5"/>
  <c r="O118" i="5"/>
  <c r="O138" i="5"/>
  <c r="O159" i="5"/>
  <c r="O178" i="5"/>
  <c r="O197" i="5"/>
  <c r="O217" i="5"/>
  <c r="O121" i="5"/>
  <c r="O142" i="5"/>
  <c r="O161" i="5"/>
  <c r="O180" i="5"/>
  <c r="O200" i="5"/>
  <c r="O163" i="5"/>
  <c r="O117" i="5"/>
  <c r="O147" i="5"/>
  <c r="O171" i="5"/>
  <c r="O196" i="5"/>
  <c r="O133" i="5"/>
  <c r="O160" i="5"/>
  <c r="O187" i="5"/>
  <c r="O212" i="5"/>
  <c r="O134" i="5"/>
  <c r="O164" i="5"/>
  <c r="O188" i="5"/>
  <c r="O213" i="5"/>
  <c r="O136" i="5"/>
  <c r="O165" i="5"/>
  <c r="O189" i="5"/>
  <c r="O214" i="5"/>
  <c r="O137" i="5"/>
  <c r="O166" i="5"/>
  <c r="O191" i="5"/>
  <c r="O216" i="5"/>
  <c r="O153" i="5"/>
  <c r="O194" i="5"/>
  <c r="O120" i="5"/>
  <c r="O154" i="5"/>
  <c r="O195" i="5"/>
  <c r="O155" i="5"/>
  <c r="O198" i="5"/>
  <c r="O126" i="5"/>
  <c r="O146" i="5"/>
  <c r="O179" i="5"/>
  <c r="O148" i="5"/>
  <c r="O184" i="5"/>
  <c r="O149" i="5"/>
  <c r="O185" i="5"/>
  <c r="O186" i="5"/>
  <c r="O150" i="5"/>
  <c r="O152" i="5"/>
  <c r="O193" i="5"/>
  <c r="O131" i="5"/>
  <c r="O208" i="5"/>
  <c r="O211" i="5"/>
  <c r="O145" i="5"/>
  <c r="O157" i="5"/>
  <c r="O169" i="5"/>
  <c r="O132" i="5"/>
  <c r="O210" i="5"/>
  <c r="O140" i="5"/>
  <c r="O218" i="5"/>
  <c r="O168" i="5"/>
  <c r="O170" i="5"/>
  <c r="O176" i="5"/>
  <c r="O177" i="5"/>
  <c r="O129" i="5"/>
  <c r="O205" i="5"/>
  <c r="O130" i="5"/>
  <c r="O206" i="5"/>
  <c r="O127" i="5"/>
  <c r="O203" i="5"/>
  <c r="O128" i="5"/>
  <c r="O204" i="5"/>
  <c r="O172" i="5"/>
  <c r="O174" i="5"/>
  <c r="V116" i="5"/>
  <c r="V321" i="5"/>
  <c r="V117" i="5" a="1"/>
  <c r="M126" i="5" l="1"/>
  <c r="M142" i="5"/>
  <c r="M158" i="5"/>
  <c r="M174" i="5"/>
  <c r="M190" i="5"/>
  <c r="M206" i="5"/>
  <c r="M127" i="5"/>
  <c r="M143" i="5"/>
  <c r="M159" i="5"/>
  <c r="M175" i="5"/>
  <c r="M191" i="5"/>
  <c r="M207" i="5"/>
  <c r="M128" i="5"/>
  <c r="M144" i="5"/>
  <c r="M160" i="5"/>
  <c r="M176" i="5"/>
  <c r="M192" i="5"/>
  <c r="M208" i="5"/>
  <c r="M129" i="5"/>
  <c r="M145" i="5"/>
  <c r="M161" i="5"/>
  <c r="M177" i="5"/>
  <c r="M193" i="5"/>
  <c r="M209" i="5"/>
  <c r="M130" i="5"/>
  <c r="M146" i="5"/>
  <c r="M162" i="5"/>
  <c r="M178" i="5"/>
  <c r="M194" i="5"/>
  <c r="M210" i="5"/>
  <c r="M131" i="5"/>
  <c r="M147" i="5"/>
  <c r="M163" i="5"/>
  <c r="M179" i="5"/>
  <c r="M195" i="5"/>
  <c r="M211" i="5"/>
  <c r="M132" i="5"/>
  <c r="M148" i="5"/>
  <c r="M164" i="5"/>
  <c r="M180" i="5"/>
  <c r="M196" i="5"/>
  <c r="M212" i="5"/>
  <c r="M117" i="5"/>
  <c r="M133" i="5"/>
  <c r="M149" i="5"/>
  <c r="M165" i="5"/>
  <c r="M181" i="5"/>
  <c r="M197" i="5"/>
  <c r="M213" i="5"/>
  <c r="M118" i="5"/>
  <c r="M134" i="5"/>
  <c r="M150" i="5"/>
  <c r="M166" i="5"/>
  <c r="M182" i="5"/>
  <c r="M198" i="5"/>
  <c r="M214" i="5"/>
  <c r="M119" i="5"/>
  <c r="M135" i="5"/>
  <c r="M151" i="5"/>
  <c r="M167" i="5"/>
  <c r="M183" i="5"/>
  <c r="M199" i="5"/>
  <c r="M215" i="5"/>
  <c r="M120" i="5"/>
  <c r="M136" i="5"/>
  <c r="M152" i="5"/>
  <c r="M168" i="5"/>
  <c r="M184" i="5"/>
  <c r="M200" i="5"/>
  <c r="M216" i="5"/>
  <c r="M121" i="5"/>
  <c r="M137" i="5"/>
  <c r="M153" i="5"/>
  <c r="M169" i="5"/>
  <c r="M185" i="5"/>
  <c r="M201" i="5"/>
  <c r="M217" i="5"/>
  <c r="M122" i="5"/>
  <c r="M138" i="5"/>
  <c r="M154" i="5"/>
  <c r="M170" i="5"/>
  <c r="M186" i="5"/>
  <c r="M202" i="5"/>
  <c r="M218" i="5"/>
  <c r="M123" i="5"/>
  <c r="M139" i="5"/>
  <c r="M155" i="5"/>
  <c r="M171" i="5"/>
  <c r="M187" i="5"/>
  <c r="M203" i="5"/>
  <c r="M124" i="5"/>
  <c r="M140" i="5"/>
  <c r="M156" i="5"/>
  <c r="M172" i="5"/>
  <c r="M188" i="5"/>
  <c r="M204" i="5"/>
  <c r="M125" i="5"/>
  <c r="M141" i="5"/>
  <c r="M157" i="5"/>
  <c r="M173" i="5"/>
  <c r="M189" i="5"/>
  <c r="M205" i="5"/>
  <c r="W127" i="5"/>
  <c r="W143" i="5"/>
  <c r="W159" i="5"/>
  <c r="W175" i="5"/>
  <c r="W191" i="5"/>
  <c r="W207" i="5"/>
  <c r="W128" i="5"/>
  <c r="W144" i="5"/>
  <c r="W160" i="5"/>
  <c r="W176" i="5"/>
  <c r="W192" i="5"/>
  <c r="W208" i="5"/>
  <c r="W129" i="5"/>
  <c r="W145" i="5"/>
  <c r="W161" i="5"/>
  <c r="W177" i="5"/>
  <c r="W193" i="5"/>
  <c r="W209" i="5"/>
  <c r="W130" i="5"/>
  <c r="W146" i="5"/>
  <c r="W162" i="5"/>
  <c r="W178" i="5"/>
  <c r="W194" i="5"/>
  <c r="W210" i="5"/>
  <c r="W131" i="5"/>
  <c r="W147" i="5"/>
  <c r="W163" i="5"/>
  <c r="W179" i="5"/>
  <c r="W195" i="5"/>
  <c r="W211" i="5"/>
  <c r="W132" i="5"/>
  <c r="W148" i="5"/>
  <c r="W164" i="5"/>
  <c r="W180" i="5"/>
  <c r="W196" i="5"/>
  <c r="W212" i="5"/>
  <c r="W117" i="5"/>
  <c r="W133" i="5"/>
  <c r="W149" i="5"/>
  <c r="W165" i="5"/>
  <c r="W181" i="5"/>
  <c r="W197" i="5"/>
  <c r="W213" i="5"/>
  <c r="W118" i="5"/>
  <c r="W134" i="5"/>
  <c r="W150" i="5"/>
  <c r="W166" i="5"/>
  <c r="W182" i="5"/>
  <c r="W198" i="5"/>
  <c r="W214" i="5"/>
  <c r="W119" i="5"/>
  <c r="W135" i="5"/>
  <c r="W151" i="5"/>
  <c r="W167" i="5"/>
  <c r="W183" i="5"/>
  <c r="W199" i="5"/>
  <c r="W215" i="5"/>
  <c r="W120" i="5"/>
  <c r="W136" i="5"/>
  <c r="W152" i="5"/>
  <c r="W168" i="5"/>
  <c r="W184" i="5"/>
  <c r="W200" i="5"/>
  <c r="W216" i="5"/>
  <c r="W121" i="5"/>
  <c r="W137" i="5"/>
  <c r="W153" i="5"/>
  <c r="W169" i="5"/>
  <c r="W185" i="5"/>
  <c r="W201" i="5"/>
  <c r="W217" i="5"/>
  <c r="W122" i="5"/>
  <c r="W138" i="5"/>
  <c r="W154" i="5"/>
  <c r="W170" i="5"/>
  <c r="W186" i="5"/>
  <c r="W202" i="5"/>
  <c r="W218" i="5"/>
  <c r="W123" i="5"/>
  <c r="W139" i="5"/>
  <c r="W155" i="5"/>
  <c r="W171" i="5"/>
  <c r="W187" i="5"/>
  <c r="W203" i="5"/>
  <c r="W124" i="5"/>
  <c r="W140" i="5"/>
  <c r="W156" i="5"/>
  <c r="W172" i="5"/>
  <c r="W188" i="5"/>
  <c r="W204" i="5"/>
  <c r="W125" i="5"/>
  <c r="W141" i="5"/>
  <c r="W157" i="5"/>
  <c r="W173" i="5"/>
  <c r="W189" i="5"/>
  <c r="W205" i="5"/>
  <c r="W126" i="5"/>
  <c r="W142" i="5"/>
  <c r="W158" i="5"/>
  <c r="W174" i="5"/>
  <c r="W190" i="5"/>
  <c r="W206" i="5"/>
  <c r="V126" i="5"/>
  <c r="V142" i="5"/>
  <c r="V158" i="5"/>
  <c r="V174" i="5"/>
  <c r="V190" i="5"/>
  <c r="V206" i="5"/>
  <c r="V118" i="5"/>
  <c r="V134" i="5"/>
  <c r="V150" i="5"/>
  <c r="V166" i="5"/>
  <c r="V182" i="5"/>
  <c r="V198" i="5"/>
  <c r="V214" i="5"/>
  <c r="V119" i="5"/>
  <c r="V135" i="5"/>
  <c r="V151" i="5"/>
  <c r="V167" i="5"/>
  <c r="V183" i="5"/>
  <c r="V199" i="5"/>
  <c r="V215" i="5"/>
  <c r="V121" i="5"/>
  <c r="V137" i="5"/>
  <c r="V153" i="5"/>
  <c r="V169" i="5"/>
  <c r="V185" i="5"/>
  <c r="V201" i="5"/>
  <c r="V217" i="5"/>
  <c r="V123" i="5"/>
  <c r="V139" i="5"/>
  <c r="V155" i="5"/>
  <c r="V171" i="5"/>
  <c r="V187" i="5"/>
  <c r="V203" i="5"/>
  <c r="V120" i="5"/>
  <c r="V144" i="5"/>
  <c r="V165" i="5"/>
  <c r="V191" i="5"/>
  <c r="V212" i="5"/>
  <c r="V122" i="5"/>
  <c r="V145" i="5"/>
  <c r="V168" i="5"/>
  <c r="V192" i="5"/>
  <c r="V213" i="5"/>
  <c r="V124" i="5"/>
  <c r="V146" i="5"/>
  <c r="V170" i="5"/>
  <c r="V193" i="5"/>
  <c r="V216" i="5"/>
  <c r="V125" i="5"/>
  <c r="V147" i="5"/>
  <c r="V172" i="5"/>
  <c r="V194" i="5"/>
  <c r="V218" i="5"/>
  <c r="V127" i="5"/>
  <c r="V148" i="5"/>
  <c r="V173" i="5"/>
  <c r="V195" i="5"/>
  <c r="V128" i="5"/>
  <c r="V149" i="5"/>
  <c r="V175" i="5"/>
  <c r="V196" i="5"/>
  <c r="V131" i="5"/>
  <c r="V163" i="5"/>
  <c r="V205" i="5"/>
  <c r="V156" i="5"/>
  <c r="V188" i="5"/>
  <c r="V157" i="5"/>
  <c r="V189" i="5"/>
  <c r="V159" i="5"/>
  <c r="V197" i="5"/>
  <c r="V117" i="5"/>
  <c r="V160" i="5"/>
  <c r="V200" i="5"/>
  <c r="V130" i="5"/>
  <c r="V179" i="5"/>
  <c r="V132" i="5"/>
  <c r="V180" i="5"/>
  <c r="V162" i="5"/>
  <c r="V211" i="5"/>
  <c r="V164" i="5"/>
  <c r="V176" i="5"/>
  <c r="V129" i="5"/>
  <c r="V178" i="5"/>
  <c r="V202" i="5"/>
  <c r="V154" i="5"/>
  <c r="V177" i="5"/>
  <c r="V184" i="5"/>
  <c r="V136" i="5"/>
  <c r="V138" i="5"/>
  <c r="V208" i="5"/>
  <c r="V209" i="5"/>
  <c r="V210" i="5"/>
  <c r="V133" i="5"/>
  <c r="V204" i="5"/>
  <c r="V207" i="5"/>
  <c r="V141" i="5"/>
  <c r="V143" i="5"/>
  <c r="V152" i="5"/>
  <c r="V161" i="5"/>
  <c r="V186" i="5"/>
  <c r="V181" i="5"/>
  <c r="V140" i="5"/>
  <c r="P128" i="5"/>
  <c r="P144" i="5"/>
  <c r="P160" i="5"/>
  <c r="P176" i="5"/>
  <c r="P192" i="5"/>
  <c r="P208" i="5"/>
  <c r="P127" i="5"/>
  <c r="P143" i="5"/>
  <c r="P159" i="5"/>
  <c r="P175" i="5"/>
  <c r="P191" i="5"/>
  <c r="P207" i="5"/>
  <c r="P131" i="5"/>
  <c r="P149" i="5"/>
  <c r="P167" i="5"/>
  <c r="P185" i="5"/>
  <c r="P203" i="5"/>
  <c r="P133" i="5"/>
  <c r="P151" i="5"/>
  <c r="P169" i="5"/>
  <c r="P187" i="5"/>
  <c r="P205" i="5"/>
  <c r="P129" i="5"/>
  <c r="P150" i="5"/>
  <c r="P171" i="5"/>
  <c r="P193" i="5"/>
  <c r="P213" i="5"/>
  <c r="P152" i="5"/>
  <c r="P172" i="5"/>
  <c r="P194" i="5"/>
  <c r="P214" i="5"/>
  <c r="P124" i="5"/>
  <c r="P146" i="5"/>
  <c r="P166" i="5"/>
  <c r="P188" i="5"/>
  <c r="P210" i="5"/>
  <c r="P126" i="5"/>
  <c r="P148" i="5"/>
  <c r="P170" i="5"/>
  <c r="P190" i="5"/>
  <c r="P212" i="5"/>
  <c r="P130" i="5"/>
  <c r="P134" i="5"/>
  <c r="P158" i="5"/>
  <c r="P184" i="5"/>
  <c r="P216" i="5"/>
  <c r="P135" i="5"/>
  <c r="P161" i="5"/>
  <c r="P186" i="5"/>
  <c r="P217" i="5"/>
  <c r="P120" i="5"/>
  <c r="P147" i="5"/>
  <c r="P178" i="5"/>
  <c r="P202" i="5"/>
  <c r="P121" i="5"/>
  <c r="P153" i="5"/>
  <c r="P179" i="5"/>
  <c r="P204" i="5"/>
  <c r="P122" i="5"/>
  <c r="P154" i="5"/>
  <c r="P180" i="5"/>
  <c r="P206" i="5"/>
  <c r="P123" i="5"/>
  <c r="P155" i="5"/>
  <c r="P181" i="5"/>
  <c r="P209" i="5"/>
  <c r="P140" i="5"/>
  <c r="P189" i="5"/>
  <c r="P141" i="5"/>
  <c r="P195" i="5"/>
  <c r="P142" i="5"/>
  <c r="P196" i="5"/>
  <c r="P132" i="5"/>
  <c r="P173" i="5"/>
  <c r="P138" i="5"/>
  <c r="P136" i="5"/>
  <c r="P174" i="5"/>
  <c r="P137" i="5"/>
  <c r="P177" i="5"/>
  <c r="P182" i="5"/>
  <c r="P139" i="5"/>
  <c r="P183" i="5"/>
  <c r="P125" i="5"/>
  <c r="P218" i="5"/>
  <c r="P156" i="5"/>
  <c r="P157" i="5"/>
  <c r="P163" i="5"/>
  <c r="P164" i="5"/>
  <c r="P165" i="5"/>
  <c r="P145" i="5"/>
  <c r="P162" i="5"/>
  <c r="P198" i="5"/>
  <c r="P199" i="5"/>
  <c r="P118" i="5"/>
  <c r="P211" i="5"/>
  <c r="P119" i="5"/>
  <c r="P215" i="5"/>
  <c r="P200" i="5"/>
  <c r="P117" i="5"/>
  <c r="P201" i="5"/>
  <c r="P168" i="5"/>
  <c r="P197" i="5"/>
  <c r="N126" i="5"/>
  <c r="N142" i="5"/>
  <c r="N158" i="5"/>
  <c r="N174" i="5"/>
  <c r="N190" i="5"/>
  <c r="N206" i="5"/>
  <c r="N118" i="5"/>
  <c r="N135" i="5"/>
  <c r="N152" i="5"/>
  <c r="N169" i="5"/>
  <c r="N132" i="5"/>
  <c r="N150" i="5"/>
  <c r="N168" i="5"/>
  <c r="N186" i="5"/>
  <c r="N203" i="5"/>
  <c r="N133" i="5"/>
  <c r="N170" i="5"/>
  <c r="N187" i="5"/>
  <c r="N204" i="5"/>
  <c r="N129" i="5"/>
  <c r="N147" i="5"/>
  <c r="N165" i="5"/>
  <c r="N183" i="5"/>
  <c r="N200" i="5"/>
  <c r="N217" i="5"/>
  <c r="N131" i="5"/>
  <c r="N149" i="5"/>
  <c r="N167" i="5"/>
  <c r="N185" i="5"/>
  <c r="N202" i="5"/>
  <c r="N151" i="5"/>
  <c r="N137" i="5"/>
  <c r="N160" i="5"/>
  <c r="N182" i="5"/>
  <c r="N208" i="5"/>
  <c r="N124" i="5"/>
  <c r="N148" i="5"/>
  <c r="N175" i="5"/>
  <c r="N196" i="5"/>
  <c r="N218" i="5"/>
  <c r="N139" i="5"/>
  <c r="N164" i="5"/>
  <c r="N193" i="5"/>
  <c r="N216" i="5"/>
  <c r="N140" i="5"/>
  <c r="N166" i="5"/>
  <c r="N194" i="5"/>
  <c r="N141" i="5"/>
  <c r="N171" i="5"/>
  <c r="N195" i="5"/>
  <c r="N128" i="5"/>
  <c r="N157" i="5"/>
  <c r="N184" i="5"/>
  <c r="N211" i="5"/>
  <c r="N134" i="5"/>
  <c r="N189" i="5"/>
  <c r="N162" i="5"/>
  <c r="N214" i="5"/>
  <c r="N130" i="5"/>
  <c r="N159" i="5"/>
  <c r="N188" i="5"/>
  <c r="N212" i="5"/>
  <c r="N161" i="5"/>
  <c r="N191" i="5"/>
  <c r="N213" i="5"/>
  <c r="N136" i="5"/>
  <c r="N138" i="5"/>
  <c r="N163" i="5"/>
  <c r="N192" i="5"/>
  <c r="N215" i="5"/>
  <c r="N145" i="5"/>
  <c r="N199" i="5"/>
  <c r="N205" i="5"/>
  <c r="N155" i="5"/>
  <c r="N209" i="5"/>
  <c r="N156" i="5"/>
  <c r="N172" i="5"/>
  <c r="N119" i="5"/>
  <c r="N146" i="5"/>
  <c r="N201" i="5"/>
  <c r="N153" i="5"/>
  <c r="N154" i="5"/>
  <c r="N207" i="5"/>
  <c r="N210" i="5"/>
  <c r="N117" i="5"/>
  <c r="N123" i="5"/>
  <c r="N179" i="5"/>
  <c r="N143" i="5"/>
  <c r="N197" i="5"/>
  <c r="N144" i="5"/>
  <c r="N198" i="5"/>
  <c r="N125" i="5"/>
  <c r="N180" i="5"/>
  <c r="N127" i="5"/>
  <c r="N181" i="5"/>
  <c r="N121" i="5"/>
  <c r="N173" i="5"/>
  <c r="N120" i="5"/>
  <c r="N122" i="5"/>
  <c r="N176" i="5"/>
  <c r="N177" i="5"/>
  <c r="N178" i="5"/>
  <c r="U117" i="5"/>
  <c r="U133" i="5"/>
  <c r="U149" i="5"/>
  <c r="U165" i="5"/>
  <c r="U181" i="5"/>
  <c r="U197" i="5"/>
  <c r="U213" i="5"/>
  <c r="U126" i="5"/>
  <c r="U142" i="5"/>
  <c r="U158" i="5"/>
  <c r="U174" i="5"/>
  <c r="U190" i="5"/>
  <c r="U206" i="5"/>
  <c r="U128" i="5"/>
  <c r="U144" i="5"/>
  <c r="U160" i="5"/>
  <c r="U176" i="5"/>
  <c r="U192" i="5"/>
  <c r="U208" i="5"/>
  <c r="U130" i="5"/>
  <c r="U146" i="5"/>
  <c r="U162" i="5"/>
  <c r="U178" i="5"/>
  <c r="U194" i="5"/>
  <c r="U210" i="5"/>
  <c r="U122" i="5"/>
  <c r="U143" i="5"/>
  <c r="U166" i="5"/>
  <c r="U186" i="5"/>
  <c r="U207" i="5"/>
  <c r="U123" i="5"/>
  <c r="U145" i="5"/>
  <c r="U167" i="5"/>
  <c r="U187" i="5"/>
  <c r="U209" i="5"/>
  <c r="U124" i="5"/>
  <c r="U147" i="5"/>
  <c r="U168" i="5"/>
  <c r="U188" i="5"/>
  <c r="U211" i="5"/>
  <c r="U125" i="5"/>
  <c r="U148" i="5"/>
  <c r="U169" i="5"/>
  <c r="U189" i="5"/>
  <c r="U212" i="5"/>
  <c r="U127" i="5"/>
  <c r="U150" i="5"/>
  <c r="U170" i="5"/>
  <c r="U191" i="5"/>
  <c r="U214" i="5"/>
  <c r="U129" i="5"/>
  <c r="U151" i="5"/>
  <c r="U171" i="5"/>
  <c r="U193" i="5"/>
  <c r="U215" i="5"/>
  <c r="U138" i="5"/>
  <c r="U175" i="5"/>
  <c r="U204" i="5"/>
  <c r="U131" i="5"/>
  <c r="U159" i="5"/>
  <c r="U198" i="5"/>
  <c r="U132" i="5"/>
  <c r="U161" i="5"/>
  <c r="U199" i="5"/>
  <c r="U134" i="5"/>
  <c r="U163" i="5"/>
  <c r="U200" i="5"/>
  <c r="U135" i="5"/>
  <c r="U164" i="5"/>
  <c r="U201" i="5"/>
  <c r="U120" i="5"/>
  <c r="U179" i="5"/>
  <c r="U121" i="5"/>
  <c r="U180" i="5"/>
  <c r="U156" i="5"/>
  <c r="U216" i="5"/>
  <c r="U157" i="5"/>
  <c r="U217" i="5"/>
  <c r="U172" i="5"/>
  <c r="U218" i="5"/>
  <c r="U119" i="5"/>
  <c r="U177" i="5"/>
  <c r="U118" i="5"/>
  <c r="U196" i="5"/>
  <c r="U173" i="5"/>
  <c r="U183" i="5"/>
  <c r="U185" i="5"/>
  <c r="U137" i="5"/>
  <c r="U139" i="5"/>
  <c r="U202" i="5"/>
  <c r="U205" i="5"/>
  <c r="U136" i="5"/>
  <c r="U182" i="5"/>
  <c r="U184" i="5"/>
  <c r="U195" i="5"/>
  <c r="U140" i="5"/>
  <c r="U141" i="5"/>
  <c r="U152" i="5"/>
  <c r="U153" i="5"/>
  <c r="U155" i="5"/>
  <c r="U203" i="5"/>
  <c r="U154" i="5"/>
  <c r="C22" i="6" l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H9" i="1"/>
  <c r="G9" i="1"/>
  <c r="F109" i="1"/>
  <c r="F108" i="1" s="1"/>
  <c r="F107" i="1" s="1"/>
  <c r="F106" i="1" s="1"/>
  <c r="F105" i="1" s="1"/>
  <c r="F104" i="1" s="1"/>
  <c r="F103" i="1" s="1"/>
  <c r="F102" i="1" s="1"/>
  <c r="F101" i="1" s="1"/>
  <c r="F100" i="1" s="1"/>
  <c r="F99" i="1" s="1"/>
  <c r="F98" i="1" s="1"/>
  <c r="F97" i="1" s="1"/>
  <c r="F96" i="1" s="1"/>
  <c r="F95" i="1" s="1"/>
  <c r="F94" i="1" s="1"/>
  <c r="F93" i="1" s="1"/>
  <c r="F92" i="1" s="1"/>
  <c r="F91" i="1" s="1"/>
  <c r="F90" i="1" s="1"/>
  <c r="F89" i="1" s="1"/>
  <c r="F88" i="1" s="1"/>
  <c r="F87" i="1" s="1"/>
  <c r="F86" i="1" s="1"/>
  <c r="F85" i="1" s="1"/>
  <c r="F84" i="1" s="1"/>
  <c r="F83" i="1" s="1"/>
  <c r="F82" i="1" s="1"/>
  <c r="F81" i="1" s="1"/>
  <c r="F80" i="1" s="1"/>
  <c r="F79" i="1" s="1"/>
  <c r="F78" i="1" s="1"/>
  <c r="F77" i="1" s="1"/>
  <c r="F76" i="1" s="1"/>
  <c r="F75" i="1" s="1"/>
  <c r="F74" i="1" s="1"/>
  <c r="F73" i="1" s="1"/>
  <c r="F72" i="1" s="1"/>
  <c r="F71" i="1" s="1"/>
  <c r="F70" i="1" s="1"/>
  <c r="F69" i="1" s="1"/>
  <c r="F68" i="1" s="1"/>
  <c r="F67" i="1" s="1"/>
  <c r="F66" i="1" s="1"/>
  <c r="F65" i="1" s="1"/>
  <c r="F64" i="1" s="1"/>
  <c r="F63" i="1" s="1"/>
  <c r="F62" i="1" s="1"/>
  <c r="F61" i="1" s="1"/>
  <c r="F60" i="1" s="1"/>
  <c r="F59" i="1" s="1"/>
  <c r="F58" i="1" s="1"/>
  <c r="F57" i="1" s="1"/>
  <c r="F56" i="1" s="1"/>
  <c r="F55" i="1" s="1"/>
  <c r="F54" i="1" s="1"/>
  <c r="F53" i="1" s="1"/>
  <c r="F52" i="1" s="1"/>
  <c r="F51" i="1" s="1"/>
  <c r="F50" i="1" s="1"/>
  <c r="F49" i="1" s="1"/>
  <c r="F48" i="1" s="1"/>
  <c r="F47" i="1" s="1"/>
  <c r="F46" i="1" s="1"/>
  <c r="F45" i="1" s="1"/>
  <c r="F44" i="1" s="1"/>
  <c r="F43" i="1" s="1"/>
  <c r="F42" i="1" s="1"/>
  <c r="F41" i="1" s="1"/>
  <c r="F40" i="1" s="1"/>
  <c r="F39" i="1" s="1"/>
  <c r="F38" i="1" s="1"/>
  <c r="F37" i="1" s="1"/>
  <c r="F36" i="1" s="1"/>
  <c r="F35" i="1" s="1"/>
  <c r="F34" i="1" s="1"/>
  <c r="F33" i="1" s="1"/>
  <c r="F32" i="1" s="1"/>
  <c r="F31" i="1" s="1"/>
  <c r="F30" i="1" s="1"/>
  <c r="F29" i="1" s="1"/>
  <c r="F28" i="1" s="1"/>
  <c r="F27" i="1" s="1"/>
  <c r="F26" i="1" s="1"/>
  <c r="F25" i="1" s="1"/>
  <c r="F24" i="1" s="1"/>
  <c r="F23" i="1" s="1"/>
  <c r="F22" i="1" s="1"/>
  <c r="F21" i="1" s="1"/>
  <c r="F20" i="1" s="1"/>
  <c r="F19" i="1" s="1"/>
  <c r="F18" i="1" s="1"/>
  <c r="F17" i="1" s="1"/>
  <c r="F16" i="1" s="1"/>
  <c r="F15" i="1" s="1"/>
  <c r="F14" i="1" s="1"/>
  <c r="F13" i="1" s="1"/>
  <c r="F12" i="1" s="1"/>
  <c r="F11" i="1" s="1"/>
  <c r="F10" i="1" s="1"/>
  <c r="F9" i="1" s="1"/>
  <c r="E109" i="1"/>
  <c r="E108" i="1" s="1"/>
  <c r="E107" i="1" s="1"/>
  <c r="E106" i="1" s="1"/>
  <c r="E105" i="1" s="1"/>
  <c r="E104" i="1" s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K59" i="6" l="1"/>
  <c r="K75" i="6"/>
  <c r="K91" i="6"/>
  <c r="K107" i="6"/>
  <c r="K123" i="6"/>
  <c r="K139" i="6"/>
  <c r="K44" i="6"/>
  <c r="K60" i="6"/>
  <c r="K76" i="6"/>
  <c r="K92" i="6"/>
  <c r="K108" i="6"/>
  <c r="K124" i="6"/>
  <c r="K140" i="6"/>
  <c r="K45" i="6"/>
  <c r="K61" i="6"/>
  <c r="K77" i="6"/>
  <c r="K93" i="6"/>
  <c r="K109" i="6"/>
  <c r="K125" i="6"/>
  <c r="K141" i="6"/>
  <c r="K46" i="6"/>
  <c r="K62" i="6"/>
  <c r="K78" i="6"/>
  <c r="K94" i="6"/>
  <c r="K110" i="6"/>
  <c r="K126" i="6"/>
  <c r="K142" i="6"/>
  <c r="K47" i="6"/>
  <c r="K63" i="6"/>
  <c r="K79" i="6"/>
  <c r="K95" i="6"/>
  <c r="K111" i="6"/>
  <c r="K127" i="6"/>
  <c r="K43" i="6"/>
  <c r="K48" i="6"/>
  <c r="K64" i="6"/>
  <c r="K80" i="6"/>
  <c r="K96" i="6"/>
  <c r="K112" i="6"/>
  <c r="K128" i="6"/>
  <c r="K49" i="6"/>
  <c r="K65" i="6"/>
  <c r="K81" i="6"/>
  <c r="K97" i="6"/>
  <c r="K113" i="6"/>
  <c r="K129" i="6"/>
  <c r="K50" i="6"/>
  <c r="K66" i="6"/>
  <c r="K82" i="6"/>
  <c r="K98" i="6"/>
  <c r="K114" i="6"/>
  <c r="K130" i="6"/>
  <c r="K51" i="6"/>
  <c r="K67" i="6"/>
  <c r="K83" i="6"/>
  <c r="K99" i="6"/>
  <c r="K115" i="6"/>
  <c r="K131" i="6"/>
  <c r="K52" i="6"/>
  <c r="K68" i="6"/>
  <c r="K84" i="6"/>
  <c r="K100" i="6"/>
  <c r="K116" i="6"/>
  <c r="K132" i="6"/>
  <c r="K89" i="6"/>
  <c r="K53" i="6"/>
  <c r="K69" i="6"/>
  <c r="K85" i="6"/>
  <c r="K101" i="6"/>
  <c r="K117" i="6"/>
  <c r="K133" i="6"/>
  <c r="K54" i="6"/>
  <c r="K70" i="6"/>
  <c r="K86" i="6"/>
  <c r="K102" i="6"/>
  <c r="K118" i="6"/>
  <c r="K134" i="6"/>
  <c r="K55" i="6"/>
  <c r="K71" i="6"/>
  <c r="K87" i="6"/>
  <c r="K103" i="6"/>
  <c r="K119" i="6"/>
  <c r="K135" i="6"/>
  <c r="K56" i="6"/>
  <c r="K72" i="6"/>
  <c r="K88" i="6"/>
  <c r="K104" i="6"/>
  <c r="K120" i="6"/>
  <c r="K136" i="6"/>
  <c r="K57" i="6"/>
  <c r="K73" i="6"/>
  <c r="K105" i="6"/>
  <c r="K121" i="6"/>
  <c r="K137" i="6"/>
  <c r="K58" i="6"/>
  <c r="K74" i="6"/>
  <c r="K90" i="6"/>
  <c r="K106" i="6"/>
  <c r="K122" i="6"/>
  <c r="K138" i="6"/>
  <c r="D104" i="1"/>
  <c r="E103" i="1"/>
  <c r="E102" i="1" s="1"/>
  <c r="E101" i="1" s="1"/>
  <c r="E100" i="1" s="1"/>
  <c r="E99" i="1" s="1"/>
  <c r="E98" i="1" s="1"/>
  <c r="E97" i="1" s="1"/>
  <c r="E96" i="1" s="1"/>
  <c r="D105" i="1"/>
  <c r="D106" i="1"/>
  <c r="D107" i="1"/>
  <c r="D108" i="1"/>
  <c r="D109" i="1"/>
  <c r="D103" i="1" l="1"/>
  <c r="D102" i="1"/>
  <c r="D101" i="1"/>
  <c r="D98" i="1"/>
  <c r="D99" i="1"/>
  <c r="D97" i="1"/>
  <c r="D100" i="1"/>
  <c r="D96" i="1"/>
  <c r="E95" i="1"/>
  <c r="E94" i="1" l="1"/>
  <c r="D95" i="1"/>
  <c r="E93" i="1" l="1"/>
  <c r="D94" i="1"/>
  <c r="E92" i="1" l="1"/>
  <c r="D93" i="1"/>
  <c r="E91" i="1" l="1"/>
  <c r="D92" i="1"/>
  <c r="E90" i="1" l="1"/>
  <c r="D91" i="1"/>
  <c r="E89" i="1" l="1"/>
  <c r="D90" i="1"/>
  <c r="E88" i="1" l="1"/>
  <c r="D89" i="1"/>
  <c r="D88" i="1" l="1"/>
  <c r="E87" i="1"/>
  <c r="E86" i="1" l="1"/>
  <c r="D87" i="1"/>
  <c r="E85" i="1" l="1"/>
  <c r="D86" i="1"/>
  <c r="E84" i="1" l="1"/>
  <c r="D85" i="1"/>
  <c r="E83" i="1" l="1"/>
  <c r="D84" i="1"/>
  <c r="E82" i="1" l="1"/>
  <c r="D83" i="1"/>
  <c r="E81" i="1" l="1"/>
  <c r="D82" i="1"/>
  <c r="E80" i="1" l="1"/>
  <c r="D81" i="1"/>
  <c r="E79" i="1" l="1"/>
  <c r="D80" i="1"/>
  <c r="E78" i="1" l="1"/>
  <c r="D79" i="1"/>
  <c r="E77" i="1" l="1"/>
  <c r="D78" i="1"/>
  <c r="E76" i="1" l="1"/>
  <c r="D77" i="1"/>
  <c r="E75" i="1" l="1"/>
  <c r="D76" i="1"/>
  <c r="E74" i="1" l="1"/>
  <c r="D75" i="1"/>
  <c r="E73" i="1" l="1"/>
  <c r="D74" i="1"/>
  <c r="E72" i="1" l="1"/>
  <c r="D73" i="1"/>
  <c r="E71" i="1" l="1"/>
  <c r="D72" i="1"/>
  <c r="E70" i="1" l="1"/>
  <c r="D71" i="1"/>
  <c r="E69" i="1" l="1"/>
  <c r="D70" i="1"/>
  <c r="E68" i="1" l="1"/>
  <c r="D69" i="1"/>
  <c r="E67" i="1" l="1"/>
  <c r="D68" i="1"/>
  <c r="E66" i="1" l="1"/>
  <c r="D67" i="1"/>
  <c r="E65" i="1" l="1"/>
  <c r="D66" i="1"/>
  <c r="E64" i="1" l="1"/>
  <c r="D65" i="1"/>
  <c r="E63" i="1" l="1"/>
  <c r="D64" i="1"/>
  <c r="E62" i="1" l="1"/>
  <c r="D63" i="1"/>
  <c r="E61" i="1" l="1"/>
  <c r="D62" i="1"/>
  <c r="E60" i="1" l="1"/>
  <c r="D61" i="1"/>
  <c r="E59" i="1" l="1"/>
  <c r="D60" i="1"/>
  <c r="E58" i="1" l="1"/>
  <c r="D59" i="1"/>
  <c r="E57" i="1" l="1"/>
  <c r="D58" i="1"/>
  <c r="E56" i="1" l="1"/>
  <c r="D57" i="1"/>
  <c r="E55" i="1" l="1"/>
  <c r="D56" i="1"/>
  <c r="E54" i="1" l="1"/>
  <c r="D55" i="1"/>
  <c r="E53" i="1" l="1"/>
  <c r="D54" i="1"/>
  <c r="E52" i="1" l="1"/>
  <c r="D53" i="1"/>
  <c r="E51" i="1" l="1"/>
  <c r="D52" i="1"/>
  <c r="E50" i="1" l="1"/>
  <c r="D51" i="1"/>
  <c r="E49" i="1" l="1"/>
  <c r="D50" i="1"/>
  <c r="E48" i="1" l="1"/>
  <c r="D49" i="1"/>
  <c r="E47" i="1" l="1"/>
  <c r="D48" i="1"/>
  <c r="E46" i="1" l="1"/>
  <c r="D47" i="1"/>
  <c r="E45" i="1" l="1"/>
  <c r="D46" i="1"/>
  <c r="E44" i="1" l="1"/>
  <c r="D45" i="1"/>
  <c r="E43" i="1" l="1"/>
  <c r="D44" i="1"/>
  <c r="E42" i="1" l="1"/>
  <c r="D43" i="1"/>
  <c r="E41" i="1" l="1"/>
  <c r="D42" i="1"/>
  <c r="E40" i="1" l="1"/>
  <c r="D41" i="1"/>
  <c r="E39" i="1" l="1"/>
  <c r="D40" i="1"/>
  <c r="E38" i="1" l="1"/>
  <c r="D39" i="1"/>
  <c r="E37" i="1" l="1"/>
  <c r="D38" i="1"/>
  <c r="E36" i="1" l="1"/>
  <c r="D37" i="1"/>
  <c r="E35" i="1" l="1"/>
  <c r="D36" i="1"/>
  <c r="E34" i="1" l="1"/>
  <c r="D35" i="1"/>
  <c r="E33" i="1" l="1"/>
  <c r="D34" i="1"/>
  <c r="E32" i="1" l="1"/>
  <c r="D33" i="1"/>
  <c r="L14" i="5"/>
  <c r="L220" i="5" s="1"/>
  <c r="L13" i="5"/>
  <c r="L6" i="5"/>
  <c r="L2" i="5"/>
  <c r="L3" i="5" s="1"/>
  <c r="K14" i="5"/>
  <c r="K220" i="5" s="1"/>
  <c r="K13" i="5"/>
  <c r="K6" i="5"/>
  <c r="K2" i="5"/>
  <c r="K3" i="5" s="1"/>
  <c r="J14" i="5"/>
  <c r="J220" i="5" s="1"/>
  <c r="J13" i="5"/>
  <c r="J6" i="5"/>
  <c r="J2" i="5"/>
  <c r="J3" i="5" s="1"/>
  <c r="I14" i="5"/>
  <c r="I13" i="5"/>
  <c r="I6" i="5"/>
  <c r="I2" i="5"/>
  <c r="I3" i="5" s="1"/>
  <c r="H14" i="5"/>
  <c r="H8" i="5" s="1"/>
  <c r="H13" i="5"/>
  <c r="H6" i="5"/>
  <c r="H2" i="5"/>
  <c r="H3" i="5" s="1"/>
  <c r="G14" i="5"/>
  <c r="G220" i="5" s="1"/>
  <c r="G13" i="5"/>
  <c r="G6" i="5"/>
  <c r="G2" i="5"/>
  <c r="G3" i="5" s="1"/>
  <c r="F14" i="5"/>
  <c r="F220" i="5" s="1"/>
  <c r="F13" i="5"/>
  <c r="F6" i="5"/>
  <c r="F2" i="5"/>
  <c r="F3" i="5" s="1"/>
  <c r="E14" i="5"/>
  <c r="E13" i="5"/>
  <c r="E6" i="5"/>
  <c r="E2" i="5"/>
  <c r="E3" i="5" s="1"/>
  <c r="D14" i="5"/>
  <c r="D8" i="5" s="1"/>
  <c r="D13" i="5"/>
  <c r="D6" i="5"/>
  <c r="D2" i="5"/>
  <c r="D3" i="5" s="1"/>
  <c r="C14" i="5"/>
  <c r="C220" i="5" s="1"/>
  <c r="C13" i="5"/>
  <c r="C6" i="5"/>
  <c r="C2" i="5"/>
  <c r="C3" i="5" s="1"/>
  <c r="B14" i="5"/>
  <c r="B13" i="5"/>
  <c r="B6" i="5"/>
  <c r="B2" i="5"/>
  <c r="B3" i="5" s="1"/>
  <c r="A31" i="5"/>
  <c r="A29" i="5"/>
  <c r="A24" i="5"/>
  <c r="D8" i="8" l="1"/>
  <c r="D9" i="8" s="1"/>
  <c r="D10" i="8" s="1"/>
  <c r="C24" i="6" s="1"/>
  <c r="A37" i="7"/>
  <c r="A38" i="7" s="1"/>
  <c r="E31" i="1"/>
  <c r="D32" i="1"/>
  <c r="G8" i="5"/>
  <c r="G15" i="5" s="1"/>
  <c r="L8" i="5"/>
  <c r="L15" i="5" s="1"/>
  <c r="H220" i="5"/>
  <c r="F8" i="5"/>
  <c r="F15" i="5" s="1"/>
  <c r="J8" i="5"/>
  <c r="J15" i="5" s="1"/>
  <c r="B8" i="5"/>
  <c r="B15" i="5" s="1"/>
  <c r="B220" i="5"/>
  <c r="C8" i="5"/>
  <c r="C15" i="5" s="1"/>
  <c r="E8" i="5"/>
  <c r="E15" i="5" s="1"/>
  <c r="E220" i="5"/>
  <c r="D15" i="5"/>
  <c r="D220" i="5"/>
  <c r="H15" i="5"/>
  <c r="I8" i="5"/>
  <c r="I15" i="5" s="1"/>
  <c r="K8" i="5"/>
  <c r="K15" i="5" s="1"/>
  <c r="I220" i="5"/>
  <c r="E30" i="1" l="1"/>
  <c r="D31" i="1"/>
  <c r="L221" i="5"/>
  <c r="L16" i="5"/>
  <c r="K221" i="5"/>
  <c r="K16" i="5"/>
  <c r="E221" i="5"/>
  <c r="E16" i="5"/>
  <c r="C221" i="5"/>
  <c r="C16" i="5"/>
  <c r="B221" i="5"/>
  <c r="B16" i="5"/>
  <c r="G16" i="5"/>
  <c r="G221" i="5"/>
  <c r="J16" i="5"/>
  <c r="J221" i="5"/>
  <c r="D16" i="5"/>
  <c r="D221" i="5"/>
  <c r="I221" i="5"/>
  <c r="I16" i="5"/>
  <c r="H16" i="5"/>
  <c r="H221" i="5"/>
  <c r="F221" i="5"/>
  <c r="F16" i="5"/>
  <c r="E29" i="1" l="1"/>
  <c r="D30" i="1"/>
  <c r="L222" i="5"/>
  <c r="L17" i="5"/>
  <c r="F222" i="5"/>
  <c r="F17" i="5"/>
  <c r="J222" i="5"/>
  <c r="J17" i="5"/>
  <c r="H17" i="5"/>
  <c r="H222" i="5"/>
  <c r="I222" i="5"/>
  <c r="I17" i="5"/>
  <c r="E222" i="5"/>
  <c r="E17" i="5"/>
  <c r="G17" i="5"/>
  <c r="G222" i="5"/>
  <c r="B17" i="5"/>
  <c r="B222" i="5"/>
  <c r="C222" i="5"/>
  <c r="C17" i="5"/>
  <c r="D222" i="5"/>
  <c r="D17" i="5"/>
  <c r="K17" i="5"/>
  <c r="K222" i="5"/>
  <c r="E28" i="1" l="1"/>
  <c r="D29" i="1"/>
  <c r="L223" i="5"/>
  <c r="L18" i="5"/>
  <c r="E223" i="5"/>
  <c r="E18" i="5"/>
  <c r="B18" i="5"/>
  <c r="B223" i="5"/>
  <c r="G18" i="5"/>
  <c r="G223" i="5"/>
  <c r="D18" i="5"/>
  <c r="D223" i="5"/>
  <c r="H18" i="5"/>
  <c r="H223" i="5"/>
  <c r="J223" i="5"/>
  <c r="J18" i="5"/>
  <c r="I223" i="5"/>
  <c r="I18" i="5"/>
  <c r="K223" i="5"/>
  <c r="K18" i="5"/>
  <c r="C18" i="5"/>
  <c r="C223" i="5"/>
  <c r="F223" i="5"/>
  <c r="F18" i="5"/>
  <c r="E27" i="1" l="1"/>
  <c r="D28" i="1"/>
  <c r="L224" i="5"/>
  <c r="L19" i="5"/>
  <c r="H19" i="5"/>
  <c r="H224" i="5"/>
  <c r="F224" i="5"/>
  <c r="F19" i="5"/>
  <c r="D224" i="5"/>
  <c r="D19" i="5"/>
  <c r="G224" i="5"/>
  <c r="G19" i="5"/>
  <c r="B19" i="5"/>
  <c r="B224" i="5"/>
  <c r="I19" i="5"/>
  <c r="I224" i="5"/>
  <c r="E224" i="5"/>
  <c r="E19" i="5"/>
  <c r="K19" i="5"/>
  <c r="K224" i="5"/>
  <c r="C19" i="5"/>
  <c r="C224" i="5"/>
  <c r="J224" i="5"/>
  <c r="J19" i="5"/>
  <c r="E26" i="1" l="1"/>
  <c r="D27" i="1"/>
  <c r="L225" i="5"/>
  <c r="L20" i="5"/>
  <c r="I225" i="5"/>
  <c r="I20" i="5"/>
  <c r="B225" i="5"/>
  <c r="B20" i="5"/>
  <c r="J225" i="5"/>
  <c r="J20" i="5"/>
  <c r="G20" i="5"/>
  <c r="G225" i="5"/>
  <c r="F20" i="5"/>
  <c r="F225" i="5"/>
  <c r="H225" i="5"/>
  <c r="H20" i="5"/>
  <c r="D225" i="5"/>
  <c r="D20" i="5"/>
  <c r="C20" i="5"/>
  <c r="C225" i="5"/>
  <c r="K20" i="5"/>
  <c r="K225" i="5"/>
  <c r="E20" i="5"/>
  <c r="E225" i="5"/>
  <c r="E25" i="1" l="1"/>
  <c r="D26" i="1"/>
  <c r="L226" i="5"/>
  <c r="L21" i="5"/>
  <c r="D226" i="5"/>
  <c r="D21" i="5"/>
  <c r="K21" i="5"/>
  <c r="K226" i="5"/>
  <c r="H226" i="5"/>
  <c r="H21" i="5"/>
  <c r="G226" i="5"/>
  <c r="G21" i="5"/>
  <c r="J21" i="5"/>
  <c r="J226" i="5"/>
  <c r="I21" i="5"/>
  <c r="I226" i="5"/>
  <c r="F226" i="5"/>
  <c r="F21" i="5"/>
  <c r="E21" i="5"/>
  <c r="E226" i="5"/>
  <c r="B226" i="5"/>
  <c r="B21" i="5"/>
  <c r="C21" i="5"/>
  <c r="C226" i="5"/>
  <c r="E24" i="1" l="1"/>
  <c r="D25" i="1"/>
  <c r="L227" i="5"/>
  <c r="L22" i="5"/>
  <c r="J227" i="5"/>
  <c r="J22" i="5"/>
  <c r="H227" i="5"/>
  <c r="H22" i="5"/>
  <c r="I227" i="5"/>
  <c r="I22" i="5"/>
  <c r="C227" i="5"/>
  <c r="C22" i="5"/>
  <c r="E22" i="5"/>
  <c r="E227" i="5"/>
  <c r="K22" i="5"/>
  <c r="K227" i="5"/>
  <c r="D227" i="5"/>
  <c r="D22" i="5"/>
  <c r="G227" i="5"/>
  <c r="G22" i="5"/>
  <c r="B22" i="5"/>
  <c r="B227" i="5"/>
  <c r="F22" i="5"/>
  <c r="F227" i="5"/>
  <c r="E23" i="1" l="1"/>
  <c r="D24" i="1"/>
  <c r="L228" i="5"/>
  <c r="L23" i="5"/>
  <c r="K23" i="5"/>
  <c r="K228" i="5"/>
  <c r="F228" i="5"/>
  <c r="F23" i="5"/>
  <c r="I228" i="5"/>
  <c r="I23" i="5"/>
  <c r="B228" i="5"/>
  <c r="B23" i="5"/>
  <c r="C23" i="5"/>
  <c r="C228" i="5"/>
  <c r="H23" i="5"/>
  <c r="H228" i="5"/>
  <c r="E23" i="5"/>
  <c r="E228" i="5"/>
  <c r="G23" i="5"/>
  <c r="G228" i="5"/>
  <c r="J23" i="5"/>
  <c r="J228" i="5"/>
  <c r="D228" i="5"/>
  <c r="D23" i="5"/>
  <c r="E22" i="1" l="1"/>
  <c r="D23" i="1"/>
  <c r="L229" i="5"/>
  <c r="L24" i="5"/>
  <c r="E229" i="5"/>
  <c r="E24" i="5"/>
  <c r="B229" i="5"/>
  <c r="B24" i="5"/>
  <c r="H229" i="5"/>
  <c r="H24" i="5"/>
  <c r="J24" i="5"/>
  <c r="J229" i="5"/>
  <c r="G229" i="5"/>
  <c r="G24" i="5"/>
  <c r="C229" i="5"/>
  <c r="C24" i="5"/>
  <c r="I229" i="5"/>
  <c r="I24" i="5"/>
  <c r="D24" i="5"/>
  <c r="D229" i="5"/>
  <c r="F229" i="5"/>
  <c r="F24" i="5"/>
  <c r="K24" i="5"/>
  <c r="K229" i="5"/>
  <c r="E21" i="1" l="1"/>
  <c r="D22" i="1"/>
  <c r="I3" i="6"/>
  <c r="F3" i="6"/>
  <c r="G3" i="6"/>
  <c r="H3" i="6"/>
  <c r="L25" i="5"/>
  <c r="L230" i="5"/>
  <c r="F25" i="5"/>
  <c r="F230" i="5"/>
  <c r="D25" i="5"/>
  <c r="D230" i="5"/>
  <c r="E230" i="5"/>
  <c r="E25" i="5"/>
  <c r="C230" i="5"/>
  <c r="C25" i="5"/>
  <c r="G230" i="5"/>
  <c r="G25" i="5"/>
  <c r="J25" i="5"/>
  <c r="J230" i="5"/>
  <c r="H230" i="5"/>
  <c r="H25" i="5"/>
  <c r="K25" i="5"/>
  <c r="K230" i="5"/>
  <c r="B25" i="5"/>
  <c r="B230" i="5"/>
  <c r="I230" i="5"/>
  <c r="I25" i="5"/>
  <c r="F18" i="6" l="1"/>
  <c r="F8" i="6"/>
  <c r="H11" i="6" s="1"/>
  <c r="H25" i="6" s="1"/>
  <c r="F23" i="6"/>
  <c r="I18" i="6"/>
  <c r="I8" i="6"/>
  <c r="K11" i="6" s="1"/>
  <c r="K25" i="6" s="1"/>
  <c r="I23" i="6"/>
  <c r="H18" i="6"/>
  <c r="H8" i="6"/>
  <c r="J11" i="6" s="1"/>
  <c r="J25" i="6" s="1"/>
  <c r="H23" i="6"/>
  <c r="G8" i="6"/>
  <c r="I11" i="6" s="1"/>
  <c r="I25" i="6" s="1"/>
  <c r="G18" i="6"/>
  <c r="G23" i="6"/>
  <c r="E20" i="1"/>
  <c r="D21" i="1"/>
  <c r="J3" i="6"/>
  <c r="L26" i="5"/>
  <c r="L231" i="5"/>
  <c r="J26" i="5"/>
  <c r="J231" i="5"/>
  <c r="K231" i="5"/>
  <c r="K26" i="5"/>
  <c r="C231" i="5"/>
  <c r="C26" i="5"/>
  <c r="D26" i="5"/>
  <c r="D231" i="5"/>
  <c r="H231" i="5"/>
  <c r="H26" i="5"/>
  <c r="E231" i="5"/>
  <c r="E26" i="5"/>
  <c r="G231" i="5"/>
  <c r="G26" i="5"/>
  <c r="I231" i="5"/>
  <c r="I26" i="5"/>
  <c r="B231" i="5"/>
  <c r="B26" i="5"/>
  <c r="F26" i="5"/>
  <c r="F231" i="5"/>
  <c r="H20" i="6" l="1"/>
  <c r="H26" i="6" s="1"/>
  <c r="I20" i="6"/>
  <c r="I26" i="6" s="1"/>
  <c r="F20" i="6"/>
  <c r="F26" i="6" s="1"/>
  <c r="G20" i="6"/>
  <c r="G26" i="6" s="1"/>
  <c r="J8" i="6"/>
  <c r="L11" i="6" s="1"/>
  <c r="L25" i="6" s="1"/>
  <c r="J23" i="6"/>
  <c r="J18" i="6"/>
  <c r="E19" i="1"/>
  <c r="D20" i="1"/>
  <c r="K3" i="6"/>
  <c r="L27" i="5"/>
  <c r="L232" i="5"/>
  <c r="H232" i="5"/>
  <c r="H27" i="5"/>
  <c r="C27" i="5"/>
  <c r="C232" i="5"/>
  <c r="I232" i="5"/>
  <c r="I27" i="5"/>
  <c r="B232" i="5"/>
  <c r="B27" i="5"/>
  <c r="G232" i="5"/>
  <c r="G27" i="5"/>
  <c r="E27" i="5"/>
  <c r="E232" i="5"/>
  <c r="D27" i="5"/>
  <c r="D232" i="5"/>
  <c r="K27" i="5"/>
  <c r="K232" i="5"/>
  <c r="F232" i="5"/>
  <c r="F27" i="5"/>
  <c r="J27" i="5"/>
  <c r="J232" i="5"/>
  <c r="J20" i="6" l="1"/>
  <c r="J26" i="6" s="1"/>
  <c r="K23" i="6"/>
  <c r="K18" i="6"/>
  <c r="K8" i="6"/>
  <c r="E18" i="1"/>
  <c r="D19" i="1"/>
  <c r="L3" i="6"/>
  <c r="L28" i="5"/>
  <c r="L233" i="5"/>
  <c r="K233" i="5"/>
  <c r="K28" i="5"/>
  <c r="G28" i="5"/>
  <c r="G233" i="5"/>
  <c r="B28" i="5"/>
  <c r="B233" i="5"/>
  <c r="J233" i="5"/>
  <c r="J28" i="5"/>
  <c r="C233" i="5"/>
  <c r="C28" i="5"/>
  <c r="F233" i="5"/>
  <c r="F28" i="5"/>
  <c r="H28" i="5"/>
  <c r="H233" i="5"/>
  <c r="D233" i="5"/>
  <c r="D28" i="5"/>
  <c r="E233" i="5"/>
  <c r="E28" i="5"/>
  <c r="I233" i="5"/>
  <c r="I28" i="5"/>
  <c r="K20" i="6" l="1"/>
  <c r="K26" i="6" s="1"/>
  <c r="L23" i="6"/>
  <c r="L8" i="6"/>
  <c r="L18" i="6"/>
  <c r="E17" i="1"/>
  <c r="D18" i="1"/>
  <c r="E3" i="6"/>
  <c r="D3" i="6"/>
  <c r="L29" i="5"/>
  <c r="L234" i="5"/>
  <c r="B234" i="5"/>
  <c r="B29" i="5"/>
  <c r="C29" i="5"/>
  <c r="C234" i="5"/>
  <c r="J29" i="5"/>
  <c r="J234" i="5"/>
  <c r="I234" i="5"/>
  <c r="I29" i="5"/>
  <c r="H234" i="5"/>
  <c r="H29" i="5"/>
  <c r="G29" i="5"/>
  <c r="G234" i="5"/>
  <c r="D234" i="5"/>
  <c r="D29" i="5"/>
  <c r="E29" i="5"/>
  <c r="E234" i="5"/>
  <c r="K234" i="5"/>
  <c r="K29" i="5"/>
  <c r="F29" i="5"/>
  <c r="F234" i="5"/>
  <c r="L20" i="6" l="1"/>
  <c r="L26" i="6" s="1"/>
  <c r="D8" i="6"/>
  <c r="F11" i="6" s="1"/>
  <c r="F25" i="6" s="1"/>
  <c r="D23" i="6"/>
  <c r="D18" i="6"/>
  <c r="C3" i="6"/>
  <c r="E18" i="6"/>
  <c r="E8" i="6"/>
  <c r="G11" i="6" s="1"/>
  <c r="G25" i="6" s="1"/>
  <c r="E23" i="6"/>
  <c r="E16" i="1"/>
  <c r="D17" i="1"/>
  <c r="L30" i="5"/>
  <c r="L235" i="5"/>
  <c r="E30" i="5"/>
  <c r="E235" i="5"/>
  <c r="H30" i="5"/>
  <c r="H235" i="5"/>
  <c r="I30" i="5"/>
  <c r="I235" i="5"/>
  <c r="F30" i="5"/>
  <c r="F235" i="5"/>
  <c r="C235" i="5"/>
  <c r="C30" i="5"/>
  <c r="K235" i="5"/>
  <c r="K30" i="5"/>
  <c r="B30" i="5"/>
  <c r="B235" i="5"/>
  <c r="D235" i="5"/>
  <c r="D30" i="5"/>
  <c r="G235" i="5"/>
  <c r="G30" i="5"/>
  <c r="J235" i="5"/>
  <c r="J30" i="5"/>
  <c r="E20" i="6" l="1"/>
  <c r="E26" i="6" s="1"/>
  <c r="D20" i="6"/>
  <c r="D26" i="6" s="1"/>
  <c r="C18" i="6"/>
  <c r="C23" i="6"/>
  <c r="C8" i="6"/>
  <c r="E11" i="6" s="1"/>
  <c r="E25" i="6" s="1"/>
  <c r="E15" i="1"/>
  <c r="D16" i="1"/>
  <c r="L236" i="5"/>
  <c r="L31" i="5"/>
  <c r="H31" i="5"/>
  <c r="H236" i="5"/>
  <c r="K236" i="5"/>
  <c r="K31" i="5"/>
  <c r="C236" i="5"/>
  <c r="C31" i="5"/>
  <c r="F236" i="5"/>
  <c r="F31" i="5"/>
  <c r="I31" i="5"/>
  <c r="I236" i="5"/>
  <c r="J31" i="5"/>
  <c r="J236" i="5"/>
  <c r="G31" i="5"/>
  <c r="G236" i="5"/>
  <c r="D31" i="5"/>
  <c r="D236" i="5"/>
  <c r="B31" i="5"/>
  <c r="B236" i="5"/>
  <c r="E236" i="5"/>
  <c r="E31" i="5"/>
  <c r="C20" i="6" l="1"/>
  <c r="C26" i="6" s="1"/>
  <c r="E14" i="1"/>
  <c r="D15" i="1"/>
  <c r="L237" i="5"/>
  <c r="L32" i="5"/>
  <c r="D237" i="5"/>
  <c r="D32" i="5"/>
  <c r="J32" i="5"/>
  <c r="J237" i="5"/>
  <c r="E237" i="5"/>
  <c r="E32" i="5"/>
  <c r="G32" i="5"/>
  <c r="G237" i="5"/>
  <c r="I237" i="5"/>
  <c r="I32" i="5"/>
  <c r="F237" i="5"/>
  <c r="F32" i="5"/>
  <c r="C237" i="5"/>
  <c r="C32" i="5"/>
  <c r="K237" i="5"/>
  <c r="K32" i="5"/>
  <c r="B32" i="5"/>
  <c r="B237" i="5"/>
  <c r="H32" i="5"/>
  <c r="H237" i="5"/>
  <c r="C28" i="6" l="1"/>
  <c r="C31" i="6"/>
  <c r="D31" i="6" s="1"/>
  <c r="E31" i="6" s="1"/>
  <c r="F31" i="6" s="1"/>
  <c r="G31" i="6" s="1"/>
  <c r="H31" i="6" s="1"/>
  <c r="I31" i="6" s="1"/>
  <c r="J31" i="6" s="1"/>
  <c r="K31" i="6" s="1"/>
  <c r="L31" i="6" s="1"/>
  <c r="X3" i="2" s="1"/>
  <c r="E13" i="1"/>
  <c r="D14" i="1"/>
  <c r="L238" i="5"/>
  <c r="L33" i="5"/>
  <c r="I238" i="5"/>
  <c r="I33" i="5"/>
  <c r="F238" i="5"/>
  <c r="F33" i="5"/>
  <c r="H33" i="5"/>
  <c r="H238" i="5"/>
  <c r="J238" i="5"/>
  <c r="J33" i="5"/>
  <c r="C33" i="5"/>
  <c r="C238" i="5"/>
  <c r="D238" i="5"/>
  <c r="D33" i="5"/>
  <c r="K33" i="5"/>
  <c r="K238" i="5"/>
  <c r="G33" i="5"/>
  <c r="G238" i="5"/>
  <c r="E238" i="5"/>
  <c r="E33" i="5"/>
  <c r="B33" i="5"/>
  <c r="B238" i="5"/>
  <c r="D22" i="6" l="1"/>
  <c r="D28" i="6" s="1"/>
  <c r="D37" i="6" s="1"/>
  <c r="C37" i="6"/>
  <c r="N3" i="2"/>
  <c r="E12" i="1"/>
  <c r="D13" i="1"/>
  <c r="L239" i="5"/>
  <c r="L34" i="5"/>
  <c r="J34" i="5"/>
  <c r="J239" i="5"/>
  <c r="D239" i="5"/>
  <c r="D34" i="5"/>
  <c r="F239" i="5"/>
  <c r="F34" i="5"/>
  <c r="B34" i="5"/>
  <c r="B239" i="5"/>
  <c r="E239" i="5"/>
  <c r="E34" i="5"/>
  <c r="I239" i="5"/>
  <c r="I34" i="5"/>
  <c r="G34" i="5"/>
  <c r="G239" i="5"/>
  <c r="K239" i="5"/>
  <c r="K34" i="5"/>
  <c r="C34" i="5"/>
  <c r="C239" i="5"/>
  <c r="H34" i="5"/>
  <c r="H239" i="5"/>
  <c r="O3" i="2" l="1"/>
  <c r="E22" i="6"/>
  <c r="E11" i="1"/>
  <c r="D12" i="1"/>
  <c r="L240" i="5"/>
  <c r="L35" i="5"/>
  <c r="G35" i="5"/>
  <c r="G240" i="5"/>
  <c r="F240" i="5"/>
  <c r="F35" i="5"/>
  <c r="I35" i="5"/>
  <c r="I240" i="5"/>
  <c r="E240" i="5"/>
  <c r="E35" i="5"/>
  <c r="H35" i="5"/>
  <c r="H240" i="5"/>
  <c r="K240" i="5"/>
  <c r="K35" i="5"/>
  <c r="B35" i="5"/>
  <c r="B240" i="5"/>
  <c r="D35" i="5"/>
  <c r="D240" i="5"/>
  <c r="C240" i="5"/>
  <c r="C35" i="5"/>
  <c r="J240" i="5"/>
  <c r="J35" i="5"/>
  <c r="E28" i="6" l="1"/>
  <c r="E37" i="6" s="1"/>
  <c r="E10" i="1"/>
  <c r="D11" i="1"/>
  <c r="L241" i="5"/>
  <c r="L36" i="5"/>
  <c r="K241" i="5"/>
  <c r="K36" i="5"/>
  <c r="F36" i="5"/>
  <c r="F241" i="5"/>
  <c r="H241" i="5"/>
  <c r="H36" i="5"/>
  <c r="E241" i="5"/>
  <c r="E36" i="5"/>
  <c r="I36" i="5"/>
  <c r="I241" i="5"/>
  <c r="J241" i="5"/>
  <c r="J36" i="5"/>
  <c r="C241" i="5"/>
  <c r="C36" i="5"/>
  <c r="D241" i="5"/>
  <c r="D36" i="5"/>
  <c r="B241" i="5"/>
  <c r="B36" i="5"/>
  <c r="G36" i="5"/>
  <c r="G241" i="5"/>
  <c r="P3" i="2" l="1"/>
  <c r="F22" i="6"/>
  <c r="F28" i="6" s="1"/>
  <c r="F37" i="6" s="1"/>
  <c r="E9" i="1"/>
  <c r="D9" i="1" s="1"/>
  <c r="D10" i="1"/>
  <c r="L242" i="5"/>
  <c r="L37" i="5"/>
  <c r="D242" i="5"/>
  <c r="D37" i="5"/>
  <c r="E37" i="5"/>
  <c r="E242" i="5"/>
  <c r="C242" i="5"/>
  <c r="C37" i="5"/>
  <c r="J242" i="5"/>
  <c r="J37" i="5"/>
  <c r="I37" i="5"/>
  <c r="I242" i="5"/>
  <c r="G37" i="5"/>
  <c r="G242" i="5"/>
  <c r="F242" i="5"/>
  <c r="F37" i="5"/>
  <c r="B37" i="5"/>
  <c r="B242" i="5"/>
  <c r="K37" i="5"/>
  <c r="K242" i="5"/>
  <c r="H37" i="5"/>
  <c r="H242" i="5"/>
  <c r="Q3" i="2" l="1"/>
  <c r="G22" i="6"/>
  <c r="L243" i="5"/>
  <c r="L38" i="5"/>
  <c r="B243" i="5"/>
  <c r="B38" i="5"/>
  <c r="J243" i="5"/>
  <c r="J38" i="5"/>
  <c r="G243" i="5"/>
  <c r="G38" i="5"/>
  <c r="H38" i="5"/>
  <c r="H243" i="5"/>
  <c r="E38" i="5"/>
  <c r="E243" i="5"/>
  <c r="C243" i="5"/>
  <c r="C38" i="5"/>
  <c r="D243" i="5"/>
  <c r="D38" i="5"/>
  <c r="F38" i="5"/>
  <c r="F243" i="5"/>
  <c r="I38" i="5"/>
  <c r="I243" i="5"/>
  <c r="K38" i="5"/>
  <c r="K243" i="5"/>
  <c r="G28" i="6" l="1"/>
  <c r="G37" i="6" s="1"/>
  <c r="L244" i="5"/>
  <c r="L39" i="5"/>
  <c r="F39" i="5"/>
  <c r="F244" i="5"/>
  <c r="H39" i="5"/>
  <c r="H244" i="5"/>
  <c r="G244" i="5"/>
  <c r="G39" i="5"/>
  <c r="D244" i="5"/>
  <c r="D39" i="5"/>
  <c r="C244" i="5"/>
  <c r="C39" i="5"/>
  <c r="B244" i="5"/>
  <c r="B39" i="5"/>
  <c r="E244" i="5"/>
  <c r="E39" i="5"/>
  <c r="J244" i="5"/>
  <c r="J39" i="5"/>
  <c r="K244" i="5"/>
  <c r="K39" i="5"/>
  <c r="I39" i="5"/>
  <c r="I244" i="5"/>
  <c r="R3" i="2" l="1"/>
  <c r="H22" i="6"/>
  <c r="H28" i="6" s="1"/>
  <c r="H37" i="6" s="1"/>
  <c r="L245" i="5"/>
  <c r="L40" i="5"/>
  <c r="E245" i="5"/>
  <c r="E40" i="5"/>
  <c r="C245" i="5"/>
  <c r="C40" i="5"/>
  <c r="I40" i="5"/>
  <c r="I245" i="5"/>
  <c r="H245" i="5"/>
  <c r="H40" i="5"/>
  <c r="J40" i="5"/>
  <c r="J245" i="5"/>
  <c r="B245" i="5"/>
  <c r="B40" i="5"/>
  <c r="D245" i="5"/>
  <c r="D40" i="5"/>
  <c r="K40" i="5"/>
  <c r="K245" i="5"/>
  <c r="G245" i="5"/>
  <c r="G40" i="5"/>
  <c r="F245" i="5"/>
  <c r="F40" i="5"/>
  <c r="I22" i="6" l="1"/>
  <c r="I28" i="6" s="1"/>
  <c r="I37" i="6" s="1"/>
  <c r="S3" i="2"/>
  <c r="L41" i="5"/>
  <c r="L246" i="5"/>
  <c r="K41" i="5"/>
  <c r="K246" i="5"/>
  <c r="F246" i="5"/>
  <c r="F41" i="5"/>
  <c r="J41" i="5"/>
  <c r="J246" i="5"/>
  <c r="H246" i="5"/>
  <c r="H41" i="5"/>
  <c r="I41" i="5"/>
  <c r="I246" i="5"/>
  <c r="D246" i="5"/>
  <c r="D41" i="5"/>
  <c r="B41" i="5"/>
  <c r="B246" i="5"/>
  <c r="G246" i="5"/>
  <c r="G41" i="5"/>
  <c r="E41" i="5"/>
  <c r="E246" i="5"/>
  <c r="C41" i="5"/>
  <c r="C246" i="5"/>
  <c r="J22" i="6" l="1"/>
  <c r="J28" i="6" s="1"/>
  <c r="J37" i="6" s="1"/>
  <c r="T3" i="2"/>
  <c r="L42" i="5"/>
  <c r="L247" i="5"/>
  <c r="G247" i="5"/>
  <c r="G42" i="5"/>
  <c r="B42" i="5"/>
  <c r="B247" i="5"/>
  <c r="F247" i="5"/>
  <c r="F42" i="5"/>
  <c r="I247" i="5"/>
  <c r="I42" i="5"/>
  <c r="D42" i="5"/>
  <c r="D247" i="5"/>
  <c r="J42" i="5"/>
  <c r="J247" i="5"/>
  <c r="C247" i="5"/>
  <c r="C42" i="5"/>
  <c r="H42" i="5"/>
  <c r="H247" i="5"/>
  <c r="E247" i="5"/>
  <c r="E42" i="5"/>
  <c r="K247" i="5"/>
  <c r="K42" i="5"/>
  <c r="K22" i="6" l="1"/>
  <c r="K28" i="6" s="1"/>
  <c r="K37" i="6" s="1"/>
  <c r="U3" i="2"/>
  <c r="L43" i="5"/>
  <c r="L248" i="5"/>
  <c r="C248" i="5"/>
  <c r="C43" i="5"/>
  <c r="J43" i="5"/>
  <c r="J248" i="5"/>
  <c r="H248" i="5"/>
  <c r="H43" i="5"/>
  <c r="F43" i="5"/>
  <c r="F248" i="5"/>
  <c r="D248" i="5"/>
  <c r="D43" i="5"/>
  <c r="I43" i="5"/>
  <c r="I248" i="5"/>
  <c r="B248" i="5"/>
  <c r="B43" i="5"/>
  <c r="E43" i="5"/>
  <c r="E248" i="5"/>
  <c r="G248" i="5"/>
  <c r="G43" i="5"/>
  <c r="K248" i="5"/>
  <c r="K43" i="5"/>
  <c r="L22" i="6" l="1"/>
  <c r="L28" i="6" s="1"/>
  <c r="L37" i="6" s="1"/>
  <c r="V3" i="2"/>
  <c r="L44" i="5"/>
  <c r="L249" i="5"/>
  <c r="B44" i="5"/>
  <c r="B249" i="5"/>
  <c r="D44" i="5"/>
  <c r="D249" i="5"/>
  <c r="I249" i="5"/>
  <c r="I44" i="5"/>
  <c r="F249" i="5"/>
  <c r="F44" i="5"/>
  <c r="J249" i="5"/>
  <c r="J44" i="5"/>
  <c r="E44" i="5"/>
  <c r="E249" i="5"/>
  <c r="H44" i="5"/>
  <c r="H249" i="5"/>
  <c r="G249" i="5"/>
  <c r="G44" i="5"/>
  <c r="C249" i="5"/>
  <c r="C44" i="5"/>
  <c r="K44" i="5"/>
  <c r="K249" i="5"/>
  <c r="W3" i="2" l="1"/>
  <c r="L45" i="5"/>
  <c r="L250" i="5"/>
  <c r="E45" i="5"/>
  <c r="E250" i="5"/>
  <c r="G250" i="5"/>
  <c r="G45" i="5"/>
  <c r="F45" i="5"/>
  <c r="F250" i="5"/>
  <c r="J45" i="5"/>
  <c r="J250" i="5"/>
  <c r="K45" i="5"/>
  <c r="K250" i="5"/>
  <c r="D250" i="5"/>
  <c r="D45" i="5"/>
  <c r="C250" i="5"/>
  <c r="C45" i="5"/>
  <c r="H250" i="5"/>
  <c r="H45" i="5"/>
  <c r="I250" i="5"/>
  <c r="I45" i="5"/>
  <c r="B250" i="5"/>
  <c r="B45" i="5"/>
  <c r="L46" i="5" l="1"/>
  <c r="L251" i="5"/>
  <c r="B251" i="5"/>
  <c r="B46" i="5"/>
  <c r="F251" i="5"/>
  <c r="F46" i="5"/>
  <c r="H251" i="5"/>
  <c r="H46" i="5"/>
  <c r="K251" i="5"/>
  <c r="K46" i="5"/>
  <c r="J251" i="5"/>
  <c r="J46" i="5"/>
  <c r="G251" i="5"/>
  <c r="G46" i="5"/>
  <c r="I46" i="5"/>
  <c r="I251" i="5"/>
  <c r="C46" i="5"/>
  <c r="C251" i="5"/>
  <c r="D46" i="5"/>
  <c r="D251" i="5"/>
  <c r="E46" i="5"/>
  <c r="E251" i="5"/>
  <c r="L252" i="5" l="1"/>
  <c r="L47" i="5"/>
  <c r="I47" i="5"/>
  <c r="I252" i="5"/>
  <c r="J47" i="5"/>
  <c r="J252" i="5"/>
  <c r="G252" i="5"/>
  <c r="G47" i="5"/>
  <c r="B252" i="5"/>
  <c r="B47" i="5"/>
  <c r="C47" i="5"/>
  <c r="C252" i="5"/>
  <c r="K252" i="5"/>
  <c r="K47" i="5"/>
  <c r="H252" i="5"/>
  <c r="H47" i="5"/>
  <c r="F252" i="5"/>
  <c r="F47" i="5"/>
  <c r="E252" i="5"/>
  <c r="E47" i="5"/>
  <c r="D47" i="5"/>
  <c r="D252" i="5"/>
  <c r="L253" i="5" l="1"/>
  <c r="L48" i="5"/>
  <c r="H253" i="5"/>
  <c r="H48" i="5"/>
  <c r="K48" i="5"/>
  <c r="K253" i="5"/>
  <c r="D253" i="5"/>
  <c r="D48" i="5"/>
  <c r="J253" i="5"/>
  <c r="J48" i="5"/>
  <c r="C253" i="5"/>
  <c r="C48" i="5"/>
  <c r="E253" i="5"/>
  <c r="E48" i="5"/>
  <c r="F253" i="5"/>
  <c r="F48" i="5"/>
  <c r="B48" i="5"/>
  <c r="B253" i="5"/>
  <c r="G253" i="5"/>
  <c r="G48" i="5"/>
  <c r="I48" i="5"/>
  <c r="I253" i="5"/>
  <c r="L49" i="5" l="1"/>
  <c r="L254" i="5"/>
  <c r="B254" i="5"/>
  <c r="B49" i="5"/>
  <c r="J254" i="5"/>
  <c r="J49" i="5"/>
  <c r="F49" i="5"/>
  <c r="F254" i="5"/>
  <c r="E254" i="5"/>
  <c r="E49" i="5"/>
  <c r="C254" i="5"/>
  <c r="C49" i="5"/>
  <c r="I254" i="5"/>
  <c r="I49" i="5"/>
  <c r="K49" i="5"/>
  <c r="K254" i="5"/>
  <c r="G254" i="5"/>
  <c r="G49" i="5"/>
  <c r="H49" i="5"/>
  <c r="H254" i="5"/>
  <c r="D254" i="5"/>
  <c r="D49" i="5"/>
  <c r="L255" i="5" l="1"/>
  <c r="L50" i="5"/>
  <c r="G50" i="5"/>
  <c r="G255" i="5"/>
  <c r="K255" i="5"/>
  <c r="K50" i="5"/>
  <c r="E255" i="5"/>
  <c r="E50" i="5"/>
  <c r="J255" i="5"/>
  <c r="J50" i="5"/>
  <c r="D50" i="5"/>
  <c r="D255" i="5"/>
  <c r="B50" i="5"/>
  <c r="B255" i="5"/>
  <c r="I255" i="5"/>
  <c r="I50" i="5"/>
  <c r="C50" i="5"/>
  <c r="C255" i="5"/>
  <c r="F255" i="5"/>
  <c r="F50" i="5"/>
  <c r="H255" i="5"/>
  <c r="H50" i="5"/>
  <c r="L256" i="5" l="1"/>
  <c r="L51" i="5"/>
  <c r="C51" i="5"/>
  <c r="C256" i="5"/>
  <c r="J51" i="5"/>
  <c r="J256" i="5"/>
  <c r="B256" i="5"/>
  <c r="B51" i="5"/>
  <c r="D51" i="5"/>
  <c r="D256" i="5"/>
  <c r="E256" i="5"/>
  <c r="E51" i="5"/>
  <c r="H51" i="5"/>
  <c r="H256" i="5"/>
  <c r="K51" i="5"/>
  <c r="K256" i="5"/>
  <c r="I51" i="5"/>
  <c r="I256" i="5"/>
  <c r="F256" i="5"/>
  <c r="F51" i="5"/>
  <c r="G51" i="5"/>
  <c r="G256" i="5"/>
  <c r="L257" i="5" l="1"/>
  <c r="L52" i="5"/>
  <c r="I52" i="5"/>
  <c r="I257" i="5"/>
  <c r="K52" i="5"/>
  <c r="K257" i="5"/>
  <c r="E257" i="5"/>
  <c r="E52" i="5"/>
  <c r="B257" i="5"/>
  <c r="B52" i="5"/>
  <c r="J52" i="5"/>
  <c r="J257" i="5"/>
  <c r="H257" i="5"/>
  <c r="H52" i="5"/>
  <c r="D52" i="5"/>
  <c r="D257" i="5"/>
  <c r="G52" i="5"/>
  <c r="G257" i="5"/>
  <c r="F257" i="5"/>
  <c r="F52" i="5"/>
  <c r="C52" i="5"/>
  <c r="C257" i="5"/>
  <c r="L258" i="5" l="1"/>
  <c r="L53" i="5"/>
  <c r="H53" i="5"/>
  <c r="H258" i="5"/>
  <c r="B258" i="5"/>
  <c r="B53" i="5"/>
  <c r="J53" i="5"/>
  <c r="J258" i="5"/>
  <c r="C258" i="5"/>
  <c r="C53" i="5"/>
  <c r="K258" i="5"/>
  <c r="K53" i="5"/>
  <c r="G53" i="5"/>
  <c r="G258" i="5"/>
  <c r="D53" i="5"/>
  <c r="D258" i="5"/>
  <c r="F53" i="5"/>
  <c r="F258" i="5"/>
  <c r="E53" i="5"/>
  <c r="E258" i="5"/>
  <c r="I53" i="5"/>
  <c r="I258" i="5"/>
  <c r="L259" i="5" l="1"/>
  <c r="L54" i="5"/>
  <c r="F259" i="5"/>
  <c r="F54" i="5"/>
  <c r="D54" i="5"/>
  <c r="D259" i="5"/>
  <c r="B54" i="5"/>
  <c r="B259" i="5"/>
  <c r="G259" i="5"/>
  <c r="G54" i="5"/>
  <c r="C259" i="5"/>
  <c r="C54" i="5"/>
  <c r="K54" i="5"/>
  <c r="K259" i="5"/>
  <c r="I259" i="5"/>
  <c r="I54" i="5"/>
  <c r="J259" i="5"/>
  <c r="J54" i="5"/>
  <c r="E54" i="5"/>
  <c r="E259" i="5"/>
  <c r="H259" i="5"/>
  <c r="H54" i="5"/>
  <c r="L260" i="5" l="1"/>
  <c r="L55" i="5"/>
  <c r="J260" i="5"/>
  <c r="J55" i="5"/>
  <c r="I55" i="5"/>
  <c r="I260" i="5"/>
  <c r="H55" i="5"/>
  <c r="H260" i="5"/>
  <c r="D55" i="5"/>
  <c r="D260" i="5"/>
  <c r="K260" i="5"/>
  <c r="K55" i="5"/>
  <c r="C260" i="5"/>
  <c r="C55" i="5"/>
  <c r="G260" i="5"/>
  <c r="G55" i="5"/>
  <c r="F260" i="5"/>
  <c r="F55" i="5"/>
  <c r="B55" i="5"/>
  <c r="B260" i="5"/>
  <c r="E260" i="5"/>
  <c r="E55" i="5"/>
  <c r="L261" i="5" l="1"/>
  <c r="L56" i="5"/>
  <c r="C261" i="5"/>
  <c r="C56" i="5"/>
  <c r="G261" i="5"/>
  <c r="G56" i="5"/>
  <c r="K56" i="5"/>
  <c r="K261" i="5"/>
  <c r="H56" i="5"/>
  <c r="H261" i="5"/>
  <c r="I56" i="5"/>
  <c r="I261" i="5"/>
  <c r="D261" i="5"/>
  <c r="D56" i="5"/>
  <c r="E261" i="5"/>
  <c r="E56" i="5"/>
  <c r="J261" i="5"/>
  <c r="J56" i="5"/>
  <c r="F56" i="5"/>
  <c r="F261" i="5"/>
  <c r="B261" i="5"/>
  <c r="B56" i="5"/>
  <c r="L57" i="5" l="1"/>
  <c r="L262" i="5"/>
  <c r="J262" i="5"/>
  <c r="J57" i="5"/>
  <c r="E262" i="5"/>
  <c r="E57" i="5"/>
  <c r="G262" i="5"/>
  <c r="G57" i="5"/>
  <c r="D262" i="5"/>
  <c r="D57" i="5"/>
  <c r="B262" i="5"/>
  <c r="B57" i="5"/>
  <c r="C262" i="5"/>
  <c r="C57" i="5"/>
  <c r="I57" i="5"/>
  <c r="I262" i="5"/>
  <c r="H57" i="5"/>
  <c r="H262" i="5"/>
  <c r="K57" i="5"/>
  <c r="K262" i="5"/>
  <c r="F262" i="5"/>
  <c r="F57" i="5"/>
  <c r="L58" i="5" l="1"/>
  <c r="L263" i="5"/>
  <c r="H58" i="5"/>
  <c r="H263" i="5"/>
  <c r="E263" i="5"/>
  <c r="E58" i="5"/>
  <c r="F263" i="5"/>
  <c r="F58" i="5"/>
  <c r="J58" i="5"/>
  <c r="J263" i="5"/>
  <c r="I58" i="5"/>
  <c r="I263" i="5"/>
  <c r="C263" i="5"/>
  <c r="C58" i="5"/>
  <c r="B263" i="5"/>
  <c r="B58" i="5"/>
  <c r="D58" i="5"/>
  <c r="D263" i="5"/>
  <c r="G58" i="5"/>
  <c r="G263" i="5"/>
  <c r="K263" i="5"/>
  <c r="K58" i="5"/>
  <c r="L59" i="5" l="1"/>
  <c r="L264" i="5"/>
  <c r="D59" i="5"/>
  <c r="D264" i="5"/>
  <c r="I59" i="5"/>
  <c r="I264" i="5"/>
  <c r="E264" i="5"/>
  <c r="E59" i="5"/>
  <c r="C264" i="5"/>
  <c r="C59" i="5"/>
  <c r="B59" i="5"/>
  <c r="B264" i="5"/>
  <c r="J59" i="5"/>
  <c r="J264" i="5"/>
  <c r="F59" i="5"/>
  <c r="F264" i="5"/>
  <c r="K59" i="5"/>
  <c r="K264" i="5"/>
  <c r="G264" i="5"/>
  <c r="G59" i="5"/>
  <c r="H264" i="5"/>
  <c r="H59" i="5"/>
  <c r="L60" i="5" l="1"/>
  <c r="L265" i="5"/>
  <c r="J60" i="5"/>
  <c r="J265" i="5"/>
  <c r="K60" i="5"/>
  <c r="K265" i="5"/>
  <c r="F265" i="5"/>
  <c r="F60" i="5"/>
  <c r="H60" i="5"/>
  <c r="H265" i="5"/>
  <c r="B60" i="5"/>
  <c r="B265" i="5"/>
  <c r="E265" i="5"/>
  <c r="E60" i="5"/>
  <c r="I60" i="5"/>
  <c r="I265" i="5"/>
  <c r="C60" i="5"/>
  <c r="C265" i="5"/>
  <c r="G265" i="5"/>
  <c r="G60" i="5"/>
  <c r="D60" i="5"/>
  <c r="D265" i="5"/>
  <c r="L61" i="5" l="1"/>
  <c r="L266" i="5"/>
  <c r="H266" i="5"/>
  <c r="H61" i="5"/>
  <c r="E266" i="5"/>
  <c r="E61" i="5"/>
  <c r="B61" i="5"/>
  <c r="B266" i="5"/>
  <c r="D266" i="5"/>
  <c r="D61" i="5"/>
  <c r="C61" i="5"/>
  <c r="C266" i="5"/>
  <c r="I266" i="5"/>
  <c r="I61" i="5"/>
  <c r="G266" i="5"/>
  <c r="G61" i="5"/>
  <c r="F61" i="5"/>
  <c r="F266" i="5"/>
  <c r="K61" i="5"/>
  <c r="K266" i="5"/>
  <c r="J61" i="5"/>
  <c r="J266" i="5"/>
  <c r="L62" i="5" l="1"/>
  <c r="L267" i="5"/>
  <c r="D267" i="5"/>
  <c r="D62" i="5"/>
  <c r="I267" i="5"/>
  <c r="I62" i="5"/>
  <c r="B267" i="5"/>
  <c r="B62" i="5"/>
  <c r="C62" i="5"/>
  <c r="C267" i="5"/>
  <c r="E62" i="5"/>
  <c r="E267" i="5"/>
  <c r="F267" i="5"/>
  <c r="F62" i="5"/>
  <c r="J267" i="5"/>
  <c r="J62" i="5"/>
  <c r="H267" i="5"/>
  <c r="H62" i="5"/>
  <c r="G267" i="5"/>
  <c r="G62" i="5"/>
  <c r="K267" i="5"/>
  <c r="K62" i="5"/>
  <c r="L268" i="5" l="1"/>
  <c r="L63" i="5"/>
  <c r="H268" i="5"/>
  <c r="H63" i="5"/>
  <c r="J63" i="5"/>
  <c r="J268" i="5"/>
  <c r="K268" i="5"/>
  <c r="K63" i="5"/>
  <c r="F268" i="5"/>
  <c r="F63" i="5"/>
  <c r="E63" i="5"/>
  <c r="E268" i="5"/>
  <c r="C63" i="5"/>
  <c r="C268" i="5"/>
  <c r="G268" i="5"/>
  <c r="G63" i="5"/>
  <c r="D63" i="5"/>
  <c r="D268" i="5"/>
  <c r="B63" i="5"/>
  <c r="B268" i="5"/>
  <c r="I63" i="5"/>
  <c r="I268" i="5"/>
  <c r="L269" i="5" l="1"/>
  <c r="L64" i="5"/>
  <c r="D269" i="5"/>
  <c r="D64" i="5"/>
  <c r="I64" i="5"/>
  <c r="I269" i="5"/>
  <c r="J64" i="5"/>
  <c r="J269" i="5"/>
  <c r="H269" i="5"/>
  <c r="H64" i="5"/>
  <c r="G269" i="5"/>
  <c r="G64" i="5"/>
  <c r="C64" i="5"/>
  <c r="C269" i="5"/>
  <c r="E64" i="5"/>
  <c r="E269" i="5"/>
  <c r="F269" i="5"/>
  <c r="F64" i="5"/>
  <c r="K269" i="5"/>
  <c r="K64" i="5"/>
  <c r="B269" i="5"/>
  <c r="B64" i="5"/>
  <c r="L270" i="5" l="1"/>
  <c r="L65" i="5"/>
  <c r="F270" i="5"/>
  <c r="F65" i="5"/>
  <c r="C270" i="5"/>
  <c r="C65" i="5"/>
  <c r="I65" i="5"/>
  <c r="I270" i="5"/>
  <c r="G270" i="5"/>
  <c r="G65" i="5"/>
  <c r="H270" i="5"/>
  <c r="H65" i="5"/>
  <c r="K65" i="5"/>
  <c r="K270" i="5"/>
  <c r="D270" i="5"/>
  <c r="D65" i="5"/>
  <c r="E65" i="5"/>
  <c r="E270" i="5"/>
  <c r="J65" i="5"/>
  <c r="J270" i="5"/>
  <c r="B270" i="5"/>
  <c r="B65" i="5"/>
  <c r="L271" i="5" l="1"/>
  <c r="L66" i="5"/>
  <c r="E66" i="5"/>
  <c r="E271" i="5"/>
  <c r="H271" i="5"/>
  <c r="H66" i="5"/>
  <c r="C271" i="5"/>
  <c r="C66" i="5"/>
  <c r="G271" i="5"/>
  <c r="G66" i="5"/>
  <c r="I271" i="5"/>
  <c r="I66" i="5"/>
  <c r="B271" i="5"/>
  <c r="B66" i="5"/>
  <c r="F271" i="5"/>
  <c r="F66" i="5"/>
  <c r="D66" i="5"/>
  <c r="D271" i="5"/>
  <c r="K271" i="5"/>
  <c r="K66" i="5"/>
  <c r="J271" i="5"/>
  <c r="J66" i="5"/>
  <c r="L272" i="5" l="1"/>
  <c r="L67" i="5"/>
  <c r="D272" i="5"/>
  <c r="D67" i="5"/>
  <c r="I67" i="5"/>
  <c r="I272" i="5"/>
  <c r="F272" i="5"/>
  <c r="F67" i="5"/>
  <c r="J272" i="5"/>
  <c r="J67" i="5"/>
  <c r="B272" i="5"/>
  <c r="B67" i="5"/>
  <c r="G67" i="5"/>
  <c r="G272" i="5"/>
  <c r="C67" i="5"/>
  <c r="C272" i="5"/>
  <c r="H272" i="5"/>
  <c r="H67" i="5"/>
  <c r="K272" i="5"/>
  <c r="K67" i="5"/>
  <c r="E272" i="5"/>
  <c r="E67" i="5"/>
  <c r="L273" i="5" l="1"/>
  <c r="L68" i="5"/>
  <c r="B273" i="5"/>
  <c r="B68" i="5"/>
  <c r="F68" i="5"/>
  <c r="F273" i="5"/>
  <c r="C68" i="5"/>
  <c r="C273" i="5"/>
  <c r="G68" i="5"/>
  <c r="G273" i="5"/>
  <c r="J68" i="5"/>
  <c r="J273" i="5"/>
  <c r="I273" i="5"/>
  <c r="I68" i="5"/>
  <c r="K273" i="5"/>
  <c r="K68" i="5"/>
  <c r="D273" i="5"/>
  <c r="D68" i="5"/>
  <c r="H273" i="5"/>
  <c r="H68" i="5"/>
  <c r="E273" i="5"/>
  <c r="E68" i="5"/>
  <c r="L274" i="5" l="1"/>
  <c r="L69" i="5"/>
  <c r="K274" i="5"/>
  <c r="K69" i="5"/>
  <c r="I274" i="5"/>
  <c r="I69" i="5"/>
  <c r="D69" i="5"/>
  <c r="D274" i="5"/>
  <c r="J69" i="5"/>
  <c r="J274" i="5"/>
  <c r="F274" i="5"/>
  <c r="F69" i="5"/>
  <c r="G69" i="5"/>
  <c r="G274" i="5"/>
  <c r="H69" i="5"/>
  <c r="H274" i="5"/>
  <c r="B274" i="5"/>
  <c r="B69" i="5"/>
  <c r="C69" i="5"/>
  <c r="C274" i="5"/>
  <c r="E69" i="5"/>
  <c r="E274" i="5"/>
  <c r="L275" i="5" l="1"/>
  <c r="L70" i="5"/>
  <c r="H70" i="5"/>
  <c r="H275" i="5"/>
  <c r="B275" i="5"/>
  <c r="B70" i="5"/>
  <c r="F70" i="5"/>
  <c r="F275" i="5"/>
  <c r="G70" i="5"/>
  <c r="G275" i="5"/>
  <c r="J275" i="5"/>
  <c r="J70" i="5"/>
  <c r="D70" i="5"/>
  <c r="D275" i="5"/>
  <c r="K70" i="5"/>
  <c r="K275" i="5"/>
  <c r="I275" i="5"/>
  <c r="I70" i="5"/>
  <c r="E70" i="5"/>
  <c r="E275" i="5"/>
  <c r="C70" i="5"/>
  <c r="C275" i="5"/>
  <c r="L276" i="5" l="1"/>
  <c r="L71" i="5"/>
  <c r="D276" i="5"/>
  <c r="D71" i="5"/>
  <c r="G71" i="5"/>
  <c r="G276" i="5"/>
  <c r="F71" i="5"/>
  <c r="F276" i="5"/>
  <c r="C276" i="5"/>
  <c r="C71" i="5"/>
  <c r="I276" i="5"/>
  <c r="I71" i="5"/>
  <c r="K71" i="5"/>
  <c r="K276" i="5"/>
  <c r="J71" i="5"/>
  <c r="J276" i="5"/>
  <c r="B71" i="5"/>
  <c r="B276" i="5"/>
  <c r="E276" i="5"/>
  <c r="E71" i="5"/>
  <c r="H276" i="5"/>
  <c r="H71" i="5"/>
  <c r="L277" i="5" l="1"/>
  <c r="L72" i="5"/>
  <c r="B277" i="5"/>
  <c r="B72" i="5"/>
  <c r="G277" i="5"/>
  <c r="G72" i="5"/>
  <c r="J277" i="5"/>
  <c r="J72" i="5"/>
  <c r="I72" i="5"/>
  <c r="I277" i="5"/>
  <c r="C277" i="5"/>
  <c r="C72" i="5"/>
  <c r="E277" i="5"/>
  <c r="E72" i="5"/>
  <c r="D277" i="5"/>
  <c r="D72" i="5"/>
  <c r="K277" i="5"/>
  <c r="K72" i="5"/>
  <c r="F72" i="5"/>
  <c r="F277" i="5"/>
  <c r="H277" i="5"/>
  <c r="H72" i="5"/>
  <c r="L73" i="5" l="1"/>
  <c r="L278" i="5"/>
  <c r="G278" i="5"/>
  <c r="G73" i="5"/>
  <c r="D278" i="5"/>
  <c r="D73" i="5"/>
  <c r="J278" i="5"/>
  <c r="J73" i="5"/>
  <c r="K278" i="5"/>
  <c r="K73" i="5"/>
  <c r="E278" i="5"/>
  <c r="E73" i="5"/>
  <c r="C278" i="5"/>
  <c r="C73" i="5"/>
  <c r="B73" i="5"/>
  <c r="B278" i="5"/>
  <c r="I278" i="5"/>
  <c r="I73" i="5"/>
  <c r="H73" i="5"/>
  <c r="H278" i="5"/>
  <c r="F73" i="5"/>
  <c r="F278" i="5"/>
  <c r="L74" i="5" l="1"/>
  <c r="L279" i="5"/>
  <c r="B279" i="5"/>
  <c r="B74" i="5"/>
  <c r="I74" i="5"/>
  <c r="I279" i="5"/>
  <c r="E279" i="5"/>
  <c r="E74" i="5"/>
  <c r="C279" i="5"/>
  <c r="C74" i="5"/>
  <c r="G74" i="5"/>
  <c r="G279" i="5"/>
  <c r="K279" i="5"/>
  <c r="K74" i="5"/>
  <c r="J74" i="5"/>
  <c r="J279" i="5"/>
  <c r="D279" i="5"/>
  <c r="D74" i="5"/>
  <c r="F279" i="5"/>
  <c r="F74" i="5"/>
  <c r="H74" i="5"/>
  <c r="H279" i="5"/>
  <c r="L75" i="5" l="1"/>
  <c r="L280" i="5"/>
  <c r="K280" i="5"/>
  <c r="K75" i="5"/>
  <c r="H75" i="5"/>
  <c r="H280" i="5"/>
  <c r="I280" i="5"/>
  <c r="I75" i="5"/>
  <c r="D280" i="5"/>
  <c r="D75" i="5"/>
  <c r="C280" i="5"/>
  <c r="C75" i="5"/>
  <c r="F280" i="5"/>
  <c r="F75" i="5"/>
  <c r="B75" i="5"/>
  <c r="B280" i="5"/>
  <c r="J75" i="5"/>
  <c r="J280" i="5"/>
  <c r="G280" i="5"/>
  <c r="G75" i="5"/>
  <c r="E280" i="5"/>
  <c r="E75" i="5"/>
  <c r="L76" i="5" l="1"/>
  <c r="L281" i="5"/>
  <c r="C281" i="5"/>
  <c r="C76" i="5"/>
  <c r="J76" i="5"/>
  <c r="J281" i="5"/>
  <c r="I76" i="5"/>
  <c r="I281" i="5"/>
  <c r="D281" i="5"/>
  <c r="D76" i="5"/>
  <c r="H76" i="5"/>
  <c r="H281" i="5"/>
  <c r="B76" i="5"/>
  <c r="B281" i="5"/>
  <c r="F281" i="5"/>
  <c r="F76" i="5"/>
  <c r="G281" i="5"/>
  <c r="G76" i="5"/>
  <c r="K76" i="5"/>
  <c r="K281" i="5"/>
  <c r="E76" i="5"/>
  <c r="E281" i="5"/>
  <c r="L77" i="5" l="1"/>
  <c r="L282" i="5"/>
  <c r="G282" i="5"/>
  <c r="G77" i="5"/>
  <c r="E77" i="5"/>
  <c r="E282" i="5"/>
  <c r="J77" i="5"/>
  <c r="J282" i="5"/>
  <c r="F77" i="5"/>
  <c r="F282" i="5"/>
  <c r="B77" i="5"/>
  <c r="B282" i="5"/>
  <c r="H77" i="5"/>
  <c r="H282" i="5"/>
  <c r="D282" i="5"/>
  <c r="D77" i="5"/>
  <c r="I282" i="5"/>
  <c r="I77" i="5"/>
  <c r="C282" i="5"/>
  <c r="C77" i="5"/>
  <c r="K77" i="5"/>
  <c r="K282" i="5"/>
  <c r="L78" i="5" l="1"/>
  <c r="L283" i="5"/>
  <c r="D78" i="5"/>
  <c r="D283" i="5"/>
  <c r="H283" i="5"/>
  <c r="H78" i="5"/>
  <c r="K283" i="5"/>
  <c r="K78" i="5"/>
  <c r="E78" i="5"/>
  <c r="E283" i="5"/>
  <c r="B283" i="5"/>
  <c r="B78" i="5"/>
  <c r="F283" i="5"/>
  <c r="F78" i="5"/>
  <c r="C283" i="5"/>
  <c r="C78" i="5"/>
  <c r="G78" i="5"/>
  <c r="G283" i="5"/>
  <c r="I78" i="5"/>
  <c r="I283" i="5"/>
  <c r="J283" i="5"/>
  <c r="J78" i="5"/>
  <c r="L284" i="5" l="1"/>
  <c r="L79" i="5"/>
  <c r="G284" i="5"/>
  <c r="G79" i="5"/>
  <c r="H284" i="5"/>
  <c r="H79" i="5"/>
  <c r="C284" i="5"/>
  <c r="C79" i="5"/>
  <c r="F79" i="5"/>
  <c r="F284" i="5"/>
  <c r="B284" i="5"/>
  <c r="B79" i="5"/>
  <c r="E284" i="5"/>
  <c r="E79" i="5"/>
  <c r="K284" i="5"/>
  <c r="K79" i="5"/>
  <c r="J79" i="5"/>
  <c r="J284" i="5"/>
  <c r="I284" i="5"/>
  <c r="I79" i="5"/>
  <c r="D79" i="5"/>
  <c r="D284" i="5"/>
  <c r="L285" i="5" l="1"/>
  <c r="L80" i="5"/>
  <c r="J80" i="5"/>
  <c r="J285" i="5"/>
  <c r="F285" i="5"/>
  <c r="F80" i="5"/>
  <c r="K285" i="5"/>
  <c r="K80" i="5"/>
  <c r="C80" i="5"/>
  <c r="C285" i="5"/>
  <c r="E80" i="5"/>
  <c r="E285" i="5"/>
  <c r="B285" i="5"/>
  <c r="B80" i="5"/>
  <c r="H285" i="5"/>
  <c r="H80" i="5"/>
  <c r="D80" i="5"/>
  <c r="D285" i="5"/>
  <c r="I80" i="5"/>
  <c r="I285" i="5"/>
  <c r="G80" i="5"/>
  <c r="G285" i="5"/>
  <c r="L81" i="5" l="1"/>
  <c r="L286" i="5"/>
  <c r="D286" i="5"/>
  <c r="D81" i="5"/>
  <c r="B81" i="5"/>
  <c r="B286" i="5"/>
  <c r="H81" i="5"/>
  <c r="H286" i="5"/>
  <c r="E286" i="5"/>
  <c r="E81" i="5"/>
  <c r="C81" i="5"/>
  <c r="C286" i="5"/>
  <c r="G286" i="5"/>
  <c r="G81" i="5"/>
  <c r="K81" i="5"/>
  <c r="K286" i="5"/>
  <c r="F81" i="5"/>
  <c r="F286" i="5"/>
  <c r="I81" i="5"/>
  <c r="I286" i="5"/>
  <c r="J81" i="5"/>
  <c r="J286" i="5"/>
  <c r="L287" i="5" l="1"/>
  <c r="L82" i="5"/>
  <c r="F82" i="5"/>
  <c r="F287" i="5"/>
  <c r="K82" i="5"/>
  <c r="K287" i="5"/>
  <c r="J287" i="5"/>
  <c r="J82" i="5"/>
  <c r="B287" i="5"/>
  <c r="B82" i="5"/>
  <c r="G287" i="5"/>
  <c r="G82" i="5"/>
  <c r="C287" i="5"/>
  <c r="C82" i="5"/>
  <c r="E82" i="5"/>
  <c r="E287" i="5"/>
  <c r="H82" i="5"/>
  <c r="H287" i="5"/>
  <c r="D287" i="5"/>
  <c r="D82" i="5"/>
  <c r="I82" i="5"/>
  <c r="I287" i="5"/>
  <c r="L288" i="5" l="1"/>
  <c r="L83" i="5"/>
  <c r="B83" i="5"/>
  <c r="B288" i="5"/>
  <c r="E83" i="5"/>
  <c r="E288" i="5"/>
  <c r="G288" i="5"/>
  <c r="G83" i="5"/>
  <c r="I83" i="5"/>
  <c r="I288" i="5"/>
  <c r="K288" i="5"/>
  <c r="K83" i="5"/>
  <c r="D288" i="5"/>
  <c r="D83" i="5"/>
  <c r="H288" i="5"/>
  <c r="H83" i="5"/>
  <c r="C83" i="5"/>
  <c r="C288" i="5"/>
  <c r="J288" i="5"/>
  <c r="J83" i="5"/>
  <c r="F288" i="5"/>
  <c r="F83" i="5"/>
  <c r="L289" i="5" l="1"/>
  <c r="L84" i="5"/>
  <c r="C84" i="5"/>
  <c r="C289" i="5"/>
  <c r="I289" i="5"/>
  <c r="I84" i="5"/>
  <c r="F289" i="5"/>
  <c r="F84" i="5"/>
  <c r="G84" i="5"/>
  <c r="G289" i="5"/>
  <c r="E84" i="5"/>
  <c r="E289" i="5"/>
  <c r="H289" i="5"/>
  <c r="H84" i="5"/>
  <c r="D289" i="5"/>
  <c r="D84" i="5"/>
  <c r="K289" i="5"/>
  <c r="K84" i="5"/>
  <c r="J84" i="5"/>
  <c r="J289" i="5"/>
  <c r="B289" i="5"/>
  <c r="B84" i="5"/>
  <c r="L290" i="5" l="1"/>
  <c r="L85" i="5"/>
  <c r="B290" i="5"/>
  <c r="B85" i="5"/>
  <c r="H290" i="5"/>
  <c r="H85" i="5"/>
  <c r="E290" i="5"/>
  <c r="E85" i="5"/>
  <c r="G85" i="5"/>
  <c r="G290" i="5"/>
  <c r="K290" i="5"/>
  <c r="K85" i="5"/>
  <c r="D290" i="5"/>
  <c r="D85" i="5"/>
  <c r="F290" i="5"/>
  <c r="F85" i="5"/>
  <c r="I290" i="5"/>
  <c r="I85" i="5"/>
  <c r="J85" i="5"/>
  <c r="J290" i="5"/>
  <c r="C85" i="5"/>
  <c r="C290" i="5"/>
  <c r="L291" i="5" l="1"/>
  <c r="L86" i="5"/>
  <c r="I291" i="5"/>
  <c r="I86" i="5"/>
  <c r="G86" i="5"/>
  <c r="G291" i="5"/>
  <c r="E86" i="5"/>
  <c r="E291" i="5"/>
  <c r="F291" i="5"/>
  <c r="F86" i="5"/>
  <c r="D86" i="5"/>
  <c r="D291" i="5"/>
  <c r="K86" i="5"/>
  <c r="K291" i="5"/>
  <c r="B86" i="5"/>
  <c r="B291" i="5"/>
  <c r="H86" i="5"/>
  <c r="H291" i="5"/>
  <c r="C86" i="5"/>
  <c r="C291" i="5"/>
  <c r="J291" i="5"/>
  <c r="J86" i="5"/>
  <c r="L292" i="5" l="1"/>
  <c r="L87" i="5"/>
  <c r="H87" i="5"/>
  <c r="H292" i="5"/>
  <c r="K87" i="5"/>
  <c r="K292" i="5"/>
  <c r="J292" i="5"/>
  <c r="J87" i="5"/>
  <c r="D87" i="5"/>
  <c r="D292" i="5"/>
  <c r="F87" i="5"/>
  <c r="F292" i="5"/>
  <c r="G87" i="5"/>
  <c r="G292" i="5"/>
  <c r="B292" i="5"/>
  <c r="B87" i="5"/>
  <c r="E87" i="5"/>
  <c r="E292" i="5"/>
  <c r="I87" i="5"/>
  <c r="I292" i="5"/>
  <c r="C87" i="5"/>
  <c r="C292" i="5"/>
  <c r="L293" i="5" l="1"/>
  <c r="L88" i="5"/>
  <c r="E88" i="5"/>
  <c r="E293" i="5"/>
  <c r="D88" i="5"/>
  <c r="D293" i="5"/>
  <c r="B293" i="5"/>
  <c r="B88" i="5"/>
  <c r="G88" i="5"/>
  <c r="G293" i="5"/>
  <c r="C293" i="5"/>
  <c r="C88" i="5"/>
  <c r="K293" i="5"/>
  <c r="K88" i="5"/>
  <c r="F293" i="5"/>
  <c r="F88" i="5"/>
  <c r="J293" i="5"/>
  <c r="J88" i="5"/>
  <c r="I88" i="5"/>
  <c r="I293" i="5"/>
  <c r="H293" i="5"/>
  <c r="H88" i="5"/>
  <c r="L89" i="5" l="1"/>
  <c r="L294" i="5"/>
  <c r="F294" i="5"/>
  <c r="F89" i="5"/>
  <c r="G294" i="5"/>
  <c r="G89" i="5"/>
  <c r="D89" i="5"/>
  <c r="D294" i="5"/>
  <c r="J294" i="5"/>
  <c r="J89" i="5"/>
  <c r="B89" i="5"/>
  <c r="B294" i="5"/>
  <c r="K294" i="5"/>
  <c r="K89" i="5"/>
  <c r="C294" i="5"/>
  <c r="C89" i="5"/>
  <c r="H294" i="5"/>
  <c r="H89" i="5"/>
  <c r="I294" i="5"/>
  <c r="I89" i="5"/>
  <c r="E89" i="5"/>
  <c r="E294" i="5"/>
  <c r="L90" i="5" l="1"/>
  <c r="L295" i="5"/>
  <c r="B295" i="5"/>
  <c r="B90" i="5"/>
  <c r="J90" i="5"/>
  <c r="J295" i="5"/>
  <c r="H295" i="5"/>
  <c r="H90" i="5"/>
  <c r="C295" i="5"/>
  <c r="C90" i="5"/>
  <c r="K295" i="5"/>
  <c r="K90" i="5"/>
  <c r="G295" i="5"/>
  <c r="G90" i="5"/>
  <c r="E295" i="5"/>
  <c r="E90" i="5"/>
  <c r="I295" i="5"/>
  <c r="I90" i="5"/>
  <c r="F90" i="5"/>
  <c r="F295" i="5"/>
  <c r="D295" i="5"/>
  <c r="D90" i="5"/>
  <c r="L91" i="5" l="1"/>
  <c r="L296" i="5"/>
  <c r="E296" i="5"/>
  <c r="E91" i="5"/>
  <c r="D91" i="5"/>
  <c r="D296" i="5"/>
  <c r="G296" i="5"/>
  <c r="G91" i="5"/>
  <c r="K296" i="5"/>
  <c r="K91" i="5"/>
  <c r="C296" i="5"/>
  <c r="C91" i="5"/>
  <c r="J296" i="5"/>
  <c r="J91" i="5"/>
  <c r="I296" i="5"/>
  <c r="I91" i="5"/>
  <c r="B91" i="5"/>
  <c r="B296" i="5"/>
  <c r="H296" i="5"/>
  <c r="H91" i="5"/>
  <c r="F296" i="5"/>
  <c r="F91" i="5"/>
  <c r="L92" i="5" l="1"/>
  <c r="L297" i="5"/>
  <c r="B92" i="5"/>
  <c r="B297" i="5"/>
  <c r="G297" i="5"/>
  <c r="G92" i="5"/>
  <c r="I92" i="5"/>
  <c r="I297" i="5"/>
  <c r="J92" i="5"/>
  <c r="J297" i="5"/>
  <c r="C297" i="5"/>
  <c r="C92" i="5"/>
  <c r="K297" i="5"/>
  <c r="K92" i="5"/>
  <c r="D92" i="5"/>
  <c r="D297" i="5"/>
  <c r="H92" i="5"/>
  <c r="H297" i="5"/>
  <c r="E297" i="5"/>
  <c r="E92" i="5"/>
  <c r="F297" i="5"/>
  <c r="F92" i="5"/>
  <c r="L93" i="5" l="1"/>
  <c r="L298" i="5"/>
  <c r="C93" i="5"/>
  <c r="C298" i="5"/>
  <c r="H298" i="5"/>
  <c r="H93" i="5"/>
  <c r="F93" i="5"/>
  <c r="F298" i="5"/>
  <c r="D298" i="5"/>
  <c r="D93" i="5"/>
  <c r="I298" i="5"/>
  <c r="I93" i="5"/>
  <c r="K298" i="5"/>
  <c r="K93" i="5"/>
  <c r="J93" i="5"/>
  <c r="J298" i="5"/>
  <c r="G93" i="5"/>
  <c r="G298" i="5"/>
  <c r="E93" i="5"/>
  <c r="E298" i="5"/>
  <c r="B93" i="5"/>
  <c r="B298" i="5"/>
  <c r="L94" i="5" l="1"/>
  <c r="L299" i="5"/>
  <c r="K299" i="5"/>
  <c r="K94" i="5"/>
  <c r="G299" i="5"/>
  <c r="G94" i="5"/>
  <c r="J94" i="5"/>
  <c r="J299" i="5"/>
  <c r="I299" i="5"/>
  <c r="I94" i="5"/>
  <c r="D299" i="5"/>
  <c r="D94" i="5"/>
  <c r="F94" i="5"/>
  <c r="F299" i="5"/>
  <c r="B299" i="5"/>
  <c r="B94" i="5"/>
  <c r="H299" i="5"/>
  <c r="H94" i="5"/>
  <c r="E299" i="5"/>
  <c r="E94" i="5"/>
  <c r="C299" i="5"/>
  <c r="C94" i="5"/>
  <c r="L300" i="5" l="1"/>
  <c r="L95" i="5"/>
  <c r="H300" i="5"/>
  <c r="H95" i="5"/>
  <c r="D95" i="5"/>
  <c r="D300" i="5"/>
  <c r="B95" i="5"/>
  <c r="B300" i="5"/>
  <c r="C300" i="5"/>
  <c r="C95" i="5"/>
  <c r="F300" i="5"/>
  <c r="F95" i="5"/>
  <c r="E300" i="5"/>
  <c r="E95" i="5"/>
  <c r="K300" i="5"/>
  <c r="K95" i="5"/>
  <c r="I300" i="5"/>
  <c r="I95" i="5"/>
  <c r="J300" i="5"/>
  <c r="J95" i="5"/>
  <c r="G300" i="5"/>
  <c r="G95" i="5"/>
  <c r="L301" i="5" l="1"/>
  <c r="L96" i="5"/>
  <c r="I96" i="5"/>
  <c r="I301" i="5"/>
  <c r="D301" i="5"/>
  <c r="D96" i="5"/>
  <c r="K301" i="5"/>
  <c r="K96" i="5"/>
  <c r="E301" i="5"/>
  <c r="E96" i="5"/>
  <c r="F96" i="5"/>
  <c r="F301" i="5"/>
  <c r="C301" i="5"/>
  <c r="C96" i="5"/>
  <c r="J96" i="5"/>
  <c r="J301" i="5"/>
  <c r="H301" i="5"/>
  <c r="H96" i="5"/>
  <c r="B96" i="5"/>
  <c r="B301" i="5"/>
  <c r="G301" i="5"/>
  <c r="G96" i="5"/>
  <c r="L302" i="5" l="1"/>
  <c r="L97" i="5"/>
  <c r="H97" i="5"/>
  <c r="H302" i="5"/>
  <c r="G97" i="5"/>
  <c r="G302" i="5"/>
  <c r="J97" i="5"/>
  <c r="J302" i="5"/>
  <c r="C302" i="5"/>
  <c r="C97" i="5"/>
  <c r="F97" i="5"/>
  <c r="F302" i="5"/>
  <c r="E97" i="5"/>
  <c r="E302" i="5"/>
  <c r="K97" i="5"/>
  <c r="K302" i="5"/>
  <c r="D302" i="5"/>
  <c r="D97" i="5"/>
  <c r="B302" i="5"/>
  <c r="B97" i="5"/>
  <c r="I97" i="5"/>
  <c r="I302" i="5"/>
  <c r="L303" i="5" l="1"/>
  <c r="L98" i="5"/>
  <c r="F98" i="5"/>
  <c r="F303" i="5"/>
  <c r="C98" i="5"/>
  <c r="C303" i="5"/>
  <c r="I98" i="5"/>
  <c r="I303" i="5"/>
  <c r="G303" i="5"/>
  <c r="G98" i="5"/>
  <c r="J98" i="5"/>
  <c r="J303" i="5"/>
  <c r="B98" i="5"/>
  <c r="B303" i="5"/>
  <c r="D303" i="5"/>
  <c r="D98" i="5"/>
  <c r="K98" i="5"/>
  <c r="K303" i="5"/>
  <c r="E303" i="5"/>
  <c r="E98" i="5"/>
  <c r="H303" i="5"/>
  <c r="H98" i="5"/>
  <c r="L304" i="5" l="1"/>
  <c r="L99" i="5"/>
  <c r="K99" i="5"/>
  <c r="K304" i="5"/>
  <c r="G99" i="5"/>
  <c r="G304" i="5"/>
  <c r="B99" i="5"/>
  <c r="B304" i="5"/>
  <c r="J304" i="5"/>
  <c r="J99" i="5"/>
  <c r="C99" i="5"/>
  <c r="C304" i="5"/>
  <c r="D304" i="5"/>
  <c r="D99" i="5"/>
  <c r="I99" i="5"/>
  <c r="I304" i="5"/>
  <c r="H304" i="5"/>
  <c r="H99" i="5"/>
  <c r="E99" i="5"/>
  <c r="E304" i="5"/>
  <c r="F304" i="5"/>
  <c r="F99" i="5"/>
  <c r="L305" i="5" l="1"/>
  <c r="L100" i="5"/>
  <c r="H305" i="5"/>
  <c r="H100" i="5"/>
  <c r="D305" i="5"/>
  <c r="D100" i="5"/>
  <c r="C100" i="5"/>
  <c r="C305" i="5"/>
  <c r="J100" i="5"/>
  <c r="J305" i="5"/>
  <c r="G100" i="5"/>
  <c r="G305" i="5"/>
  <c r="I305" i="5"/>
  <c r="I100" i="5"/>
  <c r="B305" i="5"/>
  <c r="B100" i="5"/>
  <c r="F305" i="5"/>
  <c r="F100" i="5"/>
  <c r="E100" i="5"/>
  <c r="E305" i="5"/>
  <c r="K100" i="5"/>
  <c r="K305" i="5"/>
  <c r="L306" i="5" l="1"/>
  <c r="L101" i="5"/>
  <c r="F101" i="5"/>
  <c r="F306" i="5"/>
  <c r="B101" i="5"/>
  <c r="B306" i="5"/>
  <c r="I306" i="5"/>
  <c r="I101" i="5"/>
  <c r="G101" i="5"/>
  <c r="G306" i="5"/>
  <c r="J101" i="5"/>
  <c r="J306" i="5"/>
  <c r="C306" i="5"/>
  <c r="C101" i="5"/>
  <c r="H306" i="5"/>
  <c r="H101" i="5"/>
  <c r="D101" i="5"/>
  <c r="D306" i="5"/>
  <c r="K101" i="5"/>
  <c r="K306" i="5"/>
  <c r="E306" i="5"/>
  <c r="E101" i="5"/>
  <c r="L307" i="5" l="1"/>
  <c r="L102" i="5"/>
  <c r="D307" i="5"/>
  <c r="D102" i="5"/>
  <c r="I307" i="5"/>
  <c r="I102" i="5"/>
  <c r="B307" i="5"/>
  <c r="B102" i="5"/>
  <c r="H102" i="5"/>
  <c r="H307" i="5"/>
  <c r="C102" i="5"/>
  <c r="C307" i="5"/>
  <c r="J307" i="5"/>
  <c r="J102" i="5"/>
  <c r="G307" i="5"/>
  <c r="G102" i="5"/>
  <c r="E102" i="5"/>
  <c r="E307" i="5"/>
  <c r="K102" i="5"/>
  <c r="K307" i="5"/>
  <c r="F102" i="5"/>
  <c r="F307" i="5"/>
  <c r="L308" i="5" l="1"/>
  <c r="L103" i="5"/>
  <c r="E308" i="5"/>
  <c r="E103" i="5"/>
  <c r="J308" i="5"/>
  <c r="J103" i="5"/>
  <c r="G308" i="5"/>
  <c r="G103" i="5"/>
  <c r="H103" i="5"/>
  <c r="H308" i="5"/>
  <c r="C103" i="5"/>
  <c r="C308" i="5"/>
  <c r="B103" i="5"/>
  <c r="B308" i="5"/>
  <c r="D103" i="5"/>
  <c r="D308" i="5"/>
  <c r="I308" i="5"/>
  <c r="I103" i="5"/>
  <c r="F103" i="5"/>
  <c r="F308" i="5"/>
  <c r="K308" i="5"/>
  <c r="K103" i="5"/>
  <c r="L309" i="5" l="1"/>
  <c r="L104" i="5"/>
  <c r="I309" i="5"/>
  <c r="I104" i="5"/>
  <c r="D309" i="5"/>
  <c r="D104" i="5"/>
  <c r="J104" i="5"/>
  <c r="J309" i="5"/>
  <c r="C309" i="5"/>
  <c r="C104" i="5"/>
  <c r="H104" i="5"/>
  <c r="H309" i="5"/>
  <c r="K104" i="5"/>
  <c r="K309" i="5"/>
  <c r="B309" i="5"/>
  <c r="B104" i="5"/>
  <c r="E309" i="5"/>
  <c r="E104" i="5"/>
  <c r="G104" i="5"/>
  <c r="G309" i="5"/>
  <c r="F309" i="5"/>
  <c r="F104" i="5"/>
  <c r="L105" i="5" l="1"/>
  <c r="L310" i="5"/>
  <c r="K310" i="5"/>
  <c r="K105" i="5"/>
  <c r="D105" i="5"/>
  <c r="D310" i="5"/>
  <c r="E105" i="5"/>
  <c r="E310" i="5"/>
  <c r="B310" i="5"/>
  <c r="B105" i="5"/>
  <c r="F310" i="5"/>
  <c r="F105" i="5"/>
  <c r="H310" i="5"/>
  <c r="H105" i="5"/>
  <c r="C105" i="5"/>
  <c r="C310" i="5"/>
  <c r="J105" i="5"/>
  <c r="J310" i="5"/>
  <c r="I105" i="5"/>
  <c r="I310" i="5"/>
  <c r="G105" i="5"/>
  <c r="G310" i="5"/>
  <c r="L106" i="5" l="1"/>
  <c r="L311" i="5"/>
  <c r="J106" i="5"/>
  <c r="J311" i="5"/>
  <c r="B106" i="5"/>
  <c r="B311" i="5"/>
  <c r="C311" i="5"/>
  <c r="C106" i="5"/>
  <c r="F106" i="5"/>
  <c r="F311" i="5"/>
  <c r="G311" i="5"/>
  <c r="G106" i="5"/>
  <c r="D106" i="5"/>
  <c r="D311" i="5"/>
  <c r="H106" i="5"/>
  <c r="H311" i="5"/>
  <c r="E311" i="5"/>
  <c r="E106" i="5"/>
  <c r="K311" i="5"/>
  <c r="K106" i="5"/>
  <c r="I311" i="5"/>
  <c r="I106" i="5"/>
  <c r="L107" i="5" l="1"/>
  <c r="L312" i="5"/>
  <c r="D107" i="5"/>
  <c r="D312" i="5"/>
  <c r="C107" i="5"/>
  <c r="C312" i="5"/>
  <c r="E312" i="5"/>
  <c r="E107" i="5"/>
  <c r="H107" i="5"/>
  <c r="H312" i="5"/>
  <c r="B107" i="5"/>
  <c r="B312" i="5"/>
  <c r="G312" i="5"/>
  <c r="G107" i="5"/>
  <c r="I312" i="5"/>
  <c r="I107" i="5"/>
  <c r="K312" i="5"/>
  <c r="K107" i="5"/>
  <c r="F107" i="5"/>
  <c r="F312" i="5"/>
  <c r="J312" i="5"/>
  <c r="J107" i="5"/>
  <c r="L108" i="5" l="1"/>
  <c r="L313" i="5"/>
  <c r="K313" i="5"/>
  <c r="K108" i="5"/>
  <c r="H108" i="5"/>
  <c r="H313" i="5"/>
  <c r="I313" i="5"/>
  <c r="I108" i="5"/>
  <c r="C313" i="5"/>
  <c r="C108" i="5"/>
  <c r="E313" i="5"/>
  <c r="E108" i="5"/>
  <c r="G313" i="5"/>
  <c r="G108" i="5"/>
  <c r="B108" i="5"/>
  <c r="B313" i="5"/>
  <c r="J313" i="5"/>
  <c r="J108" i="5"/>
  <c r="F313" i="5"/>
  <c r="F108" i="5"/>
  <c r="D108" i="5"/>
  <c r="D313" i="5"/>
  <c r="L109" i="5" l="1"/>
  <c r="L314" i="5"/>
  <c r="J109" i="5"/>
  <c r="J314" i="5"/>
  <c r="G109" i="5"/>
  <c r="G314" i="5"/>
  <c r="D109" i="5"/>
  <c r="D314" i="5"/>
  <c r="H109" i="5"/>
  <c r="H314" i="5"/>
  <c r="B109" i="5"/>
  <c r="B314" i="5"/>
  <c r="E314" i="5"/>
  <c r="E109" i="5"/>
  <c r="C314" i="5"/>
  <c r="C109" i="5"/>
  <c r="F109" i="5"/>
  <c r="F314" i="5"/>
  <c r="K314" i="5"/>
  <c r="K109" i="5"/>
  <c r="I314" i="5"/>
  <c r="I109" i="5"/>
  <c r="L110" i="5" l="1"/>
  <c r="L315" i="5"/>
  <c r="B110" i="5"/>
  <c r="B315" i="5"/>
  <c r="G315" i="5"/>
  <c r="G110" i="5"/>
  <c r="F315" i="5"/>
  <c r="F110" i="5"/>
  <c r="H110" i="5"/>
  <c r="H315" i="5"/>
  <c r="D110" i="5"/>
  <c r="D315" i="5"/>
  <c r="I315" i="5"/>
  <c r="I110" i="5"/>
  <c r="K315" i="5"/>
  <c r="K110" i="5"/>
  <c r="C110" i="5"/>
  <c r="C315" i="5"/>
  <c r="E110" i="5"/>
  <c r="E315" i="5"/>
  <c r="J110" i="5"/>
  <c r="J315" i="5"/>
  <c r="L316" i="5" l="1"/>
  <c r="L111" i="5"/>
  <c r="K316" i="5"/>
  <c r="K111" i="5"/>
  <c r="I316" i="5"/>
  <c r="I111" i="5"/>
  <c r="C111" i="5"/>
  <c r="C316" i="5"/>
  <c r="H111" i="5"/>
  <c r="H316" i="5"/>
  <c r="F316" i="5"/>
  <c r="F111" i="5"/>
  <c r="D111" i="5"/>
  <c r="D316" i="5"/>
  <c r="J111" i="5"/>
  <c r="J316" i="5"/>
  <c r="G316" i="5"/>
  <c r="G111" i="5"/>
  <c r="E111" i="5"/>
  <c r="E316" i="5"/>
  <c r="B316" i="5"/>
  <c r="B111" i="5"/>
  <c r="L317" i="5" l="1"/>
  <c r="L112" i="5"/>
  <c r="F317" i="5"/>
  <c r="F112" i="5"/>
  <c r="J112" i="5"/>
  <c r="J317" i="5"/>
  <c r="I317" i="5"/>
  <c r="I112" i="5"/>
  <c r="H317" i="5"/>
  <c r="H112" i="5"/>
  <c r="B317" i="5"/>
  <c r="B112" i="5"/>
  <c r="G317" i="5"/>
  <c r="G112" i="5"/>
  <c r="D112" i="5"/>
  <c r="D317" i="5"/>
  <c r="K112" i="5"/>
  <c r="K317" i="5"/>
  <c r="C317" i="5"/>
  <c r="C112" i="5"/>
  <c r="E317" i="5"/>
  <c r="E112" i="5"/>
  <c r="L113" i="5" l="1"/>
  <c r="L318" i="5"/>
  <c r="D318" i="5"/>
  <c r="D113" i="5"/>
  <c r="H318" i="5"/>
  <c r="H113" i="5"/>
  <c r="I318" i="5"/>
  <c r="I113" i="5"/>
  <c r="J113" i="5"/>
  <c r="J318" i="5"/>
  <c r="K113" i="5"/>
  <c r="K318" i="5"/>
  <c r="G113" i="5"/>
  <c r="G318" i="5"/>
  <c r="B318" i="5"/>
  <c r="B113" i="5"/>
  <c r="C318" i="5"/>
  <c r="C113" i="5"/>
  <c r="F113" i="5"/>
  <c r="F318" i="5"/>
  <c r="E113" i="5"/>
  <c r="E318" i="5"/>
  <c r="L319" i="5" l="1"/>
  <c r="L114" i="5"/>
  <c r="C319" i="5"/>
  <c r="C114" i="5"/>
  <c r="J319" i="5"/>
  <c r="J114" i="5"/>
  <c r="G319" i="5"/>
  <c r="G114" i="5"/>
  <c r="K319" i="5"/>
  <c r="K114" i="5"/>
  <c r="I114" i="5"/>
  <c r="I319" i="5"/>
  <c r="D319" i="5"/>
  <c r="D114" i="5"/>
  <c r="B114" i="5"/>
  <c r="B319" i="5"/>
  <c r="H114" i="5"/>
  <c r="H319" i="5"/>
  <c r="E114" i="5"/>
  <c r="E319" i="5"/>
  <c r="F114" i="5"/>
  <c r="F319" i="5"/>
  <c r="L320" i="5" l="1"/>
  <c r="L115" i="5"/>
  <c r="H115" i="5"/>
  <c r="H320" i="5"/>
  <c r="B115" i="5"/>
  <c r="B320" i="5"/>
  <c r="D115" i="5"/>
  <c r="D320" i="5"/>
  <c r="I115" i="5"/>
  <c r="I320" i="5"/>
  <c r="K115" i="5"/>
  <c r="K320" i="5"/>
  <c r="G115" i="5"/>
  <c r="G320" i="5"/>
  <c r="C115" i="5"/>
  <c r="C320" i="5"/>
  <c r="J320" i="5"/>
  <c r="J115" i="5"/>
  <c r="F320" i="5"/>
  <c r="F115" i="5"/>
  <c r="E115" i="5"/>
  <c r="E320" i="5"/>
  <c r="L321" i="5" l="1"/>
  <c r="L116" i="5"/>
  <c r="L117" i="5" a="1"/>
  <c r="G116" i="5"/>
  <c r="G321" i="5"/>
  <c r="G117" i="5" a="1"/>
  <c r="C321" i="5"/>
  <c r="C116" i="5"/>
  <c r="C117" i="5" a="1"/>
  <c r="E116" i="5"/>
  <c r="E321" i="5"/>
  <c r="E117" i="5" a="1"/>
  <c r="B321" i="5"/>
  <c r="B116" i="5"/>
  <c r="B117" i="5" a="1"/>
  <c r="D116" i="5"/>
  <c r="D321" i="5"/>
  <c r="D117" i="5" a="1"/>
  <c r="F116" i="5"/>
  <c r="F321" i="5"/>
  <c r="F117" i="5" a="1"/>
  <c r="J321" i="5"/>
  <c r="J116" i="5"/>
  <c r="J117" i="5" a="1"/>
  <c r="K321" i="5"/>
  <c r="K116" i="5"/>
  <c r="K117" i="5" a="1"/>
  <c r="I116" i="5"/>
  <c r="I321" i="5"/>
  <c r="I117" i="5" a="1"/>
  <c r="H321" i="5"/>
  <c r="H116" i="5"/>
  <c r="H117" i="5" a="1"/>
  <c r="L142" i="5" l="1"/>
  <c r="L158" i="5"/>
  <c r="L174" i="5"/>
  <c r="L190" i="5"/>
  <c r="L206" i="5"/>
  <c r="L127" i="5"/>
  <c r="L143" i="5"/>
  <c r="L159" i="5"/>
  <c r="L175" i="5"/>
  <c r="L191" i="5"/>
  <c r="L207" i="5"/>
  <c r="L128" i="5"/>
  <c r="L144" i="5"/>
  <c r="L160" i="5"/>
  <c r="L176" i="5"/>
  <c r="L192" i="5"/>
  <c r="L208" i="5"/>
  <c r="L129" i="5"/>
  <c r="L145" i="5"/>
  <c r="L161" i="5"/>
  <c r="L177" i="5"/>
  <c r="L193" i="5"/>
  <c r="L209" i="5"/>
  <c r="L130" i="5"/>
  <c r="L146" i="5"/>
  <c r="L162" i="5"/>
  <c r="L178" i="5"/>
  <c r="L194" i="5"/>
  <c r="L210" i="5"/>
  <c r="L131" i="5"/>
  <c r="L147" i="5"/>
  <c r="L163" i="5"/>
  <c r="L179" i="5"/>
  <c r="L195" i="5"/>
  <c r="L211" i="5"/>
  <c r="L132" i="5"/>
  <c r="L148" i="5"/>
  <c r="L164" i="5"/>
  <c r="L180" i="5"/>
  <c r="L196" i="5"/>
  <c r="L212" i="5"/>
  <c r="L117" i="5"/>
  <c r="L133" i="5"/>
  <c r="L149" i="5"/>
  <c r="L165" i="5"/>
  <c r="L181" i="5"/>
  <c r="L197" i="5"/>
  <c r="L213" i="5"/>
  <c r="L118" i="5"/>
  <c r="L134" i="5"/>
  <c r="L150" i="5"/>
  <c r="L166" i="5"/>
  <c r="L182" i="5"/>
  <c r="L198" i="5"/>
  <c r="L214" i="5"/>
  <c r="L119" i="5"/>
  <c r="L135" i="5"/>
  <c r="L151" i="5"/>
  <c r="L167" i="5"/>
  <c r="L183" i="5"/>
  <c r="L199" i="5"/>
  <c r="L215" i="5"/>
  <c r="L120" i="5"/>
  <c r="L136" i="5"/>
  <c r="L152" i="5"/>
  <c r="L168" i="5"/>
  <c r="L184" i="5"/>
  <c r="L200" i="5"/>
  <c r="L216" i="5"/>
  <c r="L121" i="5"/>
  <c r="L137" i="5"/>
  <c r="L153" i="5"/>
  <c r="L169" i="5"/>
  <c r="L185" i="5"/>
  <c r="L201" i="5"/>
  <c r="L217" i="5"/>
  <c r="L122" i="5"/>
  <c r="L138" i="5"/>
  <c r="L154" i="5"/>
  <c r="L170" i="5"/>
  <c r="L186" i="5"/>
  <c r="L202" i="5"/>
  <c r="L218" i="5"/>
  <c r="L123" i="5"/>
  <c r="L139" i="5"/>
  <c r="L155" i="5"/>
  <c r="L171" i="5"/>
  <c r="L187" i="5"/>
  <c r="L203" i="5"/>
  <c r="L124" i="5"/>
  <c r="L140" i="5"/>
  <c r="L156" i="5"/>
  <c r="L172" i="5"/>
  <c r="L188" i="5"/>
  <c r="L204" i="5"/>
  <c r="L125" i="5"/>
  <c r="L141" i="5"/>
  <c r="L157" i="5"/>
  <c r="L173" i="5"/>
  <c r="L189" i="5"/>
  <c r="L205" i="5"/>
  <c r="L126" i="5"/>
  <c r="D128" i="5"/>
  <c r="D144" i="5"/>
  <c r="D160" i="5"/>
  <c r="D176" i="5"/>
  <c r="D192" i="5"/>
  <c r="D208" i="5"/>
  <c r="D130" i="5"/>
  <c r="D147" i="5"/>
  <c r="D164" i="5"/>
  <c r="D181" i="5"/>
  <c r="D198" i="5"/>
  <c r="D215" i="5"/>
  <c r="D120" i="5"/>
  <c r="D138" i="5"/>
  <c r="D156" i="5"/>
  <c r="D174" i="5"/>
  <c r="D193" i="5"/>
  <c r="D211" i="5"/>
  <c r="D129" i="5"/>
  <c r="D148" i="5"/>
  <c r="D166" i="5"/>
  <c r="D184" i="5"/>
  <c r="D202" i="5"/>
  <c r="D123" i="5"/>
  <c r="D143" i="5"/>
  <c r="D165" i="5"/>
  <c r="D186" i="5"/>
  <c r="D206" i="5"/>
  <c r="D124" i="5"/>
  <c r="D145" i="5"/>
  <c r="D167" i="5"/>
  <c r="D187" i="5"/>
  <c r="D125" i="5"/>
  <c r="D146" i="5"/>
  <c r="D188" i="5"/>
  <c r="D209" i="5"/>
  <c r="D168" i="5"/>
  <c r="D118" i="5"/>
  <c r="D139" i="5"/>
  <c r="D159" i="5"/>
  <c r="D180" i="5"/>
  <c r="D201" i="5"/>
  <c r="D122" i="5"/>
  <c r="D142" i="5"/>
  <c r="D163" i="5"/>
  <c r="D185" i="5"/>
  <c r="D205" i="5"/>
  <c r="D207" i="5"/>
  <c r="D134" i="5"/>
  <c r="D162" i="5"/>
  <c r="D195" i="5"/>
  <c r="D135" i="5"/>
  <c r="D169" i="5"/>
  <c r="D196" i="5"/>
  <c r="D121" i="5"/>
  <c r="D153" i="5"/>
  <c r="D182" i="5"/>
  <c r="D214" i="5"/>
  <c r="D127" i="5"/>
  <c r="D189" i="5"/>
  <c r="D217" i="5"/>
  <c r="D126" i="5"/>
  <c r="D154" i="5"/>
  <c r="D183" i="5"/>
  <c r="D216" i="5"/>
  <c r="D155" i="5"/>
  <c r="D132" i="5"/>
  <c r="D158" i="5"/>
  <c r="D191" i="5"/>
  <c r="D149" i="5"/>
  <c r="D197" i="5"/>
  <c r="D131" i="5"/>
  <c r="D175" i="5"/>
  <c r="D133" i="5"/>
  <c r="D177" i="5"/>
  <c r="D136" i="5"/>
  <c r="D178" i="5"/>
  <c r="D137" i="5"/>
  <c r="D179" i="5"/>
  <c r="D141" i="5"/>
  <c r="D194" i="5"/>
  <c r="D140" i="5"/>
  <c r="D190" i="5"/>
  <c r="D203" i="5"/>
  <c r="D117" i="5"/>
  <c r="D212" i="5"/>
  <c r="D119" i="5"/>
  <c r="D213" i="5"/>
  <c r="D150" i="5"/>
  <c r="D218" i="5"/>
  <c r="D151" i="5"/>
  <c r="D152" i="5"/>
  <c r="D157" i="5"/>
  <c r="D200" i="5"/>
  <c r="D161" i="5"/>
  <c r="D204" i="5"/>
  <c r="D170" i="5"/>
  <c r="D199" i="5"/>
  <c r="D210" i="5"/>
  <c r="D171" i="5"/>
  <c r="D172" i="5"/>
  <c r="D173" i="5"/>
  <c r="H131" i="5"/>
  <c r="H147" i="5"/>
  <c r="H163" i="5"/>
  <c r="H179" i="5"/>
  <c r="H195" i="5"/>
  <c r="H211" i="5"/>
  <c r="H129" i="5"/>
  <c r="H146" i="5"/>
  <c r="H164" i="5"/>
  <c r="H181" i="5"/>
  <c r="H198" i="5"/>
  <c r="H215" i="5"/>
  <c r="H128" i="5"/>
  <c r="H145" i="5"/>
  <c r="H162" i="5"/>
  <c r="H180" i="5"/>
  <c r="H197" i="5"/>
  <c r="H214" i="5"/>
  <c r="H123" i="5"/>
  <c r="H142" i="5"/>
  <c r="H161" i="5"/>
  <c r="H183" i="5"/>
  <c r="H202" i="5"/>
  <c r="H118" i="5"/>
  <c r="H137" i="5"/>
  <c r="H156" i="5"/>
  <c r="H175" i="5"/>
  <c r="H194" i="5"/>
  <c r="H216" i="5"/>
  <c r="H121" i="5"/>
  <c r="H140" i="5"/>
  <c r="H159" i="5"/>
  <c r="H178" i="5"/>
  <c r="H200" i="5"/>
  <c r="H122" i="5"/>
  <c r="H141" i="5"/>
  <c r="H160" i="5"/>
  <c r="H182" i="5"/>
  <c r="H201" i="5"/>
  <c r="H124" i="5"/>
  <c r="H150" i="5"/>
  <c r="H173" i="5"/>
  <c r="H203" i="5"/>
  <c r="H139" i="5"/>
  <c r="H168" i="5"/>
  <c r="H191" i="5"/>
  <c r="H218" i="5"/>
  <c r="H119" i="5"/>
  <c r="H148" i="5"/>
  <c r="H171" i="5"/>
  <c r="H196" i="5"/>
  <c r="H120" i="5"/>
  <c r="H149" i="5"/>
  <c r="H172" i="5"/>
  <c r="H199" i="5"/>
  <c r="H125" i="5"/>
  <c r="H155" i="5"/>
  <c r="H189" i="5"/>
  <c r="H126" i="5"/>
  <c r="H157" i="5"/>
  <c r="H190" i="5"/>
  <c r="H127" i="5"/>
  <c r="H158" i="5"/>
  <c r="H192" i="5"/>
  <c r="H130" i="5"/>
  <c r="H165" i="5"/>
  <c r="H193" i="5"/>
  <c r="H144" i="5"/>
  <c r="H184" i="5"/>
  <c r="H212" i="5"/>
  <c r="H151" i="5"/>
  <c r="H185" i="5"/>
  <c r="H213" i="5"/>
  <c r="H152" i="5"/>
  <c r="H186" i="5"/>
  <c r="H217" i="5"/>
  <c r="H143" i="5"/>
  <c r="H208" i="5"/>
  <c r="H154" i="5"/>
  <c r="H210" i="5"/>
  <c r="H169" i="5"/>
  <c r="H117" i="5"/>
  <c r="H177" i="5"/>
  <c r="H132" i="5"/>
  <c r="H187" i="5"/>
  <c r="H133" i="5"/>
  <c r="H188" i="5"/>
  <c r="H134" i="5"/>
  <c r="H204" i="5"/>
  <c r="H136" i="5"/>
  <c r="H206" i="5"/>
  <c r="H138" i="5"/>
  <c r="H207" i="5"/>
  <c r="H153" i="5"/>
  <c r="H209" i="5"/>
  <c r="H166" i="5"/>
  <c r="H167" i="5"/>
  <c r="H135" i="5"/>
  <c r="H205" i="5"/>
  <c r="H170" i="5"/>
  <c r="H174" i="5"/>
  <c r="H176" i="5"/>
  <c r="B131" i="5"/>
  <c r="B147" i="5"/>
  <c r="B163" i="5"/>
  <c r="B179" i="5"/>
  <c r="B195" i="5"/>
  <c r="B211" i="5"/>
  <c r="B158" i="5"/>
  <c r="B125" i="5"/>
  <c r="B159" i="5"/>
  <c r="B176" i="5"/>
  <c r="B193" i="5"/>
  <c r="B123" i="5"/>
  <c r="B140" i="5"/>
  <c r="B157" i="5"/>
  <c r="B174" i="5"/>
  <c r="B191" i="5"/>
  <c r="B208" i="5"/>
  <c r="B124" i="5"/>
  <c r="B141" i="5"/>
  <c r="B175" i="5"/>
  <c r="B192" i="5"/>
  <c r="B209" i="5"/>
  <c r="B142" i="5"/>
  <c r="B210" i="5"/>
  <c r="B129" i="5"/>
  <c r="B150" i="5"/>
  <c r="B170" i="5"/>
  <c r="B190" i="5"/>
  <c r="B214" i="5"/>
  <c r="B130" i="5"/>
  <c r="B151" i="5"/>
  <c r="B171" i="5"/>
  <c r="B120" i="5"/>
  <c r="B143" i="5"/>
  <c r="B164" i="5"/>
  <c r="B184" i="5"/>
  <c r="B204" i="5"/>
  <c r="B121" i="5"/>
  <c r="B144" i="5"/>
  <c r="B165" i="5"/>
  <c r="B185" i="5"/>
  <c r="B205" i="5"/>
  <c r="B127" i="5"/>
  <c r="B148" i="5"/>
  <c r="B168" i="5"/>
  <c r="B188" i="5"/>
  <c r="B212" i="5"/>
  <c r="B134" i="5"/>
  <c r="B162" i="5"/>
  <c r="B196" i="5"/>
  <c r="B166" i="5"/>
  <c r="B197" i="5"/>
  <c r="B135" i="5"/>
  <c r="B137" i="5"/>
  <c r="B169" i="5"/>
  <c r="B199" i="5"/>
  <c r="B139" i="5"/>
  <c r="B173" i="5"/>
  <c r="B201" i="5"/>
  <c r="B145" i="5"/>
  <c r="B177" i="5"/>
  <c r="B202" i="5"/>
  <c r="B138" i="5"/>
  <c r="B172" i="5"/>
  <c r="B200" i="5"/>
  <c r="B152" i="5"/>
  <c r="B194" i="5"/>
  <c r="B155" i="5"/>
  <c r="B206" i="5"/>
  <c r="B156" i="5"/>
  <c r="B207" i="5"/>
  <c r="B117" i="5"/>
  <c r="B160" i="5"/>
  <c r="B213" i="5"/>
  <c r="B118" i="5"/>
  <c r="B161" i="5"/>
  <c r="B215" i="5"/>
  <c r="B119" i="5"/>
  <c r="B167" i="5"/>
  <c r="B216" i="5"/>
  <c r="B122" i="5"/>
  <c r="B178" i="5"/>
  <c r="B217" i="5"/>
  <c r="B149" i="5"/>
  <c r="B189" i="5"/>
  <c r="B126" i="5"/>
  <c r="B180" i="5"/>
  <c r="B218" i="5"/>
  <c r="B132" i="5"/>
  <c r="B182" i="5"/>
  <c r="B136" i="5"/>
  <c r="B186" i="5"/>
  <c r="B146" i="5"/>
  <c r="B153" i="5"/>
  <c r="B198" i="5"/>
  <c r="B128" i="5"/>
  <c r="B181" i="5"/>
  <c r="B187" i="5"/>
  <c r="B154" i="5"/>
  <c r="B203" i="5"/>
  <c r="B133" i="5"/>
  <c r="B183" i="5"/>
  <c r="E121" i="5"/>
  <c r="E137" i="5"/>
  <c r="E153" i="5"/>
  <c r="E169" i="5"/>
  <c r="E185" i="5"/>
  <c r="E201" i="5"/>
  <c r="E217" i="5"/>
  <c r="E118" i="5"/>
  <c r="E135" i="5"/>
  <c r="E152" i="5"/>
  <c r="E170" i="5"/>
  <c r="E187" i="5"/>
  <c r="E204" i="5"/>
  <c r="E122" i="5"/>
  <c r="E140" i="5"/>
  <c r="E158" i="5"/>
  <c r="E176" i="5"/>
  <c r="E194" i="5"/>
  <c r="E212" i="5"/>
  <c r="E126" i="5"/>
  <c r="E144" i="5"/>
  <c r="E162" i="5"/>
  <c r="E180" i="5"/>
  <c r="E198" i="5"/>
  <c r="E216" i="5"/>
  <c r="E120" i="5"/>
  <c r="E142" i="5"/>
  <c r="E163" i="5"/>
  <c r="E183" i="5"/>
  <c r="E205" i="5"/>
  <c r="E131" i="5"/>
  <c r="E151" i="5"/>
  <c r="E173" i="5"/>
  <c r="E193" i="5"/>
  <c r="E214" i="5"/>
  <c r="E127" i="5"/>
  <c r="E149" i="5"/>
  <c r="E174" i="5"/>
  <c r="E197" i="5"/>
  <c r="E128" i="5"/>
  <c r="E150" i="5"/>
  <c r="E175" i="5"/>
  <c r="E199" i="5"/>
  <c r="E129" i="5"/>
  <c r="E154" i="5"/>
  <c r="E200" i="5"/>
  <c r="E177" i="5"/>
  <c r="E117" i="5"/>
  <c r="E143" i="5"/>
  <c r="E166" i="5"/>
  <c r="E190" i="5"/>
  <c r="E213" i="5"/>
  <c r="E119" i="5"/>
  <c r="E145" i="5"/>
  <c r="E167" i="5"/>
  <c r="E191" i="5"/>
  <c r="E215" i="5"/>
  <c r="E125" i="5"/>
  <c r="E148" i="5"/>
  <c r="E172" i="5"/>
  <c r="E196" i="5"/>
  <c r="E141" i="5"/>
  <c r="E182" i="5"/>
  <c r="E146" i="5"/>
  <c r="E184" i="5"/>
  <c r="E132" i="5"/>
  <c r="E165" i="5"/>
  <c r="E207" i="5"/>
  <c r="E171" i="5"/>
  <c r="E209" i="5"/>
  <c r="E133" i="5"/>
  <c r="E168" i="5"/>
  <c r="E208" i="5"/>
  <c r="E134" i="5"/>
  <c r="E138" i="5"/>
  <c r="E179" i="5"/>
  <c r="E211" i="5"/>
  <c r="E139" i="5"/>
  <c r="E181" i="5"/>
  <c r="E218" i="5"/>
  <c r="E136" i="5"/>
  <c r="E203" i="5"/>
  <c r="E186" i="5"/>
  <c r="E188" i="5"/>
  <c r="E189" i="5"/>
  <c r="E123" i="5"/>
  <c r="E192" i="5"/>
  <c r="E124" i="5"/>
  <c r="E195" i="5"/>
  <c r="E130" i="5"/>
  <c r="E202" i="5"/>
  <c r="E157" i="5"/>
  <c r="E161" i="5"/>
  <c r="E164" i="5"/>
  <c r="E178" i="5"/>
  <c r="E206" i="5"/>
  <c r="E210" i="5"/>
  <c r="E156" i="5"/>
  <c r="E159" i="5"/>
  <c r="E155" i="5"/>
  <c r="E160" i="5"/>
  <c r="E147" i="5"/>
  <c r="C124" i="5"/>
  <c r="C140" i="5"/>
  <c r="C156" i="5"/>
  <c r="C172" i="5"/>
  <c r="C188" i="5"/>
  <c r="C204" i="5"/>
  <c r="C130" i="5"/>
  <c r="C147" i="5"/>
  <c r="C164" i="5"/>
  <c r="C181" i="5"/>
  <c r="C198" i="5"/>
  <c r="C215" i="5"/>
  <c r="C131" i="5"/>
  <c r="C165" i="5"/>
  <c r="C182" i="5"/>
  <c r="C199" i="5"/>
  <c r="C132" i="5"/>
  <c r="C149" i="5"/>
  <c r="C129" i="5"/>
  <c r="C146" i="5"/>
  <c r="C163" i="5"/>
  <c r="C180" i="5"/>
  <c r="C197" i="5"/>
  <c r="C214" i="5"/>
  <c r="C148" i="5"/>
  <c r="C216" i="5"/>
  <c r="C123" i="5"/>
  <c r="C145" i="5"/>
  <c r="C169" i="5"/>
  <c r="C190" i="5"/>
  <c r="C210" i="5"/>
  <c r="C125" i="5"/>
  <c r="C150" i="5"/>
  <c r="C170" i="5"/>
  <c r="C191" i="5"/>
  <c r="C211" i="5"/>
  <c r="C117" i="5"/>
  <c r="C138" i="5"/>
  <c r="C160" i="5"/>
  <c r="C183" i="5"/>
  <c r="C203" i="5"/>
  <c r="C118" i="5"/>
  <c r="C139" i="5"/>
  <c r="C161" i="5"/>
  <c r="C184" i="5"/>
  <c r="C205" i="5"/>
  <c r="C121" i="5"/>
  <c r="C143" i="5"/>
  <c r="C167" i="5"/>
  <c r="C187" i="5"/>
  <c r="C208" i="5"/>
  <c r="C137" i="5"/>
  <c r="C173" i="5"/>
  <c r="C201" i="5"/>
  <c r="C141" i="5"/>
  <c r="C174" i="5"/>
  <c r="C202" i="5"/>
  <c r="C142" i="5"/>
  <c r="C175" i="5"/>
  <c r="C206" i="5"/>
  <c r="C144" i="5"/>
  <c r="C176" i="5"/>
  <c r="C207" i="5"/>
  <c r="C152" i="5"/>
  <c r="C178" i="5"/>
  <c r="C212" i="5"/>
  <c r="C119" i="5"/>
  <c r="C153" i="5"/>
  <c r="C179" i="5"/>
  <c r="C213" i="5"/>
  <c r="C151" i="5"/>
  <c r="C177" i="5"/>
  <c r="C209" i="5"/>
  <c r="C157" i="5"/>
  <c r="C217" i="5"/>
  <c r="C162" i="5"/>
  <c r="C166" i="5"/>
  <c r="C120" i="5"/>
  <c r="C168" i="5"/>
  <c r="C122" i="5"/>
  <c r="C171" i="5"/>
  <c r="C126" i="5"/>
  <c r="C185" i="5"/>
  <c r="C127" i="5"/>
  <c r="C186" i="5"/>
  <c r="C195" i="5"/>
  <c r="C155" i="5"/>
  <c r="C128" i="5"/>
  <c r="C189" i="5"/>
  <c r="C134" i="5"/>
  <c r="C136" i="5"/>
  <c r="C196" i="5"/>
  <c r="C200" i="5"/>
  <c r="C158" i="5"/>
  <c r="C218" i="5"/>
  <c r="C133" i="5"/>
  <c r="C192" i="5"/>
  <c r="C193" i="5"/>
  <c r="C154" i="5"/>
  <c r="C159" i="5"/>
  <c r="C135" i="5"/>
  <c r="C194" i="5"/>
  <c r="I124" i="5"/>
  <c r="I140" i="5"/>
  <c r="I156" i="5"/>
  <c r="I172" i="5"/>
  <c r="I188" i="5"/>
  <c r="I204" i="5"/>
  <c r="I118" i="5"/>
  <c r="I135" i="5"/>
  <c r="I152" i="5"/>
  <c r="I169" i="5"/>
  <c r="I186" i="5"/>
  <c r="I203" i="5"/>
  <c r="I133" i="5"/>
  <c r="I150" i="5"/>
  <c r="I167" i="5"/>
  <c r="I184" i="5"/>
  <c r="I201" i="5"/>
  <c r="I218" i="5"/>
  <c r="I117" i="5"/>
  <c r="I134" i="5"/>
  <c r="I151" i="5"/>
  <c r="I168" i="5"/>
  <c r="I185" i="5"/>
  <c r="I202" i="5"/>
  <c r="I131" i="5"/>
  <c r="I154" i="5"/>
  <c r="I175" i="5"/>
  <c r="I195" i="5"/>
  <c r="I215" i="5"/>
  <c r="I126" i="5"/>
  <c r="I146" i="5"/>
  <c r="I166" i="5"/>
  <c r="I190" i="5"/>
  <c r="I210" i="5"/>
  <c r="I129" i="5"/>
  <c r="I149" i="5"/>
  <c r="I173" i="5"/>
  <c r="I193" i="5"/>
  <c r="I213" i="5"/>
  <c r="I130" i="5"/>
  <c r="I153" i="5"/>
  <c r="I174" i="5"/>
  <c r="I194" i="5"/>
  <c r="I214" i="5"/>
  <c r="I139" i="5"/>
  <c r="I164" i="5"/>
  <c r="I196" i="5"/>
  <c r="I128" i="5"/>
  <c r="I159" i="5"/>
  <c r="I183" i="5"/>
  <c r="I212" i="5"/>
  <c r="I137" i="5"/>
  <c r="I162" i="5"/>
  <c r="I191" i="5"/>
  <c r="I138" i="5"/>
  <c r="I163" i="5"/>
  <c r="I192" i="5"/>
  <c r="I145" i="5"/>
  <c r="I181" i="5"/>
  <c r="I147" i="5"/>
  <c r="I182" i="5"/>
  <c r="I148" i="5"/>
  <c r="I187" i="5"/>
  <c r="I119" i="5"/>
  <c r="I155" i="5"/>
  <c r="I189" i="5"/>
  <c r="I136" i="5"/>
  <c r="I176" i="5"/>
  <c r="I208" i="5"/>
  <c r="I141" i="5"/>
  <c r="I177" i="5"/>
  <c r="I209" i="5"/>
  <c r="I142" i="5"/>
  <c r="I178" i="5"/>
  <c r="I211" i="5"/>
  <c r="I143" i="5"/>
  <c r="I179" i="5"/>
  <c r="I216" i="5"/>
  <c r="I127" i="5"/>
  <c r="I206" i="5"/>
  <c r="I144" i="5"/>
  <c r="I217" i="5"/>
  <c r="I160" i="5"/>
  <c r="I171" i="5"/>
  <c r="I180" i="5"/>
  <c r="I120" i="5"/>
  <c r="I197" i="5"/>
  <c r="I121" i="5"/>
  <c r="I198" i="5"/>
  <c r="I123" i="5"/>
  <c r="I200" i="5"/>
  <c r="I125" i="5"/>
  <c r="I205" i="5"/>
  <c r="I132" i="5"/>
  <c r="I207" i="5"/>
  <c r="I161" i="5"/>
  <c r="I165" i="5"/>
  <c r="I122" i="5"/>
  <c r="I157" i="5"/>
  <c r="I158" i="5"/>
  <c r="I170" i="5"/>
  <c r="I199" i="5"/>
  <c r="K126" i="5"/>
  <c r="K142" i="5"/>
  <c r="K158" i="5"/>
  <c r="K174" i="5"/>
  <c r="K190" i="5"/>
  <c r="K206" i="5"/>
  <c r="K121" i="5"/>
  <c r="K137" i="5"/>
  <c r="K153" i="5"/>
  <c r="K169" i="5"/>
  <c r="K185" i="5"/>
  <c r="K201" i="5"/>
  <c r="K217" i="5"/>
  <c r="K131" i="5"/>
  <c r="K149" i="5"/>
  <c r="K167" i="5"/>
  <c r="K186" i="5"/>
  <c r="K204" i="5"/>
  <c r="K125" i="5"/>
  <c r="K144" i="5"/>
  <c r="K162" i="5"/>
  <c r="K180" i="5"/>
  <c r="K198" i="5"/>
  <c r="K216" i="5"/>
  <c r="K129" i="5"/>
  <c r="K147" i="5"/>
  <c r="K165" i="5"/>
  <c r="K183" i="5"/>
  <c r="K202" i="5"/>
  <c r="K130" i="5"/>
  <c r="K148" i="5"/>
  <c r="K166" i="5"/>
  <c r="K184" i="5"/>
  <c r="K203" i="5"/>
  <c r="K118" i="5"/>
  <c r="K141" i="5"/>
  <c r="K168" i="5"/>
  <c r="K192" i="5"/>
  <c r="K214" i="5"/>
  <c r="K135" i="5"/>
  <c r="K159" i="5"/>
  <c r="K182" i="5"/>
  <c r="K209" i="5"/>
  <c r="K139" i="5"/>
  <c r="K163" i="5"/>
  <c r="K189" i="5"/>
  <c r="K212" i="5"/>
  <c r="K117" i="5"/>
  <c r="K140" i="5"/>
  <c r="K164" i="5"/>
  <c r="K191" i="5"/>
  <c r="K213" i="5"/>
  <c r="K119" i="5"/>
  <c r="K151" i="5"/>
  <c r="K179" i="5"/>
  <c r="K215" i="5"/>
  <c r="K138" i="5"/>
  <c r="K173" i="5"/>
  <c r="K205" i="5"/>
  <c r="K146" i="5"/>
  <c r="K177" i="5"/>
  <c r="K210" i="5"/>
  <c r="K150" i="5"/>
  <c r="K178" i="5"/>
  <c r="K211" i="5"/>
  <c r="K152" i="5"/>
  <c r="K194" i="5"/>
  <c r="K154" i="5"/>
  <c r="K195" i="5"/>
  <c r="K155" i="5"/>
  <c r="K196" i="5"/>
  <c r="K156" i="5"/>
  <c r="K197" i="5"/>
  <c r="K120" i="5"/>
  <c r="K157" i="5"/>
  <c r="K199" i="5"/>
  <c r="K133" i="5"/>
  <c r="K176" i="5"/>
  <c r="K134" i="5"/>
  <c r="K181" i="5"/>
  <c r="K136" i="5"/>
  <c r="K187" i="5"/>
  <c r="K143" i="5"/>
  <c r="K188" i="5"/>
  <c r="K145" i="5"/>
  <c r="K193" i="5"/>
  <c r="K170" i="5"/>
  <c r="K171" i="5"/>
  <c r="K172" i="5"/>
  <c r="K175" i="5"/>
  <c r="K207" i="5"/>
  <c r="K208" i="5"/>
  <c r="K218" i="5"/>
  <c r="K122" i="5"/>
  <c r="K123" i="5"/>
  <c r="K124" i="5"/>
  <c r="K127" i="5"/>
  <c r="K128" i="5"/>
  <c r="K160" i="5"/>
  <c r="K161" i="5"/>
  <c r="K132" i="5"/>
  <c r="K200" i="5"/>
  <c r="G123" i="5"/>
  <c r="G139" i="5"/>
  <c r="G155" i="5"/>
  <c r="G171" i="5"/>
  <c r="G187" i="5"/>
  <c r="G203" i="5"/>
  <c r="G122" i="5"/>
  <c r="G138" i="5"/>
  <c r="G154" i="5"/>
  <c r="G170" i="5"/>
  <c r="G186" i="5"/>
  <c r="G202" i="5"/>
  <c r="G218" i="5"/>
  <c r="G121" i="5"/>
  <c r="G141" i="5"/>
  <c r="G159" i="5"/>
  <c r="G177" i="5"/>
  <c r="G195" i="5"/>
  <c r="G213" i="5"/>
  <c r="G119" i="5"/>
  <c r="G137" i="5"/>
  <c r="G157" i="5"/>
  <c r="G175" i="5"/>
  <c r="G193" i="5"/>
  <c r="G211" i="5"/>
  <c r="G120" i="5"/>
  <c r="G140" i="5"/>
  <c r="G158" i="5"/>
  <c r="G176" i="5"/>
  <c r="G194" i="5"/>
  <c r="G212" i="5"/>
  <c r="G124" i="5"/>
  <c r="G145" i="5"/>
  <c r="G166" i="5"/>
  <c r="G189" i="5"/>
  <c r="G210" i="5"/>
  <c r="G135" i="5"/>
  <c r="G161" i="5"/>
  <c r="G182" i="5"/>
  <c r="G205" i="5"/>
  <c r="G117" i="5"/>
  <c r="G143" i="5"/>
  <c r="G164" i="5"/>
  <c r="G185" i="5"/>
  <c r="G208" i="5"/>
  <c r="G118" i="5"/>
  <c r="G144" i="5"/>
  <c r="G165" i="5"/>
  <c r="G188" i="5"/>
  <c r="G209" i="5"/>
  <c r="G125" i="5"/>
  <c r="G150" i="5"/>
  <c r="G180" i="5"/>
  <c r="G214" i="5"/>
  <c r="G126" i="5"/>
  <c r="G151" i="5"/>
  <c r="G181" i="5"/>
  <c r="G215" i="5"/>
  <c r="G127" i="5"/>
  <c r="G152" i="5"/>
  <c r="G183" i="5"/>
  <c r="G216" i="5"/>
  <c r="G136" i="5"/>
  <c r="G169" i="5"/>
  <c r="G199" i="5"/>
  <c r="G142" i="5"/>
  <c r="G172" i="5"/>
  <c r="G200" i="5"/>
  <c r="G146" i="5"/>
  <c r="G173" i="5"/>
  <c r="G201" i="5"/>
  <c r="G167" i="5"/>
  <c r="G128" i="5"/>
  <c r="G168" i="5"/>
  <c r="G129" i="5"/>
  <c r="G174" i="5"/>
  <c r="G132" i="5"/>
  <c r="G184" i="5"/>
  <c r="G148" i="5"/>
  <c r="G196" i="5"/>
  <c r="G149" i="5"/>
  <c r="G197" i="5"/>
  <c r="G153" i="5"/>
  <c r="G198" i="5"/>
  <c r="G156" i="5"/>
  <c r="G204" i="5"/>
  <c r="G163" i="5"/>
  <c r="G217" i="5"/>
  <c r="G192" i="5"/>
  <c r="G206" i="5"/>
  <c r="G160" i="5"/>
  <c r="G178" i="5"/>
  <c r="G162" i="5"/>
  <c r="G179" i="5"/>
  <c r="G190" i="5"/>
  <c r="G191" i="5"/>
  <c r="G147" i="5"/>
  <c r="G207" i="5"/>
  <c r="G133" i="5"/>
  <c r="G134" i="5"/>
  <c r="G130" i="5"/>
  <c r="G131" i="5"/>
  <c r="F130" i="5"/>
  <c r="F146" i="5"/>
  <c r="F162" i="5"/>
  <c r="F178" i="5"/>
  <c r="F194" i="5"/>
  <c r="F210" i="5"/>
  <c r="F125" i="5"/>
  <c r="F142" i="5"/>
  <c r="F159" i="5"/>
  <c r="F176" i="5"/>
  <c r="F193" i="5"/>
  <c r="F211" i="5"/>
  <c r="F123" i="5"/>
  <c r="F140" i="5"/>
  <c r="F157" i="5"/>
  <c r="F174" i="5"/>
  <c r="F124" i="5"/>
  <c r="F141" i="5"/>
  <c r="F158" i="5"/>
  <c r="F175" i="5"/>
  <c r="F192" i="5"/>
  <c r="F209" i="5"/>
  <c r="F127" i="5"/>
  <c r="F148" i="5"/>
  <c r="F168" i="5"/>
  <c r="F188" i="5"/>
  <c r="F207" i="5"/>
  <c r="F131" i="5"/>
  <c r="F151" i="5"/>
  <c r="F171" i="5"/>
  <c r="F191" i="5"/>
  <c r="F213" i="5"/>
  <c r="F132" i="5"/>
  <c r="F152" i="5"/>
  <c r="F172" i="5"/>
  <c r="F195" i="5"/>
  <c r="F214" i="5"/>
  <c r="F139" i="5"/>
  <c r="F166" i="5"/>
  <c r="F190" i="5"/>
  <c r="F217" i="5"/>
  <c r="F118" i="5"/>
  <c r="F144" i="5"/>
  <c r="F169" i="5"/>
  <c r="F197" i="5"/>
  <c r="F133" i="5"/>
  <c r="F156" i="5"/>
  <c r="F183" i="5"/>
  <c r="F205" i="5"/>
  <c r="F134" i="5"/>
  <c r="F160" i="5"/>
  <c r="F184" i="5"/>
  <c r="F206" i="5"/>
  <c r="F135" i="5"/>
  <c r="F167" i="5"/>
  <c r="F201" i="5"/>
  <c r="F136" i="5"/>
  <c r="F170" i="5"/>
  <c r="F202" i="5"/>
  <c r="F137" i="5"/>
  <c r="F173" i="5"/>
  <c r="F120" i="5"/>
  <c r="F154" i="5"/>
  <c r="F187" i="5"/>
  <c r="F121" i="5"/>
  <c r="F155" i="5"/>
  <c r="F189" i="5"/>
  <c r="F122" i="5"/>
  <c r="F161" i="5"/>
  <c r="F196" i="5"/>
  <c r="F129" i="5"/>
  <c r="F165" i="5"/>
  <c r="F200" i="5"/>
  <c r="F203" i="5"/>
  <c r="F119" i="5"/>
  <c r="F182" i="5"/>
  <c r="F126" i="5"/>
  <c r="F185" i="5"/>
  <c r="F163" i="5"/>
  <c r="F218" i="5"/>
  <c r="F177" i="5"/>
  <c r="F164" i="5"/>
  <c r="F179" i="5"/>
  <c r="F180" i="5"/>
  <c r="F117" i="5"/>
  <c r="F181" i="5"/>
  <c r="F212" i="5"/>
  <c r="F153" i="5"/>
  <c r="F186" i="5"/>
  <c r="F198" i="5"/>
  <c r="F199" i="5"/>
  <c r="F204" i="5"/>
  <c r="F208" i="5"/>
  <c r="F149" i="5"/>
  <c r="F216" i="5"/>
  <c r="F147" i="5"/>
  <c r="F150" i="5"/>
  <c r="F215" i="5"/>
  <c r="F145" i="5"/>
  <c r="F128" i="5"/>
  <c r="F138" i="5"/>
  <c r="F143" i="5"/>
  <c r="J117" i="5"/>
  <c r="J133" i="5"/>
  <c r="J149" i="5"/>
  <c r="J165" i="5"/>
  <c r="J181" i="5"/>
  <c r="J197" i="5"/>
  <c r="J213" i="5"/>
  <c r="J124" i="5"/>
  <c r="J141" i="5"/>
  <c r="J158" i="5"/>
  <c r="J175" i="5"/>
  <c r="J192" i="5"/>
  <c r="J209" i="5"/>
  <c r="J122" i="5"/>
  <c r="J139" i="5"/>
  <c r="J156" i="5"/>
  <c r="J173" i="5"/>
  <c r="J190" i="5"/>
  <c r="J207" i="5"/>
  <c r="J123" i="5"/>
  <c r="J140" i="5"/>
  <c r="J157" i="5"/>
  <c r="J174" i="5"/>
  <c r="J191" i="5"/>
  <c r="J208" i="5"/>
  <c r="J130" i="5"/>
  <c r="J151" i="5"/>
  <c r="J171" i="5"/>
  <c r="J194" i="5"/>
  <c r="J215" i="5"/>
  <c r="J125" i="5"/>
  <c r="J145" i="5"/>
  <c r="J166" i="5"/>
  <c r="J186" i="5"/>
  <c r="J206" i="5"/>
  <c r="J128" i="5"/>
  <c r="J148" i="5"/>
  <c r="J169" i="5"/>
  <c r="J189" i="5"/>
  <c r="J212" i="5"/>
  <c r="J129" i="5"/>
  <c r="J150" i="5"/>
  <c r="J170" i="5"/>
  <c r="J193" i="5"/>
  <c r="J214" i="5"/>
  <c r="J143" i="5"/>
  <c r="J172" i="5"/>
  <c r="J200" i="5"/>
  <c r="J135" i="5"/>
  <c r="J162" i="5"/>
  <c r="J188" i="5"/>
  <c r="J138" i="5"/>
  <c r="J167" i="5"/>
  <c r="J198" i="5"/>
  <c r="J142" i="5"/>
  <c r="J168" i="5"/>
  <c r="J199" i="5"/>
  <c r="J121" i="5"/>
  <c r="J160" i="5"/>
  <c r="J201" i="5"/>
  <c r="J126" i="5"/>
  <c r="J161" i="5"/>
  <c r="J202" i="5"/>
  <c r="J127" i="5"/>
  <c r="J163" i="5"/>
  <c r="J203" i="5"/>
  <c r="J131" i="5"/>
  <c r="J164" i="5"/>
  <c r="J204" i="5"/>
  <c r="J132" i="5"/>
  <c r="J176" i="5"/>
  <c r="J205" i="5"/>
  <c r="J152" i="5"/>
  <c r="J184" i="5"/>
  <c r="J153" i="5"/>
  <c r="J185" i="5"/>
  <c r="J118" i="5"/>
  <c r="J154" i="5"/>
  <c r="J187" i="5"/>
  <c r="J119" i="5"/>
  <c r="J155" i="5"/>
  <c r="J195" i="5"/>
  <c r="J134" i="5"/>
  <c r="J216" i="5"/>
  <c r="J137" i="5"/>
  <c r="J218" i="5"/>
  <c r="J144" i="5"/>
  <c r="J147" i="5"/>
  <c r="J177" i="5"/>
  <c r="J178" i="5"/>
  <c r="J179" i="5"/>
  <c r="J180" i="5"/>
  <c r="J182" i="5"/>
  <c r="J183" i="5"/>
  <c r="J210" i="5"/>
  <c r="J120" i="5"/>
  <c r="J211" i="5"/>
  <c r="J136" i="5"/>
  <c r="J217" i="5"/>
  <c r="J196" i="5"/>
  <c r="J146" i="5"/>
  <c r="J15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Shayne Kavanagh</author>
  </authors>
  <commentList>
    <comment ref="A34" authorId="0" shapeId="0" xr:uid="{4197CFFA-12CD-46FB-951C-6795CD7D705D}">
      <text>
        <r>
          <rPr>
            <sz val="9"/>
            <color indexed="81"/>
            <rFont val="Tahoma"/>
            <family val="2"/>
          </rPr>
          <t>Custom Format String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<sst xmlns="http://schemas.openxmlformats.org/spreadsheetml/2006/main" count="296" uniqueCount="200">
  <si>
    <t>SID</t>
  </si>
  <si>
    <t>Generated with ChanceCalc™ from ProbabilityManagement.org</t>
  </si>
  <si>
    <t>Index</t>
  </si>
  <si>
    <t>Values</t>
  </si>
  <si>
    <t>Trial</t>
  </si>
  <si>
    <t>Metadata Selector</t>
  </si>
  <si>
    <t>RandVar</t>
  </si>
  <si>
    <t>Expected Value</t>
  </si>
  <si>
    <t>Series Name</t>
  </si>
  <si>
    <t>Integer chart?</t>
  </si>
  <si>
    <t>Loss Exceedance</t>
  </si>
  <si>
    <t>Number of Bins</t>
  </si>
  <si>
    <t>Label position</t>
  </si>
  <si>
    <t>Bin Width</t>
  </si>
  <si>
    <t>Decimals</t>
  </si>
  <si>
    <t>Scale</t>
  </si>
  <si>
    <t>Format Char</t>
  </si>
  <si>
    <t>Use Axis Title?</t>
  </si>
  <si>
    <t>Axis Title</t>
  </si>
  <si>
    <t>Min</t>
  </si>
  <si>
    <t>Bin Range</t>
  </si>
  <si>
    <t>Frequency</t>
  </si>
  <si>
    <t>Labels</t>
  </si>
  <si>
    <t>Cumulative</t>
  </si>
  <si>
    <t>Format Strings</t>
  </si>
  <si>
    <t>General</t>
  </si>
  <si>
    <t>$#,##0.00</t>
  </si>
  <si>
    <t>_($* #,##0.00_);_($* (#,##0.00);_($* " - "??_);_(@_)</t>
  </si>
  <si>
    <t>m/d/yyyy</t>
  </si>
  <si>
    <t>[$-x-systime] h: mm: ss AM / PM</t>
  </si>
  <si>
    <t># ?/?</t>
  </si>
  <si>
    <t>@</t>
  </si>
  <si>
    <t>00000-0000</t>
  </si>
  <si>
    <t>Format Names</t>
  </si>
  <si>
    <t>Number</t>
  </si>
  <si>
    <t>Currency</t>
  </si>
  <si>
    <t>Accounting</t>
  </si>
  <si>
    <t>Date</t>
  </si>
  <si>
    <t>Time</t>
  </si>
  <si>
    <t>Percentage</t>
  </si>
  <si>
    <t>Fraction</t>
  </si>
  <si>
    <t>Scientific</t>
  </si>
  <si>
    <t>Text</t>
  </si>
  <si>
    <t>Special</t>
  </si>
  <si>
    <t>Custom</t>
  </si>
  <si>
    <t>EconLossY1</t>
  </si>
  <si>
    <t>EconLossY2</t>
  </si>
  <si>
    <t>EconLossY3</t>
  </si>
  <si>
    <t>EconLossY4</t>
  </si>
  <si>
    <t>EconLossY5</t>
  </si>
  <si>
    <t>EconLossY6</t>
  </si>
  <si>
    <t>EconLossY7</t>
  </si>
  <si>
    <t>EconLossY8</t>
  </si>
  <si>
    <t>EconLossY9</t>
  </si>
  <si>
    <t>EconLossY10</t>
  </si>
  <si>
    <t>_10YearTotalEconLoss</t>
  </si>
  <si>
    <t xml:space="preserve"> Percentiles  to Feed Graph Labels</t>
  </si>
  <si>
    <t>Percentiles to Feed Percentile Functions</t>
  </si>
  <si>
    <t>Graph Labels</t>
  </si>
  <si>
    <t>10 year</t>
  </si>
  <si>
    <t>1 year</t>
  </si>
  <si>
    <t>Total Loss to County</t>
  </si>
  <si>
    <t>LEC</t>
  </si>
  <si>
    <t>Cumulative Prob Chart</t>
  </si>
  <si>
    <t>GovtLossY1</t>
  </si>
  <si>
    <t>GovtLossY2</t>
  </si>
  <si>
    <t>GovtLossY3</t>
  </si>
  <si>
    <t>GovtLossY4</t>
  </si>
  <si>
    <t>GovtLossY5</t>
  </si>
  <si>
    <t>GovtLossY6</t>
  </si>
  <si>
    <t>GovtLossY7</t>
  </si>
  <si>
    <t>GovtLossY8</t>
  </si>
  <si>
    <t>GovtLossY9</t>
  </si>
  <si>
    <t>GovtLossY10</t>
  </si>
  <si>
    <t>10YearGovtLoss</t>
  </si>
  <si>
    <t>_10YearGovtLoss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</si>
  <si>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</si>
  <si>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</si>
  <si>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</si>
  <si>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</si>
  <si>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</si>
  <si>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</si>
  <si>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</si>
  <si>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</si>
  <si>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</si>
  <si>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</si>
  <si>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Govt Loss</t>
  </si>
  <si>
    <t>Starting Reserve</t>
  </si>
  <si>
    <t>Loss</t>
  </si>
  <si>
    <t>FEMA Reimbursement</t>
  </si>
  <si>
    <t>Annual Loss Threshold for FEMA Support</t>
  </si>
  <si>
    <t>FEMA</t>
  </si>
  <si>
    <t>Number of Years to Get Reimbursement</t>
  </si>
  <si>
    <t>Threshold for Assistance</t>
  </si>
  <si>
    <t>Amount of Assistance</t>
  </si>
  <si>
    <t>Percent of Costs Reimbursed by FEMA</t>
  </si>
  <si>
    <t>Number of Years to receive reimbursement</t>
  </si>
  <si>
    <t>Years</t>
  </si>
  <si>
    <t>FEMA Assistance Received</t>
  </si>
  <si>
    <t>INSURANCE</t>
  </si>
  <si>
    <t>FEMA Assumptions</t>
  </si>
  <si>
    <t>% of Losses Covered</t>
  </si>
  <si>
    <t>Deductible</t>
  </si>
  <si>
    <t>Limit</t>
  </si>
  <si>
    <t>Annual Premium</t>
  </si>
  <si>
    <t>Insurance Payout</t>
  </si>
  <si>
    <t>Insurance Eligible Losses</t>
  </si>
  <si>
    <t>Ending Reserve</t>
  </si>
  <si>
    <t>Insurance Coverage Cost</t>
  </si>
  <si>
    <t>EndRsrvYr1</t>
  </si>
  <si>
    <t>EndRsrvYr2</t>
  </si>
  <si>
    <t>EndRsrvYr3</t>
  </si>
  <si>
    <t>EndRsrvYr4</t>
  </si>
  <si>
    <t>EndRsrvYr5</t>
  </si>
  <si>
    <t>EndRsrvYr6</t>
  </si>
  <si>
    <t>EndRsrvYr7</t>
  </si>
  <si>
    <t>EndRsrvYr8</t>
  </si>
  <si>
    <t>EndRsrvYr9</t>
  </si>
  <si>
    <t>EndRsrvYr10</t>
  </si>
  <si>
    <t>Cumulative Loss or Gain</t>
  </si>
  <si>
    <t>10YrCumLossGain</t>
  </si>
  <si>
    <t>_10YrCumLossGain</t>
  </si>
  <si>
    <t>User Selected Trial Number</t>
  </si>
  <si>
    <t>Chance Reserve Stays Above Zero</t>
  </si>
  <si>
    <t>INFO FOR GRAPHICS ON DASHBOARD</t>
  </si>
  <si>
    <t>Reserve Need to Stay Above Zero</t>
  </si>
  <si>
    <t>Reserve Need to Stay Above Critical Threshold</t>
  </si>
  <si>
    <t>Percentile</t>
  </si>
  <si>
    <t>5 Year</t>
  </si>
  <si>
    <t>10 Year</t>
  </si>
  <si>
    <t>Current Reserve</t>
  </si>
  <si>
    <t>User Selected Percentile</t>
  </si>
  <si>
    <t>Remaining Reserve per Year</t>
  </si>
  <si>
    <t>Trial Number</t>
  </si>
  <si>
    <t>Label for Graph</t>
  </si>
  <si>
    <t>Surpluses and Deficits</t>
  </si>
  <si>
    <t>Annual Budget</t>
  </si>
  <si>
    <t>Max Plausible Surplus</t>
  </si>
  <si>
    <t>Most Likely Surplus</t>
  </si>
  <si>
    <t>Surplus / Deficit</t>
  </si>
  <si>
    <t>year</t>
  </si>
  <si>
    <t>Max</t>
  </si>
  <si>
    <t>Mid</t>
  </si>
  <si>
    <t>SimSurplus</t>
  </si>
  <si>
    <t>Buy the Insurance Policy?</t>
  </si>
  <si>
    <t>Insurance Policy Purchased (1=Yes,0=No)</t>
  </si>
  <si>
    <t>Insurance Assumptions</t>
  </si>
  <si>
    <t>Min Plausible Surplus (Deficit)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</si>
  <si>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</si>
  <si>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</si>
  <si>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</si>
  <si>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</si>
  <si>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</si>
  <si>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</si>
  <si>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</si>
  <si>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</si>
  <si>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</si>
  <si>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</si>
  <si>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</si>
  <si>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</si>
  <si>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</si>
  <si>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PM_Trials</t>
  </si>
  <si>
    <t>PM_Lib_Provenance</t>
  </si>
  <si>
    <t>SLS 10-8-2023</t>
  </si>
  <si>
    <t>Meta Data</t>
  </si>
  <si>
    <t>Average</t>
  </si>
  <si>
    <t>Histogram1</t>
  </si>
  <si>
    <t>Histogram2</t>
  </si>
  <si>
    <t>Histogram3</t>
  </si>
  <si>
    <t>Histogram4</t>
  </si>
  <si>
    <t>Histogram5</t>
  </si>
  <si>
    <t>Histogram6</t>
  </si>
  <si>
    <t>Histogram7</t>
  </si>
  <si>
    <t>Histogram8</t>
  </si>
  <si>
    <t>Histogram9</t>
  </si>
  <si>
    <t>Histogram10</t>
  </si>
  <si>
    <t>Click [+] to show data</t>
  </si>
  <si>
    <t>Index Formulas</t>
  </si>
  <si>
    <t>C:\Users\Sam\Documents\GFOA\Climate\WF_GovtLoss_Lib.xlsx</t>
  </si>
  <si>
    <t xml:space="preserve">  Model by Shayne Kavanagh</t>
  </si>
  <si>
    <t xml:space="preserve">  of the Government Finance </t>
  </si>
  <si>
    <t xml:space="preserve">  Officers Association</t>
  </si>
  <si>
    <t>Based on the Open SIPmath™ Standard</t>
  </si>
  <si>
    <t>From ProbabilityManagement.org</t>
  </si>
  <si>
    <t>Making Uncertainty Actionable</t>
  </si>
  <si>
    <t>No</t>
  </si>
  <si>
    <t>Chance Reserves Drop To Zero</t>
  </si>
  <si>
    <t>Assumptions</t>
  </si>
  <si>
    <t>Pay Premium from Reserve</t>
  </si>
  <si>
    <t>Chance of Depleting Reserve by Year</t>
  </si>
  <si>
    <t>Additional Assumptions</t>
  </si>
  <si>
    <t>Choose Percentile</t>
  </si>
  <si>
    <t>Choose Trial</t>
  </si>
  <si>
    <t>FIRE - Fire Impact Reserve Estimator</t>
  </si>
  <si>
    <t>Model by Shayne Kavanagh, Government Finance Officers Association</t>
  </si>
  <si>
    <t>SIP Library of fire impact provided by Jon Jacobi of AON</t>
  </si>
  <si>
    <t>Open SIPmath™</t>
  </si>
  <si>
    <t>Data Standards</t>
  </si>
  <si>
    <t>Model Created With</t>
  </si>
  <si>
    <t>501(c)(3) Nonproft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</si>
</sst>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&quot;$&quot;\ #,##0.0\ &quot;M&quot;"/>
    <numFmt numFmtId="167" formatCode="_(&quot;$&quot;* #,##0_);_(&quot;$&quot;* \(#,##0\);_(&quot;$&quot;* &quot;-&quot;??_);_(@_)"/>
    <numFmt numFmtId="168" formatCode="0.0%"/>
  </numFmts>
  <fonts count="15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6B9EDB"/>
      <name val="Calibri"/>
      <family val="2"/>
      <scheme val="minor"/>
    </font>
    <font>
      <b/>
      <i/>
      <sz val="11"/>
      <color rgb="FF1F497D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1F497D"/>
      <name val="Calibri"/>
      <family val="2"/>
      <scheme val="minor"/>
    </font>
    <font>
      <sz val="8"/>
      <color rgb="FF000000"/>
      <name val="Segoe UI"/>
      <family val="2"/>
    </font>
    <font>
      <b/>
      <sz val="14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8" borderId="0" applyNumberFormat="0" applyBorder="0" applyAlignment="0" applyProtection="0"/>
  </cellStyleXfs>
  <cellXfs count="7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0" borderId="0" xfId="0" applyAlignment="1">
      <alignment horizontal="right"/>
    </xf>
    <xf numFmtId="164" fontId="0" fillId="0" borderId="0" xfId="1" applyNumberFormat="1" applyFont="1"/>
    <xf numFmtId="16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2" borderId="4" xfId="0" applyFill="1" applyBorder="1"/>
    <xf numFmtId="0" fontId="0" fillId="2" borderId="5" xfId="0" applyFill="1" applyBorder="1"/>
    <xf numFmtId="0" fontId="0" fillId="0" borderId="6" xfId="0" applyBorder="1"/>
    <xf numFmtId="164" fontId="4" fillId="0" borderId="7" xfId="0" applyNumberFormat="1" applyFont="1" applyBorder="1" applyAlignment="1">
      <alignment horizontal="right" vertical="top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43" fontId="0" fillId="0" borderId="0" xfId="0" applyNumberFormat="1"/>
    <xf numFmtId="43" fontId="0" fillId="0" borderId="0" xfId="1" applyFont="1"/>
    <xf numFmtId="165" fontId="0" fillId="0" borderId="0" xfId="1" applyNumberFormat="1" applyFont="1"/>
    <xf numFmtId="167" fontId="0" fillId="0" borderId="6" xfId="2" applyNumberFormat="1" applyFont="1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/>
    <xf numFmtId="9" fontId="0" fillId="0" borderId="0" xfId="0" applyNumberFormat="1"/>
    <xf numFmtId="0" fontId="4" fillId="0" borderId="0" xfId="0" applyFont="1" applyAlignment="1">
      <alignment horizontal="center"/>
    </xf>
    <xf numFmtId="164" fontId="7" fillId="0" borderId="8" xfId="0" applyNumberFormat="1" applyFont="1" applyBorder="1" applyAlignment="1">
      <alignment horizontal="right" vertical="top"/>
    </xf>
    <xf numFmtId="164" fontId="7" fillId="0" borderId="7" xfId="0" applyNumberFormat="1" applyFont="1" applyBorder="1" applyAlignment="1">
      <alignment horizontal="right" vertical="top"/>
    </xf>
    <xf numFmtId="9" fontId="6" fillId="0" borderId="0" xfId="3" applyFont="1"/>
    <xf numFmtId="0" fontId="8" fillId="10" borderId="10" xfId="0" applyFont="1" applyFill="1" applyBorder="1"/>
    <xf numFmtId="0" fontId="4" fillId="10" borderId="11" xfId="0" applyFont="1" applyFill="1" applyBorder="1"/>
    <xf numFmtId="0" fontId="4" fillId="10" borderId="12" xfId="0" applyFont="1" applyFill="1" applyBorder="1"/>
    <xf numFmtId="9" fontId="0" fillId="0" borderId="0" xfId="3" applyFont="1"/>
    <xf numFmtId="0" fontId="0" fillId="11" borderId="14" xfId="0" applyFill="1" applyBorder="1"/>
    <xf numFmtId="0" fontId="0" fillId="11" borderId="15" xfId="0" applyFill="1" applyBorder="1"/>
    <xf numFmtId="0" fontId="0" fillId="11" borderId="16" xfId="0" applyFill="1" applyBorder="1"/>
    <xf numFmtId="0" fontId="0" fillId="11" borderId="0" xfId="0" applyFill="1"/>
    <xf numFmtId="0" fontId="0" fillId="11" borderId="17" xfId="0" applyFill="1" applyBorder="1"/>
    <xf numFmtId="0" fontId="0" fillId="11" borderId="18" xfId="0" applyFill="1" applyBorder="1"/>
    <xf numFmtId="0" fontId="0" fillId="11" borderId="19" xfId="0" applyFill="1" applyBorder="1"/>
    <xf numFmtId="0" fontId="0" fillId="11" borderId="20" xfId="0" applyFill="1" applyBorder="1"/>
    <xf numFmtId="0" fontId="5" fillId="8" borderId="9" xfId="4" applyBorder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9" fontId="5" fillId="8" borderId="9" xfId="4" applyNumberFormat="1" applyBorder="1" applyAlignment="1">
      <alignment horizontal="center"/>
    </xf>
    <xf numFmtId="168" fontId="0" fillId="0" borderId="0" xfId="3" applyNumberFormat="1" applyFont="1"/>
    <xf numFmtId="0" fontId="11" fillId="13" borderId="21" xfId="0" applyFont="1" applyFill="1" applyBorder="1"/>
    <xf numFmtId="0" fontId="11" fillId="13" borderId="22" xfId="0" applyFont="1" applyFill="1" applyBorder="1"/>
    <xf numFmtId="0" fontId="11" fillId="13" borderId="23" xfId="0" applyFont="1" applyFill="1" applyBorder="1"/>
    <xf numFmtId="0" fontId="0" fillId="14" borderId="21" xfId="0" applyFill="1" applyBorder="1"/>
    <xf numFmtId="0" fontId="0" fillId="14" borderId="22" xfId="0" applyFill="1" applyBorder="1"/>
    <xf numFmtId="0" fontId="0" fillId="14" borderId="23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4" fontId="12" fillId="0" borderId="0" xfId="0" applyNumberFormat="1" applyFont="1"/>
    <xf numFmtId="0" fontId="5" fillId="8" borderId="0" xfId="4" applyBorder="1" applyAlignment="1">
      <alignment horizontal="center"/>
    </xf>
    <xf numFmtId="9" fontId="5" fillId="8" borderId="0" xfId="4" applyNumberFormat="1" applyBorder="1" applyAlignment="1">
      <alignment horizontal="center"/>
    </xf>
    <xf numFmtId="43" fontId="0" fillId="0" borderId="22" xfId="1" applyFont="1" applyBorder="1"/>
    <xf numFmtId="0" fontId="10" fillId="11" borderId="14" xfId="0" applyFont="1" applyFill="1" applyBorder="1"/>
    <xf numFmtId="0" fontId="4" fillId="11" borderId="0" xfId="0" applyFont="1" applyFill="1"/>
    <xf numFmtId="166" fontId="2" fillId="9" borderId="27" xfId="1" applyNumberFormat="1" applyFont="1" applyFill="1" applyBorder="1" applyAlignment="1">
      <alignment horizontal="center"/>
    </xf>
    <xf numFmtId="9" fontId="0" fillId="9" borderId="27" xfId="3" applyFont="1" applyFill="1" applyBorder="1" applyAlignment="1">
      <alignment horizontal="center"/>
    </xf>
    <xf numFmtId="164" fontId="0" fillId="9" borderId="27" xfId="1" applyNumberFormat="1" applyFont="1" applyFill="1" applyBorder="1" applyAlignment="1">
      <alignment horizontal="center"/>
    </xf>
    <xf numFmtId="9" fontId="0" fillId="12" borderId="6" xfId="3" applyFont="1" applyFill="1" applyBorder="1"/>
    <xf numFmtId="0" fontId="9" fillId="11" borderId="13" xfId="0" applyFont="1" applyFill="1" applyBorder="1" applyAlignment="1">
      <alignment horizontal="center"/>
    </xf>
    <xf numFmtId="0" fontId="9" fillId="11" borderId="14" xfId="0" applyFont="1" applyFill="1" applyBorder="1" applyAlignment="1">
      <alignment horizontal="center"/>
    </xf>
    <xf numFmtId="0" fontId="9" fillId="11" borderId="15" xfId="0" applyFont="1" applyFill="1" applyBorder="1" applyAlignment="1">
      <alignment horizontal="center"/>
    </xf>
    <xf numFmtId="1" fontId="0" fillId="12" borderId="6" xfId="3" applyNumberFormat="1" applyFont="1" applyFill="1" applyBorder="1"/>
    <xf numFmtId="0" fontId="14" fillId="11" borderId="0" xfId="0" applyFont="1" applyFill="1"/>
    <xf numFmtId="166" fontId="2" fillId="9" borderId="6" xfId="1" applyNumberFormat="1" applyFont="1" applyFill="1" applyBorder="1" applyAlignment="1">
      <alignment horizontal="center"/>
    </xf>
    <xf numFmtId="164" fontId="0" fillId="9" borderId="6" xfId="1" applyNumberFormat="1" applyFont="1" applyFill="1" applyBorder="1" applyAlignment="1"/>
    <xf numFmtId="9" fontId="0" fillId="9" borderId="6" xfId="3" applyFont="1" applyFill="1" applyBorder="1" applyAlignment="1">
      <alignment horizontal="center"/>
    </xf>
  </cellXfs>
  <cellStyles count="5">
    <cellStyle name="Bad" xfId="4" builtinId="27"/>
    <cellStyle name="Comma" xfId="1" builtinId="3"/>
    <cellStyle name="Currency" xfId="2" builtinId="4"/>
    <cellStyle name="Normal" xfId="0" builtinId="0"/>
    <cellStyle name="Percent" xfId="3" builtinId="5"/>
  </cellStyles>
  <dxfs count="4"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37988386166753"/>
          <c:y val="4.2159262300801338E-2"/>
          <c:w val="0.86730774278215217"/>
          <c:h val="0.93739869396353026"/>
        </c:manualLayout>
      </c:layout>
      <c:lineChart>
        <c:grouping val="standard"/>
        <c:varyColors val="0"/>
        <c:ser>
          <c:idx val="0"/>
          <c:order val="0"/>
          <c:tx>
            <c:strRef>
              <c:f>Impacts!$B$35</c:f>
              <c:strCache>
                <c:ptCount val="1"/>
                <c:pt idx="0">
                  <c:v>Avg Remaining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Impacts!$C$1:$L$1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Impacts!$C$35:$L$35</c:f>
              <c:numCache>
                <c:formatCode>_(* #,##0_);_(* \(#,##0\);_(* "-"??_);_(@_)</c:formatCode>
                <c:ptCount val="10"/>
                <c:pt idx="0">
                  <c:v>13494953.428032421</c:v>
                </c:pt>
                <c:pt idx="1">
                  <c:v>7131797.1164069017</c:v>
                </c:pt>
                <c:pt idx="2">
                  <c:v>8226980.7284112545</c:v>
                </c:pt>
                <c:pt idx="3">
                  <c:v>7157567.4301848495</c:v>
                </c:pt>
                <c:pt idx="4">
                  <c:v>3126173.3238434438</c:v>
                </c:pt>
                <c:pt idx="5">
                  <c:v>13929.011680177215</c:v>
                </c:pt>
                <c:pt idx="6">
                  <c:v>848616.52963871311</c:v>
                </c:pt>
                <c:pt idx="7">
                  <c:v>-198652.0379611711</c:v>
                </c:pt>
                <c:pt idx="8">
                  <c:v>-2090846.5341601809</c:v>
                </c:pt>
                <c:pt idx="9">
                  <c:v>-3733895.3391873594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D-4F02-87AE-D4520E9CE4AD}"/>
            </c:ext>
          </c:extLst>
        </c:ser>
        <c:ser>
          <c:idx val="3"/>
          <c:order val="1"/>
          <c:tx>
            <c:strRef>
              <c:f>Dashboard!$A$38</c:f>
              <c:strCache>
                <c:ptCount val="1"/>
                <c:pt idx="0">
                  <c:v>Trial 1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Impacts!$C$1:$L$1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Impacts!$C$37:$L$37</c:f>
              <c:numCache>
                <c:formatCode>_(* #,##0_);_(* \(#,##0\);_(* "-"??_);_(@_)</c:formatCode>
                <c:ptCount val="10"/>
                <c:pt idx="0">
                  <c:v>21139743.997196138</c:v>
                </c:pt>
                <c:pt idx="1">
                  <c:v>28051941.419954829</c:v>
                </c:pt>
                <c:pt idx="2">
                  <c:v>29048922.612682771</c:v>
                </c:pt>
                <c:pt idx="3">
                  <c:v>38459540.439681612</c:v>
                </c:pt>
                <c:pt idx="4">
                  <c:v>38735736.952320635</c:v>
                </c:pt>
                <c:pt idx="5">
                  <c:v>38509144.571270913</c:v>
                </c:pt>
                <c:pt idx="6">
                  <c:v>38861848.553865768</c:v>
                </c:pt>
                <c:pt idx="7">
                  <c:v>44966782.916854054</c:v>
                </c:pt>
                <c:pt idx="8">
                  <c:v>51510671.095801637</c:v>
                </c:pt>
                <c:pt idx="9">
                  <c:v>54326351.576575339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D-4F02-87AE-D4520E9CE4AD}"/>
            </c:ext>
          </c:extLst>
        </c:ser>
        <c:ser>
          <c:idx val="1"/>
          <c:order val="2"/>
          <c:tx>
            <c:strRef>
              <c:f>Dashboard!$A$39</c:f>
              <c:strCache>
                <c:ptCount val="1"/>
                <c:pt idx="0">
                  <c:v>50th percentile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Impacts!$C$36:$L$36</c:f>
              <c:numCache>
                <c:formatCode>_(* #,##0_);_(* \(#,##0\);_(* "-"??_);_(@_)</c:formatCode>
                <c:ptCount val="10"/>
                <c:pt idx="0">
                  <c:v>21100866.322954305</c:v>
                </c:pt>
                <c:pt idx="1">
                  <c:v>22397271.464547589</c:v>
                </c:pt>
                <c:pt idx="2">
                  <c:v>23436944.813772388</c:v>
                </c:pt>
                <c:pt idx="3">
                  <c:v>24271612.842751548</c:v>
                </c:pt>
                <c:pt idx="4">
                  <c:v>25200442.065125864</c:v>
                </c:pt>
                <c:pt idx="5">
                  <c:v>25894996.157972798</c:v>
                </c:pt>
                <c:pt idx="6">
                  <c:v>26611830.795006733</c:v>
                </c:pt>
                <c:pt idx="7">
                  <c:v>27549513.144575588</c:v>
                </c:pt>
                <c:pt idx="8">
                  <c:v>28256008.533890679</c:v>
                </c:pt>
                <c:pt idx="9">
                  <c:v>28807565.983262058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3-4079-936C-44A30BA1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125024"/>
        <c:axId val="720122400"/>
      </c:lineChart>
      <c:catAx>
        <c:axId val="720125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122400"/>
        <c:crosses val="autoZero"/>
        <c:auto val="1"/>
        <c:lblAlgn val="ctr"/>
        <c:lblOffset val="100"/>
        <c:noMultiLvlLbl val="0"/>
      </c:catAx>
      <c:valAx>
        <c:axId val="720122400"/>
        <c:scaling>
          <c:orientation val="minMax"/>
          <c:max val="60000000"/>
          <c:min val="-40000000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125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6.001795112398514E-3"/>
                <c:y val="5.4734888177000687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283054788600088"/>
          <c:y val="0.72254755506178026"/>
          <c:w val="0.26008377773094687"/>
          <c:h val="0.2413192307114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2678176534466"/>
          <c:y val="3.414028553693358E-2"/>
          <c:w val="0.87807321823465534"/>
          <c:h val="0.802932596345769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Impacts!$C$1:$L$1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Impacts!$C$39:$L$39</c:f>
              <c:numCache>
                <c:formatCode>0%</c:formatCode>
                <c:ptCount val="10"/>
                <c:pt idx="0">
                  <c:v>2.7499999999999969E-2</c:v>
                </c:pt>
                <c:pt idx="1">
                  <c:v>5.5200000000000027E-2</c:v>
                </c:pt>
                <c:pt idx="2">
                  <c:v>6.7500000000000004E-2</c:v>
                </c:pt>
                <c:pt idx="3">
                  <c:v>8.1999999999999962E-2</c:v>
                </c:pt>
                <c:pt idx="4">
                  <c:v>9.1099999999999959E-2</c:v>
                </c:pt>
                <c:pt idx="5">
                  <c:v>0.10260000000000002</c:v>
                </c:pt>
                <c:pt idx="6">
                  <c:v>0.10999999999999999</c:v>
                </c:pt>
                <c:pt idx="7">
                  <c:v>0.11890000000000001</c:v>
                </c:pt>
                <c:pt idx="8">
                  <c:v>0.12829999999999997</c:v>
                </c:pt>
                <c:pt idx="9">
                  <c:v>0.13529999999999998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0-48A1-866F-6DB122582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25024"/>
        <c:axId val="463527320"/>
      </c:barChart>
      <c:catAx>
        <c:axId val="463525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527320"/>
        <c:crosses val="autoZero"/>
        <c:auto val="1"/>
        <c:lblAlgn val="ctr"/>
        <c:lblOffset val="100"/>
        <c:noMultiLvlLbl val="0"/>
      </c:catAx>
      <c:valAx>
        <c:axId val="463527320"/>
        <c:scaling>
          <c:orientation val="minMax"/>
          <c:max val="0.2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52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39293024151792E-2"/>
          <c:y val="4.113292153709678E-2"/>
          <c:w val="0.81420963663945678"/>
          <c:h val="0.71760021971054844"/>
        </c:manualLayout>
      </c:layout>
      <c:scatterChart>
        <c:scatterStyle val="lineMarker"/>
        <c:varyColors val="0"/>
        <c:ser>
          <c:idx val="0"/>
          <c:order val="0"/>
          <c:tx>
            <c:strRef>
              <c:f>WildFireSim!$E$8</c:f>
              <c:strCache>
                <c:ptCount val="1"/>
                <c:pt idx="0">
                  <c:v>10 year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WildFireSim!$E$9:$E$109</c:f>
              <c:numCache>
                <c:formatCode>General</c:formatCode>
                <c:ptCount val="1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 formatCode="_(* #,##0_);_(* \(#,##0\);_(* &quot;-&quot;??_);_(@_)">
                  <c:v>#N/A</c:v>
                </c:pt>
                <c:pt idx="76" formatCode="_(* #,##0_);_(* \(#,##0\);_(* &quot;-&quot;??_);_(@_)">
                  <c:v>#N/A</c:v>
                </c:pt>
                <c:pt idx="77" formatCode="_(* #,##0_);_(* \(#,##0\);_(* &quot;-&quot;??_);_(@_)">
                  <c:v>#N/A</c:v>
                </c:pt>
                <c:pt idx="78" formatCode="_(* #,##0_);_(* \(#,##0\);_(* &quot;-&quot;??_);_(@_)">
                  <c:v>#N/A</c:v>
                </c:pt>
                <c:pt idx="79" formatCode="_(* #,##0_);_(* \(#,##0\);_(* &quot;-&quot;??_);_(@_)">
                  <c:v>#N/A</c:v>
                </c:pt>
                <c:pt idx="80" formatCode="_(* #,##0_);_(* \(#,##0\);_(* &quot;-&quot;??_);_(@_)">
                  <c:v>#N/A</c:v>
                </c:pt>
                <c:pt idx="81" formatCode="_(* #,##0_);_(* \(#,##0\);_(* &quot;-&quot;??_);_(@_)">
                  <c:v>#N/A</c:v>
                </c:pt>
                <c:pt idx="82" formatCode="_(* #,##0_);_(* \(#,##0\);_(* &quot;-&quot;??_);_(@_)">
                  <c:v>#N/A</c:v>
                </c:pt>
                <c:pt idx="83" formatCode="_(* #,##0_);_(* \(#,##0\);_(* &quot;-&quot;??_);_(@_)">
                  <c:v>#N/A</c:v>
                </c:pt>
                <c:pt idx="84" formatCode="_(* #,##0_);_(* \(#,##0\);_(* &quot;-&quot;??_);_(@_)">
                  <c:v>#N/A</c:v>
                </c:pt>
                <c:pt idx="85" formatCode="_(* #,##0_);_(* \(#,##0\);_(* &quot;-&quot;??_);_(@_)">
                  <c:v>#N/A</c:v>
                </c:pt>
                <c:pt idx="86" formatCode="_(* #,##0_);_(* \(#,##0\);_(* &quot;-&quot;??_);_(@_)">
                  <c:v>#N/A</c:v>
                </c:pt>
                <c:pt idx="87" formatCode="_(* #,##0_);_(* \(#,##0\);_(* &quot;-&quot;??_);_(@_)">
                  <c:v>#N/A</c:v>
                </c:pt>
                <c:pt idx="88" formatCode="_(* #,##0_);_(* \(#,##0\);_(* &quot;-&quot;??_);_(@_)">
                  <c:v>#N/A</c:v>
                </c:pt>
                <c:pt idx="89" formatCode="_(* #,##0_);_(* \(#,##0\);_(* &quot;-&quot;??_);_(@_)">
                  <c:v>#N/A</c:v>
                </c:pt>
                <c:pt idx="90" formatCode="_(* #,##0_);_(* \(#,##0\);_(* &quot;-&quot;??_);_(@_)">
                  <c:v>#N/A</c:v>
                </c:pt>
                <c:pt idx="91" formatCode="_(* #,##0_);_(* \(#,##0\);_(* &quot;-&quot;??_);_(@_)">
                  <c:v>#N/A</c:v>
                </c:pt>
                <c:pt idx="92" formatCode="_(* #,##0_);_(* \(#,##0\);_(* &quot;-&quot;??_);_(@_)">
                  <c:v>#N/A</c:v>
                </c:pt>
                <c:pt idx="93" formatCode="_(* #,##0_);_(* \(#,##0\);_(* &quot;-&quot;??_);_(@_)">
                  <c:v>#N/A</c:v>
                </c:pt>
                <c:pt idx="94" formatCode="_(* #,##0_);_(* \(#,##0\);_(* &quot;-&quot;??_);_(@_)">
                  <c:v>#N/A</c:v>
                </c:pt>
                <c:pt idx="95" formatCode="_(* #,##0_);_(* \(#,##0\);_(* &quot;-&quot;??_);_(@_)">
                  <c:v>#N/A</c:v>
                </c:pt>
                <c:pt idx="96" formatCode="_(* #,##0_);_(* \(#,##0\);_(* &quot;-&quot;??_);_(@_)">
                  <c:v>#N/A</c:v>
                </c:pt>
                <c:pt idx="97" formatCode="_(* #,##0_);_(* \(#,##0\);_(* &quot;-&quot;??_);_(@_)">
                  <c:v>#N/A</c:v>
                </c:pt>
                <c:pt idx="98" formatCode="_(* #,##0_);_(* \(#,##0\);_(* &quot;-&quot;??_);_(@_)">
                  <c:v>#N/A</c:v>
                </c:pt>
                <c:pt idx="99" formatCode="_(* #,##0_);_(* \(#,##0\);_(* &quot;-&quot;??_);_(@_)">
                  <c:v>#N/A</c:v>
                </c:pt>
                <c:pt idx="100" formatCode="_(* #,##0_);_(* \(#,##0\);_(* &quot;-&quot;??_);_(@_)">
                  <c:v>#N/A</c:v>
                </c:pt>
              </c:numCache>
            </c:numRef>
          </c:xVal>
          <c:yVal>
            <c:numRef>
              <c:f>WildFireSim!$D$9:$D$109</c:f>
              <c:numCache>
                <c:formatCode>_(* #,##0.00_);_(* \(#,##0.00\);_(* "-"??_);_(@_)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0-424F-B1B6-BFB43041510E}"/>
            </c:ext>
          </c:extLst>
        </c:ser>
        <c:ser>
          <c:idx val="1"/>
          <c:order val="1"/>
          <c:tx>
            <c:strRef>
              <c:f>WildFireSim!$F$8</c:f>
              <c:strCache>
                <c:ptCount val="1"/>
                <c:pt idx="0">
                  <c:v>1 year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WildFireSim!$F$9:$F$109</c:f>
              <c:numCache>
                <c:formatCode>General</c:formatCode>
                <c:ptCount val="1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 formatCode="_(* #,##0_);_(* \(#,##0\);_(* &quot;-&quot;??_);_(@_)">
                  <c:v>#N/A</c:v>
                </c:pt>
                <c:pt idx="98" formatCode="_(* #,##0_);_(* \(#,##0\);_(* &quot;-&quot;??_);_(@_)">
                  <c:v>#N/A</c:v>
                </c:pt>
                <c:pt idx="99" formatCode="_(* #,##0_);_(* \(#,##0\);_(* &quot;-&quot;??_);_(@_)">
                  <c:v>#N/A</c:v>
                </c:pt>
                <c:pt idx="100" formatCode="_(* #,##0_);_(* \(#,##0\);_(* &quot;-&quot;??_);_(@_)">
                  <c:v>#N/A</c:v>
                </c:pt>
              </c:numCache>
            </c:numRef>
          </c:xVal>
          <c:yVal>
            <c:numRef>
              <c:f>WildFireSim!$D$9:$D$109</c:f>
              <c:numCache>
                <c:formatCode>_(* #,##0.00_);_(* \(#,##0.00\);_(* "-"??_);_(@_)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C0-424F-B1B6-BFB43041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645087"/>
        <c:axId val="615648447"/>
      </c:scatterChart>
      <c:valAx>
        <c:axId val="615645087"/>
        <c:scaling>
          <c:orientation val="minMax"/>
        </c:scaling>
        <c:delete val="0"/>
        <c:axPos val="b"/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48447"/>
        <c:crosses val="autoZero"/>
        <c:crossBetween val="midCat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615648447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450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15577066628134"/>
          <c:y val="0.12772793947405486"/>
          <c:w val="0.15460598617833321"/>
          <c:h val="0.18214197716452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39293024151792E-2"/>
          <c:y val="4.113292153709678E-2"/>
          <c:w val="0.81420963663945678"/>
          <c:h val="0.71760021971054844"/>
        </c:manualLayout>
      </c:layout>
      <c:scatterChart>
        <c:scatterStyle val="lineMarker"/>
        <c:varyColors val="0"/>
        <c:ser>
          <c:idx val="0"/>
          <c:order val="0"/>
          <c:tx>
            <c:strRef>
              <c:f>WildFireSim!$E$8</c:f>
              <c:strCache>
                <c:ptCount val="1"/>
                <c:pt idx="0">
                  <c:v>10 year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WildFireSim!$G$9:$G$109</c:f>
              <c:numCache>
                <c:formatCode>_(* #,##0_);_(* \(#,##0\);_(* "-"??_);_(@_)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5767088.0012561716</c:v>
                </c:pt>
                <c:pt idx="30">
                  <c:v>5852037.3161360631</c:v>
                </c:pt>
                <c:pt idx="31">
                  <c:v>5955286.6619569976</c:v>
                </c:pt>
                <c:pt idx="32">
                  <c:v>6066805.1764783049</c:v>
                </c:pt>
                <c:pt idx="33">
                  <c:v>6180876.3910479592</c:v>
                </c:pt>
                <c:pt idx="34">
                  <c:v>6305920.9137887191</c:v>
                </c:pt>
                <c:pt idx="35">
                  <c:v>6448336.185152716</c:v>
                </c:pt>
                <c:pt idx="36">
                  <c:v>6598948.396111886</c:v>
                </c:pt>
                <c:pt idx="37">
                  <c:v>6764757.4239448197</c:v>
                </c:pt>
                <c:pt idx="38">
                  <c:v>6961682.4073921219</c:v>
                </c:pt>
                <c:pt idx="39">
                  <c:v>7181928.4616182325</c:v>
                </c:pt>
                <c:pt idx="40">
                  <c:v>7424620.8126048055</c:v>
                </c:pt>
                <c:pt idx="41">
                  <c:v>7695309.8584436653</c:v>
                </c:pt>
                <c:pt idx="42">
                  <c:v>7946673.5798893878</c:v>
                </c:pt>
                <c:pt idx="43">
                  <c:v>8212473.5325131696</c:v>
                </c:pt>
                <c:pt idx="44">
                  <c:v>8503000.0767930541</c:v>
                </c:pt>
                <c:pt idx="45">
                  <c:v>8833819.0537665542</c:v>
                </c:pt>
                <c:pt idx="46">
                  <c:v>9334944.8192806039</c:v>
                </c:pt>
                <c:pt idx="47">
                  <c:v>9778764.844849186</c:v>
                </c:pt>
                <c:pt idx="48">
                  <c:v>10312682.409546243</c:v>
                </c:pt>
                <c:pt idx="49">
                  <c:v>10977950.468136672</c:v>
                </c:pt>
                <c:pt idx="50">
                  <c:v>11781566.24571703</c:v>
                </c:pt>
                <c:pt idx="51">
                  <c:v>12235789.151233062</c:v>
                </c:pt>
                <c:pt idx="52">
                  <c:v>12723555.139477987</c:v>
                </c:pt>
                <c:pt idx="53">
                  <c:v>13099259.320736077</c:v>
                </c:pt>
                <c:pt idx="54">
                  <c:v>13581304.559325106</c:v>
                </c:pt>
                <c:pt idx="55">
                  <c:v>14061495.492722645</c:v>
                </c:pt>
                <c:pt idx="56">
                  <c:v>14504855.238341849</c:v>
                </c:pt>
                <c:pt idx="57">
                  <c:v>14988544.624444321</c:v>
                </c:pt>
                <c:pt idx="58">
                  <c:v>15557683.265796511</c:v>
                </c:pt>
                <c:pt idx="59">
                  <c:v>16081016.814427178</c:v>
                </c:pt>
                <c:pt idx="60">
                  <c:v>16679037.120770713</c:v>
                </c:pt>
                <c:pt idx="61">
                  <c:v>17384856.595517792</c:v>
                </c:pt>
                <c:pt idx="62">
                  <c:v>18063649.719600439</c:v>
                </c:pt>
                <c:pt idx="63">
                  <c:v>18756742.525277421</c:v>
                </c:pt>
                <c:pt idx="64">
                  <c:v>19494923.347308323</c:v>
                </c:pt>
                <c:pt idx="65">
                  <c:v>20113031.798275601</c:v>
                </c:pt>
                <c:pt idx="66">
                  <c:v>20896317.338361945</c:v>
                </c:pt>
                <c:pt idx="67">
                  <c:v>21724935.718134053</c:v>
                </c:pt>
                <c:pt idx="68">
                  <c:v>22577666.609062061</c:v>
                </c:pt>
                <c:pt idx="69">
                  <c:v>23564330.521895066</c:v>
                </c:pt>
                <c:pt idx="70">
                  <c:v>24519632.180574104</c:v>
                </c:pt>
                <c:pt idx="71">
                  <c:v>25587901.548019171</c:v>
                </c:pt>
                <c:pt idx="72">
                  <c:v>26874644.910286192</c:v>
                </c:pt>
                <c:pt idx="73">
                  <c:v>28131619.16671139</c:v>
                </c:pt>
                <c:pt idx="74">
                  <c:v>29346655.947641525</c:v>
                </c:pt>
                <c:pt idx="75">
                  <c:v>30687222.842480078</c:v>
                </c:pt>
                <c:pt idx="76">
                  <c:v>32185127.645898163</c:v>
                </c:pt>
                <c:pt idx="77">
                  <c:v>34061765.927827463</c:v>
                </c:pt>
                <c:pt idx="78">
                  <c:v>35613161.719334155</c:v>
                </c:pt>
                <c:pt idx="79">
                  <c:v>37393120.710483357</c:v>
                </c:pt>
                <c:pt idx="80">
                  <c:v>39432739.796505317</c:v>
                </c:pt>
                <c:pt idx="81">
                  <c:v>42053662.66950313</c:v>
                </c:pt>
                <c:pt idx="82">
                  <c:v>44551366.440618172</c:v>
                </c:pt>
                <c:pt idx="83">
                  <c:v>47296190.865583502</c:v>
                </c:pt>
                <c:pt idx="84">
                  <c:v>50074495.016187623</c:v>
                </c:pt>
                <c:pt idx="85">
                  <c:v>53534425.261397958</c:v>
                </c:pt>
                <c:pt idx="86">
                  <c:v>57017695.994078189</c:v>
                </c:pt>
                <c:pt idx="87">
                  <c:v>61332138.410290606</c:v>
                </c:pt>
                <c:pt idx="88">
                  <c:v>66497174.2155196</c:v>
                </c:pt>
                <c:pt idx="89">
                  <c:v>72188824.96105428</c:v>
                </c:pt>
                <c:pt idx="90">
                  <c:v>78839426.981075048</c:v>
                </c:pt>
                <c:pt idx="91">
                  <c:v>87481704.776065394</c:v>
                </c:pt>
                <c:pt idx="92">
                  <c:v>98484640.659872398</c:v>
                </c:pt>
                <c:pt idx="93">
                  <c:v>113296883.97388101</c:v>
                </c:pt>
                <c:pt idx="94">
                  <c:v>133868289.47768229</c:v>
                </c:pt>
                <c:pt idx="95">
                  <c:v>161309603.90504211</c:v>
                </c:pt>
                <c:pt idx="96">
                  <c:v>195599013.0296286</c:v>
                </c:pt>
                <c:pt idx="97">
                  <c:v>262990055.80839172</c:v>
                </c:pt>
                <c:pt idx="98">
                  <c:v>392477777.09599251</c:v>
                </c:pt>
                <c:pt idx="99">
                  <c:v>762594835.11219704</c:v>
                </c:pt>
                <c:pt idx="100">
                  <c:v>10918142696.9139</c:v>
                </c:pt>
              </c:numCache>
            </c:numRef>
          </c:xVal>
          <c:yVal>
            <c:numRef>
              <c:f>WildFireSim!$C$9:$C$109</c:f>
              <c:numCache>
                <c:formatCode>_(* #,##0.00_);_(* \(#,##0.00\);_(* "-"??_);_(@_)</c:formatCode>
                <c:ptCount val="101"/>
                <c:pt idx="0" formatCode="General">
                  <c:v>1E-3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 formatCode="_(* #,##0.0000_);_(* \(#,##0.0000\);_(* &quot;-&quot;??_);_(@_)">
                  <c:v>0.999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2F-49C0-A9AF-F42F16A16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645087"/>
        <c:axId val="615648447"/>
      </c:scatterChart>
      <c:valAx>
        <c:axId val="615645087"/>
        <c:scaling>
          <c:orientation val="minMax"/>
          <c:max val="10000000000"/>
        </c:scaling>
        <c:delete val="0"/>
        <c:axPos val="b"/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48447"/>
        <c:crosses val="autoZero"/>
        <c:crossBetween val="midCat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valAx>
        <c:axId val="615648447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450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15577066628134"/>
          <c:y val="0.12772793947405486"/>
          <c:w val="0.15460598617833321"/>
          <c:h val="0.18214197716452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checked="Checked" fmlaLink="Impacts!$A$35" lockText="1" noThreeD="1"/>
</file>

<file path=xl/ctrlProps/ctrlProp2.xml><?xml version="1.0" encoding="utf-8"?>
<formControlPr xmlns="http://schemas.microsoft.com/office/spreadsheetml/2009/9/main" objectType="CheckBox" checked="Checked" fmlaLink="Impacts!$A$36" lockText="1" noThreeD="1"/>
</file>

<file path=xl/ctrlProps/ctrlProp3.xml><?xml version="1.0" encoding="utf-8"?>
<formControlPr xmlns="http://schemas.microsoft.com/office/spreadsheetml/2009/9/main" objectType="CheckBox" checked="Checked" fmlaLink="Impacts!$A$37" lockText="1" noThreeD="1"/>
</file>

<file path=xl/ctrlProps/ctrlProp4.xml><?xml version="1.0" encoding="utf-8"?>
<formControlPr xmlns="http://schemas.microsoft.com/office/spreadsheetml/2009/9/main" objectType="Drop" dropLines="1" dropStyle="combo" dx="22" fmlaLink="PMControls!$B$11" fmlaRange="[0]!PM_ExtendedMeta" noThreeD="1" sel="1" val="0"/>
</file>

<file path=xl/ctrlProps/ctrlProp5.xml><?xml version="1.0" encoding="utf-8"?>
<formControlPr xmlns="http://schemas.microsoft.com/office/spreadsheetml/2009/9/main" objectType="Drop" dropLines="25" dropStyle="combo" dx="22" fmlaLink="PMControls!$A$2" fmlaRange="[0]!PM_Indices" noThreeD="1" sel="2" val="0"/>
</file>

<file path=xl/ctrlProps/ctrlProp6.xml><?xml version="1.0" encoding="utf-8"?>
<formControlPr xmlns="http://schemas.microsoft.com/office/spreadsheetml/2009/9/main" objectType="Spin" dx="22" fmlaLink="PMControls!$A$2" max="10000" min="1" page="10" val="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emf"/><Relationship Id="rId7" Type="http://schemas.openxmlformats.org/officeDocument/2006/relationships/hyperlink" Target="https://www.probabilitymanagement.org/chancecalc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probabilitymanagement.org/sipmath" TargetMode="External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5442</xdr:rowOff>
    </xdr:from>
    <xdr:to>
      <xdr:col>2</xdr:col>
      <xdr:colOff>408442</xdr:colOff>
      <xdr:row>4</xdr:row>
      <xdr:rowOff>136071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2C175-FE73-4EEF-800D-5BDA3F7F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42"/>
          <a:ext cx="1714728" cy="919843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0</xdr:row>
      <xdr:rowOff>233745</xdr:rowOff>
    </xdr:from>
    <xdr:to>
      <xdr:col>14</xdr:col>
      <xdr:colOff>423384</xdr:colOff>
      <xdr:row>2</xdr:row>
      <xdr:rowOff>42628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6335E0-3BB7-A5F0-DCDA-FEA785A78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233745"/>
          <a:ext cx="602998" cy="227983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7</xdr:row>
      <xdr:rowOff>21772</xdr:rowOff>
    </xdr:from>
    <xdr:to>
      <xdr:col>13</xdr:col>
      <xdr:colOff>112942</xdr:colOff>
      <xdr:row>21</xdr:row>
      <xdr:rowOff>59872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EB8F8A-B168-99F0-5BE4-04C605C7E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3" y="1366158"/>
          <a:ext cx="8543926" cy="2628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625929</xdr:colOff>
      <xdr:row>2</xdr:row>
      <xdr:rowOff>81644</xdr:rowOff>
    </xdr:from>
    <xdr:to>
      <xdr:col>15</xdr:col>
      <xdr:colOff>593272</xdr:colOff>
      <xdr:row>6</xdr:row>
      <xdr:rowOff>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99920EE-35B7-2288-95EC-29176613FCA9}"/>
            </a:ext>
          </a:extLst>
        </xdr:cNvPr>
        <xdr:cNvSpPr txBox="1"/>
      </xdr:nvSpPr>
      <xdr:spPr>
        <a:xfrm>
          <a:off x="1932215" y="500744"/>
          <a:ext cx="8066314" cy="6585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/>
            <a:t>This model</a:t>
          </a:r>
          <a:r>
            <a:rPr lang="en-US" sz="1000" baseline="0"/>
            <a:t> estimates the chance of depleting a municipality's reserve over a ten year period, based on a SIP LIbrary of 10,000 trials of economic impact provided by AON. The Model was created with ChanceCalc and 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based on the Open SIPmath Standard, both from ProbabilityManagement.org. When you make a change to a green assumption cell, 10,000 trials are run for ten years for a total of 100,000 calculations using the Excel Data Table.</a:t>
          </a:r>
          <a:endParaRPr lang="en-US" sz="1000"/>
        </a:p>
      </xdr:txBody>
    </xdr:sp>
    <xdr:clientData/>
  </xdr:twoCellAnchor>
  <xdr:twoCellAnchor>
    <xdr:from>
      <xdr:col>14</xdr:col>
      <xdr:colOff>38102</xdr:colOff>
      <xdr:row>9</xdr:row>
      <xdr:rowOff>57149</xdr:rowOff>
    </xdr:from>
    <xdr:to>
      <xdr:col>15</xdr:col>
      <xdr:colOff>370116</xdr:colOff>
      <xdr:row>11</xdr:row>
      <xdr:rowOff>144235</xdr:rowOff>
    </xdr:to>
    <xdr:grpSp>
      <xdr:nvGrpSpPr>
        <xdr:cNvPr id="10" name="Group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0D6435-24A1-A7BB-0478-2086080B095E}"/>
            </a:ext>
          </a:extLst>
        </xdr:cNvPr>
        <xdr:cNvGrpSpPr/>
      </xdr:nvGrpSpPr>
      <xdr:grpSpPr>
        <a:xfrm>
          <a:off x="8790216" y="1771649"/>
          <a:ext cx="985157" cy="457200"/>
          <a:chOff x="9182102" y="2136321"/>
          <a:chExt cx="985157" cy="45720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24CEF3AB-40B2-32CA-89DB-2A8F703DC1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710059" y="2136321"/>
            <a:ext cx="457200" cy="457200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FADD4D9-FDF7-07DC-78E7-7C1351F988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9182102" y="2136321"/>
            <a:ext cx="458869" cy="457200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21773</xdr:colOff>
      <xdr:row>13</xdr:row>
      <xdr:rowOff>184677</xdr:rowOff>
    </xdr:from>
    <xdr:to>
      <xdr:col>16</xdr:col>
      <xdr:colOff>244928</xdr:colOff>
      <xdr:row>16</xdr:row>
      <xdr:rowOff>175531</xdr:rowOff>
    </xdr:to>
    <xdr:pic>
      <xdr:nvPicPr>
        <xdr:cNvPr id="11" name="Picture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5A7727F-3E30-0BD5-0D44-17204925F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73887" y="2824463"/>
          <a:ext cx="1529441" cy="546025"/>
        </a:xfrm>
        <a:prstGeom prst="rect">
          <a:avLst/>
        </a:prstGeom>
      </xdr:spPr>
    </xdr:pic>
    <xdr:clientData/>
  </xdr:twoCellAnchor>
  <xdr:twoCellAnchor editAs="oneCell">
    <xdr:from>
      <xdr:col>14</xdr:col>
      <xdr:colOff>32657</xdr:colOff>
      <xdr:row>19</xdr:row>
      <xdr:rowOff>48985</xdr:rowOff>
    </xdr:from>
    <xdr:to>
      <xdr:col>16</xdr:col>
      <xdr:colOff>164466</xdr:colOff>
      <xdr:row>21</xdr:row>
      <xdr:rowOff>174108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87B2C5-A74E-9DE5-00A3-B7EE0955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84771" y="3799114"/>
          <a:ext cx="1438095" cy="4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85531</xdr:colOff>
      <xdr:row>1</xdr:row>
      <xdr:rowOff>95249</xdr:rowOff>
    </xdr:from>
    <xdr:to>
      <xdr:col>3</xdr:col>
      <xdr:colOff>1045029</xdr:colOff>
      <xdr:row>15</xdr:row>
      <xdr:rowOff>163286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76200</xdr:colOff>
      <xdr:row>1</xdr:row>
      <xdr:rowOff>102053</xdr:rowOff>
    </xdr:from>
    <xdr:to>
      <xdr:col>11</xdr:col>
      <xdr:colOff>358140</xdr:colOff>
      <xdr:row>15</xdr:row>
      <xdr:rowOff>179613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32657</xdr:colOff>
      <xdr:row>16</xdr:row>
      <xdr:rowOff>17333</xdr:rowOff>
    </xdr:from>
    <xdr:to>
      <xdr:col>1</xdr:col>
      <xdr:colOff>338311</xdr:colOff>
      <xdr:row>18</xdr:row>
      <xdr:rowOff>184911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57" y="3097990"/>
          <a:ext cx="1002340" cy="537692"/>
        </a:xfrm>
        <a:prstGeom prst="rect">
          <a:avLst/>
        </a:prstGeom>
      </xdr:spPr>
    </xdr:pic>
    <xdr:clientData/>
  </xdr:twoCellAnchor>
  <xdr:twoCellAnchor editAs="oneCell">
    <xdr:from>
      <xdr:col>7</xdr:col>
      <xdr:colOff>430382</xdr:colOff>
      <xdr:row>16</xdr:row>
      <xdr:rowOff>41149</xdr:rowOff>
    </xdr:from>
    <xdr:to>
      <xdr:col>11</xdr:col>
      <xdr:colOff>272143</xdr:colOff>
      <xdr:row>19</xdr:row>
      <xdr:rowOff>36710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80811" y="3121806"/>
          <a:ext cx="1605246" cy="5507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359229</xdr:colOff>
          <xdr:row>15</xdr:row>
          <xdr:rowOff>185057</xdr:rowOff>
        </xdr:from>
        <xdr:to>
          <xdr:col>1</xdr:col>
          <xdr:colOff>1240971</xdr:colOff>
          <xdr:row>17</xdr:row>
          <xdr:rowOff>32657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Average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364671</xdr:colOff>
          <xdr:row>16</xdr:row>
          <xdr:rowOff>174171</xdr:rowOff>
        </xdr:from>
        <xdr:to>
          <xdr:col>1</xdr:col>
          <xdr:colOff>1246414</xdr:colOff>
          <xdr:row>18</xdr:row>
          <xdr:rowOff>27214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Percentile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370114</xdr:colOff>
          <xdr:row>17</xdr:row>
          <xdr:rowOff>174171</xdr:rowOff>
        </xdr:from>
        <xdr:to>
          <xdr:col>1</xdr:col>
          <xdr:colOff>1251857</xdr:colOff>
          <xdr:row>19</xdr:row>
          <xdr:rowOff>27214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Trial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650876</xdr:colOff>
      <xdr:row>7</xdr:row>
      <xdr:rowOff>697441</xdr:rowOff>
    </xdr:from>
    <xdr:to>
      <xdr:col>15</xdr:col>
      <xdr:colOff>343958</xdr:colOff>
      <xdr:row>23</xdr:row>
      <xdr:rowOff>149754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656167</xdr:colOff>
      <xdr:row>26</xdr:row>
      <xdr:rowOff>0</xdr:rowOff>
    </xdr:from>
    <xdr:to>
      <xdr:col>15</xdr:col>
      <xdr:colOff>349249</xdr:colOff>
      <xdr:row>44</xdr:row>
      <xdr:rowOff>23813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2</xdr:row>
      <xdr:rowOff>28632</xdr:rowOff>
    </xdr:to>
    <xdr:grpSp>
      <xdr:nvGrpSpPr>
        <xdr:cNvPr id="2" name="Trial Info Control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0" y="0"/>
          <a:ext cx="1534886" cy="398746"/>
          <a:chOff x="3048000" y="190500"/>
          <a:chExt cx="1447803" cy="409632"/>
        </a:xfrm>
      </xdr:grpSpPr>
      <xdr:pic>
        <xdr:nvPicPr>
          <xdr:cNvPr id="3" name="PMLogoNoMargin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048000" y="190500"/>
            <a:ext cx="409632" cy="409632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65" name="Drop Down 1" hidden="1">
                <a:extLst>
                  <a:ext uri="{63B3BB69-23CF-44E3-9099-C40C66FF867C}">
                    <a14:compatExt spid="_x0000_s11265"/>
                  </a:ext>
                  <a:ext uri="{FF2B5EF4-FFF2-40B4-BE49-F238E27FC236}">
                    <a16:creationId xmlns:a16="http://schemas.microsoft.com/office/drawing/2014/main" id="{00000000-0008-0000-0300-0000012C0000}"/>
                  </a:ext>
                </a:extLst>
              </xdr:cNvPr>
              <xdr:cNvSpPr/>
            </xdr:nvSpPr>
            <xdr:spPr bwMode="auto">
              <a:xfrm>
                <a:off x="3457575" y="190500"/>
                <a:ext cx="838200" cy="2095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66" name="Drop Down 2" hidden="1">
                <a:extLst>
                  <a:ext uri="{63B3BB69-23CF-44E3-9099-C40C66FF867C}">
                    <a14:compatExt spid="_x0000_s11266"/>
                  </a:ext>
                  <a:ext uri="{FF2B5EF4-FFF2-40B4-BE49-F238E27FC236}">
                    <a16:creationId xmlns:a16="http://schemas.microsoft.com/office/drawing/2014/main" id="{00000000-0008-0000-0300-0000022C0000}"/>
                  </a:ext>
                </a:extLst>
              </xdr:cNvPr>
              <xdr:cNvSpPr/>
            </xdr:nvSpPr>
            <xdr:spPr bwMode="auto">
              <a:xfrm>
                <a:off x="3457575" y="390525"/>
                <a:ext cx="838200" cy="2095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67" name="Spinner 3" hidden="1">
                <a:extLst>
                  <a:ext uri="{63B3BB69-23CF-44E3-9099-C40C66FF867C}">
                    <a14:compatExt spid="_x0000_s11267"/>
                  </a:ext>
                  <a:ext uri="{FF2B5EF4-FFF2-40B4-BE49-F238E27FC236}">
                    <a16:creationId xmlns:a16="http://schemas.microsoft.com/office/drawing/2014/main" id="{00000000-0008-0000-0300-0000032C0000}"/>
                  </a:ext>
                </a:extLst>
              </xdr:cNvPr>
              <xdr:cNvSpPr/>
            </xdr:nvSpPr>
            <xdr:spPr bwMode="auto">
              <a:xfrm>
                <a:off x="4295778" y="190500"/>
                <a:ext cx="200025" cy="4095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202104</xdr:colOff>
      <xdr:row>0</xdr:row>
      <xdr:rowOff>721829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011854" cy="721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C13B-59FE-4AB3-9990-D3D85CD45F6A}">
  <dimension ref="D1:O23"/>
  <sheetViews>
    <sheetView tabSelected="1" workbookViewId="0">
      <selection activeCell="G19" sqref="G19"/>
    </sheetView>
  </sheetViews>
  <sheetFormatPr defaultRowHeight="14.6" x14ac:dyDescent="0.4"/>
  <cols>
    <col min="1" max="13" width="9.23046875" style="38"/>
    <col min="14" max="14" width="3.69140625" style="38" customWidth="1"/>
    <col min="15" max="16384" width="9.23046875" style="38"/>
  </cols>
  <sheetData>
    <row r="1" spans="4:15" ht="18.45" x14ac:dyDescent="0.5">
      <c r="D1" s="74" t="s">
        <v>193</v>
      </c>
      <c r="I1" s="38" t="s">
        <v>194</v>
      </c>
    </row>
    <row r="2" spans="4:15" x14ac:dyDescent="0.4">
      <c r="I2" s="38" t="s">
        <v>195</v>
      </c>
    </row>
    <row r="8" spans="4:15" x14ac:dyDescent="0.4">
      <c r="O8" s="38" t="s">
        <v>196</v>
      </c>
    </row>
    <row r="9" spans="4:15" x14ac:dyDescent="0.4">
      <c r="O9" s="38" t="s">
        <v>197</v>
      </c>
    </row>
    <row r="14" spans="4:15" x14ac:dyDescent="0.4">
      <c r="O14" s="38" t="s">
        <v>198</v>
      </c>
    </row>
    <row r="19" spans="15:15" x14ac:dyDescent="0.4">
      <c r="O19" s="38" t="s">
        <v>199</v>
      </c>
    </row>
    <row r="23" spans="15:15" x14ac:dyDescent="0.4">
      <c r="O23" s="38" t="s">
        <v>184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025D2-5F29-4E29-8FDB-2B0342721201}">
  <dimension ref="D2:O2"/>
  <sheetViews>
    <sheetView workbookViewId="0">
      <selection activeCell="B35" sqref="B35"/>
    </sheetView>
  </sheetViews>
  <sheetFormatPr defaultRowHeight="14.6" x14ac:dyDescent="0.4"/>
  <sheetData>
    <row r="2" spans="4:15" x14ac:dyDescent="0.4">
      <c r="D2" t="s">
        <v>177</v>
      </c>
      <c r="E2" cm="1">
        <f t="array" ref="E2">INDEX( GovtLossY1, 1 + MOD( PM_Index-1, PMData1!PM_SipLength ))</f>
        <v>0</v>
      </c>
      <c r="F2" cm="1">
        <f t="array" ref="F2">INDEX( GovtLossY2, 1 + MOD( PM_Index-1, PMData1!PM_SipLength ))</f>
        <v>0</v>
      </c>
      <c r="G2" cm="1">
        <f t="array" ref="G2">INDEX( GovtLossY3, 1 + MOD( PM_Index-1, PMData1!PM_SipLength ))</f>
        <v>0</v>
      </c>
      <c r="H2" cm="1">
        <f t="array" ref="H2">INDEX( GovtLossY4, 1 + MOD( PM_Index-1, PMData1!PM_SipLength ))</f>
        <v>0</v>
      </c>
      <c r="I2" cm="1">
        <f t="array" ref="I2">INDEX( GovtLossY5, 1 + MOD( PM_Index-1, PMData1!PM_SipLength ))</f>
        <v>0</v>
      </c>
      <c r="J2" cm="1">
        <f t="array" ref="J2">INDEX( GovtLossY6, 1 + MOD( PM_Index-1, PMData1!PM_SipLength ))</f>
        <v>0</v>
      </c>
      <c r="K2" cm="1">
        <f t="array" ref="K2">INDEX( GovtLossY7, 1 + MOD( PM_Index-1, PMData1!PM_SipLength ))</f>
        <v>0</v>
      </c>
      <c r="L2" cm="1">
        <f t="array" ref="L2">INDEX( GovtLossY8, 1 + MOD( PM_Index-1, PMData1!PM_SipLength ))</f>
        <v>0</v>
      </c>
      <c r="M2" cm="1">
        <f t="array" ref="M2">INDEX( GovtLossY9, 1 + MOD( PM_Index-1, PMData1!PM_SipLength ))</f>
        <v>0</v>
      </c>
      <c r="N2" cm="1">
        <f t="array" ref="N2">INDEX( GovtLossY10, 1 + MOD( PM_Index-1, PMData1!PM_SipLength ))</f>
        <v>0</v>
      </c>
      <c r="O2" cm="1">
        <f t="array" ref="O2">INDEX( _10YearGovtLoss, 1 + MOD( PM_Index-1, PMData1!PM_SipLength ))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1A4EE-D488-4AED-BF24-939365DF51E6}">
  <dimension ref="A1:M10029"/>
  <sheetViews>
    <sheetView topLeftCell="B9997" zoomScale="80" zoomScaleNormal="80" workbookViewId="0">
      <selection activeCell="B35" sqref="B35"/>
    </sheetView>
  </sheetViews>
  <sheetFormatPr defaultRowHeight="14.6" x14ac:dyDescent="0.4"/>
  <cols>
    <col min="1" max="1" width="29.765625" bestFit="1" customWidth="1"/>
    <col min="3" max="9" width="12.53515625" bestFit="1" customWidth="1"/>
    <col min="10" max="10" width="13.61328125" bestFit="1" customWidth="1"/>
    <col min="11" max="12" width="12.53515625" bestFit="1" customWidth="1"/>
  </cols>
  <sheetData>
    <row r="1" spans="1:13" x14ac:dyDescent="0.4">
      <c r="A1" s="48" t="s">
        <v>148</v>
      </c>
      <c r="B1" s="49" t="s">
        <v>149</v>
      </c>
      <c r="C1" s="49" t="s">
        <v>150</v>
      </c>
      <c r="D1" s="49" t="s">
        <v>151</v>
      </c>
      <c r="E1" s="49" t="s">
        <v>152</v>
      </c>
      <c r="F1" s="49" t="s">
        <v>153</v>
      </c>
      <c r="G1" s="49" t="s">
        <v>154</v>
      </c>
      <c r="H1" s="49" t="s">
        <v>155</v>
      </c>
      <c r="I1" s="49" t="s">
        <v>156</v>
      </c>
      <c r="J1" s="49" t="s">
        <v>157</v>
      </c>
      <c r="K1" s="49" t="s">
        <v>158</v>
      </c>
      <c r="L1" s="49" t="s">
        <v>159</v>
      </c>
      <c r="M1" s="50" t="s">
        <v>160</v>
      </c>
    </row>
    <row r="2" spans="1:13" x14ac:dyDescent="0.4">
      <c r="A2" s="51" t="s">
        <v>161</v>
      </c>
      <c r="B2" s="52">
        <v>10000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3"/>
    </row>
    <row r="3" spans="1:13" x14ac:dyDescent="0.4">
      <c r="A3" s="54" t="s">
        <v>162</v>
      </c>
      <c r="B3" s="55" t="s">
        <v>163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6"/>
    </row>
    <row r="4" spans="1:13" x14ac:dyDescent="0.4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3"/>
    </row>
    <row r="5" spans="1:13" x14ac:dyDescent="0.4">
      <c r="A5" s="54"/>
      <c r="B5" s="55"/>
      <c r="C5" s="55"/>
      <c r="D5" s="55" t="s">
        <v>164</v>
      </c>
      <c r="E5" s="55" t="s">
        <v>2</v>
      </c>
      <c r="F5" s="55"/>
      <c r="G5" s="55"/>
      <c r="H5" s="55"/>
      <c r="I5" s="55"/>
      <c r="J5" s="55"/>
      <c r="K5" s="55"/>
      <c r="L5" s="55"/>
      <c r="M5" s="56"/>
    </row>
    <row r="6" spans="1:13" x14ac:dyDescent="0.4">
      <c r="A6" s="51"/>
      <c r="B6" s="52"/>
      <c r="C6" s="52"/>
      <c r="D6" s="52" t="s">
        <v>165</v>
      </c>
      <c r="E6" s="52">
        <v>10001</v>
      </c>
      <c r="F6" s="52"/>
      <c r="G6" s="52"/>
      <c r="H6" s="52"/>
      <c r="I6" s="52"/>
      <c r="J6" s="52"/>
      <c r="K6" s="52"/>
      <c r="L6" s="52"/>
      <c r="M6" s="53"/>
    </row>
    <row r="7" spans="1:13" x14ac:dyDescent="0.4">
      <c r="A7" s="54"/>
      <c r="B7" s="55"/>
      <c r="C7" s="55"/>
      <c r="D7" s="55" t="s">
        <v>166</v>
      </c>
      <c r="E7" s="55">
        <v>10002</v>
      </c>
      <c r="F7" s="55"/>
      <c r="G7" s="55"/>
      <c r="H7" s="55"/>
      <c r="I7" s="55"/>
      <c r="J7" s="55"/>
      <c r="K7" s="55"/>
      <c r="L7" s="55"/>
      <c r="M7" s="56"/>
    </row>
    <row r="8" spans="1:13" x14ac:dyDescent="0.4">
      <c r="A8" s="51"/>
      <c r="B8" s="52"/>
      <c r="C8" s="52"/>
      <c r="D8" s="52" t="s">
        <v>167</v>
      </c>
      <c r="E8" s="52">
        <v>10003</v>
      </c>
      <c r="F8" s="52"/>
      <c r="G8" s="52"/>
      <c r="H8" s="52"/>
      <c r="I8" s="52"/>
      <c r="J8" s="52"/>
      <c r="K8" s="52"/>
      <c r="L8" s="52"/>
      <c r="M8" s="53"/>
    </row>
    <row r="9" spans="1:13" x14ac:dyDescent="0.4">
      <c r="A9" s="54"/>
      <c r="B9" s="55"/>
      <c r="C9" s="55"/>
      <c r="D9" s="55" t="s">
        <v>168</v>
      </c>
      <c r="E9" s="55">
        <v>10004</v>
      </c>
      <c r="F9" s="55"/>
      <c r="G9" s="55"/>
      <c r="H9" s="55"/>
      <c r="I9" s="55"/>
      <c r="J9" s="55"/>
      <c r="K9" s="55"/>
      <c r="L9" s="55"/>
      <c r="M9" s="56"/>
    </row>
    <row r="10" spans="1:13" x14ac:dyDescent="0.4">
      <c r="A10" s="51"/>
      <c r="B10" s="52"/>
      <c r="C10" s="52"/>
      <c r="D10" s="52" t="s">
        <v>169</v>
      </c>
      <c r="E10" s="52">
        <v>10005</v>
      </c>
      <c r="F10" s="52"/>
      <c r="G10" s="52"/>
      <c r="H10" s="52"/>
      <c r="I10" s="52"/>
      <c r="J10" s="52"/>
      <c r="K10" s="52"/>
      <c r="L10" s="52"/>
      <c r="M10" s="53"/>
    </row>
    <row r="11" spans="1:13" x14ac:dyDescent="0.4">
      <c r="A11" s="54"/>
      <c r="B11" s="55"/>
      <c r="C11" s="55"/>
      <c r="D11" s="55" t="s">
        <v>170</v>
      </c>
      <c r="E11" s="55">
        <v>10006</v>
      </c>
      <c r="F11" s="55"/>
      <c r="G11" s="55"/>
      <c r="H11" s="55"/>
      <c r="I11" s="55"/>
      <c r="J11" s="55"/>
      <c r="K11" s="55"/>
      <c r="L11" s="55"/>
      <c r="M11" s="56"/>
    </row>
    <row r="12" spans="1:13" x14ac:dyDescent="0.4">
      <c r="A12" s="51"/>
      <c r="B12" s="52"/>
      <c r="C12" s="52"/>
      <c r="D12" s="52" t="s">
        <v>171</v>
      </c>
      <c r="E12" s="52">
        <v>10007</v>
      </c>
      <c r="F12" s="52"/>
      <c r="G12" s="52"/>
      <c r="H12" s="52"/>
      <c r="I12" s="52"/>
      <c r="J12" s="52"/>
      <c r="K12" s="52"/>
      <c r="L12" s="52"/>
      <c r="M12" s="53"/>
    </row>
    <row r="13" spans="1:13" x14ac:dyDescent="0.4">
      <c r="A13" s="54"/>
      <c r="B13" s="55"/>
      <c r="C13" s="55"/>
      <c r="D13" s="55" t="s">
        <v>172</v>
      </c>
      <c r="E13" s="55">
        <v>10008</v>
      </c>
      <c r="F13" s="55"/>
      <c r="G13" s="55"/>
      <c r="H13" s="55"/>
      <c r="I13" s="55"/>
      <c r="J13" s="55"/>
      <c r="K13" s="55"/>
      <c r="L13" s="55"/>
      <c r="M13" s="56"/>
    </row>
    <row r="14" spans="1:13" x14ac:dyDescent="0.4">
      <c r="A14" s="51"/>
      <c r="B14" s="52"/>
      <c r="C14" s="52"/>
      <c r="D14" s="52" t="s">
        <v>173</v>
      </c>
      <c r="E14" s="52">
        <v>10009</v>
      </c>
      <c r="F14" s="52"/>
      <c r="G14" s="52"/>
      <c r="H14" s="52"/>
      <c r="I14" s="52"/>
      <c r="J14" s="52"/>
      <c r="K14" s="52"/>
      <c r="L14" s="52"/>
      <c r="M14" s="53"/>
    </row>
    <row r="15" spans="1:13" x14ac:dyDescent="0.4">
      <c r="A15" s="54"/>
      <c r="B15" s="55"/>
      <c r="C15" s="55"/>
      <c r="D15" s="55" t="s">
        <v>174</v>
      </c>
      <c r="E15" s="55">
        <v>10010</v>
      </c>
      <c r="F15" s="55"/>
      <c r="G15" s="55"/>
      <c r="H15" s="55"/>
      <c r="I15" s="55"/>
      <c r="J15" s="55"/>
      <c r="K15" s="55"/>
      <c r="L15" s="55"/>
      <c r="M15" s="56"/>
    </row>
    <row r="16" spans="1:13" x14ac:dyDescent="0.4">
      <c r="A16" s="51"/>
      <c r="B16" s="52"/>
      <c r="C16" s="52"/>
      <c r="D16" s="52" t="s">
        <v>175</v>
      </c>
      <c r="E16" s="52">
        <v>10011</v>
      </c>
      <c r="F16" s="52"/>
      <c r="G16" s="52"/>
      <c r="H16" s="52"/>
      <c r="I16" s="52"/>
      <c r="J16" s="52"/>
      <c r="K16" s="52"/>
      <c r="L16" s="52"/>
      <c r="M16" s="53"/>
    </row>
    <row r="17" spans="1:13" x14ac:dyDescent="0.4">
      <c r="A17" s="54" t="s">
        <v>176</v>
      </c>
      <c r="B17" s="55"/>
      <c r="C17" s="63">
        <f>AVERAGE(C18:C10018)</f>
        <v>8496566.9261427037</v>
      </c>
      <c r="D17" s="63">
        <f t="shared" ref="D17:L17" si="0">AVERAGE(D18:D10018)</f>
        <v>8372956.9818886248</v>
      </c>
      <c r="E17" s="63">
        <f t="shared" si="0"/>
        <v>4958653.7038046662</v>
      </c>
      <c r="F17" s="63">
        <f t="shared" si="0"/>
        <v>7034142.0473803543</v>
      </c>
      <c r="G17" s="63">
        <f t="shared" si="0"/>
        <v>8276092.1087851124</v>
      </c>
      <c r="H17" s="63">
        <f t="shared" si="0"/>
        <v>8388388.0738666486</v>
      </c>
      <c r="I17" s="63">
        <f t="shared" si="0"/>
        <v>5154007.6502176365</v>
      </c>
      <c r="J17" s="63">
        <f t="shared" si="0"/>
        <v>7034142.047380357</v>
      </c>
      <c r="K17" s="63">
        <f t="shared" si="0"/>
        <v>6311779.8596328357</v>
      </c>
      <c r="L17" s="63">
        <f t="shared" si="0"/>
        <v>6911692.4453595746</v>
      </c>
      <c r="M17" s="56"/>
    </row>
    <row r="18" spans="1:13" x14ac:dyDescent="0.4">
      <c r="A18" s="51"/>
      <c r="B18" s="52"/>
      <c r="C18" s="52" t="s">
        <v>64</v>
      </c>
      <c r="D18" s="52" t="s">
        <v>65</v>
      </c>
      <c r="E18" s="52" t="s">
        <v>66</v>
      </c>
      <c r="F18" s="52" t="s">
        <v>67</v>
      </c>
      <c r="G18" s="52" t="s">
        <v>68</v>
      </c>
      <c r="H18" s="52" t="s">
        <v>69</v>
      </c>
      <c r="I18" s="52" t="s">
        <v>70</v>
      </c>
      <c r="J18" s="52" t="s">
        <v>71</v>
      </c>
      <c r="K18" s="52" t="s">
        <v>72</v>
      </c>
      <c r="L18" s="52" t="s">
        <v>73</v>
      </c>
      <c r="M18" s="53" t="s">
        <v>75</v>
      </c>
    </row>
    <row r="19" spans="1:13" x14ac:dyDescent="0.4">
      <c r="A19" s="54"/>
      <c r="B19" s="55">
        <v>1</v>
      </c>
      <c r="C19" s="55">
        <v>0</v>
      </c>
      <c r="D19" s="55">
        <v>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6">
        <v>0</v>
      </c>
    </row>
    <row r="20" spans="1:13" x14ac:dyDescent="0.4">
      <c r="A20" s="51"/>
      <c r="B20" s="52">
        <v>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10498339.137563167</v>
      </c>
      <c r="I20" s="52">
        <v>6222513.4119923869</v>
      </c>
      <c r="J20" s="52">
        <v>0</v>
      </c>
      <c r="K20" s="52">
        <v>0</v>
      </c>
      <c r="L20" s="52">
        <v>0</v>
      </c>
      <c r="M20" s="53">
        <v>16720852.549555557</v>
      </c>
    </row>
    <row r="21" spans="1:13" x14ac:dyDescent="0.4">
      <c r="A21" s="54"/>
      <c r="B21" s="55">
        <v>3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196231603.05100673</v>
      </c>
      <c r="M21" s="56">
        <v>196231603.05100673</v>
      </c>
    </row>
    <row r="22" spans="1:13" x14ac:dyDescent="0.4">
      <c r="A22" s="51"/>
      <c r="B22" s="52">
        <v>4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3">
        <v>6091224.9010371342</v>
      </c>
    </row>
    <row r="23" spans="1:13" x14ac:dyDescent="0.4">
      <c r="A23" s="54"/>
      <c r="B23" s="55">
        <v>5</v>
      </c>
      <c r="C23" s="55">
        <v>0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6">
        <v>0</v>
      </c>
    </row>
    <row r="24" spans="1:13" x14ac:dyDescent="0.4">
      <c r="A24" s="51"/>
      <c r="B24" s="52">
        <v>6</v>
      </c>
      <c r="C24" s="52">
        <v>0</v>
      </c>
      <c r="D24" s="52">
        <v>17802103.45393908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3">
        <v>17802103.45393908</v>
      </c>
    </row>
    <row r="25" spans="1:13" x14ac:dyDescent="0.4">
      <c r="A25" s="54"/>
      <c r="B25" s="55">
        <v>7</v>
      </c>
      <c r="C25" s="55">
        <v>0</v>
      </c>
      <c r="D25" s="55">
        <v>0</v>
      </c>
      <c r="E25" s="55">
        <v>0</v>
      </c>
      <c r="F25" s="55">
        <v>0</v>
      </c>
      <c r="G25" s="55">
        <v>0</v>
      </c>
      <c r="H25" s="55">
        <v>5967209.3292672634</v>
      </c>
      <c r="I25" s="55">
        <v>0</v>
      </c>
      <c r="J25" s="55">
        <v>0</v>
      </c>
      <c r="K25" s="55">
        <v>0</v>
      </c>
      <c r="L25" s="55">
        <v>8363341.9977177475</v>
      </c>
      <c r="M25" s="56">
        <v>14330551.326985013</v>
      </c>
    </row>
    <row r="26" spans="1:13" x14ac:dyDescent="0.4">
      <c r="A26" s="51"/>
      <c r="B26" s="52">
        <v>8</v>
      </c>
      <c r="C26" s="52">
        <v>0</v>
      </c>
      <c r="D26" s="52">
        <v>0</v>
      </c>
      <c r="E26" s="52">
        <v>0</v>
      </c>
      <c r="F26" s="52">
        <v>0</v>
      </c>
      <c r="G26" s="52">
        <v>9854213.9281161763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3">
        <v>32622065.642688494</v>
      </c>
    </row>
    <row r="27" spans="1:13" x14ac:dyDescent="0.4">
      <c r="A27" s="54"/>
      <c r="B27" s="55">
        <v>9</v>
      </c>
      <c r="C27" s="55">
        <v>6985602.7562366389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6">
        <v>6985602.7562366389</v>
      </c>
    </row>
    <row r="28" spans="1:13" x14ac:dyDescent="0.4">
      <c r="A28" s="51"/>
      <c r="B28" s="52">
        <v>10</v>
      </c>
      <c r="C28" s="52">
        <v>0</v>
      </c>
      <c r="D28" s="52">
        <v>14547455.373026164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3">
        <v>14547455.373026164</v>
      </c>
    </row>
    <row r="29" spans="1:13" x14ac:dyDescent="0.4">
      <c r="A29" s="54"/>
      <c r="B29" s="55">
        <v>11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6">
        <v>0</v>
      </c>
    </row>
    <row r="30" spans="1:13" x14ac:dyDescent="0.4">
      <c r="A30" s="51"/>
      <c r="B30" s="52">
        <v>12</v>
      </c>
      <c r="C30" s="52">
        <v>0</v>
      </c>
      <c r="D30" s="52">
        <v>551641928.71260762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3">
        <v>551641928.71260762</v>
      </c>
    </row>
    <row r="31" spans="1:13" x14ac:dyDescent="0.4">
      <c r="A31" s="54"/>
      <c r="B31" s="55">
        <v>13</v>
      </c>
      <c r="C31" s="55">
        <v>0</v>
      </c>
      <c r="D31" s="55">
        <v>7335241.9463842381</v>
      </c>
      <c r="E31" s="55">
        <v>0</v>
      </c>
      <c r="F31" s="55">
        <v>0</v>
      </c>
      <c r="G31" s="55">
        <v>0</v>
      </c>
      <c r="H31" s="55">
        <v>5883452.2428655699</v>
      </c>
      <c r="I31" s="55">
        <v>0</v>
      </c>
      <c r="J31" s="55">
        <v>0</v>
      </c>
      <c r="K31" s="55">
        <v>0</v>
      </c>
      <c r="L31" s="55">
        <v>0</v>
      </c>
      <c r="M31" s="56">
        <v>13218694.189249808</v>
      </c>
    </row>
    <row r="32" spans="1:13" x14ac:dyDescent="0.4">
      <c r="A32" s="51"/>
      <c r="B32" s="52">
        <v>14</v>
      </c>
      <c r="C32" s="52">
        <v>0</v>
      </c>
      <c r="D32" s="52">
        <v>0</v>
      </c>
      <c r="E32" s="52">
        <v>0</v>
      </c>
      <c r="F32" s="52">
        <v>0</v>
      </c>
      <c r="G32" s="52">
        <v>0</v>
      </c>
      <c r="H32" s="52">
        <v>0</v>
      </c>
      <c r="I32" s="52">
        <v>14843463.688240984</v>
      </c>
      <c r="J32" s="52">
        <v>0</v>
      </c>
      <c r="K32" s="52">
        <v>0</v>
      </c>
      <c r="L32" s="52">
        <v>0</v>
      </c>
      <c r="M32" s="53">
        <v>32894157.836135697</v>
      </c>
    </row>
    <row r="33" spans="1:13" x14ac:dyDescent="0.4">
      <c r="A33" s="54"/>
      <c r="B33" s="55">
        <v>15</v>
      </c>
      <c r="C33" s="55">
        <v>0</v>
      </c>
      <c r="D33" s="55">
        <v>0</v>
      </c>
      <c r="E33" s="55">
        <v>0</v>
      </c>
      <c r="F33" s="55">
        <v>7437076.7987966258</v>
      </c>
      <c r="G33" s="55">
        <v>121140044.16899486</v>
      </c>
      <c r="H33" s="55">
        <v>0</v>
      </c>
      <c r="I33" s="55">
        <v>38151984.209131218</v>
      </c>
      <c r="J33" s="55">
        <v>0</v>
      </c>
      <c r="K33" s="55">
        <v>0</v>
      </c>
      <c r="L33" s="55">
        <v>0</v>
      </c>
      <c r="M33" s="56">
        <v>166729105.17692271</v>
      </c>
    </row>
    <row r="34" spans="1:13" x14ac:dyDescent="0.4">
      <c r="A34" s="51"/>
      <c r="B34" s="52">
        <v>16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3">
        <v>0</v>
      </c>
    </row>
    <row r="35" spans="1:13" x14ac:dyDescent="0.4">
      <c r="A35" s="54"/>
      <c r="B35" s="55">
        <v>17</v>
      </c>
      <c r="C35" s="55">
        <v>0</v>
      </c>
      <c r="D35" s="55">
        <v>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6">
        <v>0</v>
      </c>
    </row>
    <row r="36" spans="1:13" x14ac:dyDescent="0.4">
      <c r="A36" s="51"/>
      <c r="B36" s="52">
        <v>18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11767525.722336279</v>
      </c>
      <c r="M36" s="53">
        <v>11767525.722336279</v>
      </c>
    </row>
    <row r="37" spans="1:13" x14ac:dyDescent="0.4">
      <c r="A37" s="54"/>
      <c r="B37" s="55">
        <v>19</v>
      </c>
      <c r="C37" s="55">
        <v>0</v>
      </c>
      <c r="D37" s="55">
        <v>0</v>
      </c>
      <c r="E37" s="55">
        <v>0</v>
      </c>
      <c r="F37" s="55">
        <v>7884795.2449254179</v>
      </c>
      <c r="G37" s="55">
        <v>15449733.121563086</v>
      </c>
      <c r="H37" s="55">
        <v>0</v>
      </c>
      <c r="I37" s="55">
        <v>0</v>
      </c>
      <c r="J37" s="55">
        <v>0</v>
      </c>
      <c r="K37" s="55">
        <v>0</v>
      </c>
      <c r="L37" s="55">
        <v>11083938.481790112</v>
      </c>
      <c r="M37" s="56">
        <v>34418466.848278619</v>
      </c>
    </row>
    <row r="38" spans="1:13" x14ac:dyDescent="0.4">
      <c r="A38" s="51"/>
      <c r="B38" s="52">
        <v>20</v>
      </c>
      <c r="C38" s="52">
        <v>12777133.102193668</v>
      </c>
      <c r="D38" s="52">
        <v>0</v>
      </c>
      <c r="E38" s="52">
        <v>0</v>
      </c>
      <c r="F38" s="52">
        <v>0</v>
      </c>
      <c r="G38" s="52">
        <v>142587411.6756666</v>
      </c>
      <c r="H38" s="52">
        <v>0</v>
      </c>
      <c r="I38" s="52">
        <v>0</v>
      </c>
      <c r="J38" s="52">
        <v>8167983.5004116492</v>
      </c>
      <c r="K38" s="52">
        <v>0</v>
      </c>
      <c r="L38" s="52">
        <v>0</v>
      </c>
      <c r="M38" s="53">
        <v>155364544.77786028</v>
      </c>
    </row>
    <row r="39" spans="1:13" x14ac:dyDescent="0.4">
      <c r="A39" s="54"/>
      <c r="B39" s="55">
        <v>21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8678977.0188680105</v>
      </c>
      <c r="I39" s="55">
        <v>0</v>
      </c>
      <c r="J39" s="55">
        <v>0</v>
      </c>
      <c r="K39" s="55">
        <v>0</v>
      </c>
      <c r="L39" s="55">
        <v>0</v>
      </c>
      <c r="M39" s="56">
        <v>8678977.0188680105</v>
      </c>
    </row>
    <row r="40" spans="1:13" x14ac:dyDescent="0.4">
      <c r="A40" s="51"/>
      <c r="B40" s="52">
        <v>22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7680940.2577425539</v>
      </c>
      <c r="J40" s="52">
        <v>5750123.079079859</v>
      </c>
      <c r="K40" s="52">
        <v>0</v>
      </c>
      <c r="L40" s="52">
        <v>0</v>
      </c>
      <c r="M40" s="53">
        <v>7680940.2577425539</v>
      </c>
    </row>
    <row r="41" spans="1:13" x14ac:dyDescent="0.4">
      <c r="A41" s="54"/>
      <c r="B41" s="55">
        <v>23</v>
      </c>
      <c r="C41" s="55">
        <v>42663870.044711336</v>
      </c>
      <c r="D41" s="55">
        <v>0</v>
      </c>
      <c r="E41" s="55">
        <v>5782239.6689123828</v>
      </c>
      <c r="F41" s="55">
        <v>0</v>
      </c>
      <c r="G41" s="55">
        <v>0</v>
      </c>
      <c r="H41" s="55">
        <v>0</v>
      </c>
      <c r="I41" s="55">
        <v>10172628.396865508</v>
      </c>
      <c r="J41" s="55">
        <v>0</v>
      </c>
      <c r="K41" s="55">
        <v>0</v>
      </c>
      <c r="L41" s="55">
        <v>0</v>
      </c>
      <c r="M41" s="56">
        <v>78769778.562949419</v>
      </c>
    </row>
    <row r="42" spans="1:13" x14ac:dyDescent="0.4">
      <c r="A42" s="51"/>
      <c r="B42" s="52">
        <v>24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3">
        <v>0</v>
      </c>
    </row>
    <row r="43" spans="1:13" x14ac:dyDescent="0.4">
      <c r="A43" s="54"/>
      <c r="B43" s="55">
        <v>25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5979618.0940362643</v>
      </c>
      <c r="I43" s="55">
        <v>0</v>
      </c>
      <c r="J43" s="55">
        <v>0</v>
      </c>
      <c r="K43" s="55">
        <v>0</v>
      </c>
      <c r="L43" s="55">
        <v>0</v>
      </c>
      <c r="M43" s="56">
        <v>5979618.0940362643</v>
      </c>
    </row>
    <row r="44" spans="1:13" x14ac:dyDescent="0.4">
      <c r="A44" s="51"/>
      <c r="B44" s="52">
        <v>26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36659246.345655426</v>
      </c>
      <c r="K44" s="52">
        <v>0</v>
      </c>
      <c r="L44" s="52">
        <v>63072168.533455983</v>
      </c>
      <c r="M44" s="53">
        <v>63072168.533455983</v>
      </c>
    </row>
    <row r="45" spans="1:13" x14ac:dyDescent="0.4">
      <c r="A45" s="54"/>
      <c r="B45" s="55">
        <v>27</v>
      </c>
      <c r="C45" s="55">
        <v>9769651.2720562667</v>
      </c>
      <c r="D45" s="55">
        <v>0</v>
      </c>
      <c r="E45" s="55">
        <v>0</v>
      </c>
      <c r="F45" s="55">
        <v>0</v>
      </c>
      <c r="G45" s="55">
        <v>0</v>
      </c>
      <c r="H45" s="55">
        <v>0</v>
      </c>
      <c r="I45" s="55">
        <v>0</v>
      </c>
      <c r="J45" s="55">
        <v>0</v>
      </c>
      <c r="K45" s="55">
        <v>0</v>
      </c>
      <c r="L45" s="55">
        <v>0</v>
      </c>
      <c r="M45" s="56">
        <v>9769651.2720562667</v>
      </c>
    </row>
    <row r="46" spans="1:13" x14ac:dyDescent="0.4">
      <c r="A46" s="51"/>
      <c r="B46" s="52">
        <v>28</v>
      </c>
      <c r="C46" s="52">
        <v>0</v>
      </c>
      <c r="D46" s="52">
        <v>0</v>
      </c>
      <c r="E46" s="52">
        <v>0</v>
      </c>
      <c r="F46" s="52">
        <v>0</v>
      </c>
      <c r="G46" s="52">
        <v>0</v>
      </c>
      <c r="H46" s="52">
        <v>479901085.55156863</v>
      </c>
      <c r="I46" s="52">
        <v>0</v>
      </c>
      <c r="J46" s="52">
        <v>0</v>
      </c>
      <c r="K46" s="52">
        <v>0</v>
      </c>
      <c r="L46" s="52">
        <v>0</v>
      </c>
      <c r="M46" s="53">
        <v>479901085.55156863</v>
      </c>
    </row>
    <row r="47" spans="1:13" x14ac:dyDescent="0.4">
      <c r="A47" s="54"/>
      <c r="B47" s="55">
        <v>29</v>
      </c>
      <c r="C47" s="55">
        <v>0</v>
      </c>
      <c r="D47" s="55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6">
        <v>0</v>
      </c>
    </row>
    <row r="48" spans="1:13" x14ac:dyDescent="0.4">
      <c r="A48" s="51"/>
      <c r="B48" s="52">
        <v>30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3">
        <v>0</v>
      </c>
    </row>
    <row r="49" spans="1:13" x14ac:dyDescent="0.4">
      <c r="A49" s="54"/>
      <c r="B49" s="55">
        <v>31</v>
      </c>
      <c r="C49" s="55">
        <v>0</v>
      </c>
      <c r="D49" s="55">
        <v>0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6">
        <v>0</v>
      </c>
    </row>
    <row r="50" spans="1:13" x14ac:dyDescent="0.4">
      <c r="A50" s="51"/>
      <c r="B50" s="52">
        <v>32</v>
      </c>
      <c r="C50" s="52">
        <v>0</v>
      </c>
      <c r="D50" s="52">
        <v>75824211.167519957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3">
        <v>88190790.22818777</v>
      </c>
    </row>
    <row r="51" spans="1:13" x14ac:dyDescent="0.4">
      <c r="A51" s="54"/>
      <c r="B51" s="55">
        <v>33</v>
      </c>
      <c r="C51" s="55">
        <v>0</v>
      </c>
      <c r="D51" s="55">
        <v>0</v>
      </c>
      <c r="E51" s="55">
        <v>6238320.6862011161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6">
        <v>6238320.6862011161</v>
      </c>
    </row>
    <row r="52" spans="1:13" x14ac:dyDescent="0.4">
      <c r="A52" s="51"/>
      <c r="B52" s="52">
        <v>34</v>
      </c>
      <c r="C52" s="52">
        <v>0</v>
      </c>
      <c r="D52" s="52">
        <v>0</v>
      </c>
      <c r="E52" s="52">
        <v>366279498.97313535</v>
      </c>
      <c r="F52" s="52">
        <v>0</v>
      </c>
      <c r="G52" s="52">
        <v>0</v>
      </c>
      <c r="H52" s="52">
        <v>5931076.9151558317</v>
      </c>
      <c r="I52" s="52">
        <v>0</v>
      </c>
      <c r="J52" s="52">
        <v>0</v>
      </c>
      <c r="K52" s="52">
        <v>0</v>
      </c>
      <c r="L52" s="52">
        <v>0</v>
      </c>
      <c r="M52" s="53">
        <v>372210575.88829118</v>
      </c>
    </row>
    <row r="53" spans="1:13" x14ac:dyDescent="0.4">
      <c r="A53" s="54"/>
      <c r="B53" s="55">
        <v>35</v>
      </c>
      <c r="C53" s="55">
        <v>0</v>
      </c>
      <c r="D53" s="55">
        <v>0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61847430.807810813</v>
      </c>
      <c r="K53" s="55">
        <v>0</v>
      </c>
      <c r="L53" s="55">
        <v>0</v>
      </c>
      <c r="M53" s="56">
        <v>0</v>
      </c>
    </row>
    <row r="54" spans="1:13" x14ac:dyDescent="0.4">
      <c r="A54" s="51"/>
      <c r="B54" s="52">
        <v>36</v>
      </c>
      <c r="C54" s="52">
        <v>0</v>
      </c>
      <c r="D54" s="52">
        <v>0</v>
      </c>
      <c r="E54" s="52">
        <v>8691111.6429046597</v>
      </c>
      <c r="F54" s="52">
        <v>0</v>
      </c>
      <c r="G54" s="52">
        <v>0</v>
      </c>
      <c r="H54" s="52">
        <v>0</v>
      </c>
      <c r="I54" s="52">
        <v>0</v>
      </c>
      <c r="J54" s="52">
        <v>18542323.990281697</v>
      </c>
      <c r="K54" s="52">
        <v>0</v>
      </c>
      <c r="L54" s="52">
        <v>0</v>
      </c>
      <c r="M54" s="53">
        <v>8691111.6429046597</v>
      </c>
    </row>
    <row r="55" spans="1:13" x14ac:dyDescent="0.4">
      <c r="A55" s="54"/>
      <c r="B55" s="55">
        <v>37</v>
      </c>
      <c r="C55" s="55">
        <v>9513520.7905015871</v>
      </c>
      <c r="D55" s="55">
        <v>0</v>
      </c>
      <c r="E55" s="55">
        <v>14405232.756276447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12065752.204802869</v>
      </c>
      <c r="M55" s="56">
        <v>35984505.751580909</v>
      </c>
    </row>
    <row r="56" spans="1:13" x14ac:dyDescent="0.4">
      <c r="A56" s="51"/>
      <c r="B56" s="52">
        <v>38</v>
      </c>
      <c r="C56" s="52">
        <v>0</v>
      </c>
      <c r="D56" s="52">
        <v>0</v>
      </c>
      <c r="E56" s="52">
        <v>6726760.6437841579</v>
      </c>
      <c r="F56" s="52">
        <v>0</v>
      </c>
      <c r="G56" s="52">
        <v>0</v>
      </c>
      <c r="H56" s="52">
        <v>0</v>
      </c>
      <c r="I56" s="52">
        <v>15281022.826440314</v>
      </c>
      <c r="J56" s="52">
        <v>0</v>
      </c>
      <c r="K56" s="52">
        <v>8087175.5459765876</v>
      </c>
      <c r="L56" s="52">
        <v>0</v>
      </c>
      <c r="M56" s="53">
        <v>30094959.016201057</v>
      </c>
    </row>
    <row r="57" spans="1:13" x14ac:dyDescent="0.4">
      <c r="A57" s="54"/>
      <c r="B57" s="55">
        <v>39</v>
      </c>
      <c r="C57" s="55">
        <v>0</v>
      </c>
      <c r="D57" s="55">
        <v>0</v>
      </c>
      <c r="E57" s="55">
        <v>0</v>
      </c>
      <c r="F57" s="55">
        <v>0</v>
      </c>
      <c r="G57" s="55">
        <v>8103334.0512920478</v>
      </c>
      <c r="H57" s="55">
        <v>0</v>
      </c>
      <c r="I57" s="55">
        <v>0</v>
      </c>
      <c r="J57" s="55">
        <v>0</v>
      </c>
      <c r="K57" s="55">
        <v>7556918.5352961393</v>
      </c>
      <c r="L57" s="55">
        <v>0</v>
      </c>
      <c r="M57" s="56">
        <v>15660252.586588187</v>
      </c>
    </row>
    <row r="58" spans="1:13" x14ac:dyDescent="0.4">
      <c r="A58" s="51"/>
      <c r="B58" s="52">
        <v>40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3">
        <v>0</v>
      </c>
    </row>
    <row r="59" spans="1:13" x14ac:dyDescent="0.4">
      <c r="A59" s="54"/>
      <c r="B59" s="55">
        <v>41</v>
      </c>
      <c r="C59" s="55">
        <v>0</v>
      </c>
      <c r="D59" s="55">
        <v>0</v>
      </c>
      <c r="E59" s="55">
        <v>0</v>
      </c>
      <c r="F59" s="55">
        <v>0</v>
      </c>
      <c r="G59" s="55">
        <v>8392432.7122792825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6">
        <v>8392432.7122792825</v>
      </c>
    </row>
    <row r="60" spans="1:13" x14ac:dyDescent="0.4">
      <c r="A60" s="51"/>
      <c r="B60" s="52">
        <v>42</v>
      </c>
      <c r="C60" s="52">
        <v>0</v>
      </c>
      <c r="D60" s="52">
        <v>0</v>
      </c>
      <c r="E60" s="52">
        <v>10903380.865823381</v>
      </c>
      <c r="F60" s="52">
        <v>0</v>
      </c>
      <c r="G60" s="52">
        <v>0</v>
      </c>
      <c r="H60" s="52">
        <v>0</v>
      </c>
      <c r="I60" s="52">
        <v>6267734.0478500165</v>
      </c>
      <c r="J60" s="52">
        <v>0</v>
      </c>
      <c r="K60" s="52">
        <v>5999910.0567116309</v>
      </c>
      <c r="L60" s="52">
        <v>18828886.205720361</v>
      </c>
      <c r="M60" s="53">
        <v>41999911.176105395</v>
      </c>
    </row>
    <row r="61" spans="1:13" x14ac:dyDescent="0.4">
      <c r="A61" s="54"/>
      <c r="B61" s="55">
        <v>43</v>
      </c>
      <c r="C61" s="55">
        <v>0</v>
      </c>
      <c r="D61" s="55">
        <v>0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6">
        <v>0</v>
      </c>
    </row>
    <row r="62" spans="1:13" x14ac:dyDescent="0.4">
      <c r="A62" s="51"/>
      <c r="B62" s="52">
        <v>44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18387977.476206772</v>
      </c>
      <c r="M62" s="53">
        <v>18387977.476206772</v>
      </c>
    </row>
    <row r="63" spans="1:13" x14ac:dyDescent="0.4">
      <c r="A63" s="54"/>
      <c r="B63" s="55">
        <v>45</v>
      </c>
      <c r="C63" s="55">
        <v>0</v>
      </c>
      <c r="D63" s="55">
        <v>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6">
        <v>0</v>
      </c>
    </row>
    <row r="64" spans="1:13" x14ac:dyDescent="0.4">
      <c r="A64" s="51"/>
      <c r="B64" s="52">
        <v>46</v>
      </c>
      <c r="C64" s="52">
        <v>0</v>
      </c>
      <c r="D64" s="52">
        <v>0</v>
      </c>
      <c r="E64" s="52">
        <v>0</v>
      </c>
      <c r="F64" s="52">
        <v>509493364.0134896</v>
      </c>
      <c r="G64" s="52">
        <v>23670179.170460433</v>
      </c>
      <c r="H64" s="52">
        <v>0</v>
      </c>
      <c r="I64" s="52">
        <v>0</v>
      </c>
      <c r="J64" s="52">
        <v>0</v>
      </c>
      <c r="K64" s="52">
        <v>0</v>
      </c>
      <c r="L64" s="52">
        <v>12044811.403303877</v>
      </c>
      <c r="M64" s="53">
        <v>545208354.58725393</v>
      </c>
    </row>
    <row r="65" spans="1:13" x14ac:dyDescent="0.4">
      <c r="A65" s="54"/>
      <c r="B65" s="55">
        <v>47</v>
      </c>
      <c r="C65" s="55">
        <v>12809760.116662608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6">
        <v>12809760.116662608</v>
      </c>
    </row>
    <row r="66" spans="1:13" x14ac:dyDescent="0.4">
      <c r="A66" s="51"/>
      <c r="B66" s="52">
        <v>48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11462716.509472577</v>
      </c>
      <c r="J66" s="52">
        <v>0</v>
      </c>
      <c r="K66" s="52">
        <v>0</v>
      </c>
      <c r="L66" s="52">
        <v>11021195.620020598</v>
      </c>
      <c r="M66" s="53">
        <v>22483912.129493173</v>
      </c>
    </row>
    <row r="67" spans="1:13" x14ac:dyDescent="0.4">
      <c r="A67" s="54"/>
      <c r="B67" s="55">
        <v>49</v>
      </c>
      <c r="C67" s="55">
        <v>0</v>
      </c>
      <c r="D67" s="55"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K67" s="55">
        <v>0</v>
      </c>
      <c r="L67" s="55">
        <v>0</v>
      </c>
      <c r="M67" s="56">
        <v>0</v>
      </c>
    </row>
    <row r="68" spans="1:13" x14ac:dyDescent="0.4">
      <c r="A68" s="51"/>
      <c r="B68" s="52">
        <v>50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3">
        <v>0</v>
      </c>
    </row>
    <row r="69" spans="1:13" x14ac:dyDescent="0.4">
      <c r="A69" s="54"/>
      <c r="B69" s="55">
        <v>51</v>
      </c>
      <c r="C69" s="55">
        <v>6546900.9038990261</v>
      </c>
      <c r="D69" s="55"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  <c r="M69" s="56">
        <v>6546900.9038990261</v>
      </c>
    </row>
    <row r="70" spans="1:13" x14ac:dyDescent="0.4">
      <c r="A70" s="51"/>
      <c r="B70" s="52">
        <v>52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3">
        <v>0</v>
      </c>
    </row>
    <row r="71" spans="1:13" x14ac:dyDescent="0.4">
      <c r="A71" s="54"/>
      <c r="B71" s="55">
        <v>53</v>
      </c>
      <c r="C71" s="55">
        <v>0</v>
      </c>
      <c r="D71" s="55">
        <v>0</v>
      </c>
      <c r="E71" s="55">
        <v>0</v>
      </c>
      <c r="F71" s="55">
        <v>0</v>
      </c>
      <c r="G71" s="55">
        <v>0</v>
      </c>
      <c r="H71" s="55">
        <v>0</v>
      </c>
      <c r="I71" s="55">
        <v>31681722.42613849</v>
      </c>
      <c r="J71" s="55">
        <v>0</v>
      </c>
      <c r="K71" s="55">
        <v>0</v>
      </c>
      <c r="L71" s="55">
        <v>0</v>
      </c>
      <c r="M71" s="56">
        <v>31681722.42613849</v>
      </c>
    </row>
    <row r="72" spans="1:13" x14ac:dyDescent="0.4">
      <c r="A72" s="51"/>
      <c r="B72" s="52">
        <v>54</v>
      </c>
      <c r="C72" s="52">
        <v>0</v>
      </c>
      <c r="D72" s="52">
        <v>0</v>
      </c>
      <c r="E72" s="52">
        <v>118313934.2049206</v>
      </c>
      <c r="F72" s="52">
        <v>0</v>
      </c>
      <c r="G72" s="52">
        <v>0</v>
      </c>
      <c r="H72" s="52">
        <v>11480428.784988277</v>
      </c>
      <c r="I72" s="52">
        <v>0</v>
      </c>
      <c r="J72" s="52">
        <v>6080225.0427245069</v>
      </c>
      <c r="K72" s="52">
        <v>0</v>
      </c>
      <c r="L72" s="52">
        <v>0</v>
      </c>
      <c r="M72" s="53">
        <v>129794362.98990887</v>
      </c>
    </row>
    <row r="73" spans="1:13" x14ac:dyDescent="0.4">
      <c r="A73" s="54"/>
      <c r="B73" s="55">
        <v>55</v>
      </c>
      <c r="C73" s="55">
        <v>8616336.3487822823</v>
      </c>
      <c r="D73" s="55">
        <v>9302154.0476367418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6">
        <v>17918490.396419026</v>
      </c>
    </row>
    <row r="74" spans="1:13" x14ac:dyDescent="0.4">
      <c r="A74" s="51"/>
      <c r="B74" s="52">
        <v>56</v>
      </c>
      <c r="C74" s="52">
        <v>0</v>
      </c>
      <c r="D74" s="52">
        <v>0</v>
      </c>
      <c r="E74" s="52">
        <v>6446009.1687282296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3">
        <v>6446009.1687282296</v>
      </c>
    </row>
    <row r="75" spans="1:13" x14ac:dyDescent="0.4">
      <c r="A75" s="54"/>
      <c r="B75" s="55">
        <v>57</v>
      </c>
      <c r="C75" s="55">
        <v>0</v>
      </c>
      <c r="D75" s="55">
        <v>0</v>
      </c>
      <c r="E75" s="55">
        <v>0</v>
      </c>
      <c r="F75" s="55">
        <v>0</v>
      </c>
      <c r="G75" s="55">
        <v>25422745.379569743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6">
        <v>25422745.379569743</v>
      </c>
    </row>
    <row r="76" spans="1:13" x14ac:dyDescent="0.4">
      <c r="A76" s="51"/>
      <c r="B76" s="52">
        <v>58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9808121.5530200321</v>
      </c>
      <c r="L76" s="52">
        <v>0</v>
      </c>
      <c r="M76" s="53">
        <v>19865499.958828777</v>
      </c>
    </row>
    <row r="77" spans="1:13" x14ac:dyDescent="0.4">
      <c r="A77" s="54"/>
      <c r="B77" s="55">
        <v>59</v>
      </c>
      <c r="C77" s="55">
        <v>6732828.3652493106</v>
      </c>
      <c r="D77" s="55">
        <v>0</v>
      </c>
      <c r="E77" s="55">
        <v>769372633.50357938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6">
        <v>788268301.71550357</v>
      </c>
    </row>
    <row r="78" spans="1:13" x14ac:dyDescent="0.4">
      <c r="A78" s="51"/>
      <c r="B78" s="52">
        <v>60</v>
      </c>
      <c r="C78" s="52">
        <v>23714472.269164801</v>
      </c>
      <c r="D78" s="52">
        <v>6770876.7204753924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3">
        <v>30485348.989640191</v>
      </c>
    </row>
    <row r="79" spans="1:13" x14ac:dyDescent="0.4">
      <c r="A79" s="54"/>
      <c r="B79" s="55">
        <v>61</v>
      </c>
      <c r="C79" s="55">
        <v>0</v>
      </c>
      <c r="D79" s="55">
        <v>0</v>
      </c>
      <c r="E79" s="55">
        <v>0</v>
      </c>
      <c r="F79" s="55">
        <v>0</v>
      </c>
      <c r="G79" s="55">
        <v>0</v>
      </c>
      <c r="H79" s="55">
        <v>26750726.612467352</v>
      </c>
      <c r="I79" s="55">
        <v>0</v>
      </c>
      <c r="J79" s="55">
        <v>0</v>
      </c>
      <c r="K79" s="55">
        <v>0</v>
      </c>
      <c r="L79" s="55">
        <v>0</v>
      </c>
      <c r="M79" s="56">
        <v>26750726.612467352</v>
      </c>
    </row>
    <row r="80" spans="1:13" x14ac:dyDescent="0.4">
      <c r="A80" s="51"/>
      <c r="B80" s="52">
        <v>62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3">
        <v>0</v>
      </c>
    </row>
    <row r="81" spans="1:13" x14ac:dyDescent="0.4">
      <c r="A81" s="54"/>
      <c r="B81" s="55">
        <v>63</v>
      </c>
      <c r="C81" s="55">
        <v>0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7255284.0893240413</v>
      </c>
      <c r="J81" s="55">
        <v>0</v>
      </c>
      <c r="K81" s="55">
        <v>0</v>
      </c>
      <c r="L81" s="55">
        <v>0</v>
      </c>
      <c r="M81" s="56">
        <v>7255284.0893240413</v>
      </c>
    </row>
    <row r="82" spans="1:13" x14ac:dyDescent="0.4">
      <c r="A82" s="51"/>
      <c r="B82" s="52">
        <v>64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3">
        <v>0</v>
      </c>
    </row>
    <row r="83" spans="1:13" x14ac:dyDescent="0.4">
      <c r="A83" s="54"/>
      <c r="B83" s="55">
        <v>65</v>
      </c>
      <c r="C83" s="55">
        <v>0</v>
      </c>
      <c r="D83" s="55">
        <v>97753047.190239191</v>
      </c>
      <c r="E83" s="55">
        <v>0</v>
      </c>
      <c r="F83" s="55">
        <v>0</v>
      </c>
      <c r="G83" s="55">
        <v>0</v>
      </c>
      <c r="H83" s="55">
        <v>12467552.441213831</v>
      </c>
      <c r="I83" s="55">
        <v>0</v>
      </c>
      <c r="J83" s="55">
        <v>0</v>
      </c>
      <c r="K83" s="55">
        <v>0</v>
      </c>
      <c r="L83" s="55">
        <v>0</v>
      </c>
      <c r="M83" s="56">
        <v>110220599.63145302</v>
      </c>
    </row>
    <row r="84" spans="1:13" x14ac:dyDescent="0.4">
      <c r="A84" s="51"/>
      <c r="B84" s="52">
        <v>66</v>
      </c>
      <c r="C84" s="52">
        <v>10129380.545975266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8064360.2754815314</v>
      </c>
      <c r="J84" s="52">
        <v>0</v>
      </c>
      <c r="K84" s="52">
        <v>0</v>
      </c>
      <c r="L84" s="52">
        <v>5884166.9440453369</v>
      </c>
      <c r="M84" s="53">
        <v>24077907.765502132</v>
      </c>
    </row>
    <row r="85" spans="1:13" x14ac:dyDescent="0.4">
      <c r="A85" s="54"/>
      <c r="B85" s="55">
        <v>67</v>
      </c>
      <c r="C85" s="55">
        <v>0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10334119.547452686</v>
      </c>
      <c r="J85" s="55">
        <v>0</v>
      </c>
      <c r="K85" s="55">
        <v>0</v>
      </c>
      <c r="L85" s="55">
        <v>0</v>
      </c>
      <c r="M85" s="56">
        <v>10334119.547452686</v>
      </c>
    </row>
    <row r="86" spans="1:13" x14ac:dyDescent="0.4">
      <c r="A86" s="51"/>
      <c r="B86" s="52">
        <v>68</v>
      </c>
      <c r="C86" s="52">
        <v>0</v>
      </c>
      <c r="D86" s="52">
        <v>0</v>
      </c>
      <c r="E86" s="52">
        <v>0</v>
      </c>
      <c r="F86" s="52">
        <v>24541364.767275475</v>
      </c>
      <c r="G86" s="52">
        <v>0</v>
      </c>
      <c r="H86" s="52">
        <v>0</v>
      </c>
      <c r="I86" s="52">
        <v>7246423.3666920466</v>
      </c>
      <c r="J86" s="52">
        <v>6271657.2502394654</v>
      </c>
      <c r="K86" s="52">
        <v>0</v>
      </c>
      <c r="L86" s="52">
        <v>0</v>
      </c>
      <c r="M86" s="53">
        <v>31787788.133967519</v>
      </c>
    </row>
    <row r="87" spans="1:13" x14ac:dyDescent="0.4">
      <c r="A87" s="54"/>
      <c r="B87" s="55">
        <v>69</v>
      </c>
      <c r="C87" s="55">
        <v>0</v>
      </c>
      <c r="D87" s="55">
        <v>0</v>
      </c>
      <c r="E87" s="55">
        <v>16263798.17206418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6">
        <v>16263798.17206418</v>
      </c>
    </row>
    <row r="88" spans="1:13" x14ac:dyDescent="0.4">
      <c r="A88" s="51"/>
      <c r="B88" s="52">
        <v>70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3">
        <v>12716673.965616394</v>
      </c>
    </row>
    <row r="89" spans="1:13" x14ac:dyDescent="0.4">
      <c r="A89" s="54"/>
      <c r="B89" s="55">
        <v>71</v>
      </c>
      <c r="C89" s="55">
        <v>0</v>
      </c>
      <c r="D89" s="55">
        <v>7909865.2899728948</v>
      </c>
      <c r="E89" s="55">
        <v>0</v>
      </c>
      <c r="F89" s="55">
        <v>72789838.147059679</v>
      </c>
      <c r="G89" s="55">
        <v>0</v>
      </c>
      <c r="H89" s="55">
        <v>0</v>
      </c>
      <c r="I89" s="55">
        <v>0</v>
      </c>
      <c r="J89" s="55">
        <v>0</v>
      </c>
      <c r="K89" s="55">
        <v>0</v>
      </c>
      <c r="L89" s="55">
        <v>6786228.4989104662</v>
      </c>
      <c r="M89" s="56">
        <v>87485931.935943052</v>
      </c>
    </row>
    <row r="90" spans="1:13" x14ac:dyDescent="0.4">
      <c r="A90" s="51"/>
      <c r="B90" s="52">
        <v>72</v>
      </c>
      <c r="C90" s="52">
        <v>0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3">
        <v>0</v>
      </c>
    </row>
    <row r="91" spans="1:13" x14ac:dyDescent="0.4">
      <c r="A91" s="54"/>
      <c r="B91" s="55">
        <v>73</v>
      </c>
      <c r="C91" s="55">
        <v>0</v>
      </c>
      <c r="D91" s="55">
        <v>20632895.061641812</v>
      </c>
      <c r="E91" s="55">
        <v>0</v>
      </c>
      <c r="F91" s="55">
        <v>5766105.3196799755</v>
      </c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  <c r="M91" s="56">
        <v>26399000.381321788</v>
      </c>
    </row>
    <row r="92" spans="1:13" x14ac:dyDescent="0.4">
      <c r="A92" s="51"/>
      <c r="B92" s="52">
        <v>74</v>
      </c>
      <c r="C92" s="52">
        <v>0</v>
      </c>
      <c r="D92" s="52">
        <v>0</v>
      </c>
      <c r="E92" s="52">
        <v>14839377.077202449</v>
      </c>
      <c r="F92" s="52">
        <v>0</v>
      </c>
      <c r="G92" s="52">
        <v>0</v>
      </c>
      <c r="H92" s="52">
        <v>78118168.181475863</v>
      </c>
      <c r="I92" s="52">
        <v>6534258.1694590878</v>
      </c>
      <c r="J92" s="52">
        <v>0</v>
      </c>
      <c r="K92" s="52">
        <v>0</v>
      </c>
      <c r="L92" s="52">
        <v>0</v>
      </c>
      <c r="M92" s="53">
        <v>99491803.428137407</v>
      </c>
    </row>
    <row r="93" spans="1:13" x14ac:dyDescent="0.4">
      <c r="A93" s="54"/>
      <c r="B93" s="55">
        <v>75</v>
      </c>
      <c r="C93" s="55">
        <v>0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0</v>
      </c>
      <c r="L93" s="55">
        <v>8003810.1634190176</v>
      </c>
      <c r="M93" s="56">
        <v>8003810.1634190176</v>
      </c>
    </row>
    <row r="94" spans="1:13" x14ac:dyDescent="0.4">
      <c r="A94" s="51"/>
      <c r="B94" s="52">
        <v>76</v>
      </c>
      <c r="C94" s="52">
        <v>0</v>
      </c>
      <c r="D94" s="52">
        <v>0</v>
      </c>
      <c r="E94" s="52">
        <v>0</v>
      </c>
      <c r="F94" s="52">
        <v>0</v>
      </c>
      <c r="G94" s="52">
        <v>0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3">
        <v>0</v>
      </c>
    </row>
    <row r="95" spans="1:13" x14ac:dyDescent="0.4">
      <c r="A95" s="54"/>
      <c r="B95" s="55">
        <v>77</v>
      </c>
      <c r="C95" s="55">
        <v>0</v>
      </c>
      <c r="D95" s="55">
        <v>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7437926.1797752827</v>
      </c>
      <c r="M95" s="56">
        <v>7437926.1797752827</v>
      </c>
    </row>
    <row r="96" spans="1:13" x14ac:dyDescent="0.4">
      <c r="A96" s="51"/>
      <c r="B96" s="52">
        <v>78</v>
      </c>
      <c r="C96" s="52">
        <v>0</v>
      </c>
      <c r="D96" s="52">
        <v>0</v>
      </c>
      <c r="E96" s="52">
        <v>11241459.377740951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3">
        <v>11241459.377740951</v>
      </c>
    </row>
    <row r="97" spans="1:13" x14ac:dyDescent="0.4">
      <c r="A97" s="54"/>
      <c r="B97" s="55">
        <v>79</v>
      </c>
      <c r="C97" s="55">
        <v>0</v>
      </c>
      <c r="D97" s="55">
        <v>0</v>
      </c>
      <c r="E97" s="55">
        <v>0</v>
      </c>
      <c r="F97" s="55">
        <v>0</v>
      </c>
      <c r="G97" s="55">
        <v>0</v>
      </c>
      <c r="H97" s="55">
        <v>24776048.602981068</v>
      </c>
      <c r="I97" s="55">
        <v>0</v>
      </c>
      <c r="J97" s="55">
        <v>0</v>
      </c>
      <c r="K97" s="55">
        <v>0</v>
      </c>
      <c r="L97" s="55">
        <v>11912967.780650482</v>
      </c>
      <c r="M97" s="56">
        <v>36689016.38363155</v>
      </c>
    </row>
    <row r="98" spans="1:13" x14ac:dyDescent="0.4">
      <c r="A98" s="51"/>
      <c r="B98" s="52">
        <v>80</v>
      </c>
      <c r="C98" s="52">
        <v>0</v>
      </c>
      <c r="D98" s="52">
        <v>0</v>
      </c>
      <c r="E98" s="52">
        <v>0</v>
      </c>
      <c r="F98" s="52">
        <v>17062677.995726917</v>
      </c>
      <c r="G98" s="52">
        <v>0</v>
      </c>
      <c r="H98" s="52">
        <v>0</v>
      </c>
      <c r="I98" s="52">
        <v>0</v>
      </c>
      <c r="J98" s="52">
        <v>14349514.729552278</v>
      </c>
      <c r="K98" s="52">
        <v>0</v>
      </c>
      <c r="L98" s="52">
        <v>0</v>
      </c>
      <c r="M98" s="53">
        <v>17062677.995726917</v>
      </c>
    </row>
    <row r="99" spans="1:13" x14ac:dyDescent="0.4">
      <c r="A99" s="54"/>
      <c r="B99" s="55">
        <v>81</v>
      </c>
      <c r="C99" s="55">
        <v>0</v>
      </c>
      <c r="D99" s="55">
        <v>7780038.241696273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6">
        <v>7780038.241696273</v>
      </c>
    </row>
    <row r="100" spans="1:13" x14ac:dyDescent="0.4">
      <c r="A100" s="51"/>
      <c r="B100" s="52">
        <v>82</v>
      </c>
      <c r="C100" s="52">
        <v>0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3">
        <v>0</v>
      </c>
    </row>
    <row r="101" spans="1:13" x14ac:dyDescent="0.4">
      <c r="A101" s="54"/>
      <c r="B101" s="55">
        <v>83</v>
      </c>
      <c r="C101" s="55">
        <v>0</v>
      </c>
      <c r="D101" s="55">
        <v>0</v>
      </c>
      <c r="E101" s="55">
        <v>0</v>
      </c>
      <c r="F101" s="55">
        <v>0</v>
      </c>
      <c r="G101" s="55">
        <v>0</v>
      </c>
      <c r="H101" s="55">
        <v>6221988.3437223136</v>
      </c>
      <c r="I101" s="55">
        <v>0</v>
      </c>
      <c r="J101" s="55">
        <v>0</v>
      </c>
      <c r="K101" s="55">
        <v>0</v>
      </c>
      <c r="L101" s="55">
        <v>0</v>
      </c>
      <c r="M101" s="56">
        <v>6221988.3437223136</v>
      </c>
    </row>
    <row r="102" spans="1:13" x14ac:dyDescent="0.4">
      <c r="A102" s="51"/>
      <c r="B102" s="52">
        <v>84</v>
      </c>
      <c r="C102" s="52">
        <v>0</v>
      </c>
      <c r="D102" s="52">
        <v>0</v>
      </c>
      <c r="E102" s="52">
        <v>0</v>
      </c>
      <c r="F102" s="52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3">
        <v>50078481.137388378</v>
      </c>
    </row>
    <row r="103" spans="1:13" x14ac:dyDescent="0.4">
      <c r="A103" s="54"/>
      <c r="B103" s="55">
        <v>85</v>
      </c>
      <c r="C103" s="55">
        <v>0</v>
      </c>
      <c r="D103" s="55">
        <v>5859844.7576498995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25426999.404021669</v>
      </c>
      <c r="L103" s="55">
        <v>0</v>
      </c>
      <c r="M103" s="56">
        <v>31286844.161671568</v>
      </c>
    </row>
    <row r="104" spans="1:13" x14ac:dyDescent="0.4">
      <c r="A104" s="51"/>
      <c r="B104" s="52">
        <v>86</v>
      </c>
      <c r="C104" s="52">
        <v>0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17447363.688603118</v>
      </c>
      <c r="L104" s="52">
        <v>0</v>
      </c>
      <c r="M104" s="53">
        <v>17447363.688603118</v>
      </c>
    </row>
    <row r="105" spans="1:13" x14ac:dyDescent="0.4">
      <c r="A105" s="54"/>
      <c r="B105" s="55">
        <v>87</v>
      </c>
      <c r="C105" s="55">
        <v>0</v>
      </c>
      <c r="D105" s="55">
        <v>5890399.2036780342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6">
        <v>5890399.2036780342</v>
      </c>
    </row>
    <row r="106" spans="1:13" x14ac:dyDescent="0.4">
      <c r="A106" s="51"/>
      <c r="B106" s="52">
        <v>88</v>
      </c>
      <c r="C106" s="52">
        <v>8651140.6280795448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3">
        <v>8651140.6280795448</v>
      </c>
    </row>
    <row r="107" spans="1:13" x14ac:dyDescent="0.4">
      <c r="A107" s="54"/>
      <c r="B107" s="55">
        <v>89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84917795.569680423</v>
      </c>
      <c r="K107" s="55">
        <v>0</v>
      </c>
      <c r="L107" s="55">
        <v>0</v>
      </c>
      <c r="M107" s="56">
        <v>0</v>
      </c>
    </row>
    <row r="108" spans="1:13" x14ac:dyDescent="0.4">
      <c r="A108" s="51"/>
      <c r="B108" s="52">
        <v>90</v>
      </c>
      <c r="C108" s="52">
        <v>7331893.4812955726</v>
      </c>
      <c r="D108" s="52">
        <v>0</v>
      </c>
      <c r="E108" s="52">
        <v>6921941.5956710558</v>
      </c>
      <c r="F108" s="52">
        <v>0</v>
      </c>
      <c r="G108" s="52">
        <v>112928620.07046476</v>
      </c>
      <c r="H108" s="52">
        <v>112835392.36807182</v>
      </c>
      <c r="I108" s="52">
        <v>8359685.9497363549</v>
      </c>
      <c r="J108" s="52">
        <v>0</v>
      </c>
      <c r="K108" s="52">
        <v>0</v>
      </c>
      <c r="L108" s="52">
        <v>0</v>
      </c>
      <c r="M108" s="53">
        <v>248377533.46523961</v>
      </c>
    </row>
    <row r="109" spans="1:13" x14ac:dyDescent="0.4">
      <c r="A109" s="54"/>
      <c r="B109" s="55">
        <v>91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20597924.139532093</v>
      </c>
      <c r="M109" s="56">
        <v>20597924.139532093</v>
      </c>
    </row>
    <row r="110" spans="1:13" x14ac:dyDescent="0.4">
      <c r="A110" s="51"/>
      <c r="B110" s="52">
        <v>92</v>
      </c>
      <c r="C110" s="52">
        <v>0</v>
      </c>
      <c r="D110" s="52">
        <v>0</v>
      </c>
      <c r="E110" s="52">
        <v>0</v>
      </c>
      <c r="F110" s="52">
        <v>0</v>
      </c>
      <c r="G110" s="52">
        <v>5913952.5797457397</v>
      </c>
      <c r="H110" s="52">
        <v>0</v>
      </c>
      <c r="I110" s="52">
        <v>0</v>
      </c>
      <c r="J110" s="52">
        <v>11269164.742156597</v>
      </c>
      <c r="K110" s="52">
        <v>0</v>
      </c>
      <c r="L110" s="52">
        <v>0</v>
      </c>
      <c r="M110" s="53">
        <v>5913952.5797457397</v>
      </c>
    </row>
    <row r="111" spans="1:13" x14ac:dyDescent="0.4">
      <c r="A111" s="54"/>
      <c r="B111" s="55">
        <v>93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6">
        <v>0</v>
      </c>
    </row>
    <row r="112" spans="1:13" x14ac:dyDescent="0.4">
      <c r="A112" s="51"/>
      <c r="B112" s="52">
        <v>94</v>
      </c>
      <c r="C112" s="52">
        <v>0</v>
      </c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3">
        <v>0</v>
      </c>
    </row>
    <row r="113" spans="1:13" x14ac:dyDescent="0.4">
      <c r="A113" s="54"/>
      <c r="B113" s="55">
        <v>95</v>
      </c>
      <c r="C113" s="55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6">
        <v>0</v>
      </c>
    </row>
    <row r="114" spans="1:13" x14ac:dyDescent="0.4">
      <c r="A114" s="51"/>
      <c r="B114" s="52">
        <v>96</v>
      </c>
      <c r="C114" s="52">
        <v>0</v>
      </c>
      <c r="D114" s="52">
        <v>8185980.3652452398</v>
      </c>
      <c r="E114" s="52">
        <v>0</v>
      </c>
      <c r="F114" s="52">
        <v>6625715.5071119042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3">
        <v>28945311.804358579</v>
      </c>
    </row>
    <row r="115" spans="1:13" x14ac:dyDescent="0.4">
      <c r="A115" s="54"/>
      <c r="B115" s="55">
        <v>97</v>
      </c>
      <c r="C115" s="55">
        <v>0</v>
      </c>
      <c r="D115" s="55">
        <v>12976498.196219096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K115" s="55">
        <v>0</v>
      </c>
      <c r="L115" s="55">
        <v>0</v>
      </c>
      <c r="M115" s="56">
        <v>12976498.196219096</v>
      </c>
    </row>
    <row r="116" spans="1:13" x14ac:dyDescent="0.4">
      <c r="A116" s="51"/>
      <c r="B116" s="52">
        <v>98</v>
      </c>
      <c r="C116" s="52">
        <v>0</v>
      </c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3">
        <v>0</v>
      </c>
    </row>
    <row r="117" spans="1:13" x14ac:dyDescent="0.4">
      <c r="A117" s="54"/>
      <c r="B117" s="55">
        <v>99</v>
      </c>
      <c r="C117" s="55">
        <v>0</v>
      </c>
      <c r="D117" s="55"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K117" s="55">
        <v>0</v>
      </c>
      <c r="L117" s="55">
        <v>0</v>
      </c>
      <c r="M117" s="56">
        <v>0</v>
      </c>
    </row>
    <row r="118" spans="1:13" x14ac:dyDescent="0.4">
      <c r="A118" s="51"/>
      <c r="B118" s="52">
        <v>100</v>
      </c>
      <c r="C118" s="52">
        <v>0</v>
      </c>
      <c r="D118" s="52">
        <v>0</v>
      </c>
      <c r="E118" s="52">
        <v>0</v>
      </c>
      <c r="F118" s="52">
        <v>0</v>
      </c>
      <c r="G118" s="52">
        <v>8650194.6609338988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3">
        <v>8650194.6609338988</v>
      </c>
    </row>
    <row r="119" spans="1:13" x14ac:dyDescent="0.4">
      <c r="A119" s="54"/>
      <c r="B119" s="55">
        <v>101</v>
      </c>
      <c r="C119" s="55">
        <v>0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72872434.087035239</v>
      </c>
      <c r="J119" s="55">
        <v>0</v>
      </c>
      <c r="K119" s="55">
        <v>0</v>
      </c>
      <c r="L119" s="55">
        <v>0</v>
      </c>
      <c r="M119" s="56">
        <v>72872434.087035239</v>
      </c>
    </row>
    <row r="120" spans="1:13" x14ac:dyDescent="0.4">
      <c r="A120" s="51"/>
      <c r="B120" s="52">
        <v>102</v>
      </c>
      <c r="C120" s="52">
        <v>0</v>
      </c>
      <c r="D120" s="52">
        <v>0</v>
      </c>
      <c r="E120" s="52">
        <v>0</v>
      </c>
      <c r="F120" s="52">
        <v>0</v>
      </c>
      <c r="G120" s="52">
        <v>0</v>
      </c>
      <c r="H120" s="52">
        <v>0</v>
      </c>
      <c r="I120" s="52">
        <v>0</v>
      </c>
      <c r="J120" s="52">
        <v>0</v>
      </c>
      <c r="K120" s="52">
        <v>0</v>
      </c>
      <c r="L120" s="52">
        <v>0</v>
      </c>
      <c r="M120" s="53">
        <v>0</v>
      </c>
    </row>
    <row r="121" spans="1:13" x14ac:dyDescent="0.4">
      <c r="A121" s="54"/>
      <c r="B121" s="55">
        <v>103</v>
      </c>
      <c r="C121" s="55">
        <v>0</v>
      </c>
      <c r="D121" s="55">
        <v>0</v>
      </c>
      <c r="E121" s="55">
        <v>0</v>
      </c>
      <c r="F121" s="55">
        <v>7615589.2358868876</v>
      </c>
      <c r="G121" s="55">
        <v>0</v>
      </c>
      <c r="H121" s="55">
        <v>0</v>
      </c>
      <c r="I121" s="55">
        <v>6904827.2515787156</v>
      </c>
      <c r="J121" s="55">
        <v>0</v>
      </c>
      <c r="K121" s="55">
        <v>0</v>
      </c>
      <c r="L121" s="55">
        <v>0</v>
      </c>
      <c r="M121" s="56">
        <v>14520416.487465603</v>
      </c>
    </row>
    <row r="122" spans="1:13" x14ac:dyDescent="0.4">
      <c r="A122" s="51"/>
      <c r="B122" s="52">
        <v>104</v>
      </c>
      <c r="C122" s="52">
        <v>0</v>
      </c>
      <c r="D122" s="52">
        <v>0</v>
      </c>
      <c r="E122" s="52">
        <v>0</v>
      </c>
      <c r="F122" s="52">
        <v>0</v>
      </c>
      <c r="G122" s="52">
        <v>0</v>
      </c>
      <c r="H122" s="52">
        <v>11691638.553210774</v>
      </c>
      <c r="I122" s="52">
        <v>0</v>
      </c>
      <c r="J122" s="52">
        <v>22568973.438781817</v>
      </c>
      <c r="K122" s="52">
        <v>0</v>
      </c>
      <c r="L122" s="52">
        <v>0</v>
      </c>
      <c r="M122" s="53">
        <v>11691638.553210774</v>
      </c>
    </row>
    <row r="123" spans="1:13" x14ac:dyDescent="0.4">
      <c r="A123" s="54"/>
      <c r="B123" s="55">
        <v>105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40162484.095274433</v>
      </c>
      <c r="J123" s="55">
        <v>0</v>
      </c>
      <c r="K123" s="55">
        <v>0</v>
      </c>
      <c r="L123" s="55">
        <v>0</v>
      </c>
      <c r="M123" s="56">
        <v>40162484.095274433</v>
      </c>
    </row>
    <row r="124" spans="1:13" x14ac:dyDescent="0.4">
      <c r="A124" s="51"/>
      <c r="B124" s="52">
        <v>106</v>
      </c>
      <c r="C124" s="52">
        <v>0</v>
      </c>
      <c r="D124" s="52">
        <v>0</v>
      </c>
      <c r="E124" s="52">
        <v>0</v>
      </c>
      <c r="F124" s="52">
        <v>0</v>
      </c>
      <c r="G124" s="52">
        <v>48053311.082490087</v>
      </c>
      <c r="H124" s="52">
        <v>19989513.863121439</v>
      </c>
      <c r="I124" s="52">
        <v>0</v>
      </c>
      <c r="J124" s="52">
        <v>0</v>
      </c>
      <c r="K124" s="52">
        <v>0</v>
      </c>
      <c r="L124" s="52">
        <v>0</v>
      </c>
      <c r="M124" s="53">
        <v>68042824.945611522</v>
      </c>
    </row>
    <row r="125" spans="1:13" x14ac:dyDescent="0.4">
      <c r="A125" s="54"/>
      <c r="B125" s="55">
        <v>107</v>
      </c>
      <c r="C125" s="55">
        <v>0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6">
        <v>0</v>
      </c>
    </row>
    <row r="126" spans="1:13" x14ac:dyDescent="0.4">
      <c r="A126" s="51"/>
      <c r="B126" s="52">
        <v>108</v>
      </c>
      <c r="C126" s="52">
        <v>0</v>
      </c>
      <c r="D126" s="52">
        <v>0</v>
      </c>
      <c r="E126" s="52">
        <v>0</v>
      </c>
      <c r="F126" s="52">
        <v>0</v>
      </c>
      <c r="G126" s="52">
        <v>0</v>
      </c>
      <c r="H126" s="52">
        <v>0</v>
      </c>
      <c r="I126" s="52">
        <v>0</v>
      </c>
      <c r="J126" s="52">
        <v>0</v>
      </c>
      <c r="K126" s="52">
        <v>0</v>
      </c>
      <c r="L126" s="52">
        <v>0</v>
      </c>
      <c r="M126" s="53">
        <v>8690639.9356365278</v>
      </c>
    </row>
    <row r="127" spans="1:13" x14ac:dyDescent="0.4">
      <c r="A127" s="54"/>
      <c r="B127" s="55">
        <v>109</v>
      </c>
      <c r="C127" s="55">
        <v>0</v>
      </c>
      <c r="D127" s="55">
        <v>0</v>
      </c>
      <c r="E127" s="55">
        <v>0</v>
      </c>
      <c r="F127" s="55">
        <v>0</v>
      </c>
      <c r="G127" s="55">
        <v>8365787.9811200723</v>
      </c>
      <c r="H127" s="55">
        <v>0</v>
      </c>
      <c r="I127" s="55">
        <v>0</v>
      </c>
      <c r="J127" s="55">
        <v>0</v>
      </c>
      <c r="K127" s="55">
        <v>0</v>
      </c>
      <c r="L127" s="55">
        <v>0</v>
      </c>
      <c r="M127" s="56">
        <v>8365787.9811200723</v>
      </c>
    </row>
    <row r="128" spans="1:13" x14ac:dyDescent="0.4">
      <c r="A128" s="51"/>
      <c r="B128" s="52">
        <v>110</v>
      </c>
      <c r="C128" s="52">
        <v>22041708.756865896</v>
      </c>
      <c r="D128" s="52">
        <v>0</v>
      </c>
      <c r="E128" s="52">
        <v>0</v>
      </c>
      <c r="F128" s="52">
        <v>0</v>
      </c>
      <c r="G128" s="52">
        <v>0</v>
      </c>
      <c r="H128" s="52">
        <v>0</v>
      </c>
      <c r="I128" s="52">
        <v>0</v>
      </c>
      <c r="J128" s="52">
        <v>38751472.081872284</v>
      </c>
      <c r="K128" s="52">
        <v>0</v>
      </c>
      <c r="L128" s="52">
        <v>9984472.6931675971</v>
      </c>
      <c r="M128" s="53">
        <v>32026181.450033493</v>
      </c>
    </row>
    <row r="129" spans="1:13" x14ac:dyDescent="0.4">
      <c r="A129" s="54"/>
      <c r="B129" s="55">
        <v>111</v>
      </c>
      <c r="C129" s="55">
        <v>0</v>
      </c>
      <c r="D129" s="55"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K129" s="55">
        <v>0</v>
      </c>
      <c r="L129" s="55">
        <v>0</v>
      </c>
      <c r="M129" s="56">
        <v>0</v>
      </c>
    </row>
    <row r="130" spans="1:13" x14ac:dyDescent="0.4">
      <c r="A130" s="51"/>
      <c r="B130" s="52">
        <v>112</v>
      </c>
      <c r="C130" s="52">
        <v>0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3">
        <v>0</v>
      </c>
    </row>
    <row r="131" spans="1:13" x14ac:dyDescent="0.4">
      <c r="A131" s="54"/>
      <c r="B131" s="55">
        <v>113</v>
      </c>
      <c r="C131" s="55">
        <v>0</v>
      </c>
      <c r="D131" s="55"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K131" s="55">
        <v>0</v>
      </c>
      <c r="L131" s="55">
        <v>0</v>
      </c>
      <c r="M131" s="56">
        <v>0</v>
      </c>
    </row>
    <row r="132" spans="1:13" x14ac:dyDescent="0.4">
      <c r="A132" s="51"/>
      <c r="B132" s="52">
        <v>114</v>
      </c>
      <c r="C132" s="52">
        <v>0</v>
      </c>
      <c r="D132" s="52">
        <v>0</v>
      </c>
      <c r="E132" s="52">
        <v>0</v>
      </c>
      <c r="F132" s="52">
        <v>0</v>
      </c>
      <c r="G132" s="52">
        <v>351715794.83241123</v>
      </c>
      <c r="H132" s="52">
        <v>0</v>
      </c>
      <c r="I132" s="52">
        <v>9649588.846236676</v>
      </c>
      <c r="J132" s="52">
        <v>0</v>
      </c>
      <c r="K132" s="52">
        <v>0</v>
      </c>
      <c r="L132" s="52">
        <v>0</v>
      </c>
      <c r="M132" s="53">
        <v>361365383.67864782</v>
      </c>
    </row>
    <row r="133" spans="1:13" x14ac:dyDescent="0.4">
      <c r="A133" s="54"/>
      <c r="B133" s="55">
        <v>115</v>
      </c>
      <c r="C133" s="55">
        <v>0</v>
      </c>
      <c r="D133" s="55"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10928300.589527508</v>
      </c>
      <c r="J133" s="55">
        <v>0</v>
      </c>
      <c r="K133" s="55">
        <v>0</v>
      </c>
      <c r="L133" s="55">
        <v>6544634.1910047755</v>
      </c>
      <c r="M133" s="56">
        <v>61057387.523210123</v>
      </c>
    </row>
    <row r="134" spans="1:13" x14ac:dyDescent="0.4">
      <c r="A134" s="51"/>
      <c r="B134" s="52">
        <v>116</v>
      </c>
      <c r="C134" s="52">
        <v>0</v>
      </c>
      <c r="D134" s="52">
        <v>0</v>
      </c>
      <c r="E134" s="52">
        <v>0</v>
      </c>
      <c r="F134" s="52">
        <v>0</v>
      </c>
      <c r="G134" s="52">
        <v>0</v>
      </c>
      <c r="H134" s="52">
        <v>0</v>
      </c>
      <c r="I134" s="52">
        <v>53074225.720885225</v>
      </c>
      <c r="J134" s="52">
        <v>0</v>
      </c>
      <c r="K134" s="52">
        <v>0</v>
      </c>
      <c r="L134" s="52">
        <v>0</v>
      </c>
      <c r="M134" s="53">
        <v>53074225.720885225</v>
      </c>
    </row>
    <row r="135" spans="1:13" x14ac:dyDescent="0.4">
      <c r="A135" s="54"/>
      <c r="B135" s="55">
        <v>117</v>
      </c>
      <c r="C135" s="55">
        <v>0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K135" s="55">
        <v>0</v>
      </c>
      <c r="L135" s="55">
        <v>235740834.3734062</v>
      </c>
      <c r="M135" s="56">
        <v>235740834.3734062</v>
      </c>
    </row>
    <row r="136" spans="1:13" x14ac:dyDescent="0.4">
      <c r="A136" s="51"/>
      <c r="B136" s="52">
        <v>118</v>
      </c>
      <c r="C136" s="52">
        <v>163604112.21698061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7292268.3915929534</v>
      </c>
      <c r="J136" s="52">
        <v>0</v>
      </c>
      <c r="K136" s="52">
        <v>0</v>
      </c>
      <c r="L136" s="52">
        <v>0</v>
      </c>
      <c r="M136" s="53">
        <v>170896380.60857356</v>
      </c>
    </row>
    <row r="137" spans="1:13" x14ac:dyDescent="0.4">
      <c r="A137" s="54"/>
      <c r="B137" s="55">
        <v>119</v>
      </c>
      <c r="C137" s="55">
        <v>0</v>
      </c>
      <c r="D137" s="55">
        <v>7013652.4481919352</v>
      </c>
      <c r="E137" s="55">
        <v>0</v>
      </c>
      <c r="F137" s="55">
        <v>0</v>
      </c>
      <c r="G137" s="55">
        <v>6023259.4079589937</v>
      </c>
      <c r="H137" s="55">
        <v>0</v>
      </c>
      <c r="I137" s="55">
        <v>0</v>
      </c>
      <c r="J137" s="55">
        <v>0</v>
      </c>
      <c r="K137" s="55">
        <v>0</v>
      </c>
      <c r="L137" s="55">
        <v>0</v>
      </c>
      <c r="M137" s="56">
        <v>13036911.856150929</v>
      </c>
    </row>
    <row r="138" spans="1:13" x14ac:dyDescent="0.4">
      <c r="A138" s="51"/>
      <c r="B138" s="52">
        <v>120</v>
      </c>
      <c r="C138" s="52">
        <v>0</v>
      </c>
      <c r="D138" s="52">
        <v>0</v>
      </c>
      <c r="E138" s="52">
        <v>0</v>
      </c>
      <c r="F138" s="52">
        <v>0</v>
      </c>
      <c r="G138" s="52">
        <v>0</v>
      </c>
      <c r="H138" s="52">
        <v>17071656.781049229</v>
      </c>
      <c r="I138" s="52">
        <v>0</v>
      </c>
      <c r="J138" s="52">
        <v>7667685.5407390334</v>
      </c>
      <c r="K138" s="52">
        <v>0</v>
      </c>
      <c r="L138" s="52">
        <v>19584260.292617291</v>
      </c>
      <c r="M138" s="53">
        <v>36655917.07366652</v>
      </c>
    </row>
    <row r="139" spans="1:13" x14ac:dyDescent="0.4">
      <c r="A139" s="54"/>
      <c r="B139" s="55">
        <v>121</v>
      </c>
      <c r="C139" s="55">
        <v>0</v>
      </c>
      <c r="D139" s="55">
        <v>0</v>
      </c>
      <c r="E139" s="55">
        <v>0</v>
      </c>
      <c r="F139" s="55">
        <v>20809121.277610324</v>
      </c>
      <c r="G139" s="55">
        <v>0</v>
      </c>
      <c r="H139" s="55">
        <v>0</v>
      </c>
      <c r="I139" s="55">
        <v>0</v>
      </c>
      <c r="J139" s="55">
        <v>0</v>
      </c>
      <c r="K139" s="55">
        <v>0</v>
      </c>
      <c r="L139" s="55">
        <v>25378050.795535333</v>
      </c>
      <c r="M139" s="56">
        <v>54718390.411629274</v>
      </c>
    </row>
    <row r="140" spans="1:13" x14ac:dyDescent="0.4">
      <c r="A140" s="51"/>
      <c r="B140" s="52">
        <v>122</v>
      </c>
      <c r="C140" s="52">
        <v>0</v>
      </c>
      <c r="D140" s="52">
        <v>6373387.175572101</v>
      </c>
      <c r="E140" s="52">
        <v>0</v>
      </c>
      <c r="F140" s="52">
        <v>0</v>
      </c>
      <c r="G140" s="52">
        <v>13210097.833149437</v>
      </c>
      <c r="H140" s="52">
        <v>0</v>
      </c>
      <c r="I140" s="52">
        <v>0</v>
      </c>
      <c r="J140" s="52">
        <v>0</v>
      </c>
      <c r="K140" s="52">
        <v>0</v>
      </c>
      <c r="L140" s="52">
        <v>5892038.2529773265</v>
      </c>
      <c r="M140" s="53">
        <v>25475523.261698864</v>
      </c>
    </row>
    <row r="141" spans="1:13" x14ac:dyDescent="0.4">
      <c r="A141" s="54"/>
      <c r="B141" s="55">
        <v>123</v>
      </c>
      <c r="C141" s="55">
        <v>0</v>
      </c>
      <c r="D141" s="55">
        <v>0</v>
      </c>
      <c r="E141" s="55">
        <v>0</v>
      </c>
      <c r="F141" s="55">
        <v>0</v>
      </c>
      <c r="G141" s="55">
        <v>0</v>
      </c>
      <c r="H141" s="55">
        <v>22139249.81226356</v>
      </c>
      <c r="I141" s="55">
        <v>0</v>
      </c>
      <c r="J141" s="55">
        <v>0</v>
      </c>
      <c r="K141" s="55">
        <v>0</v>
      </c>
      <c r="L141" s="55">
        <v>0</v>
      </c>
      <c r="M141" s="56">
        <v>22139249.81226356</v>
      </c>
    </row>
    <row r="142" spans="1:13" x14ac:dyDescent="0.4">
      <c r="A142" s="51"/>
      <c r="B142" s="52">
        <v>124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21400227.694629814</v>
      </c>
      <c r="J142" s="52">
        <v>0</v>
      </c>
      <c r="K142" s="52">
        <v>0</v>
      </c>
      <c r="L142" s="52">
        <v>0</v>
      </c>
      <c r="M142" s="53">
        <v>21400227.694629814</v>
      </c>
    </row>
    <row r="143" spans="1:13" x14ac:dyDescent="0.4">
      <c r="A143" s="54"/>
      <c r="B143" s="55">
        <v>125</v>
      </c>
      <c r="C143" s="55">
        <v>0</v>
      </c>
      <c r="D143" s="55">
        <v>0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8926339.389279373</v>
      </c>
      <c r="K143" s="55">
        <v>0</v>
      </c>
      <c r="L143" s="55">
        <v>0</v>
      </c>
      <c r="M143" s="56">
        <v>0</v>
      </c>
    </row>
    <row r="144" spans="1:13" x14ac:dyDescent="0.4">
      <c r="A144" s="51"/>
      <c r="B144" s="52">
        <v>126</v>
      </c>
      <c r="C144" s="52">
        <v>0</v>
      </c>
      <c r="D144" s="52">
        <v>6469154.4546898948</v>
      </c>
      <c r="E144" s="52">
        <v>0</v>
      </c>
      <c r="F144" s="52">
        <v>0</v>
      </c>
      <c r="G144" s="52">
        <v>0</v>
      </c>
      <c r="H144" s="52">
        <v>6083984.5299485959</v>
      </c>
      <c r="I144" s="52">
        <v>0</v>
      </c>
      <c r="J144" s="52">
        <v>0</v>
      </c>
      <c r="K144" s="52">
        <v>0</v>
      </c>
      <c r="L144" s="52">
        <v>0</v>
      </c>
      <c r="M144" s="53">
        <v>12553138.98463849</v>
      </c>
    </row>
    <row r="145" spans="1:13" x14ac:dyDescent="0.4">
      <c r="A145" s="54"/>
      <c r="B145" s="55">
        <v>127</v>
      </c>
      <c r="C145" s="55">
        <v>0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K145" s="55">
        <v>0</v>
      </c>
      <c r="L145" s="55">
        <v>0</v>
      </c>
      <c r="M145" s="56">
        <v>0</v>
      </c>
    </row>
    <row r="146" spans="1:13" x14ac:dyDescent="0.4">
      <c r="A146" s="51"/>
      <c r="B146" s="52">
        <v>128</v>
      </c>
      <c r="C146" s="52">
        <v>0</v>
      </c>
      <c r="D146" s="52">
        <v>0</v>
      </c>
      <c r="E146" s="52">
        <v>0</v>
      </c>
      <c r="F146" s="52">
        <v>10170975.262063889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3">
        <v>10170975.262063889</v>
      </c>
    </row>
    <row r="147" spans="1:13" x14ac:dyDescent="0.4">
      <c r="A147" s="54"/>
      <c r="B147" s="55">
        <v>129</v>
      </c>
      <c r="C147" s="55">
        <v>0</v>
      </c>
      <c r="D147" s="55"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K147" s="55">
        <v>0</v>
      </c>
      <c r="L147" s="55">
        <v>0</v>
      </c>
      <c r="M147" s="56">
        <v>0</v>
      </c>
    </row>
    <row r="148" spans="1:13" x14ac:dyDescent="0.4">
      <c r="A148" s="51"/>
      <c r="B148" s="52">
        <v>130</v>
      </c>
      <c r="C148" s="52">
        <v>0</v>
      </c>
      <c r="D148" s="52">
        <v>23511020.452895358</v>
      </c>
      <c r="E148" s="52">
        <v>6849232.082209615</v>
      </c>
      <c r="F148" s="52">
        <v>0</v>
      </c>
      <c r="G148" s="52">
        <v>0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3">
        <v>30360252.535104975</v>
      </c>
    </row>
    <row r="149" spans="1:13" x14ac:dyDescent="0.4">
      <c r="A149" s="54"/>
      <c r="B149" s="55">
        <v>131</v>
      </c>
      <c r="C149" s="55">
        <v>0</v>
      </c>
      <c r="D149" s="55">
        <v>0</v>
      </c>
      <c r="E149" s="55">
        <v>0</v>
      </c>
      <c r="F149" s="55">
        <v>0</v>
      </c>
      <c r="G149" s="55">
        <v>0</v>
      </c>
      <c r="H149" s="55">
        <v>13098370.813257128</v>
      </c>
      <c r="I149" s="55">
        <v>0</v>
      </c>
      <c r="J149" s="55">
        <v>20539007.416122839</v>
      </c>
      <c r="K149" s="55">
        <v>7312930.1278492259</v>
      </c>
      <c r="L149" s="55">
        <v>0</v>
      </c>
      <c r="M149" s="56">
        <v>20411300.941106353</v>
      </c>
    </row>
    <row r="150" spans="1:13" x14ac:dyDescent="0.4">
      <c r="A150" s="51"/>
      <c r="B150" s="52">
        <v>132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3">
        <v>0</v>
      </c>
    </row>
    <row r="151" spans="1:13" x14ac:dyDescent="0.4">
      <c r="A151" s="54"/>
      <c r="B151" s="55">
        <v>133</v>
      </c>
      <c r="C151" s="55">
        <v>0</v>
      </c>
      <c r="D151" s="55">
        <v>6493482.5517735565</v>
      </c>
      <c r="E151" s="55">
        <v>0</v>
      </c>
      <c r="F151" s="55">
        <v>0</v>
      </c>
      <c r="G151" s="55">
        <v>0</v>
      </c>
      <c r="H151" s="55">
        <v>0</v>
      </c>
      <c r="I151" s="55">
        <v>0</v>
      </c>
      <c r="J151" s="55">
        <v>0</v>
      </c>
      <c r="K151" s="55">
        <v>0</v>
      </c>
      <c r="L151" s="55">
        <v>0</v>
      </c>
      <c r="M151" s="56">
        <v>6493482.5517735565</v>
      </c>
    </row>
    <row r="152" spans="1:13" x14ac:dyDescent="0.4">
      <c r="A152" s="51"/>
      <c r="B152" s="52">
        <v>134</v>
      </c>
      <c r="C152" s="52">
        <v>0</v>
      </c>
      <c r="D152" s="52">
        <v>0</v>
      </c>
      <c r="E152" s="52">
        <v>0</v>
      </c>
      <c r="F152" s="52">
        <v>0</v>
      </c>
      <c r="G152" s="52">
        <v>9154741.0280386303</v>
      </c>
      <c r="H152" s="52">
        <v>0</v>
      </c>
      <c r="I152" s="52">
        <v>0</v>
      </c>
      <c r="J152" s="52">
        <v>0</v>
      </c>
      <c r="K152" s="52">
        <v>0</v>
      </c>
      <c r="L152" s="52">
        <v>0</v>
      </c>
      <c r="M152" s="53">
        <v>9154741.0280386303</v>
      </c>
    </row>
    <row r="153" spans="1:13" x14ac:dyDescent="0.4">
      <c r="A153" s="54"/>
      <c r="B153" s="55">
        <v>135</v>
      </c>
      <c r="C153" s="55">
        <v>0</v>
      </c>
      <c r="D153" s="55">
        <v>0</v>
      </c>
      <c r="E153" s="55">
        <v>0</v>
      </c>
      <c r="F153" s="55">
        <v>0</v>
      </c>
      <c r="G153" s="55">
        <v>0</v>
      </c>
      <c r="H153" s="55">
        <v>0</v>
      </c>
      <c r="I153" s="55">
        <v>0</v>
      </c>
      <c r="J153" s="55">
        <v>0</v>
      </c>
      <c r="K153" s="55">
        <v>49191069.180824429</v>
      </c>
      <c r="L153" s="55">
        <v>0</v>
      </c>
      <c r="M153" s="56">
        <v>49191069.180824429</v>
      </c>
    </row>
    <row r="154" spans="1:13" x14ac:dyDescent="0.4">
      <c r="A154" s="51"/>
      <c r="B154" s="52">
        <v>136</v>
      </c>
      <c r="C154" s="52">
        <v>6766460.1477707438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3">
        <v>6766460.1477707438</v>
      </c>
    </row>
    <row r="155" spans="1:13" x14ac:dyDescent="0.4">
      <c r="A155" s="54"/>
      <c r="B155" s="55">
        <v>137</v>
      </c>
      <c r="C155" s="55">
        <v>7016669.7439149246</v>
      </c>
      <c r="D155" s="55">
        <v>0</v>
      </c>
      <c r="E155" s="55">
        <v>0</v>
      </c>
      <c r="F155" s="55">
        <v>0</v>
      </c>
      <c r="G155" s="55">
        <v>0</v>
      </c>
      <c r="H155" s="55">
        <v>0</v>
      </c>
      <c r="I155" s="55">
        <v>6581940.0903339423</v>
      </c>
      <c r="J155" s="55">
        <v>0</v>
      </c>
      <c r="K155" s="55">
        <v>0</v>
      </c>
      <c r="L155" s="55">
        <v>5844131.0814599898</v>
      </c>
      <c r="M155" s="56">
        <v>19442740.915708855</v>
      </c>
    </row>
    <row r="156" spans="1:13" x14ac:dyDescent="0.4">
      <c r="A156" s="51"/>
      <c r="B156" s="52">
        <v>138</v>
      </c>
      <c r="C156" s="52">
        <v>0</v>
      </c>
      <c r="D156" s="52">
        <v>0</v>
      </c>
      <c r="E156" s="52">
        <v>9973828.3604805004</v>
      </c>
      <c r="F156" s="52">
        <v>0</v>
      </c>
      <c r="G156" s="52">
        <v>0</v>
      </c>
      <c r="H156" s="52">
        <v>0</v>
      </c>
      <c r="I156" s="52">
        <v>0</v>
      </c>
      <c r="J156" s="52">
        <v>7193101.229226537</v>
      </c>
      <c r="K156" s="52">
        <v>15858430.370674942</v>
      </c>
      <c r="L156" s="52">
        <v>0</v>
      </c>
      <c r="M156" s="53">
        <v>25832258.73115544</v>
      </c>
    </row>
    <row r="157" spans="1:13" x14ac:dyDescent="0.4">
      <c r="A157" s="54"/>
      <c r="B157" s="55">
        <v>139</v>
      </c>
      <c r="C157" s="55">
        <v>0</v>
      </c>
      <c r="D157" s="55">
        <v>0</v>
      </c>
      <c r="E157" s="55">
        <v>0</v>
      </c>
      <c r="F157" s="55">
        <v>0</v>
      </c>
      <c r="G157" s="55">
        <v>7005341.7192412019</v>
      </c>
      <c r="H157" s="55">
        <v>0</v>
      </c>
      <c r="I157" s="55">
        <v>0</v>
      </c>
      <c r="J157" s="55">
        <v>0</v>
      </c>
      <c r="K157" s="55">
        <v>0</v>
      </c>
      <c r="L157" s="55">
        <v>0</v>
      </c>
      <c r="M157" s="56">
        <v>7005341.7192412019</v>
      </c>
    </row>
    <row r="158" spans="1:13" x14ac:dyDescent="0.4">
      <c r="A158" s="51"/>
      <c r="B158" s="52">
        <v>140</v>
      </c>
      <c r="C158" s="52">
        <v>6395807.1941906195</v>
      </c>
      <c r="D158" s="52">
        <v>0</v>
      </c>
      <c r="E158" s="52">
        <v>0</v>
      </c>
      <c r="F158" s="52">
        <v>7220978.6082266578</v>
      </c>
      <c r="G158" s="52">
        <v>0</v>
      </c>
      <c r="H158" s="52">
        <v>0</v>
      </c>
      <c r="I158" s="52">
        <v>0</v>
      </c>
      <c r="J158" s="52">
        <v>0</v>
      </c>
      <c r="K158" s="52">
        <v>14364458.267774437</v>
      </c>
      <c r="L158" s="52">
        <v>0</v>
      </c>
      <c r="M158" s="53">
        <v>27981244.070191711</v>
      </c>
    </row>
    <row r="159" spans="1:13" x14ac:dyDescent="0.4">
      <c r="A159" s="54"/>
      <c r="B159" s="55">
        <v>141</v>
      </c>
      <c r="C159" s="55">
        <v>0</v>
      </c>
      <c r="D159" s="55">
        <v>0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0</v>
      </c>
      <c r="K159" s="55">
        <v>0</v>
      </c>
      <c r="L159" s="55">
        <v>0</v>
      </c>
      <c r="M159" s="56">
        <v>0</v>
      </c>
    </row>
    <row r="160" spans="1:13" x14ac:dyDescent="0.4">
      <c r="A160" s="51"/>
      <c r="B160" s="52">
        <v>142</v>
      </c>
      <c r="C160" s="52">
        <v>1566333979.1031256</v>
      </c>
      <c r="D160" s="52">
        <v>0</v>
      </c>
      <c r="E160" s="52">
        <v>81749263.783374384</v>
      </c>
      <c r="F160" s="52">
        <v>0</v>
      </c>
      <c r="G160" s="52">
        <v>0</v>
      </c>
      <c r="H160" s="52">
        <v>0</v>
      </c>
      <c r="I160" s="52">
        <v>0</v>
      </c>
      <c r="J160" s="52">
        <v>15290329.118794093</v>
      </c>
      <c r="K160" s="52">
        <v>0</v>
      </c>
      <c r="L160" s="52">
        <v>0</v>
      </c>
      <c r="M160" s="53">
        <v>1648083242.8864999</v>
      </c>
    </row>
    <row r="161" spans="1:13" x14ac:dyDescent="0.4">
      <c r="A161" s="54"/>
      <c r="B161" s="55">
        <v>143</v>
      </c>
      <c r="C161" s="55">
        <v>0</v>
      </c>
      <c r="D161" s="55">
        <v>0</v>
      </c>
      <c r="E161" s="55">
        <v>65057860.462858804</v>
      </c>
      <c r="F161" s="55">
        <v>0</v>
      </c>
      <c r="G161" s="55">
        <v>0</v>
      </c>
      <c r="H161" s="55">
        <v>0</v>
      </c>
      <c r="I161" s="55">
        <v>0</v>
      </c>
      <c r="J161" s="55">
        <v>34529249.511811085</v>
      </c>
      <c r="K161" s="55">
        <v>0</v>
      </c>
      <c r="L161" s="55">
        <v>0</v>
      </c>
      <c r="M161" s="56">
        <v>65057860.462858804</v>
      </c>
    </row>
    <row r="162" spans="1:13" x14ac:dyDescent="0.4">
      <c r="A162" s="51"/>
      <c r="B162" s="52">
        <v>144</v>
      </c>
      <c r="C162" s="52">
        <v>0</v>
      </c>
      <c r="D162" s="52">
        <v>0</v>
      </c>
      <c r="E162" s="52">
        <v>158791912.81231061</v>
      </c>
      <c r="F162" s="52">
        <v>0</v>
      </c>
      <c r="G162" s="52">
        <v>6299064.8644072805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3">
        <v>165090977.67671788</v>
      </c>
    </row>
    <row r="163" spans="1:13" x14ac:dyDescent="0.4">
      <c r="A163" s="54"/>
      <c r="B163" s="55">
        <v>145</v>
      </c>
      <c r="C163" s="55">
        <v>0</v>
      </c>
      <c r="D163" s="55">
        <v>0</v>
      </c>
      <c r="E163" s="55">
        <v>0</v>
      </c>
      <c r="F163" s="55">
        <v>7586021.1259934846</v>
      </c>
      <c r="G163" s="55">
        <v>0</v>
      </c>
      <c r="H163" s="55">
        <v>0</v>
      </c>
      <c r="I163" s="55">
        <v>0</v>
      </c>
      <c r="J163" s="55">
        <v>0</v>
      </c>
      <c r="K163" s="55">
        <v>0</v>
      </c>
      <c r="L163" s="55">
        <v>14524407.049810603</v>
      </c>
      <c r="M163" s="56">
        <v>22110428.17580409</v>
      </c>
    </row>
    <row r="164" spans="1:13" x14ac:dyDescent="0.4">
      <c r="A164" s="51"/>
      <c r="B164" s="52">
        <v>146</v>
      </c>
      <c r="C164" s="52">
        <v>0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3">
        <v>0</v>
      </c>
    </row>
    <row r="165" spans="1:13" x14ac:dyDescent="0.4">
      <c r="A165" s="54"/>
      <c r="B165" s="55">
        <v>147</v>
      </c>
      <c r="C165" s="55">
        <v>0</v>
      </c>
      <c r="D165" s="55">
        <v>0</v>
      </c>
      <c r="E165" s="55">
        <v>0</v>
      </c>
      <c r="F165" s="55">
        <v>0</v>
      </c>
      <c r="G165" s="55">
        <v>0</v>
      </c>
      <c r="H165" s="55">
        <v>8322970.2015180364</v>
      </c>
      <c r="I165" s="55">
        <v>0</v>
      </c>
      <c r="J165" s="55">
        <v>0</v>
      </c>
      <c r="K165" s="55">
        <v>0</v>
      </c>
      <c r="L165" s="55">
        <v>0</v>
      </c>
      <c r="M165" s="56">
        <v>16008959.329344695</v>
      </c>
    </row>
    <row r="166" spans="1:13" x14ac:dyDescent="0.4">
      <c r="A166" s="51"/>
      <c r="B166" s="52">
        <v>148</v>
      </c>
      <c r="C166" s="52">
        <v>0</v>
      </c>
      <c r="D166" s="52">
        <v>0</v>
      </c>
      <c r="E166" s="52">
        <v>0</v>
      </c>
      <c r="F166" s="52">
        <v>0</v>
      </c>
      <c r="G166" s="52">
        <v>0</v>
      </c>
      <c r="H166" s="52">
        <v>6367130.7922546864</v>
      </c>
      <c r="I166" s="52">
        <v>0</v>
      </c>
      <c r="J166" s="52">
        <v>0</v>
      </c>
      <c r="K166" s="52">
        <v>0</v>
      </c>
      <c r="L166" s="52">
        <v>0</v>
      </c>
      <c r="M166" s="53">
        <v>6367130.7922546864</v>
      </c>
    </row>
    <row r="167" spans="1:13" x14ac:dyDescent="0.4">
      <c r="A167" s="54"/>
      <c r="B167" s="55">
        <v>149</v>
      </c>
      <c r="C167" s="55">
        <v>0</v>
      </c>
      <c r="D167" s="55">
        <v>0</v>
      </c>
      <c r="E167" s="55">
        <v>0</v>
      </c>
      <c r="F167" s="55">
        <v>0</v>
      </c>
      <c r="G167" s="55">
        <v>0</v>
      </c>
      <c r="H167" s="55">
        <v>0</v>
      </c>
      <c r="I167" s="55">
        <v>0</v>
      </c>
      <c r="J167" s="55">
        <v>0</v>
      </c>
      <c r="K167" s="55">
        <v>0</v>
      </c>
      <c r="L167" s="55">
        <v>0</v>
      </c>
      <c r="M167" s="56">
        <v>0</v>
      </c>
    </row>
    <row r="168" spans="1:13" x14ac:dyDescent="0.4">
      <c r="A168" s="51"/>
      <c r="B168" s="52">
        <v>150</v>
      </c>
      <c r="C168" s="52">
        <v>0</v>
      </c>
      <c r="D168" s="52">
        <v>0</v>
      </c>
      <c r="E168" s="52">
        <v>0</v>
      </c>
      <c r="F168" s="52">
        <v>0</v>
      </c>
      <c r="G168" s="52">
        <v>0</v>
      </c>
      <c r="H168" s="52">
        <v>15964045.128871989</v>
      </c>
      <c r="I168" s="52">
        <v>0</v>
      </c>
      <c r="J168" s="52">
        <v>0</v>
      </c>
      <c r="K168" s="52">
        <v>0</v>
      </c>
      <c r="L168" s="52">
        <v>6566080.3177229324</v>
      </c>
      <c r="M168" s="53">
        <v>22530125.44659492</v>
      </c>
    </row>
    <row r="169" spans="1:13" x14ac:dyDescent="0.4">
      <c r="A169" s="54"/>
      <c r="B169" s="55">
        <v>151</v>
      </c>
      <c r="C169" s="55">
        <v>0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0</v>
      </c>
      <c r="J169" s="55">
        <v>0</v>
      </c>
      <c r="K169" s="55">
        <v>0</v>
      </c>
      <c r="L169" s="55">
        <v>0</v>
      </c>
      <c r="M169" s="56">
        <v>0</v>
      </c>
    </row>
    <row r="170" spans="1:13" x14ac:dyDescent="0.4">
      <c r="A170" s="51"/>
      <c r="B170" s="52">
        <v>152</v>
      </c>
      <c r="C170" s="52">
        <v>0</v>
      </c>
      <c r="D170" s="52">
        <v>0</v>
      </c>
      <c r="E170" s="52">
        <v>0</v>
      </c>
      <c r="F170" s="52">
        <v>0</v>
      </c>
      <c r="G170" s="52">
        <v>0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3">
        <v>0</v>
      </c>
    </row>
    <row r="171" spans="1:13" x14ac:dyDescent="0.4">
      <c r="A171" s="54"/>
      <c r="B171" s="55">
        <v>153</v>
      </c>
      <c r="C171" s="55">
        <v>0</v>
      </c>
      <c r="D171" s="55">
        <v>0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5">
        <v>0</v>
      </c>
      <c r="L171" s="55">
        <v>64870805.763196453</v>
      </c>
      <c r="M171" s="56">
        <v>64870805.763196453</v>
      </c>
    </row>
    <row r="172" spans="1:13" x14ac:dyDescent="0.4">
      <c r="A172" s="51"/>
      <c r="B172" s="52">
        <v>154</v>
      </c>
      <c r="C172" s="52">
        <v>0</v>
      </c>
      <c r="D172" s="52">
        <v>0</v>
      </c>
      <c r="E172" s="52">
        <v>0</v>
      </c>
      <c r="F172" s="52">
        <v>0</v>
      </c>
      <c r="G172" s="52">
        <v>0</v>
      </c>
      <c r="H172" s="52">
        <v>5808116.8270582873</v>
      </c>
      <c r="I172" s="52">
        <v>0</v>
      </c>
      <c r="J172" s="52">
        <v>0</v>
      </c>
      <c r="K172" s="52">
        <v>0</v>
      </c>
      <c r="L172" s="52">
        <v>0</v>
      </c>
      <c r="M172" s="53">
        <v>5808116.8270582873</v>
      </c>
    </row>
    <row r="173" spans="1:13" x14ac:dyDescent="0.4">
      <c r="A173" s="54"/>
      <c r="B173" s="55">
        <v>155</v>
      </c>
      <c r="C173" s="55">
        <v>0</v>
      </c>
      <c r="D173" s="55">
        <v>0</v>
      </c>
      <c r="E173" s="55">
        <v>0</v>
      </c>
      <c r="F173" s="55">
        <v>0</v>
      </c>
      <c r="G173" s="55">
        <v>0</v>
      </c>
      <c r="H173" s="55">
        <v>0</v>
      </c>
      <c r="I173" s="55">
        <v>0</v>
      </c>
      <c r="J173" s="55">
        <v>0</v>
      </c>
      <c r="K173" s="55">
        <v>0</v>
      </c>
      <c r="L173" s="55">
        <v>0</v>
      </c>
      <c r="M173" s="56">
        <v>0</v>
      </c>
    </row>
    <row r="174" spans="1:13" x14ac:dyDescent="0.4">
      <c r="A174" s="51"/>
      <c r="B174" s="52">
        <v>156</v>
      </c>
      <c r="C174" s="52">
        <v>0</v>
      </c>
      <c r="D174" s="52">
        <v>0</v>
      </c>
      <c r="E174" s="52">
        <v>0</v>
      </c>
      <c r="F174" s="52">
        <v>0</v>
      </c>
      <c r="G174" s="52">
        <v>0</v>
      </c>
      <c r="H174" s="52">
        <v>0</v>
      </c>
      <c r="I174" s="52">
        <v>0</v>
      </c>
      <c r="J174" s="52">
        <v>0</v>
      </c>
      <c r="K174" s="52">
        <v>0</v>
      </c>
      <c r="L174" s="52">
        <v>6782412.1419593338</v>
      </c>
      <c r="M174" s="53">
        <v>6782412.1419593338</v>
      </c>
    </row>
    <row r="175" spans="1:13" x14ac:dyDescent="0.4">
      <c r="A175" s="54"/>
      <c r="B175" s="55">
        <v>157</v>
      </c>
      <c r="C175" s="55">
        <v>0</v>
      </c>
      <c r="D175" s="55">
        <v>32261824.106883135</v>
      </c>
      <c r="E175" s="55">
        <v>0</v>
      </c>
      <c r="F175" s="55">
        <v>0</v>
      </c>
      <c r="G175" s="55">
        <v>0</v>
      </c>
      <c r="H175" s="55">
        <v>0</v>
      </c>
      <c r="I175" s="55">
        <v>0</v>
      </c>
      <c r="J175" s="55">
        <v>14607592.351000763</v>
      </c>
      <c r="K175" s="55">
        <v>15751605.263778258</v>
      </c>
      <c r="L175" s="55">
        <v>0</v>
      </c>
      <c r="M175" s="56">
        <v>69764388.518142164</v>
      </c>
    </row>
    <row r="176" spans="1:13" x14ac:dyDescent="0.4">
      <c r="A176" s="51"/>
      <c r="B176" s="52">
        <v>158</v>
      </c>
      <c r="C176" s="52">
        <v>0</v>
      </c>
      <c r="D176" s="52">
        <v>0</v>
      </c>
      <c r="E176" s="52">
        <v>0</v>
      </c>
      <c r="F176" s="52">
        <v>0</v>
      </c>
      <c r="G176" s="52">
        <v>0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3">
        <v>0</v>
      </c>
    </row>
    <row r="177" spans="1:13" x14ac:dyDescent="0.4">
      <c r="A177" s="54"/>
      <c r="B177" s="55">
        <v>159</v>
      </c>
      <c r="C177" s="55">
        <v>0</v>
      </c>
      <c r="D177" s="55">
        <v>0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5">
        <v>0</v>
      </c>
      <c r="L177" s="55">
        <v>0</v>
      </c>
      <c r="M177" s="56">
        <v>0</v>
      </c>
    </row>
    <row r="178" spans="1:13" x14ac:dyDescent="0.4">
      <c r="A178" s="51"/>
      <c r="B178" s="52">
        <v>160</v>
      </c>
      <c r="C178" s="52">
        <v>0</v>
      </c>
      <c r="D178" s="52">
        <v>0</v>
      </c>
      <c r="E178" s="52">
        <v>8388224.7712339954</v>
      </c>
      <c r="F178" s="52">
        <v>0</v>
      </c>
      <c r="G178" s="52">
        <v>5985332.9988134857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3">
        <v>14373557.770047482</v>
      </c>
    </row>
    <row r="179" spans="1:13" x14ac:dyDescent="0.4">
      <c r="A179" s="54"/>
      <c r="B179" s="55">
        <v>161</v>
      </c>
      <c r="C179" s="55">
        <v>0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21903960.425370418</v>
      </c>
      <c r="K179" s="55">
        <v>0</v>
      </c>
      <c r="L179" s="55">
        <v>0</v>
      </c>
      <c r="M179" s="56">
        <v>0</v>
      </c>
    </row>
    <row r="180" spans="1:13" x14ac:dyDescent="0.4">
      <c r="A180" s="51"/>
      <c r="B180" s="52">
        <v>162</v>
      </c>
      <c r="C180" s="52">
        <v>0</v>
      </c>
      <c r="D180" s="52">
        <v>0</v>
      </c>
      <c r="E180" s="52">
        <v>0</v>
      </c>
      <c r="F180" s="52">
        <v>0</v>
      </c>
      <c r="G180" s="52">
        <v>0</v>
      </c>
      <c r="H180" s="52">
        <v>0</v>
      </c>
      <c r="I180" s="52">
        <v>0</v>
      </c>
      <c r="J180" s="52">
        <v>6270171.0095109958</v>
      </c>
      <c r="K180" s="52">
        <v>55540791.529574841</v>
      </c>
      <c r="L180" s="52">
        <v>0</v>
      </c>
      <c r="M180" s="53">
        <v>55540791.529574841</v>
      </c>
    </row>
    <row r="181" spans="1:13" x14ac:dyDescent="0.4">
      <c r="A181" s="54"/>
      <c r="B181" s="55">
        <v>163</v>
      </c>
      <c r="C181" s="55">
        <v>0</v>
      </c>
      <c r="D181" s="55">
        <v>0</v>
      </c>
      <c r="E181" s="55">
        <v>0</v>
      </c>
      <c r="F181" s="55">
        <v>0</v>
      </c>
      <c r="G181" s="55">
        <v>0</v>
      </c>
      <c r="H181" s="55">
        <v>6286603.1166807506</v>
      </c>
      <c r="I181" s="55">
        <v>0</v>
      </c>
      <c r="J181" s="55">
        <v>8965995.9155102093</v>
      </c>
      <c r="K181" s="55">
        <v>0</v>
      </c>
      <c r="L181" s="55">
        <v>0</v>
      </c>
      <c r="M181" s="56">
        <v>6286603.1166807506</v>
      </c>
    </row>
    <row r="182" spans="1:13" x14ac:dyDescent="0.4">
      <c r="A182" s="51"/>
      <c r="B182" s="52">
        <v>164</v>
      </c>
      <c r="C182" s="52">
        <v>0</v>
      </c>
      <c r="D182" s="52">
        <v>0</v>
      </c>
      <c r="E182" s="52">
        <v>0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49824534.361112863</v>
      </c>
      <c r="L182" s="52">
        <v>0</v>
      </c>
      <c r="M182" s="53">
        <v>49824534.361112863</v>
      </c>
    </row>
    <row r="183" spans="1:13" x14ac:dyDescent="0.4">
      <c r="A183" s="54"/>
      <c r="B183" s="55">
        <v>165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11622899.542947913</v>
      </c>
      <c r="L183" s="55">
        <v>0</v>
      </c>
      <c r="M183" s="56">
        <v>11622899.542947913</v>
      </c>
    </row>
    <row r="184" spans="1:13" x14ac:dyDescent="0.4">
      <c r="A184" s="51"/>
      <c r="B184" s="52">
        <v>166</v>
      </c>
      <c r="C184" s="52">
        <v>0</v>
      </c>
      <c r="D184" s="52">
        <v>0</v>
      </c>
      <c r="E184" s="52">
        <v>0</v>
      </c>
      <c r="F184" s="52">
        <v>0</v>
      </c>
      <c r="G184" s="52">
        <v>0</v>
      </c>
      <c r="H184" s="52">
        <v>5764937.8739149384</v>
      </c>
      <c r="I184" s="52">
        <v>0</v>
      </c>
      <c r="J184" s="52">
        <v>0</v>
      </c>
      <c r="K184" s="52">
        <v>6817035.0477577485</v>
      </c>
      <c r="L184" s="52">
        <v>0</v>
      </c>
      <c r="M184" s="53">
        <v>12581972.921672689</v>
      </c>
    </row>
    <row r="185" spans="1:13" x14ac:dyDescent="0.4">
      <c r="A185" s="54"/>
      <c r="B185" s="55">
        <v>167</v>
      </c>
      <c r="C185" s="55">
        <v>0</v>
      </c>
      <c r="D185" s="55">
        <v>0</v>
      </c>
      <c r="E185" s="55">
        <v>0</v>
      </c>
      <c r="F185" s="55">
        <v>0</v>
      </c>
      <c r="G185" s="55">
        <v>12390425.161676539</v>
      </c>
      <c r="H185" s="55">
        <v>0</v>
      </c>
      <c r="I185" s="55">
        <v>0</v>
      </c>
      <c r="J185" s="55">
        <v>0</v>
      </c>
      <c r="K185" s="55">
        <v>0</v>
      </c>
      <c r="L185" s="55">
        <v>31259714.39210679</v>
      </c>
      <c r="M185" s="56">
        <v>43650139.553783327</v>
      </c>
    </row>
    <row r="186" spans="1:13" x14ac:dyDescent="0.4">
      <c r="A186" s="51"/>
      <c r="B186" s="52">
        <v>168</v>
      </c>
      <c r="C186" s="52">
        <v>0</v>
      </c>
      <c r="D186" s="52">
        <v>0</v>
      </c>
      <c r="E186" s="52">
        <v>0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3">
        <v>0</v>
      </c>
    </row>
    <row r="187" spans="1:13" x14ac:dyDescent="0.4">
      <c r="A187" s="54"/>
      <c r="B187" s="55">
        <v>169</v>
      </c>
      <c r="C187" s="55">
        <v>0</v>
      </c>
      <c r="D187" s="55">
        <v>0</v>
      </c>
      <c r="E187" s="55">
        <v>0</v>
      </c>
      <c r="F187" s="55">
        <v>0</v>
      </c>
      <c r="G187" s="55">
        <v>17024587.392196357</v>
      </c>
      <c r="H187" s="55">
        <v>0</v>
      </c>
      <c r="I187" s="55">
        <v>0</v>
      </c>
      <c r="J187" s="55">
        <v>21556494.026809625</v>
      </c>
      <c r="K187" s="55">
        <v>0</v>
      </c>
      <c r="L187" s="55">
        <v>0</v>
      </c>
      <c r="M187" s="56">
        <v>17024587.392196357</v>
      </c>
    </row>
    <row r="188" spans="1:13" x14ac:dyDescent="0.4">
      <c r="A188" s="51"/>
      <c r="B188" s="52">
        <v>170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2">
        <v>0</v>
      </c>
      <c r="K188" s="52">
        <v>53295477.798551902</v>
      </c>
      <c r="L188" s="52">
        <v>76198956.552632749</v>
      </c>
      <c r="M188" s="53">
        <v>129494434.35118464</v>
      </c>
    </row>
    <row r="189" spans="1:13" x14ac:dyDescent="0.4">
      <c r="A189" s="54"/>
      <c r="B189" s="55">
        <v>171</v>
      </c>
      <c r="C189" s="55">
        <v>0</v>
      </c>
      <c r="D189" s="55">
        <v>0</v>
      </c>
      <c r="E189" s="55">
        <v>7155019.788944887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6">
        <v>7155019.788944887</v>
      </c>
    </row>
    <row r="190" spans="1:13" x14ac:dyDescent="0.4">
      <c r="A190" s="51"/>
      <c r="B190" s="52">
        <v>172</v>
      </c>
      <c r="C190" s="52">
        <v>0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3">
        <v>5758414.3405256998</v>
      </c>
    </row>
    <row r="191" spans="1:13" x14ac:dyDescent="0.4">
      <c r="A191" s="54"/>
      <c r="B191" s="55">
        <v>173</v>
      </c>
      <c r="C191" s="55">
        <v>0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120436527.52713366</v>
      </c>
      <c r="K191" s="55">
        <v>0</v>
      </c>
      <c r="L191" s="55">
        <v>0</v>
      </c>
      <c r="M191" s="56">
        <v>0</v>
      </c>
    </row>
    <row r="192" spans="1:13" x14ac:dyDescent="0.4">
      <c r="A192" s="51"/>
      <c r="B192" s="52">
        <v>174</v>
      </c>
      <c r="C192" s="52">
        <v>0</v>
      </c>
      <c r="D192" s="52">
        <v>0</v>
      </c>
      <c r="E192" s="52">
        <v>5753946.4946672702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7173920.6940764645</v>
      </c>
      <c r="L192" s="52">
        <v>0</v>
      </c>
      <c r="M192" s="53">
        <v>12927867.188743737</v>
      </c>
    </row>
    <row r="193" spans="1:13" x14ac:dyDescent="0.4">
      <c r="A193" s="54"/>
      <c r="B193" s="55">
        <v>175</v>
      </c>
      <c r="C193" s="55">
        <v>15489607.343049891</v>
      </c>
      <c r="D193" s="55">
        <v>0</v>
      </c>
      <c r="E193" s="55">
        <v>0</v>
      </c>
      <c r="F193" s="55">
        <v>0</v>
      </c>
      <c r="G193" s="55">
        <v>0</v>
      </c>
      <c r="H193" s="55">
        <v>0</v>
      </c>
      <c r="I193" s="55">
        <v>26582930.819287755</v>
      </c>
      <c r="J193" s="55">
        <v>0</v>
      </c>
      <c r="K193" s="55">
        <v>0</v>
      </c>
      <c r="L193" s="55">
        <v>0</v>
      </c>
      <c r="M193" s="56">
        <v>42072538.162337646</v>
      </c>
    </row>
    <row r="194" spans="1:13" x14ac:dyDescent="0.4">
      <c r="A194" s="51"/>
      <c r="B194" s="52">
        <v>176</v>
      </c>
      <c r="C194" s="52">
        <v>0</v>
      </c>
      <c r="D194" s="52">
        <v>6320803.6699006185</v>
      </c>
      <c r="E194" s="52">
        <v>0</v>
      </c>
      <c r="F194" s="52">
        <v>0</v>
      </c>
      <c r="G194" s="52">
        <v>0</v>
      </c>
      <c r="H194" s="52">
        <v>0</v>
      </c>
      <c r="I194" s="52">
        <v>0</v>
      </c>
      <c r="J194" s="52">
        <v>0</v>
      </c>
      <c r="K194" s="52">
        <v>0</v>
      </c>
      <c r="L194" s="52">
        <v>0</v>
      </c>
      <c r="M194" s="53">
        <v>6320803.6699006185</v>
      </c>
    </row>
    <row r="195" spans="1:13" x14ac:dyDescent="0.4">
      <c r="A195" s="54"/>
      <c r="B195" s="55">
        <v>177</v>
      </c>
      <c r="C195" s="55">
        <v>0</v>
      </c>
      <c r="D195" s="55">
        <v>0</v>
      </c>
      <c r="E195" s="55">
        <v>0</v>
      </c>
      <c r="F195" s="55">
        <v>0</v>
      </c>
      <c r="G195" s="55">
        <v>8192849.349317953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6">
        <v>8192849.349317953</v>
      </c>
    </row>
    <row r="196" spans="1:13" x14ac:dyDescent="0.4">
      <c r="A196" s="51"/>
      <c r="B196" s="52">
        <v>178</v>
      </c>
      <c r="C196" s="52">
        <v>0</v>
      </c>
      <c r="D196" s="52">
        <v>0</v>
      </c>
      <c r="E196" s="52">
        <v>0</v>
      </c>
      <c r="F196" s="52">
        <v>0</v>
      </c>
      <c r="G196" s="52">
        <v>0</v>
      </c>
      <c r="H196" s="52">
        <v>0</v>
      </c>
      <c r="I196" s="52">
        <v>0</v>
      </c>
      <c r="J196" s="52">
        <v>6564630.0345110055</v>
      </c>
      <c r="K196" s="52">
        <v>0</v>
      </c>
      <c r="L196" s="52">
        <v>0</v>
      </c>
      <c r="M196" s="53">
        <v>0</v>
      </c>
    </row>
    <row r="197" spans="1:13" x14ac:dyDescent="0.4">
      <c r="A197" s="54"/>
      <c r="B197" s="55">
        <v>179</v>
      </c>
      <c r="C197" s="55">
        <v>0</v>
      </c>
      <c r="D197" s="55">
        <v>48155906.305923507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5879024.9240023959</v>
      </c>
      <c r="K197" s="55">
        <v>0</v>
      </c>
      <c r="L197" s="55">
        <v>0</v>
      </c>
      <c r="M197" s="56">
        <v>48155906.305923507</v>
      </c>
    </row>
    <row r="198" spans="1:13" x14ac:dyDescent="0.4">
      <c r="A198" s="51"/>
      <c r="B198" s="52">
        <v>180</v>
      </c>
      <c r="C198" s="52">
        <v>0</v>
      </c>
      <c r="D198" s="52">
        <v>0</v>
      </c>
      <c r="E198" s="52">
        <v>0</v>
      </c>
      <c r="F198" s="52">
        <v>0</v>
      </c>
      <c r="G198" s="52">
        <v>0</v>
      </c>
      <c r="H198" s="52">
        <v>0</v>
      </c>
      <c r="I198" s="52">
        <v>0</v>
      </c>
      <c r="J198" s="52">
        <v>0</v>
      </c>
      <c r="K198" s="52">
        <v>0</v>
      </c>
      <c r="L198" s="52">
        <v>0</v>
      </c>
      <c r="M198" s="53">
        <v>0</v>
      </c>
    </row>
    <row r="199" spans="1:13" x14ac:dyDescent="0.4">
      <c r="A199" s="54"/>
      <c r="B199" s="55">
        <v>181</v>
      </c>
      <c r="C199" s="55">
        <v>0</v>
      </c>
      <c r="D199" s="55">
        <v>0</v>
      </c>
      <c r="E199" s="55">
        <v>0</v>
      </c>
      <c r="F199" s="55">
        <v>7536673.7968812604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12105670.137215393</v>
      </c>
      <c r="M199" s="56">
        <v>19642343.934096649</v>
      </c>
    </row>
    <row r="200" spans="1:13" x14ac:dyDescent="0.4">
      <c r="A200" s="51"/>
      <c r="B200" s="52">
        <v>182</v>
      </c>
      <c r="C200" s="52">
        <v>0</v>
      </c>
      <c r="D200" s="52">
        <v>149669514.82528409</v>
      </c>
      <c r="E200" s="52">
        <v>132270503.61109784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3">
        <v>281940018.43638194</v>
      </c>
    </row>
    <row r="201" spans="1:13" x14ac:dyDescent="0.4">
      <c r="A201" s="54"/>
      <c r="B201" s="55">
        <v>183</v>
      </c>
      <c r="C201" s="55">
        <v>0</v>
      </c>
      <c r="D201" s="55">
        <v>0</v>
      </c>
      <c r="E201" s="55">
        <v>18740386.331916735</v>
      </c>
      <c r="F201" s="55">
        <v>0</v>
      </c>
      <c r="G201" s="55">
        <v>0</v>
      </c>
      <c r="H201" s="55">
        <v>0</v>
      </c>
      <c r="I201" s="55">
        <v>0</v>
      </c>
      <c r="J201" s="55">
        <v>8624915.980683336</v>
      </c>
      <c r="K201" s="55">
        <v>0</v>
      </c>
      <c r="L201" s="55">
        <v>0</v>
      </c>
      <c r="M201" s="56">
        <v>18740386.331916735</v>
      </c>
    </row>
    <row r="202" spans="1:13" x14ac:dyDescent="0.4">
      <c r="A202" s="51"/>
      <c r="B202" s="52">
        <v>184</v>
      </c>
      <c r="C202" s="52">
        <v>0</v>
      </c>
      <c r="D202" s="52">
        <v>0</v>
      </c>
      <c r="E202" s="52">
        <v>0</v>
      </c>
      <c r="F202" s="52">
        <v>0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3">
        <v>0</v>
      </c>
    </row>
    <row r="203" spans="1:13" x14ac:dyDescent="0.4">
      <c r="A203" s="54"/>
      <c r="B203" s="55">
        <v>185</v>
      </c>
      <c r="C203" s="55">
        <v>0</v>
      </c>
      <c r="D203" s="55">
        <v>0</v>
      </c>
      <c r="E203" s="55">
        <v>0</v>
      </c>
      <c r="F203" s="55">
        <v>0</v>
      </c>
      <c r="G203" s="55">
        <v>0</v>
      </c>
      <c r="H203" s="55">
        <v>0</v>
      </c>
      <c r="I203" s="55">
        <v>0</v>
      </c>
      <c r="J203" s="55">
        <v>0</v>
      </c>
      <c r="K203" s="55">
        <v>0</v>
      </c>
      <c r="L203" s="55">
        <v>0</v>
      </c>
      <c r="M203" s="56">
        <v>0</v>
      </c>
    </row>
    <row r="204" spans="1:13" x14ac:dyDescent="0.4">
      <c r="A204" s="51"/>
      <c r="B204" s="52">
        <v>186</v>
      </c>
      <c r="C204" s="52">
        <v>0</v>
      </c>
      <c r="D204" s="52">
        <v>0</v>
      </c>
      <c r="E204" s="52">
        <v>0</v>
      </c>
      <c r="F204" s="52">
        <v>0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3">
        <v>0</v>
      </c>
    </row>
    <row r="205" spans="1:13" x14ac:dyDescent="0.4">
      <c r="A205" s="54"/>
      <c r="B205" s="55">
        <v>187</v>
      </c>
      <c r="C205" s="55">
        <v>0</v>
      </c>
      <c r="D205" s="55">
        <v>0</v>
      </c>
      <c r="E205" s="55">
        <v>0</v>
      </c>
      <c r="F205" s="55">
        <v>17582133.314327776</v>
      </c>
      <c r="G205" s="55">
        <v>0</v>
      </c>
      <c r="H205" s="55">
        <v>19440925.99628412</v>
      </c>
      <c r="I205" s="55">
        <v>0</v>
      </c>
      <c r="J205" s="55">
        <v>0</v>
      </c>
      <c r="K205" s="55">
        <v>0</v>
      </c>
      <c r="L205" s="55">
        <v>0</v>
      </c>
      <c r="M205" s="56">
        <v>37023059.310611896</v>
      </c>
    </row>
    <row r="206" spans="1:13" x14ac:dyDescent="0.4">
      <c r="A206" s="51"/>
      <c r="B206" s="52">
        <v>188</v>
      </c>
      <c r="C206" s="52">
        <v>0</v>
      </c>
      <c r="D206" s="52">
        <v>77067842.146564618</v>
      </c>
      <c r="E206" s="52">
        <v>0</v>
      </c>
      <c r="F206" s="52">
        <v>0</v>
      </c>
      <c r="G206" s="52">
        <v>0</v>
      </c>
      <c r="H206" s="52">
        <v>12750138.69680348</v>
      </c>
      <c r="I206" s="52">
        <v>0</v>
      </c>
      <c r="J206" s="52">
        <v>0</v>
      </c>
      <c r="K206" s="52">
        <v>0</v>
      </c>
      <c r="L206" s="52">
        <v>6344769.9101823047</v>
      </c>
      <c r="M206" s="53">
        <v>96162750.753550395</v>
      </c>
    </row>
    <row r="207" spans="1:13" x14ac:dyDescent="0.4">
      <c r="A207" s="54"/>
      <c r="B207" s="55">
        <v>189</v>
      </c>
      <c r="C207" s="55">
        <v>0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6">
        <v>0</v>
      </c>
    </row>
    <row r="208" spans="1:13" x14ac:dyDescent="0.4">
      <c r="A208" s="51"/>
      <c r="B208" s="52">
        <v>190</v>
      </c>
      <c r="C208" s="52">
        <v>0</v>
      </c>
      <c r="D208" s="52">
        <v>0</v>
      </c>
      <c r="E208" s="52">
        <v>0</v>
      </c>
      <c r="F208" s="52">
        <v>0</v>
      </c>
      <c r="G208" s="52">
        <v>0</v>
      </c>
      <c r="H208" s="52">
        <v>0</v>
      </c>
      <c r="I208" s="52">
        <v>0</v>
      </c>
      <c r="J208" s="52">
        <v>0</v>
      </c>
      <c r="K208" s="52">
        <v>0</v>
      </c>
      <c r="L208" s="52">
        <v>50196102.953609511</v>
      </c>
      <c r="M208" s="53">
        <v>50196102.953609511</v>
      </c>
    </row>
    <row r="209" spans="1:13" x14ac:dyDescent="0.4">
      <c r="A209" s="54"/>
      <c r="B209" s="55">
        <v>191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42116780.943882383</v>
      </c>
      <c r="I209" s="55">
        <v>0</v>
      </c>
      <c r="J209" s="55">
        <v>0</v>
      </c>
      <c r="K209" s="55">
        <v>0</v>
      </c>
      <c r="L209" s="55">
        <v>0</v>
      </c>
      <c r="M209" s="56">
        <v>42116780.943882383</v>
      </c>
    </row>
    <row r="210" spans="1:13" x14ac:dyDescent="0.4">
      <c r="A210" s="51"/>
      <c r="B210" s="52">
        <v>192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3">
        <v>0</v>
      </c>
    </row>
    <row r="211" spans="1:13" x14ac:dyDescent="0.4">
      <c r="A211" s="54"/>
      <c r="B211" s="55">
        <v>193</v>
      </c>
      <c r="C211" s="55">
        <v>69991557.42911011</v>
      </c>
      <c r="D211" s="55">
        <v>9222325.0372801721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6">
        <v>79213882.466390282</v>
      </c>
    </row>
    <row r="212" spans="1:13" x14ac:dyDescent="0.4">
      <c r="A212" s="51"/>
      <c r="B212" s="52">
        <v>194</v>
      </c>
      <c r="C212" s="52">
        <v>0</v>
      </c>
      <c r="D212" s="52">
        <v>17329036.726077825</v>
      </c>
      <c r="E212" s="52">
        <v>0</v>
      </c>
      <c r="F212" s="52">
        <v>0</v>
      </c>
      <c r="G212" s="52">
        <v>0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3">
        <v>17329036.726077825</v>
      </c>
    </row>
    <row r="213" spans="1:13" x14ac:dyDescent="0.4">
      <c r="A213" s="54"/>
      <c r="B213" s="55">
        <v>195</v>
      </c>
      <c r="C213" s="55">
        <v>0</v>
      </c>
      <c r="D213" s="55">
        <v>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5">
        <v>0</v>
      </c>
      <c r="L213" s="55">
        <v>0</v>
      </c>
      <c r="M213" s="56">
        <v>0</v>
      </c>
    </row>
    <row r="214" spans="1:13" x14ac:dyDescent="0.4">
      <c r="A214" s="51"/>
      <c r="B214" s="52">
        <v>196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3">
        <v>0</v>
      </c>
    </row>
    <row r="215" spans="1:13" x14ac:dyDescent="0.4">
      <c r="A215" s="54"/>
      <c r="B215" s="55">
        <v>197</v>
      </c>
      <c r="C215" s="55">
        <v>0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6">
        <v>0</v>
      </c>
    </row>
    <row r="216" spans="1:13" x14ac:dyDescent="0.4">
      <c r="A216" s="51"/>
      <c r="B216" s="52">
        <v>198</v>
      </c>
      <c r="C216" s="52">
        <v>0</v>
      </c>
      <c r="D216" s="52">
        <v>9610320.3602419738</v>
      </c>
      <c r="E216" s="52">
        <v>25402459.594198942</v>
      </c>
      <c r="F216" s="52">
        <v>0</v>
      </c>
      <c r="G216" s="52">
        <v>23056523.062755577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3">
        <v>58069303.017196491</v>
      </c>
    </row>
    <row r="217" spans="1:13" x14ac:dyDescent="0.4">
      <c r="A217" s="54"/>
      <c r="B217" s="55">
        <v>199</v>
      </c>
      <c r="C217" s="55">
        <v>0</v>
      </c>
      <c r="D217" s="55">
        <v>0</v>
      </c>
      <c r="E217" s="55">
        <v>0</v>
      </c>
      <c r="F217" s="55">
        <v>0</v>
      </c>
      <c r="G217" s="55">
        <v>0</v>
      </c>
      <c r="H217" s="55">
        <v>15004703.008926492</v>
      </c>
      <c r="I217" s="55">
        <v>1716642806.8898058</v>
      </c>
      <c r="J217" s="55">
        <v>0</v>
      </c>
      <c r="K217" s="55">
        <v>0</v>
      </c>
      <c r="L217" s="55">
        <v>0</v>
      </c>
      <c r="M217" s="56">
        <v>1731647509.8987322</v>
      </c>
    </row>
    <row r="218" spans="1:13" x14ac:dyDescent="0.4">
      <c r="A218" s="51"/>
      <c r="B218" s="52">
        <v>200</v>
      </c>
      <c r="C218" s="52">
        <v>0</v>
      </c>
      <c r="D218" s="52">
        <v>12148205.562630087</v>
      </c>
      <c r="E218" s="52">
        <v>0</v>
      </c>
      <c r="F218" s="52">
        <v>0</v>
      </c>
      <c r="G218" s="52">
        <v>224017060.31231639</v>
      </c>
      <c r="H218" s="52">
        <v>0</v>
      </c>
      <c r="I218" s="52">
        <v>11648663.226184839</v>
      </c>
      <c r="J218" s="52">
        <v>0</v>
      </c>
      <c r="K218" s="52">
        <v>0</v>
      </c>
      <c r="L218" s="52">
        <v>0</v>
      </c>
      <c r="M218" s="53">
        <v>247813929.10113135</v>
      </c>
    </row>
    <row r="219" spans="1:13" x14ac:dyDescent="0.4">
      <c r="A219" s="54"/>
      <c r="B219" s="55">
        <v>201</v>
      </c>
      <c r="C219" s="55">
        <v>0</v>
      </c>
      <c r="D219" s="55">
        <v>0</v>
      </c>
      <c r="E219" s="55">
        <v>0</v>
      </c>
      <c r="F219" s="55">
        <v>0</v>
      </c>
      <c r="G219" s="55">
        <v>0</v>
      </c>
      <c r="H219" s="55">
        <v>0</v>
      </c>
      <c r="I219" s="55">
        <v>0</v>
      </c>
      <c r="J219" s="55">
        <v>0</v>
      </c>
      <c r="K219" s="55">
        <v>0</v>
      </c>
      <c r="L219" s="55">
        <v>0</v>
      </c>
      <c r="M219" s="56">
        <v>0</v>
      </c>
    </row>
    <row r="220" spans="1:13" x14ac:dyDescent="0.4">
      <c r="A220" s="51"/>
      <c r="B220" s="52">
        <v>202</v>
      </c>
      <c r="C220" s="52">
        <v>0</v>
      </c>
      <c r="D220" s="52">
        <v>7238799.0946953502</v>
      </c>
      <c r="E220" s="52">
        <v>0</v>
      </c>
      <c r="F220" s="52">
        <v>0</v>
      </c>
      <c r="G220" s="52">
        <v>0</v>
      </c>
      <c r="H220" s="52">
        <v>0</v>
      </c>
      <c r="I220" s="52">
        <v>0</v>
      </c>
      <c r="J220" s="52">
        <v>0</v>
      </c>
      <c r="K220" s="52">
        <v>0</v>
      </c>
      <c r="L220" s="52">
        <v>0</v>
      </c>
      <c r="M220" s="53">
        <v>7238799.0946953502</v>
      </c>
    </row>
    <row r="221" spans="1:13" x14ac:dyDescent="0.4">
      <c r="A221" s="54"/>
      <c r="B221" s="55">
        <v>203</v>
      </c>
      <c r="C221" s="55">
        <v>0</v>
      </c>
      <c r="D221" s="55">
        <v>0</v>
      </c>
      <c r="E221" s="55">
        <v>0</v>
      </c>
      <c r="F221" s="55">
        <v>0</v>
      </c>
      <c r="G221" s="55">
        <v>0</v>
      </c>
      <c r="H221" s="55">
        <v>0</v>
      </c>
      <c r="I221" s="55">
        <v>0</v>
      </c>
      <c r="J221" s="55">
        <v>0</v>
      </c>
      <c r="K221" s="55">
        <v>0</v>
      </c>
      <c r="L221" s="55">
        <v>0</v>
      </c>
      <c r="M221" s="56">
        <v>6978713.2624528557</v>
      </c>
    </row>
    <row r="222" spans="1:13" x14ac:dyDescent="0.4">
      <c r="A222" s="51"/>
      <c r="B222" s="52">
        <v>204</v>
      </c>
      <c r="C222" s="52">
        <v>0</v>
      </c>
      <c r="D222" s="52">
        <v>0</v>
      </c>
      <c r="E222" s="52">
        <v>0</v>
      </c>
      <c r="F222" s="52">
        <v>0</v>
      </c>
      <c r="G222" s="52">
        <v>0</v>
      </c>
      <c r="H222" s="52">
        <v>0</v>
      </c>
      <c r="I222" s="52">
        <v>0</v>
      </c>
      <c r="J222" s="52">
        <v>0</v>
      </c>
      <c r="K222" s="52">
        <v>28507442.606717519</v>
      </c>
      <c r="L222" s="52">
        <v>0</v>
      </c>
      <c r="M222" s="53">
        <v>28507442.606717519</v>
      </c>
    </row>
    <row r="223" spans="1:13" x14ac:dyDescent="0.4">
      <c r="A223" s="54"/>
      <c r="B223" s="55">
        <v>205</v>
      </c>
      <c r="C223" s="55">
        <v>0</v>
      </c>
      <c r="D223" s="55">
        <v>0</v>
      </c>
      <c r="E223" s="55">
        <v>0</v>
      </c>
      <c r="F223" s="55">
        <v>0</v>
      </c>
      <c r="G223" s="55">
        <v>0</v>
      </c>
      <c r="H223" s="55">
        <v>0</v>
      </c>
      <c r="I223" s="55">
        <v>0</v>
      </c>
      <c r="J223" s="55">
        <v>0</v>
      </c>
      <c r="K223" s="55">
        <v>0</v>
      </c>
      <c r="L223" s="55">
        <v>5919276.4772512354</v>
      </c>
      <c r="M223" s="56">
        <v>5919276.4772512354</v>
      </c>
    </row>
    <row r="224" spans="1:13" x14ac:dyDescent="0.4">
      <c r="A224" s="51"/>
      <c r="B224" s="52">
        <v>206</v>
      </c>
      <c r="C224" s="52">
        <v>0</v>
      </c>
      <c r="D224" s="52">
        <v>0</v>
      </c>
      <c r="E224" s="52">
        <v>9373142.7334493101</v>
      </c>
      <c r="F224" s="52">
        <v>0</v>
      </c>
      <c r="G224" s="52">
        <v>0</v>
      </c>
      <c r="H224" s="52">
        <v>0</v>
      </c>
      <c r="I224" s="52">
        <v>0</v>
      </c>
      <c r="J224" s="52">
        <v>0</v>
      </c>
      <c r="K224" s="52">
        <v>46982969.244350947</v>
      </c>
      <c r="L224" s="52">
        <v>0</v>
      </c>
      <c r="M224" s="53">
        <v>56356111.977800258</v>
      </c>
    </row>
    <row r="225" spans="1:13" x14ac:dyDescent="0.4">
      <c r="A225" s="54"/>
      <c r="B225" s="55">
        <v>207</v>
      </c>
      <c r="C225" s="55">
        <v>8273846.0006303806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6">
        <v>8273846.0006303806</v>
      </c>
    </row>
    <row r="226" spans="1:13" x14ac:dyDescent="0.4">
      <c r="A226" s="51"/>
      <c r="B226" s="52">
        <v>208</v>
      </c>
      <c r="C226" s="52">
        <v>0</v>
      </c>
      <c r="D226" s="52">
        <v>0</v>
      </c>
      <c r="E226" s="52">
        <v>0</v>
      </c>
      <c r="F226" s="52">
        <v>21997583.277610496</v>
      </c>
      <c r="G226" s="52">
        <v>0</v>
      </c>
      <c r="H226" s="52">
        <v>0</v>
      </c>
      <c r="I226" s="52">
        <v>0</v>
      </c>
      <c r="J226" s="52">
        <v>0</v>
      </c>
      <c r="K226" s="52">
        <v>0</v>
      </c>
      <c r="L226" s="52">
        <v>0</v>
      </c>
      <c r="M226" s="53">
        <v>21997583.277610496</v>
      </c>
    </row>
    <row r="227" spans="1:13" x14ac:dyDescent="0.4">
      <c r="A227" s="54"/>
      <c r="B227" s="55">
        <v>209</v>
      </c>
      <c r="C227" s="55">
        <v>0</v>
      </c>
      <c r="D227" s="55">
        <v>0</v>
      </c>
      <c r="E227" s="55">
        <v>0</v>
      </c>
      <c r="F227" s="55">
        <v>0</v>
      </c>
      <c r="G227" s="55">
        <v>0</v>
      </c>
      <c r="H227" s="55">
        <v>5951955.7947717234</v>
      </c>
      <c r="I227" s="55">
        <v>0</v>
      </c>
      <c r="J227" s="55">
        <v>0</v>
      </c>
      <c r="K227" s="55">
        <v>0</v>
      </c>
      <c r="L227" s="55">
        <v>0</v>
      </c>
      <c r="M227" s="56">
        <v>5951955.7947717234</v>
      </c>
    </row>
    <row r="228" spans="1:13" x14ac:dyDescent="0.4">
      <c r="A228" s="51"/>
      <c r="B228" s="52">
        <v>210</v>
      </c>
      <c r="C228" s="52">
        <v>0</v>
      </c>
      <c r="D228" s="52">
        <v>0</v>
      </c>
      <c r="E228" s="52">
        <v>0</v>
      </c>
      <c r="F228" s="52">
        <v>0</v>
      </c>
      <c r="G228" s="52">
        <v>66316539.336779602</v>
      </c>
      <c r="H228" s="52">
        <v>0</v>
      </c>
      <c r="I228" s="52">
        <v>0</v>
      </c>
      <c r="J228" s="52">
        <v>0</v>
      </c>
      <c r="K228" s="52">
        <v>0</v>
      </c>
      <c r="L228" s="52">
        <v>0</v>
      </c>
      <c r="M228" s="53">
        <v>72617795.35887371</v>
      </c>
    </row>
    <row r="229" spans="1:13" x14ac:dyDescent="0.4">
      <c r="A229" s="54"/>
      <c r="B229" s="55">
        <v>211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7978430.3564023683</v>
      </c>
      <c r="L229" s="55">
        <v>0</v>
      </c>
      <c r="M229" s="56">
        <v>7978430.3564023683</v>
      </c>
    </row>
    <row r="230" spans="1:13" x14ac:dyDescent="0.4">
      <c r="A230" s="51"/>
      <c r="B230" s="52">
        <v>212</v>
      </c>
      <c r="C230" s="52">
        <v>10896082.715705018</v>
      </c>
      <c r="D230" s="52">
        <v>0</v>
      </c>
      <c r="E230" s="52">
        <v>0</v>
      </c>
      <c r="F230" s="52">
        <v>0</v>
      </c>
      <c r="G230" s="52">
        <v>0</v>
      </c>
      <c r="H230" s="52">
        <v>10041624.773716278</v>
      </c>
      <c r="I230" s="52">
        <v>6332447.8376577832</v>
      </c>
      <c r="J230" s="52">
        <v>0</v>
      </c>
      <c r="K230" s="52">
        <v>0</v>
      </c>
      <c r="L230" s="52">
        <v>0</v>
      </c>
      <c r="M230" s="53">
        <v>27270155.32707908</v>
      </c>
    </row>
    <row r="231" spans="1:13" x14ac:dyDescent="0.4">
      <c r="A231" s="54"/>
      <c r="B231" s="55">
        <v>213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7128234.4581456082</v>
      </c>
      <c r="M231" s="56">
        <v>7128234.4581456082</v>
      </c>
    </row>
    <row r="232" spans="1:13" x14ac:dyDescent="0.4">
      <c r="A232" s="51"/>
      <c r="B232" s="52">
        <v>214</v>
      </c>
      <c r="C232" s="52">
        <v>0</v>
      </c>
      <c r="D232" s="52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3">
        <v>0</v>
      </c>
    </row>
    <row r="233" spans="1:13" x14ac:dyDescent="0.4">
      <c r="A233" s="54"/>
      <c r="B233" s="55">
        <v>215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5826130.7079505213</v>
      </c>
      <c r="M233" s="56">
        <v>5826130.7079505213</v>
      </c>
    </row>
    <row r="234" spans="1:13" x14ac:dyDescent="0.4">
      <c r="A234" s="51"/>
      <c r="B234" s="52">
        <v>216</v>
      </c>
      <c r="C234" s="52">
        <v>0</v>
      </c>
      <c r="D234" s="52">
        <v>0</v>
      </c>
      <c r="E234" s="52">
        <v>0</v>
      </c>
      <c r="F234" s="52">
        <v>60089682.471041262</v>
      </c>
      <c r="G234" s="52">
        <v>0</v>
      </c>
      <c r="H234" s="52">
        <v>7011772.4472038392</v>
      </c>
      <c r="I234" s="52">
        <v>0</v>
      </c>
      <c r="J234" s="52">
        <v>0</v>
      </c>
      <c r="K234" s="52">
        <v>0</v>
      </c>
      <c r="L234" s="52">
        <v>0</v>
      </c>
      <c r="M234" s="53">
        <v>67101454.918245099</v>
      </c>
    </row>
    <row r="235" spans="1:13" x14ac:dyDescent="0.4">
      <c r="A235" s="54"/>
      <c r="B235" s="55">
        <v>217</v>
      </c>
      <c r="C235" s="55">
        <v>0</v>
      </c>
      <c r="D235" s="55">
        <v>0</v>
      </c>
      <c r="E235" s="55">
        <v>0</v>
      </c>
      <c r="F235" s="55">
        <v>0</v>
      </c>
      <c r="G235" s="55">
        <v>9875146.2710195351</v>
      </c>
      <c r="H235" s="55">
        <v>6231022.0805547321</v>
      </c>
      <c r="I235" s="55">
        <v>0</v>
      </c>
      <c r="J235" s="55">
        <v>0</v>
      </c>
      <c r="K235" s="55">
        <v>0</v>
      </c>
      <c r="L235" s="55">
        <v>0</v>
      </c>
      <c r="M235" s="56">
        <v>16106168.351574268</v>
      </c>
    </row>
    <row r="236" spans="1:13" x14ac:dyDescent="0.4">
      <c r="A236" s="51"/>
      <c r="B236" s="52">
        <v>218</v>
      </c>
      <c r="C236" s="52">
        <v>0</v>
      </c>
      <c r="D236" s="52">
        <v>0</v>
      </c>
      <c r="E236" s="52">
        <v>0</v>
      </c>
      <c r="F236" s="52">
        <v>0</v>
      </c>
      <c r="G236" s="52">
        <v>6630196.7637848603</v>
      </c>
      <c r="H236" s="52">
        <v>0</v>
      </c>
      <c r="I236" s="52">
        <v>0</v>
      </c>
      <c r="J236" s="52">
        <v>0</v>
      </c>
      <c r="K236" s="52">
        <v>0</v>
      </c>
      <c r="L236" s="52">
        <v>0</v>
      </c>
      <c r="M236" s="53">
        <v>6630196.7637848603</v>
      </c>
    </row>
    <row r="237" spans="1:13" x14ac:dyDescent="0.4">
      <c r="A237" s="54"/>
      <c r="B237" s="55">
        <v>219</v>
      </c>
      <c r="C237" s="55">
        <v>0</v>
      </c>
      <c r="D237" s="55">
        <v>0</v>
      </c>
      <c r="E237" s="55">
        <v>0</v>
      </c>
      <c r="F237" s="55">
        <v>0</v>
      </c>
      <c r="G237" s="55">
        <v>0</v>
      </c>
      <c r="H237" s="55">
        <v>0</v>
      </c>
      <c r="I237" s="55">
        <v>0</v>
      </c>
      <c r="J237" s="55">
        <v>0</v>
      </c>
      <c r="K237" s="55">
        <v>0</v>
      </c>
      <c r="L237" s="55">
        <v>0</v>
      </c>
      <c r="M237" s="56">
        <v>0</v>
      </c>
    </row>
    <row r="238" spans="1:13" x14ac:dyDescent="0.4">
      <c r="A238" s="51"/>
      <c r="B238" s="52">
        <v>220</v>
      </c>
      <c r="C238" s="52">
        <v>0</v>
      </c>
      <c r="D238" s="52">
        <v>9189423.5520008449</v>
      </c>
      <c r="E238" s="52">
        <v>0</v>
      </c>
      <c r="F238" s="52">
        <v>6491176.0754211443</v>
      </c>
      <c r="G238" s="52">
        <v>0</v>
      </c>
      <c r="H238" s="52">
        <v>0</v>
      </c>
      <c r="I238" s="52">
        <v>6040885.4473732114</v>
      </c>
      <c r="J238" s="52">
        <v>0</v>
      </c>
      <c r="K238" s="52">
        <v>0</v>
      </c>
      <c r="L238" s="52">
        <v>0</v>
      </c>
      <c r="M238" s="53">
        <v>21721485.074795201</v>
      </c>
    </row>
    <row r="239" spans="1:13" x14ac:dyDescent="0.4">
      <c r="A239" s="54"/>
      <c r="B239" s="55">
        <v>221</v>
      </c>
      <c r="C239" s="55">
        <v>0</v>
      </c>
      <c r="D239" s="55">
        <v>10937478.627629628</v>
      </c>
      <c r="E239" s="55">
        <v>0</v>
      </c>
      <c r="F239" s="55">
        <v>0</v>
      </c>
      <c r="G239" s="55">
        <v>0</v>
      </c>
      <c r="H239" s="55">
        <v>751508283.72490036</v>
      </c>
      <c r="I239" s="55">
        <v>0</v>
      </c>
      <c r="J239" s="55">
        <v>0</v>
      </c>
      <c r="K239" s="55">
        <v>0</v>
      </c>
      <c r="L239" s="55">
        <v>0</v>
      </c>
      <c r="M239" s="56">
        <v>762445762.35253</v>
      </c>
    </row>
    <row r="240" spans="1:13" x14ac:dyDescent="0.4">
      <c r="A240" s="51"/>
      <c r="B240" s="52">
        <v>222</v>
      </c>
      <c r="C240" s="52">
        <v>0</v>
      </c>
      <c r="D240" s="52">
        <v>0</v>
      </c>
      <c r="E240" s="52">
        <v>0</v>
      </c>
      <c r="F240" s="52">
        <v>0</v>
      </c>
      <c r="G240" s="52">
        <v>0</v>
      </c>
      <c r="H240" s="52">
        <v>0</v>
      </c>
      <c r="I240" s="52">
        <v>0</v>
      </c>
      <c r="J240" s="52">
        <v>0</v>
      </c>
      <c r="K240" s="52">
        <v>0</v>
      </c>
      <c r="L240" s="52">
        <v>0</v>
      </c>
      <c r="M240" s="53">
        <v>0</v>
      </c>
    </row>
    <row r="241" spans="1:13" x14ac:dyDescent="0.4">
      <c r="A241" s="54"/>
      <c r="B241" s="55">
        <v>223</v>
      </c>
      <c r="C241" s="55">
        <v>0</v>
      </c>
      <c r="D241" s="55">
        <v>0</v>
      </c>
      <c r="E241" s="55">
        <v>0</v>
      </c>
      <c r="F241" s="55">
        <v>0</v>
      </c>
      <c r="G241" s="55">
        <v>0</v>
      </c>
      <c r="H241" s="55">
        <v>0</v>
      </c>
      <c r="I241" s="55">
        <v>7327746.3196971314</v>
      </c>
      <c r="J241" s="55">
        <v>0</v>
      </c>
      <c r="K241" s="55">
        <v>0</v>
      </c>
      <c r="L241" s="55">
        <v>0</v>
      </c>
      <c r="M241" s="56">
        <v>7327746.3196971314</v>
      </c>
    </row>
    <row r="242" spans="1:13" x14ac:dyDescent="0.4">
      <c r="A242" s="51"/>
      <c r="B242" s="52">
        <v>224</v>
      </c>
      <c r="C242" s="52">
        <v>7305283.0784068396</v>
      </c>
      <c r="D242" s="52">
        <v>0</v>
      </c>
      <c r="E242" s="52">
        <v>0</v>
      </c>
      <c r="F242" s="52">
        <v>0</v>
      </c>
      <c r="G242" s="52">
        <v>0</v>
      </c>
      <c r="H242" s="52">
        <v>0</v>
      </c>
      <c r="I242" s="52">
        <v>0</v>
      </c>
      <c r="J242" s="52">
        <v>27026021.40836798</v>
      </c>
      <c r="K242" s="52">
        <v>0</v>
      </c>
      <c r="L242" s="52">
        <v>0</v>
      </c>
      <c r="M242" s="53">
        <v>7305283.0784068396</v>
      </c>
    </row>
    <row r="243" spans="1:13" x14ac:dyDescent="0.4">
      <c r="A243" s="54"/>
      <c r="B243" s="55">
        <v>225</v>
      </c>
      <c r="C243" s="55">
        <v>0</v>
      </c>
      <c r="D243" s="55">
        <v>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5">
        <v>6259970.5853290716</v>
      </c>
      <c r="L243" s="55">
        <v>0</v>
      </c>
      <c r="M243" s="56">
        <v>6259970.5853290716</v>
      </c>
    </row>
    <row r="244" spans="1:13" x14ac:dyDescent="0.4">
      <c r="A244" s="51"/>
      <c r="B244" s="52">
        <v>226</v>
      </c>
      <c r="C244" s="52">
        <v>0</v>
      </c>
      <c r="D244" s="52">
        <v>0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3">
        <v>0</v>
      </c>
    </row>
    <row r="245" spans="1:13" x14ac:dyDescent="0.4">
      <c r="A245" s="54"/>
      <c r="B245" s="55">
        <v>227</v>
      </c>
      <c r="C245" s="55">
        <v>0</v>
      </c>
      <c r="D245" s="55">
        <v>0</v>
      </c>
      <c r="E245" s="55">
        <v>0</v>
      </c>
      <c r="F245" s="55">
        <v>0</v>
      </c>
      <c r="G245" s="55">
        <v>0</v>
      </c>
      <c r="H245" s="55">
        <v>0</v>
      </c>
      <c r="I245" s="55">
        <v>0</v>
      </c>
      <c r="J245" s="55">
        <v>0</v>
      </c>
      <c r="K245" s="55">
        <v>0</v>
      </c>
      <c r="L245" s="55">
        <v>0</v>
      </c>
      <c r="M245" s="56">
        <v>0</v>
      </c>
    </row>
    <row r="246" spans="1:13" x14ac:dyDescent="0.4">
      <c r="A246" s="51"/>
      <c r="B246" s="52">
        <v>228</v>
      </c>
      <c r="C246" s="52">
        <v>0</v>
      </c>
      <c r="D246" s="52">
        <v>0</v>
      </c>
      <c r="E246" s="52">
        <v>0</v>
      </c>
      <c r="F246" s="52">
        <v>0</v>
      </c>
      <c r="G246" s="52">
        <v>0</v>
      </c>
      <c r="H246" s="52">
        <v>0</v>
      </c>
      <c r="I246" s="52">
        <v>23937756.49770695</v>
      </c>
      <c r="J246" s="52">
        <v>0</v>
      </c>
      <c r="K246" s="52">
        <v>0</v>
      </c>
      <c r="L246" s="52">
        <v>0</v>
      </c>
      <c r="M246" s="53">
        <v>23937756.49770695</v>
      </c>
    </row>
    <row r="247" spans="1:13" x14ac:dyDescent="0.4">
      <c r="A247" s="54"/>
      <c r="B247" s="55">
        <v>229</v>
      </c>
      <c r="C247" s="55">
        <v>0</v>
      </c>
      <c r="D247" s="55">
        <v>0</v>
      </c>
      <c r="E247" s="55">
        <v>0</v>
      </c>
      <c r="F247" s="55">
        <v>0</v>
      </c>
      <c r="G247" s="55">
        <v>69952286.524419814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6">
        <v>69952286.524419814</v>
      </c>
    </row>
    <row r="248" spans="1:13" x14ac:dyDescent="0.4">
      <c r="A248" s="51"/>
      <c r="B248" s="52">
        <v>230</v>
      </c>
      <c r="C248" s="52">
        <v>0</v>
      </c>
      <c r="D248" s="52">
        <v>0</v>
      </c>
      <c r="E248" s="52">
        <v>0</v>
      </c>
      <c r="F248" s="52">
        <v>0</v>
      </c>
      <c r="G248" s="52">
        <v>0</v>
      </c>
      <c r="H248" s="52">
        <v>0</v>
      </c>
      <c r="I248" s="52">
        <v>0</v>
      </c>
      <c r="J248" s="52">
        <v>0</v>
      </c>
      <c r="K248" s="52">
        <v>30578334.51717094</v>
      </c>
      <c r="L248" s="52">
        <v>0</v>
      </c>
      <c r="M248" s="53">
        <v>30578334.51717094</v>
      </c>
    </row>
    <row r="249" spans="1:13" x14ac:dyDescent="0.4">
      <c r="A249" s="54"/>
      <c r="B249" s="55">
        <v>231</v>
      </c>
      <c r="C249" s="55">
        <v>0</v>
      </c>
      <c r="D249" s="55">
        <v>0</v>
      </c>
      <c r="E249" s="55">
        <v>0</v>
      </c>
      <c r="F249" s="55">
        <v>0</v>
      </c>
      <c r="G249" s="55">
        <v>0</v>
      </c>
      <c r="H249" s="55">
        <v>23326917.368390657</v>
      </c>
      <c r="I249" s="55">
        <v>0</v>
      </c>
      <c r="J249" s="55">
        <v>0</v>
      </c>
      <c r="K249" s="55">
        <v>0</v>
      </c>
      <c r="L249" s="55">
        <v>0</v>
      </c>
      <c r="M249" s="56">
        <v>39430507.959119573</v>
      </c>
    </row>
    <row r="250" spans="1:13" x14ac:dyDescent="0.4">
      <c r="A250" s="51"/>
      <c r="B250" s="52">
        <v>232</v>
      </c>
      <c r="C250" s="52">
        <v>0</v>
      </c>
      <c r="D250" s="52">
        <v>0</v>
      </c>
      <c r="E250" s="52">
        <v>0</v>
      </c>
      <c r="F250" s="52">
        <v>0</v>
      </c>
      <c r="G250" s="52">
        <v>0</v>
      </c>
      <c r="H250" s="52">
        <v>0</v>
      </c>
      <c r="I250" s="52">
        <v>0</v>
      </c>
      <c r="J250" s="52">
        <v>0</v>
      </c>
      <c r="K250" s="52">
        <v>0</v>
      </c>
      <c r="L250" s="52">
        <v>0</v>
      </c>
      <c r="M250" s="53">
        <v>0</v>
      </c>
    </row>
    <row r="251" spans="1:13" x14ac:dyDescent="0.4">
      <c r="A251" s="54"/>
      <c r="B251" s="55">
        <v>233</v>
      </c>
      <c r="C251" s="55">
        <v>0</v>
      </c>
      <c r="D251" s="55">
        <v>0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6">
        <v>0</v>
      </c>
    </row>
    <row r="252" spans="1:13" x14ac:dyDescent="0.4">
      <c r="A252" s="51"/>
      <c r="B252" s="52">
        <v>234</v>
      </c>
      <c r="C252" s="52">
        <v>0</v>
      </c>
      <c r="D252" s="52">
        <v>0</v>
      </c>
      <c r="E252" s="52">
        <v>0</v>
      </c>
      <c r="F252" s="52">
        <v>7288605.3727492318</v>
      </c>
      <c r="G252" s="52">
        <v>0</v>
      </c>
      <c r="H252" s="52">
        <v>0</v>
      </c>
      <c r="I252" s="52">
        <v>0</v>
      </c>
      <c r="J252" s="52">
        <v>0</v>
      </c>
      <c r="K252" s="52">
        <v>0</v>
      </c>
      <c r="L252" s="52">
        <v>0</v>
      </c>
      <c r="M252" s="53">
        <v>7288605.3727492318</v>
      </c>
    </row>
    <row r="253" spans="1:13" x14ac:dyDescent="0.4">
      <c r="A253" s="54"/>
      <c r="B253" s="55">
        <v>235</v>
      </c>
      <c r="C253" s="55">
        <v>0</v>
      </c>
      <c r="D253" s="55">
        <v>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5">
        <v>0</v>
      </c>
      <c r="L253" s="55">
        <v>0</v>
      </c>
      <c r="M253" s="56">
        <v>0</v>
      </c>
    </row>
    <row r="254" spans="1:13" x14ac:dyDescent="0.4">
      <c r="A254" s="51"/>
      <c r="B254" s="52">
        <v>236</v>
      </c>
      <c r="C254" s="52">
        <v>6867548.1200128216</v>
      </c>
      <c r="D254" s="52">
        <v>0</v>
      </c>
      <c r="E254" s="52">
        <v>0</v>
      </c>
      <c r="F254" s="52">
        <v>0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3">
        <v>6867548.1200128216</v>
      </c>
    </row>
    <row r="255" spans="1:13" x14ac:dyDescent="0.4">
      <c r="A255" s="54"/>
      <c r="B255" s="55">
        <v>237</v>
      </c>
      <c r="C255" s="55">
        <v>0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6">
        <v>43796600.010871962</v>
      </c>
    </row>
    <row r="256" spans="1:13" x14ac:dyDescent="0.4">
      <c r="A256" s="51"/>
      <c r="B256" s="52">
        <v>238</v>
      </c>
      <c r="C256" s="52">
        <v>13298140.857791472</v>
      </c>
      <c r="D256" s="52">
        <v>0</v>
      </c>
      <c r="E256" s="52">
        <v>0</v>
      </c>
      <c r="F256" s="52">
        <v>144873769.21035683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53">
        <v>158171910.06814831</v>
      </c>
    </row>
    <row r="257" spans="1:13" x14ac:dyDescent="0.4">
      <c r="A257" s="54"/>
      <c r="B257" s="55">
        <v>239</v>
      </c>
      <c r="C257" s="55">
        <v>0</v>
      </c>
      <c r="D257" s="55">
        <v>0</v>
      </c>
      <c r="E257" s="55">
        <v>0</v>
      </c>
      <c r="F257" s="55">
        <v>0</v>
      </c>
      <c r="G257" s="55">
        <v>0</v>
      </c>
      <c r="H257" s="55">
        <v>0</v>
      </c>
      <c r="I257" s="55">
        <v>0</v>
      </c>
      <c r="J257" s="55">
        <v>0</v>
      </c>
      <c r="K257" s="55">
        <v>0</v>
      </c>
      <c r="L257" s="55">
        <v>0</v>
      </c>
      <c r="M257" s="56">
        <v>0</v>
      </c>
    </row>
    <row r="258" spans="1:13" x14ac:dyDescent="0.4">
      <c r="A258" s="51"/>
      <c r="B258" s="52">
        <v>240</v>
      </c>
      <c r="C258" s="52">
        <v>0</v>
      </c>
      <c r="D258" s="52">
        <v>0</v>
      </c>
      <c r="E258" s="52">
        <v>0</v>
      </c>
      <c r="F258" s="52">
        <v>0</v>
      </c>
      <c r="G258" s="52">
        <v>24435337.648769487</v>
      </c>
      <c r="H258" s="52">
        <v>0</v>
      </c>
      <c r="I258" s="52">
        <v>0</v>
      </c>
      <c r="J258" s="52">
        <v>0</v>
      </c>
      <c r="K258" s="52">
        <v>29819056.127680115</v>
      </c>
      <c r="L258" s="52">
        <v>0</v>
      </c>
      <c r="M258" s="53">
        <v>54254393.776449606</v>
      </c>
    </row>
    <row r="259" spans="1:13" x14ac:dyDescent="0.4">
      <c r="A259" s="54"/>
      <c r="B259" s="55">
        <v>241</v>
      </c>
      <c r="C259" s="55">
        <v>0</v>
      </c>
      <c r="D259" s="55">
        <v>0</v>
      </c>
      <c r="E259" s="55">
        <v>0</v>
      </c>
      <c r="F259" s="55">
        <v>0</v>
      </c>
      <c r="G259" s="55">
        <v>0</v>
      </c>
      <c r="H259" s="55">
        <v>36088746.831832349</v>
      </c>
      <c r="I259" s="55">
        <v>0</v>
      </c>
      <c r="J259" s="55">
        <v>5954748.7277599322</v>
      </c>
      <c r="K259" s="55">
        <v>0</v>
      </c>
      <c r="L259" s="55">
        <v>0</v>
      </c>
      <c r="M259" s="56">
        <v>36088746.831832349</v>
      </c>
    </row>
    <row r="260" spans="1:13" x14ac:dyDescent="0.4">
      <c r="A260" s="51"/>
      <c r="B260" s="52">
        <v>242</v>
      </c>
      <c r="C260" s="52">
        <v>0</v>
      </c>
      <c r="D260" s="52">
        <v>0</v>
      </c>
      <c r="E260" s="52">
        <v>0</v>
      </c>
      <c r="F260" s="52">
        <v>0</v>
      </c>
      <c r="G260" s="52">
        <v>0</v>
      </c>
      <c r="H260" s="52">
        <v>0</v>
      </c>
      <c r="I260" s="52">
        <v>0</v>
      </c>
      <c r="J260" s="52">
        <v>0</v>
      </c>
      <c r="K260" s="52">
        <v>0</v>
      </c>
      <c r="L260" s="52">
        <v>0</v>
      </c>
      <c r="M260" s="53">
        <v>0</v>
      </c>
    </row>
    <row r="261" spans="1:13" x14ac:dyDescent="0.4">
      <c r="A261" s="54"/>
      <c r="B261" s="55">
        <v>243</v>
      </c>
      <c r="C261" s="55">
        <v>0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18626027.321503483</v>
      </c>
      <c r="K261" s="55">
        <v>0</v>
      </c>
      <c r="L261" s="55">
        <v>0</v>
      </c>
      <c r="M261" s="56">
        <v>0</v>
      </c>
    </row>
    <row r="262" spans="1:13" x14ac:dyDescent="0.4">
      <c r="A262" s="51"/>
      <c r="B262" s="52">
        <v>244</v>
      </c>
      <c r="C262" s="52">
        <v>0</v>
      </c>
      <c r="D262" s="52">
        <v>0</v>
      </c>
      <c r="E262" s="52">
        <v>0</v>
      </c>
      <c r="F262" s="52">
        <v>0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3">
        <v>0</v>
      </c>
    </row>
    <row r="263" spans="1:13" x14ac:dyDescent="0.4">
      <c r="A263" s="54"/>
      <c r="B263" s="55">
        <v>245</v>
      </c>
      <c r="C263" s="55">
        <v>10380183.864160918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144980950.5124619</v>
      </c>
      <c r="J263" s="55">
        <v>0</v>
      </c>
      <c r="K263" s="55">
        <v>0</v>
      </c>
      <c r="L263" s="55">
        <v>0</v>
      </c>
      <c r="M263" s="56">
        <v>155361134.37662283</v>
      </c>
    </row>
    <row r="264" spans="1:13" x14ac:dyDescent="0.4">
      <c r="A264" s="51"/>
      <c r="B264" s="52">
        <v>246</v>
      </c>
      <c r="C264" s="52">
        <v>0</v>
      </c>
      <c r="D264" s="52">
        <v>0</v>
      </c>
      <c r="E264" s="52">
        <v>8954290.5994126927</v>
      </c>
      <c r="F264" s="52">
        <v>0</v>
      </c>
      <c r="G264" s="52">
        <v>0</v>
      </c>
      <c r="H264" s="52">
        <v>0</v>
      </c>
      <c r="I264" s="52">
        <v>0</v>
      </c>
      <c r="J264" s="52">
        <v>0</v>
      </c>
      <c r="K264" s="52">
        <v>0</v>
      </c>
      <c r="L264" s="52">
        <v>0</v>
      </c>
      <c r="M264" s="53">
        <v>16221238.041784665</v>
      </c>
    </row>
    <row r="265" spans="1:13" x14ac:dyDescent="0.4">
      <c r="A265" s="54"/>
      <c r="B265" s="55">
        <v>247</v>
      </c>
      <c r="C265" s="55">
        <v>7699487.1111084707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6650363.1188573949</v>
      </c>
      <c r="K265" s="55">
        <v>0</v>
      </c>
      <c r="L265" s="55">
        <v>8490506.5946570933</v>
      </c>
      <c r="M265" s="56">
        <v>16189993.705765564</v>
      </c>
    </row>
    <row r="266" spans="1:13" x14ac:dyDescent="0.4">
      <c r="A266" s="51"/>
      <c r="B266" s="52">
        <v>248</v>
      </c>
      <c r="C266" s="52">
        <v>6763904.9375992231</v>
      </c>
      <c r="D266" s="52">
        <v>0</v>
      </c>
      <c r="E266" s="52">
        <v>0</v>
      </c>
      <c r="F266" s="52">
        <v>0</v>
      </c>
      <c r="G266" s="52">
        <v>0</v>
      </c>
      <c r="H266" s="52">
        <v>0</v>
      </c>
      <c r="I266" s="52">
        <v>0</v>
      </c>
      <c r="J266" s="52">
        <v>0</v>
      </c>
      <c r="K266" s="52">
        <v>44684127.893999338</v>
      </c>
      <c r="L266" s="52">
        <v>0</v>
      </c>
      <c r="M266" s="53">
        <v>51448032.831598565</v>
      </c>
    </row>
    <row r="267" spans="1:13" x14ac:dyDescent="0.4">
      <c r="A267" s="54"/>
      <c r="B267" s="55">
        <v>249</v>
      </c>
      <c r="C267" s="55">
        <v>0</v>
      </c>
      <c r="D267" s="55">
        <v>0</v>
      </c>
      <c r="E267" s="55">
        <v>0</v>
      </c>
      <c r="F267" s="55">
        <v>0</v>
      </c>
      <c r="G267" s="55">
        <v>10459339.575486206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6">
        <v>10459339.575486206</v>
      </c>
    </row>
    <row r="268" spans="1:13" x14ac:dyDescent="0.4">
      <c r="A268" s="51"/>
      <c r="B268" s="52">
        <v>250</v>
      </c>
      <c r="C268" s="52">
        <v>0</v>
      </c>
      <c r="D268" s="52">
        <v>0</v>
      </c>
      <c r="E268" s="52">
        <v>0</v>
      </c>
      <c r="F268" s="52">
        <v>0</v>
      </c>
      <c r="G268" s="52">
        <v>0</v>
      </c>
      <c r="H268" s="52">
        <v>0</v>
      </c>
      <c r="I268" s="52">
        <v>0</v>
      </c>
      <c r="J268" s="52">
        <v>0</v>
      </c>
      <c r="K268" s="52">
        <v>0</v>
      </c>
      <c r="L268" s="52">
        <v>0</v>
      </c>
      <c r="M268" s="53">
        <v>0</v>
      </c>
    </row>
    <row r="269" spans="1:13" x14ac:dyDescent="0.4">
      <c r="A269" s="54"/>
      <c r="B269" s="55">
        <v>251</v>
      </c>
      <c r="C269" s="55">
        <v>0</v>
      </c>
      <c r="D269" s="55">
        <v>0</v>
      </c>
      <c r="E269" s="55">
        <v>0</v>
      </c>
      <c r="F269" s="55">
        <v>0</v>
      </c>
      <c r="G269" s="55">
        <v>0</v>
      </c>
      <c r="H269" s="55">
        <v>11983939.736884909</v>
      </c>
      <c r="I269" s="55">
        <v>0</v>
      </c>
      <c r="J269" s="55">
        <v>0</v>
      </c>
      <c r="K269" s="55">
        <v>0</v>
      </c>
      <c r="L269" s="55">
        <v>0</v>
      </c>
      <c r="M269" s="56">
        <v>11983939.736884909</v>
      </c>
    </row>
    <row r="270" spans="1:13" x14ac:dyDescent="0.4">
      <c r="A270" s="51"/>
      <c r="B270" s="52">
        <v>252</v>
      </c>
      <c r="C270" s="52">
        <v>0</v>
      </c>
      <c r="D270" s="52">
        <v>0</v>
      </c>
      <c r="E270" s="52">
        <v>0</v>
      </c>
      <c r="F270" s="52">
        <v>0</v>
      </c>
      <c r="G270" s="52">
        <v>0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3">
        <v>0</v>
      </c>
    </row>
    <row r="271" spans="1:13" x14ac:dyDescent="0.4">
      <c r="A271" s="54"/>
      <c r="B271" s="55">
        <v>253</v>
      </c>
      <c r="C271" s="55">
        <v>0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6">
        <v>0</v>
      </c>
    </row>
    <row r="272" spans="1:13" x14ac:dyDescent="0.4">
      <c r="A272" s="51"/>
      <c r="B272" s="52">
        <v>254</v>
      </c>
      <c r="C272" s="52">
        <v>0</v>
      </c>
      <c r="D272" s="52">
        <v>0</v>
      </c>
      <c r="E272" s="52">
        <v>0</v>
      </c>
      <c r="F272" s="52">
        <v>0</v>
      </c>
      <c r="G272" s="52">
        <v>0</v>
      </c>
      <c r="H272" s="52">
        <v>0</v>
      </c>
      <c r="I272" s="52">
        <v>0</v>
      </c>
      <c r="J272" s="52">
        <v>0</v>
      </c>
      <c r="K272" s="52">
        <v>0</v>
      </c>
      <c r="L272" s="52">
        <v>0</v>
      </c>
      <c r="M272" s="53">
        <v>0</v>
      </c>
    </row>
    <row r="273" spans="1:13" x14ac:dyDescent="0.4">
      <c r="A273" s="54"/>
      <c r="B273" s="55">
        <v>255</v>
      </c>
      <c r="C273" s="55">
        <v>0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8774853.1782988831</v>
      </c>
      <c r="L273" s="55">
        <v>0</v>
      </c>
      <c r="M273" s="56">
        <v>8774853.1782988831</v>
      </c>
    </row>
    <row r="274" spans="1:13" x14ac:dyDescent="0.4">
      <c r="A274" s="51"/>
      <c r="B274" s="52">
        <v>256</v>
      </c>
      <c r="C274" s="52">
        <v>0</v>
      </c>
      <c r="D274" s="52">
        <v>0</v>
      </c>
      <c r="E274" s="52">
        <v>0</v>
      </c>
      <c r="F274" s="52">
        <v>0</v>
      </c>
      <c r="G274" s="52">
        <v>6445900.0600839332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3">
        <v>6445900.0600839332</v>
      </c>
    </row>
    <row r="275" spans="1:13" x14ac:dyDescent="0.4">
      <c r="A275" s="54"/>
      <c r="B275" s="55">
        <v>257</v>
      </c>
      <c r="C275" s="55">
        <v>0</v>
      </c>
      <c r="D275" s="55">
        <v>0</v>
      </c>
      <c r="E275" s="55">
        <v>21824653.43436303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6">
        <v>32889699.993433382</v>
      </c>
    </row>
    <row r="276" spans="1:13" x14ac:dyDescent="0.4">
      <c r="A276" s="51"/>
      <c r="B276" s="52">
        <v>258</v>
      </c>
      <c r="C276" s="52">
        <v>0</v>
      </c>
      <c r="D276" s="52">
        <v>0</v>
      </c>
      <c r="E276" s="52">
        <v>0</v>
      </c>
      <c r="F276" s="52">
        <v>0</v>
      </c>
      <c r="G276" s="52">
        <v>0</v>
      </c>
      <c r="H276" s="52">
        <v>0</v>
      </c>
      <c r="I276" s="52">
        <v>0</v>
      </c>
      <c r="J276" s="52">
        <v>0</v>
      </c>
      <c r="K276" s="52">
        <v>0</v>
      </c>
      <c r="L276" s="52">
        <v>0</v>
      </c>
      <c r="M276" s="53">
        <v>0</v>
      </c>
    </row>
    <row r="277" spans="1:13" x14ac:dyDescent="0.4">
      <c r="A277" s="54"/>
      <c r="B277" s="55">
        <v>259</v>
      </c>
      <c r="C277" s="55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5927381.2934153313</v>
      </c>
      <c r="K277" s="55">
        <v>0</v>
      </c>
      <c r="L277" s="55">
        <v>0</v>
      </c>
      <c r="M277" s="56">
        <v>0</v>
      </c>
    </row>
    <row r="278" spans="1:13" x14ac:dyDescent="0.4">
      <c r="A278" s="51"/>
      <c r="B278" s="52">
        <v>260</v>
      </c>
      <c r="C278" s="52">
        <v>0</v>
      </c>
      <c r="D278" s="52">
        <v>0</v>
      </c>
      <c r="E278" s="52">
        <v>0</v>
      </c>
      <c r="F278" s="52">
        <v>0</v>
      </c>
      <c r="G278" s="52">
        <v>0</v>
      </c>
      <c r="H278" s="52">
        <v>0</v>
      </c>
      <c r="I278" s="52">
        <v>0</v>
      </c>
      <c r="J278" s="52">
        <v>0</v>
      </c>
      <c r="K278" s="52">
        <v>0</v>
      </c>
      <c r="L278" s="52">
        <v>8649498.412833292</v>
      </c>
      <c r="M278" s="53">
        <v>8649498.412833292</v>
      </c>
    </row>
    <row r="279" spans="1:13" x14ac:dyDescent="0.4">
      <c r="A279" s="54"/>
      <c r="B279" s="55">
        <v>261</v>
      </c>
      <c r="C279" s="55">
        <v>0</v>
      </c>
      <c r="D279" s="55">
        <v>0</v>
      </c>
      <c r="E279" s="55">
        <v>39171144.271779709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6">
        <v>39171144.271779709</v>
      </c>
    </row>
    <row r="280" spans="1:13" x14ac:dyDescent="0.4">
      <c r="A280" s="51"/>
      <c r="B280" s="52">
        <v>262</v>
      </c>
      <c r="C280" s="52">
        <v>0</v>
      </c>
      <c r="D280" s="52">
        <v>0</v>
      </c>
      <c r="E280" s="52">
        <v>0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3">
        <v>9051582.0235094018</v>
      </c>
    </row>
    <row r="281" spans="1:13" x14ac:dyDescent="0.4">
      <c r="A281" s="54"/>
      <c r="B281" s="55">
        <v>263</v>
      </c>
      <c r="C281" s="55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6">
        <v>0</v>
      </c>
    </row>
    <row r="282" spans="1:13" x14ac:dyDescent="0.4">
      <c r="A282" s="51"/>
      <c r="B282" s="52">
        <v>264</v>
      </c>
      <c r="C282" s="52">
        <v>0</v>
      </c>
      <c r="D282" s="52">
        <v>0</v>
      </c>
      <c r="E282" s="52">
        <v>0</v>
      </c>
      <c r="F282" s="52">
        <v>0</v>
      </c>
      <c r="G282" s="52">
        <v>0</v>
      </c>
      <c r="H282" s="52">
        <v>0</v>
      </c>
      <c r="I282" s="52">
        <v>10913355.459584314</v>
      </c>
      <c r="J282" s="52">
        <v>0</v>
      </c>
      <c r="K282" s="52">
        <v>0</v>
      </c>
      <c r="L282" s="52">
        <v>0</v>
      </c>
      <c r="M282" s="53">
        <v>10913355.459584314</v>
      </c>
    </row>
    <row r="283" spans="1:13" x14ac:dyDescent="0.4">
      <c r="A283" s="54"/>
      <c r="B283" s="55">
        <v>265</v>
      </c>
      <c r="C283" s="55">
        <v>0</v>
      </c>
      <c r="D283" s="55">
        <v>0</v>
      </c>
      <c r="E283" s="55">
        <v>13447081.450037966</v>
      </c>
      <c r="F283" s="55">
        <v>0</v>
      </c>
      <c r="G283" s="55">
        <v>8550244.8370569665</v>
      </c>
      <c r="H283" s="55">
        <v>0</v>
      </c>
      <c r="I283" s="55">
        <v>0</v>
      </c>
      <c r="J283" s="55">
        <v>0</v>
      </c>
      <c r="K283" s="55">
        <v>0</v>
      </c>
      <c r="L283" s="55">
        <v>5798779.1612168271</v>
      </c>
      <c r="M283" s="56">
        <v>27796105.448311761</v>
      </c>
    </row>
    <row r="284" spans="1:13" x14ac:dyDescent="0.4">
      <c r="A284" s="51"/>
      <c r="B284" s="52">
        <v>266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3">
        <v>0</v>
      </c>
    </row>
    <row r="285" spans="1:13" x14ac:dyDescent="0.4">
      <c r="A285" s="54"/>
      <c r="B285" s="55">
        <v>267</v>
      </c>
      <c r="C285" s="55">
        <v>0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6">
        <v>0</v>
      </c>
    </row>
    <row r="286" spans="1:13" x14ac:dyDescent="0.4">
      <c r="A286" s="51"/>
      <c r="B286" s="52">
        <v>268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8932174.9052045345</v>
      </c>
      <c r="K286" s="52">
        <v>0</v>
      </c>
      <c r="L286" s="52">
        <v>0</v>
      </c>
      <c r="M286" s="53">
        <v>0</v>
      </c>
    </row>
    <row r="287" spans="1:13" x14ac:dyDescent="0.4">
      <c r="A287" s="54"/>
      <c r="B287" s="55">
        <v>269</v>
      </c>
      <c r="C287" s="55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89050995.605470315</v>
      </c>
      <c r="J287" s="55">
        <v>0</v>
      </c>
      <c r="K287" s="55">
        <v>0</v>
      </c>
      <c r="L287" s="55">
        <v>0</v>
      </c>
      <c r="M287" s="56">
        <v>89050995.605470315</v>
      </c>
    </row>
    <row r="288" spans="1:13" x14ac:dyDescent="0.4">
      <c r="A288" s="51"/>
      <c r="B288" s="52">
        <v>270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3">
        <v>0</v>
      </c>
    </row>
    <row r="289" spans="1:13" x14ac:dyDescent="0.4">
      <c r="A289" s="54"/>
      <c r="B289" s="55">
        <v>271</v>
      </c>
      <c r="C289" s="55">
        <v>0</v>
      </c>
      <c r="D289" s="55">
        <v>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5">
        <v>0</v>
      </c>
      <c r="L289" s="55">
        <v>0</v>
      </c>
      <c r="M289" s="56">
        <v>0</v>
      </c>
    </row>
    <row r="290" spans="1:13" x14ac:dyDescent="0.4">
      <c r="A290" s="51"/>
      <c r="B290" s="52">
        <v>272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6731965.6187758595</v>
      </c>
      <c r="M290" s="53">
        <v>6731965.6187758595</v>
      </c>
    </row>
    <row r="291" spans="1:13" x14ac:dyDescent="0.4">
      <c r="A291" s="54"/>
      <c r="B291" s="55">
        <v>273</v>
      </c>
      <c r="C291" s="55">
        <v>0</v>
      </c>
      <c r="D291" s="55">
        <v>0</v>
      </c>
      <c r="E291" s="55">
        <v>0</v>
      </c>
      <c r="F291" s="55">
        <v>7496152.9751964193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6">
        <v>7496152.9751964193</v>
      </c>
    </row>
    <row r="292" spans="1:13" x14ac:dyDescent="0.4">
      <c r="A292" s="51"/>
      <c r="B292" s="52">
        <v>274</v>
      </c>
      <c r="C292" s="52">
        <v>0</v>
      </c>
      <c r="D292" s="52">
        <v>0</v>
      </c>
      <c r="E292" s="52">
        <v>0</v>
      </c>
      <c r="F292" s="52">
        <v>0</v>
      </c>
      <c r="G292" s="52">
        <v>0</v>
      </c>
      <c r="H292" s="52">
        <v>0</v>
      </c>
      <c r="I292" s="52">
        <v>0</v>
      </c>
      <c r="J292" s="52">
        <v>0</v>
      </c>
      <c r="K292" s="52">
        <v>0</v>
      </c>
      <c r="L292" s="52">
        <v>0</v>
      </c>
      <c r="M292" s="53">
        <v>0</v>
      </c>
    </row>
    <row r="293" spans="1:13" x14ac:dyDescent="0.4">
      <c r="A293" s="54"/>
      <c r="B293" s="55">
        <v>275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7870899.6178664146</v>
      </c>
      <c r="K293" s="55">
        <v>0</v>
      </c>
      <c r="L293" s="55">
        <v>5849005.6762754815</v>
      </c>
      <c r="M293" s="56">
        <v>5849005.6762754815</v>
      </c>
    </row>
    <row r="294" spans="1:13" x14ac:dyDescent="0.4">
      <c r="A294" s="51"/>
      <c r="B294" s="52">
        <v>276</v>
      </c>
      <c r="C294" s="52">
        <v>0</v>
      </c>
      <c r="D294" s="52">
        <v>0</v>
      </c>
      <c r="E294" s="52">
        <v>0</v>
      </c>
      <c r="F294" s="52">
        <v>0</v>
      </c>
      <c r="G294" s="52">
        <v>0</v>
      </c>
      <c r="H294" s="52">
        <v>0</v>
      </c>
      <c r="I294" s="52">
        <v>10527818.896715485</v>
      </c>
      <c r="J294" s="52">
        <v>0</v>
      </c>
      <c r="K294" s="52">
        <v>0</v>
      </c>
      <c r="L294" s="52">
        <v>0</v>
      </c>
      <c r="M294" s="53">
        <v>10527818.896715485</v>
      </c>
    </row>
    <row r="295" spans="1:13" x14ac:dyDescent="0.4">
      <c r="A295" s="54"/>
      <c r="B295" s="55">
        <v>277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7130832.6819328684</v>
      </c>
      <c r="M295" s="56">
        <v>7130832.6819328684</v>
      </c>
    </row>
    <row r="296" spans="1:13" x14ac:dyDescent="0.4">
      <c r="A296" s="51"/>
      <c r="B296" s="52">
        <v>278</v>
      </c>
      <c r="C296" s="52">
        <v>0</v>
      </c>
      <c r="D296" s="52">
        <v>0</v>
      </c>
      <c r="E296" s="52">
        <v>6484911.7138229404</v>
      </c>
      <c r="F296" s="52">
        <v>0</v>
      </c>
      <c r="G296" s="52">
        <v>0</v>
      </c>
      <c r="H296" s="52">
        <v>0</v>
      </c>
      <c r="I296" s="52">
        <v>0</v>
      </c>
      <c r="J296" s="52">
        <v>0</v>
      </c>
      <c r="K296" s="52">
        <v>0</v>
      </c>
      <c r="L296" s="52">
        <v>0</v>
      </c>
      <c r="M296" s="53">
        <v>6484911.7138229404</v>
      </c>
    </row>
    <row r="297" spans="1:13" x14ac:dyDescent="0.4">
      <c r="A297" s="54"/>
      <c r="B297" s="55">
        <v>279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13213013.376427265</v>
      </c>
      <c r="J297" s="55">
        <v>13135301.544149105</v>
      </c>
      <c r="K297" s="55">
        <v>0</v>
      </c>
      <c r="L297" s="55">
        <v>0</v>
      </c>
      <c r="M297" s="56">
        <v>13213013.376427265</v>
      </c>
    </row>
    <row r="298" spans="1:13" x14ac:dyDescent="0.4">
      <c r="A298" s="51"/>
      <c r="B298" s="52">
        <v>280</v>
      </c>
      <c r="C298" s="52">
        <v>0</v>
      </c>
      <c r="D298" s="52">
        <v>0</v>
      </c>
      <c r="E298" s="52">
        <v>0</v>
      </c>
      <c r="F298" s="52">
        <v>0</v>
      </c>
      <c r="G298" s="52">
        <v>0</v>
      </c>
      <c r="H298" s="52">
        <v>25064999.881848522</v>
      </c>
      <c r="I298" s="52">
        <v>0</v>
      </c>
      <c r="J298" s="52">
        <v>0</v>
      </c>
      <c r="K298" s="52">
        <v>0</v>
      </c>
      <c r="L298" s="52">
        <v>0</v>
      </c>
      <c r="M298" s="53">
        <v>25064999.881848522</v>
      </c>
    </row>
    <row r="299" spans="1:13" x14ac:dyDescent="0.4">
      <c r="A299" s="54"/>
      <c r="B299" s="55">
        <v>281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13583385.729050281</v>
      </c>
      <c r="I299" s="55">
        <v>0</v>
      </c>
      <c r="J299" s="55">
        <v>0</v>
      </c>
      <c r="K299" s="55">
        <v>0</v>
      </c>
      <c r="L299" s="55">
        <v>0</v>
      </c>
      <c r="M299" s="56">
        <v>13583385.729050281</v>
      </c>
    </row>
    <row r="300" spans="1:13" x14ac:dyDescent="0.4">
      <c r="A300" s="51"/>
      <c r="B300" s="52">
        <v>282</v>
      </c>
      <c r="C300" s="52">
        <v>0</v>
      </c>
      <c r="D300" s="52">
        <v>0</v>
      </c>
      <c r="E300" s="52">
        <v>0</v>
      </c>
      <c r="F300" s="52">
        <v>101634067.01101711</v>
      </c>
      <c r="G300" s="52">
        <v>8139430.0956963245</v>
      </c>
      <c r="H300" s="52">
        <v>0</v>
      </c>
      <c r="I300" s="52">
        <v>0</v>
      </c>
      <c r="J300" s="52">
        <v>0</v>
      </c>
      <c r="K300" s="52">
        <v>0</v>
      </c>
      <c r="L300" s="52">
        <v>0</v>
      </c>
      <c r="M300" s="53">
        <v>109773497.10671344</v>
      </c>
    </row>
    <row r="301" spans="1:13" x14ac:dyDescent="0.4">
      <c r="A301" s="54"/>
      <c r="B301" s="55">
        <v>283</v>
      </c>
      <c r="C301" s="55">
        <v>8258664.2933515683</v>
      </c>
      <c r="D301" s="55">
        <v>0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77166007.469089612</v>
      </c>
      <c r="K301" s="55">
        <v>0</v>
      </c>
      <c r="L301" s="55">
        <v>0</v>
      </c>
      <c r="M301" s="56">
        <v>8258664.2933515683</v>
      </c>
    </row>
    <row r="302" spans="1:13" x14ac:dyDescent="0.4">
      <c r="A302" s="51"/>
      <c r="B302" s="52">
        <v>284</v>
      </c>
      <c r="C302" s="52">
        <v>0</v>
      </c>
      <c r="D302" s="52">
        <v>0</v>
      </c>
      <c r="E302" s="52">
        <v>0</v>
      </c>
      <c r="F302" s="52">
        <v>0</v>
      </c>
      <c r="G302" s="52">
        <v>0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3">
        <v>15079316.398127295</v>
      </c>
    </row>
    <row r="303" spans="1:13" x14ac:dyDescent="0.4">
      <c r="A303" s="54"/>
      <c r="B303" s="55">
        <v>285</v>
      </c>
      <c r="C303" s="55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71513491.501687065</v>
      </c>
      <c r="M303" s="56">
        <v>71513491.501687065</v>
      </c>
    </row>
    <row r="304" spans="1:13" x14ac:dyDescent="0.4">
      <c r="A304" s="51"/>
      <c r="B304" s="52">
        <v>286</v>
      </c>
      <c r="C304" s="52">
        <v>0</v>
      </c>
      <c r="D304" s="52">
        <v>0</v>
      </c>
      <c r="E304" s="52">
        <v>0</v>
      </c>
      <c r="F304" s="52">
        <v>0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3">
        <v>0</v>
      </c>
    </row>
    <row r="305" spans="1:13" x14ac:dyDescent="0.4">
      <c r="A305" s="54"/>
      <c r="B305" s="55">
        <v>287</v>
      </c>
      <c r="C305" s="55">
        <v>0</v>
      </c>
      <c r="D305" s="55">
        <v>0</v>
      </c>
      <c r="E305" s="55">
        <v>23783528.738029409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6">
        <v>23783528.738029409</v>
      </c>
    </row>
    <row r="306" spans="1:13" x14ac:dyDescent="0.4">
      <c r="A306" s="51"/>
      <c r="B306" s="52">
        <v>288</v>
      </c>
      <c r="C306" s="52">
        <v>0</v>
      </c>
      <c r="D306" s="52">
        <v>0</v>
      </c>
      <c r="E306" s="52">
        <v>0</v>
      </c>
      <c r="F306" s="52">
        <v>0</v>
      </c>
      <c r="G306" s="52">
        <v>0</v>
      </c>
      <c r="H306" s="52">
        <v>0</v>
      </c>
      <c r="I306" s="52">
        <v>0</v>
      </c>
      <c r="J306" s="52">
        <v>0</v>
      </c>
      <c r="K306" s="52">
        <v>0</v>
      </c>
      <c r="L306" s="52">
        <v>0</v>
      </c>
      <c r="M306" s="53">
        <v>0</v>
      </c>
    </row>
    <row r="307" spans="1:13" x14ac:dyDescent="0.4">
      <c r="A307" s="54"/>
      <c r="B307" s="55">
        <v>289</v>
      </c>
      <c r="C307" s="55">
        <v>0</v>
      </c>
      <c r="D307" s="55">
        <v>0</v>
      </c>
      <c r="E307" s="55">
        <v>0</v>
      </c>
      <c r="F307" s="55">
        <v>10172830.934468661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6">
        <v>10172830.934468661</v>
      </c>
    </row>
    <row r="308" spans="1:13" x14ac:dyDescent="0.4">
      <c r="A308" s="51"/>
      <c r="B308" s="52">
        <v>290</v>
      </c>
      <c r="C308" s="52">
        <v>0</v>
      </c>
      <c r="D308" s="52">
        <v>0</v>
      </c>
      <c r="E308" s="52">
        <v>22637108.394981511</v>
      </c>
      <c r="F308" s="52">
        <v>0</v>
      </c>
      <c r="G308" s="52">
        <v>0</v>
      </c>
      <c r="H308" s="52">
        <v>0</v>
      </c>
      <c r="I308" s="52">
        <v>0</v>
      </c>
      <c r="J308" s="52">
        <v>0</v>
      </c>
      <c r="K308" s="52">
        <v>0</v>
      </c>
      <c r="L308" s="52">
        <v>0</v>
      </c>
      <c r="M308" s="53">
        <v>22637108.394981511</v>
      </c>
    </row>
    <row r="309" spans="1:13" x14ac:dyDescent="0.4">
      <c r="A309" s="54"/>
      <c r="B309" s="55">
        <v>291</v>
      </c>
      <c r="C309" s="55">
        <v>0</v>
      </c>
      <c r="D309" s="55">
        <v>6226244.1253000619</v>
      </c>
      <c r="E309" s="55">
        <v>0</v>
      </c>
      <c r="F309" s="55">
        <v>17361110.00818859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6">
        <v>23587354.133488651</v>
      </c>
    </row>
    <row r="310" spans="1:13" x14ac:dyDescent="0.4">
      <c r="A310" s="51"/>
      <c r="B310" s="52">
        <v>292</v>
      </c>
      <c r="C310" s="52">
        <v>0</v>
      </c>
      <c r="D310" s="52">
        <v>0</v>
      </c>
      <c r="E310" s="52">
        <v>0</v>
      </c>
      <c r="F310" s="52">
        <v>0</v>
      </c>
      <c r="G310" s="52">
        <v>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3">
        <v>0</v>
      </c>
    </row>
    <row r="311" spans="1:13" x14ac:dyDescent="0.4">
      <c r="A311" s="54"/>
      <c r="B311" s="55">
        <v>293</v>
      </c>
      <c r="C311" s="55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6">
        <v>0</v>
      </c>
    </row>
    <row r="312" spans="1:13" x14ac:dyDescent="0.4">
      <c r="A312" s="51"/>
      <c r="B312" s="52">
        <v>294</v>
      </c>
      <c r="C312" s="52">
        <v>0</v>
      </c>
      <c r="D312" s="52">
        <v>0</v>
      </c>
      <c r="E312" s="52">
        <v>0</v>
      </c>
      <c r="F312" s="52">
        <v>14258509.892288648</v>
      </c>
      <c r="G312" s="52">
        <v>0</v>
      </c>
      <c r="H312" s="52">
        <v>0</v>
      </c>
      <c r="I312" s="52">
        <v>0</v>
      </c>
      <c r="J312" s="52">
        <v>7367802.8854804207</v>
      </c>
      <c r="K312" s="52">
        <v>0</v>
      </c>
      <c r="L312" s="52">
        <v>0</v>
      </c>
      <c r="M312" s="53">
        <v>14258509.892288648</v>
      </c>
    </row>
    <row r="313" spans="1:13" x14ac:dyDescent="0.4">
      <c r="A313" s="54"/>
      <c r="B313" s="55">
        <v>295</v>
      </c>
      <c r="C313" s="55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304050716.22535568</v>
      </c>
      <c r="M313" s="56">
        <v>304050716.22535568</v>
      </c>
    </row>
    <row r="314" spans="1:13" x14ac:dyDescent="0.4">
      <c r="A314" s="51"/>
      <c r="B314" s="52">
        <v>296</v>
      </c>
      <c r="C314" s="52">
        <v>0</v>
      </c>
      <c r="D314" s="52">
        <v>0</v>
      </c>
      <c r="E314" s="52">
        <v>0</v>
      </c>
      <c r="F314" s="52">
        <v>0</v>
      </c>
      <c r="G314" s="52">
        <v>0</v>
      </c>
      <c r="H314" s="52">
        <v>0</v>
      </c>
      <c r="I314" s="52">
        <v>0</v>
      </c>
      <c r="J314" s="52">
        <v>0</v>
      </c>
      <c r="K314" s="52">
        <v>11798556.361825667</v>
      </c>
      <c r="L314" s="52">
        <v>0</v>
      </c>
      <c r="M314" s="53">
        <v>11798556.361825667</v>
      </c>
    </row>
    <row r="315" spans="1:13" x14ac:dyDescent="0.4">
      <c r="A315" s="54"/>
      <c r="B315" s="55">
        <v>297</v>
      </c>
      <c r="C315" s="55">
        <v>0</v>
      </c>
      <c r="D315" s="55">
        <v>0</v>
      </c>
      <c r="E315" s="55">
        <v>0</v>
      </c>
      <c r="F315" s="55">
        <v>0</v>
      </c>
      <c r="G315" s="55">
        <v>0</v>
      </c>
      <c r="H315" s="55">
        <v>0</v>
      </c>
      <c r="I315" s="55">
        <v>12253353.541991802</v>
      </c>
      <c r="J315" s="55">
        <v>0</v>
      </c>
      <c r="K315" s="55">
        <v>181413631.86469737</v>
      </c>
      <c r="L315" s="55">
        <v>0</v>
      </c>
      <c r="M315" s="56">
        <v>193666985.40668917</v>
      </c>
    </row>
    <row r="316" spans="1:13" x14ac:dyDescent="0.4">
      <c r="A316" s="51"/>
      <c r="B316" s="52">
        <v>298</v>
      </c>
      <c r="C316" s="52">
        <v>0</v>
      </c>
      <c r="D316" s="52">
        <v>0</v>
      </c>
      <c r="E316" s="52">
        <v>0</v>
      </c>
      <c r="F316" s="52">
        <v>0</v>
      </c>
      <c r="G316" s="52">
        <v>7044183.7091398435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3">
        <v>7044183.7091398435</v>
      </c>
    </row>
    <row r="317" spans="1:13" x14ac:dyDescent="0.4">
      <c r="A317" s="54"/>
      <c r="B317" s="55">
        <v>299</v>
      </c>
      <c r="C317" s="55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6">
        <v>0</v>
      </c>
    </row>
    <row r="318" spans="1:13" x14ac:dyDescent="0.4">
      <c r="A318" s="51"/>
      <c r="B318" s="52">
        <v>300</v>
      </c>
      <c r="C318" s="52">
        <v>0</v>
      </c>
      <c r="D318" s="52">
        <v>0</v>
      </c>
      <c r="E318" s="52">
        <v>0</v>
      </c>
      <c r="F318" s="52">
        <v>0</v>
      </c>
      <c r="G318" s="52">
        <v>0</v>
      </c>
      <c r="H318" s="52">
        <v>0</v>
      </c>
      <c r="I318" s="52">
        <v>0</v>
      </c>
      <c r="J318" s="52">
        <v>0</v>
      </c>
      <c r="K318" s="52">
        <v>0</v>
      </c>
      <c r="L318" s="52">
        <v>0</v>
      </c>
      <c r="M318" s="53">
        <v>0</v>
      </c>
    </row>
    <row r="319" spans="1:13" x14ac:dyDescent="0.4">
      <c r="A319" s="54"/>
      <c r="B319" s="55">
        <v>301</v>
      </c>
      <c r="C319" s="55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6">
        <v>0</v>
      </c>
    </row>
    <row r="320" spans="1:13" x14ac:dyDescent="0.4">
      <c r="A320" s="51"/>
      <c r="B320" s="52">
        <v>302</v>
      </c>
      <c r="C320" s="52">
        <v>0</v>
      </c>
      <c r="D320" s="52">
        <v>0</v>
      </c>
      <c r="E320" s="52">
        <v>0</v>
      </c>
      <c r="F320" s="52">
        <v>0</v>
      </c>
      <c r="G320" s="52">
        <v>0</v>
      </c>
      <c r="H320" s="52">
        <v>0</v>
      </c>
      <c r="I320" s="52">
        <v>0</v>
      </c>
      <c r="J320" s="52">
        <v>0</v>
      </c>
      <c r="K320" s="52">
        <v>14644981.131211776</v>
      </c>
      <c r="L320" s="52">
        <v>0</v>
      </c>
      <c r="M320" s="53">
        <v>14644981.131211776</v>
      </c>
    </row>
    <row r="321" spans="1:13" x14ac:dyDescent="0.4">
      <c r="A321" s="54"/>
      <c r="B321" s="55">
        <v>303</v>
      </c>
      <c r="C321" s="55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6">
        <v>0</v>
      </c>
    </row>
    <row r="322" spans="1:13" x14ac:dyDescent="0.4">
      <c r="A322" s="51"/>
      <c r="B322" s="52">
        <v>304</v>
      </c>
      <c r="C322" s="52">
        <v>0</v>
      </c>
      <c r="D322" s="52">
        <v>0</v>
      </c>
      <c r="E322" s="52">
        <v>0</v>
      </c>
      <c r="F322" s="52">
        <v>0</v>
      </c>
      <c r="G322" s="52">
        <v>0</v>
      </c>
      <c r="H322" s="52">
        <v>0</v>
      </c>
      <c r="I322" s="52">
        <v>0</v>
      </c>
      <c r="J322" s="52">
        <v>0</v>
      </c>
      <c r="K322" s="52">
        <v>0</v>
      </c>
      <c r="L322" s="52">
        <v>0</v>
      </c>
      <c r="M322" s="53">
        <v>0</v>
      </c>
    </row>
    <row r="323" spans="1:13" x14ac:dyDescent="0.4">
      <c r="A323" s="54"/>
      <c r="B323" s="55">
        <v>305</v>
      </c>
      <c r="C323" s="55">
        <v>0</v>
      </c>
      <c r="D323" s="55">
        <v>0</v>
      </c>
      <c r="E323" s="55">
        <v>0</v>
      </c>
      <c r="F323" s="55">
        <v>0</v>
      </c>
      <c r="G323" s="55">
        <v>0</v>
      </c>
      <c r="H323" s="55">
        <v>0</v>
      </c>
      <c r="I323" s="55">
        <v>39336296.044253573</v>
      </c>
      <c r="J323" s="55">
        <v>0</v>
      </c>
      <c r="K323" s="55">
        <v>0</v>
      </c>
      <c r="L323" s="55">
        <v>0</v>
      </c>
      <c r="M323" s="56">
        <v>55608536.492481194</v>
      </c>
    </row>
    <row r="324" spans="1:13" x14ac:dyDescent="0.4">
      <c r="A324" s="51"/>
      <c r="B324" s="52">
        <v>306</v>
      </c>
      <c r="C324" s="52">
        <v>0</v>
      </c>
      <c r="D324" s="52">
        <v>0</v>
      </c>
      <c r="E324" s="52">
        <v>0</v>
      </c>
      <c r="F324" s="52">
        <v>0</v>
      </c>
      <c r="G324" s="52">
        <v>0</v>
      </c>
      <c r="H324" s="52">
        <v>8005488.3053609952</v>
      </c>
      <c r="I324" s="52">
        <v>0</v>
      </c>
      <c r="J324" s="52">
        <v>6272010.1262966637</v>
      </c>
      <c r="K324" s="52">
        <v>0</v>
      </c>
      <c r="L324" s="52">
        <v>6436747.7298592441</v>
      </c>
      <c r="M324" s="53">
        <v>14442236.035220239</v>
      </c>
    </row>
    <row r="325" spans="1:13" x14ac:dyDescent="0.4">
      <c r="A325" s="54"/>
      <c r="B325" s="55">
        <v>307</v>
      </c>
      <c r="C325" s="55">
        <v>0</v>
      </c>
      <c r="D325" s="55">
        <v>0</v>
      </c>
      <c r="E325" s="55">
        <v>0</v>
      </c>
      <c r="F325" s="55">
        <v>0</v>
      </c>
      <c r="G325" s="55">
        <v>0</v>
      </c>
      <c r="H325" s="55">
        <v>8146412.6495668301</v>
      </c>
      <c r="I325" s="55">
        <v>0</v>
      </c>
      <c r="J325" s="55">
        <v>0</v>
      </c>
      <c r="K325" s="55">
        <v>0</v>
      </c>
      <c r="L325" s="55">
        <v>0</v>
      </c>
      <c r="M325" s="56">
        <v>8146412.6495668301</v>
      </c>
    </row>
    <row r="326" spans="1:13" x14ac:dyDescent="0.4">
      <c r="A326" s="51"/>
      <c r="B326" s="52">
        <v>308</v>
      </c>
      <c r="C326" s="52">
        <v>0</v>
      </c>
      <c r="D326" s="52">
        <v>8210314.7126357183</v>
      </c>
      <c r="E326" s="52">
        <v>0</v>
      </c>
      <c r="F326" s="52">
        <v>0</v>
      </c>
      <c r="G326" s="52">
        <v>0</v>
      </c>
      <c r="H326" s="52">
        <v>26270154.771758623</v>
      </c>
      <c r="I326" s="52">
        <v>0</v>
      </c>
      <c r="J326" s="52">
        <v>0</v>
      </c>
      <c r="K326" s="52">
        <v>0</v>
      </c>
      <c r="L326" s="52">
        <v>0</v>
      </c>
      <c r="M326" s="53">
        <v>34480469.484394342</v>
      </c>
    </row>
    <row r="327" spans="1:13" x14ac:dyDescent="0.4">
      <c r="A327" s="54"/>
      <c r="B327" s="55">
        <v>309</v>
      </c>
      <c r="C327" s="55">
        <v>0</v>
      </c>
      <c r="D327" s="55">
        <v>0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6">
        <v>0</v>
      </c>
    </row>
    <row r="328" spans="1:13" x14ac:dyDescent="0.4">
      <c r="A328" s="51"/>
      <c r="B328" s="52">
        <v>310</v>
      </c>
      <c r="C328" s="52">
        <v>0</v>
      </c>
      <c r="D328" s="52">
        <v>0</v>
      </c>
      <c r="E328" s="52">
        <v>7712430.9977153996</v>
      </c>
      <c r="F328" s="52">
        <v>0</v>
      </c>
      <c r="G328" s="52">
        <v>0</v>
      </c>
      <c r="H328" s="52">
        <v>0</v>
      </c>
      <c r="I328" s="52">
        <v>37802284.491856962</v>
      </c>
      <c r="J328" s="52">
        <v>64045738.371736929</v>
      </c>
      <c r="K328" s="52">
        <v>0</v>
      </c>
      <c r="L328" s="52">
        <v>0</v>
      </c>
      <c r="M328" s="53">
        <v>45514715.489572361</v>
      </c>
    </row>
    <row r="329" spans="1:13" x14ac:dyDescent="0.4">
      <c r="A329" s="54"/>
      <c r="B329" s="55">
        <v>311</v>
      </c>
      <c r="C329" s="55">
        <v>0</v>
      </c>
      <c r="D329" s="55">
        <v>0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16451398.96036827</v>
      </c>
      <c r="M329" s="56">
        <v>16451398.96036827</v>
      </c>
    </row>
    <row r="330" spans="1:13" x14ac:dyDescent="0.4">
      <c r="A330" s="51"/>
      <c r="B330" s="52">
        <v>312</v>
      </c>
      <c r="C330" s="52">
        <v>0</v>
      </c>
      <c r="D330" s="52">
        <v>6557715.3888486894</v>
      </c>
      <c r="E330" s="52">
        <v>0</v>
      </c>
      <c r="F330" s="52">
        <v>0</v>
      </c>
      <c r="G330" s="52">
        <v>0</v>
      </c>
      <c r="H330" s="52">
        <v>0</v>
      </c>
      <c r="I330" s="52">
        <v>0</v>
      </c>
      <c r="J330" s="52">
        <v>0</v>
      </c>
      <c r="K330" s="52">
        <v>0</v>
      </c>
      <c r="L330" s="52">
        <v>0</v>
      </c>
      <c r="M330" s="53">
        <v>6557715.3888486894</v>
      </c>
    </row>
    <row r="331" spans="1:13" x14ac:dyDescent="0.4">
      <c r="A331" s="54"/>
      <c r="B331" s="55">
        <v>313</v>
      </c>
      <c r="C331" s="55">
        <v>0</v>
      </c>
      <c r="D331" s="55">
        <v>0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6">
        <v>0</v>
      </c>
    </row>
    <row r="332" spans="1:13" x14ac:dyDescent="0.4">
      <c r="A332" s="51"/>
      <c r="B332" s="52">
        <v>314</v>
      </c>
      <c r="C332" s="52">
        <v>0</v>
      </c>
      <c r="D332" s="52">
        <v>0</v>
      </c>
      <c r="E332" s="52">
        <v>0</v>
      </c>
      <c r="F332" s="52">
        <v>0</v>
      </c>
      <c r="G332" s="52">
        <v>0</v>
      </c>
      <c r="H332" s="52">
        <v>0</v>
      </c>
      <c r="I332" s="52">
        <v>0</v>
      </c>
      <c r="J332" s="52">
        <v>0</v>
      </c>
      <c r="K332" s="52">
        <v>57792939.907688275</v>
      </c>
      <c r="L332" s="52">
        <v>0</v>
      </c>
      <c r="M332" s="53">
        <v>57792939.907688275</v>
      </c>
    </row>
    <row r="333" spans="1:13" x14ac:dyDescent="0.4">
      <c r="A333" s="54"/>
      <c r="B333" s="55">
        <v>315</v>
      </c>
      <c r="C333" s="55">
        <v>0</v>
      </c>
      <c r="D333" s="55">
        <v>0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6">
        <v>59788513.398923218</v>
      </c>
    </row>
    <row r="334" spans="1:13" x14ac:dyDescent="0.4">
      <c r="A334" s="51"/>
      <c r="B334" s="52">
        <v>316</v>
      </c>
      <c r="C334" s="52">
        <v>0</v>
      </c>
      <c r="D334" s="52">
        <v>8026845.314804025</v>
      </c>
      <c r="E334" s="52">
        <v>0</v>
      </c>
      <c r="F334" s="52">
        <v>0</v>
      </c>
      <c r="G334" s="52">
        <v>0</v>
      </c>
      <c r="H334" s="52">
        <v>0</v>
      </c>
      <c r="I334" s="52">
        <v>0</v>
      </c>
      <c r="J334" s="52">
        <v>11219189.040684968</v>
      </c>
      <c r="K334" s="52">
        <v>0</v>
      </c>
      <c r="L334" s="52">
        <v>0</v>
      </c>
      <c r="M334" s="53">
        <v>8026845.314804025</v>
      </c>
    </row>
    <row r="335" spans="1:13" x14ac:dyDescent="0.4">
      <c r="A335" s="54"/>
      <c r="B335" s="55">
        <v>317</v>
      </c>
      <c r="C335" s="55">
        <v>0</v>
      </c>
      <c r="D335" s="55">
        <v>0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6">
        <v>0</v>
      </c>
    </row>
    <row r="336" spans="1:13" x14ac:dyDescent="0.4">
      <c r="A336" s="51"/>
      <c r="B336" s="52">
        <v>318</v>
      </c>
      <c r="C336" s="52">
        <v>0</v>
      </c>
      <c r="D336" s="52">
        <v>0</v>
      </c>
      <c r="E336" s="52">
        <v>0</v>
      </c>
      <c r="F336" s="52">
        <v>0</v>
      </c>
      <c r="G336" s="52">
        <v>0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3">
        <v>0</v>
      </c>
    </row>
    <row r="337" spans="1:13" x14ac:dyDescent="0.4">
      <c r="A337" s="54"/>
      <c r="B337" s="55">
        <v>319</v>
      </c>
      <c r="C337" s="55">
        <v>0</v>
      </c>
      <c r="D337" s="55">
        <v>0</v>
      </c>
      <c r="E337" s="55">
        <v>0</v>
      </c>
      <c r="F337" s="55">
        <v>6274377.6147596883</v>
      </c>
      <c r="G337" s="55">
        <v>0</v>
      </c>
      <c r="H337" s="55">
        <v>0</v>
      </c>
      <c r="I337" s="55">
        <v>0</v>
      </c>
      <c r="J337" s="55">
        <v>0</v>
      </c>
      <c r="K337" s="55">
        <v>0</v>
      </c>
      <c r="L337" s="55">
        <v>0</v>
      </c>
      <c r="M337" s="56">
        <v>6274377.6147596883</v>
      </c>
    </row>
    <row r="338" spans="1:13" x14ac:dyDescent="0.4">
      <c r="A338" s="51"/>
      <c r="B338" s="52">
        <v>320</v>
      </c>
      <c r="C338" s="52">
        <v>20482964.538879216</v>
      </c>
      <c r="D338" s="52">
        <v>0</v>
      </c>
      <c r="E338" s="52">
        <v>0</v>
      </c>
      <c r="F338" s="52">
        <v>6619072.3977790195</v>
      </c>
      <c r="G338" s="52">
        <v>0</v>
      </c>
      <c r="H338" s="52">
        <v>0</v>
      </c>
      <c r="I338" s="52">
        <v>0</v>
      </c>
      <c r="J338" s="52">
        <v>0</v>
      </c>
      <c r="K338" s="52">
        <v>0</v>
      </c>
      <c r="L338" s="52">
        <v>0</v>
      </c>
      <c r="M338" s="53">
        <v>106152611.73353729</v>
      </c>
    </row>
    <row r="339" spans="1:13" x14ac:dyDescent="0.4">
      <c r="A339" s="54"/>
      <c r="B339" s="55">
        <v>321</v>
      </c>
      <c r="C339" s="55">
        <v>0</v>
      </c>
      <c r="D339" s="55">
        <v>0</v>
      </c>
      <c r="E339" s="55">
        <v>0</v>
      </c>
      <c r="F339" s="55">
        <v>0</v>
      </c>
      <c r="G339" s="55">
        <v>0</v>
      </c>
      <c r="H339" s="55">
        <v>0</v>
      </c>
      <c r="I339" s="55">
        <v>0</v>
      </c>
      <c r="J339" s="55">
        <v>0</v>
      </c>
      <c r="K339" s="55">
        <v>0</v>
      </c>
      <c r="L339" s="55">
        <v>11191686.307260448</v>
      </c>
      <c r="M339" s="56">
        <v>11191686.307260448</v>
      </c>
    </row>
    <row r="340" spans="1:13" x14ac:dyDescent="0.4">
      <c r="A340" s="51"/>
      <c r="B340" s="52">
        <v>322</v>
      </c>
      <c r="C340" s="52">
        <v>0</v>
      </c>
      <c r="D340" s="52">
        <v>0</v>
      </c>
      <c r="E340" s="52">
        <v>0</v>
      </c>
      <c r="F340" s="52">
        <v>0</v>
      </c>
      <c r="G340" s="52">
        <v>6609504.6062361542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3">
        <v>6609504.6062361542</v>
      </c>
    </row>
    <row r="341" spans="1:13" x14ac:dyDescent="0.4">
      <c r="A341" s="54"/>
      <c r="B341" s="55">
        <v>323</v>
      </c>
      <c r="C341" s="55">
        <v>0</v>
      </c>
      <c r="D341" s="55">
        <v>0</v>
      </c>
      <c r="E341" s="55">
        <v>0</v>
      </c>
      <c r="F341" s="55">
        <v>0</v>
      </c>
      <c r="G341" s="55">
        <v>0</v>
      </c>
      <c r="H341" s="55">
        <v>6504587.6451717895</v>
      </c>
      <c r="I341" s="55">
        <v>0</v>
      </c>
      <c r="J341" s="55">
        <v>0</v>
      </c>
      <c r="K341" s="55">
        <v>0</v>
      </c>
      <c r="L341" s="55">
        <v>0</v>
      </c>
      <c r="M341" s="56">
        <v>6504587.6451717895</v>
      </c>
    </row>
    <row r="342" spans="1:13" x14ac:dyDescent="0.4">
      <c r="A342" s="51"/>
      <c r="B342" s="52">
        <v>324</v>
      </c>
      <c r="C342" s="52">
        <v>0</v>
      </c>
      <c r="D342" s="52">
        <v>0</v>
      </c>
      <c r="E342" s="52">
        <v>0</v>
      </c>
      <c r="F342" s="52">
        <v>0</v>
      </c>
      <c r="G342" s="52">
        <v>0</v>
      </c>
      <c r="H342" s="52">
        <v>0</v>
      </c>
      <c r="I342" s="52">
        <v>0</v>
      </c>
      <c r="J342" s="52">
        <v>0</v>
      </c>
      <c r="K342" s="52">
        <v>0</v>
      </c>
      <c r="L342" s="52">
        <v>0</v>
      </c>
      <c r="M342" s="53">
        <v>0</v>
      </c>
    </row>
    <row r="343" spans="1:13" x14ac:dyDescent="0.4">
      <c r="A343" s="54"/>
      <c r="B343" s="55">
        <v>325</v>
      </c>
      <c r="C343" s="55">
        <v>0</v>
      </c>
      <c r="D343" s="55">
        <v>0</v>
      </c>
      <c r="E343" s="55">
        <v>0</v>
      </c>
      <c r="F343" s="55">
        <v>0</v>
      </c>
      <c r="G343" s="55">
        <v>0</v>
      </c>
      <c r="H343" s="55">
        <v>0</v>
      </c>
      <c r="I343" s="55">
        <v>0</v>
      </c>
      <c r="J343" s="55">
        <v>0</v>
      </c>
      <c r="K343" s="55">
        <v>6122775.3130331943</v>
      </c>
      <c r="L343" s="55">
        <v>85077081.429774314</v>
      </c>
      <c r="M343" s="56">
        <v>91199856.742807508</v>
      </c>
    </row>
    <row r="344" spans="1:13" x14ac:dyDescent="0.4">
      <c r="A344" s="51"/>
      <c r="B344" s="52">
        <v>326</v>
      </c>
      <c r="C344" s="52">
        <v>19414282.325093292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3">
        <v>19414282.325093292</v>
      </c>
    </row>
    <row r="345" spans="1:13" x14ac:dyDescent="0.4">
      <c r="A345" s="54"/>
      <c r="B345" s="55">
        <v>327</v>
      </c>
      <c r="C345" s="55">
        <v>0</v>
      </c>
      <c r="D345" s="55">
        <v>0</v>
      </c>
      <c r="E345" s="55">
        <v>0</v>
      </c>
      <c r="F345" s="55">
        <v>0</v>
      </c>
      <c r="G345" s="55">
        <v>0</v>
      </c>
      <c r="H345" s="55">
        <v>0</v>
      </c>
      <c r="I345" s="55">
        <v>0</v>
      </c>
      <c r="J345" s="55">
        <v>0</v>
      </c>
      <c r="K345" s="55">
        <v>0</v>
      </c>
      <c r="L345" s="55">
        <v>0</v>
      </c>
      <c r="M345" s="56">
        <v>0</v>
      </c>
    </row>
    <row r="346" spans="1:13" x14ac:dyDescent="0.4">
      <c r="A346" s="51"/>
      <c r="B346" s="52">
        <v>328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6491176.0754211443</v>
      </c>
      <c r="K346" s="52">
        <v>0</v>
      </c>
      <c r="L346" s="52">
        <v>0</v>
      </c>
      <c r="M346" s="53">
        <v>0</v>
      </c>
    </row>
    <row r="347" spans="1:13" x14ac:dyDescent="0.4">
      <c r="A347" s="54"/>
      <c r="B347" s="55">
        <v>329</v>
      </c>
      <c r="C347" s="55">
        <v>0</v>
      </c>
      <c r="D347" s="55">
        <v>0</v>
      </c>
      <c r="E347" s="55">
        <v>0</v>
      </c>
      <c r="F347" s="55">
        <v>0</v>
      </c>
      <c r="G347" s="55">
        <v>0</v>
      </c>
      <c r="H347" s="55">
        <v>9064241.7592827305</v>
      </c>
      <c r="I347" s="55">
        <v>0</v>
      </c>
      <c r="J347" s="55">
        <v>0</v>
      </c>
      <c r="K347" s="55">
        <v>0</v>
      </c>
      <c r="L347" s="55">
        <v>0</v>
      </c>
      <c r="M347" s="56">
        <v>9064241.7592827305</v>
      </c>
    </row>
    <row r="348" spans="1:13" x14ac:dyDescent="0.4">
      <c r="A348" s="51"/>
      <c r="B348" s="52">
        <v>330</v>
      </c>
      <c r="C348" s="52">
        <v>0</v>
      </c>
      <c r="D348" s="52">
        <v>9153036.4265787266</v>
      </c>
      <c r="E348" s="52">
        <v>0</v>
      </c>
      <c r="F348" s="52">
        <v>52747410.322936349</v>
      </c>
      <c r="G348" s="52">
        <v>0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3">
        <v>61900446.749515086</v>
      </c>
    </row>
    <row r="349" spans="1:13" x14ac:dyDescent="0.4">
      <c r="A349" s="54"/>
      <c r="B349" s="55">
        <v>331</v>
      </c>
      <c r="C349" s="55">
        <v>0</v>
      </c>
      <c r="D349" s="55">
        <v>0</v>
      </c>
      <c r="E349" s="55">
        <v>0</v>
      </c>
      <c r="F349" s="55">
        <v>0</v>
      </c>
      <c r="G349" s="55">
        <v>0</v>
      </c>
      <c r="H349" s="55">
        <v>0</v>
      </c>
      <c r="I349" s="55">
        <v>0</v>
      </c>
      <c r="J349" s="55">
        <v>0</v>
      </c>
      <c r="K349" s="55">
        <v>0</v>
      </c>
      <c r="L349" s="55">
        <v>0</v>
      </c>
      <c r="M349" s="56">
        <v>0</v>
      </c>
    </row>
    <row r="350" spans="1:13" x14ac:dyDescent="0.4">
      <c r="A350" s="51"/>
      <c r="B350" s="52">
        <v>332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51974498.738316961</v>
      </c>
      <c r="M350" s="53">
        <v>51974498.738316961</v>
      </c>
    </row>
    <row r="351" spans="1:13" x14ac:dyDescent="0.4">
      <c r="A351" s="54"/>
      <c r="B351" s="55">
        <v>333</v>
      </c>
      <c r="C351" s="55">
        <v>0</v>
      </c>
      <c r="D351" s="55">
        <v>0</v>
      </c>
      <c r="E351" s="55">
        <v>0</v>
      </c>
      <c r="F351" s="55">
        <v>5908394.2431800961</v>
      </c>
      <c r="G351" s="55">
        <v>0</v>
      </c>
      <c r="H351" s="55">
        <v>0</v>
      </c>
      <c r="I351" s="55">
        <v>0</v>
      </c>
      <c r="J351" s="55">
        <v>0</v>
      </c>
      <c r="K351" s="55">
        <v>0</v>
      </c>
      <c r="L351" s="55">
        <v>5849104.8061565543</v>
      </c>
      <c r="M351" s="56">
        <v>11757499.049336648</v>
      </c>
    </row>
    <row r="352" spans="1:13" x14ac:dyDescent="0.4">
      <c r="A352" s="51"/>
      <c r="B352" s="52">
        <v>334</v>
      </c>
      <c r="C352" s="52">
        <v>0</v>
      </c>
      <c r="D352" s="52">
        <v>0</v>
      </c>
      <c r="E352" s="52">
        <v>0</v>
      </c>
      <c r="F352" s="52">
        <v>0</v>
      </c>
      <c r="G352" s="52">
        <v>0</v>
      </c>
      <c r="H352" s="52">
        <v>0</v>
      </c>
      <c r="I352" s="52">
        <v>0</v>
      </c>
      <c r="J352" s="52">
        <v>0</v>
      </c>
      <c r="K352" s="52">
        <v>0</v>
      </c>
      <c r="L352" s="52">
        <v>21392265.814456809</v>
      </c>
      <c r="M352" s="53">
        <v>21392265.814456809</v>
      </c>
    </row>
    <row r="353" spans="1:13" x14ac:dyDescent="0.4">
      <c r="A353" s="54"/>
      <c r="B353" s="55">
        <v>335</v>
      </c>
      <c r="C353" s="55">
        <v>0</v>
      </c>
      <c r="D353" s="55">
        <v>0</v>
      </c>
      <c r="E353" s="55">
        <v>0</v>
      </c>
      <c r="F353" s="55">
        <v>121026147.66635484</v>
      </c>
      <c r="G353" s="55">
        <v>0</v>
      </c>
      <c r="H353" s="55">
        <v>0</v>
      </c>
      <c r="I353" s="55">
        <v>0</v>
      </c>
      <c r="J353" s="55">
        <v>0</v>
      </c>
      <c r="K353" s="55">
        <v>0</v>
      </c>
      <c r="L353" s="55">
        <v>0</v>
      </c>
      <c r="M353" s="56">
        <v>121026147.66635484</v>
      </c>
    </row>
    <row r="354" spans="1:13" x14ac:dyDescent="0.4">
      <c r="A354" s="51"/>
      <c r="B354" s="52">
        <v>336</v>
      </c>
      <c r="C354" s="52">
        <v>0</v>
      </c>
      <c r="D354" s="52">
        <v>0</v>
      </c>
      <c r="E354" s="52">
        <v>0</v>
      </c>
      <c r="F354" s="52">
        <v>15985729.083953427</v>
      </c>
      <c r="G354" s="52">
        <v>0</v>
      </c>
      <c r="H354" s="52">
        <v>0</v>
      </c>
      <c r="I354" s="52">
        <v>0</v>
      </c>
      <c r="J354" s="52">
        <v>0</v>
      </c>
      <c r="K354" s="52">
        <v>0</v>
      </c>
      <c r="L354" s="52">
        <v>0</v>
      </c>
      <c r="M354" s="53">
        <v>15985729.083953427</v>
      </c>
    </row>
    <row r="355" spans="1:13" x14ac:dyDescent="0.4">
      <c r="A355" s="54"/>
      <c r="B355" s="55">
        <v>337</v>
      </c>
      <c r="C355" s="55">
        <v>0</v>
      </c>
      <c r="D355" s="55">
        <v>0</v>
      </c>
      <c r="E355" s="55">
        <v>0</v>
      </c>
      <c r="F355" s="55">
        <v>0</v>
      </c>
      <c r="G355" s="55">
        <v>0</v>
      </c>
      <c r="H355" s="55">
        <v>18793253.615574848</v>
      </c>
      <c r="I355" s="55">
        <v>0</v>
      </c>
      <c r="J355" s="55">
        <v>0</v>
      </c>
      <c r="K355" s="55">
        <v>0</v>
      </c>
      <c r="L355" s="55">
        <v>0</v>
      </c>
      <c r="M355" s="56">
        <v>18793253.615574848</v>
      </c>
    </row>
    <row r="356" spans="1:13" x14ac:dyDescent="0.4">
      <c r="A356" s="51"/>
      <c r="B356" s="52">
        <v>338</v>
      </c>
      <c r="C356" s="52">
        <v>0</v>
      </c>
      <c r="D356" s="52">
        <v>0</v>
      </c>
      <c r="E356" s="52">
        <v>0</v>
      </c>
      <c r="F356" s="52">
        <v>9275635.2989091575</v>
      </c>
      <c r="G356" s="52">
        <v>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3">
        <v>9275635.2989091575</v>
      </c>
    </row>
    <row r="357" spans="1:13" x14ac:dyDescent="0.4">
      <c r="A357" s="54"/>
      <c r="B357" s="55">
        <v>339</v>
      </c>
      <c r="C357" s="55">
        <v>0</v>
      </c>
      <c r="D357" s="55">
        <v>0</v>
      </c>
      <c r="E357" s="55">
        <v>0</v>
      </c>
      <c r="F357" s="55">
        <v>0</v>
      </c>
      <c r="G357" s="55">
        <v>0</v>
      </c>
      <c r="H357" s="55">
        <v>0</v>
      </c>
      <c r="I357" s="55">
        <v>0</v>
      </c>
      <c r="J357" s="55">
        <v>0</v>
      </c>
      <c r="K357" s="55">
        <v>0</v>
      </c>
      <c r="L357" s="55">
        <v>0</v>
      </c>
      <c r="M357" s="56">
        <v>11602589.21387817</v>
      </c>
    </row>
    <row r="358" spans="1:13" x14ac:dyDescent="0.4">
      <c r="A358" s="51"/>
      <c r="B358" s="52">
        <v>340</v>
      </c>
      <c r="C358" s="52">
        <v>0</v>
      </c>
      <c r="D358" s="52">
        <v>0</v>
      </c>
      <c r="E358" s="52">
        <v>0</v>
      </c>
      <c r="F358" s="52">
        <v>0</v>
      </c>
      <c r="G358" s="52">
        <v>0</v>
      </c>
      <c r="H358" s="52">
        <v>0</v>
      </c>
      <c r="I358" s="52">
        <v>0</v>
      </c>
      <c r="J358" s="52">
        <v>6306480.6099164318</v>
      </c>
      <c r="K358" s="52">
        <v>0</v>
      </c>
      <c r="L358" s="52">
        <v>0</v>
      </c>
      <c r="M358" s="53">
        <v>9056438.4293567333</v>
      </c>
    </row>
    <row r="359" spans="1:13" x14ac:dyDescent="0.4">
      <c r="A359" s="54"/>
      <c r="B359" s="55">
        <v>341</v>
      </c>
      <c r="C359" s="55">
        <v>0</v>
      </c>
      <c r="D359" s="55">
        <v>0</v>
      </c>
      <c r="E359" s="55">
        <v>0</v>
      </c>
      <c r="F359" s="55">
        <v>0</v>
      </c>
      <c r="G359" s="55">
        <v>10439842.039806075</v>
      </c>
      <c r="H359" s="55">
        <v>8251062.0134297516</v>
      </c>
      <c r="I359" s="55">
        <v>0</v>
      </c>
      <c r="J359" s="55">
        <v>0</v>
      </c>
      <c r="K359" s="55">
        <v>0</v>
      </c>
      <c r="L359" s="55">
        <v>0</v>
      </c>
      <c r="M359" s="56">
        <v>18690904.053235829</v>
      </c>
    </row>
    <row r="360" spans="1:13" x14ac:dyDescent="0.4">
      <c r="A360" s="51"/>
      <c r="B360" s="52">
        <v>342</v>
      </c>
      <c r="C360" s="52">
        <v>0</v>
      </c>
      <c r="D360" s="52">
        <v>0</v>
      </c>
      <c r="E360" s="52">
        <v>16566550.927750001</v>
      </c>
      <c r="F360" s="52">
        <v>0</v>
      </c>
      <c r="G360" s="52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3">
        <v>16566550.927750001</v>
      </c>
    </row>
    <row r="361" spans="1:13" x14ac:dyDescent="0.4">
      <c r="A361" s="54"/>
      <c r="B361" s="55">
        <v>343</v>
      </c>
      <c r="C361" s="55">
        <v>0</v>
      </c>
      <c r="D361" s="55">
        <v>0</v>
      </c>
      <c r="E361" s="55">
        <v>0</v>
      </c>
      <c r="F361" s="55">
        <v>0</v>
      </c>
      <c r="G361" s="55">
        <v>0</v>
      </c>
      <c r="H361" s="55">
        <v>0</v>
      </c>
      <c r="I361" s="55">
        <v>0</v>
      </c>
      <c r="J361" s="55">
        <v>0</v>
      </c>
      <c r="K361" s="55">
        <v>0</v>
      </c>
      <c r="L361" s="55">
        <v>5996087.5294120274</v>
      </c>
      <c r="M361" s="56">
        <v>28619424.681549296</v>
      </c>
    </row>
    <row r="362" spans="1:13" x14ac:dyDescent="0.4">
      <c r="A362" s="51"/>
      <c r="B362" s="52">
        <v>344</v>
      </c>
      <c r="C362" s="52">
        <v>0</v>
      </c>
      <c r="D362" s="52">
        <v>0</v>
      </c>
      <c r="E362" s="52">
        <v>0</v>
      </c>
      <c r="F362" s="52">
        <v>0</v>
      </c>
      <c r="G362" s="52">
        <v>0</v>
      </c>
      <c r="H362" s="52">
        <v>0</v>
      </c>
      <c r="I362" s="52">
        <v>0</v>
      </c>
      <c r="J362" s="52">
        <v>5891857.473953709</v>
      </c>
      <c r="K362" s="52">
        <v>0</v>
      </c>
      <c r="L362" s="52">
        <v>0</v>
      </c>
      <c r="M362" s="53">
        <v>0</v>
      </c>
    </row>
    <row r="363" spans="1:13" x14ac:dyDescent="0.4">
      <c r="A363" s="54"/>
      <c r="B363" s="55">
        <v>345</v>
      </c>
      <c r="C363" s="55">
        <v>0</v>
      </c>
      <c r="D363" s="55">
        <v>0</v>
      </c>
      <c r="E363" s="55">
        <v>0</v>
      </c>
      <c r="F363" s="55">
        <v>0</v>
      </c>
      <c r="G363" s="55">
        <v>0</v>
      </c>
      <c r="H363" s="55">
        <v>0</v>
      </c>
      <c r="I363" s="55">
        <v>0</v>
      </c>
      <c r="J363" s="55">
        <v>0</v>
      </c>
      <c r="K363" s="55">
        <v>0</v>
      </c>
      <c r="L363" s="55">
        <v>0</v>
      </c>
      <c r="M363" s="56">
        <v>0</v>
      </c>
    </row>
    <row r="364" spans="1:13" x14ac:dyDescent="0.4">
      <c r="A364" s="51"/>
      <c r="B364" s="52">
        <v>346</v>
      </c>
      <c r="C364" s="52">
        <v>0</v>
      </c>
      <c r="D364" s="52">
        <v>0</v>
      </c>
      <c r="E364" s="52">
        <v>0</v>
      </c>
      <c r="F364" s="52">
        <v>0</v>
      </c>
      <c r="G364" s="52">
        <v>0</v>
      </c>
      <c r="H364" s="52">
        <v>0</v>
      </c>
      <c r="I364" s="52">
        <v>12787405.147485662</v>
      </c>
      <c r="J364" s="52">
        <v>0</v>
      </c>
      <c r="K364" s="52">
        <v>0</v>
      </c>
      <c r="L364" s="52">
        <v>0</v>
      </c>
      <c r="M364" s="53">
        <v>12787405.147485662</v>
      </c>
    </row>
    <row r="365" spans="1:13" x14ac:dyDescent="0.4">
      <c r="A365" s="54"/>
      <c r="B365" s="55">
        <v>347</v>
      </c>
      <c r="C365" s="55">
        <v>0</v>
      </c>
      <c r="D365" s="55">
        <v>0</v>
      </c>
      <c r="E365" s="55">
        <v>0</v>
      </c>
      <c r="F365" s="55">
        <v>0</v>
      </c>
      <c r="G365" s="55">
        <v>0</v>
      </c>
      <c r="H365" s="55">
        <v>0</v>
      </c>
      <c r="I365" s="55">
        <v>0</v>
      </c>
      <c r="J365" s="55">
        <v>0</v>
      </c>
      <c r="K365" s="55">
        <v>0</v>
      </c>
      <c r="L365" s="55">
        <v>0</v>
      </c>
      <c r="M365" s="56">
        <v>0</v>
      </c>
    </row>
    <row r="366" spans="1:13" x14ac:dyDescent="0.4">
      <c r="A366" s="51"/>
      <c r="B366" s="52">
        <v>348</v>
      </c>
      <c r="C366" s="52">
        <v>0</v>
      </c>
      <c r="D366" s="52">
        <v>0</v>
      </c>
      <c r="E366" s="52">
        <v>0</v>
      </c>
      <c r="F366" s="52">
        <v>0</v>
      </c>
      <c r="G366" s="52">
        <v>0</v>
      </c>
      <c r="H366" s="52">
        <v>0</v>
      </c>
      <c r="I366" s="52">
        <v>0</v>
      </c>
      <c r="J366" s="52">
        <v>15589643.258358547</v>
      </c>
      <c r="K366" s="52">
        <v>0</v>
      </c>
      <c r="L366" s="52">
        <v>0</v>
      </c>
      <c r="M366" s="53">
        <v>0</v>
      </c>
    </row>
    <row r="367" spans="1:13" x14ac:dyDescent="0.4">
      <c r="A367" s="54"/>
      <c r="B367" s="55">
        <v>349</v>
      </c>
      <c r="C367" s="55">
        <v>0</v>
      </c>
      <c r="D367" s="55">
        <v>0</v>
      </c>
      <c r="E367" s="55">
        <v>0</v>
      </c>
      <c r="F367" s="55">
        <v>0</v>
      </c>
      <c r="G367" s="55">
        <v>0</v>
      </c>
      <c r="H367" s="55">
        <v>0</v>
      </c>
      <c r="I367" s="55">
        <v>0</v>
      </c>
      <c r="J367" s="55">
        <v>0</v>
      </c>
      <c r="K367" s="55">
        <v>0</v>
      </c>
      <c r="L367" s="55">
        <v>0</v>
      </c>
      <c r="M367" s="56">
        <v>0</v>
      </c>
    </row>
    <row r="368" spans="1:13" x14ac:dyDescent="0.4">
      <c r="A368" s="51"/>
      <c r="B368" s="52">
        <v>350</v>
      </c>
      <c r="C368" s="52">
        <v>0</v>
      </c>
      <c r="D368" s="52">
        <v>0</v>
      </c>
      <c r="E368" s="52">
        <v>0</v>
      </c>
      <c r="F368" s="52">
        <v>6021201.1837460855</v>
      </c>
      <c r="G368" s="52">
        <v>0</v>
      </c>
      <c r="H368" s="52">
        <v>0</v>
      </c>
      <c r="I368" s="52">
        <v>13336694.028950874</v>
      </c>
      <c r="J368" s="52">
        <v>0</v>
      </c>
      <c r="K368" s="52">
        <v>0</v>
      </c>
      <c r="L368" s="52">
        <v>11404865.928320298</v>
      </c>
      <c r="M368" s="53">
        <v>30762761.141017254</v>
      </c>
    </row>
    <row r="369" spans="1:13" x14ac:dyDescent="0.4">
      <c r="A369" s="54"/>
      <c r="B369" s="55">
        <v>351</v>
      </c>
      <c r="C369" s="55">
        <v>0</v>
      </c>
      <c r="D369" s="55">
        <v>216071595.9186337</v>
      </c>
      <c r="E369" s="55">
        <v>0</v>
      </c>
      <c r="F369" s="55">
        <v>0</v>
      </c>
      <c r="G369" s="55">
        <v>0</v>
      </c>
      <c r="H369" s="55">
        <v>0</v>
      </c>
      <c r="I369" s="55">
        <v>0</v>
      </c>
      <c r="J369" s="55">
        <v>0</v>
      </c>
      <c r="K369" s="55">
        <v>0</v>
      </c>
      <c r="L369" s="55">
        <v>0</v>
      </c>
      <c r="M369" s="56">
        <v>216071595.9186337</v>
      </c>
    </row>
    <row r="370" spans="1:13" x14ac:dyDescent="0.4">
      <c r="A370" s="51"/>
      <c r="B370" s="52">
        <v>352</v>
      </c>
      <c r="C370" s="52">
        <v>0</v>
      </c>
      <c r="D370" s="52">
        <v>0</v>
      </c>
      <c r="E370" s="52">
        <v>0</v>
      </c>
      <c r="F370" s="52">
        <v>0</v>
      </c>
      <c r="G370" s="52">
        <v>0</v>
      </c>
      <c r="H370" s="52">
        <v>0</v>
      </c>
      <c r="I370" s="52">
        <v>0</v>
      </c>
      <c r="J370" s="52">
        <v>0</v>
      </c>
      <c r="K370" s="52">
        <v>0</v>
      </c>
      <c r="L370" s="52">
        <v>0</v>
      </c>
      <c r="M370" s="53">
        <v>0</v>
      </c>
    </row>
    <row r="371" spans="1:13" x14ac:dyDescent="0.4">
      <c r="A371" s="54"/>
      <c r="B371" s="55">
        <v>353</v>
      </c>
      <c r="C371" s="55">
        <v>0</v>
      </c>
      <c r="D371" s="55">
        <v>0</v>
      </c>
      <c r="E371" s="55">
        <v>0</v>
      </c>
      <c r="F371" s="55">
        <v>0</v>
      </c>
      <c r="G371" s="55">
        <v>0</v>
      </c>
      <c r="H371" s="55">
        <v>0</v>
      </c>
      <c r="I371" s="55">
        <v>0</v>
      </c>
      <c r="J371" s="55">
        <v>11210919.287171828</v>
      </c>
      <c r="K371" s="55">
        <v>0</v>
      </c>
      <c r="L371" s="55">
        <v>0</v>
      </c>
      <c r="M371" s="56">
        <v>0</v>
      </c>
    </row>
    <row r="372" spans="1:13" x14ac:dyDescent="0.4">
      <c r="A372" s="51"/>
      <c r="B372" s="52">
        <v>354</v>
      </c>
      <c r="C372" s="52">
        <v>5803796.5105956513</v>
      </c>
      <c r="D372" s="52">
        <v>0</v>
      </c>
      <c r="E372" s="52">
        <v>0</v>
      </c>
      <c r="F372" s="52">
        <v>0</v>
      </c>
      <c r="G372" s="52">
        <v>0</v>
      </c>
      <c r="H372" s="52">
        <v>0</v>
      </c>
      <c r="I372" s="52">
        <v>0</v>
      </c>
      <c r="J372" s="52">
        <v>0</v>
      </c>
      <c r="K372" s="52">
        <v>0</v>
      </c>
      <c r="L372" s="52">
        <v>0</v>
      </c>
      <c r="M372" s="53">
        <v>5803796.5105956513</v>
      </c>
    </row>
    <row r="373" spans="1:13" x14ac:dyDescent="0.4">
      <c r="A373" s="54"/>
      <c r="B373" s="55">
        <v>355</v>
      </c>
      <c r="C373" s="55">
        <v>0</v>
      </c>
      <c r="D373" s="55">
        <v>5880110.9101930633</v>
      </c>
      <c r="E373" s="55">
        <v>0</v>
      </c>
      <c r="F373" s="55">
        <v>0</v>
      </c>
      <c r="G373" s="55">
        <v>0</v>
      </c>
      <c r="H373" s="55">
        <v>219486911.18869716</v>
      </c>
      <c r="I373" s="55">
        <v>0</v>
      </c>
      <c r="J373" s="55">
        <v>0</v>
      </c>
      <c r="K373" s="55">
        <v>0</v>
      </c>
      <c r="L373" s="55">
        <v>0</v>
      </c>
      <c r="M373" s="56">
        <v>225367022.09889024</v>
      </c>
    </row>
    <row r="374" spans="1:13" x14ac:dyDescent="0.4">
      <c r="A374" s="51"/>
      <c r="B374" s="52">
        <v>356</v>
      </c>
      <c r="C374" s="52">
        <v>0</v>
      </c>
      <c r="D374" s="52">
        <v>0</v>
      </c>
      <c r="E374" s="52">
        <v>0</v>
      </c>
      <c r="F374" s="52">
        <v>0</v>
      </c>
      <c r="G374" s="52">
        <v>0</v>
      </c>
      <c r="H374" s="52">
        <v>0</v>
      </c>
      <c r="I374" s="52">
        <v>0</v>
      </c>
      <c r="J374" s="52">
        <v>0</v>
      </c>
      <c r="K374" s="52">
        <v>0</v>
      </c>
      <c r="L374" s="52">
        <v>5807451.6680449564</v>
      </c>
      <c r="M374" s="53">
        <v>5807451.6680449564</v>
      </c>
    </row>
    <row r="375" spans="1:13" x14ac:dyDescent="0.4">
      <c r="A375" s="54"/>
      <c r="B375" s="55">
        <v>357</v>
      </c>
      <c r="C375" s="55">
        <v>0</v>
      </c>
      <c r="D375" s="55">
        <v>6515207.1096122265</v>
      </c>
      <c r="E375" s="55">
        <v>0</v>
      </c>
      <c r="F375" s="55">
        <v>28164342.179198567</v>
      </c>
      <c r="G375" s="55">
        <v>0</v>
      </c>
      <c r="H375" s="55">
        <v>0</v>
      </c>
      <c r="I375" s="55">
        <v>0</v>
      </c>
      <c r="J375" s="55">
        <v>0</v>
      </c>
      <c r="K375" s="55">
        <v>0</v>
      </c>
      <c r="L375" s="55">
        <v>0</v>
      </c>
      <c r="M375" s="56">
        <v>34679549.28881079</v>
      </c>
    </row>
    <row r="376" spans="1:13" x14ac:dyDescent="0.4">
      <c r="A376" s="51"/>
      <c r="B376" s="52">
        <v>358</v>
      </c>
      <c r="C376" s="52">
        <v>0</v>
      </c>
      <c r="D376" s="52">
        <v>7525471.8749029795</v>
      </c>
      <c r="E376" s="52">
        <v>0</v>
      </c>
      <c r="F376" s="52">
        <v>0</v>
      </c>
      <c r="G376" s="52">
        <v>0</v>
      </c>
      <c r="H376" s="52">
        <v>0</v>
      </c>
      <c r="I376" s="52">
        <v>0</v>
      </c>
      <c r="J376" s="52">
        <v>0</v>
      </c>
      <c r="K376" s="52">
        <v>0</v>
      </c>
      <c r="L376" s="52">
        <v>0</v>
      </c>
      <c r="M376" s="53">
        <v>7525471.8749029795</v>
      </c>
    </row>
    <row r="377" spans="1:13" x14ac:dyDescent="0.4">
      <c r="A377" s="54"/>
      <c r="B377" s="55">
        <v>359</v>
      </c>
      <c r="C377" s="55">
        <v>0</v>
      </c>
      <c r="D377" s="55">
        <v>0</v>
      </c>
      <c r="E377" s="55">
        <v>0</v>
      </c>
      <c r="F377" s="55">
        <v>0</v>
      </c>
      <c r="G377" s="55">
        <v>0</v>
      </c>
      <c r="H377" s="55">
        <v>0</v>
      </c>
      <c r="I377" s="55">
        <v>0</v>
      </c>
      <c r="J377" s="55">
        <v>0</v>
      </c>
      <c r="K377" s="55">
        <v>0</v>
      </c>
      <c r="L377" s="55">
        <v>0</v>
      </c>
      <c r="M377" s="56">
        <v>0</v>
      </c>
    </row>
    <row r="378" spans="1:13" x14ac:dyDescent="0.4">
      <c r="A378" s="51"/>
      <c r="B378" s="52">
        <v>360</v>
      </c>
      <c r="C378" s="52">
        <v>0</v>
      </c>
      <c r="D378" s="52">
        <v>0</v>
      </c>
      <c r="E378" s="52">
        <v>0</v>
      </c>
      <c r="F378" s="52">
        <v>0</v>
      </c>
      <c r="G378" s="52">
        <v>0</v>
      </c>
      <c r="H378" s="52">
        <v>0</v>
      </c>
      <c r="I378" s="52">
        <v>8135973.8883673213</v>
      </c>
      <c r="J378" s="52">
        <v>0</v>
      </c>
      <c r="K378" s="52">
        <v>0</v>
      </c>
      <c r="L378" s="52">
        <v>0</v>
      </c>
      <c r="M378" s="53">
        <v>8135973.8883673213</v>
      </c>
    </row>
    <row r="379" spans="1:13" x14ac:dyDescent="0.4">
      <c r="A379" s="54"/>
      <c r="B379" s="55">
        <v>361</v>
      </c>
      <c r="C379" s="55">
        <v>0</v>
      </c>
      <c r="D379" s="55">
        <v>0</v>
      </c>
      <c r="E379" s="55">
        <v>0</v>
      </c>
      <c r="F379" s="55">
        <v>7130567.8618634278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6">
        <v>7130567.8618634278</v>
      </c>
    </row>
    <row r="380" spans="1:13" x14ac:dyDescent="0.4">
      <c r="A380" s="51"/>
      <c r="B380" s="52">
        <v>362</v>
      </c>
      <c r="C380" s="52">
        <v>0</v>
      </c>
      <c r="D380" s="52">
        <v>0</v>
      </c>
      <c r="E380" s="52">
        <v>0</v>
      </c>
      <c r="F380" s="52">
        <v>0</v>
      </c>
      <c r="G380" s="52">
        <v>0</v>
      </c>
      <c r="H380" s="52">
        <v>0</v>
      </c>
      <c r="I380" s="52">
        <v>0</v>
      </c>
      <c r="J380" s="52">
        <v>21812642.343101956</v>
      </c>
      <c r="K380" s="52">
        <v>0</v>
      </c>
      <c r="L380" s="52">
        <v>0</v>
      </c>
      <c r="M380" s="53">
        <v>0</v>
      </c>
    </row>
    <row r="381" spans="1:13" x14ac:dyDescent="0.4">
      <c r="A381" s="54"/>
      <c r="B381" s="55">
        <v>363</v>
      </c>
      <c r="C381" s="55">
        <v>0</v>
      </c>
      <c r="D381" s="55">
        <v>0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6">
        <v>18655021.738237195</v>
      </c>
    </row>
    <row r="382" spans="1:13" x14ac:dyDescent="0.4">
      <c r="A382" s="51"/>
      <c r="B382" s="52">
        <v>364</v>
      </c>
      <c r="C382" s="52">
        <v>19003285.353544965</v>
      </c>
      <c r="D382" s="52">
        <v>0</v>
      </c>
      <c r="E382" s="52">
        <v>0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7666513.3089607228</v>
      </c>
      <c r="M382" s="53">
        <v>26669798.662505686</v>
      </c>
    </row>
    <row r="383" spans="1:13" x14ac:dyDescent="0.4">
      <c r="A383" s="54"/>
      <c r="B383" s="55">
        <v>365</v>
      </c>
      <c r="C383" s="55">
        <v>8292894.1408450305</v>
      </c>
      <c r="D383" s="55">
        <v>0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7845199.0511612771</v>
      </c>
      <c r="M383" s="56">
        <v>16138093.192006309</v>
      </c>
    </row>
    <row r="384" spans="1:13" x14ac:dyDescent="0.4">
      <c r="A384" s="51"/>
      <c r="B384" s="52">
        <v>366</v>
      </c>
      <c r="C384" s="52">
        <v>0</v>
      </c>
      <c r="D384" s="52">
        <v>0</v>
      </c>
      <c r="E384" s="52">
        <v>0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3">
        <v>0</v>
      </c>
    </row>
    <row r="385" spans="1:13" x14ac:dyDescent="0.4">
      <c r="A385" s="54"/>
      <c r="B385" s="55">
        <v>367</v>
      </c>
      <c r="C385" s="55">
        <v>0</v>
      </c>
      <c r="D385" s="55">
        <v>0</v>
      </c>
      <c r="E385" s="55">
        <v>52755858.120056048</v>
      </c>
      <c r="F385" s="55">
        <v>18596612.72957094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6">
        <v>71352470.849626988</v>
      </c>
    </row>
    <row r="386" spans="1:13" x14ac:dyDescent="0.4">
      <c r="A386" s="51"/>
      <c r="B386" s="52">
        <v>368</v>
      </c>
      <c r="C386" s="52">
        <v>0</v>
      </c>
      <c r="D386" s="52">
        <v>0</v>
      </c>
      <c r="E386" s="52">
        <v>0</v>
      </c>
      <c r="F386" s="52">
        <v>0</v>
      </c>
      <c r="G386" s="52">
        <v>0</v>
      </c>
      <c r="H386" s="52">
        <v>0</v>
      </c>
      <c r="I386" s="52">
        <v>0</v>
      </c>
      <c r="J386" s="52">
        <v>0</v>
      </c>
      <c r="K386" s="52">
        <v>0</v>
      </c>
      <c r="L386" s="52">
        <v>8064996.6162557518</v>
      </c>
      <c r="M386" s="53">
        <v>8064996.6162557518</v>
      </c>
    </row>
    <row r="387" spans="1:13" x14ac:dyDescent="0.4">
      <c r="A387" s="54"/>
      <c r="B387" s="55">
        <v>369</v>
      </c>
      <c r="C387" s="55">
        <v>0</v>
      </c>
      <c r="D387" s="55">
        <v>0</v>
      </c>
      <c r="E387" s="55">
        <v>0</v>
      </c>
      <c r="F387" s="55">
        <v>0</v>
      </c>
      <c r="G387" s="55">
        <v>6172636.7299564034</v>
      </c>
      <c r="H387" s="55">
        <v>0</v>
      </c>
      <c r="I387" s="55">
        <v>0</v>
      </c>
      <c r="J387" s="55">
        <v>0</v>
      </c>
      <c r="K387" s="55">
        <v>0</v>
      </c>
      <c r="L387" s="55">
        <v>0</v>
      </c>
      <c r="M387" s="56">
        <v>6172636.7299564034</v>
      </c>
    </row>
    <row r="388" spans="1:13" x14ac:dyDescent="0.4">
      <c r="A388" s="51"/>
      <c r="B388" s="52">
        <v>370</v>
      </c>
      <c r="C388" s="52">
        <v>0</v>
      </c>
      <c r="D388" s="52">
        <v>0</v>
      </c>
      <c r="E388" s="52">
        <v>0</v>
      </c>
      <c r="F388" s="52">
        <v>12917145.617392641</v>
      </c>
      <c r="G388" s="52">
        <v>0</v>
      </c>
      <c r="H388" s="52">
        <v>0</v>
      </c>
      <c r="I388" s="52">
        <v>0</v>
      </c>
      <c r="J388" s="52">
        <v>0</v>
      </c>
      <c r="K388" s="52">
        <v>0</v>
      </c>
      <c r="L388" s="52">
        <v>0</v>
      </c>
      <c r="M388" s="53">
        <v>12917145.617392641</v>
      </c>
    </row>
    <row r="389" spans="1:13" x14ac:dyDescent="0.4">
      <c r="A389" s="54"/>
      <c r="B389" s="55">
        <v>371</v>
      </c>
      <c r="C389" s="55">
        <v>0</v>
      </c>
      <c r="D389" s="55">
        <v>0</v>
      </c>
      <c r="E389" s="55">
        <v>0</v>
      </c>
      <c r="F389" s="55">
        <v>0</v>
      </c>
      <c r="G389" s="55">
        <v>0</v>
      </c>
      <c r="H389" s="55">
        <v>0</v>
      </c>
      <c r="I389" s="55">
        <v>0</v>
      </c>
      <c r="J389" s="55">
        <v>0</v>
      </c>
      <c r="K389" s="55">
        <v>8954272.9725553617</v>
      </c>
      <c r="L389" s="55">
        <v>0</v>
      </c>
      <c r="M389" s="56">
        <v>8954272.9725553617</v>
      </c>
    </row>
    <row r="390" spans="1:13" x14ac:dyDescent="0.4">
      <c r="A390" s="51"/>
      <c r="B390" s="52">
        <v>372</v>
      </c>
      <c r="C390" s="52">
        <v>0</v>
      </c>
      <c r="D390" s="52">
        <v>0</v>
      </c>
      <c r="E390" s="52">
        <v>0</v>
      </c>
      <c r="F390" s="52">
        <v>0</v>
      </c>
      <c r="G390" s="52">
        <v>0</v>
      </c>
      <c r="H390" s="52">
        <v>0</v>
      </c>
      <c r="I390" s="52">
        <v>0</v>
      </c>
      <c r="J390" s="52">
        <v>25508080.354082275</v>
      </c>
      <c r="K390" s="52">
        <v>6261003.8396989945</v>
      </c>
      <c r="L390" s="52">
        <v>0</v>
      </c>
      <c r="M390" s="53">
        <v>6261003.8396989945</v>
      </c>
    </row>
    <row r="391" spans="1:13" x14ac:dyDescent="0.4">
      <c r="A391" s="54"/>
      <c r="B391" s="55">
        <v>373</v>
      </c>
      <c r="C391" s="55">
        <v>0</v>
      </c>
      <c r="D391" s="55">
        <v>6223099.6481672572</v>
      </c>
      <c r="E391" s="55">
        <v>0</v>
      </c>
      <c r="F391" s="55">
        <v>127773774.40822126</v>
      </c>
      <c r="G391" s="55">
        <v>0</v>
      </c>
      <c r="H391" s="55">
        <v>0</v>
      </c>
      <c r="I391" s="55">
        <v>0</v>
      </c>
      <c r="J391" s="55">
        <v>6356519.9438601676</v>
      </c>
      <c r="K391" s="55">
        <v>0</v>
      </c>
      <c r="L391" s="55">
        <v>0</v>
      </c>
      <c r="M391" s="56">
        <v>133996874.05638853</v>
      </c>
    </row>
    <row r="392" spans="1:13" x14ac:dyDescent="0.4">
      <c r="A392" s="51"/>
      <c r="B392" s="52">
        <v>374</v>
      </c>
      <c r="C392" s="52">
        <v>0</v>
      </c>
      <c r="D392" s="52">
        <v>0</v>
      </c>
      <c r="E392" s="52">
        <v>0</v>
      </c>
      <c r="F392" s="52">
        <v>5895943.9623163342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3">
        <v>5895943.9623163342</v>
      </c>
    </row>
    <row r="393" spans="1:13" x14ac:dyDescent="0.4">
      <c r="A393" s="54"/>
      <c r="B393" s="55">
        <v>375</v>
      </c>
      <c r="C393" s="55">
        <v>99909709.073501796</v>
      </c>
      <c r="D393" s="55">
        <v>0</v>
      </c>
      <c r="E393" s="55">
        <v>0</v>
      </c>
      <c r="F393" s="55">
        <v>0</v>
      </c>
      <c r="G393" s="55">
        <v>0</v>
      </c>
      <c r="H393" s="55">
        <v>0</v>
      </c>
      <c r="I393" s="55">
        <v>0</v>
      </c>
      <c r="J393" s="55">
        <v>0</v>
      </c>
      <c r="K393" s="55">
        <v>0</v>
      </c>
      <c r="L393" s="55">
        <v>17828577.802028865</v>
      </c>
      <c r="M393" s="56">
        <v>117738286.87553066</v>
      </c>
    </row>
    <row r="394" spans="1:13" x14ac:dyDescent="0.4">
      <c r="A394" s="51"/>
      <c r="B394" s="52">
        <v>376</v>
      </c>
      <c r="C394" s="52">
        <v>0</v>
      </c>
      <c r="D394" s="52">
        <v>0</v>
      </c>
      <c r="E394" s="52">
        <v>0</v>
      </c>
      <c r="F394" s="52">
        <v>0</v>
      </c>
      <c r="G394" s="52">
        <v>0</v>
      </c>
      <c r="H394" s="52">
        <v>0</v>
      </c>
      <c r="I394" s="52">
        <v>0</v>
      </c>
      <c r="J394" s="52">
        <v>0</v>
      </c>
      <c r="K394" s="52">
        <v>0</v>
      </c>
      <c r="L394" s="52">
        <v>0</v>
      </c>
      <c r="M394" s="53">
        <v>0</v>
      </c>
    </row>
    <row r="395" spans="1:13" x14ac:dyDescent="0.4">
      <c r="A395" s="54"/>
      <c r="B395" s="55">
        <v>377</v>
      </c>
      <c r="C395" s="55">
        <v>0</v>
      </c>
      <c r="D395" s="55">
        <v>31110463.811143309</v>
      </c>
      <c r="E395" s="55">
        <v>0</v>
      </c>
      <c r="F395" s="55">
        <v>8150074.5066481028</v>
      </c>
      <c r="G395" s="55">
        <v>0</v>
      </c>
      <c r="H395" s="55">
        <v>0</v>
      </c>
      <c r="I395" s="55">
        <v>0</v>
      </c>
      <c r="J395" s="55">
        <v>0</v>
      </c>
      <c r="K395" s="55">
        <v>0</v>
      </c>
      <c r="L395" s="55">
        <v>0</v>
      </c>
      <c r="M395" s="56">
        <v>39260538.31779141</v>
      </c>
    </row>
    <row r="396" spans="1:13" x14ac:dyDescent="0.4">
      <c r="A396" s="51"/>
      <c r="B396" s="52">
        <v>378</v>
      </c>
      <c r="C396" s="52">
        <v>0</v>
      </c>
      <c r="D396" s="52">
        <v>0</v>
      </c>
      <c r="E396" s="52">
        <v>0</v>
      </c>
      <c r="F396" s="52">
        <v>25508080.354082275</v>
      </c>
      <c r="G396" s="52">
        <v>0</v>
      </c>
      <c r="H396" s="52">
        <v>0</v>
      </c>
      <c r="I396" s="52">
        <v>9757160.9359185752</v>
      </c>
      <c r="J396" s="52">
        <v>0</v>
      </c>
      <c r="K396" s="52">
        <v>0</v>
      </c>
      <c r="L396" s="52">
        <v>0</v>
      </c>
      <c r="M396" s="53">
        <v>35265241.290000856</v>
      </c>
    </row>
    <row r="397" spans="1:13" x14ac:dyDescent="0.4">
      <c r="A397" s="54"/>
      <c r="B397" s="55">
        <v>379</v>
      </c>
      <c r="C397" s="55">
        <v>0</v>
      </c>
      <c r="D397" s="55">
        <v>0</v>
      </c>
      <c r="E397" s="55">
        <v>0</v>
      </c>
      <c r="F397" s="55">
        <v>0</v>
      </c>
      <c r="G397" s="55">
        <v>0</v>
      </c>
      <c r="H397" s="55">
        <v>0</v>
      </c>
      <c r="I397" s="55">
        <v>0</v>
      </c>
      <c r="J397" s="55">
        <v>8752651.5234708935</v>
      </c>
      <c r="K397" s="55">
        <v>0</v>
      </c>
      <c r="L397" s="55">
        <v>7911086.5729292547</v>
      </c>
      <c r="M397" s="56">
        <v>16120823.31369165</v>
      </c>
    </row>
    <row r="398" spans="1:13" x14ac:dyDescent="0.4">
      <c r="A398" s="51"/>
      <c r="B398" s="52">
        <v>380</v>
      </c>
      <c r="C398" s="52">
        <v>166444507.49667856</v>
      </c>
      <c r="D398" s="52">
        <v>0</v>
      </c>
      <c r="E398" s="52">
        <v>0</v>
      </c>
      <c r="F398" s="52">
        <v>0</v>
      </c>
      <c r="G398" s="52">
        <v>0</v>
      </c>
      <c r="H398" s="52">
        <v>0</v>
      </c>
      <c r="I398" s="52">
        <v>0</v>
      </c>
      <c r="J398" s="52">
        <v>0</v>
      </c>
      <c r="K398" s="52">
        <v>0</v>
      </c>
      <c r="L398" s="52">
        <v>0</v>
      </c>
      <c r="M398" s="53">
        <v>166444507.49667856</v>
      </c>
    </row>
    <row r="399" spans="1:13" x14ac:dyDescent="0.4">
      <c r="A399" s="54"/>
      <c r="B399" s="55">
        <v>381</v>
      </c>
      <c r="C399" s="55">
        <v>35443150.762095049</v>
      </c>
      <c r="D399" s="55">
        <v>16732319.871113712</v>
      </c>
      <c r="E399" s="55">
        <v>0</v>
      </c>
      <c r="F399" s="55">
        <v>0</v>
      </c>
      <c r="G399" s="55">
        <v>0</v>
      </c>
      <c r="H399" s="55">
        <v>0</v>
      </c>
      <c r="I399" s="55">
        <v>0</v>
      </c>
      <c r="J399" s="55">
        <v>7749451.8409794532</v>
      </c>
      <c r="K399" s="55">
        <v>0</v>
      </c>
      <c r="L399" s="55">
        <v>0</v>
      </c>
      <c r="M399" s="56">
        <v>52175470.633208759</v>
      </c>
    </row>
    <row r="400" spans="1:13" x14ac:dyDescent="0.4">
      <c r="A400" s="51"/>
      <c r="B400" s="52">
        <v>382</v>
      </c>
      <c r="C400" s="52">
        <v>0</v>
      </c>
      <c r="D400" s="52">
        <v>0</v>
      </c>
      <c r="E400" s="52">
        <v>0</v>
      </c>
      <c r="F400" s="52">
        <v>0</v>
      </c>
      <c r="G400" s="52">
        <v>0</v>
      </c>
      <c r="H400" s="52">
        <v>0</v>
      </c>
      <c r="I400" s="52">
        <v>0</v>
      </c>
      <c r="J400" s="52">
        <v>0</v>
      </c>
      <c r="K400" s="52">
        <v>0</v>
      </c>
      <c r="L400" s="52">
        <v>0</v>
      </c>
      <c r="M400" s="53">
        <v>0</v>
      </c>
    </row>
    <row r="401" spans="1:13" x14ac:dyDescent="0.4">
      <c r="A401" s="54"/>
      <c r="B401" s="55">
        <v>383</v>
      </c>
      <c r="C401" s="55">
        <v>0</v>
      </c>
      <c r="D401" s="55">
        <v>12209143.292281955</v>
      </c>
      <c r="E401" s="55">
        <v>0</v>
      </c>
      <c r="F401" s="55">
        <v>0</v>
      </c>
      <c r="G401" s="55">
        <v>0</v>
      </c>
      <c r="H401" s="55">
        <v>0</v>
      </c>
      <c r="I401" s="55">
        <v>0</v>
      </c>
      <c r="J401" s="55">
        <v>0</v>
      </c>
      <c r="K401" s="55">
        <v>0</v>
      </c>
      <c r="L401" s="55">
        <v>0</v>
      </c>
      <c r="M401" s="56">
        <v>12209143.292281955</v>
      </c>
    </row>
    <row r="402" spans="1:13" x14ac:dyDescent="0.4">
      <c r="A402" s="51"/>
      <c r="B402" s="52">
        <v>384</v>
      </c>
      <c r="C402" s="52">
        <v>0</v>
      </c>
      <c r="D402" s="52">
        <v>0</v>
      </c>
      <c r="E402" s="52">
        <v>0</v>
      </c>
      <c r="F402" s="52">
        <v>0</v>
      </c>
      <c r="G402" s="52">
        <v>0</v>
      </c>
      <c r="H402" s="52">
        <v>0</v>
      </c>
      <c r="I402" s="52">
        <v>0</v>
      </c>
      <c r="J402" s="52">
        <v>0</v>
      </c>
      <c r="K402" s="52">
        <v>0</v>
      </c>
      <c r="L402" s="52">
        <v>0</v>
      </c>
      <c r="M402" s="53">
        <v>0</v>
      </c>
    </row>
    <row r="403" spans="1:13" x14ac:dyDescent="0.4">
      <c r="A403" s="54"/>
      <c r="B403" s="55">
        <v>385</v>
      </c>
      <c r="C403" s="55">
        <v>0</v>
      </c>
      <c r="D403" s="55">
        <v>0</v>
      </c>
      <c r="E403" s="55">
        <v>0</v>
      </c>
      <c r="F403" s="55">
        <v>0</v>
      </c>
      <c r="G403" s="55">
        <v>0</v>
      </c>
      <c r="H403" s="55">
        <v>0</v>
      </c>
      <c r="I403" s="55">
        <v>7615666.1027595187</v>
      </c>
      <c r="J403" s="55">
        <v>0</v>
      </c>
      <c r="K403" s="55">
        <v>0</v>
      </c>
      <c r="L403" s="55">
        <v>0</v>
      </c>
      <c r="M403" s="56">
        <v>7615666.1027595187</v>
      </c>
    </row>
    <row r="404" spans="1:13" x14ac:dyDescent="0.4">
      <c r="A404" s="51"/>
      <c r="B404" s="52">
        <v>386</v>
      </c>
      <c r="C404" s="52">
        <v>0</v>
      </c>
      <c r="D404" s="52">
        <v>0</v>
      </c>
      <c r="E404" s="52">
        <v>0</v>
      </c>
      <c r="F404" s="52">
        <v>0</v>
      </c>
      <c r="G404" s="52">
        <v>0</v>
      </c>
      <c r="H404" s="52">
        <v>0</v>
      </c>
      <c r="I404" s="52">
        <v>0</v>
      </c>
      <c r="J404" s="52">
        <v>0</v>
      </c>
      <c r="K404" s="52">
        <v>0</v>
      </c>
      <c r="L404" s="52">
        <v>0</v>
      </c>
      <c r="M404" s="53">
        <v>11462436.970338373</v>
      </c>
    </row>
    <row r="405" spans="1:13" x14ac:dyDescent="0.4">
      <c r="A405" s="54"/>
      <c r="B405" s="55">
        <v>387</v>
      </c>
      <c r="C405" s="55">
        <v>0</v>
      </c>
      <c r="D405" s="55">
        <v>0</v>
      </c>
      <c r="E405" s="55">
        <v>0</v>
      </c>
      <c r="F405" s="55">
        <v>0</v>
      </c>
      <c r="G405" s="55">
        <v>0</v>
      </c>
      <c r="H405" s="55">
        <v>0</v>
      </c>
      <c r="I405" s="55">
        <v>0</v>
      </c>
      <c r="J405" s="55">
        <v>0</v>
      </c>
      <c r="K405" s="55">
        <v>42316588.2565469</v>
      </c>
      <c r="L405" s="55">
        <v>6090727.0426600398</v>
      </c>
      <c r="M405" s="56">
        <v>48407315.299206935</v>
      </c>
    </row>
    <row r="406" spans="1:13" x14ac:dyDescent="0.4">
      <c r="A406" s="51"/>
      <c r="B406" s="52">
        <v>388</v>
      </c>
      <c r="C406" s="52">
        <v>0</v>
      </c>
      <c r="D406" s="52">
        <v>0</v>
      </c>
      <c r="E406" s="52">
        <v>0</v>
      </c>
      <c r="F406" s="52">
        <v>0</v>
      </c>
      <c r="G406" s="52">
        <v>0</v>
      </c>
      <c r="H406" s="52">
        <v>0</v>
      </c>
      <c r="I406" s="52">
        <v>0</v>
      </c>
      <c r="J406" s="52">
        <v>33580022.466778405</v>
      </c>
      <c r="K406" s="52">
        <v>0</v>
      </c>
      <c r="L406" s="52">
        <v>0</v>
      </c>
      <c r="M406" s="53">
        <v>0</v>
      </c>
    </row>
    <row r="407" spans="1:13" x14ac:dyDescent="0.4">
      <c r="A407" s="54"/>
      <c r="B407" s="55">
        <v>389</v>
      </c>
      <c r="C407" s="55">
        <v>0</v>
      </c>
      <c r="D407" s="55">
        <v>0</v>
      </c>
      <c r="E407" s="55">
        <v>0</v>
      </c>
      <c r="F407" s="55">
        <v>0</v>
      </c>
      <c r="G407" s="55">
        <v>0</v>
      </c>
      <c r="H407" s="55">
        <v>0</v>
      </c>
      <c r="I407" s="55">
        <v>0</v>
      </c>
      <c r="J407" s="55">
        <v>0</v>
      </c>
      <c r="K407" s="55">
        <v>0</v>
      </c>
      <c r="L407" s="55">
        <v>0</v>
      </c>
      <c r="M407" s="56">
        <v>0</v>
      </c>
    </row>
    <row r="408" spans="1:13" x14ac:dyDescent="0.4">
      <c r="A408" s="51"/>
      <c r="B408" s="52">
        <v>390</v>
      </c>
      <c r="C408" s="52">
        <v>0</v>
      </c>
      <c r="D408" s="52">
        <v>21879912.722551946</v>
      </c>
      <c r="E408" s="52">
        <v>0</v>
      </c>
      <c r="F408" s="52">
        <v>0</v>
      </c>
      <c r="G408" s="52">
        <v>0</v>
      </c>
      <c r="H408" s="52">
        <v>16363512.763780173</v>
      </c>
      <c r="I408" s="52">
        <v>0</v>
      </c>
      <c r="J408" s="52">
        <v>0</v>
      </c>
      <c r="K408" s="52">
        <v>0</v>
      </c>
      <c r="L408" s="52">
        <v>0</v>
      </c>
      <c r="M408" s="53">
        <v>38243425.486332119</v>
      </c>
    </row>
    <row r="409" spans="1:13" x14ac:dyDescent="0.4">
      <c r="A409" s="54"/>
      <c r="B409" s="55">
        <v>391</v>
      </c>
      <c r="C409" s="55">
        <v>0</v>
      </c>
      <c r="D409" s="55">
        <v>0</v>
      </c>
      <c r="E409" s="55">
        <v>0</v>
      </c>
      <c r="F409" s="55">
        <v>0</v>
      </c>
      <c r="G409" s="55">
        <v>0</v>
      </c>
      <c r="H409" s="55">
        <v>0</v>
      </c>
      <c r="I409" s="55">
        <v>0</v>
      </c>
      <c r="J409" s="55">
        <v>0</v>
      </c>
      <c r="K409" s="55">
        <v>5823844.4211486746</v>
      </c>
      <c r="L409" s="55">
        <v>0</v>
      </c>
      <c r="M409" s="56">
        <v>5823844.4211486746</v>
      </c>
    </row>
    <row r="410" spans="1:13" x14ac:dyDescent="0.4">
      <c r="A410" s="51"/>
      <c r="B410" s="52">
        <v>392</v>
      </c>
      <c r="C410" s="52">
        <v>0</v>
      </c>
      <c r="D410" s="52">
        <v>0</v>
      </c>
      <c r="E410" s="52">
        <v>0</v>
      </c>
      <c r="F410" s="52">
        <v>8454743.5671275854</v>
      </c>
      <c r="G410" s="52">
        <v>24563589.493761815</v>
      </c>
      <c r="H410" s="52">
        <v>0</v>
      </c>
      <c r="I410" s="52">
        <v>22987063.094633169</v>
      </c>
      <c r="J410" s="52">
        <v>0</v>
      </c>
      <c r="K410" s="52">
        <v>32876196.209511183</v>
      </c>
      <c r="L410" s="52">
        <v>0</v>
      </c>
      <c r="M410" s="53">
        <v>88881592.365033746</v>
      </c>
    </row>
    <row r="411" spans="1:13" x14ac:dyDescent="0.4">
      <c r="A411" s="54"/>
      <c r="B411" s="55">
        <v>393</v>
      </c>
      <c r="C411" s="55">
        <v>7004014.4396429257</v>
      </c>
      <c r="D411" s="55">
        <v>0</v>
      </c>
      <c r="E411" s="55">
        <v>7698623.1065652417</v>
      </c>
      <c r="F411" s="55">
        <v>0</v>
      </c>
      <c r="G411" s="55">
        <v>0</v>
      </c>
      <c r="H411" s="55">
        <v>80746060.151227742</v>
      </c>
      <c r="I411" s="55">
        <v>0</v>
      </c>
      <c r="J411" s="55">
        <v>0</v>
      </c>
      <c r="K411" s="55">
        <v>0</v>
      </c>
      <c r="L411" s="55">
        <v>0</v>
      </c>
      <c r="M411" s="56">
        <v>95448697.697435915</v>
      </c>
    </row>
    <row r="412" spans="1:13" x14ac:dyDescent="0.4">
      <c r="A412" s="51"/>
      <c r="B412" s="52">
        <v>394</v>
      </c>
      <c r="C412" s="52">
        <v>0</v>
      </c>
      <c r="D412" s="52">
        <v>0</v>
      </c>
      <c r="E412" s="52">
        <v>0</v>
      </c>
      <c r="F412" s="52">
        <v>0</v>
      </c>
      <c r="G412" s="52">
        <v>0</v>
      </c>
      <c r="H412" s="52">
        <v>6392529.6151525397</v>
      </c>
      <c r="I412" s="52">
        <v>0</v>
      </c>
      <c r="J412" s="52">
        <v>0</v>
      </c>
      <c r="K412" s="52">
        <v>6473568.9164375961</v>
      </c>
      <c r="L412" s="52">
        <v>0</v>
      </c>
      <c r="M412" s="53">
        <v>12866098.531590136</v>
      </c>
    </row>
    <row r="413" spans="1:13" x14ac:dyDescent="0.4">
      <c r="A413" s="54"/>
      <c r="B413" s="55">
        <v>395</v>
      </c>
      <c r="C413" s="55">
        <v>0</v>
      </c>
      <c r="D413" s="55">
        <v>0</v>
      </c>
      <c r="E413" s="55">
        <v>0</v>
      </c>
      <c r="F413" s="55">
        <v>0</v>
      </c>
      <c r="G413" s="55">
        <v>0</v>
      </c>
      <c r="H413" s="55">
        <v>0</v>
      </c>
      <c r="I413" s="55">
        <v>8410986.421858767</v>
      </c>
      <c r="J413" s="55">
        <v>8452905.4008179903</v>
      </c>
      <c r="K413" s="55">
        <v>0</v>
      </c>
      <c r="L413" s="55">
        <v>0</v>
      </c>
      <c r="M413" s="56">
        <v>8410986.421858767</v>
      </c>
    </row>
    <row r="414" spans="1:13" x14ac:dyDescent="0.4">
      <c r="A414" s="51"/>
      <c r="B414" s="52">
        <v>396</v>
      </c>
      <c r="C414" s="52">
        <v>0</v>
      </c>
      <c r="D414" s="52">
        <v>0</v>
      </c>
      <c r="E414" s="52">
        <v>16773965.022318818</v>
      </c>
      <c r="F414" s="52">
        <v>6182910.6024444569</v>
      </c>
      <c r="G414" s="52">
        <v>20714024.480306849</v>
      </c>
      <c r="H414" s="52">
        <v>0</v>
      </c>
      <c r="I414" s="52">
        <v>0</v>
      </c>
      <c r="J414" s="52">
        <v>0</v>
      </c>
      <c r="K414" s="52">
        <v>9467221.0651765577</v>
      </c>
      <c r="L414" s="52">
        <v>0</v>
      </c>
      <c r="M414" s="53">
        <v>53138121.170246676</v>
      </c>
    </row>
    <row r="415" spans="1:13" x14ac:dyDescent="0.4">
      <c r="A415" s="54"/>
      <c r="B415" s="55">
        <v>397</v>
      </c>
      <c r="C415" s="55">
        <v>0</v>
      </c>
      <c r="D415" s="55">
        <v>0</v>
      </c>
      <c r="E415" s="55">
        <v>0</v>
      </c>
      <c r="F415" s="55">
        <v>0</v>
      </c>
      <c r="G415" s="55">
        <v>0</v>
      </c>
      <c r="H415" s="55">
        <v>0</v>
      </c>
      <c r="I415" s="55">
        <v>0</v>
      </c>
      <c r="J415" s="55">
        <v>0</v>
      </c>
      <c r="K415" s="55">
        <v>0</v>
      </c>
      <c r="L415" s="55">
        <v>0</v>
      </c>
      <c r="M415" s="56">
        <v>0</v>
      </c>
    </row>
    <row r="416" spans="1:13" x14ac:dyDescent="0.4">
      <c r="A416" s="51"/>
      <c r="B416" s="52">
        <v>398</v>
      </c>
      <c r="C416" s="52">
        <v>0</v>
      </c>
      <c r="D416" s="52">
        <v>0</v>
      </c>
      <c r="E416" s="52">
        <v>0</v>
      </c>
      <c r="F416" s="52">
        <v>5771452.1518744137</v>
      </c>
      <c r="G416" s="52">
        <v>0</v>
      </c>
      <c r="H416" s="52">
        <v>0</v>
      </c>
      <c r="I416" s="52">
        <v>0</v>
      </c>
      <c r="J416" s="52">
        <v>0</v>
      </c>
      <c r="K416" s="52">
        <v>0</v>
      </c>
      <c r="L416" s="52">
        <v>0</v>
      </c>
      <c r="M416" s="53">
        <v>5771452.1518744137</v>
      </c>
    </row>
    <row r="417" spans="1:13" x14ac:dyDescent="0.4">
      <c r="A417" s="54"/>
      <c r="B417" s="55">
        <v>399</v>
      </c>
      <c r="C417" s="55">
        <v>0</v>
      </c>
      <c r="D417" s="55">
        <v>0</v>
      </c>
      <c r="E417" s="55">
        <v>0</v>
      </c>
      <c r="F417" s="55">
        <v>0</v>
      </c>
      <c r="G417" s="55">
        <v>0</v>
      </c>
      <c r="H417" s="55">
        <v>0</v>
      </c>
      <c r="I417" s="55">
        <v>0</v>
      </c>
      <c r="J417" s="55">
        <v>0</v>
      </c>
      <c r="K417" s="55">
        <v>0</v>
      </c>
      <c r="L417" s="55">
        <v>0</v>
      </c>
      <c r="M417" s="56">
        <v>23903467.95176468</v>
      </c>
    </row>
    <row r="418" spans="1:13" x14ac:dyDescent="0.4">
      <c r="A418" s="51"/>
      <c r="B418" s="52">
        <v>400</v>
      </c>
      <c r="C418" s="52">
        <v>0</v>
      </c>
      <c r="D418" s="52">
        <v>0</v>
      </c>
      <c r="E418" s="52">
        <v>0</v>
      </c>
      <c r="F418" s="52">
        <v>0</v>
      </c>
      <c r="G418" s="52">
        <v>0</v>
      </c>
      <c r="H418" s="52">
        <v>0</v>
      </c>
      <c r="I418" s="52">
        <v>0</v>
      </c>
      <c r="J418" s="52">
        <v>31667103.993550219</v>
      </c>
      <c r="K418" s="52">
        <v>0</v>
      </c>
      <c r="L418" s="52">
        <v>0</v>
      </c>
      <c r="M418" s="53">
        <v>0</v>
      </c>
    </row>
    <row r="419" spans="1:13" x14ac:dyDescent="0.4">
      <c r="A419" s="54"/>
      <c r="B419" s="55">
        <v>401</v>
      </c>
      <c r="C419" s="55">
        <v>0</v>
      </c>
      <c r="D419" s="55">
        <v>0</v>
      </c>
      <c r="E419" s="55">
        <v>0</v>
      </c>
      <c r="F419" s="55">
        <v>0</v>
      </c>
      <c r="G419" s="55">
        <v>0</v>
      </c>
      <c r="H419" s="55">
        <v>0</v>
      </c>
      <c r="I419" s="55">
        <v>19081359.766424511</v>
      </c>
      <c r="J419" s="55">
        <v>0</v>
      </c>
      <c r="K419" s="55">
        <v>0</v>
      </c>
      <c r="L419" s="55">
        <v>0</v>
      </c>
      <c r="M419" s="56">
        <v>19081359.766424511</v>
      </c>
    </row>
    <row r="420" spans="1:13" x14ac:dyDescent="0.4">
      <c r="A420" s="51"/>
      <c r="B420" s="52">
        <v>402</v>
      </c>
      <c r="C420" s="52">
        <v>0</v>
      </c>
      <c r="D420" s="52">
        <v>0</v>
      </c>
      <c r="E420" s="52">
        <v>0</v>
      </c>
      <c r="F420" s="52">
        <v>0</v>
      </c>
      <c r="G420" s="52">
        <v>0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3">
        <v>0</v>
      </c>
    </row>
    <row r="421" spans="1:13" x14ac:dyDescent="0.4">
      <c r="A421" s="54"/>
      <c r="B421" s="55">
        <v>403</v>
      </c>
      <c r="C421" s="55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6635273.4819654757</v>
      </c>
      <c r="K421" s="55">
        <v>0</v>
      </c>
      <c r="L421" s="55">
        <v>0</v>
      </c>
      <c r="M421" s="56">
        <v>0</v>
      </c>
    </row>
    <row r="422" spans="1:13" x14ac:dyDescent="0.4">
      <c r="A422" s="51"/>
      <c r="B422" s="52">
        <v>404</v>
      </c>
      <c r="C422" s="52">
        <v>0</v>
      </c>
      <c r="D422" s="52">
        <v>0</v>
      </c>
      <c r="E422" s="52">
        <v>7112160.2075214991</v>
      </c>
      <c r="F422" s="52">
        <v>0</v>
      </c>
      <c r="G422" s="52">
        <v>0</v>
      </c>
      <c r="H422" s="52">
        <v>0</v>
      </c>
      <c r="I422" s="52">
        <v>0</v>
      </c>
      <c r="J422" s="52">
        <v>0</v>
      </c>
      <c r="K422" s="52">
        <v>0</v>
      </c>
      <c r="L422" s="52">
        <v>15223945.898243161</v>
      </c>
      <c r="M422" s="53">
        <v>22336106.105764657</v>
      </c>
    </row>
    <row r="423" spans="1:13" x14ac:dyDescent="0.4">
      <c r="A423" s="54"/>
      <c r="B423" s="55">
        <v>405</v>
      </c>
      <c r="C423" s="55">
        <v>0</v>
      </c>
      <c r="D423" s="55">
        <v>0</v>
      </c>
      <c r="E423" s="55">
        <v>0</v>
      </c>
      <c r="F423" s="55">
        <v>0</v>
      </c>
      <c r="G423" s="55">
        <v>0</v>
      </c>
      <c r="H423" s="55">
        <v>0</v>
      </c>
      <c r="I423" s="55">
        <v>0</v>
      </c>
      <c r="J423" s="55">
        <v>0</v>
      </c>
      <c r="K423" s="55">
        <v>0</v>
      </c>
      <c r="L423" s="55">
        <v>0</v>
      </c>
      <c r="M423" s="56">
        <v>0</v>
      </c>
    </row>
    <row r="424" spans="1:13" x14ac:dyDescent="0.4">
      <c r="A424" s="51"/>
      <c r="B424" s="52">
        <v>406</v>
      </c>
      <c r="C424" s="52">
        <v>0</v>
      </c>
      <c r="D424" s="52">
        <v>0</v>
      </c>
      <c r="E424" s="52">
        <v>0</v>
      </c>
      <c r="F424" s="52">
        <v>0</v>
      </c>
      <c r="G424" s="52">
        <v>0</v>
      </c>
      <c r="H424" s="52">
        <v>0</v>
      </c>
      <c r="I424" s="52">
        <v>0</v>
      </c>
      <c r="J424" s="52">
        <v>0</v>
      </c>
      <c r="K424" s="52">
        <v>0</v>
      </c>
      <c r="L424" s="52">
        <v>0</v>
      </c>
      <c r="M424" s="53">
        <v>0</v>
      </c>
    </row>
    <row r="425" spans="1:13" x14ac:dyDescent="0.4">
      <c r="A425" s="54"/>
      <c r="B425" s="55">
        <v>407</v>
      </c>
      <c r="C425" s="55">
        <v>0</v>
      </c>
      <c r="D425" s="55">
        <v>0</v>
      </c>
      <c r="E425" s="55">
        <v>0</v>
      </c>
      <c r="F425" s="55">
        <v>12615200.526914489</v>
      </c>
      <c r="G425" s="55">
        <v>0</v>
      </c>
      <c r="H425" s="55">
        <v>0</v>
      </c>
      <c r="I425" s="55">
        <v>0</v>
      </c>
      <c r="J425" s="55">
        <v>0</v>
      </c>
      <c r="K425" s="55">
        <v>0</v>
      </c>
      <c r="L425" s="55">
        <v>26404963.303919055</v>
      </c>
      <c r="M425" s="56">
        <v>39020163.830833539</v>
      </c>
    </row>
    <row r="426" spans="1:13" x14ac:dyDescent="0.4">
      <c r="A426" s="51"/>
      <c r="B426" s="52">
        <v>408</v>
      </c>
      <c r="C426" s="52">
        <v>0</v>
      </c>
      <c r="D426" s="52">
        <v>0</v>
      </c>
      <c r="E426" s="52">
        <v>0</v>
      </c>
      <c r="F426" s="52">
        <v>0</v>
      </c>
      <c r="G426" s="52">
        <v>0</v>
      </c>
      <c r="H426" s="52">
        <v>0</v>
      </c>
      <c r="I426" s="52">
        <v>0</v>
      </c>
      <c r="J426" s="52">
        <v>0</v>
      </c>
      <c r="K426" s="52">
        <v>0</v>
      </c>
      <c r="L426" s="52">
        <v>17511052.815441199</v>
      </c>
      <c r="M426" s="53">
        <v>17511052.815441199</v>
      </c>
    </row>
    <row r="427" spans="1:13" x14ac:dyDescent="0.4">
      <c r="A427" s="54"/>
      <c r="B427" s="55">
        <v>409</v>
      </c>
      <c r="C427" s="55">
        <v>0</v>
      </c>
      <c r="D427" s="55">
        <v>0</v>
      </c>
      <c r="E427" s="55">
        <v>0</v>
      </c>
      <c r="F427" s="55">
        <v>0</v>
      </c>
      <c r="G427" s="55">
        <v>7743968.0371893421</v>
      </c>
      <c r="H427" s="55">
        <v>0</v>
      </c>
      <c r="I427" s="55">
        <v>0</v>
      </c>
      <c r="J427" s="55">
        <v>0</v>
      </c>
      <c r="K427" s="55">
        <v>0</v>
      </c>
      <c r="L427" s="55">
        <v>0</v>
      </c>
      <c r="M427" s="56">
        <v>7743968.0371893421</v>
      </c>
    </row>
    <row r="428" spans="1:13" x14ac:dyDescent="0.4">
      <c r="A428" s="51"/>
      <c r="B428" s="52">
        <v>410</v>
      </c>
      <c r="C428" s="52">
        <v>0</v>
      </c>
      <c r="D428" s="52">
        <v>0</v>
      </c>
      <c r="E428" s="52">
        <v>0</v>
      </c>
      <c r="F428" s="52">
        <v>0</v>
      </c>
      <c r="G428" s="52">
        <v>0</v>
      </c>
      <c r="H428" s="52">
        <v>0</v>
      </c>
      <c r="I428" s="52">
        <v>0</v>
      </c>
      <c r="J428" s="52">
        <v>0</v>
      </c>
      <c r="K428" s="52">
        <v>0</v>
      </c>
      <c r="L428" s="52">
        <v>0</v>
      </c>
      <c r="M428" s="53">
        <v>0</v>
      </c>
    </row>
    <row r="429" spans="1:13" x14ac:dyDescent="0.4">
      <c r="A429" s="54"/>
      <c r="B429" s="55">
        <v>411</v>
      </c>
      <c r="C429" s="55">
        <v>0</v>
      </c>
      <c r="D429" s="55">
        <v>0</v>
      </c>
      <c r="E429" s="55">
        <v>0</v>
      </c>
      <c r="F429" s="55">
        <v>0</v>
      </c>
      <c r="G429" s="55">
        <v>0</v>
      </c>
      <c r="H429" s="55">
        <v>5752990.4538150663</v>
      </c>
      <c r="I429" s="55">
        <v>0</v>
      </c>
      <c r="J429" s="55">
        <v>0</v>
      </c>
      <c r="K429" s="55">
        <v>7917353.8122029724</v>
      </c>
      <c r="L429" s="55">
        <v>0</v>
      </c>
      <c r="M429" s="56">
        <v>13670344.26601804</v>
      </c>
    </row>
    <row r="430" spans="1:13" x14ac:dyDescent="0.4">
      <c r="A430" s="51"/>
      <c r="B430" s="52">
        <v>412</v>
      </c>
      <c r="C430" s="52">
        <v>0</v>
      </c>
      <c r="D430" s="52">
        <v>0</v>
      </c>
      <c r="E430" s="52">
        <v>0</v>
      </c>
      <c r="F430" s="52">
        <v>0</v>
      </c>
      <c r="G430" s="52">
        <v>0</v>
      </c>
      <c r="H430" s="52">
        <v>39993054.421574429</v>
      </c>
      <c r="I430" s="52">
        <v>0</v>
      </c>
      <c r="J430" s="52">
        <v>0</v>
      </c>
      <c r="K430" s="52">
        <v>0</v>
      </c>
      <c r="L430" s="52">
        <v>0</v>
      </c>
      <c r="M430" s="53">
        <v>45967782.445790187</v>
      </c>
    </row>
    <row r="431" spans="1:13" x14ac:dyDescent="0.4">
      <c r="A431" s="54"/>
      <c r="B431" s="55">
        <v>413</v>
      </c>
      <c r="C431" s="55">
        <v>0</v>
      </c>
      <c r="D431" s="55">
        <v>6134514.57229173</v>
      </c>
      <c r="E431" s="55">
        <v>0</v>
      </c>
      <c r="F431" s="55">
        <v>0</v>
      </c>
      <c r="G431" s="55">
        <v>10318617.495956212</v>
      </c>
      <c r="H431" s="55">
        <v>0</v>
      </c>
      <c r="I431" s="55">
        <v>0</v>
      </c>
      <c r="J431" s="55">
        <v>0</v>
      </c>
      <c r="K431" s="55">
        <v>0</v>
      </c>
      <c r="L431" s="55">
        <v>0</v>
      </c>
      <c r="M431" s="56">
        <v>16453132.068247942</v>
      </c>
    </row>
    <row r="432" spans="1:13" x14ac:dyDescent="0.4">
      <c r="A432" s="51"/>
      <c r="B432" s="52">
        <v>414</v>
      </c>
      <c r="C432" s="52">
        <v>0</v>
      </c>
      <c r="D432" s="52">
        <v>0</v>
      </c>
      <c r="E432" s="52">
        <v>0</v>
      </c>
      <c r="F432" s="52">
        <v>0</v>
      </c>
      <c r="G432" s="52">
        <v>0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3">
        <v>0</v>
      </c>
    </row>
    <row r="433" spans="1:13" x14ac:dyDescent="0.4">
      <c r="A433" s="54"/>
      <c r="B433" s="55">
        <v>415</v>
      </c>
      <c r="C433" s="55">
        <v>0</v>
      </c>
      <c r="D433" s="55">
        <v>0</v>
      </c>
      <c r="E433" s="55">
        <v>7410778.2437782036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6">
        <v>7410778.2437782036</v>
      </c>
    </row>
    <row r="434" spans="1:13" x14ac:dyDescent="0.4">
      <c r="A434" s="51"/>
      <c r="B434" s="52">
        <v>416</v>
      </c>
      <c r="C434" s="52">
        <v>0</v>
      </c>
      <c r="D434" s="52">
        <v>6557200.2099500708</v>
      </c>
      <c r="E434" s="52">
        <v>0</v>
      </c>
      <c r="F434" s="52">
        <v>0</v>
      </c>
      <c r="G434" s="52">
        <v>0</v>
      </c>
      <c r="H434" s="52">
        <v>0</v>
      </c>
      <c r="I434" s="52">
        <v>0</v>
      </c>
      <c r="J434" s="52">
        <v>0</v>
      </c>
      <c r="K434" s="52">
        <v>0</v>
      </c>
      <c r="L434" s="52">
        <v>0</v>
      </c>
      <c r="M434" s="53">
        <v>6557200.2099500708</v>
      </c>
    </row>
    <row r="435" spans="1:13" x14ac:dyDescent="0.4">
      <c r="A435" s="54"/>
      <c r="B435" s="55">
        <v>417</v>
      </c>
      <c r="C435" s="55">
        <v>0</v>
      </c>
      <c r="D435" s="55">
        <v>0</v>
      </c>
      <c r="E435" s="55">
        <v>0</v>
      </c>
      <c r="F435" s="55">
        <v>0</v>
      </c>
      <c r="G435" s="55">
        <v>0</v>
      </c>
      <c r="H435" s="55">
        <v>17733470.85934284</v>
      </c>
      <c r="I435" s="55">
        <v>0</v>
      </c>
      <c r="J435" s="55">
        <v>0</v>
      </c>
      <c r="K435" s="55">
        <v>0</v>
      </c>
      <c r="L435" s="55">
        <v>0</v>
      </c>
      <c r="M435" s="56">
        <v>17733470.85934284</v>
      </c>
    </row>
    <row r="436" spans="1:13" x14ac:dyDescent="0.4">
      <c r="A436" s="51"/>
      <c r="B436" s="52">
        <v>418</v>
      </c>
      <c r="C436" s="52">
        <v>0</v>
      </c>
      <c r="D436" s="52">
        <v>7440404.0912387315</v>
      </c>
      <c r="E436" s="52">
        <v>0</v>
      </c>
      <c r="F436" s="52">
        <v>0</v>
      </c>
      <c r="G436" s="52">
        <v>0</v>
      </c>
      <c r="H436" s="52">
        <v>0</v>
      </c>
      <c r="I436" s="52">
        <v>0</v>
      </c>
      <c r="J436" s="52">
        <v>0</v>
      </c>
      <c r="K436" s="52">
        <v>0</v>
      </c>
      <c r="L436" s="52">
        <v>0</v>
      </c>
      <c r="M436" s="53">
        <v>7440404.0912387315</v>
      </c>
    </row>
    <row r="437" spans="1:13" x14ac:dyDescent="0.4">
      <c r="A437" s="54"/>
      <c r="B437" s="55">
        <v>419</v>
      </c>
      <c r="C437" s="55">
        <v>0</v>
      </c>
      <c r="D437" s="55">
        <v>0</v>
      </c>
      <c r="E437" s="55">
        <v>0</v>
      </c>
      <c r="F437" s="55">
        <v>0</v>
      </c>
      <c r="G437" s="55">
        <v>0</v>
      </c>
      <c r="H437" s="55">
        <v>0</v>
      </c>
      <c r="I437" s="55">
        <v>0</v>
      </c>
      <c r="J437" s="55">
        <v>0</v>
      </c>
      <c r="K437" s="55">
        <v>9332987.5080693252</v>
      </c>
      <c r="L437" s="55">
        <v>0</v>
      </c>
      <c r="M437" s="56">
        <v>9332987.5080693252</v>
      </c>
    </row>
    <row r="438" spans="1:13" x14ac:dyDescent="0.4">
      <c r="A438" s="51"/>
      <c r="B438" s="52">
        <v>420</v>
      </c>
      <c r="C438" s="52">
        <v>0</v>
      </c>
      <c r="D438" s="52">
        <v>0</v>
      </c>
      <c r="E438" s="52">
        <v>0</v>
      </c>
      <c r="F438" s="52">
        <v>71587446.109529555</v>
      </c>
      <c r="G438" s="52">
        <v>0</v>
      </c>
      <c r="H438" s="52">
        <v>7947518.1180868531</v>
      </c>
      <c r="I438" s="52">
        <v>0</v>
      </c>
      <c r="J438" s="52">
        <v>0</v>
      </c>
      <c r="K438" s="52">
        <v>0</v>
      </c>
      <c r="L438" s="52">
        <v>0</v>
      </c>
      <c r="M438" s="53">
        <v>79534964.2276164</v>
      </c>
    </row>
    <row r="439" spans="1:13" x14ac:dyDescent="0.4">
      <c r="A439" s="54"/>
      <c r="B439" s="55">
        <v>421</v>
      </c>
      <c r="C439" s="55">
        <v>0</v>
      </c>
      <c r="D439" s="55">
        <v>0</v>
      </c>
      <c r="E439" s="55">
        <v>0</v>
      </c>
      <c r="F439" s="55">
        <v>0</v>
      </c>
      <c r="G439" s="55">
        <v>0</v>
      </c>
      <c r="H439" s="55">
        <v>0</v>
      </c>
      <c r="I439" s="55">
        <v>0</v>
      </c>
      <c r="J439" s="55">
        <v>0</v>
      </c>
      <c r="K439" s="55">
        <v>13319801.852800358</v>
      </c>
      <c r="L439" s="55">
        <v>0</v>
      </c>
      <c r="M439" s="56">
        <v>13319801.852800358</v>
      </c>
    </row>
    <row r="440" spans="1:13" x14ac:dyDescent="0.4">
      <c r="A440" s="51"/>
      <c r="B440" s="52">
        <v>422</v>
      </c>
      <c r="C440" s="52">
        <v>0</v>
      </c>
      <c r="D440" s="52">
        <v>0</v>
      </c>
      <c r="E440" s="52">
        <v>0</v>
      </c>
      <c r="F440" s="52">
        <v>0</v>
      </c>
      <c r="G440" s="52">
        <v>0</v>
      </c>
      <c r="H440" s="52">
        <v>0</v>
      </c>
      <c r="I440" s="52">
        <v>0</v>
      </c>
      <c r="J440" s="52">
        <v>0</v>
      </c>
      <c r="K440" s="52">
        <v>0</v>
      </c>
      <c r="L440" s="52">
        <v>0</v>
      </c>
      <c r="M440" s="53">
        <v>0</v>
      </c>
    </row>
    <row r="441" spans="1:13" x14ac:dyDescent="0.4">
      <c r="A441" s="54"/>
      <c r="B441" s="55">
        <v>423</v>
      </c>
      <c r="C441" s="55">
        <v>0</v>
      </c>
      <c r="D441" s="55">
        <v>12113331.40156069</v>
      </c>
      <c r="E441" s="55">
        <v>0</v>
      </c>
      <c r="F441" s="55">
        <v>0</v>
      </c>
      <c r="G441" s="55">
        <v>0</v>
      </c>
      <c r="H441" s="55">
        <v>0</v>
      </c>
      <c r="I441" s="55">
        <v>0</v>
      </c>
      <c r="J441" s="55">
        <v>0</v>
      </c>
      <c r="K441" s="55">
        <v>0</v>
      </c>
      <c r="L441" s="55">
        <v>0</v>
      </c>
      <c r="M441" s="56">
        <v>12113331.40156069</v>
      </c>
    </row>
    <row r="442" spans="1:13" x14ac:dyDescent="0.4">
      <c r="A442" s="51"/>
      <c r="B442" s="52">
        <v>424</v>
      </c>
      <c r="C442" s="52">
        <v>0</v>
      </c>
      <c r="D442" s="52">
        <v>0</v>
      </c>
      <c r="E442" s="52">
        <v>0</v>
      </c>
      <c r="F442" s="52">
        <v>6080225.0427245069</v>
      </c>
      <c r="G442" s="52">
        <v>55893612.247540675</v>
      </c>
      <c r="H442" s="52">
        <v>0</v>
      </c>
      <c r="I442" s="52">
        <v>0</v>
      </c>
      <c r="J442" s="52">
        <v>0</v>
      </c>
      <c r="K442" s="52">
        <v>0</v>
      </c>
      <c r="L442" s="52">
        <v>0</v>
      </c>
      <c r="M442" s="53">
        <v>61973837.290265173</v>
      </c>
    </row>
    <row r="443" spans="1:13" x14ac:dyDescent="0.4">
      <c r="A443" s="54"/>
      <c r="B443" s="55">
        <v>425</v>
      </c>
      <c r="C443" s="55">
        <v>0</v>
      </c>
      <c r="D443" s="55">
        <v>0</v>
      </c>
      <c r="E443" s="55">
        <v>0</v>
      </c>
      <c r="F443" s="55">
        <v>0</v>
      </c>
      <c r="G443" s="55">
        <v>0</v>
      </c>
      <c r="H443" s="55">
        <v>0</v>
      </c>
      <c r="I443" s="55">
        <v>0</v>
      </c>
      <c r="J443" s="55">
        <v>0</v>
      </c>
      <c r="K443" s="55">
        <v>164788870.59730053</v>
      </c>
      <c r="L443" s="55">
        <v>0</v>
      </c>
      <c r="M443" s="56">
        <v>164788870.59730053</v>
      </c>
    </row>
    <row r="444" spans="1:13" x14ac:dyDescent="0.4">
      <c r="A444" s="51"/>
      <c r="B444" s="52">
        <v>426</v>
      </c>
      <c r="C444" s="52">
        <v>2125235751.0773053</v>
      </c>
      <c r="D444" s="52">
        <v>0</v>
      </c>
      <c r="E444" s="52">
        <v>6864197.8158255676</v>
      </c>
      <c r="F444" s="52">
        <v>0</v>
      </c>
      <c r="G444" s="52">
        <v>0</v>
      </c>
      <c r="H444" s="52">
        <v>0</v>
      </c>
      <c r="I444" s="52">
        <v>0</v>
      </c>
      <c r="J444" s="52">
        <v>0</v>
      </c>
      <c r="K444" s="52">
        <v>0</v>
      </c>
      <c r="L444" s="52">
        <v>0</v>
      </c>
      <c r="M444" s="53">
        <v>2132099948.8931308</v>
      </c>
    </row>
    <row r="445" spans="1:13" x14ac:dyDescent="0.4">
      <c r="A445" s="54"/>
      <c r="B445" s="55">
        <v>427</v>
      </c>
      <c r="C445" s="55">
        <v>0</v>
      </c>
      <c r="D445" s="55">
        <v>0</v>
      </c>
      <c r="E445" s="55">
        <v>0</v>
      </c>
      <c r="F445" s="55">
        <v>7117905.4713096861</v>
      </c>
      <c r="G445" s="55">
        <v>0</v>
      </c>
      <c r="H445" s="55">
        <v>0</v>
      </c>
      <c r="I445" s="55">
        <v>0</v>
      </c>
      <c r="J445" s="55">
        <v>0</v>
      </c>
      <c r="K445" s="55">
        <v>0</v>
      </c>
      <c r="L445" s="55">
        <v>0</v>
      </c>
      <c r="M445" s="56">
        <v>7117905.4713096861</v>
      </c>
    </row>
    <row r="446" spans="1:13" x14ac:dyDescent="0.4">
      <c r="A446" s="51"/>
      <c r="B446" s="52">
        <v>428</v>
      </c>
      <c r="C446" s="52">
        <v>0</v>
      </c>
      <c r="D446" s="52">
        <v>0</v>
      </c>
      <c r="E446" s="52">
        <v>0</v>
      </c>
      <c r="F446" s="52">
        <v>0</v>
      </c>
      <c r="G446" s="52">
        <v>0</v>
      </c>
      <c r="H446" s="52">
        <v>0</v>
      </c>
      <c r="I446" s="52">
        <v>5812279.0653632954</v>
      </c>
      <c r="J446" s="52">
        <v>21166964.474188708</v>
      </c>
      <c r="K446" s="52">
        <v>0</v>
      </c>
      <c r="L446" s="52">
        <v>0</v>
      </c>
      <c r="M446" s="53">
        <v>5812279.0653632954</v>
      </c>
    </row>
    <row r="447" spans="1:13" x14ac:dyDescent="0.4">
      <c r="A447" s="54"/>
      <c r="B447" s="55">
        <v>429</v>
      </c>
      <c r="C447" s="55">
        <v>0</v>
      </c>
      <c r="D447" s="55">
        <v>0</v>
      </c>
      <c r="E447" s="55">
        <v>14256321.933872821</v>
      </c>
      <c r="F447" s="55">
        <v>0</v>
      </c>
      <c r="G447" s="55">
        <v>0</v>
      </c>
      <c r="H447" s="55">
        <v>0</v>
      </c>
      <c r="I447" s="55">
        <v>44238239.334078439</v>
      </c>
      <c r="J447" s="55">
        <v>0</v>
      </c>
      <c r="K447" s="55">
        <v>0</v>
      </c>
      <c r="L447" s="55">
        <v>0</v>
      </c>
      <c r="M447" s="56">
        <v>58494561.267951258</v>
      </c>
    </row>
    <row r="448" spans="1:13" x14ac:dyDescent="0.4">
      <c r="A448" s="51"/>
      <c r="B448" s="52">
        <v>430</v>
      </c>
      <c r="C448" s="52">
        <v>0</v>
      </c>
      <c r="D448" s="52">
        <v>0</v>
      </c>
      <c r="E448" s="52">
        <v>0</v>
      </c>
      <c r="F448" s="52">
        <v>0</v>
      </c>
      <c r="G448" s="52">
        <v>7251064.7396645695</v>
      </c>
      <c r="H448" s="52">
        <v>0</v>
      </c>
      <c r="I448" s="52">
        <v>0</v>
      </c>
      <c r="J448" s="52">
        <v>0</v>
      </c>
      <c r="K448" s="52">
        <v>0</v>
      </c>
      <c r="L448" s="52">
        <v>0</v>
      </c>
      <c r="M448" s="53">
        <v>17717123.388551183</v>
      </c>
    </row>
    <row r="449" spans="1:13" x14ac:dyDescent="0.4">
      <c r="A449" s="54"/>
      <c r="B449" s="55">
        <v>431</v>
      </c>
      <c r="C449" s="55">
        <v>0</v>
      </c>
      <c r="D449" s="55">
        <v>0</v>
      </c>
      <c r="E449" s="55">
        <v>19796831.290470541</v>
      </c>
      <c r="F449" s="55">
        <v>0</v>
      </c>
      <c r="G449" s="55">
        <v>0</v>
      </c>
      <c r="H449" s="55">
        <v>0</v>
      </c>
      <c r="I449" s="55">
        <v>0</v>
      </c>
      <c r="J449" s="55">
        <v>0</v>
      </c>
      <c r="K449" s="55">
        <v>0</v>
      </c>
      <c r="L449" s="55">
        <v>0</v>
      </c>
      <c r="M449" s="56">
        <v>19796831.290470541</v>
      </c>
    </row>
    <row r="450" spans="1:13" x14ac:dyDescent="0.4">
      <c r="A450" s="51"/>
      <c r="B450" s="52">
        <v>432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>
        <v>0</v>
      </c>
      <c r="J450" s="52">
        <v>0</v>
      </c>
      <c r="K450" s="52">
        <v>0</v>
      </c>
      <c r="L450" s="52">
        <v>0</v>
      </c>
      <c r="M450" s="53">
        <v>0</v>
      </c>
    </row>
    <row r="451" spans="1:13" x14ac:dyDescent="0.4">
      <c r="A451" s="54"/>
      <c r="B451" s="55">
        <v>433</v>
      </c>
      <c r="C451" s="55">
        <v>0</v>
      </c>
      <c r="D451" s="55">
        <v>0</v>
      </c>
      <c r="E451" s="55">
        <v>0</v>
      </c>
      <c r="F451" s="55">
        <v>42542055.941196792</v>
      </c>
      <c r="G451" s="55">
        <v>0</v>
      </c>
      <c r="H451" s="55">
        <v>0</v>
      </c>
      <c r="I451" s="55">
        <v>0</v>
      </c>
      <c r="J451" s="55">
        <v>0</v>
      </c>
      <c r="K451" s="55">
        <v>0</v>
      </c>
      <c r="L451" s="55">
        <v>0</v>
      </c>
      <c r="M451" s="56">
        <v>42542055.941196792</v>
      </c>
    </row>
    <row r="452" spans="1:13" x14ac:dyDescent="0.4">
      <c r="A452" s="51"/>
      <c r="B452" s="52">
        <v>434</v>
      </c>
      <c r="C452" s="52">
        <v>0</v>
      </c>
      <c r="D452" s="52">
        <v>0</v>
      </c>
      <c r="E452" s="52">
        <v>0</v>
      </c>
      <c r="F452" s="52">
        <v>0</v>
      </c>
      <c r="G452" s="52">
        <v>0</v>
      </c>
      <c r="H452" s="52">
        <v>0</v>
      </c>
      <c r="I452" s="52">
        <v>0</v>
      </c>
      <c r="J452" s="52">
        <v>6637775.323361367</v>
      </c>
      <c r="K452" s="52">
        <v>0</v>
      </c>
      <c r="L452" s="52">
        <v>0</v>
      </c>
      <c r="M452" s="53">
        <v>0</v>
      </c>
    </row>
    <row r="453" spans="1:13" x14ac:dyDescent="0.4">
      <c r="A453" s="54"/>
      <c r="B453" s="55">
        <v>435</v>
      </c>
      <c r="C453" s="55">
        <v>0</v>
      </c>
      <c r="D453" s="55">
        <v>0</v>
      </c>
      <c r="E453" s="55">
        <v>0</v>
      </c>
      <c r="F453" s="55">
        <v>0</v>
      </c>
      <c r="G453" s="55">
        <v>0</v>
      </c>
      <c r="H453" s="55">
        <v>0</v>
      </c>
      <c r="I453" s="55">
        <v>0</v>
      </c>
      <c r="J453" s="55">
        <v>0</v>
      </c>
      <c r="K453" s="55">
        <v>0</v>
      </c>
      <c r="L453" s="55">
        <v>0</v>
      </c>
      <c r="M453" s="56">
        <v>199337029.44188419</v>
      </c>
    </row>
    <row r="454" spans="1:13" x14ac:dyDescent="0.4">
      <c r="A454" s="51"/>
      <c r="B454" s="52">
        <v>436</v>
      </c>
      <c r="C454" s="52">
        <v>0</v>
      </c>
      <c r="D454" s="52">
        <v>86159538.146712914</v>
      </c>
      <c r="E454" s="52">
        <v>6046867.0447725728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>
        <v>0</v>
      </c>
      <c r="L454" s="52">
        <v>0</v>
      </c>
      <c r="M454" s="53">
        <v>92206405.191485494</v>
      </c>
    </row>
    <row r="455" spans="1:13" x14ac:dyDescent="0.4">
      <c r="A455" s="54"/>
      <c r="B455" s="55">
        <v>437</v>
      </c>
      <c r="C455" s="55">
        <v>0</v>
      </c>
      <c r="D455" s="55">
        <v>0</v>
      </c>
      <c r="E455" s="55">
        <v>0</v>
      </c>
      <c r="F455" s="55">
        <v>0</v>
      </c>
      <c r="G455" s="55">
        <v>0</v>
      </c>
      <c r="H455" s="55">
        <v>0</v>
      </c>
      <c r="I455" s="55">
        <v>0</v>
      </c>
      <c r="J455" s="55">
        <v>0</v>
      </c>
      <c r="K455" s="55">
        <v>0</v>
      </c>
      <c r="L455" s="55">
        <v>0</v>
      </c>
      <c r="M455" s="56">
        <v>0</v>
      </c>
    </row>
    <row r="456" spans="1:13" x14ac:dyDescent="0.4">
      <c r="A456" s="51"/>
      <c r="B456" s="52">
        <v>438</v>
      </c>
      <c r="C456" s="52">
        <v>0</v>
      </c>
      <c r="D456" s="52">
        <v>0</v>
      </c>
      <c r="E456" s="52">
        <v>0</v>
      </c>
      <c r="F456" s="52">
        <v>0</v>
      </c>
      <c r="G456" s="52">
        <v>0</v>
      </c>
      <c r="H456" s="52">
        <v>0</v>
      </c>
      <c r="I456" s="52">
        <v>0</v>
      </c>
      <c r="J456" s="52">
        <v>0</v>
      </c>
      <c r="K456" s="52">
        <v>0</v>
      </c>
      <c r="L456" s="52">
        <v>18274026.46809471</v>
      </c>
      <c r="M456" s="53">
        <v>18274026.46809471</v>
      </c>
    </row>
    <row r="457" spans="1:13" x14ac:dyDescent="0.4">
      <c r="A457" s="54"/>
      <c r="B457" s="55">
        <v>439</v>
      </c>
      <c r="C457" s="55">
        <v>0</v>
      </c>
      <c r="D457" s="55">
        <v>24864438.791734576</v>
      </c>
      <c r="E457" s="55">
        <v>0</v>
      </c>
      <c r="F457" s="55">
        <v>10006235.993914461</v>
      </c>
      <c r="G457" s="55">
        <v>0</v>
      </c>
      <c r="H457" s="55">
        <v>48827370.793532327</v>
      </c>
      <c r="I457" s="55">
        <v>0</v>
      </c>
      <c r="J457" s="55">
        <v>0</v>
      </c>
      <c r="K457" s="55">
        <v>0</v>
      </c>
      <c r="L457" s="55">
        <v>0</v>
      </c>
      <c r="M457" s="56">
        <v>83698045.579181358</v>
      </c>
    </row>
    <row r="458" spans="1:13" x14ac:dyDescent="0.4">
      <c r="A458" s="51"/>
      <c r="B458" s="52">
        <v>440</v>
      </c>
      <c r="C458" s="52">
        <v>0</v>
      </c>
      <c r="D458" s="52">
        <v>0</v>
      </c>
      <c r="E458" s="52">
        <v>0</v>
      </c>
      <c r="F458" s="52">
        <v>0</v>
      </c>
      <c r="G458" s="52">
        <v>0</v>
      </c>
      <c r="H458" s="52">
        <v>0</v>
      </c>
      <c r="I458" s="52">
        <v>6844914.3442869727</v>
      </c>
      <c r="J458" s="52">
        <v>0</v>
      </c>
      <c r="K458" s="52">
        <v>0</v>
      </c>
      <c r="L458" s="52">
        <v>0</v>
      </c>
      <c r="M458" s="53">
        <v>6844914.3442869727</v>
      </c>
    </row>
    <row r="459" spans="1:13" x14ac:dyDescent="0.4">
      <c r="A459" s="54"/>
      <c r="B459" s="55">
        <v>441</v>
      </c>
      <c r="C459" s="55">
        <v>0</v>
      </c>
      <c r="D459" s="55">
        <v>0</v>
      </c>
      <c r="E459" s="55">
        <v>0</v>
      </c>
      <c r="F459" s="55">
        <v>0</v>
      </c>
      <c r="G459" s="55">
        <v>0</v>
      </c>
      <c r="H459" s="55">
        <v>0</v>
      </c>
      <c r="I459" s="55">
        <v>0</v>
      </c>
      <c r="J459" s="55">
        <v>8881694.2294343766</v>
      </c>
      <c r="K459" s="55">
        <v>0</v>
      </c>
      <c r="L459" s="55">
        <v>0</v>
      </c>
      <c r="M459" s="56">
        <v>10402402.920129497</v>
      </c>
    </row>
    <row r="460" spans="1:13" x14ac:dyDescent="0.4">
      <c r="A460" s="51"/>
      <c r="B460" s="52">
        <v>442</v>
      </c>
      <c r="C460" s="52">
        <v>0</v>
      </c>
      <c r="D460" s="52">
        <v>5937035.0185312834</v>
      </c>
      <c r="E460" s="52">
        <v>0</v>
      </c>
      <c r="F460" s="52">
        <v>0</v>
      </c>
      <c r="G460" s="52">
        <v>0</v>
      </c>
      <c r="H460" s="52">
        <v>0</v>
      </c>
      <c r="I460" s="52">
        <v>0</v>
      </c>
      <c r="J460" s="52">
        <v>0</v>
      </c>
      <c r="K460" s="52">
        <v>0</v>
      </c>
      <c r="L460" s="52">
        <v>0</v>
      </c>
      <c r="M460" s="53">
        <v>5937035.0185312834</v>
      </c>
    </row>
    <row r="461" spans="1:13" x14ac:dyDescent="0.4">
      <c r="A461" s="54"/>
      <c r="B461" s="55">
        <v>443</v>
      </c>
      <c r="C461" s="55">
        <v>0</v>
      </c>
      <c r="D461" s="55">
        <v>0</v>
      </c>
      <c r="E461" s="55">
        <v>0</v>
      </c>
      <c r="F461" s="55">
        <v>0</v>
      </c>
      <c r="G461" s="55">
        <v>0</v>
      </c>
      <c r="H461" s="55">
        <v>0</v>
      </c>
      <c r="I461" s="55">
        <v>15759656.554493608</v>
      </c>
      <c r="J461" s="55">
        <v>0</v>
      </c>
      <c r="K461" s="55">
        <v>0</v>
      </c>
      <c r="L461" s="55">
        <v>0</v>
      </c>
      <c r="M461" s="56">
        <v>15759656.554493608</v>
      </c>
    </row>
    <row r="462" spans="1:13" x14ac:dyDescent="0.4">
      <c r="A462" s="51"/>
      <c r="B462" s="52">
        <v>444</v>
      </c>
      <c r="C462" s="52">
        <v>0</v>
      </c>
      <c r="D462" s="52">
        <v>0</v>
      </c>
      <c r="E462" s="52">
        <v>8160312.7305440623</v>
      </c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>
        <v>0</v>
      </c>
      <c r="L462" s="52">
        <v>11734853.878270678</v>
      </c>
      <c r="M462" s="53">
        <v>37262095.803939529</v>
      </c>
    </row>
    <row r="463" spans="1:13" x14ac:dyDescent="0.4">
      <c r="A463" s="54"/>
      <c r="B463" s="55">
        <v>445</v>
      </c>
      <c r="C463" s="55">
        <v>0</v>
      </c>
      <c r="D463" s="55">
        <v>0</v>
      </c>
      <c r="E463" s="55">
        <v>0</v>
      </c>
      <c r="F463" s="55">
        <v>12387405.2910726</v>
      </c>
      <c r="G463" s="55">
        <v>0</v>
      </c>
      <c r="H463" s="55">
        <v>0</v>
      </c>
      <c r="I463" s="55">
        <v>0</v>
      </c>
      <c r="J463" s="55">
        <v>8283609.4859058047</v>
      </c>
      <c r="K463" s="55">
        <v>0</v>
      </c>
      <c r="L463" s="55">
        <v>0</v>
      </c>
      <c r="M463" s="56">
        <v>12387405.2910726</v>
      </c>
    </row>
    <row r="464" spans="1:13" x14ac:dyDescent="0.4">
      <c r="A464" s="51"/>
      <c r="B464" s="52">
        <v>446</v>
      </c>
      <c r="C464" s="52">
        <v>0</v>
      </c>
      <c r="D464" s="52">
        <v>0</v>
      </c>
      <c r="E464" s="52">
        <v>0</v>
      </c>
      <c r="F464" s="52">
        <v>0</v>
      </c>
      <c r="G464" s="52">
        <v>0</v>
      </c>
      <c r="H464" s="52">
        <v>0</v>
      </c>
      <c r="I464" s="52">
        <v>0</v>
      </c>
      <c r="J464" s="52">
        <v>0</v>
      </c>
      <c r="K464" s="52">
        <v>0</v>
      </c>
      <c r="L464" s="52">
        <v>0</v>
      </c>
      <c r="M464" s="53">
        <v>0</v>
      </c>
    </row>
    <row r="465" spans="1:13" x14ac:dyDescent="0.4">
      <c r="A465" s="54"/>
      <c r="B465" s="55">
        <v>447</v>
      </c>
      <c r="C465" s="55">
        <v>6758657.7736810194</v>
      </c>
      <c r="D465" s="55">
        <v>0</v>
      </c>
      <c r="E465" s="55">
        <v>0</v>
      </c>
      <c r="F465" s="55">
        <v>0</v>
      </c>
      <c r="G465" s="55">
        <v>0</v>
      </c>
      <c r="H465" s="55">
        <v>0</v>
      </c>
      <c r="I465" s="55">
        <v>0</v>
      </c>
      <c r="J465" s="55">
        <v>0</v>
      </c>
      <c r="K465" s="55">
        <v>0</v>
      </c>
      <c r="L465" s="55">
        <v>0</v>
      </c>
      <c r="M465" s="56">
        <v>6758657.7736810194</v>
      </c>
    </row>
    <row r="466" spans="1:13" x14ac:dyDescent="0.4">
      <c r="A466" s="51"/>
      <c r="B466" s="52">
        <v>448</v>
      </c>
      <c r="C466" s="52">
        <v>17859771.829510853</v>
      </c>
      <c r="D466" s="52">
        <v>10906733.31995032</v>
      </c>
      <c r="E466" s="52">
        <v>0</v>
      </c>
      <c r="F466" s="52">
        <v>0</v>
      </c>
      <c r="G466" s="52">
        <v>5890298.3618343789</v>
      </c>
      <c r="H466" s="52">
        <v>0</v>
      </c>
      <c r="I466" s="52">
        <v>0</v>
      </c>
      <c r="J466" s="52">
        <v>0</v>
      </c>
      <c r="K466" s="52">
        <v>18691787.088614687</v>
      </c>
      <c r="L466" s="52">
        <v>0</v>
      </c>
      <c r="M466" s="53">
        <v>53348590.599910237</v>
      </c>
    </row>
    <row r="467" spans="1:13" x14ac:dyDescent="0.4">
      <c r="A467" s="54"/>
      <c r="B467" s="55">
        <v>449</v>
      </c>
      <c r="C467" s="55">
        <v>0</v>
      </c>
      <c r="D467" s="55">
        <v>0</v>
      </c>
      <c r="E467" s="55">
        <v>0</v>
      </c>
      <c r="F467" s="55">
        <v>8323670.0920911469</v>
      </c>
      <c r="G467" s="55">
        <v>0</v>
      </c>
      <c r="H467" s="55">
        <v>0</v>
      </c>
      <c r="I467" s="55">
        <v>0</v>
      </c>
      <c r="J467" s="55">
        <v>0</v>
      </c>
      <c r="K467" s="55">
        <v>0</v>
      </c>
      <c r="L467" s="55">
        <v>0</v>
      </c>
      <c r="M467" s="56">
        <v>8323670.0920911469</v>
      </c>
    </row>
    <row r="468" spans="1:13" x14ac:dyDescent="0.4">
      <c r="A468" s="51"/>
      <c r="B468" s="52">
        <v>450</v>
      </c>
      <c r="C468" s="52">
        <v>0</v>
      </c>
      <c r="D468" s="52">
        <v>0</v>
      </c>
      <c r="E468" s="52">
        <v>0</v>
      </c>
      <c r="F468" s="52">
        <v>0</v>
      </c>
      <c r="G468" s="52">
        <v>0</v>
      </c>
      <c r="H468" s="52">
        <v>0</v>
      </c>
      <c r="I468" s="52">
        <v>0</v>
      </c>
      <c r="J468" s="52">
        <v>0</v>
      </c>
      <c r="K468" s="52">
        <v>0</v>
      </c>
      <c r="L468" s="52">
        <v>0</v>
      </c>
      <c r="M468" s="53">
        <v>0</v>
      </c>
    </row>
    <row r="469" spans="1:13" x14ac:dyDescent="0.4">
      <c r="A469" s="54"/>
      <c r="B469" s="55">
        <v>451</v>
      </c>
      <c r="C469" s="55">
        <v>0</v>
      </c>
      <c r="D469" s="55">
        <v>0</v>
      </c>
      <c r="E469" s="55">
        <v>0</v>
      </c>
      <c r="F469" s="55">
        <v>0</v>
      </c>
      <c r="G469" s="55">
        <v>0</v>
      </c>
      <c r="H469" s="55">
        <v>0</v>
      </c>
      <c r="I469" s="55">
        <v>0</v>
      </c>
      <c r="J469" s="55">
        <v>0</v>
      </c>
      <c r="K469" s="55">
        <v>0</v>
      </c>
      <c r="L469" s="55">
        <v>0</v>
      </c>
      <c r="M469" s="56">
        <v>0</v>
      </c>
    </row>
    <row r="470" spans="1:13" x14ac:dyDescent="0.4">
      <c r="A470" s="51"/>
      <c r="B470" s="52">
        <v>452</v>
      </c>
      <c r="C470" s="52">
        <v>0</v>
      </c>
      <c r="D470" s="52">
        <v>0</v>
      </c>
      <c r="E470" s="52">
        <v>0</v>
      </c>
      <c r="F470" s="52">
        <v>0</v>
      </c>
      <c r="G470" s="52">
        <v>0</v>
      </c>
      <c r="H470" s="52">
        <v>0</v>
      </c>
      <c r="I470" s="52">
        <v>0</v>
      </c>
      <c r="J470" s="52">
        <v>0</v>
      </c>
      <c r="K470" s="52">
        <v>0</v>
      </c>
      <c r="L470" s="52">
        <v>0</v>
      </c>
      <c r="M470" s="53">
        <v>0</v>
      </c>
    </row>
    <row r="471" spans="1:13" x14ac:dyDescent="0.4">
      <c r="A471" s="54"/>
      <c r="B471" s="55">
        <v>453</v>
      </c>
      <c r="C471" s="55">
        <v>0</v>
      </c>
      <c r="D471" s="55">
        <v>0</v>
      </c>
      <c r="E471" s="55">
        <v>0</v>
      </c>
      <c r="F471" s="55">
        <v>0</v>
      </c>
      <c r="G471" s="55">
        <v>12718957.292578224</v>
      </c>
      <c r="H471" s="55">
        <v>0</v>
      </c>
      <c r="I471" s="55">
        <v>0</v>
      </c>
      <c r="J471" s="55">
        <v>0</v>
      </c>
      <c r="K471" s="55">
        <v>7891924.0434333282</v>
      </c>
      <c r="L471" s="55">
        <v>0</v>
      </c>
      <c r="M471" s="56">
        <v>20610881.336011551</v>
      </c>
    </row>
    <row r="472" spans="1:13" x14ac:dyDescent="0.4">
      <c r="A472" s="51"/>
      <c r="B472" s="52">
        <v>454</v>
      </c>
      <c r="C472" s="52">
        <v>0</v>
      </c>
      <c r="D472" s="52">
        <v>45777899.441082835</v>
      </c>
      <c r="E472" s="52">
        <v>0</v>
      </c>
      <c r="F472" s="52">
        <v>0</v>
      </c>
      <c r="G472" s="52">
        <v>0</v>
      </c>
      <c r="H472" s="52">
        <v>0</v>
      </c>
      <c r="I472" s="52">
        <v>0</v>
      </c>
      <c r="J472" s="52">
        <v>10951568.721906792</v>
      </c>
      <c r="K472" s="52">
        <v>0</v>
      </c>
      <c r="L472" s="52">
        <v>0</v>
      </c>
      <c r="M472" s="53">
        <v>45777899.441082835</v>
      </c>
    </row>
    <row r="473" spans="1:13" x14ac:dyDescent="0.4">
      <c r="A473" s="54"/>
      <c r="B473" s="55">
        <v>455</v>
      </c>
      <c r="C473" s="55">
        <v>0</v>
      </c>
      <c r="D473" s="55">
        <v>0</v>
      </c>
      <c r="E473" s="55">
        <v>0</v>
      </c>
      <c r="F473" s="55">
        <v>0</v>
      </c>
      <c r="G473" s="55">
        <v>0</v>
      </c>
      <c r="H473" s="55">
        <v>0</v>
      </c>
      <c r="I473" s="55">
        <v>0</v>
      </c>
      <c r="J473" s="55">
        <v>0</v>
      </c>
      <c r="K473" s="55">
        <v>0</v>
      </c>
      <c r="L473" s="55">
        <v>0</v>
      </c>
      <c r="M473" s="56">
        <v>0</v>
      </c>
    </row>
    <row r="474" spans="1:13" x14ac:dyDescent="0.4">
      <c r="A474" s="51"/>
      <c r="B474" s="52">
        <v>456</v>
      </c>
      <c r="C474" s="52">
        <v>0</v>
      </c>
      <c r="D474" s="52">
        <v>0</v>
      </c>
      <c r="E474" s="52">
        <v>0</v>
      </c>
      <c r="F474" s="52">
        <v>0</v>
      </c>
      <c r="G474" s="52">
        <v>0</v>
      </c>
      <c r="H474" s="52">
        <v>0</v>
      </c>
      <c r="I474" s="52">
        <v>27577221.151722185</v>
      </c>
      <c r="J474" s="52">
        <v>0</v>
      </c>
      <c r="K474" s="52">
        <v>0</v>
      </c>
      <c r="L474" s="52">
        <v>0</v>
      </c>
      <c r="M474" s="53">
        <v>27577221.151722185</v>
      </c>
    </row>
    <row r="475" spans="1:13" x14ac:dyDescent="0.4">
      <c r="A475" s="54"/>
      <c r="B475" s="55">
        <v>457</v>
      </c>
      <c r="C475" s="55">
        <v>0</v>
      </c>
      <c r="D475" s="55">
        <v>0</v>
      </c>
      <c r="E475" s="55">
        <v>18719843.489129432</v>
      </c>
      <c r="F475" s="55">
        <v>0</v>
      </c>
      <c r="G475" s="55">
        <v>0</v>
      </c>
      <c r="H475" s="55">
        <v>0</v>
      </c>
      <c r="I475" s="55">
        <v>0</v>
      </c>
      <c r="J475" s="55">
        <v>0</v>
      </c>
      <c r="K475" s="55">
        <v>0</v>
      </c>
      <c r="L475" s="55">
        <v>0</v>
      </c>
      <c r="M475" s="56">
        <v>18719843.489129432</v>
      </c>
    </row>
    <row r="476" spans="1:13" x14ac:dyDescent="0.4">
      <c r="A476" s="51"/>
      <c r="B476" s="52">
        <v>458</v>
      </c>
      <c r="C476" s="52">
        <v>0</v>
      </c>
      <c r="D476" s="52">
        <v>0</v>
      </c>
      <c r="E476" s="52">
        <v>0</v>
      </c>
      <c r="F476" s="52">
        <v>0</v>
      </c>
      <c r="G476" s="52">
        <v>0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3">
        <v>9034192.1746637616</v>
      </c>
    </row>
    <row r="477" spans="1:13" x14ac:dyDescent="0.4">
      <c r="A477" s="54"/>
      <c r="B477" s="55">
        <v>459</v>
      </c>
      <c r="C477" s="55">
        <v>0</v>
      </c>
      <c r="D477" s="55">
        <v>0</v>
      </c>
      <c r="E477" s="55">
        <v>0</v>
      </c>
      <c r="F477" s="55">
        <v>0</v>
      </c>
      <c r="G477" s="55">
        <v>0</v>
      </c>
      <c r="H477" s="55">
        <v>0</v>
      </c>
      <c r="I477" s="55">
        <v>0</v>
      </c>
      <c r="J477" s="55">
        <v>0</v>
      </c>
      <c r="K477" s="55">
        <v>0</v>
      </c>
      <c r="L477" s="55">
        <v>0</v>
      </c>
      <c r="M477" s="56">
        <v>0</v>
      </c>
    </row>
    <row r="478" spans="1:13" x14ac:dyDescent="0.4">
      <c r="A478" s="51"/>
      <c r="B478" s="52">
        <v>460</v>
      </c>
      <c r="C478" s="52">
        <v>0</v>
      </c>
      <c r="D478" s="52">
        <v>0</v>
      </c>
      <c r="E478" s="52">
        <v>0</v>
      </c>
      <c r="F478" s="52">
        <v>0</v>
      </c>
      <c r="G478" s="52">
        <v>0</v>
      </c>
      <c r="H478" s="52">
        <v>5856697.7881723093</v>
      </c>
      <c r="I478" s="52">
        <v>0</v>
      </c>
      <c r="J478" s="52">
        <v>0</v>
      </c>
      <c r="K478" s="52">
        <v>0</v>
      </c>
      <c r="L478" s="52">
        <v>10693395.496226156</v>
      </c>
      <c r="M478" s="53">
        <v>16550093.284398466</v>
      </c>
    </row>
    <row r="479" spans="1:13" x14ac:dyDescent="0.4">
      <c r="A479" s="54"/>
      <c r="B479" s="55">
        <v>461</v>
      </c>
      <c r="C479" s="55">
        <v>0</v>
      </c>
      <c r="D479" s="55">
        <v>33298857.801825523</v>
      </c>
      <c r="E479" s="55">
        <v>0</v>
      </c>
      <c r="F479" s="55">
        <v>0</v>
      </c>
      <c r="G479" s="55">
        <v>0</v>
      </c>
      <c r="H479" s="55">
        <v>0</v>
      </c>
      <c r="I479" s="55">
        <v>20234341.037822857</v>
      </c>
      <c r="J479" s="55">
        <v>0</v>
      </c>
      <c r="K479" s="55">
        <v>0</v>
      </c>
      <c r="L479" s="55">
        <v>0</v>
      </c>
      <c r="M479" s="56">
        <v>53533198.839648381</v>
      </c>
    </row>
    <row r="480" spans="1:13" x14ac:dyDescent="0.4">
      <c r="A480" s="51"/>
      <c r="B480" s="52">
        <v>462</v>
      </c>
      <c r="C480" s="52">
        <v>0</v>
      </c>
      <c r="D480" s="52">
        <v>0</v>
      </c>
      <c r="E480" s="52">
        <v>0</v>
      </c>
      <c r="F480" s="52">
        <v>0</v>
      </c>
      <c r="G480" s="52">
        <v>0</v>
      </c>
      <c r="H480" s="52">
        <v>0</v>
      </c>
      <c r="I480" s="52">
        <v>0</v>
      </c>
      <c r="J480" s="52">
        <v>0</v>
      </c>
      <c r="K480" s="52">
        <v>6190777.3235497698</v>
      </c>
      <c r="L480" s="52">
        <v>0</v>
      </c>
      <c r="M480" s="53">
        <v>6190777.3235497698</v>
      </c>
    </row>
    <row r="481" spans="1:13" x14ac:dyDescent="0.4">
      <c r="A481" s="54"/>
      <c r="B481" s="55">
        <v>463</v>
      </c>
      <c r="C481" s="55">
        <v>0</v>
      </c>
      <c r="D481" s="55">
        <v>0</v>
      </c>
      <c r="E481" s="55">
        <v>0</v>
      </c>
      <c r="F481" s="55">
        <v>0</v>
      </c>
      <c r="G481" s="55">
        <v>0</v>
      </c>
      <c r="H481" s="55">
        <v>0</v>
      </c>
      <c r="I481" s="55">
        <v>0</v>
      </c>
      <c r="J481" s="55">
        <v>0</v>
      </c>
      <c r="K481" s="55">
        <v>0</v>
      </c>
      <c r="L481" s="55">
        <v>0</v>
      </c>
      <c r="M481" s="56">
        <v>0</v>
      </c>
    </row>
    <row r="482" spans="1:13" x14ac:dyDescent="0.4">
      <c r="A482" s="51"/>
      <c r="B482" s="52">
        <v>464</v>
      </c>
      <c r="C482" s="52">
        <v>0</v>
      </c>
      <c r="D482" s="52">
        <v>0</v>
      </c>
      <c r="E482" s="52">
        <v>0</v>
      </c>
      <c r="F482" s="52">
        <v>0</v>
      </c>
      <c r="G482" s="52">
        <v>0</v>
      </c>
      <c r="H482" s="52">
        <v>6303514.9198176013</v>
      </c>
      <c r="I482" s="52">
        <v>0</v>
      </c>
      <c r="J482" s="52">
        <v>12387405.2910726</v>
      </c>
      <c r="K482" s="52">
        <v>0</v>
      </c>
      <c r="L482" s="52">
        <v>0</v>
      </c>
      <c r="M482" s="53">
        <v>6303514.9198176013</v>
      </c>
    </row>
    <row r="483" spans="1:13" x14ac:dyDescent="0.4">
      <c r="A483" s="54"/>
      <c r="B483" s="55">
        <v>465</v>
      </c>
      <c r="C483" s="55">
        <v>0</v>
      </c>
      <c r="D483" s="55">
        <v>6928264.4089191779</v>
      </c>
      <c r="E483" s="55">
        <v>0</v>
      </c>
      <c r="F483" s="55">
        <v>0</v>
      </c>
      <c r="G483" s="55">
        <v>5846743.29334471</v>
      </c>
      <c r="H483" s="55">
        <v>0</v>
      </c>
      <c r="I483" s="55">
        <v>0</v>
      </c>
      <c r="J483" s="55">
        <v>0</v>
      </c>
      <c r="K483" s="55">
        <v>8247546.6567199314</v>
      </c>
      <c r="L483" s="55">
        <v>0</v>
      </c>
      <c r="M483" s="56">
        <v>21022554.358983815</v>
      </c>
    </row>
    <row r="484" spans="1:13" x14ac:dyDescent="0.4">
      <c r="A484" s="51"/>
      <c r="B484" s="52">
        <v>466</v>
      </c>
      <c r="C484" s="52">
        <v>0</v>
      </c>
      <c r="D484" s="52">
        <v>0</v>
      </c>
      <c r="E484" s="52">
        <v>0</v>
      </c>
      <c r="F484" s="52">
        <v>0</v>
      </c>
      <c r="G484" s="52">
        <v>0</v>
      </c>
      <c r="H484" s="52">
        <v>0</v>
      </c>
      <c r="I484" s="52">
        <v>0</v>
      </c>
      <c r="J484" s="52">
        <v>0</v>
      </c>
      <c r="K484" s="52">
        <v>0</v>
      </c>
      <c r="L484" s="52">
        <v>0</v>
      </c>
      <c r="M484" s="53">
        <v>0</v>
      </c>
    </row>
    <row r="485" spans="1:13" x14ac:dyDescent="0.4">
      <c r="A485" s="54"/>
      <c r="B485" s="55">
        <v>467</v>
      </c>
      <c r="C485" s="55">
        <v>0</v>
      </c>
      <c r="D485" s="55">
        <v>0</v>
      </c>
      <c r="E485" s="55">
        <v>0</v>
      </c>
      <c r="F485" s="55">
        <v>0</v>
      </c>
      <c r="G485" s="55">
        <v>0</v>
      </c>
      <c r="H485" s="55">
        <v>0</v>
      </c>
      <c r="I485" s="55">
        <v>0</v>
      </c>
      <c r="J485" s="55">
        <v>0</v>
      </c>
      <c r="K485" s="55">
        <v>0</v>
      </c>
      <c r="L485" s="55">
        <v>0</v>
      </c>
      <c r="M485" s="56">
        <v>0</v>
      </c>
    </row>
    <row r="486" spans="1:13" x14ac:dyDescent="0.4">
      <c r="A486" s="51"/>
      <c r="B486" s="52">
        <v>468</v>
      </c>
      <c r="C486" s="52">
        <v>0</v>
      </c>
      <c r="D486" s="52">
        <v>0</v>
      </c>
      <c r="E486" s="52">
        <v>0</v>
      </c>
      <c r="F486" s="52">
        <v>0</v>
      </c>
      <c r="G486" s="52">
        <v>0</v>
      </c>
      <c r="H486" s="52">
        <v>6358120.701613199</v>
      </c>
      <c r="I486" s="52">
        <v>0</v>
      </c>
      <c r="J486" s="52">
        <v>0</v>
      </c>
      <c r="K486" s="52">
        <v>0</v>
      </c>
      <c r="L486" s="52">
        <v>0</v>
      </c>
      <c r="M486" s="53">
        <v>6358120.701613199</v>
      </c>
    </row>
    <row r="487" spans="1:13" x14ac:dyDescent="0.4">
      <c r="A487" s="54"/>
      <c r="B487" s="55">
        <v>469</v>
      </c>
      <c r="C487" s="55">
        <v>0</v>
      </c>
      <c r="D487" s="55">
        <v>0</v>
      </c>
      <c r="E487" s="55">
        <v>25895576.912003081</v>
      </c>
      <c r="F487" s="55">
        <v>0</v>
      </c>
      <c r="G487" s="55">
        <v>0</v>
      </c>
      <c r="H487" s="55">
        <v>7094347.2747552879</v>
      </c>
      <c r="I487" s="55">
        <v>0</v>
      </c>
      <c r="J487" s="55">
        <v>0</v>
      </c>
      <c r="K487" s="55">
        <v>0</v>
      </c>
      <c r="L487" s="55">
        <v>0</v>
      </c>
      <c r="M487" s="56">
        <v>59999687.769848421</v>
      </c>
    </row>
    <row r="488" spans="1:13" x14ac:dyDescent="0.4">
      <c r="A488" s="51"/>
      <c r="B488" s="52">
        <v>470</v>
      </c>
      <c r="C488" s="52">
        <v>0</v>
      </c>
      <c r="D488" s="52">
        <v>5786062.1399593204</v>
      </c>
      <c r="E488" s="52">
        <v>0</v>
      </c>
      <c r="F488" s="52">
        <v>0</v>
      </c>
      <c r="G488" s="52">
        <v>0</v>
      </c>
      <c r="H488" s="52">
        <v>0</v>
      </c>
      <c r="I488" s="52">
        <v>0</v>
      </c>
      <c r="J488" s="52">
        <v>0</v>
      </c>
      <c r="K488" s="52">
        <v>0</v>
      </c>
      <c r="L488" s="52">
        <v>0</v>
      </c>
      <c r="M488" s="53">
        <v>5786062.1399593204</v>
      </c>
    </row>
    <row r="489" spans="1:13" x14ac:dyDescent="0.4">
      <c r="A489" s="54"/>
      <c r="B489" s="55">
        <v>471</v>
      </c>
      <c r="C489" s="55">
        <v>0</v>
      </c>
      <c r="D489" s="55">
        <v>0</v>
      </c>
      <c r="E489" s="55">
        <v>5889275.4865615414</v>
      </c>
      <c r="F489" s="55">
        <v>0</v>
      </c>
      <c r="G489" s="55">
        <v>0</v>
      </c>
      <c r="H489" s="55">
        <v>40332726.91268672</v>
      </c>
      <c r="I489" s="55">
        <v>0</v>
      </c>
      <c r="J489" s="55">
        <v>0</v>
      </c>
      <c r="K489" s="55">
        <v>0</v>
      </c>
      <c r="L489" s="55">
        <v>0</v>
      </c>
      <c r="M489" s="56">
        <v>46222002.399248265</v>
      </c>
    </row>
    <row r="490" spans="1:13" x14ac:dyDescent="0.4">
      <c r="A490" s="51"/>
      <c r="B490" s="52">
        <v>472</v>
      </c>
      <c r="C490" s="52">
        <v>0</v>
      </c>
      <c r="D490" s="52">
        <v>0</v>
      </c>
      <c r="E490" s="52">
        <v>0</v>
      </c>
      <c r="F490" s="52">
        <v>0</v>
      </c>
      <c r="G490" s="52">
        <v>0</v>
      </c>
      <c r="H490" s="52">
        <v>0</v>
      </c>
      <c r="I490" s="52">
        <v>0</v>
      </c>
      <c r="J490" s="52">
        <v>0</v>
      </c>
      <c r="K490" s="52">
        <v>0</v>
      </c>
      <c r="L490" s="52">
        <v>0</v>
      </c>
      <c r="M490" s="53">
        <v>0</v>
      </c>
    </row>
    <row r="491" spans="1:13" x14ac:dyDescent="0.4">
      <c r="A491" s="54"/>
      <c r="B491" s="55">
        <v>473</v>
      </c>
      <c r="C491" s="55">
        <v>0</v>
      </c>
      <c r="D491" s="55">
        <v>0</v>
      </c>
      <c r="E491" s="55">
        <v>0</v>
      </c>
      <c r="F491" s="55">
        <v>7046140.5895547196</v>
      </c>
      <c r="G491" s="55">
        <v>17683591.623537369</v>
      </c>
      <c r="H491" s="55">
        <v>0</v>
      </c>
      <c r="I491" s="55">
        <v>0</v>
      </c>
      <c r="J491" s="55">
        <v>0</v>
      </c>
      <c r="K491" s="55">
        <v>0</v>
      </c>
      <c r="L491" s="55">
        <v>0</v>
      </c>
      <c r="M491" s="56">
        <v>24729732.213092089</v>
      </c>
    </row>
    <row r="492" spans="1:13" x14ac:dyDescent="0.4">
      <c r="A492" s="51"/>
      <c r="B492" s="52">
        <v>474</v>
      </c>
      <c r="C492" s="52">
        <v>0</v>
      </c>
      <c r="D492" s="52">
        <v>0</v>
      </c>
      <c r="E492" s="52">
        <v>18629886.657906316</v>
      </c>
      <c r="F492" s="52">
        <v>23235347.53909082</v>
      </c>
      <c r="G492" s="52">
        <v>0</v>
      </c>
      <c r="H492" s="52">
        <v>0</v>
      </c>
      <c r="I492" s="52">
        <v>0</v>
      </c>
      <c r="J492" s="52">
        <v>0</v>
      </c>
      <c r="K492" s="52">
        <v>0</v>
      </c>
      <c r="L492" s="52">
        <v>0</v>
      </c>
      <c r="M492" s="53">
        <v>41865234.196997136</v>
      </c>
    </row>
    <row r="493" spans="1:13" x14ac:dyDescent="0.4">
      <c r="A493" s="54"/>
      <c r="B493" s="55">
        <v>475</v>
      </c>
      <c r="C493" s="55">
        <v>6400757.1191003816</v>
      </c>
      <c r="D493" s="55">
        <v>0</v>
      </c>
      <c r="E493" s="55">
        <v>0</v>
      </c>
      <c r="F493" s="55">
        <v>0</v>
      </c>
      <c r="G493" s="55">
        <v>0</v>
      </c>
      <c r="H493" s="55">
        <v>0</v>
      </c>
      <c r="I493" s="55">
        <v>0</v>
      </c>
      <c r="J493" s="55">
        <v>0</v>
      </c>
      <c r="K493" s="55">
        <v>0</v>
      </c>
      <c r="L493" s="55">
        <v>0</v>
      </c>
      <c r="M493" s="56">
        <v>6400757.1191003816</v>
      </c>
    </row>
    <row r="494" spans="1:13" x14ac:dyDescent="0.4">
      <c r="A494" s="51"/>
      <c r="B494" s="52">
        <v>476</v>
      </c>
      <c r="C494" s="52">
        <v>0</v>
      </c>
      <c r="D494" s="52">
        <v>0</v>
      </c>
      <c r="E494" s="52">
        <v>0</v>
      </c>
      <c r="F494" s="52">
        <v>0</v>
      </c>
      <c r="G494" s="52">
        <v>13198615.900417715</v>
      </c>
      <c r="H494" s="52">
        <v>0</v>
      </c>
      <c r="I494" s="52">
        <v>0</v>
      </c>
      <c r="J494" s="52">
        <v>0</v>
      </c>
      <c r="K494" s="52">
        <v>0</v>
      </c>
      <c r="L494" s="52">
        <v>0</v>
      </c>
      <c r="M494" s="53">
        <v>13198615.900417715</v>
      </c>
    </row>
    <row r="495" spans="1:13" x14ac:dyDescent="0.4">
      <c r="A495" s="54"/>
      <c r="B495" s="55">
        <v>477</v>
      </c>
      <c r="C495" s="55">
        <v>0</v>
      </c>
      <c r="D495" s="55">
        <v>0</v>
      </c>
      <c r="E495" s="55">
        <v>0</v>
      </c>
      <c r="F495" s="55">
        <v>0</v>
      </c>
      <c r="G495" s="55">
        <v>0</v>
      </c>
      <c r="H495" s="55">
        <v>0</v>
      </c>
      <c r="I495" s="55">
        <v>0</v>
      </c>
      <c r="J495" s="55">
        <v>0</v>
      </c>
      <c r="K495" s="55">
        <v>0</v>
      </c>
      <c r="L495" s="55">
        <v>0</v>
      </c>
      <c r="M495" s="56">
        <v>0</v>
      </c>
    </row>
    <row r="496" spans="1:13" x14ac:dyDescent="0.4">
      <c r="A496" s="51"/>
      <c r="B496" s="52">
        <v>478</v>
      </c>
      <c r="C496" s="52">
        <v>0</v>
      </c>
      <c r="D496" s="52">
        <v>0</v>
      </c>
      <c r="E496" s="52">
        <v>0</v>
      </c>
      <c r="F496" s="52">
        <v>0</v>
      </c>
      <c r="G496" s="52">
        <v>0</v>
      </c>
      <c r="H496" s="52">
        <v>0</v>
      </c>
      <c r="I496" s="52">
        <v>0</v>
      </c>
      <c r="J496" s="52">
        <v>0</v>
      </c>
      <c r="K496" s="52">
        <v>9567681.991877798</v>
      </c>
      <c r="L496" s="52">
        <v>23446700.604263116</v>
      </c>
      <c r="M496" s="53">
        <v>33014382.596140914</v>
      </c>
    </row>
    <row r="497" spans="1:13" x14ac:dyDescent="0.4">
      <c r="A497" s="54"/>
      <c r="B497" s="55">
        <v>479</v>
      </c>
      <c r="C497" s="55">
        <v>0</v>
      </c>
      <c r="D497" s="55">
        <v>0</v>
      </c>
      <c r="E497" s="55">
        <v>15009683.642703066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6">
        <v>15009683.642703066</v>
      </c>
    </row>
    <row r="498" spans="1:13" x14ac:dyDescent="0.4">
      <c r="A498" s="51"/>
      <c r="B498" s="52">
        <v>480</v>
      </c>
      <c r="C498" s="52">
        <v>0</v>
      </c>
      <c r="D498" s="52">
        <v>0</v>
      </c>
      <c r="E498" s="52">
        <v>0</v>
      </c>
      <c r="F498" s="52">
        <v>0</v>
      </c>
      <c r="G498" s="52">
        <v>0</v>
      </c>
      <c r="H498" s="52">
        <v>0</v>
      </c>
      <c r="I498" s="52">
        <v>0</v>
      </c>
      <c r="J498" s="52">
        <v>7022137.7622594088</v>
      </c>
      <c r="K498" s="52">
        <v>0</v>
      </c>
      <c r="L498" s="52">
        <v>11253613.671030613</v>
      </c>
      <c r="M498" s="53">
        <v>11253613.671030613</v>
      </c>
    </row>
    <row r="499" spans="1:13" x14ac:dyDescent="0.4">
      <c r="A499" s="54"/>
      <c r="B499" s="55">
        <v>481</v>
      </c>
      <c r="C499" s="55">
        <v>0</v>
      </c>
      <c r="D499" s="55">
        <v>5822718.6684638308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43488884.240887687</v>
      </c>
      <c r="K499" s="55">
        <v>0</v>
      </c>
      <c r="L499" s="55">
        <v>0</v>
      </c>
      <c r="M499" s="56">
        <v>5822718.6684638308</v>
      </c>
    </row>
    <row r="500" spans="1:13" x14ac:dyDescent="0.4">
      <c r="A500" s="51"/>
      <c r="B500" s="52">
        <v>482</v>
      </c>
      <c r="C500" s="52">
        <v>0</v>
      </c>
      <c r="D500" s="52">
        <v>0</v>
      </c>
      <c r="E500" s="52">
        <v>9676281.7230205424</v>
      </c>
      <c r="F500" s="52">
        <v>67401612.917501271</v>
      </c>
      <c r="G500" s="52">
        <v>0</v>
      </c>
      <c r="H500" s="52">
        <v>0</v>
      </c>
      <c r="I500" s="52">
        <v>0</v>
      </c>
      <c r="J500" s="52">
        <v>20329545.263258047</v>
      </c>
      <c r="K500" s="52">
        <v>0</v>
      </c>
      <c r="L500" s="52">
        <v>39260614.16212637</v>
      </c>
      <c r="M500" s="53">
        <v>116338508.8026482</v>
      </c>
    </row>
    <row r="501" spans="1:13" x14ac:dyDescent="0.4">
      <c r="A501" s="54"/>
      <c r="B501" s="55">
        <v>483</v>
      </c>
      <c r="C501" s="55">
        <v>0</v>
      </c>
      <c r="D501" s="55">
        <v>0</v>
      </c>
      <c r="E501" s="55">
        <v>8084148.8004174465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6">
        <v>17887037.792004749</v>
      </c>
    </row>
    <row r="502" spans="1:13" x14ac:dyDescent="0.4">
      <c r="A502" s="51"/>
      <c r="B502" s="52">
        <v>484</v>
      </c>
      <c r="C502" s="52">
        <v>0</v>
      </c>
      <c r="D502" s="52">
        <v>0</v>
      </c>
      <c r="E502" s="52">
        <v>0</v>
      </c>
      <c r="F502" s="52">
        <v>0</v>
      </c>
      <c r="G502" s="52">
        <v>7279689.8356809169</v>
      </c>
      <c r="H502" s="52">
        <v>0</v>
      </c>
      <c r="I502" s="52">
        <v>0</v>
      </c>
      <c r="J502" s="52">
        <v>6806717.5997793358</v>
      </c>
      <c r="K502" s="52">
        <v>0</v>
      </c>
      <c r="L502" s="52">
        <v>0</v>
      </c>
      <c r="M502" s="53">
        <v>13265734.105140474</v>
      </c>
    </row>
    <row r="503" spans="1:13" x14ac:dyDescent="0.4">
      <c r="A503" s="54"/>
      <c r="B503" s="55">
        <v>485</v>
      </c>
      <c r="C503" s="55">
        <v>0</v>
      </c>
      <c r="D503" s="55">
        <v>0</v>
      </c>
      <c r="E503" s="55">
        <v>0</v>
      </c>
      <c r="F503" s="55">
        <v>16407459.634802761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6">
        <v>16407459.634802761</v>
      </c>
    </row>
    <row r="504" spans="1:13" x14ac:dyDescent="0.4">
      <c r="A504" s="51"/>
      <c r="B504" s="52">
        <v>486</v>
      </c>
      <c r="C504" s="52">
        <v>0</v>
      </c>
      <c r="D504" s="52">
        <v>0</v>
      </c>
      <c r="E504" s="52">
        <v>13103439.937686706</v>
      </c>
      <c r="F504" s="52">
        <v>0</v>
      </c>
      <c r="G504" s="52">
        <v>0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3">
        <v>13103439.937686706</v>
      </c>
    </row>
    <row r="505" spans="1:13" x14ac:dyDescent="0.4">
      <c r="A505" s="54"/>
      <c r="B505" s="55">
        <v>487</v>
      </c>
      <c r="C505" s="55">
        <v>0</v>
      </c>
      <c r="D505" s="55">
        <v>0</v>
      </c>
      <c r="E505" s="55">
        <v>0</v>
      </c>
      <c r="F505" s="55">
        <v>12355832.475873686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6">
        <v>12355832.475873686</v>
      </c>
    </row>
    <row r="506" spans="1:13" x14ac:dyDescent="0.4">
      <c r="A506" s="51"/>
      <c r="B506" s="52">
        <v>488</v>
      </c>
      <c r="C506" s="52">
        <v>0</v>
      </c>
      <c r="D506" s="52">
        <v>6280953.609160386</v>
      </c>
      <c r="E506" s="52">
        <v>0</v>
      </c>
      <c r="F506" s="52">
        <v>0</v>
      </c>
      <c r="G506" s="52">
        <v>0</v>
      </c>
      <c r="H506" s="52">
        <v>0</v>
      </c>
      <c r="I506" s="52">
        <v>0</v>
      </c>
      <c r="J506" s="52">
        <v>0</v>
      </c>
      <c r="K506" s="52">
        <v>0</v>
      </c>
      <c r="L506" s="52">
        <v>0</v>
      </c>
      <c r="M506" s="53">
        <v>6280953.609160386</v>
      </c>
    </row>
    <row r="507" spans="1:13" x14ac:dyDescent="0.4">
      <c r="A507" s="54"/>
      <c r="B507" s="55">
        <v>489</v>
      </c>
      <c r="C507" s="55">
        <v>0</v>
      </c>
      <c r="D507" s="55">
        <v>0</v>
      </c>
      <c r="E507" s="55">
        <v>0</v>
      </c>
      <c r="F507" s="55">
        <v>0</v>
      </c>
      <c r="G507" s="55">
        <v>8683791.6984571982</v>
      </c>
      <c r="H507" s="55">
        <v>0</v>
      </c>
      <c r="I507" s="55">
        <v>7476352.6359355021</v>
      </c>
      <c r="J507" s="55">
        <v>0</v>
      </c>
      <c r="K507" s="55">
        <v>0</v>
      </c>
      <c r="L507" s="55">
        <v>0</v>
      </c>
      <c r="M507" s="56">
        <v>16160144.3343927</v>
      </c>
    </row>
    <row r="508" spans="1:13" x14ac:dyDescent="0.4">
      <c r="A508" s="51"/>
      <c r="B508" s="52">
        <v>490</v>
      </c>
      <c r="C508" s="52">
        <v>0</v>
      </c>
      <c r="D508" s="52">
        <v>0</v>
      </c>
      <c r="E508" s="52">
        <v>0</v>
      </c>
      <c r="F508" s="52">
        <v>0</v>
      </c>
      <c r="G508" s="52">
        <v>0</v>
      </c>
      <c r="H508" s="52">
        <v>0</v>
      </c>
      <c r="I508" s="52">
        <v>0</v>
      </c>
      <c r="J508" s="52">
        <v>0</v>
      </c>
      <c r="K508" s="52">
        <v>0</v>
      </c>
      <c r="L508" s="52">
        <v>0</v>
      </c>
      <c r="M508" s="53">
        <v>15186785.321579278</v>
      </c>
    </row>
    <row r="509" spans="1:13" x14ac:dyDescent="0.4">
      <c r="A509" s="54"/>
      <c r="B509" s="55">
        <v>491</v>
      </c>
      <c r="C509" s="55">
        <v>0</v>
      </c>
      <c r="D509" s="55">
        <v>0</v>
      </c>
      <c r="E509" s="55">
        <v>0</v>
      </c>
      <c r="F509" s="55">
        <v>0</v>
      </c>
      <c r="G509" s="55">
        <v>19125139.010290142</v>
      </c>
      <c r="H509" s="55">
        <v>0</v>
      </c>
      <c r="I509" s="55">
        <v>0</v>
      </c>
      <c r="J509" s="55">
        <v>0</v>
      </c>
      <c r="K509" s="55">
        <v>0</v>
      </c>
      <c r="L509" s="55">
        <v>0</v>
      </c>
      <c r="M509" s="56">
        <v>19125139.010290142</v>
      </c>
    </row>
    <row r="510" spans="1:13" x14ac:dyDescent="0.4">
      <c r="A510" s="51"/>
      <c r="B510" s="52">
        <v>492</v>
      </c>
      <c r="C510" s="52">
        <v>0</v>
      </c>
      <c r="D510" s="52">
        <v>0</v>
      </c>
      <c r="E510" s="52">
        <v>0</v>
      </c>
      <c r="F510" s="52">
        <v>0</v>
      </c>
      <c r="G510" s="52">
        <v>0</v>
      </c>
      <c r="H510" s="52">
        <v>13409534.931745883</v>
      </c>
      <c r="I510" s="52">
        <v>0</v>
      </c>
      <c r="J510" s="52">
        <v>0</v>
      </c>
      <c r="K510" s="52">
        <v>35422878.854979485</v>
      </c>
      <c r="L510" s="52">
        <v>0</v>
      </c>
      <c r="M510" s="53">
        <v>48832413.78672538</v>
      </c>
    </row>
    <row r="511" spans="1:13" x14ac:dyDescent="0.4">
      <c r="A511" s="54"/>
      <c r="B511" s="55">
        <v>493</v>
      </c>
      <c r="C511" s="55">
        <v>0</v>
      </c>
      <c r="D511" s="55">
        <v>0</v>
      </c>
      <c r="E511" s="55">
        <v>0</v>
      </c>
      <c r="F511" s="55">
        <v>0</v>
      </c>
      <c r="G511" s="55">
        <v>0</v>
      </c>
      <c r="H511" s="55">
        <v>0</v>
      </c>
      <c r="I511" s="55">
        <v>0</v>
      </c>
      <c r="J511" s="55">
        <v>23235347.53909082</v>
      </c>
      <c r="K511" s="55">
        <v>0</v>
      </c>
      <c r="L511" s="55">
        <v>0</v>
      </c>
      <c r="M511" s="56">
        <v>0</v>
      </c>
    </row>
    <row r="512" spans="1:13" x14ac:dyDescent="0.4">
      <c r="A512" s="51"/>
      <c r="B512" s="52">
        <v>494</v>
      </c>
      <c r="C512" s="52">
        <v>0</v>
      </c>
      <c r="D512" s="52">
        <v>0</v>
      </c>
      <c r="E512" s="52">
        <v>0</v>
      </c>
      <c r="F512" s="52">
        <v>0</v>
      </c>
      <c r="G512" s="52">
        <v>0</v>
      </c>
      <c r="H512" s="52">
        <v>0</v>
      </c>
      <c r="I512" s="52">
        <v>0</v>
      </c>
      <c r="J512" s="52">
        <v>12838868.429744285</v>
      </c>
      <c r="K512" s="52">
        <v>0</v>
      </c>
      <c r="L512" s="52">
        <v>0</v>
      </c>
      <c r="M512" s="53">
        <v>0</v>
      </c>
    </row>
    <row r="513" spans="1:13" x14ac:dyDescent="0.4">
      <c r="A513" s="54"/>
      <c r="B513" s="55">
        <v>495</v>
      </c>
      <c r="C513" s="55">
        <v>0</v>
      </c>
      <c r="D513" s="55">
        <v>0</v>
      </c>
      <c r="E513" s="55">
        <v>0</v>
      </c>
      <c r="F513" s="55">
        <v>0</v>
      </c>
      <c r="G513" s="55">
        <v>0</v>
      </c>
      <c r="H513" s="55">
        <v>0</v>
      </c>
      <c r="I513" s="55">
        <v>0</v>
      </c>
      <c r="J513" s="55">
        <v>0</v>
      </c>
      <c r="K513" s="55">
        <v>0</v>
      </c>
      <c r="L513" s="55">
        <v>0</v>
      </c>
      <c r="M513" s="56">
        <v>0</v>
      </c>
    </row>
    <row r="514" spans="1:13" x14ac:dyDescent="0.4">
      <c r="A514" s="51"/>
      <c r="B514" s="52">
        <v>496</v>
      </c>
      <c r="C514" s="52">
        <v>0</v>
      </c>
      <c r="D514" s="52">
        <v>0</v>
      </c>
      <c r="E514" s="52">
        <v>0</v>
      </c>
      <c r="F514" s="52">
        <v>6954022.6899935175</v>
      </c>
      <c r="G514" s="52">
        <v>6394804.2516470822</v>
      </c>
      <c r="H514" s="52">
        <v>0</v>
      </c>
      <c r="I514" s="52">
        <v>0</v>
      </c>
      <c r="J514" s="52">
        <v>0</v>
      </c>
      <c r="K514" s="52">
        <v>5797224.9883045461</v>
      </c>
      <c r="L514" s="52">
        <v>0</v>
      </c>
      <c r="M514" s="53">
        <v>19146051.929945149</v>
      </c>
    </row>
    <row r="515" spans="1:13" x14ac:dyDescent="0.4">
      <c r="A515" s="54"/>
      <c r="B515" s="55">
        <v>497</v>
      </c>
      <c r="C515" s="55">
        <v>0</v>
      </c>
      <c r="D515" s="55">
        <v>0</v>
      </c>
      <c r="E515" s="55">
        <v>6148520.1222290341</v>
      </c>
      <c r="F515" s="55">
        <v>0</v>
      </c>
      <c r="G515" s="55">
        <v>0</v>
      </c>
      <c r="H515" s="55">
        <v>0</v>
      </c>
      <c r="I515" s="55">
        <v>0</v>
      </c>
      <c r="J515" s="55">
        <v>0</v>
      </c>
      <c r="K515" s="55">
        <v>0</v>
      </c>
      <c r="L515" s="55">
        <v>0</v>
      </c>
      <c r="M515" s="56">
        <v>6148520.1222290341</v>
      </c>
    </row>
    <row r="516" spans="1:13" x14ac:dyDescent="0.4">
      <c r="A516" s="51"/>
      <c r="B516" s="52">
        <v>498</v>
      </c>
      <c r="C516" s="52">
        <v>0</v>
      </c>
      <c r="D516" s="52">
        <v>0</v>
      </c>
      <c r="E516" s="52">
        <v>0</v>
      </c>
      <c r="F516" s="52">
        <v>0</v>
      </c>
      <c r="G516" s="52">
        <v>0</v>
      </c>
      <c r="H516" s="52">
        <v>0</v>
      </c>
      <c r="I516" s="52">
        <v>0</v>
      </c>
      <c r="J516" s="52">
        <v>0</v>
      </c>
      <c r="K516" s="52">
        <v>0</v>
      </c>
      <c r="L516" s="52">
        <v>0</v>
      </c>
      <c r="M516" s="53">
        <v>0</v>
      </c>
    </row>
    <row r="517" spans="1:13" x14ac:dyDescent="0.4">
      <c r="A517" s="54"/>
      <c r="B517" s="55">
        <v>499</v>
      </c>
      <c r="C517" s="55">
        <v>0</v>
      </c>
      <c r="D517" s="55">
        <v>0</v>
      </c>
      <c r="E517" s="55">
        <v>0</v>
      </c>
      <c r="F517" s="55">
        <v>0</v>
      </c>
      <c r="G517" s="55">
        <v>0</v>
      </c>
      <c r="H517" s="55">
        <v>7489915.8866566066</v>
      </c>
      <c r="I517" s="55">
        <v>0</v>
      </c>
      <c r="J517" s="55">
        <v>5910397.1608296409</v>
      </c>
      <c r="K517" s="55">
        <v>32606311.442433644</v>
      </c>
      <c r="L517" s="55">
        <v>0</v>
      </c>
      <c r="M517" s="56">
        <v>40096227.329090253</v>
      </c>
    </row>
    <row r="518" spans="1:13" x14ac:dyDescent="0.4">
      <c r="A518" s="51"/>
      <c r="B518" s="52">
        <v>500</v>
      </c>
      <c r="C518" s="52">
        <v>0</v>
      </c>
      <c r="D518" s="52">
        <v>0</v>
      </c>
      <c r="E518" s="52">
        <v>0</v>
      </c>
      <c r="F518" s="52">
        <v>0</v>
      </c>
      <c r="G518" s="52">
        <v>0</v>
      </c>
      <c r="H518" s="52">
        <v>0</v>
      </c>
      <c r="I518" s="52">
        <v>0</v>
      </c>
      <c r="J518" s="52">
        <v>0</v>
      </c>
      <c r="K518" s="52">
        <v>0</v>
      </c>
      <c r="L518" s="52">
        <v>0</v>
      </c>
      <c r="M518" s="53">
        <v>0</v>
      </c>
    </row>
    <row r="519" spans="1:13" x14ac:dyDescent="0.4">
      <c r="A519" s="54"/>
      <c r="B519" s="55">
        <v>501</v>
      </c>
      <c r="C519" s="55">
        <v>6953764.7052428173</v>
      </c>
      <c r="D519" s="55">
        <v>0</v>
      </c>
      <c r="E519" s="55">
        <v>0</v>
      </c>
      <c r="F519" s="55">
        <v>0</v>
      </c>
      <c r="G519" s="55">
        <v>0</v>
      </c>
      <c r="H519" s="55">
        <v>0</v>
      </c>
      <c r="I519" s="55">
        <v>0</v>
      </c>
      <c r="J519" s="55">
        <v>0</v>
      </c>
      <c r="K519" s="55">
        <v>0</v>
      </c>
      <c r="L519" s="55">
        <v>0</v>
      </c>
      <c r="M519" s="56">
        <v>6953764.7052428173</v>
      </c>
    </row>
    <row r="520" spans="1:13" x14ac:dyDescent="0.4">
      <c r="A520" s="51"/>
      <c r="B520" s="52">
        <v>502</v>
      </c>
      <c r="C520" s="52">
        <v>14448659.070069144</v>
      </c>
      <c r="D520" s="52">
        <v>0</v>
      </c>
      <c r="E520" s="52">
        <v>0</v>
      </c>
      <c r="F520" s="52">
        <v>0</v>
      </c>
      <c r="G520" s="52">
        <v>0</v>
      </c>
      <c r="H520" s="52">
        <v>0</v>
      </c>
      <c r="I520" s="52">
        <v>0</v>
      </c>
      <c r="J520" s="52">
        <v>0</v>
      </c>
      <c r="K520" s="52">
        <v>0</v>
      </c>
      <c r="L520" s="52">
        <v>0</v>
      </c>
      <c r="M520" s="53">
        <v>14448659.070069144</v>
      </c>
    </row>
    <row r="521" spans="1:13" x14ac:dyDescent="0.4">
      <c r="A521" s="54"/>
      <c r="B521" s="55">
        <v>503</v>
      </c>
      <c r="C521" s="55">
        <v>0</v>
      </c>
      <c r="D521" s="55">
        <v>0</v>
      </c>
      <c r="E521" s="55">
        <v>0</v>
      </c>
      <c r="F521" s="55">
        <v>0</v>
      </c>
      <c r="G521" s="55">
        <v>0</v>
      </c>
      <c r="H521" s="55">
        <v>0</v>
      </c>
      <c r="I521" s="55">
        <v>0</v>
      </c>
      <c r="J521" s="55">
        <v>0</v>
      </c>
      <c r="K521" s="55">
        <v>0</v>
      </c>
      <c r="L521" s="55">
        <v>0</v>
      </c>
      <c r="M521" s="56">
        <v>0</v>
      </c>
    </row>
    <row r="522" spans="1:13" x14ac:dyDescent="0.4">
      <c r="A522" s="51"/>
      <c r="B522" s="52">
        <v>504</v>
      </c>
      <c r="C522" s="52">
        <v>0</v>
      </c>
      <c r="D522" s="52">
        <v>0</v>
      </c>
      <c r="E522" s="52">
        <v>0</v>
      </c>
      <c r="F522" s="52">
        <v>0</v>
      </c>
      <c r="G522" s="52">
        <v>0</v>
      </c>
      <c r="H522" s="52">
        <v>6562212.0477016196</v>
      </c>
      <c r="I522" s="52">
        <v>0</v>
      </c>
      <c r="J522" s="52">
        <v>10102282.496208224</v>
      </c>
      <c r="K522" s="52">
        <v>0</v>
      </c>
      <c r="L522" s="52">
        <v>0</v>
      </c>
      <c r="M522" s="53">
        <v>6562212.0477016196</v>
      </c>
    </row>
    <row r="523" spans="1:13" x14ac:dyDescent="0.4">
      <c r="A523" s="54"/>
      <c r="B523" s="55">
        <v>505</v>
      </c>
      <c r="C523" s="55">
        <v>44018671.686508469</v>
      </c>
      <c r="D523" s="55">
        <v>0</v>
      </c>
      <c r="E523" s="55">
        <v>0</v>
      </c>
      <c r="F523" s="55">
        <v>6271657.2502394654</v>
      </c>
      <c r="G523" s="55">
        <v>0</v>
      </c>
      <c r="H523" s="55">
        <v>16594717.283900987</v>
      </c>
      <c r="I523" s="55">
        <v>23206466.046834745</v>
      </c>
      <c r="J523" s="55">
        <v>0</v>
      </c>
      <c r="K523" s="55">
        <v>0</v>
      </c>
      <c r="L523" s="55">
        <v>0</v>
      </c>
      <c r="M523" s="56">
        <v>90091512.267483681</v>
      </c>
    </row>
    <row r="524" spans="1:13" x14ac:dyDescent="0.4">
      <c r="A524" s="51"/>
      <c r="B524" s="52">
        <v>506</v>
      </c>
      <c r="C524" s="52">
        <v>15004551.51285533</v>
      </c>
      <c r="D524" s="52">
        <v>0</v>
      </c>
      <c r="E524" s="52">
        <v>0</v>
      </c>
      <c r="F524" s="52">
        <v>0</v>
      </c>
      <c r="G524" s="52">
        <v>0</v>
      </c>
      <c r="H524" s="52">
        <v>0</v>
      </c>
      <c r="I524" s="52">
        <v>0</v>
      </c>
      <c r="J524" s="52">
        <v>0</v>
      </c>
      <c r="K524" s="52">
        <v>0</v>
      </c>
      <c r="L524" s="52">
        <v>0</v>
      </c>
      <c r="M524" s="53">
        <v>22351201.492890134</v>
      </c>
    </row>
    <row r="525" spans="1:13" x14ac:dyDescent="0.4">
      <c r="A525" s="54"/>
      <c r="B525" s="55">
        <v>507</v>
      </c>
      <c r="C525" s="55">
        <v>0</v>
      </c>
      <c r="D525" s="55">
        <v>0</v>
      </c>
      <c r="E525" s="55">
        <v>0</v>
      </c>
      <c r="F525" s="55">
        <v>0</v>
      </c>
      <c r="G525" s="55">
        <v>0</v>
      </c>
      <c r="H525" s="55">
        <v>10467422.032477999</v>
      </c>
      <c r="I525" s="55">
        <v>0</v>
      </c>
      <c r="J525" s="55">
        <v>0</v>
      </c>
      <c r="K525" s="55">
        <v>0</v>
      </c>
      <c r="L525" s="55">
        <v>0</v>
      </c>
      <c r="M525" s="56">
        <v>18729815.196553215</v>
      </c>
    </row>
    <row r="526" spans="1:13" x14ac:dyDescent="0.4">
      <c r="A526" s="51"/>
      <c r="B526" s="52">
        <v>508</v>
      </c>
      <c r="C526" s="52">
        <v>41953406.585858449</v>
      </c>
      <c r="D526" s="52">
        <v>0</v>
      </c>
      <c r="E526" s="52">
        <v>6950862.9757036287</v>
      </c>
      <c r="F526" s="52">
        <v>0</v>
      </c>
      <c r="G526" s="52">
        <v>0</v>
      </c>
      <c r="H526" s="52">
        <v>0</v>
      </c>
      <c r="I526" s="52">
        <v>0</v>
      </c>
      <c r="J526" s="52">
        <v>0</v>
      </c>
      <c r="K526" s="52">
        <v>0</v>
      </c>
      <c r="L526" s="52">
        <v>85352099.631931007</v>
      </c>
      <c r="M526" s="53">
        <v>141469896.64290261</v>
      </c>
    </row>
    <row r="527" spans="1:13" x14ac:dyDescent="0.4">
      <c r="A527" s="54"/>
      <c r="B527" s="55">
        <v>509</v>
      </c>
      <c r="C527" s="55">
        <v>0</v>
      </c>
      <c r="D527" s="55">
        <v>15487884.607242256</v>
      </c>
      <c r="E527" s="55">
        <v>0</v>
      </c>
      <c r="F527" s="55">
        <v>0</v>
      </c>
      <c r="G527" s="55">
        <v>7249476.3714031698</v>
      </c>
      <c r="H527" s="55">
        <v>0</v>
      </c>
      <c r="I527" s="55">
        <v>0</v>
      </c>
      <c r="J527" s="55">
        <v>0</v>
      </c>
      <c r="K527" s="55">
        <v>0</v>
      </c>
      <c r="L527" s="55">
        <v>0</v>
      </c>
      <c r="M527" s="56">
        <v>22737360.978645425</v>
      </c>
    </row>
    <row r="528" spans="1:13" x14ac:dyDescent="0.4">
      <c r="A528" s="51"/>
      <c r="B528" s="52">
        <v>510</v>
      </c>
      <c r="C528" s="52">
        <v>0</v>
      </c>
      <c r="D528" s="52">
        <v>5927429.7134019528</v>
      </c>
      <c r="E528" s="52">
        <v>0</v>
      </c>
      <c r="F528" s="52">
        <v>0</v>
      </c>
      <c r="G528" s="52">
        <v>0</v>
      </c>
      <c r="H528" s="52">
        <v>0</v>
      </c>
      <c r="I528" s="52">
        <v>0</v>
      </c>
      <c r="J528" s="52">
        <v>0</v>
      </c>
      <c r="K528" s="52">
        <v>0</v>
      </c>
      <c r="L528" s="52">
        <v>6547638.7321627941</v>
      </c>
      <c r="M528" s="53">
        <v>12475068.445564749</v>
      </c>
    </row>
    <row r="529" spans="1:13" x14ac:dyDescent="0.4">
      <c r="A529" s="54"/>
      <c r="B529" s="55">
        <v>511</v>
      </c>
      <c r="C529" s="55">
        <v>0</v>
      </c>
      <c r="D529" s="55">
        <v>0</v>
      </c>
      <c r="E529" s="55">
        <v>0</v>
      </c>
      <c r="F529" s="55">
        <v>0</v>
      </c>
      <c r="G529" s="55">
        <v>0</v>
      </c>
      <c r="H529" s="55">
        <v>8125975.7541429438</v>
      </c>
      <c r="I529" s="55">
        <v>0</v>
      </c>
      <c r="J529" s="55">
        <v>0</v>
      </c>
      <c r="K529" s="55">
        <v>0</v>
      </c>
      <c r="L529" s="55">
        <v>0</v>
      </c>
      <c r="M529" s="56">
        <v>8125975.7541429438</v>
      </c>
    </row>
    <row r="530" spans="1:13" x14ac:dyDescent="0.4">
      <c r="A530" s="51"/>
      <c r="B530" s="52">
        <v>512</v>
      </c>
      <c r="C530" s="52">
        <v>0</v>
      </c>
      <c r="D530" s="52">
        <v>11397258.421773452</v>
      </c>
      <c r="E530" s="52">
        <v>0</v>
      </c>
      <c r="F530" s="52">
        <v>0</v>
      </c>
      <c r="G530" s="52">
        <v>0</v>
      </c>
      <c r="H530" s="52">
        <v>0</v>
      </c>
      <c r="I530" s="52">
        <v>0</v>
      </c>
      <c r="J530" s="52">
        <v>0</v>
      </c>
      <c r="K530" s="52">
        <v>0</v>
      </c>
      <c r="L530" s="52">
        <v>0</v>
      </c>
      <c r="M530" s="53">
        <v>11397258.421773452</v>
      </c>
    </row>
    <row r="531" spans="1:13" x14ac:dyDescent="0.4">
      <c r="A531" s="54"/>
      <c r="B531" s="55">
        <v>513</v>
      </c>
      <c r="C531" s="55">
        <v>0</v>
      </c>
      <c r="D531" s="55">
        <v>5927209.0829688944</v>
      </c>
      <c r="E531" s="55">
        <v>0</v>
      </c>
      <c r="F531" s="55">
        <v>8926339.389279373</v>
      </c>
      <c r="G531" s="55">
        <v>0</v>
      </c>
      <c r="H531" s="55">
        <v>0</v>
      </c>
      <c r="I531" s="55">
        <v>0</v>
      </c>
      <c r="J531" s="55">
        <v>0</v>
      </c>
      <c r="K531" s="55">
        <v>0</v>
      </c>
      <c r="L531" s="55">
        <v>20163406.811234541</v>
      </c>
      <c r="M531" s="56">
        <v>35016955.283482805</v>
      </c>
    </row>
    <row r="532" spans="1:13" x14ac:dyDescent="0.4">
      <c r="A532" s="51"/>
      <c r="B532" s="52">
        <v>514</v>
      </c>
      <c r="C532" s="52">
        <v>39364568.86962498</v>
      </c>
      <c r="D532" s="52">
        <v>0</v>
      </c>
      <c r="E532" s="52">
        <v>0</v>
      </c>
      <c r="F532" s="52">
        <v>0</v>
      </c>
      <c r="G532" s="52">
        <v>0</v>
      </c>
      <c r="H532" s="52">
        <v>0</v>
      </c>
      <c r="I532" s="52">
        <v>0</v>
      </c>
      <c r="J532" s="52">
        <v>0</v>
      </c>
      <c r="K532" s="52">
        <v>0</v>
      </c>
      <c r="L532" s="52">
        <v>0</v>
      </c>
      <c r="M532" s="53">
        <v>39364568.86962498</v>
      </c>
    </row>
    <row r="533" spans="1:13" x14ac:dyDescent="0.4">
      <c r="A533" s="54"/>
      <c r="B533" s="55">
        <v>515</v>
      </c>
      <c r="C533" s="55">
        <v>0</v>
      </c>
      <c r="D533" s="55">
        <v>0</v>
      </c>
      <c r="E533" s="55">
        <v>0</v>
      </c>
      <c r="F533" s="55">
        <v>0</v>
      </c>
      <c r="G533" s="55">
        <v>0</v>
      </c>
      <c r="H533" s="55">
        <v>0</v>
      </c>
      <c r="I533" s="55">
        <v>0</v>
      </c>
      <c r="J533" s="55">
        <v>0</v>
      </c>
      <c r="K533" s="55">
        <v>0</v>
      </c>
      <c r="L533" s="55">
        <v>0</v>
      </c>
      <c r="M533" s="56">
        <v>0</v>
      </c>
    </row>
    <row r="534" spans="1:13" x14ac:dyDescent="0.4">
      <c r="A534" s="51"/>
      <c r="B534" s="52">
        <v>516</v>
      </c>
      <c r="C534" s="52">
        <v>0</v>
      </c>
      <c r="D534" s="52">
        <v>0</v>
      </c>
      <c r="E534" s="52">
        <v>0</v>
      </c>
      <c r="F534" s="52">
        <v>0</v>
      </c>
      <c r="G534" s="52">
        <v>0</v>
      </c>
      <c r="H534" s="52">
        <v>78190789.252663463</v>
      </c>
      <c r="I534" s="52">
        <v>0</v>
      </c>
      <c r="J534" s="52">
        <v>0</v>
      </c>
      <c r="K534" s="52">
        <v>0</v>
      </c>
      <c r="L534" s="52">
        <v>0</v>
      </c>
      <c r="M534" s="53">
        <v>78190789.252663463</v>
      </c>
    </row>
    <row r="535" spans="1:13" x14ac:dyDescent="0.4">
      <c r="A535" s="54"/>
      <c r="B535" s="55">
        <v>517</v>
      </c>
      <c r="C535" s="55">
        <v>0</v>
      </c>
      <c r="D535" s="55">
        <v>0</v>
      </c>
      <c r="E535" s="55">
        <v>0</v>
      </c>
      <c r="F535" s="55">
        <v>0</v>
      </c>
      <c r="G535" s="55">
        <v>0</v>
      </c>
      <c r="H535" s="55">
        <v>0</v>
      </c>
      <c r="I535" s="55">
        <v>0</v>
      </c>
      <c r="J535" s="55">
        <v>0</v>
      </c>
      <c r="K535" s="55">
        <v>0</v>
      </c>
      <c r="L535" s="55">
        <v>0</v>
      </c>
      <c r="M535" s="56">
        <v>0</v>
      </c>
    </row>
    <row r="536" spans="1:13" x14ac:dyDescent="0.4">
      <c r="A536" s="51"/>
      <c r="B536" s="52">
        <v>518</v>
      </c>
      <c r="C536" s="52">
        <v>0</v>
      </c>
      <c r="D536" s="52">
        <v>0</v>
      </c>
      <c r="E536" s="52">
        <v>0</v>
      </c>
      <c r="F536" s="52">
        <v>0</v>
      </c>
      <c r="G536" s="52">
        <v>0</v>
      </c>
      <c r="H536" s="52">
        <v>0</v>
      </c>
      <c r="I536" s="52">
        <v>0</v>
      </c>
      <c r="J536" s="52">
        <v>0</v>
      </c>
      <c r="K536" s="52">
        <v>0</v>
      </c>
      <c r="L536" s="52">
        <v>8507346.9694785289</v>
      </c>
      <c r="M536" s="53">
        <v>8507346.9694785289</v>
      </c>
    </row>
    <row r="537" spans="1:13" x14ac:dyDescent="0.4">
      <c r="A537" s="54"/>
      <c r="B537" s="55">
        <v>519</v>
      </c>
      <c r="C537" s="55">
        <v>0</v>
      </c>
      <c r="D537" s="55">
        <v>0</v>
      </c>
      <c r="E537" s="55">
        <v>0</v>
      </c>
      <c r="F537" s="55">
        <v>0</v>
      </c>
      <c r="G537" s="55">
        <v>24697124.893894881</v>
      </c>
      <c r="H537" s="55">
        <v>0</v>
      </c>
      <c r="I537" s="55">
        <v>0</v>
      </c>
      <c r="J537" s="55">
        <v>0</v>
      </c>
      <c r="K537" s="55">
        <v>0</v>
      </c>
      <c r="L537" s="55">
        <v>0</v>
      </c>
      <c r="M537" s="56">
        <v>24697124.893894881</v>
      </c>
    </row>
    <row r="538" spans="1:13" x14ac:dyDescent="0.4">
      <c r="A538" s="51"/>
      <c r="B538" s="52">
        <v>520</v>
      </c>
      <c r="C538" s="52">
        <v>13738180.470376674</v>
      </c>
      <c r="D538" s="52">
        <v>5879657.2417420829</v>
      </c>
      <c r="E538" s="52">
        <v>0</v>
      </c>
      <c r="F538" s="52">
        <v>0</v>
      </c>
      <c r="G538" s="52">
        <v>0</v>
      </c>
      <c r="H538" s="52">
        <v>0</v>
      </c>
      <c r="I538" s="52">
        <v>0</v>
      </c>
      <c r="J538" s="52">
        <v>6710536.1702998579</v>
      </c>
      <c r="K538" s="52">
        <v>0</v>
      </c>
      <c r="L538" s="52">
        <v>0</v>
      </c>
      <c r="M538" s="53">
        <v>19617837.712118756</v>
      </c>
    </row>
    <row r="539" spans="1:13" x14ac:dyDescent="0.4">
      <c r="A539" s="54"/>
      <c r="B539" s="55">
        <v>521</v>
      </c>
      <c r="C539" s="55">
        <v>8041712.4082507677</v>
      </c>
      <c r="D539" s="55">
        <v>0</v>
      </c>
      <c r="E539" s="55">
        <v>0</v>
      </c>
      <c r="F539" s="55">
        <v>0</v>
      </c>
      <c r="G539" s="55">
        <v>0</v>
      </c>
      <c r="H539" s="55">
        <v>0</v>
      </c>
      <c r="I539" s="55">
        <v>0</v>
      </c>
      <c r="J539" s="55">
        <v>0</v>
      </c>
      <c r="K539" s="55">
        <v>0</v>
      </c>
      <c r="L539" s="55">
        <v>9259824.4615368042</v>
      </c>
      <c r="M539" s="56">
        <v>17301536.869787574</v>
      </c>
    </row>
    <row r="540" spans="1:13" x14ac:dyDescent="0.4">
      <c r="A540" s="51"/>
      <c r="B540" s="52">
        <v>522</v>
      </c>
      <c r="C540" s="52">
        <v>29035631.675930429</v>
      </c>
      <c r="D540" s="52">
        <v>65230030.47930111</v>
      </c>
      <c r="E540" s="52">
        <v>0</v>
      </c>
      <c r="F540" s="52">
        <v>0</v>
      </c>
      <c r="G540" s="52">
        <v>0</v>
      </c>
      <c r="H540" s="52">
        <v>0</v>
      </c>
      <c r="I540" s="52">
        <v>0</v>
      </c>
      <c r="J540" s="52">
        <v>9362331.9566800892</v>
      </c>
      <c r="K540" s="52">
        <v>0</v>
      </c>
      <c r="L540" s="52">
        <v>0</v>
      </c>
      <c r="M540" s="53">
        <v>120694621.42420092</v>
      </c>
    </row>
    <row r="541" spans="1:13" x14ac:dyDescent="0.4">
      <c r="A541" s="54"/>
      <c r="B541" s="55">
        <v>523</v>
      </c>
      <c r="C541" s="55">
        <v>0</v>
      </c>
      <c r="D541" s="55">
        <v>114603938.16555244</v>
      </c>
      <c r="E541" s="55">
        <v>0</v>
      </c>
      <c r="F541" s="55">
        <v>12232984.807035215</v>
      </c>
      <c r="G541" s="55">
        <v>9119435.1112429164</v>
      </c>
      <c r="H541" s="55">
        <v>0</v>
      </c>
      <c r="I541" s="55">
        <v>0</v>
      </c>
      <c r="J541" s="55">
        <v>0</v>
      </c>
      <c r="K541" s="55">
        <v>0</v>
      </c>
      <c r="L541" s="55">
        <v>0</v>
      </c>
      <c r="M541" s="56">
        <v>135956358.08383057</v>
      </c>
    </row>
    <row r="542" spans="1:13" x14ac:dyDescent="0.4">
      <c r="A542" s="51"/>
      <c r="B542" s="52">
        <v>524</v>
      </c>
      <c r="C542" s="52">
        <v>0</v>
      </c>
      <c r="D542" s="52">
        <v>0</v>
      </c>
      <c r="E542" s="52">
        <v>0</v>
      </c>
      <c r="F542" s="52">
        <v>0</v>
      </c>
      <c r="G542" s="52">
        <v>0</v>
      </c>
      <c r="H542" s="52">
        <v>0</v>
      </c>
      <c r="I542" s="52">
        <v>0</v>
      </c>
      <c r="J542" s="52">
        <v>0</v>
      </c>
      <c r="K542" s="52">
        <v>15510648.23795143</v>
      </c>
      <c r="L542" s="52">
        <v>0</v>
      </c>
      <c r="M542" s="53">
        <v>15510648.23795143</v>
      </c>
    </row>
    <row r="543" spans="1:13" x14ac:dyDescent="0.4">
      <c r="A543" s="54"/>
      <c r="B543" s="55">
        <v>525</v>
      </c>
      <c r="C543" s="55">
        <v>0</v>
      </c>
      <c r="D543" s="55">
        <v>151111386.15717793</v>
      </c>
      <c r="E543" s="55">
        <v>0</v>
      </c>
      <c r="F543" s="55">
        <v>0</v>
      </c>
      <c r="G543" s="55">
        <v>0</v>
      </c>
      <c r="H543" s="55">
        <v>0</v>
      </c>
      <c r="I543" s="55">
        <v>6003053.0496137086</v>
      </c>
      <c r="J543" s="55">
        <v>0</v>
      </c>
      <c r="K543" s="55">
        <v>0</v>
      </c>
      <c r="L543" s="55">
        <v>0</v>
      </c>
      <c r="M543" s="56">
        <v>157114439.20679164</v>
      </c>
    </row>
    <row r="544" spans="1:13" x14ac:dyDescent="0.4">
      <c r="A544" s="51"/>
      <c r="B544" s="52">
        <v>526</v>
      </c>
      <c r="C544" s="52">
        <v>0</v>
      </c>
      <c r="D544" s="52">
        <v>0</v>
      </c>
      <c r="E544" s="52">
        <v>186112296.92859387</v>
      </c>
      <c r="F544" s="52">
        <v>0</v>
      </c>
      <c r="G544" s="52">
        <v>0</v>
      </c>
      <c r="H544" s="52">
        <v>0</v>
      </c>
      <c r="I544" s="52">
        <v>20726427.473744776</v>
      </c>
      <c r="J544" s="52">
        <v>0</v>
      </c>
      <c r="K544" s="52">
        <v>66448958.454184353</v>
      </c>
      <c r="L544" s="52">
        <v>6122660.5532023236</v>
      </c>
      <c r="M544" s="53">
        <v>279410343.40972537</v>
      </c>
    </row>
    <row r="545" spans="1:13" x14ac:dyDescent="0.4">
      <c r="A545" s="54"/>
      <c r="B545" s="55">
        <v>527</v>
      </c>
      <c r="C545" s="55">
        <v>0</v>
      </c>
      <c r="D545" s="55">
        <v>0</v>
      </c>
      <c r="E545" s="55">
        <v>0</v>
      </c>
      <c r="F545" s="55">
        <v>0</v>
      </c>
      <c r="G545" s="55">
        <v>0</v>
      </c>
      <c r="H545" s="55">
        <v>6220671.6791323805</v>
      </c>
      <c r="I545" s="55">
        <v>0</v>
      </c>
      <c r="J545" s="55">
        <v>0</v>
      </c>
      <c r="K545" s="55">
        <v>38069383.504341319</v>
      </c>
      <c r="L545" s="55">
        <v>0</v>
      </c>
      <c r="M545" s="56">
        <v>44290055.183473699</v>
      </c>
    </row>
    <row r="546" spans="1:13" x14ac:dyDescent="0.4">
      <c r="A546" s="51"/>
      <c r="B546" s="52">
        <v>528</v>
      </c>
      <c r="C546" s="52">
        <v>0</v>
      </c>
      <c r="D546" s="52">
        <v>0</v>
      </c>
      <c r="E546" s="52">
        <v>0</v>
      </c>
      <c r="F546" s="52">
        <v>0</v>
      </c>
      <c r="G546" s="52">
        <v>0</v>
      </c>
      <c r="H546" s="52">
        <v>0</v>
      </c>
      <c r="I546" s="52">
        <v>0</v>
      </c>
      <c r="J546" s="52">
        <v>0</v>
      </c>
      <c r="K546" s="52">
        <v>0</v>
      </c>
      <c r="L546" s="52">
        <v>0</v>
      </c>
      <c r="M546" s="53">
        <v>0</v>
      </c>
    </row>
    <row r="547" spans="1:13" x14ac:dyDescent="0.4">
      <c r="A547" s="54"/>
      <c r="B547" s="55">
        <v>529</v>
      </c>
      <c r="C547" s="55">
        <v>0</v>
      </c>
      <c r="D547" s="55">
        <v>0</v>
      </c>
      <c r="E547" s="55">
        <v>0</v>
      </c>
      <c r="F547" s="55">
        <v>0</v>
      </c>
      <c r="G547" s="55">
        <v>0</v>
      </c>
      <c r="H547" s="55">
        <v>0</v>
      </c>
      <c r="I547" s="55">
        <v>0</v>
      </c>
      <c r="J547" s="55">
        <v>0</v>
      </c>
      <c r="K547" s="55">
        <v>0</v>
      </c>
      <c r="L547" s="55">
        <v>0</v>
      </c>
      <c r="M547" s="56">
        <v>0</v>
      </c>
    </row>
    <row r="548" spans="1:13" x14ac:dyDescent="0.4">
      <c r="A548" s="51"/>
      <c r="B548" s="52">
        <v>530</v>
      </c>
      <c r="C548" s="52">
        <v>0</v>
      </c>
      <c r="D548" s="52">
        <v>0</v>
      </c>
      <c r="E548" s="52">
        <v>0</v>
      </c>
      <c r="F548" s="52">
        <v>55788411.551279649</v>
      </c>
      <c r="G548" s="52">
        <v>0</v>
      </c>
      <c r="H548" s="52">
        <v>0</v>
      </c>
      <c r="I548" s="52">
        <v>13722475.412683362</v>
      </c>
      <c r="J548" s="52">
        <v>0</v>
      </c>
      <c r="K548" s="52">
        <v>0</v>
      </c>
      <c r="L548" s="52">
        <v>0</v>
      </c>
      <c r="M548" s="53">
        <v>75631420.639145225</v>
      </c>
    </row>
    <row r="549" spans="1:13" x14ac:dyDescent="0.4">
      <c r="A549" s="54"/>
      <c r="B549" s="55">
        <v>531</v>
      </c>
      <c r="C549" s="55">
        <v>0</v>
      </c>
      <c r="D549" s="55">
        <v>0</v>
      </c>
      <c r="E549" s="55">
        <v>0</v>
      </c>
      <c r="F549" s="55">
        <v>0</v>
      </c>
      <c r="G549" s="55">
        <v>0</v>
      </c>
      <c r="H549" s="55">
        <v>0</v>
      </c>
      <c r="I549" s="55">
        <v>0</v>
      </c>
      <c r="J549" s="55">
        <v>0</v>
      </c>
      <c r="K549" s="55">
        <v>8193355.5732927341</v>
      </c>
      <c r="L549" s="55">
        <v>0</v>
      </c>
      <c r="M549" s="56">
        <v>8193355.5732927341</v>
      </c>
    </row>
    <row r="550" spans="1:13" x14ac:dyDescent="0.4">
      <c r="A550" s="51"/>
      <c r="B550" s="52">
        <v>532</v>
      </c>
      <c r="C550" s="52">
        <v>13927939.125106853</v>
      </c>
      <c r="D550" s="52">
        <v>0</v>
      </c>
      <c r="E550" s="52">
        <v>0</v>
      </c>
      <c r="F550" s="52">
        <v>0</v>
      </c>
      <c r="G550" s="52">
        <v>0</v>
      </c>
      <c r="H550" s="52">
        <v>6513797.2044280022</v>
      </c>
      <c r="I550" s="52">
        <v>8094423.8641195828</v>
      </c>
      <c r="J550" s="52">
        <v>0</v>
      </c>
      <c r="K550" s="52">
        <v>0</v>
      </c>
      <c r="L550" s="52">
        <v>0</v>
      </c>
      <c r="M550" s="53">
        <v>28536160.193654433</v>
      </c>
    </row>
    <row r="551" spans="1:13" x14ac:dyDescent="0.4">
      <c r="A551" s="54"/>
      <c r="B551" s="55">
        <v>533</v>
      </c>
      <c r="C551" s="55">
        <v>0</v>
      </c>
      <c r="D551" s="55">
        <v>0</v>
      </c>
      <c r="E551" s="55">
        <v>0</v>
      </c>
      <c r="F551" s="55">
        <v>0</v>
      </c>
      <c r="G551" s="55">
        <v>0</v>
      </c>
      <c r="H551" s="55">
        <v>0</v>
      </c>
      <c r="I551" s="55">
        <v>0</v>
      </c>
      <c r="J551" s="55">
        <v>0</v>
      </c>
      <c r="K551" s="55">
        <v>0</v>
      </c>
      <c r="L551" s="55">
        <v>0</v>
      </c>
      <c r="M551" s="56">
        <v>0</v>
      </c>
    </row>
    <row r="552" spans="1:13" x14ac:dyDescent="0.4">
      <c r="A552" s="51"/>
      <c r="B552" s="52">
        <v>534</v>
      </c>
      <c r="C552" s="52">
        <v>0</v>
      </c>
      <c r="D552" s="52">
        <v>0</v>
      </c>
      <c r="E552" s="52">
        <v>0</v>
      </c>
      <c r="F552" s="52">
        <v>0</v>
      </c>
      <c r="G552" s="52">
        <v>0</v>
      </c>
      <c r="H552" s="52">
        <v>9000376.203695219</v>
      </c>
      <c r="I552" s="52">
        <v>7471485.7075222386</v>
      </c>
      <c r="J552" s="52">
        <v>6823457.4491473325</v>
      </c>
      <c r="K552" s="52">
        <v>0</v>
      </c>
      <c r="L552" s="52">
        <v>0</v>
      </c>
      <c r="M552" s="53">
        <v>16471861.911217457</v>
      </c>
    </row>
    <row r="553" spans="1:13" x14ac:dyDescent="0.4">
      <c r="A553" s="54"/>
      <c r="B553" s="55">
        <v>535</v>
      </c>
      <c r="C553" s="55">
        <v>0</v>
      </c>
      <c r="D553" s="55">
        <v>0</v>
      </c>
      <c r="E553" s="55">
        <v>0</v>
      </c>
      <c r="F553" s="55">
        <v>0</v>
      </c>
      <c r="G553" s="55">
        <v>0</v>
      </c>
      <c r="H553" s="55">
        <v>0</v>
      </c>
      <c r="I553" s="55">
        <v>0</v>
      </c>
      <c r="J553" s="55">
        <v>0</v>
      </c>
      <c r="K553" s="55">
        <v>7024910.6747502815</v>
      </c>
      <c r="L553" s="55">
        <v>0</v>
      </c>
      <c r="M553" s="56">
        <v>7024910.6747502815</v>
      </c>
    </row>
    <row r="554" spans="1:13" x14ac:dyDescent="0.4">
      <c r="A554" s="51"/>
      <c r="B554" s="52">
        <v>536</v>
      </c>
      <c r="C554" s="52">
        <v>0</v>
      </c>
      <c r="D554" s="52">
        <v>11859957.758028582</v>
      </c>
      <c r="E554" s="52">
        <v>0</v>
      </c>
      <c r="F554" s="52">
        <v>0</v>
      </c>
      <c r="G554" s="52">
        <v>0</v>
      </c>
      <c r="H554" s="52">
        <v>0</v>
      </c>
      <c r="I554" s="52">
        <v>0</v>
      </c>
      <c r="J554" s="52">
        <v>0</v>
      </c>
      <c r="K554" s="52">
        <v>0</v>
      </c>
      <c r="L554" s="52">
        <v>0</v>
      </c>
      <c r="M554" s="53">
        <v>11859957.758028582</v>
      </c>
    </row>
    <row r="555" spans="1:13" x14ac:dyDescent="0.4">
      <c r="A555" s="54"/>
      <c r="B555" s="55">
        <v>537</v>
      </c>
      <c r="C555" s="55">
        <v>0</v>
      </c>
      <c r="D555" s="55">
        <v>0</v>
      </c>
      <c r="E555" s="55">
        <v>12414120.527181342</v>
      </c>
      <c r="F555" s="55">
        <v>0</v>
      </c>
      <c r="G555" s="55">
        <v>0</v>
      </c>
      <c r="H555" s="55">
        <v>0</v>
      </c>
      <c r="I555" s="55">
        <v>12680595.935169119</v>
      </c>
      <c r="J555" s="55">
        <v>0</v>
      </c>
      <c r="K555" s="55">
        <v>0</v>
      </c>
      <c r="L555" s="55">
        <v>23316606.910760421</v>
      </c>
      <c r="M555" s="56">
        <v>48411323.373110883</v>
      </c>
    </row>
    <row r="556" spans="1:13" x14ac:dyDescent="0.4">
      <c r="A556" s="51"/>
      <c r="B556" s="52">
        <v>538</v>
      </c>
      <c r="C556" s="52">
        <v>0</v>
      </c>
      <c r="D556" s="52">
        <v>0</v>
      </c>
      <c r="E556" s="52">
        <v>0</v>
      </c>
      <c r="F556" s="52">
        <v>24470769.005606491</v>
      </c>
      <c r="G556" s="52">
        <v>0</v>
      </c>
      <c r="H556" s="52">
        <v>0</v>
      </c>
      <c r="I556" s="52">
        <v>0</v>
      </c>
      <c r="J556" s="52">
        <v>0</v>
      </c>
      <c r="K556" s="52">
        <v>0</v>
      </c>
      <c r="L556" s="52">
        <v>0</v>
      </c>
      <c r="M556" s="53">
        <v>24470769.005606491</v>
      </c>
    </row>
    <row r="557" spans="1:13" x14ac:dyDescent="0.4">
      <c r="A557" s="54"/>
      <c r="B557" s="55">
        <v>539</v>
      </c>
      <c r="C557" s="55">
        <v>0</v>
      </c>
      <c r="D557" s="55">
        <v>0</v>
      </c>
      <c r="E557" s="55">
        <v>0</v>
      </c>
      <c r="F557" s="55">
        <v>0</v>
      </c>
      <c r="G557" s="55">
        <v>0</v>
      </c>
      <c r="H557" s="55">
        <v>0</v>
      </c>
      <c r="I557" s="55">
        <v>0</v>
      </c>
      <c r="J557" s="55">
        <v>0</v>
      </c>
      <c r="K557" s="55">
        <v>0</v>
      </c>
      <c r="L557" s="55">
        <v>16336369.456167188</v>
      </c>
      <c r="M557" s="56">
        <v>16336369.456167188</v>
      </c>
    </row>
    <row r="558" spans="1:13" x14ac:dyDescent="0.4">
      <c r="A558" s="51"/>
      <c r="B558" s="52">
        <v>540</v>
      </c>
      <c r="C558" s="52">
        <v>0</v>
      </c>
      <c r="D558" s="52">
        <v>0</v>
      </c>
      <c r="E558" s="52">
        <v>0</v>
      </c>
      <c r="F558" s="52">
        <v>0</v>
      </c>
      <c r="G558" s="52">
        <v>10259950.02617459</v>
      </c>
      <c r="H558" s="52">
        <v>0</v>
      </c>
      <c r="I558" s="52">
        <v>0</v>
      </c>
      <c r="J558" s="52">
        <v>0</v>
      </c>
      <c r="K558" s="52">
        <v>0</v>
      </c>
      <c r="L558" s="52">
        <v>0</v>
      </c>
      <c r="M558" s="53">
        <v>10259950.02617459</v>
      </c>
    </row>
    <row r="559" spans="1:13" x14ac:dyDescent="0.4">
      <c r="A559" s="54"/>
      <c r="B559" s="55">
        <v>541</v>
      </c>
      <c r="C559" s="55">
        <v>19913521.621530239</v>
      </c>
      <c r="D559" s="55">
        <v>0</v>
      </c>
      <c r="E559" s="55">
        <v>0</v>
      </c>
      <c r="F559" s="55">
        <v>0</v>
      </c>
      <c r="G559" s="55">
        <v>0</v>
      </c>
      <c r="H559" s="55">
        <v>0</v>
      </c>
      <c r="I559" s="55">
        <v>0</v>
      </c>
      <c r="J559" s="55">
        <v>0</v>
      </c>
      <c r="K559" s="55">
        <v>15746276.249217458</v>
      </c>
      <c r="L559" s="55">
        <v>0</v>
      </c>
      <c r="M559" s="56">
        <v>35659797.8707477</v>
      </c>
    </row>
    <row r="560" spans="1:13" x14ac:dyDescent="0.4">
      <c r="A560" s="51"/>
      <c r="B560" s="52">
        <v>542</v>
      </c>
      <c r="C560" s="52">
        <v>0</v>
      </c>
      <c r="D560" s="52">
        <v>5922354.5116792656</v>
      </c>
      <c r="E560" s="52">
        <v>0</v>
      </c>
      <c r="F560" s="52">
        <v>0</v>
      </c>
      <c r="G560" s="52">
        <v>0</v>
      </c>
      <c r="H560" s="52">
        <v>28404947.514124215</v>
      </c>
      <c r="I560" s="52">
        <v>0</v>
      </c>
      <c r="J560" s="52">
        <v>0</v>
      </c>
      <c r="K560" s="52">
        <v>0</v>
      </c>
      <c r="L560" s="52">
        <v>0</v>
      </c>
      <c r="M560" s="53">
        <v>34327302.025803477</v>
      </c>
    </row>
    <row r="561" spans="1:13" x14ac:dyDescent="0.4">
      <c r="A561" s="54"/>
      <c r="B561" s="55">
        <v>543</v>
      </c>
      <c r="C561" s="55">
        <v>0</v>
      </c>
      <c r="D561" s="55">
        <v>0</v>
      </c>
      <c r="E561" s="55">
        <v>0</v>
      </c>
      <c r="F561" s="55">
        <v>0</v>
      </c>
      <c r="G561" s="55">
        <v>0</v>
      </c>
      <c r="H561" s="55">
        <v>0</v>
      </c>
      <c r="I561" s="55">
        <v>0</v>
      </c>
      <c r="J561" s="55">
        <v>0</v>
      </c>
      <c r="K561" s="55">
        <v>0</v>
      </c>
      <c r="L561" s="55">
        <v>0</v>
      </c>
      <c r="M561" s="56">
        <v>0</v>
      </c>
    </row>
    <row r="562" spans="1:13" x14ac:dyDescent="0.4">
      <c r="A562" s="51"/>
      <c r="B562" s="52">
        <v>544</v>
      </c>
      <c r="C562" s="52">
        <v>0</v>
      </c>
      <c r="D562" s="52">
        <v>0</v>
      </c>
      <c r="E562" s="52">
        <v>0</v>
      </c>
      <c r="F562" s="52">
        <v>0</v>
      </c>
      <c r="G562" s="52">
        <v>0</v>
      </c>
      <c r="H562" s="52">
        <v>0</v>
      </c>
      <c r="I562" s="52">
        <v>0</v>
      </c>
      <c r="J562" s="52">
        <v>46602127.005658612</v>
      </c>
      <c r="K562" s="52">
        <v>0</v>
      </c>
      <c r="L562" s="52">
        <v>0</v>
      </c>
      <c r="M562" s="53">
        <v>0</v>
      </c>
    </row>
    <row r="563" spans="1:13" x14ac:dyDescent="0.4">
      <c r="A563" s="54"/>
      <c r="B563" s="55">
        <v>545</v>
      </c>
      <c r="C563" s="55">
        <v>245721001.21166423</v>
      </c>
      <c r="D563" s="55">
        <v>0</v>
      </c>
      <c r="E563" s="55">
        <v>0</v>
      </c>
      <c r="F563" s="55">
        <v>0</v>
      </c>
      <c r="G563" s="55">
        <v>0</v>
      </c>
      <c r="H563" s="55">
        <v>0</v>
      </c>
      <c r="I563" s="55">
        <v>0</v>
      </c>
      <c r="J563" s="55">
        <v>0</v>
      </c>
      <c r="K563" s="55">
        <v>14063752.223863523</v>
      </c>
      <c r="L563" s="55">
        <v>0</v>
      </c>
      <c r="M563" s="56">
        <v>259784753.43552777</v>
      </c>
    </row>
    <row r="564" spans="1:13" x14ac:dyDescent="0.4">
      <c r="A564" s="51"/>
      <c r="B564" s="52">
        <v>546</v>
      </c>
      <c r="C564" s="52">
        <v>0</v>
      </c>
      <c r="D564" s="52">
        <v>0</v>
      </c>
      <c r="E564" s="52">
        <v>0</v>
      </c>
      <c r="F564" s="52">
        <v>0</v>
      </c>
      <c r="G564" s="52">
        <v>0</v>
      </c>
      <c r="H564" s="52">
        <v>0</v>
      </c>
      <c r="I564" s="52">
        <v>0</v>
      </c>
      <c r="J564" s="52">
        <v>0</v>
      </c>
      <c r="K564" s="52">
        <v>0</v>
      </c>
      <c r="L564" s="52">
        <v>0</v>
      </c>
      <c r="M564" s="53">
        <v>0</v>
      </c>
    </row>
    <row r="565" spans="1:13" x14ac:dyDescent="0.4">
      <c r="A565" s="54"/>
      <c r="B565" s="55">
        <v>547</v>
      </c>
      <c r="C565" s="55">
        <v>0</v>
      </c>
      <c r="D565" s="55">
        <v>0</v>
      </c>
      <c r="E565" s="55">
        <v>7770829.0542011308</v>
      </c>
      <c r="F565" s="55">
        <v>0</v>
      </c>
      <c r="G565" s="55">
        <v>0</v>
      </c>
      <c r="H565" s="55">
        <v>0</v>
      </c>
      <c r="I565" s="55">
        <v>0</v>
      </c>
      <c r="J565" s="55">
        <v>0</v>
      </c>
      <c r="K565" s="55">
        <v>0</v>
      </c>
      <c r="L565" s="55">
        <v>8567097.9483119156</v>
      </c>
      <c r="M565" s="56">
        <v>16337927.002513047</v>
      </c>
    </row>
    <row r="566" spans="1:13" x14ac:dyDescent="0.4">
      <c r="A566" s="51"/>
      <c r="B566" s="52">
        <v>548</v>
      </c>
      <c r="C566" s="52">
        <v>0</v>
      </c>
      <c r="D566" s="52">
        <v>0</v>
      </c>
      <c r="E566" s="52">
        <v>0</v>
      </c>
      <c r="F566" s="52">
        <v>0</v>
      </c>
      <c r="G566" s="52">
        <v>0</v>
      </c>
      <c r="H566" s="52">
        <v>0</v>
      </c>
      <c r="I566" s="52">
        <v>0</v>
      </c>
      <c r="J566" s="52">
        <v>0</v>
      </c>
      <c r="K566" s="52">
        <v>0</v>
      </c>
      <c r="L566" s="52">
        <v>0</v>
      </c>
      <c r="M566" s="53">
        <v>0</v>
      </c>
    </row>
    <row r="567" spans="1:13" x14ac:dyDescent="0.4">
      <c r="A567" s="54"/>
      <c r="B567" s="55">
        <v>549</v>
      </c>
      <c r="C567" s="55">
        <v>0</v>
      </c>
      <c r="D567" s="55">
        <v>0</v>
      </c>
      <c r="E567" s="55">
        <v>0</v>
      </c>
      <c r="F567" s="55">
        <v>0</v>
      </c>
      <c r="G567" s="55">
        <v>0</v>
      </c>
      <c r="H567" s="55">
        <v>0</v>
      </c>
      <c r="I567" s="55">
        <v>0</v>
      </c>
      <c r="J567" s="55">
        <v>0</v>
      </c>
      <c r="K567" s="55">
        <v>0</v>
      </c>
      <c r="L567" s="55">
        <v>0</v>
      </c>
      <c r="M567" s="56">
        <v>0</v>
      </c>
    </row>
    <row r="568" spans="1:13" x14ac:dyDescent="0.4">
      <c r="A568" s="51"/>
      <c r="B568" s="52">
        <v>550</v>
      </c>
      <c r="C568" s="52">
        <v>0</v>
      </c>
      <c r="D568" s="52">
        <v>0</v>
      </c>
      <c r="E568" s="52">
        <v>227399230.71014827</v>
      </c>
      <c r="F568" s="52">
        <v>0</v>
      </c>
      <c r="G568" s="52">
        <v>0</v>
      </c>
      <c r="H568" s="52">
        <v>0</v>
      </c>
      <c r="I568" s="52">
        <v>0</v>
      </c>
      <c r="J568" s="52">
        <v>0</v>
      </c>
      <c r="K568" s="52">
        <v>0</v>
      </c>
      <c r="L568" s="52">
        <v>0</v>
      </c>
      <c r="M568" s="53">
        <v>227399230.71014827</v>
      </c>
    </row>
    <row r="569" spans="1:13" x14ac:dyDescent="0.4">
      <c r="A569" s="54"/>
      <c r="B569" s="55">
        <v>551</v>
      </c>
      <c r="C569" s="55">
        <v>0</v>
      </c>
      <c r="D569" s="55">
        <v>0</v>
      </c>
      <c r="E569" s="55">
        <v>0</v>
      </c>
      <c r="F569" s="55">
        <v>36610531.229481906</v>
      </c>
      <c r="G569" s="55">
        <v>0</v>
      </c>
      <c r="H569" s="55">
        <v>0</v>
      </c>
      <c r="I569" s="55">
        <v>0</v>
      </c>
      <c r="J569" s="55">
        <v>0</v>
      </c>
      <c r="K569" s="55">
        <v>0</v>
      </c>
      <c r="L569" s="55">
        <v>0</v>
      </c>
      <c r="M569" s="56">
        <v>36610531.229481906</v>
      </c>
    </row>
    <row r="570" spans="1:13" x14ac:dyDescent="0.4">
      <c r="A570" s="51"/>
      <c r="B570" s="52">
        <v>552</v>
      </c>
      <c r="C570" s="52">
        <v>0</v>
      </c>
      <c r="D570" s="52">
        <v>0</v>
      </c>
      <c r="E570" s="52">
        <v>0</v>
      </c>
      <c r="F570" s="52">
        <v>0</v>
      </c>
      <c r="G570" s="52">
        <v>0</v>
      </c>
      <c r="H570" s="52">
        <v>0</v>
      </c>
      <c r="I570" s="52">
        <v>0</v>
      </c>
      <c r="J570" s="52">
        <v>0</v>
      </c>
      <c r="K570" s="52">
        <v>0</v>
      </c>
      <c r="L570" s="52">
        <v>0</v>
      </c>
      <c r="M570" s="53">
        <v>0</v>
      </c>
    </row>
    <row r="571" spans="1:13" x14ac:dyDescent="0.4">
      <c r="A571" s="54"/>
      <c r="B571" s="55">
        <v>553</v>
      </c>
      <c r="C571" s="55">
        <v>0</v>
      </c>
      <c r="D571" s="55">
        <v>0</v>
      </c>
      <c r="E571" s="55">
        <v>8450277.8339239396</v>
      </c>
      <c r="F571" s="55">
        <v>0</v>
      </c>
      <c r="G571" s="55">
        <v>0</v>
      </c>
      <c r="H571" s="55">
        <v>0</v>
      </c>
      <c r="I571" s="55">
        <v>0</v>
      </c>
      <c r="J571" s="55">
        <v>0</v>
      </c>
      <c r="K571" s="55">
        <v>0</v>
      </c>
      <c r="L571" s="55">
        <v>0</v>
      </c>
      <c r="M571" s="56">
        <v>8450277.8339239396</v>
      </c>
    </row>
    <row r="572" spans="1:13" x14ac:dyDescent="0.4">
      <c r="A572" s="51"/>
      <c r="B572" s="52">
        <v>554</v>
      </c>
      <c r="C572" s="52">
        <v>0</v>
      </c>
      <c r="D572" s="52">
        <v>0</v>
      </c>
      <c r="E572" s="52">
        <v>0</v>
      </c>
      <c r="F572" s="52">
        <v>20347317.37137134</v>
      </c>
      <c r="G572" s="52">
        <v>0</v>
      </c>
      <c r="H572" s="52">
        <v>0</v>
      </c>
      <c r="I572" s="52">
        <v>0</v>
      </c>
      <c r="J572" s="52">
        <v>0</v>
      </c>
      <c r="K572" s="52">
        <v>0</v>
      </c>
      <c r="L572" s="52">
        <v>0</v>
      </c>
      <c r="M572" s="53">
        <v>20347317.37137134</v>
      </c>
    </row>
    <row r="573" spans="1:13" x14ac:dyDescent="0.4">
      <c r="A573" s="54"/>
      <c r="B573" s="55">
        <v>555</v>
      </c>
      <c r="C573" s="55">
        <v>0</v>
      </c>
      <c r="D573" s="55">
        <v>0</v>
      </c>
      <c r="E573" s="55">
        <v>0</v>
      </c>
      <c r="F573" s="55">
        <v>0</v>
      </c>
      <c r="G573" s="55">
        <v>0</v>
      </c>
      <c r="H573" s="55">
        <v>0</v>
      </c>
      <c r="I573" s="55">
        <v>0</v>
      </c>
      <c r="J573" s="55">
        <v>0</v>
      </c>
      <c r="K573" s="55">
        <v>0</v>
      </c>
      <c r="L573" s="55">
        <v>0</v>
      </c>
      <c r="M573" s="56">
        <v>0</v>
      </c>
    </row>
    <row r="574" spans="1:13" x14ac:dyDescent="0.4">
      <c r="A574" s="51"/>
      <c r="B574" s="52">
        <v>556</v>
      </c>
      <c r="C574" s="52">
        <v>0</v>
      </c>
      <c r="D574" s="52">
        <v>0</v>
      </c>
      <c r="E574" s="52">
        <v>0</v>
      </c>
      <c r="F574" s="52">
        <v>0</v>
      </c>
      <c r="G574" s="52">
        <v>0</v>
      </c>
      <c r="H574" s="52">
        <v>0</v>
      </c>
      <c r="I574" s="52">
        <v>0</v>
      </c>
      <c r="J574" s="52">
        <v>7478284.1389536578</v>
      </c>
      <c r="K574" s="52">
        <v>0</v>
      </c>
      <c r="L574" s="52">
        <v>0</v>
      </c>
      <c r="M574" s="53">
        <v>0</v>
      </c>
    </row>
    <row r="575" spans="1:13" x14ac:dyDescent="0.4">
      <c r="A575" s="54"/>
      <c r="B575" s="55">
        <v>557</v>
      </c>
      <c r="C575" s="55">
        <v>0</v>
      </c>
      <c r="D575" s="55">
        <v>0</v>
      </c>
      <c r="E575" s="55">
        <v>0</v>
      </c>
      <c r="F575" s="55">
        <v>10506672.088035161</v>
      </c>
      <c r="G575" s="55">
        <v>6676910.4331575753</v>
      </c>
      <c r="H575" s="55">
        <v>0</v>
      </c>
      <c r="I575" s="55">
        <v>0</v>
      </c>
      <c r="J575" s="55">
        <v>0</v>
      </c>
      <c r="K575" s="55">
        <v>0</v>
      </c>
      <c r="L575" s="55">
        <v>0</v>
      </c>
      <c r="M575" s="56">
        <v>17183582.521192733</v>
      </c>
    </row>
    <row r="576" spans="1:13" x14ac:dyDescent="0.4">
      <c r="A576" s="51"/>
      <c r="B576" s="52">
        <v>558</v>
      </c>
      <c r="C576" s="52">
        <v>0</v>
      </c>
      <c r="D576" s="52">
        <v>0</v>
      </c>
      <c r="E576" s="52">
        <v>9407474.6234009545</v>
      </c>
      <c r="F576" s="52">
        <v>31667103.993550219</v>
      </c>
      <c r="G576" s="52">
        <v>0</v>
      </c>
      <c r="H576" s="52">
        <v>0</v>
      </c>
      <c r="I576" s="52">
        <v>0</v>
      </c>
      <c r="J576" s="52">
        <v>0</v>
      </c>
      <c r="K576" s="52">
        <v>0</v>
      </c>
      <c r="L576" s="52">
        <v>0</v>
      </c>
      <c r="M576" s="53">
        <v>41074578.616951175</v>
      </c>
    </row>
    <row r="577" spans="1:13" x14ac:dyDescent="0.4">
      <c r="A577" s="54"/>
      <c r="B577" s="55">
        <v>559</v>
      </c>
      <c r="C577" s="55">
        <v>0</v>
      </c>
      <c r="D577" s="55">
        <v>0</v>
      </c>
      <c r="E577" s="55">
        <v>0</v>
      </c>
      <c r="F577" s="55">
        <v>0</v>
      </c>
      <c r="G577" s="55">
        <v>0</v>
      </c>
      <c r="H577" s="55">
        <v>0</v>
      </c>
      <c r="I577" s="55">
        <v>0</v>
      </c>
      <c r="J577" s="55">
        <v>7909361.8603864098</v>
      </c>
      <c r="K577" s="55">
        <v>0</v>
      </c>
      <c r="L577" s="55">
        <v>0</v>
      </c>
      <c r="M577" s="56">
        <v>0</v>
      </c>
    </row>
    <row r="578" spans="1:13" x14ac:dyDescent="0.4">
      <c r="A578" s="51"/>
      <c r="B578" s="52">
        <v>560</v>
      </c>
      <c r="C578" s="52">
        <v>0</v>
      </c>
      <c r="D578" s="52">
        <v>0</v>
      </c>
      <c r="E578" s="52">
        <v>0</v>
      </c>
      <c r="F578" s="52">
        <v>0</v>
      </c>
      <c r="G578" s="52">
        <v>0</v>
      </c>
      <c r="H578" s="52">
        <v>0</v>
      </c>
      <c r="I578" s="52">
        <v>0</v>
      </c>
      <c r="J578" s="52">
        <v>0</v>
      </c>
      <c r="K578" s="52">
        <v>0</v>
      </c>
      <c r="L578" s="52">
        <v>0</v>
      </c>
      <c r="M578" s="53">
        <v>0</v>
      </c>
    </row>
    <row r="579" spans="1:13" x14ac:dyDescent="0.4">
      <c r="A579" s="54"/>
      <c r="B579" s="55">
        <v>561</v>
      </c>
      <c r="C579" s="55">
        <v>0</v>
      </c>
      <c r="D579" s="55">
        <v>0</v>
      </c>
      <c r="E579" s="55">
        <v>11220881.064312551</v>
      </c>
      <c r="F579" s="55">
        <v>0</v>
      </c>
      <c r="G579" s="55">
        <v>8661029.8631560095</v>
      </c>
      <c r="H579" s="55">
        <v>0</v>
      </c>
      <c r="I579" s="55">
        <v>0</v>
      </c>
      <c r="J579" s="55">
        <v>0</v>
      </c>
      <c r="K579" s="55">
        <v>28417021.234927122</v>
      </c>
      <c r="L579" s="55">
        <v>0</v>
      </c>
      <c r="M579" s="56">
        <v>48298932.162395678</v>
      </c>
    </row>
    <row r="580" spans="1:13" x14ac:dyDescent="0.4">
      <c r="A580" s="51"/>
      <c r="B580" s="52">
        <v>562</v>
      </c>
      <c r="C580" s="52">
        <v>0</v>
      </c>
      <c r="D580" s="52">
        <v>0</v>
      </c>
      <c r="E580" s="52">
        <v>0</v>
      </c>
      <c r="F580" s="52">
        <v>0</v>
      </c>
      <c r="G580" s="52">
        <v>0</v>
      </c>
      <c r="H580" s="52">
        <v>0</v>
      </c>
      <c r="I580" s="52">
        <v>0</v>
      </c>
      <c r="J580" s="52">
        <v>0</v>
      </c>
      <c r="K580" s="52">
        <v>0</v>
      </c>
      <c r="L580" s="52">
        <v>0</v>
      </c>
      <c r="M580" s="53">
        <v>0</v>
      </c>
    </row>
    <row r="581" spans="1:13" x14ac:dyDescent="0.4">
      <c r="A581" s="54"/>
      <c r="B581" s="55">
        <v>563</v>
      </c>
      <c r="C581" s="55">
        <v>0</v>
      </c>
      <c r="D581" s="55">
        <v>0</v>
      </c>
      <c r="E581" s="55">
        <v>0</v>
      </c>
      <c r="F581" s="55">
        <v>0</v>
      </c>
      <c r="G581" s="55">
        <v>0</v>
      </c>
      <c r="H581" s="55">
        <v>0</v>
      </c>
      <c r="I581" s="55">
        <v>15825911.696286598</v>
      </c>
      <c r="J581" s="55">
        <v>0</v>
      </c>
      <c r="K581" s="55">
        <v>0</v>
      </c>
      <c r="L581" s="55">
        <v>0</v>
      </c>
      <c r="M581" s="56">
        <v>15825911.696286598</v>
      </c>
    </row>
    <row r="582" spans="1:13" x14ac:dyDescent="0.4">
      <c r="A582" s="51"/>
      <c r="B582" s="52">
        <v>564</v>
      </c>
      <c r="C582" s="52">
        <v>0</v>
      </c>
      <c r="D582" s="52">
        <v>47289747.614041522</v>
      </c>
      <c r="E582" s="52">
        <v>0</v>
      </c>
      <c r="F582" s="52">
        <v>0</v>
      </c>
      <c r="G582" s="52">
        <v>0</v>
      </c>
      <c r="H582" s="52">
        <v>6740889.0422363728</v>
      </c>
      <c r="I582" s="52">
        <v>0</v>
      </c>
      <c r="J582" s="52">
        <v>0</v>
      </c>
      <c r="K582" s="52">
        <v>0</v>
      </c>
      <c r="L582" s="52">
        <v>0</v>
      </c>
      <c r="M582" s="53">
        <v>54030636.656277895</v>
      </c>
    </row>
    <row r="583" spans="1:13" x14ac:dyDescent="0.4">
      <c r="A583" s="54"/>
      <c r="B583" s="55">
        <v>565</v>
      </c>
      <c r="C583" s="55">
        <v>0</v>
      </c>
      <c r="D583" s="55">
        <v>0</v>
      </c>
      <c r="E583" s="55">
        <v>0</v>
      </c>
      <c r="F583" s="55">
        <v>0</v>
      </c>
      <c r="G583" s="55">
        <v>0</v>
      </c>
      <c r="H583" s="55">
        <v>9845514.3635880295</v>
      </c>
      <c r="I583" s="55">
        <v>0</v>
      </c>
      <c r="J583" s="55">
        <v>0</v>
      </c>
      <c r="K583" s="55">
        <v>0</v>
      </c>
      <c r="L583" s="55">
        <v>0</v>
      </c>
      <c r="M583" s="56">
        <v>9845514.3635880295</v>
      </c>
    </row>
    <row r="584" spans="1:13" x14ac:dyDescent="0.4">
      <c r="A584" s="51"/>
      <c r="B584" s="52">
        <v>566</v>
      </c>
      <c r="C584" s="52">
        <v>0</v>
      </c>
      <c r="D584" s="52">
        <v>0</v>
      </c>
      <c r="E584" s="52">
        <v>8479588.3692341819</v>
      </c>
      <c r="F584" s="52">
        <v>0</v>
      </c>
      <c r="G584" s="52">
        <v>0</v>
      </c>
      <c r="H584" s="52">
        <v>0</v>
      </c>
      <c r="I584" s="52">
        <v>0</v>
      </c>
      <c r="J584" s="52">
        <v>0</v>
      </c>
      <c r="K584" s="52">
        <v>0</v>
      </c>
      <c r="L584" s="52">
        <v>0</v>
      </c>
      <c r="M584" s="53">
        <v>8479588.3692341819</v>
      </c>
    </row>
    <row r="585" spans="1:13" x14ac:dyDescent="0.4">
      <c r="A585" s="54"/>
      <c r="B585" s="55">
        <v>567</v>
      </c>
      <c r="C585" s="55">
        <v>0</v>
      </c>
      <c r="D585" s="55">
        <v>0</v>
      </c>
      <c r="E585" s="55">
        <v>0</v>
      </c>
      <c r="F585" s="55">
        <v>0</v>
      </c>
      <c r="G585" s="55">
        <v>0</v>
      </c>
      <c r="H585" s="55">
        <v>11273870.608235884</v>
      </c>
      <c r="I585" s="55">
        <v>0</v>
      </c>
      <c r="J585" s="55">
        <v>20039824.00871012</v>
      </c>
      <c r="K585" s="55">
        <v>0</v>
      </c>
      <c r="L585" s="55">
        <v>0</v>
      </c>
      <c r="M585" s="56">
        <v>11273870.608235884</v>
      </c>
    </row>
    <row r="586" spans="1:13" x14ac:dyDescent="0.4">
      <c r="A586" s="51"/>
      <c r="B586" s="52">
        <v>568</v>
      </c>
      <c r="C586" s="52">
        <v>0</v>
      </c>
      <c r="D586" s="52">
        <v>0</v>
      </c>
      <c r="E586" s="52">
        <v>0</v>
      </c>
      <c r="F586" s="52">
        <v>0</v>
      </c>
      <c r="G586" s="52">
        <v>0</v>
      </c>
      <c r="H586" s="52">
        <v>0</v>
      </c>
      <c r="I586" s="52">
        <v>0</v>
      </c>
      <c r="J586" s="52">
        <v>0</v>
      </c>
      <c r="K586" s="52">
        <v>0</v>
      </c>
      <c r="L586" s="52">
        <v>0</v>
      </c>
      <c r="M586" s="53">
        <v>0</v>
      </c>
    </row>
    <row r="587" spans="1:13" x14ac:dyDescent="0.4">
      <c r="A587" s="54"/>
      <c r="B587" s="55">
        <v>569</v>
      </c>
      <c r="C587" s="55">
        <v>0</v>
      </c>
      <c r="D587" s="55">
        <v>0</v>
      </c>
      <c r="E587" s="55">
        <v>0</v>
      </c>
      <c r="F587" s="55">
        <v>0</v>
      </c>
      <c r="G587" s="55">
        <v>0</v>
      </c>
      <c r="H587" s="55">
        <v>0</v>
      </c>
      <c r="I587" s="55">
        <v>0</v>
      </c>
      <c r="J587" s="55">
        <v>9542260.1035409681</v>
      </c>
      <c r="K587" s="55">
        <v>0</v>
      </c>
      <c r="L587" s="55">
        <v>0</v>
      </c>
      <c r="M587" s="56">
        <v>0</v>
      </c>
    </row>
    <row r="588" spans="1:13" x14ac:dyDescent="0.4">
      <c r="A588" s="51"/>
      <c r="B588" s="52">
        <v>570</v>
      </c>
      <c r="C588" s="52">
        <v>0</v>
      </c>
      <c r="D588" s="52">
        <v>0</v>
      </c>
      <c r="E588" s="52">
        <v>0</v>
      </c>
      <c r="F588" s="52">
        <v>0</v>
      </c>
      <c r="G588" s="52">
        <v>0</v>
      </c>
      <c r="H588" s="52">
        <v>5951195.820039181</v>
      </c>
      <c r="I588" s="52">
        <v>0</v>
      </c>
      <c r="J588" s="52">
        <v>0</v>
      </c>
      <c r="K588" s="52">
        <v>0</v>
      </c>
      <c r="L588" s="52">
        <v>0</v>
      </c>
      <c r="M588" s="53">
        <v>5951195.820039181</v>
      </c>
    </row>
    <row r="589" spans="1:13" x14ac:dyDescent="0.4">
      <c r="A589" s="54"/>
      <c r="B589" s="55">
        <v>571</v>
      </c>
      <c r="C589" s="55">
        <v>0</v>
      </c>
      <c r="D589" s="55">
        <v>0</v>
      </c>
      <c r="E589" s="55">
        <v>0</v>
      </c>
      <c r="F589" s="55">
        <v>0</v>
      </c>
      <c r="G589" s="55">
        <v>0</v>
      </c>
      <c r="H589" s="55">
        <v>0</v>
      </c>
      <c r="I589" s="55">
        <v>0</v>
      </c>
      <c r="J589" s="55">
        <v>0</v>
      </c>
      <c r="K589" s="55">
        <v>0</v>
      </c>
      <c r="L589" s="55">
        <v>0</v>
      </c>
      <c r="M589" s="56">
        <v>0</v>
      </c>
    </row>
    <row r="590" spans="1:13" x14ac:dyDescent="0.4">
      <c r="A590" s="51"/>
      <c r="B590" s="52">
        <v>572</v>
      </c>
      <c r="C590" s="52">
        <v>0</v>
      </c>
      <c r="D590" s="52">
        <v>0</v>
      </c>
      <c r="E590" s="52">
        <v>0</v>
      </c>
      <c r="F590" s="52">
        <v>0</v>
      </c>
      <c r="G590" s="52">
        <v>0</v>
      </c>
      <c r="H590" s="52">
        <v>0</v>
      </c>
      <c r="I590" s="52">
        <v>0</v>
      </c>
      <c r="J590" s="52">
        <v>0</v>
      </c>
      <c r="K590" s="52">
        <v>0</v>
      </c>
      <c r="L590" s="52">
        <v>0</v>
      </c>
      <c r="M590" s="53">
        <v>0</v>
      </c>
    </row>
    <row r="591" spans="1:13" x14ac:dyDescent="0.4">
      <c r="A591" s="54"/>
      <c r="B591" s="55">
        <v>573</v>
      </c>
      <c r="C591" s="55">
        <v>0</v>
      </c>
      <c r="D591" s="55">
        <v>0</v>
      </c>
      <c r="E591" s="55">
        <v>0</v>
      </c>
      <c r="F591" s="55">
        <v>0</v>
      </c>
      <c r="G591" s="55">
        <v>0</v>
      </c>
      <c r="H591" s="55">
        <v>0</v>
      </c>
      <c r="I591" s="55">
        <v>0</v>
      </c>
      <c r="J591" s="55">
        <v>0</v>
      </c>
      <c r="K591" s="55">
        <v>0</v>
      </c>
      <c r="L591" s="55">
        <v>0</v>
      </c>
      <c r="M591" s="56">
        <v>0</v>
      </c>
    </row>
    <row r="592" spans="1:13" x14ac:dyDescent="0.4">
      <c r="A592" s="51"/>
      <c r="B592" s="52">
        <v>574</v>
      </c>
      <c r="C592" s="52">
        <v>0</v>
      </c>
      <c r="D592" s="52">
        <v>0</v>
      </c>
      <c r="E592" s="52">
        <v>0</v>
      </c>
      <c r="F592" s="52">
        <v>0</v>
      </c>
      <c r="G592" s="52">
        <v>0</v>
      </c>
      <c r="H592" s="52">
        <v>0</v>
      </c>
      <c r="I592" s="52">
        <v>14039020.193113774</v>
      </c>
      <c r="J592" s="52">
        <v>0</v>
      </c>
      <c r="K592" s="52">
        <v>6406510.0279082032</v>
      </c>
      <c r="L592" s="52">
        <v>0</v>
      </c>
      <c r="M592" s="53">
        <v>20445530.221021976</v>
      </c>
    </row>
    <row r="593" spans="1:13" x14ac:dyDescent="0.4">
      <c r="A593" s="54"/>
      <c r="B593" s="55">
        <v>575</v>
      </c>
      <c r="C593" s="55">
        <v>0</v>
      </c>
      <c r="D593" s="55">
        <v>0</v>
      </c>
      <c r="E593" s="55">
        <v>0</v>
      </c>
      <c r="F593" s="55">
        <v>0</v>
      </c>
      <c r="G593" s="55">
        <v>0</v>
      </c>
      <c r="H593" s="55">
        <v>8228995.0580657572</v>
      </c>
      <c r="I593" s="55">
        <v>0</v>
      </c>
      <c r="J593" s="55">
        <v>0</v>
      </c>
      <c r="K593" s="55">
        <v>6168161.6479633721</v>
      </c>
      <c r="L593" s="55">
        <v>0</v>
      </c>
      <c r="M593" s="56">
        <v>14397156.706029128</v>
      </c>
    </row>
    <row r="594" spans="1:13" x14ac:dyDescent="0.4">
      <c r="A594" s="51"/>
      <c r="B594" s="52">
        <v>576</v>
      </c>
      <c r="C594" s="52">
        <v>0</v>
      </c>
      <c r="D594" s="52">
        <v>0</v>
      </c>
      <c r="E594" s="52">
        <v>0</v>
      </c>
      <c r="F594" s="52">
        <v>0</v>
      </c>
      <c r="G594" s="52">
        <v>0</v>
      </c>
      <c r="H594" s="52">
        <v>0</v>
      </c>
      <c r="I594" s="52">
        <v>0</v>
      </c>
      <c r="J594" s="52">
        <v>0</v>
      </c>
      <c r="K594" s="52">
        <v>0</v>
      </c>
      <c r="L594" s="52">
        <v>18715482.210350893</v>
      </c>
      <c r="M594" s="53">
        <v>18715482.210350893</v>
      </c>
    </row>
    <row r="595" spans="1:13" x14ac:dyDescent="0.4">
      <c r="A595" s="54"/>
      <c r="B595" s="55">
        <v>577</v>
      </c>
      <c r="C595" s="55">
        <v>0</v>
      </c>
      <c r="D595" s="55">
        <v>0</v>
      </c>
      <c r="E595" s="55">
        <v>0</v>
      </c>
      <c r="F595" s="55">
        <v>0</v>
      </c>
      <c r="G595" s="55">
        <v>0</v>
      </c>
      <c r="H595" s="55">
        <v>0</v>
      </c>
      <c r="I595" s="55">
        <v>0</v>
      </c>
      <c r="J595" s="55">
        <v>0</v>
      </c>
      <c r="K595" s="55">
        <v>0</v>
      </c>
      <c r="L595" s="55">
        <v>0</v>
      </c>
      <c r="M595" s="56">
        <v>0</v>
      </c>
    </row>
    <row r="596" spans="1:13" x14ac:dyDescent="0.4">
      <c r="A596" s="51"/>
      <c r="B596" s="52">
        <v>578</v>
      </c>
      <c r="C596" s="52">
        <v>0</v>
      </c>
      <c r="D596" s="52">
        <v>0</v>
      </c>
      <c r="E596" s="52">
        <v>0</v>
      </c>
      <c r="F596" s="52">
        <v>0</v>
      </c>
      <c r="G596" s="52">
        <v>0</v>
      </c>
      <c r="H596" s="52">
        <v>0</v>
      </c>
      <c r="I596" s="52">
        <v>0</v>
      </c>
      <c r="J596" s="52">
        <v>0</v>
      </c>
      <c r="K596" s="52">
        <v>0</v>
      </c>
      <c r="L596" s="52">
        <v>0</v>
      </c>
      <c r="M596" s="53">
        <v>0</v>
      </c>
    </row>
    <row r="597" spans="1:13" x14ac:dyDescent="0.4">
      <c r="A597" s="54"/>
      <c r="B597" s="55">
        <v>579</v>
      </c>
      <c r="C597" s="55">
        <v>0</v>
      </c>
      <c r="D597" s="55">
        <v>11560438.739890866</v>
      </c>
      <c r="E597" s="55">
        <v>0</v>
      </c>
      <c r="F597" s="55">
        <v>0</v>
      </c>
      <c r="G597" s="55">
        <v>0</v>
      </c>
      <c r="H597" s="55">
        <v>0</v>
      </c>
      <c r="I597" s="55">
        <v>0</v>
      </c>
      <c r="J597" s="55">
        <v>0</v>
      </c>
      <c r="K597" s="55">
        <v>0</v>
      </c>
      <c r="L597" s="55">
        <v>0</v>
      </c>
      <c r="M597" s="56">
        <v>17482673.001096636</v>
      </c>
    </row>
    <row r="598" spans="1:13" x14ac:dyDescent="0.4">
      <c r="A598" s="51"/>
      <c r="B598" s="52">
        <v>580</v>
      </c>
      <c r="C598" s="52">
        <v>9112333.0271486528</v>
      </c>
      <c r="D598" s="52">
        <v>0</v>
      </c>
      <c r="E598" s="52">
        <v>10239549.280063853</v>
      </c>
      <c r="F598" s="52">
        <v>0</v>
      </c>
      <c r="G598" s="52">
        <v>0</v>
      </c>
      <c r="H598" s="52">
        <v>0</v>
      </c>
      <c r="I598" s="52">
        <v>25448254.957533557</v>
      </c>
      <c r="J598" s="52">
        <v>0</v>
      </c>
      <c r="K598" s="52">
        <v>0</v>
      </c>
      <c r="L598" s="52">
        <v>12087522.625280906</v>
      </c>
      <c r="M598" s="53">
        <v>56887659.890026979</v>
      </c>
    </row>
    <row r="599" spans="1:13" x14ac:dyDescent="0.4">
      <c r="A599" s="54"/>
      <c r="B599" s="55">
        <v>581</v>
      </c>
      <c r="C599" s="55">
        <v>0</v>
      </c>
      <c r="D599" s="55">
        <v>0</v>
      </c>
      <c r="E599" s="55">
        <v>0</v>
      </c>
      <c r="F599" s="55">
        <v>0</v>
      </c>
      <c r="G599" s="55">
        <v>0</v>
      </c>
      <c r="H599" s="55">
        <v>0</v>
      </c>
      <c r="I599" s="55">
        <v>0</v>
      </c>
      <c r="J599" s="55">
        <v>0</v>
      </c>
      <c r="K599" s="55">
        <v>0</v>
      </c>
      <c r="L599" s="55">
        <v>0</v>
      </c>
      <c r="M599" s="56">
        <v>0</v>
      </c>
    </row>
    <row r="600" spans="1:13" x14ac:dyDescent="0.4">
      <c r="A600" s="51"/>
      <c r="B600" s="52">
        <v>582</v>
      </c>
      <c r="C600" s="52">
        <v>0</v>
      </c>
      <c r="D600" s="52">
        <v>0</v>
      </c>
      <c r="E600" s="52">
        <v>0</v>
      </c>
      <c r="F600" s="52">
        <v>0</v>
      </c>
      <c r="G600" s="52">
        <v>0</v>
      </c>
      <c r="H600" s="52">
        <v>0</v>
      </c>
      <c r="I600" s="52">
        <v>0</v>
      </c>
      <c r="J600" s="52">
        <v>0</v>
      </c>
      <c r="K600" s="52">
        <v>0</v>
      </c>
      <c r="L600" s="52">
        <v>0</v>
      </c>
      <c r="M600" s="53">
        <v>0</v>
      </c>
    </row>
    <row r="601" spans="1:13" x14ac:dyDescent="0.4">
      <c r="A601" s="54"/>
      <c r="B601" s="55">
        <v>583</v>
      </c>
      <c r="C601" s="55">
        <v>0</v>
      </c>
      <c r="D601" s="55">
        <v>0</v>
      </c>
      <c r="E601" s="55">
        <v>0</v>
      </c>
      <c r="F601" s="55">
        <v>0</v>
      </c>
      <c r="G601" s="55">
        <v>0</v>
      </c>
      <c r="H601" s="55">
        <v>0</v>
      </c>
      <c r="I601" s="55">
        <v>0</v>
      </c>
      <c r="J601" s="55">
        <v>0</v>
      </c>
      <c r="K601" s="55">
        <v>0</v>
      </c>
      <c r="L601" s="55">
        <v>0</v>
      </c>
      <c r="M601" s="56">
        <v>0</v>
      </c>
    </row>
    <row r="602" spans="1:13" x14ac:dyDescent="0.4">
      <c r="A602" s="51"/>
      <c r="B602" s="52">
        <v>584</v>
      </c>
      <c r="C602" s="52">
        <v>0</v>
      </c>
      <c r="D602" s="52">
        <v>13204412.695053156</v>
      </c>
      <c r="E602" s="52">
        <v>0</v>
      </c>
      <c r="F602" s="52">
        <v>0</v>
      </c>
      <c r="G602" s="52">
        <v>9788328.2862872966</v>
      </c>
      <c r="H602" s="52">
        <v>0</v>
      </c>
      <c r="I602" s="52">
        <v>0</v>
      </c>
      <c r="J602" s="52">
        <v>0</v>
      </c>
      <c r="K602" s="52">
        <v>0</v>
      </c>
      <c r="L602" s="52">
        <v>0</v>
      </c>
      <c r="M602" s="53">
        <v>22992740.981340453</v>
      </c>
    </row>
    <row r="603" spans="1:13" x14ac:dyDescent="0.4">
      <c r="A603" s="54"/>
      <c r="B603" s="55">
        <v>585</v>
      </c>
      <c r="C603" s="55">
        <v>0</v>
      </c>
      <c r="D603" s="55">
        <v>0</v>
      </c>
      <c r="E603" s="55">
        <v>0</v>
      </c>
      <c r="F603" s="55">
        <v>211081466.1788291</v>
      </c>
      <c r="G603" s="55">
        <v>0</v>
      </c>
      <c r="H603" s="55">
        <v>0</v>
      </c>
      <c r="I603" s="55">
        <v>0</v>
      </c>
      <c r="J603" s="55">
        <v>0</v>
      </c>
      <c r="K603" s="55">
        <v>0</v>
      </c>
      <c r="L603" s="55">
        <v>16366289.902510354</v>
      </c>
      <c r="M603" s="56">
        <v>227447756.08133945</v>
      </c>
    </row>
    <row r="604" spans="1:13" x14ac:dyDescent="0.4">
      <c r="A604" s="51"/>
      <c r="B604" s="52">
        <v>586</v>
      </c>
      <c r="C604" s="52">
        <v>0</v>
      </c>
      <c r="D604" s="52">
        <v>0</v>
      </c>
      <c r="E604" s="52">
        <v>0</v>
      </c>
      <c r="F604" s="52">
        <v>0</v>
      </c>
      <c r="G604" s="52">
        <v>0</v>
      </c>
      <c r="H604" s="52">
        <v>0</v>
      </c>
      <c r="I604" s="52">
        <v>0</v>
      </c>
      <c r="J604" s="52">
        <v>0</v>
      </c>
      <c r="K604" s="52">
        <v>0</v>
      </c>
      <c r="L604" s="52">
        <v>0</v>
      </c>
      <c r="M604" s="53">
        <v>7069586.3694337998</v>
      </c>
    </row>
    <row r="605" spans="1:13" x14ac:dyDescent="0.4">
      <c r="A605" s="54"/>
      <c r="B605" s="55">
        <v>587</v>
      </c>
      <c r="C605" s="55">
        <v>0</v>
      </c>
      <c r="D605" s="55">
        <v>0</v>
      </c>
      <c r="E605" s="55">
        <v>0</v>
      </c>
      <c r="F605" s="55">
        <v>0</v>
      </c>
      <c r="G605" s="55">
        <v>0</v>
      </c>
      <c r="H605" s="55">
        <v>19395162.626868807</v>
      </c>
      <c r="I605" s="55">
        <v>0</v>
      </c>
      <c r="J605" s="55">
        <v>0</v>
      </c>
      <c r="K605" s="55">
        <v>0</v>
      </c>
      <c r="L605" s="55">
        <v>0</v>
      </c>
      <c r="M605" s="56">
        <v>19395162.626868807</v>
      </c>
    </row>
    <row r="606" spans="1:13" x14ac:dyDescent="0.4">
      <c r="A606" s="51"/>
      <c r="B606" s="52">
        <v>588</v>
      </c>
      <c r="C606" s="52">
        <v>0</v>
      </c>
      <c r="D606" s="52">
        <v>0</v>
      </c>
      <c r="E606" s="52">
        <v>0</v>
      </c>
      <c r="F606" s="52">
        <v>0</v>
      </c>
      <c r="G606" s="52">
        <v>0</v>
      </c>
      <c r="H606" s="52">
        <v>0</v>
      </c>
      <c r="I606" s="52">
        <v>0</v>
      </c>
      <c r="J606" s="52">
        <v>0</v>
      </c>
      <c r="K606" s="52">
        <v>0</v>
      </c>
      <c r="L606" s="52">
        <v>5994063.3093252443</v>
      </c>
      <c r="M606" s="53">
        <v>5994063.3093252443</v>
      </c>
    </row>
    <row r="607" spans="1:13" x14ac:dyDescent="0.4">
      <c r="A607" s="54"/>
      <c r="B607" s="55">
        <v>589</v>
      </c>
      <c r="C607" s="55">
        <v>0</v>
      </c>
      <c r="D607" s="55">
        <v>0</v>
      </c>
      <c r="E607" s="55">
        <v>0</v>
      </c>
      <c r="F607" s="55">
        <v>0</v>
      </c>
      <c r="G607" s="55">
        <v>0</v>
      </c>
      <c r="H607" s="55">
        <v>0</v>
      </c>
      <c r="I607" s="55">
        <v>0</v>
      </c>
      <c r="J607" s="55">
        <v>0</v>
      </c>
      <c r="K607" s="55">
        <v>0</v>
      </c>
      <c r="L607" s="55">
        <v>0</v>
      </c>
      <c r="M607" s="56">
        <v>0</v>
      </c>
    </row>
    <row r="608" spans="1:13" x14ac:dyDescent="0.4">
      <c r="A608" s="51"/>
      <c r="B608" s="52">
        <v>590</v>
      </c>
      <c r="C608" s="52">
        <v>0</v>
      </c>
      <c r="D608" s="52">
        <v>0</v>
      </c>
      <c r="E608" s="52">
        <v>0</v>
      </c>
      <c r="F608" s="52">
        <v>0</v>
      </c>
      <c r="G608" s="52">
        <v>0</v>
      </c>
      <c r="H608" s="52">
        <v>7109055.3280971199</v>
      </c>
      <c r="I608" s="52">
        <v>0</v>
      </c>
      <c r="J608" s="52">
        <v>0</v>
      </c>
      <c r="K608" s="52">
        <v>0</v>
      </c>
      <c r="L608" s="52">
        <v>0</v>
      </c>
      <c r="M608" s="53">
        <v>7109055.3280971199</v>
      </c>
    </row>
    <row r="609" spans="1:13" x14ac:dyDescent="0.4">
      <c r="A609" s="54"/>
      <c r="B609" s="55">
        <v>591</v>
      </c>
      <c r="C609" s="55">
        <v>0</v>
      </c>
      <c r="D609" s="55">
        <v>0</v>
      </c>
      <c r="E609" s="55">
        <v>0</v>
      </c>
      <c r="F609" s="55">
        <v>0</v>
      </c>
      <c r="G609" s="55">
        <v>0</v>
      </c>
      <c r="H609" s="55">
        <v>0</v>
      </c>
      <c r="I609" s="55">
        <v>0</v>
      </c>
      <c r="J609" s="55">
        <v>0</v>
      </c>
      <c r="K609" s="55">
        <v>0</v>
      </c>
      <c r="L609" s="55">
        <v>0</v>
      </c>
      <c r="M609" s="56">
        <v>0</v>
      </c>
    </row>
    <row r="610" spans="1:13" x14ac:dyDescent="0.4">
      <c r="A610" s="51"/>
      <c r="B610" s="52">
        <v>592</v>
      </c>
      <c r="C610" s="52">
        <v>0</v>
      </c>
      <c r="D610" s="52">
        <v>0</v>
      </c>
      <c r="E610" s="52">
        <v>0</v>
      </c>
      <c r="F610" s="52">
        <v>8344902.387173282</v>
      </c>
      <c r="G610" s="52">
        <v>0</v>
      </c>
      <c r="H610" s="52">
        <v>0</v>
      </c>
      <c r="I610" s="52">
        <v>0</v>
      </c>
      <c r="J610" s="52">
        <v>0</v>
      </c>
      <c r="K610" s="52">
        <v>0</v>
      </c>
      <c r="L610" s="52">
        <v>0</v>
      </c>
      <c r="M610" s="53">
        <v>8344902.387173282</v>
      </c>
    </row>
    <row r="611" spans="1:13" x14ac:dyDescent="0.4">
      <c r="A611" s="54"/>
      <c r="B611" s="55">
        <v>593</v>
      </c>
      <c r="C611" s="55">
        <v>0</v>
      </c>
      <c r="D611" s="55">
        <v>0</v>
      </c>
      <c r="E611" s="55">
        <v>0</v>
      </c>
      <c r="F611" s="55">
        <v>0</v>
      </c>
      <c r="G611" s="55">
        <v>0</v>
      </c>
      <c r="H611" s="55">
        <v>0</v>
      </c>
      <c r="I611" s="55">
        <v>0</v>
      </c>
      <c r="J611" s="55">
        <v>0</v>
      </c>
      <c r="K611" s="55">
        <v>0</v>
      </c>
      <c r="L611" s="55">
        <v>0</v>
      </c>
      <c r="M611" s="56">
        <v>0</v>
      </c>
    </row>
    <row r="612" spans="1:13" x14ac:dyDescent="0.4">
      <c r="A612" s="51"/>
      <c r="B612" s="52">
        <v>594</v>
      </c>
      <c r="C612" s="52">
        <v>0</v>
      </c>
      <c r="D612" s="52">
        <v>0</v>
      </c>
      <c r="E612" s="52">
        <v>0</v>
      </c>
      <c r="F612" s="52">
        <v>0</v>
      </c>
      <c r="G612" s="52">
        <v>0</v>
      </c>
      <c r="H612" s="52">
        <v>0</v>
      </c>
      <c r="I612" s="52">
        <v>0</v>
      </c>
      <c r="J612" s="52">
        <v>0</v>
      </c>
      <c r="K612" s="52">
        <v>0</v>
      </c>
      <c r="L612" s="52">
        <v>0</v>
      </c>
      <c r="M612" s="53">
        <v>76405687.361383066</v>
      </c>
    </row>
    <row r="613" spans="1:13" x14ac:dyDescent="0.4">
      <c r="A613" s="54"/>
      <c r="B613" s="55">
        <v>595</v>
      </c>
      <c r="C613" s="55">
        <v>0</v>
      </c>
      <c r="D613" s="55">
        <v>0</v>
      </c>
      <c r="E613" s="55">
        <v>0</v>
      </c>
      <c r="F613" s="55">
        <v>0</v>
      </c>
      <c r="G613" s="55">
        <v>0</v>
      </c>
      <c r="H613" s="55">
        <v>0</v>
      </c>
      <c r="I613" s="55">
        <v>0</v>
      </c>
      <c r="J613" s="55">
        <v>0</v>
      </c>
      <c r="K613" s="55">
        <v>0</v>
      </c>
      <c r="L613" s="55">
        <v>0</v>
      </c>
      <c r="M613" s="56">
        <v>0</v>
      </c>
    </row>
    <row r="614" spans="1:13" x14ac:dyDescent="0.4">
      <c r="A614" s="51"/>
      <c r="B614" s="52">
        <v>596</v>
      </c>
      <c r="C614" s="52">
        <v>0</v>
      </c>
      <c r="D614" s="52">
        <v>7629498.794353269</v>
      </c>
      <c r="E614" s="52">
        <v>0</v>
      </c>
      <c r="F614" s="52">
        <v>0</v>
      </c>
      <c r="G614" s="52">
        <v>0</v>
      </c>
      <c r="H614" s="52">
        <v>0</v>
      </c>
      <c r="I614" s="52">
        <v>0</v>
      </c>
      <c r="J614" s="52">
        <v>24470769.005606491</v>
      </c>
      <c r="K614" s="52">
        <v>0</v>
      </c>
      <c r="L614" s="52">
        <v>0</v>
      </c>
      <c r="M614" s="53">
        <v>7629498.794353269</v>
      </c>
    </row>
    <row r="615" spans="1:13" x14ac:dyDescent="0.4">
      <c r="A615" s="54"/>
      <c r="B615" s="55">
        <v>597</v>
      </c>
      <c r="C615" s="55">
        <v>0</v>
      </c>
      <c r="D615" s="55">
        <v>0</v>
      </c>
      <c r="E615" s="55">
        <v>0</v>
      </c>
      <c r="F615" s="55">
        <v>0</v>
      </c>
      <c r="G615" s="55">
        <v>0</v>
      </c>
      <c r="H615" s="55">
        <v>0</v>
      </c>
      <c r="I615" s="55">
        <v>0</v>
      </c>
      <c r="J615" s="55">
        <v>0</v>
      </c>
      <c r="K615" s="55">
        <v>0</v>
      </c>
      <c r="L615" s="55">
        <v>7118098.1981662633</v>
      </c>
      <c r="M615" s="56">
        <v>27242082.264549639</v>
      </c>
    </row>
    <row r="616" spans="1:13" x14ac:dyDescent="0.4">
      <c r="A616" s="51"/>
      <c r="B616" s="52">
        <v>598</v>
      </c>
      <c r="C616" s="52">
        <v>0</v>
      </c>
      <c r="D616" s="52">
        <v>0</v>
      </c>
      <c r="E616" s="52">
        <v>0</v>
      </c>
      <c r="F616" s="52">
        <v>6389687.6042371374</v>
      </c>
      <c r="G616" s="52">
        <v>0</v>
      </c>
      <c r="H616" s="52">
        <v>0</v>
      </c>
      <c r="I616" s="52">
        <v>0</v>
      </c>
      <c r="J616" s="52">
        <v>0</v>
      </c>
      <c r="K616" s="52">
        <v>0</v>
      </c>
      <c r="L616" s="52">
        <v>0</v>
      </c>
      <c r="M616" s="53">
        <v>6389687.6042371374</v>
      </c>
    </row>
    <row r="617" spans="1:13" x14ac:dyDescent="0.4">
      <c r="A617" s="54"/>
      <c r="B617" s="55">
        <v>599</v>
      </c>
      <c r="C617" s="55">
        <v>168995701.03569788</v>
      </c>
      <c r="D617" s="55">
        <v>0</v>
      </c>
      <c r="E617" s="55">
        <v>0</v>
      </c>
      <c r="F617" s="55">
        <v>0</v>
      </c>
      <c r="G617" s="55">
        <v>0</v>
      </c>
      <c r="H617" s="55">
        <v>0</v>
      </c>
      <c r="I617" s="55">
        <v>0</v>
      </c>
      <c r="J617" s="55">
        <v>0</v>
      </c>
      <c r="K617" s="55">
        <v>33938113.62912403</v>
      </c>
      <c r="L617" s="55">
        <v>0</v>
      </c>
      <c r="M617" s="56">
        <v>202933814.66482192</v>
      </c>
    </row>
    <row r="618" spans="1:13" x14ac:dyDescent="0.4">
      <c r="A618" s="51"/>
      <c r="B618" s="52">
        <v>600</v>
      </c>
      <c r="C618" s="52">
        <v>0</v>
      </c>
      <c r="D618" s="52">
        <v>0</v>
      </c>
      <c r="E618" s="52">
        <v>0</v>
      </c>
      <c r="F618" s="52">
        <v>0</v>
      </c>
      <c r="G618" s="52">
        <v>0</v>
      </c>
      <c r="H618" s="52">
        <v>0</v>
      </c>
      <c r="I618" s="52">
        <v>0</v>
      </c>
      <c r="J618" s="52">
        <v>0</v>
      </c>
      <c r="K618" s="52">
        <v>6181475.2192675844</v>
      </c>
      <c r="L618" s="52">
        <v>0</v>
      </c>
      <c r="M618" s="53">
        <v>6181475.2192675844</v>
      </c>
    </row>
    <row r="619" spans="1:13" x14ac:dyDescent="0.4">
      <c r="A619" s="54"/>
      <c r="B619" s="55">
        <v>601</v>
      </c>
      <c r="C619" s="55">
        <v>0</v>
      </c>
      <c r="D619" s="55">
        <v>0</v>
      </c>
      <c r="E619" s="55">
        <v>0</v>
      </c>
      <c r="F619" s="55">
        <v>0</v>
      </c>
      <c r="G619" s="55">
        <v>0</v>
      </c>
      <c r="H619" s="55">
        <v>17992576.091229558</v>
      </c>
      <c r="I619" s="55">
        <v>6378865.0451220665</v>
      </c>
      <c r="J619" s="55">
        <v>0</v>
      </c>
      <c r="K619" s="55">
        <v>0</v>
      </c>
      <c r="L619" s="55">
        <v>0</v>
      </c>
      <c r="M619" s="56">
        <v>24371441.136351623</v>
      </c>
    </row>
    <row r="620" spans="1:13" x14ac:dyDescent="0.4">
      <c r="A620" s="51"/>
      <c r="B620" s="52">
        <v>602</v>
      </c>
      <c r="C620" s="52">
        <v>0</v>
      </c>
      <c r="D620" s="52">
        <v>0</v>
      </c>
      <c r="E620" s="52">
        <v>0</v>
      </c>
      <c r="F620" s="52">
        <v>0</v>
      </c>
      <c r="G620" s="52">
        <v>0</v>
      </c>
      <c r="H620" s="52">
        <v>0</v>
      </c>
      <c r="I620" s="52">
        <v>0</v>
      </c>
      <c r="J620" s="52">
        <v>12203617.064677516</v>
      </c>
      <c r="K620" s="52">
        <v>0</v>
      </c>
      <c r="L620" s="52">
        <v>0</v>
      </c>
      <c r="M620" s="53">
        <v>0</v>
      </c>
    </row>
    <row r="621" spans="1:13" x14ac:dyDescent="0.4">
      <c r="A621" s="54"/>
      <c r="B621" s="55">
        <v>603</v>
      </c>
      <c r="C621" s="55">
        <v>0</v>
      </c>
      <c r="D621" s="55">
        <v>0</v>
      </c>
      <c r="E621" s="55">
        <v>0</v>
      </c>
      <c r="F621" s="55">
        <v>37861297.369632691</v>
      </c>
      <c r="G621" s="55">
        <v>0</v>
      </c>
      <c r="H621" s="55">
        <v>0</v>
      </c>
      <c r="I621" s="55">
        <v>15437672.133188458</v>
      </c>
      <c r="J621" s="55">
        <v>0</v>
      </c>
      <c r="K621" s="55">
        <v>0</v>
      </c>
      <c r="L621" s="55">
        <v>0</v>
      </c>
      <c r="M621" s="56">
        <v>53298969.50282114</v>
      </c>
    </row>
    <row r="622" spans="1:13" x14ac:dyDescent="0.4">
      <c r="A622" s="51"/>
      <c r="B622" s="52">
        <v>604</v>
      </c>
      <c r="C622" s="52">
        <v>0</v>
      </c>
      <c r="D622" s="52">
        <v>0</v>
      </c>
      <c r="E622" s="52">
        <v>0</v>
      </c>
      <c r="F622" s="52">
        <v>0</v>
      </c>
      <c r="G622" s="52">
        <v>0</v>
      </c>
      <c r="H622" s="52">
        <v>0</v>
      </c>
      <c r="I622" s="52">
        <v>8516433.3645635415</v>
      </c>
      <c r="J622" s="52">
        <v>0</v>
      </c>
      <c r="K622" s="52">
        <v>0</v>
      </c>
      <c r="L622" s="52">
        <v>0</v>
      </c>
      <c r="M622" s="53">
        <v>8516433.3645635415</v>
      </c>
    </row>
    <row r="623" spans="1:13" x14ac:dyDescent="0.4">
      <c r="A623" s="54"/>
      <c r="B623" s="55">
        <v>605</v>
      </c>
      <c r="C623" s="55">
        <v>0</v>
      </c>
      <c r="D623" s="55">
        <v>0</v>
      </c>
      <c r="E623" s="55">
        <v>0</v>
      </c>
      <c r="F623" s="55">
        <v>0</v>
      </c>
      <c r="G623" s="55">
        <v>0</v>
      </c>
      <c r="H623" s="55">
        <v>0</v>
      </c>
      <c r="I623" s="55">
        <v>0</v>
      </c>
      <c r="J623" s="55">
        <v>0</v>
      </c>
      <c r="K623" s="55">
        <v>0</v>
      </c>
      <c r="L623" s="55">
        <v>0</v>
      </c>
      <c r="M623" s="56">
        <v>0</v>
      </c>
    </row>
    <row r="624" spans="1:13" x14ac:dyDescent="0.4">
      <c r="A624" s="51"/>
      <c r="B624" s="52">
        <v>606</v>
      </c>
      <c r="C624" s="52">
        <v>0</v>
      </c>
      <c r="D624" s="52">
        <v>0</v>
      </c>
      <c r="E624" s="52">
        <v>0</v>
      </c>
      <c r="F624" s="52">
        <v>5761201.4305275995</v>
      </c>
      <c r="G624" s="52">
        <v>0</v>
      </c>
      <c r="H624" s="52">
        <v>0</v>
      </c>
      <c r="I624" s="52">
        <v>0</v>
      </c>
      <c r="J624" s="52">
        <v>0</v>
      </c>
      <c r="K624" s="52">
        <v>0</v>
      </c>
      <c r="L624" s="52">
        <v>15512713.378892841</v>
      </c>
      <c r="M624" s="53">
        <v>21273914.809420437</v>
      </c>
    </row>
    <row r="625" spans="1:13" x14ac:dyDescent="0.4">
      <c r="A625" s="54"/>
      <c r="B625" s="55">
        <v>607</v>
      </c>
      <c r="C625" s="55">
        <v>0</v>
      </c>
      <c r="D625" s="55">
        <v>0</v>
      </c>
      <c r="E625" s="55">
        <v>0</v>
      </c>
      <c r="F625" s="55">
        <v>0</v>
      </c>
      <c r="G625" s="55">
        <v>0</v>
      </c>
      <c r="H625" s="55">
        <v>6562569.8079076419</v>
      </c>
      <c r="I625" s="55">
        <v>0</v>
      </c>
      <c r="J625" s="55">
        <v>0</v>
      </c>
      <c r="K625" s="55">
        <v>0</v>
      </c>
      <c r="L625" s="55">
        <v>0</v>
      </c>
      <c r="M625" s="56">
        <v>6562569.8079076419</v>
      </c>
    </row>
    <row r="626" spans="1:13" x14ac:dyDescent="0.4">
      <c r="A626" s="51"/>
      <c r="B626" s="52">
        <v>608</v>
      </c>
      <c r="C626" s="52">
        <v>0</v>
      </c>
      <c r="D626" s="52">
        <v>0</v>
      </c>
      <c r="E626" s="52">
        <v>0</v>
      </c>
      <c r="F626" s="52">
        <v>0</v>
      </c>
      <c r="G626" s="52">
        <v>0</v>
      </c>
      <c r="H626" s="52">
        <v>0</v>
      </c>
      <c r="I626" s="52">
        <v>0</v>
      </c>
      <c r="J626" s="52">
        <v>0</v>
      </c>
      <c r="K626" s="52">
        <v>0</v>
      </c>
      <c r="L626" s="52">
        <v>0</v>
      </c>
      <c r="M626" s="53">
        <v>0</v>
      </c>
    </row>
    <row r="627" spans="1:13" x14ac:dyDescent="0.4">
      <c r="A627" s="54"/>
      <c r="B627" s="55">
        <v>609</v>
      </c>
      <c r="C627" s="55">
        <v>0</v>
      </c>
      <c r="D627" s="55">
        <v>8421419.7517527938</v>
      </c>
      <c r="E627" s="55">
        <v>0</v>
      </c>
      <c r="F627" s="55">
        <v>0</v>
      </c>
      <c r="G627" s="55">
        <v>0</v>
      </c>
      <c r="H627" s="55">
        <v>0</v>
      </c>
      <c r="I627" s="55">
        <v>11953193.391145743</v>
      </c>
      <c r="J627" s="55">
        <v>48809879.388118304</v>
      </c>
      <c r="K627" s="55">
        <v>0</v>
      </c>
      <c r="L627" s="55">
        <v>0</v>
      </c>
      <c r="M627" s="56">
        <v>20374613.142898537</v>
      </c>
    </row>
    <row r="628" spans="1:13" x14ac:dyDescent="0.4">
      <c r="A628" s="51"/>
      <c r="B628" s="52">
        <v>610</v>
      </c>
      <c r="C628" s="52">
        <v>0</v>
      </c>
      <c r="D628" s="52">
        <v>0</v>
      </c>
      <c r="E628" s="52">
        <v>0</v>
      </c>
      <c r="F628" s="52">
        <v>9693904.0973207541</v>
      </c>
      <c r="G628" s="52">
        <v>0</v>
      </c>
      <c r="H628" s="52">
        <v>0</v>
      </c>
      <c r="I628" s="52">
        <v>0</v>
      </c>
      <c r="J628" s="52">
        <v>0</v>
      </c>
      <c r="K628" s="52">
        <v>0</v>
      </c>
      <c r="L628" s="52">
        <v>0</v>
      </c>
      <c r="M628" s="53">
        <v>9693904.0973207541</v>
      </c>
    </row>
    <row r="629" spans="1:13" x14ac:dyDescent="0.4">
      <c r="A629" s="54"/>
      <c r="B629" s="55">
        <v>611</v>
      </c>
      <c r="C629" s="55">
        <v>0</v>
      </c>
      <c r="D629" s="55">
        <v>0</v>
      </c>
      <c r="E629" s="55">
        <v>0</v>
      </c>
      <c r="F629" s="55">
        <v>0</v>
      </c>
      <c r="G629" s="55">
        <v>0</v>
      </c>
      <c r="H629" s="55">
        <v>0</v>
      </c>
      <c r="I629" s="55">
        <v>0</v>
      </c>
      <c r="J629" s="55">
        <v>6284812.4208117845</v>
      </c>
      <c r="K629" s="55">
        <v>6470894.8543984033</v>
      </c>
      <c r="L629" s="55">
        <v>0</v>
      </c>
      <c r="M629" s="56">
        <v>6470894.8543984033</v>
      </c>
    </row>
    <row r="630" spans="1:13" x14ac:dyDescent="0.4">
      <c r="A630" s="51"/>
      <c r="B630" s="52">
        <v>612</v>
      </c>
      <c r="C630" s="52">
        <v>0</v>
      </c>
      <c r="D630" s="52">
        <v>0</v>
      </c>
      <c r="E630" s="52">
        <v>0</v>
      </c>
      <c r="F630" s="52">
        <v>0</v>
      </c>
      <c r="G630" s="52">
        <v>0</v>
      </c>
      <c r="H630" s="52">
        <v>0</v>
      </c>
      <c r="I630" s="52">
        <v>0</v>
      </c>
      <c r="J630" s="52">
        <v>0</v>
      </c>
      <c r="K630" s="52">
        <v>0</v>
      </c>
      <c r="L630" s="52">
        <v>0</v>
      </c>
      <c r="M630" s="53">
        <v>0</v>
      </c>
    </row>
    <row r="631" spans="1:13" x14ac:dyDescent="0.4">
      <c r="A631" s="54"/>
      <c r="B631" s="55">
        <v>613</v>
      </c>
      <c r="C631" s="55">
        <v>0</v>
      </c>
      <c r="D631" s="55">
        <v>0</v>
      </c>
      <c r="E631" s="55">
        <v>0</v>
      </c>
      <c r="F631" s="55">
        <v>0</v>
      </c>
      <c r="G631" s="55">
        <v>0</v>
      </c>
      <c r="H631" s="55">
        <v>0</v>
      </c>
      <c r="I631" s="55">
        <v>0</v>
      </c>
      <c r="J631" s="55">
        <v>0</v>
      </c>
      <c r="K631" s="55">
        <v>0</v>
      </c>
      <c r="L631" s="55">
        <v>0</v>
      </c>
      <c r="M631" s="56">
        <v>0</v>
      </c>
    </row>
    <row r="632" spans="1:13" x14ac:dyDescent="0.4">
      <c r="A632" s="51"/>
      <c r="B632" s="52">
        <v>614</v>
      </c>
      <c r="C632" s="52">
        <v>62449105.469665736</v>
      </c>
      <c r="D632" s="52">
        <v>0</v>
      </c>
      <c r="E632" s="52">
        <v>0</v>
      </c>
      <c r="F632" s="52">
        <v>0</v>
      </c>
      <c r="G632" s="52">
        <v>0</v>
      </c>
      <c r="H632" s="52">
        <v>0</v>
      </c>
      <c r="I632" s="52">
        <v>0</v>
      </c>
      <c r="J632" s="52">
        <v>11716373.968445117</v>
      </c>
      <c r="K632" s="52">
        <v>0</v>
      </c>
      <c r="L632" s="52">
        <v>0</v>
      </c>
      <c r="M632" s="53">
        <v>62449105.469665736</v>
      </c>
    </row>
    <row r="633" spans="1:13" x14ac:dyDescent="0.4">
      <c r="A633" s="54"/>
      <c r="B633" s="55">
        <v>615</v>
      </c>
      <c r="C633" s="55">
        <v>0</v>
      </c>
      <c r="D633" s="55">
        <v>0</v>
      </c>
      <c r="E633" s="55">
        <v>0</v>
      </c>
      <c r="F633" s="55">
        <v>0</v>
      </c>
      <c r="G633" s="55">
        <v>0</v>
      </c>
      <c r="H633" s="55">
        <v>0</v>
      </c>
      <c r="I633" s="55">
        <v>0</v>
      </c>
      <c r="J633" s="55">
        <v>0</v>
      </c>
      <c r="K633" s="55">
        <v>0</v>
      </c>
      <c r="L633" s="55">
        <v>0</v>
      </c>
      <c r="M633" s="56">
        <v>0</v>
      </c>
    </row>
    <row r="634" spans="1:13" x14ac:dyDescent="0.4">
      <c r="A634" s="51"/>
      <c r="B634" s="52">
        <v>616</v>
      </c>
      <c r="C634" s="52">
        <v>0</v>
      </c>
      <c r="D634" s="52">
        <v>0</v>
      </c>
      <c r="E634" s="52">
        <v>0</v>
      </c>
      <c r="F634" s="52">
        <v>0</v>
      </c>
      <c r="G634" s="52">
        <v>0</v>
      </c>
      <c r="H634" s="52">
        <v>0</v>
      </c>
      <c r="I634" s="52">
        <v>0</v>
      </c>
      <c r="J634" s="52">
        <v>0</v>
      </c>
      <c r="K634" s="52">
        <v>0</v>
      </c>
      <c r="L634" s="52">
        <v>0</v>
      </c>
      <c r="M634" s="53">
        <v>0</v>
      </c>
    </row>
    <row r="635" spans="1:13" x14ac:dyDescent="0.4">
      <c r="A635" s="54"/>
      <c r="B635" s="55">
        <v>617</v>
      </c>
      <c r="C635" s="55">
        <v>0</v>
      </c>
      <c r="D635" s="55">
        <v>0</v>
      </c>
      <c r="E635" s="55">
        <v>0</v>
      </c>
      <c r="F635" s="55">
        <v>0</v>
      </c>
      <c r="G635" s="55">
        <v>0</v>
      </c>
      <c r="H635" s="55">
        <v>0</v>
      </c>
      <c r="I635" s="55">
        <v>0</v>
      </c>
      <c r="J635" s="55">
        <v>0</v>
      </c>
      <c r="K635" s="55">
        <v>0</v>
      </c>
      <c r="L635" s="55">
        <v>0</v>
      </c>
      <c r="M635" s="56">
        <v>0</v>
      </c>
    </row>
    <row r="636" spans="1:13" x14ac:dyDescent="0.4">
      <c r="A636" s="51"/>
      <c r="B636" s="52">
        <v>618</v>
      </c>
      <c r="C636" s="52">
        <v>0</v>
      </c>
      <c r="D636" s="52">
        <v>0</v>
      </c>
      <c r="E636" s="52">
        <v>0</v>
      </c>
      <c r="F636" s="52">
        <v>0</v>
      </c>
      <c r="G636" s="52">
        <v>0</v>
      </c>
      <c r="H636" s="52">
        <v>0</v>
      </c>
      <c r="I636" s="52">
        <v>0</v>
      </c>
      <c r="J636" s="52">
        <v>0</v>
      </c>
      <c r="K636" s="52">
        <v>0</v>
      </c>
      <c r="L636" s="52">
        <v>0</v>
      </c>
      <c r="M636" s="53">
        <v>0</v>
      </c>
    </row>
    <row r="637" spans="1:13" x14ac:dyDescent="0.4">
      <c r="A637" s="54"/>
      <c r="B637" s="55">
        <v>619</v>
      </c>
      <c r="C637" s="55">
        <v>0</v>
      </c>
      <c r="D637" s="55">
        <v>0</v>
      </c>
      <c r="E637" s="55">
        <v>0</v>
      </c>
      <c r="F637" s="55">
        <v>0</v>
      </c>
      <c r="G637" s="55">
        <v>0</v>
      </c>
      <c r="H637" s="55">
        <v>0</v>
      </c>
      <c r="I637" s="55">
        <v>0</v>
      </c>
      <c r="J637" s="55">
        <v>7849582.849108994</v>
      </c>
      <c r="K637" s="55">
        <v>0</v>
      </c>
      <c r="L637" s="55">
        <v>0</v>
      </c>
      <c r="M637" s="56">
        <v>8050266.2857596176</v>
      </c>
    </row>
    <row r="638" spans="1:13" x14ac:dyDescent="0.4">
      <c r="A638" s="51"/>
      <c r="B638" s="52">
        <v>620</v>
      </c>
      <c r="C638" s="52">
        <v>0</v>
      </c>
      <c r="D638" s="52">
        <v>0</v>
      </c>
      <c r="E638" s="52">
        <v>0</v>
      </c>
      <c r="F638" s="52">
        <v>0</v>
      </c>
      <c r="G638" s="52">
        <v>0</v>
      </c>
      <c r="H638" s="52">
        <v>0</v>
      </c>
      <c r="I638" s="52">
        <v>52676924.199854709</v>
      </c>
      <c r="J638" s="52">
        <v>14864085.04684183</v>
      </c>
      <c r="K638" s="52">
        <v>0</v>
      </c>
      <c r="L638" s="52">
        <v>0</v>
      </c>
      <c r="M638" s="53">
        <v>52676924.199854709</v>
      </c>
    </row>
    <row r="639" spans="1:13" x14ac:dyDescent="0.4">
      <c r="A639" s="54"/>
      <c r="B639" s="55">
        <v>621</v>
      </c>
      <c r="C639" s="55">
        <v>0</v>
      </c>
      <c r="D639" s="55">
        <v>0</v>
      </c>
      <c r="E639" s="55">
        <v>0</v>
      </c>
      <c r="F639" s="55">
        <v>0</v>
      </c>
      <c r="G639" s="55">
        <v>0</v>
      </c>
      <c r="H639" s="55">
        <v>0</v>
      </c>
      <c r="I639" s="55">
        <v>0</v>
      </c>
      <c r="J639" s="55">
        <v>8136017.313950805</v>
      </c>
      <c r="K639" s="55">
        <v>20423313.655666582</v>
      </c>
      <c r="L639" s="55">
        <v>0</v>
      </c>
      <c r="M639" s="56">
        <v>20423313.655666582</v>
      </c>
    </row>
    <row r="640" spans="1:13" x14ac:dyDescent="0.4">
      <c r="A640" s="51"/>
      <c r="B640" s="52">
        <v>622</v>
      </c>
      <c r="C640" s="52">
        <v>0</v>
      </c>
      <c r="D640" s="52">
        <v>0</v>
      </c>
      <c r="E640" s="52">
        <v>0</v>
      </c>
      <c r="F640" s="52">
        <v>0</v>
      </c>
      <c r="G640" s="52">
        <v>8333325.742431771</v>
      </c>
      <c r="H640" s="52">
        <v>0</v>
      </c>
      <c r="I640" s="52">
        <v>0</v>
      </c>
      <c r="J640" s="52">
        <v>0</v>
      </c>
      <c r="K640" s="52">
        <v>0</v>
      </c>
      <c r="L640" s="52">
        <v>0</v>
      </c>
      <c r="M640" s="53">
        <v>8333325.742431771</v>
      </c>
    </row>
    <row r="641" spans="1:13" x14ac:dyDescent="0.4">
      <c r="A641" s="54"/>
      <c r="B641" s="55">
        <v>623</v>
      </c>
      <c r="C641" s="55">
        <v>0</v>
      </c>
      <c r="D641" s="55">
        <v>10593384.813739317</v>
      </c>
      <c r="E641" s="55">
        <v>0</v>
      </c>
      <c r="F641" s="55">
        <v>0</v>
      </c>
      <c r="G641" s="55">
        <v>0</v>
      </c>
      <c r="H641" s="55">
        <v>6313091.3129323479</v>
      </c>
      <c r="I641" s="55">
        <v>0</v>
      </c>
      <c r="J641" s="55">
        <v>0</v>
      </c>
      <c r="K641" s="55">
        <v>0</v>
      </c>
      <c r="L641" s="55">
        <v>0</v>
      </c>
      <c r="M641" s="56">
        <v>16906476.126671664</v>
      </c>
    </row>
    <row r="642" spans="1:13" x14ac:dyDescent="0.4">
      <c r="A642" s="51"/>
      <c r="B642" s="52">
        <v>624</v>
      </c>
      <c r="C642" s="52">
        <v>0</v>
      </c>
      <c r="D642" s="52">
        <v>0</v>
      </c>
      <c r="E642" s="52">
        <v>0</v>
      </c>
      <c r="F642" s="52">
        <v>0</v>
      </c>
      <c r="G642" s="52">
        <v>0</v>
      </c>
      <c r="H642" s="52">
        <v>0</v>
      </c>
      <c r="I642" s="52">
        <v>0</v>
      </c>
      <c r="J642" s="52">
        <v>0</v>
      </c>
      <c r="K642" s="52">
        <v>0</v>
      </c>
      <c r="L642" s="52">
        <v>0</v>
      </c>
      <c r="M642" s="53">
        <v>0</v>
      </c>
    </row>
    <row r="643" spans="1:13" x14ac:dyDescent="0.4">
      <c r="A643" s="54"/>
      <c r="B643" s="55">
        <v>625</v>
      </c>
      <c r="C643" s="55">
        <v>0</v>
      </c>
      <c r="D643" s="55">
        <v>0</v>
      </c>
      <c r="E643" s="55">
        <v>8598962.4699020907</v>
      </c>
      <c r="F643" s="55">
        <v>0</v>
      </c>
      <c r="G643" s="55">
        <v>0</v>
      </c>
      <c r="H643" s="55">
        <v>0</v>
      </c>
      <c r="I643" s="55">
        <v>0</v>
      </c>
      <c r="J643" s="55">
        <v>0</v>
      </c>
      <c r="K643" s="55">
        <v>0</v>
      </c>
      <c r="L643" s="55">
        <v>0</v>
      </c>
      <c r="M643" s="56">
        <v>32537890.440539297</v>
      </c>
    </row>
    <row r="644" spans="1:13" x14ac:dyDescent="0.4">
      <c r="A644" s="51"/>
      <c r="B644" s="52">
        <v>626</v>
      </c>
      <c r="C644" s="52">
        <v>6952638.8684918359</v>
      </c>
      <c r="D644" s="52">
        <v>0</v>
      </c>
      <c r="E644" s="52">
        <v>0</v>
      </c>
      <c r="F644" s="52">
        <v>0</v>
      </c>
      <c r="G644" s="52">
        <v>0</v>
      </c>
      <c r="H644" s="52">
        <v>0</v>
      </c>
      <c r="I644" s="52">
        <v>0</v>
      </c>
      <c r="J644" s="52">
        <v>0</v>
      </c>
      <c r="K644" s="52">
        <v>0</v>
      </c>
      <c r="L644" s="52">
        <v>0</v>
      </c>
      <c r="M644" s="53">
        <v>6952638.8684918359</v>
      </c>
    </row>
    <row r="645" spans="1:13" x14ac:dyDescent="0.4">
      <c r="A645" s="54"/>
      <c r="B645" s="55">
        <v>627</v>
      </c>
      <c r="C645" s="55">
        <v>0</v>
      </c>
      <c r="D645" s="55">
        <v>0</v>
      </c>
      <c r="E645" s="55">
        <v>0</v>
      </c>
      <c r="F645" s="55">
        <v>0</v>
      </c>
      <c r="G645" s="55">
        <v>0</v>
      </c>
      <c r="H645" s="55">
        <v>0</v>
      </c>
      <c r="I645" s="55">
        <v>0</v>
      </c>
      <c r="J645" s="55">
        <v>0</v>
      </c>
      <c r="K645" s="55">
        <v>0</v>
      </c>
      <c r="L645" s="55">
        <v>0</v>
      </c>
      <c r="M645" s="56">
        <v>0</v>
      </c>
    </row>
    <row r="646" spans="1:13" x14ac:dyDescent="0.4">
      <c r="A646" s="51"/>
      <c r="B646" s="52">
        <v>628</v>
      </c>
      <c r="C646" s="52">
        <v>0</v>
      </c>
      <c r="D646" s="52">
        <v>0</v>
      </c>
      <c r="E646" s="52">
        <v>0</v>
      </c>
      <c r="F646" s="52">
        <v>0</v>
      </c>
      <c r="G646" s="52">
        <v>0</v>
      </c>
      <c r="H646" s="52">
        <v>6349276.6991928378</v>
      </c>
      <c r="I646" s="52">
        <v>0</v>
      </c>
      <c r="J646" s="52">
        <v>0</v>
      </c>
      <c r="K646" s="52">
        <v>0</v>
      </c>
      <c r="L646" s="52">
        <v>0</v>
      </c>
      <c r="M646" s="53">
        <v>6349276.6991928378</v>
      </c>
    </row>
    <row r="647" spans="1:13" x14ac:dyDescent="0.4">
      <c r="A647" s="54"/>
      <c r="B647" s="55">
        <v>629</v>
      </c>
      <c r="C647" s="55">
        <v>0</v>
      </c>
      <c r="D647" s="55">
        <v>0</v>
      </c>
      <c r="E647" s="55">
        <v>0</v>
      </c>
      <c r="F647" s="55">
        <v>0</v>
      </c>
      <c r="G647" s="55">
        <v>0</v>
      </c>
      <c r="H647" s="55">
        <v>0</v>
      </c>
      <c r="I647" s="55">
        <v>0</v>
      </c>
      <c r="J647" s="55">
        <v>0</v>
      </c>
      <c r="K647" s="55">
        <v>0</v>
      </c>
      <c r="L647" s="55">
        <v>7396833.0107777901</v>
      </c>
      <c r="M647" s="56">
        <v>7396833.0107777901</v>
      </c>
    </row>
    <row r="648" spans="1:13" x14ac:dyDescent="0.4">
      <c r="A648" s="51"/>
      <c r="B648" s="52">
        <v>630</v>
      </c>
      <c r="C648" s="52">
        <v>0</v>
      </c>
      <c r="D648" s="52">
        <v>0</v>
      </c>
      <c r="E648" s="52">
        <v>0</v>
      </c>
      <c r="F648" s="52">
        <v>0</v>
      </c>
      <c r="G648" s="52">
        <v>0</v>
      </c>
      <c r="H648" s="52">
        <v>0</v>
      </c>
      <c r="I648" s="52">
        <v>0</v>
      </c>
      <c r="J648" s="52">
        <v>6669702.9656018447</v>
      </c>
      <c r="K648" s="52">
        <v>0</v>
      </c>
      <c r="L648" s="52">
        <v>0</v>
      </c>
      <c r="M648" s="53">
        <v>0</v>
      </c>
    </row>
    <row r="649" spans="1:13" x14ac:dyDescent="0.4">
      <c r="A649" s="54"/>
      <c r="B649" s="55">
        <v>631</v>
      </c>
      <c r="C649" s="55">
        <v>0</v>
      </c>
      <c r="D649" s="55">
        <v>0</v>
      </c>
      <c r="E649" s="55">
        <v>0</v>
      </c>
      <c r="F649" s="55">
        <v>0</v>
      </c>
      <c r="G649" s="55">
        <v>0</v>
      </c>
      <c r="H649" s="55">
        <v>10140927.20008645</v>
      </c>
      <c r="I649" s="55">
        <v>0</v>
      </c>
      <c r="J649" s="55">
        <v>0</v>
      </c>
      <c r="K649" s="55">
        <v>0</v>
      </c>
      <c r="L649" s="55">
        <v>7398670.0914063603</v>
      </c>
      <c r="M649" s="56">
        <v>17539597.291492812</v>
      </c>
    </row>
    <row r="650" spans="1:13" x14ac:dyDescent="0.4">
      <c r="A650" s="51"/>
      <c r="B650" s="52">
        <v>632</v>
      </c>
      <c r="C650" s="52">
        <v>46602698.880035013</v>
      </c>
      <c r="D650" s="52">
        <v>0</v>
      </c>
      <c r="E650" s="52">
        <v>0</v>
      </c>
      <c r="F650" s="52">
        <v>0</v>
      </c>
      <c r="G650" s="52">
        <v>17247043.731493294</v>
      </c>
      <c r="H650" s="52">
        <v>0</v>
      </c>
      <c r="I650" s="52">
        <v>0</v>
      </c>
      <c r="J650" s="52">
        <v>0</v>
      </c>
      <c r="K650" s="52">
        <v>30711841.261257861</v>
      </c>
      <c r="L650" s="52">
        <v>0</v>
      </c>
      <c r="M650" s="53">
        <v>94561583.872786164</v>
      </c>
    </row>
    <row r="651" spans="1:13" x14ac:dyDescent="0.4">
      <c r="A651" s="54"/>
      <c r="B651" s="55">
        <v>633</v>
      </c>
      <c r="C651" s="55">
        <v>0</v>
      </c>
      <c r="D651" s="55">
        <v>0</v>
      </c>
      <c r="E651" s="55">
        <v>0</v>
      </c>
      <c r="F651" s="55">
        <v>0</v>
      </c>
      <c r="G651" s="55">
        <v>23337705.748741958</v>
      </c>
      <c r="H651" s="55">
        <v>0</v>
      </c>
      <c r="I651" s="55">
        <v>0</v>
      </c>
      <c r="J651" s="55">
        <v>0</v>
      </c>
      <c r="K651" s="55">
        <v>0</v>
      </c>
      <c r="L651" s="55">
        <v>0</v>
      </c>
      <c r="M651" s="56">
        <v>23337705.748741958</v>
      </c>
    </row>
    <row r="652" spans="1:13" x14ac:dyDescent="0.4">
      <c r="A652" s="51"/>
      <c r="B652" s="52">
        <v>634</v>
      </c>
      <c r="C652" s="52">
        <v>0</v>
      </c>
      <c r="D652" s="52">
        <v>0</v>
      </c>
      <c r="E652" s="52">
        <v>0</v>
      </c>
      <c r="F652" s="52">
        <v>0</v>
      </c>
      <c r="G652" s="52">
        <v>0</v>
      </c>
      <c r="H652" s="52">
        <v>0</v>
      </c>
      <c r="I652" s="52">
        <v>0</v>
      </c>
      <c r="J652" s="52">
        <v>666362412.27951026</v>
      </c>
      <c r="K652" s="52">
        <v>5939623.105185084</v>
      </c>
      <c r="L652" s="52">
        <v>0</v>
      </c>
      <c r="M652" s="53">
        <v>5939623.105185084</v>
      </c>
    </row>
    <row r="653" spans="1:13" x14ac:dyDescent="0.4">
      <c r="A653" s="54"/>
      <c r="B653" s="55">
        <v>635</v>
      </c>
      <c r="C653" s="55">
        <v>0</v>
      </c>
      <c r="D653" s="55">
        <v>0</v>
      </c>
      <c r="E653" s="55">
        <v>0</v>
      </c>
      <c r="F653" s="55">
        <v>0</v>
      </c>
      <c r="G653" s="55">
        <v>0</v>
      </c>
      <c r="H653" s="55">
        <v>0</v>
      </c>
      <c r="I653" s="55">
        <v>0</v>
      </c>
      <c r="J653" s="55">
        <v>0</v>
      </c>
      <c r="K653" s="55">
        <v>0</v>
      </c>
      <c r="L653" s="55">
        <v>0</v>
      </c>
      <c r="M653" s="56">
        <v>0</v>
      </c>
    </row>
    <row r="654" spans="1:13" x14ac:dyDescent="0.4">
      <c r="A654" s="51"/>
      <c r="B654" s="52">
        <v>636</v>
      </c>
      <c r="C654" s="52">
        <v>9114315.2277993225</v>
      </c>
      <c r="D654" s="52">
        <v>0</v>
      </c>
      <c r="E654" s="52">
        <v>0</v>
      </c>
      <c r="F654" s="52">
        <v>0</v>
      </c>
      <c r="G654" s="52">
        <v>12407845.121039111</v>
      </c>
      <c r="H654" s="52">
        <v>0</v>
      </c>
      <c r="I654" s="52">
        <v>6351090.3918456025</v>
      </c>
      <c r="J654" s="52">
        <v>0</v>
      </c>
      <c r="K654" s="52">
        <v>0</v>
      </c>
      <c r="L654" s="52">
        <v>0</v>
      </c>
      <c r="M654" s="53">
        <v>27873250.740684036</v>
      </c>
    </row>
    <row r="655" spans="1:13" x14ac:dyDescent="0.4">
      <c r="A655" s="54"/>
      <c r="B655" s="55">
        <v>637</v>
      </c>
      <c r="C655" s="55">
        <v>0</v>
      </c>
      <c r="D655" s="55">
        <v>0</v>
      </c>
      <c r="E655" s="55">
        <v>0</v>
      </c>
      <c r="F655" s="55">
        <v>0</v>
      </c>
      <c r="G655" s="55">
        <v>0</v>
      </c>
      <c r="H655" s="55">
        <v>0</v>
      </c>
      <c r="I655" s="55">
        <v>0</v>
      </c>
      <c r="J655" s="55">
        <v>0</v>
      </c>
      <c r="K655" s="55">
        <v>0</v>
      </c>
      <c r="L655" s="55">
        <v>0</v>
      </c>
      <c r="M655" s="56">
        <v>0</v>
      </c>
    </row>
    <row r="656" spans="1:13" x14ac:dyDescent="0.4">
      <c r="A656" s="51"/>
      <c r="B656" s="52">
        <v>638</v>
      </c>
      <c r="C656" s="52">
        <v>0</v>
      </c>
      <c r="D656" s="52">
        <v>0</v>
      </c>
      <c r="E656" s="52">
        <v>6622744.1539475247</v>
      </c>
      <c r="F656" s="52">
        <v>0</v>
      </c>
      <c r="G656" s="52">
        <v>0</v>
      </c>
      <c r="H656" s="52">
        <v>0</v>
      </c>
      <c r="I656" s="52">
        <v>0</v>
      </c>
      <c r="J656" s="52">
        <v>0</v>
      </c>
      <c r="K656" s="52">
        <v>0</v>
      </c>
      <c r="L656" s="52">
        <v>0</v>
      </c>
      <c r="M656" s="53">
        <v>6622744.1539475247</v>
      </c>
    </row>
    <row r="657" spans="1:13" x14ac:dyDescent="0.4">
      <c r="A657" s="54"/>
      <c r="B657" s="55">
        <v>639</v>
      </c>
      <c r="C657" s="55">
        <v>0</v>
      </c>
      <c r="D657" s="55">
        <v>0</v>
      </c>
      <c r="E657" s="55">
        <v>0</v>
      </c>
      <c r="F657" s="55">
        <v>0</v>
      </c>
      <c r="G657" s="55">
        <v>0</v>
      </c>
      <c r="H657" s="55">
        <v>0</v>
      </c>
      <c r="I657" s="55">
        <v>0</v>
      </c>
      <c r="J657" s="55">
        <v>0</v>
      </c>
      <c r="K657" s="55">
        <v>0</v>
      </c>
      <c r="L657" s="55">
        <v>0</v>
      </c>
      <c r="M657" s="56">
        <v>0</v>
      </c>
    </row>
    <row r="658" spans="1:13" x14ac:dyDescent="0.4">
      <c r="A658" s="51"/>
      <c r="B658" s="52">
        <v>640</v>
      </c>
      <c r="C658" s="52">
        <v>0</v>
      </c>
      <c r="D658" s="52">
        <v>0</v>
      </c>
      <c r="E658" s="52">
        <v>0</v>
      </c>
      <c r="F658" s="52">
        <v>0</v>
      </c>
      <c r="G658" s="52">
        <v>0</v>
      </c>
      <c r="H658" s="52">
        <v>0</v>
      </c>
      <c r="I658" s="52">
        <v>11847773.481443316</v>
      </c>
      <c r="J658" s="52">
        <v>0</v>
      </c>
      <c r="K658" s="52">
        <v>0</v>
      </c>
      <c r="L658" s="52">
        <v>0</v>
      </c>
      <c r="M658" s="53">
        <v>11847773.481443316</v>
      </c>
    </row>
    <row r="659" spans="1:13" x14ac:dyDescent="0.4">
      <c r="A659" s="54"/>
      <c r="B659" s="55">
        <v>641</v>
      </c>
      <c r="C659" s="55">
        <v>0</v>
      </c>
      <c r="D659" s="55">
        <v>0</v>
      </c>
      <c r="E659" s="55">
        <v>0</v>
      </c>
      <c r="F659" s="55">
        <v>0</v>
      </c>
      <c r="G659" s="55">
        <v>0</v>
      </c>
      <c r="H659" s="55">
        <v>0</v>
      </c>
      <c r="I659" s="55">
        <v>0</v>
      </c>
      <c r="J659" s="55">
        <v>0</v>
      </c>
      <c r="K659" s="55">
        <v>0</v>
      </c>
      <c r="L659" s="55">
        <v>0</v>
      </c>
      <c r="M659" s="56">
        <v>0</v>
      </c>
    </row>
    <row r="660" spans="1:13" x14ac:dyDescent="0.4">
      <c r="A660" s="51"/>
      <c r="B660" s="52">
        <v>642</v>
      </c>
      <c r="C660" s="52">
        <v>0</v>
      </c>
      <c r="D660" s="52">
        <v>0</v>
      </c>
      <c r="E660" s="52">
        <v>0</v>
      </c>
      <c r="F660" s="52">
        <v>0</v>
      </c>
      <c r="G660" s="52">
        <v>0</v>
      </c>
      <c r="H660" s="52">
        <v>16934444.100829907</v>
      </c>
      <c r="I660" s="52">
        <v>0</v>
      </c>
      <c r="J660" s="52">
        <v>0</v>
      </c>
      <c r="K660" s="52">
        <v>0</v>
      </c>
      <c r="L660" s="52">
        <v>0</v>
      </c>
      <c r="M660" s="53">
        <v>16934444.100829907</v>
      </c>
    </row>
    <row r="661" spans="1:13" x14ac:dyDescent="0.4">
      <c r="A661" s="54"/>
      <c r="B661" s="55">
        <v>643</v>
      </c>
      <c r="C661" s="55">
        <v>0</v>
      </c>
      <c r="D661" s="55">
        <v>0</v>
      </c>
      <c r="E661" s="55">
        <v>5841963.1229243586</v>
      </c>
      <c r="F661" s="55">
        <v>0</v>
      </c>
      <c r="G661" s="55">
        <v>0</v>
      </c>
      <c r="H661" s="55">
        <v>0</v>
      </c>
      <c r="I661" s="55">
        <v>0</v>
      </c>
      <c r="J661" s="55">
        <v>0</v>
      </c>
      <c r="K661" s="55">
        <v>0</v>
      </c>
      <c r="L661" s="55">
        <v>0</v>
      </c>
      <c r="M661" s="56">
        <v>5841963.1229243586</v>
      </c>
    </row>
    <row r="662" spans="1:13" x14ac:dyDescent="0.4">
      <c r="A662" s="51"/>
      <c r="B662" s="52">
        <v>644</v>
      </c>
      <c r="C662" s="52">
        <v>0</v>
      </c>
      <c r="D662" s="52">
        <v>0</v>
      </c>
      <c r="E662" s="52">
        <v>0</v>
      </c>
      <c r="F662" s="52">
        <v>18191134.360642865</v>
      </c>
      <c r="G662" s="52">
        <v>5960716.3002903955</v>
      </c>
      <c r="H662" s="52">
        <v>0</v>
      </c>
      <c r="I662" s="52">
        <v>0</v>
      </c>
      <c r="J662" s="52">
        <v>0</v>
      </c>
      <c r="K662" s="52">
        <v>0</v>
      </c>
      <c r="L662" s="52">
        <v>0</v>
      </c>
      <c r="M662" s="53">
        <v>31232298.523942761</v>
      </c>
    </row>
    <row r="663" spans="1:13" x14ac:dyDescent="0.4">
      <c r="A663" s="54"/>
      <c r="B663" s="55">
        <v>645</v>
      </c>
      <c r="C663" s="55">
        <v>13851206.484838594</v>
      </c>
      <c r="D663" s="55">
        <v>0</v>
      </c>
      <c r="E663" s="55">
        <v>0</v>
      </c>
      <c r="F663" s="55">
        <v>0</v>
      </c>
      <c r="G663" s="55">
        <v>0</v>
      </c>
      <c r="H663" s="55">
        <v>0</v>
      </c>
      <c r="I663" s="55">
        <v>0</v>
      </c>
      <c r="J663" s="55">
        <v>0</v>
      </c>
      <c r="K663" s="55">
        <v>0</v>
      </c>
      <c r="L663" s="55">
        <v>0</v>
      </c>
      <c r="M663" s="56">
        <v>21501664.490410861</v>
      </c>
    </row>
    <row r="664" spans="1:13" x14ac:dyDescent="0.4">
      <c r="A664" s="51"/>
      <c r="B664" s="52">
        <v>646</v>
      </c>
      <c r="C664" s="52">
        <v>7542353.4207775965</v>
      </c>
      <c r="D664" s="52">
        <v>0</v>
      </c>
      <c r="E664" s="52">
        <v>0</v>
      </c>
      <c r="F664" s="52">
        <v>0</v>
      </c>
      <c r="G664" s="52">
        <v>0</v>
      </c>
      <c r="H664" s="52">
        <v>0</v>
      </c>
      <c r="I664" s="52">
        <v>0</v>
      </c>
      <c r="J664" s="52">
        <v>0</v>
      </c>
      <c r="K664" s="52">
        <v>0</v>
      </c>
      <c r="L664" s="52">
        <v>0</v>
      </c>
      <c r="M664" s="53">
        <v>7542353.4207775965</v>
      </c>
    </row>
    <row r="665" spans="1:13" x14ac:dyDescent="0.4">
      <c r="A665" s="54"/>
      <c r="B665" s="55">
        <v>647</v>
      </c>
      <c r="C665" s="55">
        <v>0</v>
      </c>
      <c r="D665" s="55">
        <v>0</v>
      </c>
      <c r="E665" s="55">
        <v>0</v>
      </c>
      <c r="F665" s="55">
        <v>0</v>
      </c>
      <c r="G665" s="55">
        <v>0</v>
      </c>
      <c r="H665" s="55">
        <v>0</v>
      </c>
      <c r="I665" s="55">
        <v>0</v>
      </c>
      <c r="J665" s="55">
        <v>0</v>
      </c>
      <c r="K665" s="55">
        <v>0</v>
      </c>
      <c r="L665" s="55">
        <v>0</v>
      </c>
      <c r="M665" s="56">
        <v>0</v>
      </c>
    </row>
    <row r="666" spans="1:13" x14ac:dyDescent="0.4">
      <c r="A666" s="51"/>
      <c r="B666" s="52">
        <v>648</v>
      </c>
      <c r="C666" s="52">
        <v>0</v>
      </c>
      <c r="D666" s="52">
        <v>0</v>
      </c>
      <c r="E666" s="52">
        <v>0</v>
      </c>
      <c r="F666" s="52">
        <v>0</v>
      </c>
      <c r="G666" s="52">
        <v>0</v>
      </c>
      <c r="H666" s="52">
        <v>0</v>
      </c>
      <c r="I666" s="52">
        <v>0</v>
      </c>
      <c r="J666" s="52">
        <v>8036579.0127671408</v>
      </c>
      <c r="K666" s="52">
        <v>0</v>
      </c>
      <c r="L666" s="52">
        <v>0</v>
      </c>
      <c r="M666" s="53">
        <v>0</v>
      </c>
    </row>
    <row r="667" spans="1:13" x14ac:dyDescent="0.4">
      <c r="A667" s="54"/>
      <c r="B667" s="55">
        <v>649</v>
      </c>
      <c r="C667" s="55">
        <v>0</v>
      </c>
      <c r="D667" s="55">
        <v>0</v>
      </c>
      <c r="E667" s="55">
        <v>0</v>
      </c>
      <c r="F667" s="55">
        <v>0</v>
      </c>
      <c r="G667" s="55">
        <v>0</v>
      </c>
      <c r="H667" s="55">
        <v>0</v>
      </c>
      <c r="I667" s="55">
        <v>0</v>
      </c>
      <c r="J667" s="55">
        <v>11661562.309180779</v>
      </c>
      <c r="K667" s="55">
        <v>35844557.935199998</v>
      </c>
      <c r="L667" s="55">
        <v>8016284.0380026372</v>
      </c>
      <c r="M667" s="56">
        <v>43860841.973202638</v>
      </c>
    </row>
    <row r="668" spans="1:13" x14ac:dyDescent="0.4">
      <c r="A668" s="51"/>
      <c r="B668" s="52">
        <v>650</v>
      </c>
      <c r="C668" s="52">
        <v>0</v>
      </c>
      <c r="D668" s="52">
        <v>0</v>
      </c>
      <c r="E668" s="52">
        <v>6072256.9671118036</v>
      </c>
      <c r="F668" s="52">
        <v>0</v>
      </c>
      <c r="G668" s="52">
        <v>0</v>
      </c>
      <c r="H668" s="52">
        <v>0</v>
      </c>
      <c r="I668" s="52">
        <v>0</v>
      </c>
      <c r="J668" s="52">
        <v>0</v>
      </c>
      <c r="K668" s="52">
        <v>0</v>
      </c>
      <c r="L668" s="52">
        <v>0</v>
      </c>
      <c r="M668" s="53">
        <v>35120702.075733133</v>
      </c>
    </row>
    <row r="669" spans="1:13" x14ac:dyDescent="0.4">
      <c r="A669" s="54"/>
      <c r="B669" s="55">
        <v>651</v>
      </c>
      <c r="C669" s="55">
        <v>0</v>
      </c>
      <c r="D669" s="55">
        <v>0</v>
      </c>
      <c r="E669" s="55">
        <v>0</v>
      </c>
      <c r="F669" s="55">
        <v>0</v>
      </c>
      <c r="G669" s="55">
        <v>0</v>
      </c>
      <c r="H669" s="55">
        <v>0</v>
      </c>
      <c r="I669" s="55">
        <v>0</v>
      </c>
      <c r="J669" s="55">
        <v>0</v>
      </c>
      <c r="K669" s="55">
        <v>0</v>
      </c>
      <c r="L669" s="55">
        <v>0</v>
      </c>
      <c r="M669" s="56">
        <v>0</v>
      </c>
    </row>
    <row r="670" spans="1:13" x14ac:dyDescent="0.4">
      <c r="A670" s="51"/>
      <c r="B670" s="52">
        <v>652</v>
      </c>
      <c r="C670" s="52">
        <v>0</v>
      </c>
      <c r="D670" s="52">
        <v>0</v>
      </c>
      <c r="E670" s="52">
        <v>7676382.3883296819</v>
      </c>
      <c r="F670" s="52">
        <v>6017388.7029782087</v>
      </c>
      <c r="G670" s="52">
        <v>0</v>
      </c>
      <c r="H670" s="52">
        <v>0</v>
      </c>
      <c r="I670" s="52">
        <v>0</v>
      </c>
      <c r="J670" s="52">
        <v>0</v>
      </c>
      <c r="K670" s="52">
        <v>0</v>
      </c>
      <c r="L670" s="52">
        <v>0</v>
      </c>
      <c r="M670" s="53">
        <v>13693771.09130789</v>
      </c>
    </row>
    <row r="671" spans="1:13" x14ac:dyDescent="0.4">
      <c r="A671" s="54"/>
      <c r="B671" s="55">
        <v>653</v>
      </c>
      <c r="C671" s="55">
        <v>0</v>
      </c>
      <c r="D671" s="55">
        <v>0</v>
      </c>
      <c r="E671" s="55">
        <v>0</v>
      </c>
      <c r="F671" s="55">
        <v>0</v>
      </c>
      <c r="G671" s="55">
        <v>0</v>
      </c>
      <c r="H671" s="55">
        <v>0</v>
      </c>
      <c r="I671" s="55">
        <v>0</v>
      </c>
      <c r="J671" s="55">
        <v>0</v>
      </c>
      <c r="K671" s="55">
        <v>0</v>
      </c>
      <c r="L671" s="55">
        <v>0</v>
      </c>
      <c r="M671" s="56">
        <v>9680622.1940063499</v>
      </c>
    </row>
    <row r="672" spans="1:13" x14ac:dyDescent="0.4">
      <c r="A672" s="51"/>
      <c r="B672" s="52">
        <v>654</v>
      </c>
      <c r="C672" s="52">
        <v>25759544.432380505</v>
      </c>
      <c r="D672" s="52">
        <v>0</v>
      </c>
      <c r="E672" s="52">
        <v>0</v>
      </c>
      <c r="F672" s="52">
        <v>0</v>
      </c>
      <c r="G672" s="52">
        <v>0</v>
      </c>
      <c r="H672" s="52">
        <v>5840452.7821347211</v>
      </c>
      <c r="I672" s="52">
        <v>0</v>
      </c>
      <c r="J672" s="52">
        <v>0</v>
      </c>
      <c r="K672" s="52">
        <v>0</v>
      </c>
      <c r="L672" s="52">
        <v>6388164.387219334</v>
      </c>
      <c r="M672" s="53">
        <v>37988161.601734564</v>
      </c>
    </row>
    <row r="673" spans="1:13" x14ac:dyDescent="0.4">
      <c r="A673" s="54"/>
      <c r="B673" s="55">
        <v>655</v>
      </c>
      <c r="C673" s="55">
        <v>0</v>
      </c>
      <c r="D673" s="55">
        <v>0</v>
      </c>
      <c r="E673" s="55">
        <v>6883032.3814916583</v>
      </c>
      <c r="F673" s="55">
        <v>0</v>
      </c>
      <c r="G673" s="55">
        <v>0</v>
      </c>
      <c r="H673" s="55">
        <v>0</v>
      </c>
      <c r="I673" s="55">
        <v>22477806.325011745</v>
      </c>
      <c r="J673" s="55">
        <v>0</v>
      </c>
      <c r="K673" s="55">
        <v>7320282.9214134412</v>
      </c>
      <c r="L673" s="55">
        <v>0</v>
      </c>
      <c r="M673" s="56">
        <v>36681121.627916843</v>
      </c>
    </row>
    <row r="674" spans="1:13" x14ac:dyDescent="0.4">
      <c r="A674" s="51"/>
      <c r="B674" s="52">
        <v>656</v>
      </c>
      <c r="C674" s="52">
        <v>0</v>
      </c>
      <c r="D674" s="52">
        <v>0</v>
      </c>
      <c r="E674" s="52">
        <v>0</v>
      </c>
      <c r="F674" s="52">
        <v>0</v>
      </c>
      <c r="G674" s="52">
        <v>17129942.792505644</v>
      </c>
      <c r="H674" s="52">
        <v>0</v>
      </c>
      <c r="I674" s="52">
        <v>0</v>
      </c>
      <c r="J674" s="52">
        <v>0</v>
      </c>
      <c r="K674" s="52">
        <v>0</v>
      </c>
      <c r="L674" s="52">
        <v>0</v>
      </c>
      <c r="M674" s="53">
        <v>17129942.792505644</v>
      </c>
    </row>
    <row r="675" spans="1:13" x14ac:dyDescent="0.4">
      <c r="A675" s="54"/>
      <c r="B675" s="55">
        <v>657</v>
      </c>
      <c r="C675" s="55">
        <v>0</v>
      </c>
      <c r="D675" s="55">
        <v>0</v>
      </c>
      <c r="E675" s="55">
        <v>0</v>
      </c>
      <c r="F675" s="55">
        <v>0</v>
      </c>
      <c r="G675" s="55">
        <v>0</v>
      </c>
      <c r="H675" s="55">
        <v>0</v>
      </c>
      <c r="I675" s="55">
        <v>0</v>
      </c>
      <c r="J675" s="55">
        <v>21997583.277610496</v>
      </c>
      <c r="K675" s="55">
        <v>0</v>
      </c>
      <c r="L675" s="55">
        <v>0</v>
      </c>
      <c r="M675" s="56">
        <v>0</v>
      </c>
    </row>
    <row r="676" spans="1:13" x14ac:dyDescent="0.4">
      <c r="A676" s="51"/>
      <c r="B676" s="52">
        <v>658</v>
      </c>
      <c r="C676" s="52">
        <v>0</v>
      </c>
      <c r="D676" s="52">
        <v>0</v>
      </c>
      <c r="E676" s="52">
        <v>0</v>
      </c>
      <c r="F676" s="52">
        <v>0</v>
      </c>
      <c r="G676" s="52">
        <v>0</v>
      </c>
      <c r="H676" s="52">
        <v>0</v>
      </c>
      <c r="I676" s="52">
        <v>0</v>
      </c>
      <c r="J676" s="52">
        <v>0</v>
      </c>
      <c r="K676" s="52">
        <v>0</v>
      </c>
      <c r="L676" s="52">
        <v>0</v>
      </c>
      <c r="M676" s="53">
        <v>0</v>
      </c>
    </row>
    <row r="677" spans="1:13" x14ac:dyDescent="0.4">
      <c r="A677" s="54"/>
      <c r="B677" s="55">
        <v>659</v>
      </c>
      <c r="C677" s="55">
        <v>6190210.0388483265</v>
      </c>
      <c r="D677" s="55">
        <v>0</v>
      </c>
      <c r="E677" s="55">
        <v>0</v>
      </c>
      <c r="F677" s="55">
        <v>0</v>
      </c>
      <c r="G677" s="55">
        <v>0</v>
      </c>
      <c r="H677" s="55">
        <v>0</v>
      </c>
      <c r="I677" s="55">
        <v>0</v>
      </c>
      <c r="J677" s="55">
        <v>0</v>
      </c>
      <c r="K677" s="55">
        <v>0</v>
      </c>
      <c r="L677" s="55">
        <v>10177189.32097353</v>
      </c>
      <c r="M677" s="56">
        <v>16367399.359821856</v>
      </c>
    </row>
    <row r="678" spans="1:13" x14ac:dyDescent="0.4">
      <c r="A678" s="51"/>
      <c r="B678" s="52">
        <v>660</v>
      </c>
      <c r="C678" s="52">
        <v>0</v>
      </c>
      <c r="D678" s="52">
        <v>0</v>
      </c>
      <c r="E678" s="52">
        <v>0</v>
      </c>
      <c r="F678" s="52">
        <v>0</v>
      </c>
      <c r="G678" s="52">
        <v>0</v>
      </c>
      <c r="H678" s="52">
        <v>0</v>
      </c>
      <c r="I678" s="52">
        <v>0</v>
      </c>
      <c r="J678" s="52">
        <v>11004851.684706286</v>
      </c>
      <c r="K678" s="52">
        <v>0</v>
      </c>
      <c r="L678" s="52">
        <v>0</v>
      </c>
      <c r="M678" s="53">
        <v>0</v>
      </c>
    </row>
    <row r="679" spans="1:13" x14ac:dyDescent="0.4">
      <c r="A679" s="54"/>
      <c r="B679" s="55">
        <v>661</v>
      </c>
      <c r="C679" s="55">
        <v>0</v>
      </c>
      <c r="D679" s="55">
        <v>0</v>
      </c>
      <c r="E679" s="55">
        <v>0</v>
      </c>
      <c r="F679" s="55">
        <v>30261136.924973089</v>
      </c>
      <c r="G679" s="55">
        <v>7430048.5661893804</v>
      </c>
      <c r="H679" s="55">
        <v>0</v>
      </c>
      <c r="I679" s="55">
        <v>0</v>
      </c>
      <c r="J679" s="55">
        <v>0</v>
      </c>
      <c r="K679" s="55">
        <v>0</v>
      </c>
      <c r="L679" s="55">
        <v>0</v>
      </c>
      <c r="M679" s="56">
        <v>37691185.491162471</v>
      </c>
    </row>
    <row r="680" spans="1:13" x14ac:dyDescent="0.4">
      <c r="A680" s="51"/>
      <c r="B680" s="52">
        <v>662</v>
      </c>
      <c r="C680" s="52">
        <v>0</v>
      </c>
      <c r="D680" s="52">
        <v>0</v>
      </c>
      <c r="E680" s="52">
        <v>0</v>
      </c>
      <c r="F680" s="52">
        <v>0</v>
      </c>
      <c r="G680" s="52">
        <v>0</v>
      </c>
      <c r="H680" s="52">
        <v>0</v>
      </c>
      <c r="I680" s="52">
        <v>0</v>
      </c>
      <c r="J680" s="52">
        <v>0</v>
      </c>
      <c r="K680" s="52">
        <v>0</v>
      </c>
      <c r="L680" s="52">
        <v>0</v>
      </c>
      <c r="M680" s="53">
        <v>0</v>
      </c>
    </row>
    <row r="681" spans="1:13" x14ac:dyDescent="0.4">
      <c r="A681" s="54"/>
      <c r="B681" s="55">
        <v>663</v>
      </c>
      <c r="C681" s="55">
        <v>0</v>
      </c>
      <c r="D681" s="55">
        <v>0</v>
      </c>
      <c r="E681" s="55">
        <v>0</v>
      </c>
      <c r="F681" s="55">
        <v>0</v>
      </c>
      <c r="G681" s="55">
        <v>0</v>
      </c>
      <c r="H681" s="55">
        <v>0</v>
      </c>
      <c r="I681" s="55">
        <v>0</v>
      </c>
      <c r="J681" s="55">
        <v>0</v>
      </c>
      <c r="K681" s="55">
        <v>0</v>
      </c>
      <c r="L681" s="55">
        <v>7950721.2450172128</v>
      </c>
      <c r="M681" s="56">
        <v>7950721.2450172128</v>
      </c>
    </row>
    <row r="682" spans="1:13" x14ac:dyDescent="0.4">
      <c r="A682" s="51"/>
      <c r="B682" s="52">
        <v>664</v>
      </c>
      <c r="C682" s="52">
        <v>0</v>
      </c>
      <c r="D682" s="52">
        <v>0</v>
      </c>
      <c r="E682" s="52">
        <v>0</v>
      </c>
      <c r="F682" s="52">
        <v>0</v>
      </c>
      <c r="G682" s="52">
        <v>0</v>
      </c>
      <c r="H682" s="52">
        <v>0</v>
      </c>
      <c r="I682" s="52">
        <v>0</v>
      </c>
      <c r="J682" s="52">
        <v>0</v>
      </c>
      <c r="K682" s="52">
        <v>0</v>
      </c>
      <c r="L682" s="52">
        <v>6265294.8773725079</v>
      </c>
      <c r="M682" s="53">
        <v>6265294.8773725079</v>
      </c>
    </row>
    <row r="683" spans="1:13" x14ac:dyDescent="0.4">
      <c r="A683" s="54"/>
      <c r="B683" s="55">
        <v>665</v>
      </c>
      <c r="C683" s="55">
        <v>0</v>
      </c>
      <c r="D683" s="55">
        <v>0</v>
      </c>
      <c r="E683" s="55">
        <v>0</v>
      </c>
      <c r="F683" s="55">
        <v>0</v>
      </c>
      <c r="G683" s="55">
        <v>0</v>
      </c>
      <c r="H683" s="55">
        <v>0</v>
      </c>
      <c r="I683" s="55">
        <v>0</v>
      </c>
      <c r="J683" s="55">
        <v>0</v>
      </c>
      <c r="K683" s="55">
        <v>0</v>
      </c>
      <c r="L683" s="55">
        <v>0</v>
      </c>
      <c r="M683" s="56">
        <v>0</v>
      </c>
    </row>
    <row r="684" spans="1:13" x14ac:dyDescent="0.4">
      <c r="A684" s="51"/>
      <c r="B684" s="52">
        <v>666</v>
      </c>
      <c r="C684" s="52">
        <v>0</v>
      </c>
      <c r="D684" s="52">
        <v>0</v>
      </c>
      <c r="E684" s="52">
        <v>0</v>
      </c>
      <c r="F684" s="52">
        <v>0</v>
      </c>
      <c r="G684" s="52">
        <v>0</v>
      </c>
      <c r="H684" s="52">
        <v>0</v>
      </c>
      <c r="I684" s="52">
        <v>0</v>
      </c>
      <c r="J684" s="52">
        <v>0</v>
      </c>
      <c r="K684" s="52">
        <v>0</v>
      </c>
      <c r="L684" s="52">
        <v>0</v>
      </c>
      <c r="M684" s="53">
        <v>0</v>
      </c>
    </row>
    <row r="685" spans="1:13" x14ac:dyDescent="0.4">
      <c r="A685" s="54"/>
      <c r="B685" s="55">
        <v>667</v>
      </c>
      <c r="C685" s="55">
        <v>0</v>
      </c>
      <c r="D685" s="55">
        <v>5953182.404836433</v>
      </c>
      <c r="E685" s="55">
        <v>0</v>
      </c>
      <c r="F685" s="55">
        <v>0</v>
      </c>
      <c r="G685" s="55">
        <v>0</v>
      </c>
      <c r="H685" s="55">
        <v>0</v>
      </c>
      <c r="I685" s="55">
        <v>0</v>
      </c>
      <c r="J685" s="55">
        <v>0</v>
      </c>
      <c r="K685" s="55">
        <v>0</v>
      </c>
      <c r="L685" s="55">
        <v>0</v>
      </c>
      <c r="M685" s="56">
        <v>5953182.404836433</v>
      </c>
    </row>
    <row r="686" spans="1:13" x14ac:dyDescent="0.4">
      <c r="A686" s="51"/>
      <c r="B686" s="52">
        <v>668</v>
      </c>
      <c r="C686" s="52">
        <v>0</v>
      </c>
      <c r="D686" s="52">
        <v>0</v>
      </c>
      <c r="E686" s="52">
        <v>0</v>
      </c>
      <c r="F686" s="52">
        <v>0</v>
      </c>
      <c r="G686" s="52">
        <v>7022313.2714433717</v>
      </c>
      <c r="H686" s="52">
        <v>5972409.099772227</v>
      </c>
      <c r="I686" s="52">
        <v>0</v>
      </c>
      <c r="J686" s="52">
        <v>0</v>
      </c>
      <c r="K686" s="52">
        <v>0</v>
      </c>
      <c r="L686" s="52">
        <v>0</v>
      </c>
      <c r="M686" s="53">
        <v>12994722.371215601</v>
      </c>
    </row>
    <row r="687" spans="1:13" x14ac:dyDescent="0.4">
      <c r="A687" s="54"/>
      <c r="B687" s="55">
        <v>669</v>
      </c>
      <c r="C687" s="55">
        <v>0</v>
      </c>
      <c r="D687" s="55">
        <v>0</v>
      </c>
      <c r="E687" s="55">
        <v>0</v>
      </c>
      <c r="F687" s="55">
        <v>0</v>
      </c>
      <c r="G687" s="55">
        <v>5969100.5538825691</v>
      </c>
      <c r="H687" s="55">
        <v>0</v>
      </c>
      <c r="I687" s="55">
        <v>0</v>
      </c>
      <c r="J687" s="55">
        <v>0</v>
      </c>
      <c r="K687" s="55">
        <v>0</v>
      </c>
      <c r="L687" s="55">
        <v>0</v>
      </c>
      <c r="M687" s="56">
        <v>5969100.5538825691</v>
      </c>
    </row>
    <row r="688" spans="1:13" x14ac:dyDescent="0.4">
      <c r="A688" s="51"/>
      <c r="B688" s="52">
        <v>670</v>
      </c>
      <c r="C688" s="52">
        <v>0</v>
      </c>
      <c r="D688" s="52">
        <v>0</v>
      </c>
      <c r="E688" s="52">
        <v>0</v>
      </c>
      <c r="F688" s="52">
        <v>35603163.892863438</v>
      </c>
      <c r="G688" s="52">
        <v>0</v>
      </c>
      <c r="H688" s="52">
        <v>0</v>
      </c>
      <c r="I688" s="52">
        <v>0</v>
      </c>
      <c r="J688" s="52">
        <v>0</v>
      </c>
      <c r="K688" s="52">
        <v>0</v>
      </c>
      <c r="L688" s="52">
        <v>0</v>
      </c>
      <c r="M688" s="53">
        <v>35603163.892863438</v>
      </c>
    </row>
    <row r="689" spans="1:13" x14ac:dyDescent="0.4">
      <c r="A689" s="54"/>
      <c r="B689" s="55">
        <v>671</v>
      </c>
      <c r="C689" s="55">
        <v>0</v>
      </c>
      <c r="D689" s="55">
        <v>0</v>
      </c>
      <c r="E689" s="55">
        <v>0</v>
      </c>
      <c r="F689" s="55">
        <v>0</v>
      </c>
      <c r="G689" s="55">
        <v>0</v>
      </c>
      <c r="H689" s="55">
        <v>0</v>
      </c>
      <c r="I689" s="55">
        <v>9359498.0940300822</v>
      </c>
      <c r="J689" s="55">
        <v>0</v>
      </c>
      <c r="K689" s="55">
        <v>0</v>
      </c>
      <c r="L689" s="55">
        <v>0</v>
      </c>
      <c r="M689" s="56">
        <v>9359498.0940300822</v>
      </c>
    </row>
    <row r="690" spans="1:13" x14ac:dyDescent="0.4">
      <c r="A690" s="51"/>
      <c r="B690" s="52">
        <v>672</v>
      </c>
      <c r="C690" s="52">
        <v>0</v>
      </c>
      <c r="D690" s="52">
        <v>0</v>
      </c>
      <c r="E690" s="52">
        <v>0</v>
      </c>
      <c r="F690" s="52">
        <v>0</v>
      </c>
      <c r="G690" s="52">
        <v>0</v>
      </c>
      <c r="H690" s="52">
        <v>0</v>
      </c>
      <c r="I690" s="52">
        <v>0</v>
      </c>
      <c r="J690" s="52">
        <v>0</v>
      </c>
      <c r="K690" s="52">
        <v>0</v>
      </c>
      <c r="L690" s="52">
        <v>0</v>
      </c>
      <c r="M690" s="53">
        <v>0</v>
      </c>
    </row>
    <row r="691" spans="1:13" x14ac:dyDescent="0.4">
      <c r="A691" s="54"/>
      <c r="B691" s="55">
        <v>673</v>
      </c>
      <c r="C691" s="55">
        <v>0</v>
      </c>
      <c r="D691" s="55">
        <v>0</v>
      </c>
      <c r="E691" s="55">
        <v>0</v>
      </c>
      <c r="F691" s="55">
        <v>0</v>
      </c>
      <c r="G691" s="55">
        <v>0</v>
      </c>
      <c r="H691" s="55">
        <v>0</v>
      </c>
      <c r="I691" s="55">
        <v>0</v>
      </c>
      <c r="J691" s="55">
        <v>0</v>
      </c>
      <c r="K691" s="55">
        <v>0</v>
      </c>
      <c r="L691" s="55">
        <v>0</v>
      </c>
      <c r="M691" s="56">
        <v>0</v>
      </c>
    </row>
    <row r="692" spans="1:13" x14ac:dyDescent="0.4">
      <c r="A692" s="51"/>
      <c r="B692" s="52">
        <v>674</v>
      </c>
      <c r="C692" s="52">
        <v>0</v>
      </c>
      <c r="D692" s="52">
        <v>0</v>
      </c>
      <c r="E692" s="52">
        <v>0</v>
      </c>
      <c r="F692" s="52">
        <v>0</v>
      </c>
      <c r="G692" s="52">
        <v>0</v>
      </c>
      <c r="H692" s="52">
        <v>0</v>
      </c>
      <c r="I692" s="52">
        <v>0</v>
      </c>
      <c r="J692" s="52">
        <v>0</v>
      </c>
      <c r="K692" s="52">
        <v>6393855.8538341857</v>
      </c>
      <c r="L692" s="52">
        <v>0</v>
      </c>
      <c r="M692" s="53">
        <v>6393855.8538341857</v>
      </c>
    </row>
    <row r="693" spans="1:13" x14ac:dyDescent="0.4">
      <c r="A693" s="54"/>
      <c r="B693" s="55">
        <v>675</v>
      </c>
      <c r="C693" s="55">
        <v>0</v>
      </c>
      <c r="D693" s="55">
        <v>0</v>
      </c>
      <c r="E693" s="55">
        <v>0</v>
      </c>
      <c r="F693" s="55">
        <v>0</v>
      </c>
      <c r="G693" s="55">
        <v>0</v>
      </c>
      <c r="H693" s="55">
        <v>0</v>
      </c>
      <c r="I693" s="55">
        <v>0</v>
      </c>
      <c r="J693" s="55">
        <v>0</v>
      </c>
      <c r="K693" s="55">
        <v>0</v>
      </c>
      <c r="L693" s="55">
        <v>0</v>
      </c>
      <c r="M693" s="56">
        <v>0</v>
      </c>
    </row>
    <row r="694" spans="1:13" x14ac:dyDescent="0.4">
      <c r="A694" s="51"/>
      <c r="B694" s="52">
        <v>676</v>
      </c>
      <c r="C694" s="52">
        <v>38716780.874287985</v>
      </c>
      <c r="D694" s="52">
        <v>0</v>
      </c>
      <c r="E694" s="52">
        <v>0</v>
      </c>
      <c r="F694" s="52">
        <v>0</v>
      </c>
      <c r="G694" s="52">
        <v>0</v>
      </c>
      <c r="H694" s="52">
        <v>0</v>
      </c>
      <c r="I694" s="52">
        <v>0</v>
      </c>
      <c r="J694" s="52">
        <v>0</v>
      </c>
      <c r="K694" s="52">
        <v>0</v>
      </c>
      <c r="L694" s="52">
        <v>0</v>
      </c>
      <c r="M694" s="53">
        <v>381636779.73630887</v>
      </c>
    </row>
    <row r="695" spans="1:13" x14ac:dyDescent="0.4">
      <c r="A695" s="54"/>
      <c r="B695" s="55">
        <v>677</v>
      </c>
      <c r="C695" s="55">
        <v>0</v>
      </c>
      <c r="D695" s="55">
        <v>0</v>
      </c>
      <c r="E695" s="55">
        <v>0</v>
      </c>
      <c r="F695" s="55">
        <v>0</v>
      </c>
      <c r="G695" s="55">
        <v>0</v>
      </c>
      <c r="H695" s="55">
        <v>0</v>
      </c>
      <c r="I695" s="55">
        <v>0</v>
      </c>
      <c r="J695" s="55">
        <v>0</v>
      </c>
      <c r="K695" s="55">
        <v>0</v>
      </c>
      <c r="L695" s="55">
        <v>0</v>
      </c>
      <c r="M695" s="56">
        <v>0</v>
      </c>
    </row>
    <row r="696" spans="1:13" x14ac:dyDescent="0.4">
      <c r="A696" s="51"/>
      <c r="B696" s="52">
        <v>678</v>
      </c>
      <c r="C696" s="52">
        <v>0</v>
      </c>
      <c r="D696" s="52">
        <v>0</v>
      </c>
      <c r="E696" s="52">
        <v>0</v>
      </c>
      <c r="F696" s="52">
        <v>0</v>
      </c>
      <c r="G696" s="52">
        <v>0</v>
      </c>
      <c r="H696" s="52">
        <v>0</v>
      </c>
      <c r="I696" s="52">
        <v>0</v>
      </c>
      <c r="J696" s="52">
        <v>0</v>
      </c>
      <c r="K696" s="52">
        <v>0</v>
      </c>
      <c r="L696" s="52">
        <v>0</v>
      </c>
      <c r="M696" s="53">
        <v>0</v>
      </c>
    </row>
    <row r="697" spans="1:13" x14ac:dyDescent="0.4">
      <c r="A697" s="54"/>
      <c r="B697" s="55">
        <v>679</v>
      </c>
      <c r="C697" s="55">
        <v>0</v>
      </c>
      <c r="D697" s="55">
        <v>0</v>
      </c>
      <c r="E697" s="55">
        <v>0</v>
      </c>
      <c r="F697" s="55">
        <v>0</v>
      </c>
      <c r="G697" s="55">
        <v>0</v>
      </c>
      <c r="H697" s="55">
        <v>0</v>
      </c>
      <c r="I697" s="55">
        <v>0</v>
      </c>
      <c r="J697" s="55">
        <v>0</v>
      </c>
      <c r="K697" s="55">
        <v>17998657.492607936</v>
      </c>
      <c r="L697" s="55">
        <v>0</v>
      </c>
      <c r="M697" s="56">
        <v>17998657.492607936</v>
      </c>
    </row>
    <row r="698" spans="1:13" x14ac:dyDescent="0.4">
      <c r="A698" s="51"/>
      <c r="B698" s="52">
        <v>680</v>
      </c>
      <c r="C698" s="52">
        <v>0</v>
      </c>
      <c r="D698" s="52">
        <v>0</v>
      </c>
      <c r="E698" s="52">
        <v>0</v>
      </c>
      <c r="F698" s="52">
        <v>0</v>
      </c>
      <c r="G698" s="52">
        <v>0</v>
      </c>
      <c r="H698" s="52">
        <v>0</v>
      </c>
      <c r="I698" s="52">
        <v>0</v>
      </c>
      <c r="J698" s="52">
        <v>0</v>
      </c>
      <c r="K698" s="52">
        <v>0</v>
      </c>
      <c r="L698" s="52">
        <v>0</v>
      </c>
      <c r="M698" s="53">
        <v>0</v>
      </c>
    </row>
    <row r="699" spans="1:13" x14ac:dyDescent="0.4">
      <c r="A699" s="54"/>
      <c r="B699" s="55">
        <v>681</v>
      </c>
      <c r="C699" s="55">
        <v>0</v>
      </c>
      <c r="D699" s="55">
        <v>0</v>
      </c>
      <c r="E699" s="55">
        <v>0</v>
      </c>
      <c r="F699" s="55">
        <v>0</v>
      </c>
      <c r="G699" s="55">
        <v>0</v>
      </c>
      <c r="H699" s="55">
        <v>0</v>
      </c>
      <c r="I699" s="55">
        <v>0</v>
      </c>
      <c r="J699" s="55">
        <v>0</v>
      </c>
      <c r="K699" s="55">
        <v>0</v>
      </c>
      <c r="L699" s="55">
        <v>0</v>
      </c>
      <c r="M699" s="56">
        <v>0</v>
      </c>
    </row>
    <row r="700" spans="1:13" x14ac:dyDescent="0.4">
      <c r="A700" s="51"/>
      <c r="B700" s="52">
        <v>682</v>
      </c>
      <c r="C700" s="52">
        <v>0</v>
      </c>
      <c r="D700" s="52">
        <v>0</v>
      </c>
      <c r="E700" s="52">
        <v>0</v>
      </c>
      <c r="F700" s="52">
        <v>0</v>
      </c>
      <c r="G700" s="52">
        <v>0</v>
      </c>
      <c r="H700" s="52">
        <v>0</v>
      </c>
      <c r="I700" s="52">
        <v>0</v>
      </c>
      <c r="J700" s="52">
        <v>6757388.1744713262</v>
      </c>
      <c r="K700" s="52">
        <v>0</v>
      </c>
      <c r="L700" s="52">
        <v>0</v>
      </c>
      <c r="M700" s="53">
        <v>0</v>
      </c>
    </row>
    <row r="701" spans="1:13" x14ac:dyDescent="0.4">
      <c r="A701" s="54"/>
      <c r="B701" s="55">
        <v>683</v>
      </c>
      <c r="C701" s="55">
        <v>0</v>
      </c>
      <c r="D701" s="55">
        <v>0</v>
      </c>
      <c r="E701" s="55">
        <v>0</v>
      </c>
      <c r="F701" s="55">
        <v>0</v>
      </c>
      <c r="G701" s="55">
        <v>0</v>
      </c>
      <c r="H701" s="55">
        <v>0</v>
      </c>
      <c r="I701" s="55">
        <v>0</v>
      </c>
      <c r="J701" s="55">
        <v>0</v>
      </c>
      <c r="K701" s="55">
        <v>0</v>
      </c>
      <c r="L701" s="55">
        <v>0</v>
      </c>
      <c r="M701" s="56">
        <v>0</v>
      </c>
    </row>
    <row r="702" spans="1:13" x14ac:dyDescent="0.4">
      <c r="A702" s="51"/>
      <c r="B702" s="52">
        <v>684</v>
      </c>
      <c r="C702" s="52">
        <v>0</v>
      </c>
      <c r="D702" s="52">
        <v>0</v>
      </c>
      <c r="E702" s="52">
        <v>0</v>
      </c>
      <c r="F702" s="52">
        <v>0</v>
      </c>
      <c r="G702" s="52">
        <v>0</v>
      </c>
      <c r="H702" s="52">
        <v>0</v>
      </c>
      <c r="I702" s="52">
        <v>0</v>
      </c>
      <c r="J702" s="52">
        <v>0</v>
      </c>
      <c r="K702" s="52">
        <v>16464534.340581218</v>
      </c>
      <c r="L702" s="52">
        <v>0</v>
      </c>
      <c r="M702" s="53">
        <v>16464534.340581218</v>
      </c>
    </row>
    <row r="703" spans="1:13" x14ac:dyDescent="0.4">
      <c r="A703" s="54"/>
      <c r="B703" s="55">
        <v>685</v>
      </c>
      <c r="C703" s="55">
        <v>22585350.10719914</v>
      </c>
      <c r="D703" s="55">
        <v>0</v>
      </c>
      <c r="E703" s="55">
        <v>0</v>
      </c>
      <c r="F703" s="55">
        <v>0</v>
      </c>
      <c r="G703" s="55">
        <v>0</v>
      </c>
      <c r="H703" s="55">
        <v>0</v>
      </c>
      <c r="I703" s="55">
        <v>0</v>
      </c>
      <c r="J703" s="55">
        <v>62073767.790091373</v>
      </c>
      <c r="K703" s="55">
        <v>0</v>
      </c>
      <c r="L703" s="55">
        <v>35500811.814946294</v>
      </c>
      <c r="M703" s="56">
        <v>58086161.922145434</v>
      </c>
    </row>
    <row r="704" spans="1:13" x14ac:dyDescent="0.4">
      <c r="A704" s="51"/>
      <c r="B704" s="52">
        <v>686</v>
      </c>
      <c r="C704" s="52">
        <v>11599981.098102463</v>
      </c>
      <c r="D704" s="52">
        <v>0</v>
      </c>
      <c r="E704" s="52">
        <v>0</v>
      </c>
      <c r="F704" s="52">
        <v>0</v>
      </c>
      <c r="G704" s="52">
        <v>0</v>
      </c>
      <c r="H704" s="52">
        <v>0</v>
      </c>
      <c r="I704" s="52">
        <v>0</v>
      </c>
      <c r="J704" s="52">
        <v>7064383.2238113284</v>
      </c>
      <c r="K704" s="52">
        <v>0</v>
      </c>
      <c r="L704" s="52">
        <v>0</v>
      </c>
      <c r="M704" s="53">
        <v>11599981.098102463</v>
      </c>
    </row>
    <row r="705" spans="1:13" x14ac:dyDescent="0.4">
      <c r="A705" s="54"/>
      <c r="B705" s="55">
        <v>687</v>
      </c>
      <c r="C705" s="55">
        <v>0</v>
      </c>
      <c r="D705" s="55">
        <v>32040318.264557131</v>
      </c>
      <c r="E705" s="55">
        <v>0</v>
      </c>
      <c r="F705" s="55">
        <v>0</v>
      </c>
      <c r="G705" s="55">
        <v>0</v>
      </c>
      <c r="H705" s="55">
        <v>0</v>
      </c>
      <c r="I705" s="55">
        <v>0</v>
      </c>
      <c r="J705" s="55">
        <v>0</v>
      </c>
      <c r="K705" s="55">
        <v>0</v>
      </c>
      <c r="L705" s="55">
        <v>0</v>
      </c>
      <c r="M705" s="56">
        <v>32040318.264557131</v>
      </c>
    </row>
    <row r="706" spans="1:13" x14ac:dyDescent="0.4">
      <c r="A706" s="51"/>
      <c r="B706" s="52">
        <v>688</v>
      </c>
      <c r="C706" s="52">
        <v>0</v>
      </c>
      <c r="D706" s="52">
        <v>0</v>
      </c>
      <c r="E706" s="52">
        <v>6078832.5314869974</v>
      </c>
      <c r="F706" s="52">
        <v>0</v>
      </c>
      <c r="G706" s="52">
        <v>0</v>
      </c>
      <c r="H706" s="52">
        <v>0</v>
      </c>
      <c r="I706" s="52">
        <v>0</v>
      </c>
      <c r="J706" s="52">
        <v>0</v>
      </c>
      <c r="K706" s="52">
        <v>17249724.71634569</v>
      </c>
      <c r="L706" s="52">
        <v>10359054.735194933</v>
      </c>
      <c r="M706" s="53">
        <v>33687611.983027615</v>
      </c>
    </row>
    <row r="707" spans="1:13" x14ac:dyDescent="0.4">
      <c r="A707" s="54"/>
      <c r="B707" s="55">
        <v>689</v>
      </c>
      <c r="C707" s="55">
        <v>0</v>
      </c>
      <c r="D707" s="55">
        <v>0</v>
      </c>
      <c r="E707" s="55">
        <v>0</v>
      </c>
      <c r="F707" s="55">
        <v>0</v>
      </c>
      <c r="G707" s="55">
        <v>0</v>
      </c>
      <c r="H707" s="55">
        <v>0</v>
      </c>
      <c r="I707" s="55">
        <v>0</v>
      </c>
      <c r="J707" s="55">
        <v>6751177.0281805173</v>
      </c>
      <c r="K707" s="55">
        <v>0</v>
      </c>
      <c r="L707" s="55">
        <v>0</v>
      </c>
      <c r="M707" s="56">
        <v>8300826.9521765569</v>
      </c>
    </row>
    <row r="708" spans="1:13" x14ac:dyDescent="0.4">
      <c r="A708" s="51"/>
      <c r="B708" s="52">
        <v>690</v>
      </c>
      <c r="C708" s="52">
        <v>0</v>
      </c>
      <c r="D708" s="52">
        <v>0</v>
      </c>
      <c r="E708" s="52">
        <v>0</v>
      </c>
      <c r="F708" s="52">
        <v>0</v>
      </c>
      <c r="G708" s="52">
        <v>6869415.1298487112</v>
      </c>
      <c r="H708" s="52">
        <v>0</v>
      </c>
      <c r="I708" s="52">
        <v>0</v>
      </c>
      <c r="J708" s="52">
        <v>0</v>
      </c>
      <c r="K708" s="52">
        <v>0</v>
      </c>
      <c r="L708" s="52">
        <v>90622126.574509054</v>
      </c>
      <c r="M708" s="53">
        <v>97491541.704357773</v>
      </c>
    </row>
    <row r="709" spans="1:13" x14ac:dyDescent="0.4">
      <c r="A709" s="54"/>
      <c r="B709" s="55">
        <v>691</v>
      </c>
      <c r="C709" s="55">
        <v>0</v>
      </c>
      <c r="D709" s="55">
        <v>0</v>
      </c>
      <c r="E709" s="55">
        <v>0</v>
      </c>
      <c r="F709" s="55">
        <v>0</v>
      </c>
      <c r="G709" s="55">
        <v>0</v>
      </c>
      <c r="H709" s="55">
        <v>0</v>
      </c>
      <c r="I709" s="55">
        <v>0</v>
      </c>
      <c r="J709" s="55">
        <v>0</v>
      </c>
      <c r="K709" s="55">
        <v>0</v>
      </c>
      <c r="L709" s="55">
        <v>0</v>
      </c>
      <c r="M709" s="56">
        <v>0</v>
      </c>
    </row>
    <row r="710" spans="1:13" x14ac:dyDescent="0.4">
      <c r="A710" s="51"/>
      <c r="B710" s="52">
        <v>692</v>
      </c>
      <c r="C710" s="52">
        <v>0</v>
      </c>
      <c r="D710" s="52">
        <v>0</v>
      </c>
      <c r="E710" s="52">
        <v>0</v>
      </c>
      <c r="F710" s="52">
        <v>0</v>
      </c>
      <c r="G710" s="52">
        <v>0</v>
      </c>
      <c r="H710" s="52">
        <v>0</v>
      </c>
      <c r="I710" s="52">
        <v>0</v>
      </c>
      <c r="J710" s="52">
        <v>0</v>
      </c>
      <c r="K710" s="52">
        <v>0</v>
      </c>
      <c r="L710" s="52">
        <v>0</v>
      </c>
      <c r="M710" s="53">
        <v>0</v>
      </c>
    </row>
    <row r="711" spans="1:13" x14ac:dyDescent="0.4">
      <c r="A711" s="54"/>
      <c r="B711" s="55">
        <v>693</v>
      </c>
      <c r="C711" s="55">
        <v>0</v>
      </c>
      <c r="D711" s="55">
        <v>0</v>
      </c>
      <c r="E711" s="55">
        <v>0</v>
      </c>
      <c r="F711" s="55">
        <v>0</v>
      </c>
      <c r="G711" s="55">
        <v>0</v>
      </c>
      <c r="H711" s="55">
        <v>0</v>
      </c>
      <c r="I711" s="55">
        <v>44675026.527544543</v>
      </c>
      <c r="J711" s="55">
        <v>0</v>
      </c>
      <c r="K711" s="55">
        <v>0</v>
      </c>
      <c r="L711" s="55">
        <v>0</v>
      </c>
      <c r="M711" s="56">
        <v>57994066.090951473</v>
      </c>
    </row>
    <row r="712" spans="1:13" x14ac:dyDescent="0.4">
      <c r="A712" s="51"/>
      <c r="B712" s="52">
        <v>694</v>
      </c>
      <c r="C712" s="52">
        <v>0</v>
      </c>
      <c r="D712" s="52">
        <v>0</v>
      </c>
      <c r="E712" s="52">
        <v>0</v>
      </c>
      <c r="F712" s="52">
        <v>0</v>
      </c>
      <c r="G712" s="52">
        <v>0</v>
      </c>
      <c r="H712" s="52">
        <v>0</v>
      </c>
      <c r="I712" s="52">
        <v>0</v>
      </c>
      <c r="J712" s="52">
        <v>0</v>
      </c>
      <c r="K712" s="52">
        <v>0</v>
      </c>
      <c r="L712" s="52">
        <v>0</v>
      </c>
      <c r="M712" s="53">
        <v>0</v>
      </c>
    </row>
    <row r="713" spans="1:13" x14ac:dyDescent="0.4">
      <c r="A713" s="54"/>
      <c r="B713" s="55">
        <v>695</v>
      </c>
      <c r="C713" s="55">
        <v>0</v>
      </c>
      <c r="D713" s="55">
        <v>0</v>
      </c>
      <c r="E713" s="55">
        <v>9880734.3688653782</v>
      </c>
      <c r="F713" s="55">
        <v>0</v>
      </c>
      <c r="G713" s="55">
        <v>0</v>
      </c>
      <c r="H713" s="55">
        <v>0</v>
      </c>
      <c r="I713" s="55">
        <v>21747105.445237868</v>
      </c>
      <c r="J713" s="55">
        <v>0</v>
      </c>
      <c r="K713" s="55">
        <v>0</v>
      </c>
      <c r="L713" s="55">
        <v>0</v>
      </c>
      <c r="M713" s="56">
        <v>31627839.814103249</v>
      </c>
    </row>
    <row r="714" spans="1:13" x14ac:dyDescent="0.4">
      <c r="A714" s="51"/>
      <c r="B714" s="52">
        <v>696</v>
      </c>
      <c r="C714" s="52">
        <v>0</v>
      </c>
      <c r="D714" s="52">
        <v>0</v>
      </c>
      <c r="E714" s="52">
        <v>0</v>
      </c>
      <c r="F714" s="52">
        <v>0</v>
      </c>
      <c r="G714" s="52">
        <v>0</v>
      </c>
      <c r="H714" s="52">
        <v>0</v>
      </c>
      <c r="I714" s="52">
        <v>0</v>
      </c>
      <c r="J714" s="52">
        <v>0</v>
      </c>
      <c r="K714" s="52">
        <v>0</v>
      </c>
      <c r="L714" s="52">
        <v>0</v>
      </c>
      <c r="M714" s="53">
        <v>0</v>
      </c>
    </row>
    <row r="715" spans="1:13" x14ac:dyDescent="0.4">
      <c r="A715" s="54"/>
      <c r="B715" s="55">
        <v>697</v>
      </c>
      <c r="C715" s="55">
        <v>0</v>
      </c>
      <c r="D715" s="55">
        <v>0</v>
      </c>
      <c r="E715" s="55">
        <v>14219644.446429808</v>
      </c>
      <c r="F715" s="55">
        <v>0</v>
      </c>
      <c r="G715" s="55">
        <v>0</v>
      </c>
      <c r="H715" s="55">
        <v>8482732.4508119412</v>
      </c>
      <c r="I715" s="55">
        <v>0</v>
      </c>
      <c r="J715" s="55">
        <v>0</v>
      </c>
      <c r="K715" s="55">
        <v>0</v>
      </c>
      <c r="L715" s="55">
        <v>0</v>
      </c>
      <c r="M715" s="56">
        <v>22702376.897241749</v>
      </c>
    </row>
    <row r="716" spans="1:13" x14ac:dyDescent="0.4">
      <c r="A716" s="51"/>
      <c r="B716" s="52">
        <v>698</v>
      </c>
      <c r="C716" s="52">
        <v>0</v>
      </c>
      <c r="D716" s="52">
        <v>0</v>
      </c>
      <c r="E716" s="52">
        <v>0</v>
      </c>
      <c r="F716" s="52">
        <v>9549279.6589119136</v>
      </c>
      <c r="G716" s="52">
        <v>0</v>
      </c>
      <c r="H716" s="52">
        <v>0</v>
      </c>
      <c r="I716" s="52">
        <v>6735899.3984097876</v>
      </c>
      <c r="J716" s="52">
        <v>0</v>
      </c>
      <c r="K716" s="52">
        <v>0</v>
      </c>
      <c r="L716" s="52">
        <v>0</v>
      </c>
      <c r="M716" s="53">
        <v>32543967.482269768</v>
      </c>
    </row>
    <row r="717" spans="1:13" x14ac:dyDescent="0.4">
      <c r="A717" s="54"/>
      <c r="B717" s="55">
        <v>699</v>
      </c>
      <c r="C717" s="55">
        <v>0</v>
      </c>
      <c r="D717" s="55">
        <v>0</v>
      </c>
      <c r="E717" s="55">
        <v>0</v>
      </c>
      <c r="F717" s="55">
        <v>6763419.659764003</v>
      </c>
      <c r="G717" s="55">
        <v>0</v>
      </c>
      <c r="H717" s="55">
        <v>0</v>
      </c>
      <c r="I717" s="55">
        <v>20759679.614551879</v>
      </c>
      <c r="J717" s="55">
        <v>0</v>
      </c>
      <c r="K717" s="55">
        <v>0</v>
      </c>
      <c r="L717" s="55">
        <v>0</v>
      </c>
      <c r="M717" s="56">
        <v>27523099.274315879</v>
      </c>
    </row>
    <row r="718" spans="1:13" x14ac:dyDescent="0.4">
      <c r="A718" s="51"/>
      <c r="B718" s="52">
        <v>700</v>
      </c>
      <c r="C718" s="52">
        <v>0</v>
      </c>
      <c r="D718" s="52">
        <v>0</v>
      </c>
      <c r="E718" s="52">
        <v>0</v>
      </c>
      <c r="F718" s="52">
        <v>0</v>
      </c>
      <c r="G718" s="52">
        <v>0</v>
      </c>
      <c r="H718" s="52">
        <v>0</v>
      </c>
      <c r="I718" s="52">
        <v>0</v>
      </c>
      <c r="J718" s="52">
        <v>6347369.3582318434</v>
      </c>
      <c r="K718" s="52">
        <v>0</v>
      </c>
      <c r="L718" s="52">
        <v>0</v>
      </c>
      <c r="M718" s="53">
        <v>0</v>
      </c>
    </row>
    <row r="719" spans="1:13" x14ac:dyDescent="0.4">
      <c r="A719" s="54"/>
      <c r="B719" s="55">
        <v>701</v>
      </c>
      <c r="C719" s="55">
        <v>0</v>
      </c>
      <c r="D719" s="55">
        <v>0</v>
      </c>
      <c r="E719" s="55">
        <v>0</v>
      </c>
      <c r="F719" s="55">
        <v>0</v>
      </c>
      <c r="G719" s="55">
        <v>0</v>
      </c>
      <c r="H719" s="55">
        <v>0</v>
      </c>
      <c r="I719" s="55">
        <v>0</v>
      </c>
      <c r="J719" s="55">
        <v>0</v>
      </c>
      <c r="K719" s="55">
        <v>0</v>
      </c>
      <c r="L719" s="55">
        <v>0</v>
      </c>
      <c r="M719" s="56">
        <v>0</v>
      </c>
    </row>
    <row r="720" spans="1:13" x14ac:dyDescent="0.4">
      <c r="A720" s="51"/>
      <c r="B720" s="52">
        <v>702</v>
      </c>
      <c r="C720" s="52">
        <v>0</v>
      </c>
      <c r="D720" s="52">
        <v>27843066.455561701</v>
      </c>
      <c r="E720" s="52">
        <v>0</v>
      </c>
      <c r="F720" s="52">
        <v>0</v>
      </c>
      <c r="G720" s="52">
        <v>0</v>
      </c>
      <c r="H720" s="52">
        <v>21596154.400335621</v>
      </c>
      <c r="I720" s="52">
        <v>0</v>
      </c>
      <c r="J720" s="52">
        <v>16536351.532475898</v>
      </c>
      <c r="K720" s="52">
        <v>60124931.552782215</v>
      </c>
      <c r="L720" s="52">
        <v>72793730.118677691</v>
      </c>
      <c r="M720" s="53">
        <v>182357882.52735719</v>
      </c>
    </row>
    <row r="721" spans="1:13" x14ac:dyDescent="0.4">
      <c r="A721" s="54"/>
      <c r="B721" s="55">
        <v>703</v>
      </c>
      <c r="C721" s="55">
        <v>0</v>
      </c>
      <c r="D721" s="55">
        <v>0</v>
      </c>
      <c r="E721" s="55">
        <v>0</v>
      </c>
      <c r="F721" s="55">
        <v>17363539.716991149</v>
      </c>
      <c r="G721" s="55">
        <v>0</v>
      </c>
      <c r="H721" s="55">
        <v>0</v>
      </c>
      <c r="I721" s="55">
        <v>0</v>
      </c>
      <c r="J721" s="55">
        <v>0</v>
      </c>
      <c r="K721" s="55">
        <v>0</v>
      </c>
      <c r="L721" s="55">
        <v>0</v>
      </c>
      <c r="M721" s="56">
        <v>17363539.716991149</v>
      </c>
    </row>
    <row r="722" spans="1:13" x14ac:dyDescent="0.4">
      <c r="A722" s="51"/>
      <c r="B722" s="52">
        <v>704</v>
      </c>
      <c r="C722" s="52">
        <v>0</v>
      </c>
      <c r="D722" s="52">
        <v>0</v>
      </c>
      <c r="E722" s="52">
        <v>6753948.2836665632</v>
      </c>
      <c r="F722" s="52">
        <v>0</v>
      </c>
      <c r="G722" s="52">
        <v>0</v>
      </c>
      <c r="H722" s="52">
        <v>0</v>
      </c>
      <c r="I722" s="52">
        <v>0</v>
      </c>
      <c r="J722" s="52">
        <v>6250431.9986188263</v>
      </c>
      <c r="K722" s="52">
        <v>0</v>
      </c>
      <c r="L722" s="52">
        <v>0</v>
      </c>
      <c r="M722" s="53">
        <v>6753948.2836665632</v>
      </c>
    </row>
    <row r="723" spans="1:13" x14ac:dyDescent="0.4">
      <c r="A723" s="54"/>
      <c r="B723" s="55">
        <v>705</v>
      </c>
      <c r="C723" s="55">
        <v>0</v>
      </c>
      <c r="D723" s="55">
        <v>0</v>
      </c>
      <c r="E723" s="55">
        <v>0</v>
      </c>
      <c r="F723" s="55">
        <v>0</v>
      </c>
      <c r="G723" s="55">
        <v>0</v>
      </c>
      <c r="H723" s="55">
        <v>0</v>
      </c>
      <c r="I723" s="55">
        <v>0</v>
      </c>
      <c r="J723" s="55">
        <v>0</v>
      </c>
      <c r="K723" s="55">
        <v>0</v>
      </c>
      <c r="L723" s="55">
        <v>0</v>
      </c>
      <c r="M723" s="56">
        <v>0</v>
      </c>
    </row>
    <row r="724" spans="1:13" x14ac:dyDescent="0.4">
      <c r="A724" s="51"/>
      <c r="B724" s="52">
        <v>706</v>
      </c>
      <c r="C724" s="52">
        <v>0</v>
      </c>
      <c r="D724" s="52">
        <v>0</v>
      </c>
      <c r="E724" s="52">
        <v>0</v>
      </c>
      <c r="F724" s="52">
        <v>67893946.240694612</v>
      </c>
      <c r="G724" s="52">
        <v>0</v>
      </c>
      <c r="H724" s="52">
        <v>0</v>
      </c>
      <c r="I724" s="52">
        <v>0</v>
      </c>
      <c r="J724" s="52">
        <v>0</v>
      </c>
      <c r="K724" s="52">
        <v>0</v>
      </c>
      <c r="L724" s="52">
        <v>7566872.640058415</v>
      </c>
      <c r="M724" s="53">
        <v>75460818.880753025</v>
      </c>
    </row>
    <row r="725" spans="1:13" x14ac:dyDescent="0.4">
      <c r="A725" s="54"/>
      <c r="B725" s="55">
        <v>707</v>
      </c>
      <c r="C725" s="55">
        <v>0</v>
      </c>
      <c r="D725" s="55">
        <v>0</v>
      </c>
      <c r="E725" s="55">
        <v>0</v>
      </c>
      <c r="F725" s="55">
        <v>0</v>
      </c>
      <c r="G725" s="55">
        <v>0</v>
      </c>
      <c r="H725" s="55">
        <v>0</v>
      </c>
      <c r="I725" s="55">
        <v>0</v>
      </c>
      <c r="J725" s="55">
        <v>9470130.6559839584</v>
      </c>
      <c r="K725" s="55">
        <v>0</v>
      </c>
      <c r="L725" s="55">
        <v>0</v>
      </c>
      <c r="M725" s="56">
        <v>0</v>
      </c>
    </row>
    <row r="726" spans="1:13" x14ac:dyDescent="0.4">
      <c r="A726" s="51"/>
      <c r="B726" s="52">
        <v>708</v>
      </c>
      <c r="C726" s="52">
        <v>0</v>
      </c>
      <c r="D726" s="52">
        <v>0</v>
      </c>
      <c r="E726" s="52">
        <v>0</v>
      </c>
      <c r="F726" s="52">
        <v>0</v>
      </c>
      <c r="G726" s="52">
        <v>0</v>
      </c>
      <c r="H726" s="52">
        <v>0</v>
      </c>
      <c r="I726" s="52">
        <v>0</v>
      </c>
      <c r="J726" s="52">
        <v>0</v>
      </c>
      <c r="K726" s="52">
        <v>0</v>
      </c>
      <c r="L726" s="52">
        <v>0</v>
      </c>
      <c r="M726" s="53">
        <v>0</v>
      </c>
    </row>
    <row r="727" spans="1:13" x14ac:dyDescent="0.4">
      <c r="A727" s="54"/>
      <c r="B727" s="55">
        <v>709</v>
      </c>
      <c r="C727" s="55">
        <v>0</v>
      </c>
      <c r="D727" s="55">
        <v>0</v>
      </c>
      <c r="E727" s="55">
        <v>0</v>
      </c>
      <c r="F727" s="55">
        <v>0</v>
      </c>
      <c r="G727" s="55">
        <v>0</v>
      </c>
      <c r="H727" s="55">
        <v>0</v>
      </c>
      <c r="I727" s="55">
        <v>0</v>
      </c>
      <c r="J727" s="55">
        <v>0</v>
      </c>
      <c r="K727" s="55">
        <v>0</v>
      </c>
      <c r="L727" s="55">
        <v>0</v>
      </c>
      <c r="M727" s="56">
        <v>0</v>
      </c>
    </row>
    <row r="728" spans="1:13" x14ac:dyDescent="0.4">
      <c r="A728" s="51"/>
      <c r="B728" s="52">
        <v>710</v>
      </c>
      <c r="C728" s="52">
        <v>0</v>
      </c>
      <c r="D728" s="52">
        <v>10484971.149999227</v>
      </c>
      <c r="E728" s="52">
        <v>0</v>
      </c>
      <c r="F728" s="52">
        <v>0</v>
      </c>
      <c r="G728" s="52">
        <v>0</v>
      </c>
      <c r="H728" s="52">
        <v>0</v>
      </c>
      <c r="I728" s="52">
        <v>0</v>
      </c>
      <c r="J728" s="52">
        <v>0</v>
      </c>
      <c r="K728" s="52">
        <v>0</v>
      </c>
      <c r="L728" s="52">
        <v>18151944.919980425</v>
      </c>
      <c r="M728" s="53">
        <v>28636916.069979653</v>
      </c>
    </row>
    <row r="729" spans="1:13" x14ac:dyDescent="0.4">
      <c r="A729" s="54"/>
      <c r="B729" s="55">
        <v>711</v>
      </c>
      <c r="C729" s="55">
        <v>0</v>
      </c>
      <c r="D729" s="55">
        <v>0</v>
      </c>
      <c r="E729" s="55">
        <v>0</v>
      </c>
      <c r="F729" s="55">
        <v>0</v>
      </c>
      <c r="G729" s="55">
        <v>0</v>
      </c>
      <c r="H729" s="55">
        <v>0</v>
      </c>
      <c r="I729" s="55">
        <v>0</v>
      </c>
      <c r="J729" s="55">
        <v>0</v>
      </c>
      <c r="K729" s="55">
        <v>0</v>
      </c>
      <c r="L729" s="55">
        <v>0</v>
      </c>
      <c r="M729" s="56">
        <v>0</v>
      </c>
    </row>
    <row r="730" spans="1:13" x14ac:dyDescent="0.4">
      <c r="A730" s="51"/>
      <c r="B730" s="52">
        <v>712</v>
      </c>
      <c r="C730" s="52">
        <v>0</v>
      </c>
      <c r="D730" s="52">
        <v>0</v>
      </c>
      <c r="E730" s="52">
        <v>0</v>
      </c>
      <c r="F730" s="52">
        <v>0</v>
      </c>
      <c r="G730" s="52">
        <v>0</v>
      </c>
      <c r="H730" s="52">
        <v>0</v>
      </c>
      <c r="I730" s="52">
        <v>0</v>
      </c>
      <c r="J730" s="52">
        <v>0</v>
      </c>
      <c r="K730" s="52">
        <v>0</v>
      </c>
      <c r="L730" s="52">
        <v>0</v>
      </c>
      <c r="M730" s="53">
        <v>0</v>
      </c>
    </row>
    <row r="731" spans="1:13" x14ac:dyDescent="0.4">
      <c r="A731" s="54"/>
      <c r="B731" s="55">
        <v>713</v>
      </c>
      <c r="C731" s="55">
        <v>0</v>
      </c>
      <c r="D731" s="55">
        <v>0</v>
      </c>
      <c r="E731" s="55">
        <v>0</v>
      </c>
      <c r="F731" s="55">
        <v>0</v>
      </c>
      <c r="G731" s="55">
        <v>0</v>
      </c>
      <c r="H731" s="55">
        <v>0</v>
      </c>
      <c r="I731" s="55">
        <v>0</v>
      </c>
      <c r="J731" s="55">
        <v>0</v>
      </c>
      <c r="K731" s="55">
        <v>0</v>
      </c>
      <c r="L731" s="55">
        <v>0</v>
      </c>
      <c r="M731" s="56">
        <v>0</v>
      </c>
    </row>
    <row r="732" spans="1:13" x14ac:dyDescent="0.4">
      <c r="A732" s="51"/>
      <c r="B732" s="52">
        <v>714</v>
      </c>
      <c r="C732" s="52">
        <v>0</v>
      </c>
      <c r="D732" s="52">
        <v>0</v>
      </c>
      <c r="E732" s="52">
        <v>0</v>
      </c>
      <c r="F732" s="52">
        <v>0</v>
      </c>
      <c r="G732" s="52">
        <v>17476723.166245561</v>
      </c>
      <c r="H732" s="52">
        <v>0</v>
      </c>
      <c r="I732" s="52">
        <v>7062262.6811431171</v>
      </c>
      <c r="J732" s="52">
        <v>0</v>
      </c>
      <c r="K732" s="52">
        <v>0</v>
      </c>
      <c r="L732" s="52">
        <v>28856928.486625575</v>
      </c>
      <c r="M732" s="53">
        <v>53395914.334014259</v>
      </c>
    </row>
    <row r="733" spans="1:13" x14ac:dyDescent="0.4">
      <c r="A733" s="54"/>
      <c r="B733" s="55">
        <v>715</v>
      </c>
      <c r="C733" s="55">
        <v>0</v>
      </c>
      <c r="D733" s="55">
        <v>0</v>
      </c>
      <c r="E733" s="55">
        <v>0</v>
      </c>
      <c r="F733" s="55">
        <v>0</v>
      </c>
      <c r="G733" s="55">
        <v>0</v>
      </c>
      <c r="H733" s="55">
        <v>0</v>
      </c>
      <c r="I733" s="55">
        <v>0</v>
      </c>
      <c r="J733" s="55">
        <v>0</v>
      </c>
      <c r="K733" s="55">
        <v>0</v>
      </c>
      <c r="L733" s="55">
        <v>0</v>
      </c>
      <c r="M733" s="56">
        <v>0</v>
      </c>
    </row>
    <row r="734" spans="1:13" x14ac:dyDescent="0.4">
      <c r="A734" s="51"/>
      <c r="B734" s="52">
        <v>716</v>
      </c>
      <c r="C734" s="52">
        <v>0</v>
      </c>
      <c r="D734" s="52">
        <v>0</v>
      </c>
      <c r="E734" s="52">
        <v>0</v>
      </c>
      <c r="F734" s="52">
        <v>9126958.8946788125</v>
      </c>
      <c r="G734" s="52">
        <v>0</v>
      </c>
      <c r="H734" s="52">
        <v>0</v>
      </c>
      <c r="I734" s="52">
        <v>0</v>
      </c>
      <c r="J734" s="52">
        <v>0</v>
      </c>
      <c r="K734" s="52">
        <v>0</v>
      </c>
      <c r="L734" s="52">
        <v>33491674.711734202</v>
      </c>
      <c r="M734" s="53">
        <v>56805109.910707511</v>
      </c>
    </row>
    <row r="735" spans="1:13" x14ac:dyDescent="0.4">
      <c r="A735" s="54"/>
      <c r="B735" s="55">
        <v>717</v>
      </c>
      <c r="C735" s="55">
        <v>0</v>
      </c>
      <c r="D735" s="55">
        <v>0</v>
      </c>
      <c r="E735" s="55">
        <v>0</v>
      </c>
      <c r="F735" s="55">
        <v>0</v>
      </c>
      <c r="G735" s="55">
        <v>0</v>
      </c>
      <c r="H735" s="55">
        <v>0</v>
      </c>
      <c r="I735" s="55">
        <v>0</v>
      </c>
      <c r="J735" s="55">
        <v>0</v>
      </c>
      <c r="K735" s="55">
        <v>0</v>
      </c>
      <c r="L735" s="55">
        <v>0</v>
      </c>
      <c r="M735" s="56">
        <v>0</v>
      </c>
    </row>
    <row r="736" spans="1:13" x14ac:dyDescent="0.4">
      <c r="A736" s="51"/>
      <c r="B736" s="52">
        <v>718</v>
      </c>
      <c r="C736" s="52">
        <v>0</v>
      </c>
      <c r="D736" s="52">
        <v>0</v>
      </c>
      <c r="E736" s="52">
        <v>0</v>
      </c>
      <c r="F736" s="52">
        <v>0</v>
      </c>
      <c r="G736" s="52">
        <v>0</v>
      </c>
      <c r="H736" s="52">
        <v>0</v>
      </c>
      <c r="I736" s="52">
        <v>0</v>
      </c>
      <c r="J736" s="52">
        <v>0</v>
      </c>
      <c r="K736" s="52">
        <v>0</v>
      </c>
      <c r="L736" s="52">
        <v>0</v>
      </c>
      <c r="M736" s="53">
        <v>0</v>
      </c>
    </row>
    <row r="737" spans="1:13" x14ac:dyDescent="0.4">
      <c r="A737" s="54"/>
      <c r="B737" s="55">
        <v>719</v>
      </c>
      <c r="C737" s="55">
        <v>0</v>
      </c>
      <c r="D737" s="55">
        <v>0</v>
      </c>
      <c r="E737" s="55">
        <v>0</v>
      </c>
      <c r="F737" s="55">
        <v>10524013.778333634</v>
      </c>
      <c r="G737" s="55">
        <v>0</v>
      </c>
      <c r="H737" s="55">
        <v>0</v>
      </c>
      <c r="I737" s="55">
        <v>0</v>
      </c>
      <c r="J737" s="55">
        <v>0</v>
      </c>
      <c r="K737" s="55">
        <v>0</v>
      </c>
      <c r="L737" s="55">
        <v>0</v>
      </c>
      <c r="M737" s="56">
        <v>10524013.778333634</v>
      </c>
    </row>
    <row r="738" spans="1:13" x14ac:dyDescent="0.4">
      <c r="A738" s="51"/>
      <c r="B738" s="52">
        <v>720</v>
      </c>
      <c r="C738" s="52">
        <v>0</v>
      </c>
      <c r="D738" s="52">
        <v>0</v>
      </c>
      <c r="E738" s="52">
        <v>0</v>
      </c>
      <c r="F738" s="52">
        <v>0</v>
      </c>
      <c r="G738" s="52">
        <v>0</v>
      </c>
      <c r="H738" s="52">
        <v>0</v>
      </c>
      <c r="I738" s="52">
        <v>0</v>
      </c>
      <c r="J738" s="52">
        <v>0</v>
      </c>
      <c r="K738" s="52">
        <v>0</v>
      </c>
      <c r="L738" s="52">
        <v>0</v>
      </c>
      <c r="M738" s="53">
        <v>0</v>
      </c>
    </row>
    <row r="739" spans="1:13" x14ac:dyDescent="0.4">
      <c r="A739" s="54"/>
      <c r="B739" s="55">
        <v>721</v>
      </c>
      <c r="C739" s="55">
        <v>0</v>
      </c>
      <c r="D739" s="55">
        <v>0</v>
      </c>
      <c r="E739" s="55">
        <v>0</v>
      </c>
      <c r="F739" s="55">
        <v>6474317.9744154532</v>
      </c>
      <c r="G739" s="55">
        <v>0</v>
      </c>
      <c r="H739" s="55">
        <v>0</v>
      </c>
      <c r="I739" s="55">
        <v>0</v>
      </c>
      <c r="J739" s="55">
        <v>0</v>
      </c>
      <c r="K739" s="55">
        <v>0</v>
      </c>
      <c r="L739" s="55">
        <v>0</v>
      </c>
      <c r="M739" s="56">
        <v>6474317.9744154532</v>
      </c>
    </row>
    <row r="740" spans="1:13" x14ac:dyDescent="0.4">
      <c r="A740" s="51"/>
      <c r="B740" s="52">
        <v>722</v>
      </c>
      <c r="C740" s="52">
        <v>0</v>
      </c>
      <c r="D740" s="52">
        <v>0</v>
      </c>
      <c r="E740" s="52">
        <v>0</v>
      </c>
      <c r="F740" s="52">
        <v>0</v>
      </c>
      <c r="G740" s="52">
        <v>8305101.1150811324</v>
      </c>
      <c r="H740" s="52">
        <v>0</v>
      </c>
      <c r="I740" s="52">
        <v>0</v>
      </c>
      <c r="J740" s="52">
        <v>0</v>
      </c>
      <c r="K740" s="52">
        <v>0</v>
      </c>
      <c r="L740" s="52">
        <v>0</v>
      </c>
      <c r="M740" s="53">
        <v>8305101.1150811324</v>
      </c>
    </row>
    <row r="741" spans="1:13" x14ac:dyDescent="0.4">
      <c r="A741" s="54"/>
      <c r="B741" s="55">
        <v>723</v>
      </c>
      <c r="C741" s="55">
        <v>0</v>
      </c>
      <c r="D741" s="55">
        <v>0</v>
      </c>
      <c r="E741" s="55">
        <v>7483545.8341264641</v>
      </c>
      <c r="F741" s="55">
        <v>8833375.7935261969</v>
      </c>
      <c r="G741" s="55">
        <v>0</v>
      </c>
      <c r="H741" s="55">
        <v>0</v>
      </c>
      <c r="I741" s="55">
        <v>0</v>
      </c>
      <c r="J741" s="55">
        <v>0</v>
      </c>
      <c r="K741" s="55">
        <v>6333598.8119981997</v>
      </c>
      <c r="L741" s="55">
        <v>0</v>
      </c>
      <c r="M741" s="56">
        <v>22650520.43965086</v>
      </c>
    </row>
    <row r="742" spans="1:13" x14ac:dyDescent="0.4">
      <c r="A742" s="51"/>
      <c r="B742" s="52">
        <v>724</v>
      </c>
      <c r="C742" s="52">
        <v>0</v>
      </c>
      <c r="D742" s="52">
        <v>55234226.583960809</v>
      </c>
      <c r="E742" s="52">
        <v>0</v>
      </c>
      <c r="F742" s="52">
        <v>0</v>
      </c>
      <c r="G742" s="52">
        <v>0</v>
      </c>
      <c r="H742" s="52">
        <v>5942678.7654773258</v>
      </c>
      <c r="I742" s="52">
        <v>0</v>
      </c>
      <c r="J742" s="52">
        <v>0</v>
      </c>
      <c r="K742" s="52">
        <v>0</v>
      </c>
      <c r="L742" s="52">
        <v>0</v>
      </c>
      <c r="M742" s="53">
        <v>61176905.349438131</v>
      </c>
    </row>
    <row r="743" spans="1:13" x14ac:dyDescent="0.4">
      <c r="A743" s="54"/>
      <c r="B743" s="55">
        <v>725</v>
      </c>
      <c r="C743" s="55">
        <v>0</v>
      </c>
      <c r="D743" s="55">
        <v>0</v>
      </c>
      <c r="E743" s="55">
        <v>11327699.724425595</v>
      </c>
      <c r="F743" s="55">
        <v>0</v>
      </c>
      <c r="G743" s="55">
        <v>0</v>
      </c>
      <c r="H743" s="55">
        <v>8661214.5509706028</v>
      </c>
      <c r="I743" s="55">
        <v>0</v>
      </c>
      <c r="J743" s="55">
        <v>0</v>
      </c>
      <c r="K743" s="55">
        <v>0</v>
      </c>
      <c r="L743" s="55">
        <v>16554075.41186808</v>
      </c>
      <c r="M743" s="56">
        <v>36542989.687264279</v>
      </c>
    </row>
    <row r="744" spans="1:13" x14ac:dyDescent="0.4">
      <c r="A744" s="51"/>
      <c r="B744" s="52">
        <v>726</v>
      </c>
      <c r="C744" s="52">
        <v>23182921.573541418</v>
      </c>
      <c r="D744" s="52">
        <v>0</v>
      </c>
      <c r="E744" s="52">
        <v>9271324.2493285164</v>
      </c>
      <c r="F744" s="52">
        <v>0</v>
      </c>
      <c r="G744" s="52">
        <v>0</v>
      </c>
      <c r="H744" s="52">
        <v>0</v>
      </c>
      <c r="I744" s="52">
        <v>0</v>
      </c>
      <c r="J744" s="52">
        <v>0</v>
      </c>
      <c r="K744" s="52">
        <v>0</v>
      </c>
      <c r="L744" s="52">
        <v>0</v>
      </c>
      <c r="M744" s="53">
        <v>32454245.822869934</v>
      </c>
    </row>
    <row r="745" spans="1:13" x14ac:dyDescent="0.4">
      <c r="A745" s="54"/>
      <c r="B745" s="55">
        <v>727</v>
      </c>
      <c r="C745" s="55">
        <v>0</v>
      </c>
      <c r="D745" s="55">
        <v>0</v>
      </c>
      <c r="E745" s="55">
        <v>0</v>
      </c>
      <c r="F745" s="55">
        <v>0</v>
      </c>
      <c r="G745" s="55">
        <v>0</v>
      </c>
      <c r="H745" s="55">
        <v>0</v>
      </c>
      <c r="I745" s="55">
        <v>0</v>
      </c>
      <c r="J745" s="55">
        <v>0</v>
      </c>
      <c r="K745" s="55">
        <v>0</v>
      </c>
      <c r="L745" s="55">
        <v>0</v>
      </c>
      <c r="M745" s="56">
        <v>0</v>
      </c>
    </row>
    <row r="746" spans="1:13" x14ac:dyDescent="0.4">
      <c r="A746" s="51"/>
      <c r="B746" s="52">
        <v>728</v>
      </c>
      <c r="C746" s="52">
        <v>0</v>
      </c>
      <c r="D746" s="52">
        <v>0</v>
      </c>
      <c r="E746" s="52">
        <v>0</v>
      </c>
      <c r="F746" s="52">
        <v>0</v>
      </c>
      <c r="G746" s="52">
        <v>0</v>
      </c>
      <c r="H746" s="52">
        <v>0</v>
      </c>
      <c r="I746" s="52">
        <v>0</v>
      </c>
      <c r="J746" s="52">
        <v>13227884.742968673</v>
      </c>
      <c r="K746" s="52">
        <v>7422698.9666716866</v>
      </c>
      <c r="L746" s="52">
        <v>0</v>
      </c>
      <c r="M746" s="53">
        <v>7422698.9666716866</v>
      </c>
    </row>
    <row r="747" spans="1:13" x14ac:dyDescent="0.4">
      <c r="A747" s="54"/>
      <c r="B747" s="55">
        <v>729</v>
      </c>
      <c r="C747" s="55">
        <v>0</v>
      </c>
      <c r="D747" s="55">
        <v>0</v>
      </c>
      <c r="E747" s="55">
        <v>15264127.651671557</v>
      </c>
      <c r="F747" s="55">
        <v>0</v>
      </c>
      <c r="G747" s="55">
        <v>0</v>
      </c>
      <c r="H747" s="55">
        <v>0</v>
      </c>
      <c r="I747" s="55">
        <v>0</v>
      </c>
      <c r="J747" s="55">
        <v>0</v>
      </c>
      <c r="K747" s="55">
        <v>0</v>
      </c>
      <c r="L747" s="55">
        <v>0</v>
      </c>
      <c r="M747" s="56">
        <v>15264127.651671557</v>
      </c>
    </row>
    <row r="748" spans="1:13" x14ac:dyDescent="0.4">
      <c r="A748" s="51"/>
      <c r="B748" s="52">
        <v>730</v>
      </c>
      <c r="C748" s="52">
        <v>0</v>
      </c>
      <c r="D748" s="52">
        <v>0</v>
      </c>
      <c r="E748" s="52">
        <v>0</v>
      </c>
      <c r="F748" s="52">
        <v>0</v>
      </c>
      <c r="G748" s="52">
        <v>0</v>
      </c>
      <c r="H748" s="52">
        <v>0</v>
      </c>
      <c r="I748" s="52">
        <v>24518547.597875506</v>
      </c>
      <c r="J748" s="52">
        <v>0</v>
      </c>
      <c r="K748" s="52">
        <v>7007881.3752526687</v>
      </c>
      <c r="L748" s="52">
        <v>0</v>
      </c>
      <c r="M748" s="53">
        <v>31526428.973128177</v>
      </c>
    </row>
    <row r="749" spans="1:13" x14ac:dyDescent="0.4">
      <c r="A749" s="54"/>
      <c r="B749" s="55">
        <v>731</v>
      </c>
      <c r="C749" s="55">
        <v>0</v>
      </c>
      <c r="D749" s="55">
        <v>0</v>
      </c>
      <c r="E749" s="55">
        <v>0</v>
      </c>
      <c r="F749" s="55">
        <v>0</v>
      </c>
      <c r="G749" s="55">
        <v>0</v>
      </c>
      <c r="H749" s="55">
        <v>0</v>
      </c>
      <c r="I749" s="55">
        <v>0</v>
      </c>
      <c r="J749" s="55">
        <v>0</v>
      </c>
      <c r="K749" s="55">
        <v>0</v>
      </c>
      <c r="L749" s="55">
        <v>0</v>
      </c>
      <c r="M749" s="56">
        <v>0</v>
      </c>
    </row>
    <row r="750" spans="1:13" x14ac:dyDescent="0.4">
      <c r="A750" s="51"/>
      <c r="B750" s="52">
        <v>732</v>
      </c>
      <c r="C750" s="52">
        <v>0</v>
      </c>
      <c r="D750" s="52">
        <v>0</v>
      </c>
      <c r="E750" s="52">
        <v>0</v>
      </c>
      <c r="F750" s="52">
        <v>0</v>
      </c>
      <c r="G750" s="52">
        <v>9724783.1818054598</v>
      </c>
      <c r="H750" s="52">
        <v>0</v>
      </c>
      <c r="I750" s="52">
        <v>0</v>
      </c>
      <c r="J750" s="52">
        <v>7496152.9751964193</v>
      </c>
      <c r="K750" s="52">
        <v>0</v>
      </c>
      <c r="L750" s="52">
        <v>0</v>
      </c>
      <c r="M750" s="53">
        <v>9724783.1818054598</v>
      </c>
    </row>
    <row r="751" spans="1:13" x14ac:dyDescent="0.4">
      <c r="A751" s="54"/>
      <c r="B751" s="55">
        <v>733</v>
      </c>
      <c r="C751" s="55">
        <v>0</v>
      </c>
      <c r="D751" s="55">
        <v>0</v>
      </c>
      <c r="E751" s="55">
        <v>0</v>
      </c>
      <c r="F751" s="55">
        <v>0</v>
      </c>
      <c r="G751" s="55">
        <v>0</v>
      </c>
      <c r="H751" s="55">
        <v>0</v>
      </c>
      <c r="I751" s="55">
        <v>0</v>
      </c>
      <c r="J751" s="55">
        <v>0</v>
      </c>
      <c r="K751" s="55">
        <v>6273590.448591602</v>
      </c>
      <c r="L751" s="55">
        <v>15413250.204044009</v>
      </c>
      <c r="M751" s="56">
        <v>21686840.652635612</v>
      </c>
    </row>
    <row r="752" spans="1:13" x14ac:dyDescent="0.4">
      <c r="A752" s="51"/>
      <c r="B752" s="52">
        <v>734</v>
      </c>
      <c r="C752" s="52">
        <v>0</v>
      </c>
      <c r="D752" s="52">
        <v>0</v>
      </c>
      <c r="E752" s="52">
        <v>0</v>
      </c>
      <c r="F752" s="52">
        <v>0</v>
      </c>
      <c r="G752" s="52">
        <v>0</v>
      </c>
      <c r="H752" s="52">
        <v>16407534.534626938</v>
      </c>
      <c r="I752" s="52">
        <v>0</v>
      </c>
      <c r="J752" s="52">
        <v>0</v>
      </c>
      <c r="K752" s="52">
        <v>0</v>
      </c>
      <c r="L752" s="52">
        <v>6133644.7117803711</v>
      </c>
      <c r="M752" s="53">
        <v>22541179.246407308</v>
      </c>
    </row>
    <row r="753" spans="1:13" x14ac:dyDescent="0.4">
      <c r="A753" s="54"/>
      <c r="B753" s="55">
        <v>735</v>
      </c>
      <c r="C753" s="55">
        <v>0</v>
      </c>
      <c r="D753" s="55">
        <v>0</v>
      </c>
      <c r="E753" s="55">
        <v>0</v>
      </c>
      <c r="F753" s="55">
        <v>0</v>
      </c>
      <c r="G753" s="55">
        <v>0</v>
      </c>
      <c r="H753" s="55">
        <v>0</v>
      </c>
      <c r="I753" s="55">
        <v>0</v>
      </c>
      <c r="J753" s="55">
        <v>0</v>
      </c>
      <c r="K753" s="55">
        <v>6409041.341065025</v>
      </c>
      <c r="L753" s="55">
        <v>0</v>
      </c>
      <c r="M753" s="56">
        <v>6409041.341065025</v>
      </c>
    </row>
    <row r="754" spans="1:13" x14ac:dyDescent="0.4">
      <c r="A754" s="51"/>
      <c r="B754" s="52">
        <v>736</v>
      </c>
      <c r="C754" s="52">
        <v>0</v>
      </c>
      <c r="D754" s="52">
        <v>0</v>
      </c>
      <c r="E754" s="52">
        <v>0</v>
      </c>
      <c r="F754" s="52">
        <v>0</v>
      </c>
      <c r="G754" s="52">
        <v>0</v>
      </c>
      <c r="H754" s="52">
        <v>0</v>
      </c>
      <c r="I754" s="52">
        <v>0</v>
      </c>
      <c r="J754" s="52">
        <v>24541364.767275475</v>
      </c>
      <c r="K754" s="52">
        <v>0</v>
      </c>
      <c r="L754" s="52">
        <v>0</v>
      </c>
      <c r="M754" s="53">
        <v>0</v>
      </c>
    </row>
    <row r="755" spans="1:13" x14ac:dyDescent="0.4">
      <c r="A755" s="54"/>
      <c r="B755" s="55">
        <v>737</v>
      </c>
      <c r="C755" s="55">
        <v>0</v>
      </c>
      <c r="D755" s="55">
        <v>0</v>
      </c>
      <c r="E755" s="55">
        <v>0</v>
      </c>
      <c r="F755" s="55">
        <v>0</v>
      </c>
      <c r="G755" s="55">
        <v>6735140.4549042825</v>
      </c>
      <c r="H755" s="55">
        <v>0</v>
      </c>
      <c r="I755" s="55">
        <v>17928623.666064113</v>
      </c>
      <c r="J755" s="55">
        <v>0</v>
      </c>
      <c r="K755" s="55">
        <v>0</v>
      </c>
      <c r="L755" s="55">
        <v>10568046.731277928</v>
      </c>
      <c r="M755" s="56">
        <v>35231810.852246322</v>
      </c>
    </row>
    <row r="756" spans="1:13" x14ac:dyDescent="0.4">
      <c r="A756" s="51"/>
      <c r="B756" s="52">
        <v>738</v>
      </c>
      <c r="C756" s="52">
        <v>0</v>
      </c>
      <c r="D756" s="52">
        <v>107274502.12801193</v>
      </c>
      <c r="E756" s="52">
        <v>0</v>
      </c>
      <c r="F756" s="52">
        <v>0</v>
      </c>
      <c r="G756" s="52">
        <v>0</v>
      </c>
      <c r="H756" s="52">
        <v>0</v>
      </c>
      <c r="I756" s="52">
        <v>0</v>
      </c>
      <c r="J756" s="52">
        <v>0</v>
      </c>
      <c r="K756" s="52">
        <v>0</v>
      </c>
      <c r="L756" s="52">
        <v>0</v>
      </c>
      <c r="M756" s="53">
        <v>107274502.12801193</v>
      </c>
    </row>
    <row r="757" spans="1:13" x14ac:dyDescent="0.4">
      <c r="A757" s="54"/>
      <c r="B757" s="55">
        <v>739</v>
      </c>
      <c r="C757" s="55">
        <v>0</v>
      </c>
      <c r="D757" s="55">
        <v>0</v>
      </c>
      <c r="E757" s="55">
        <v>0</v>
      </c>
      <c r="F757" s="55">
        <v>0</v>
      </c>
      <c r="G757" s="55">
        <v>13979114.846956899</v>
      </c>
      <c r="H757" s="55">
        <v>0</v>
      </c>
      <c r="I757" s="55">
        <v>0</v>
      </c>
      <c r="J757" s="55">
        <v>0</v>
      </c>
      <c r="K757" s="55">
        <v>0</v>
      </c>
      <c r="L757" s="55">
        <v>0</v>
      </c>
      <c r="M757" s="56">
        <v>13979114.846956899</v>
      </c>
    </row>
    <row r="758" spans="1:13" x14ac:dyDescent="0.4">
      <c r="A758" s="51"/>
      <c r="B758" s="52">
        <v>740</v>
      </c>
      <c r="C758" s="52">
        <v>0</v>
      </c>
      <c r="D758" s="52">
        <v>0</v>
      </c>
      <c r="E758" s="52">
        <v>0</v>
      </c>
      <c r="F758" s="52">
        <v>0</v>
      </c>
      <c r="G758" s="52">
        <v>0</v>
      </c>
      <c r="H758" s="52">
        <v>0</v>
      </c>
      <c r="I758" s="52">
        <v>0</v>
      </c>
      <c r="J758" s="52">
        <v>0</v>
      </c>
      <c r="K758" s="52">
        <v>0</v>
      </c>
      <c r="L758" s="52">
        <v>0</v>
      </c>
      <c r="M758" s="53">
        <v>26139153.793813147</v>
      </c>
    </row>
    <row r="759" spans="1:13" x14ac:dyDescent="0.4">
      <c r="A759" s="54"/>
      <c r="B759" s="55">
        <v>741</v>
      </c>
      <c r="C759" s="55">
        <v>0</v>
      </c>
      <c r="D759" s="55">
        <v>0</v>
      </c>
      <c r="E759" s="55">
        <v>0</v>
      </c>
      <c r="F759" s="55">
        <v>0</v>
      </c>
      <c r="G759" s="55">
        <v>0</v>
      </c>
      <c r="H759" s="55">
        <v>0</v>
      </c>
      <c r="I759" s="55">
        <v>0</v>
      </c>
      <c r="J759" s="55">
        <v>0</v>
      </c>
      <c r="K759" s="55">
        <v>0</v>
      </c>
      <c r="L759" s="55">
        <v>0</v>
      </c>
      <c r="M759" s="56">
        <v>0</v>
      </c>
    </row>
    <row r="760" spans="1:13" x14ac:dyDescent="0.4">
      <c r="A760" s="51"/>
      <c r="B760" s="52">
        <v>742</v>
      </c>
      <c r="C760" s="52">
        <v>0</v>
      </c>
      <c r="D760" s="52">
        <v>0</v>
      </c>
      <c r="E760" s="52">
        <v>0</v>
      </c>
      <c r="F760" s="52">
        <v>0</v>
      </c>
      <c r="G760" s="52">
        <v>57429571.900987357</v>
      </c>
      <c r="H760" s="52">
        <v>0</v>
      </c>
      <c r="I760" s="52">
        <v>0</v>
      </c>
      <c r="J760" s="52">
        <v>0</v>
      </c>
      <c r="K760" s="52">
        <v>0</v>
      </c>
      <c r="L760" s="52">
        <v>5782416.1205534991</v>
      </c>
      <c r="M760" s="53">
        <v>63211988.021540865</v>
      </c>
    </row>
    <row r="761" spans="1:13" x14ac:dyDescent="0.4">
      <c r="A761" s="54"/>
      <c r="B761" s="55">
        <v>743</v>
      </c>
      <c r="C761" s="55">
        <v>0</v>
      </c>
      <c r="D761" s="55">
        <v>0</v>
      </c>
      <c r="E761" s="55">
        <v>0</v>
      </c>
      <c r="F761" s="55">
        <v>0</v>
      </c>
      <c r="G761" s="55">
        <v>0</v>
      </c>
      <c r="H761" s="55">
        <v>0</v>
      </c>
      <c r="I761" s="55">
        <v>0</v>
      </c>
      <c r="J761" s="55">
        <v>8606097.9183110259</v>
      </c>
      <c r="K761" s="55">
        <v>0</v>
      </c>
      <c r="L761" s="55">
        <v>0</v>
      </c>
      <c r="M761" s="56">
        <v>0</v>
      </c>
    </row>
    <row r="762" spans="1:13" x14ac:dyDescent="0.4">
      <c r="A762" s="51"/>
      <c r="B762" s="52">
        <v>744</v>
      </c>
      <c r="C762" s="52">
        <v>0</v>
      </c>
      <c r="D762" s="52">
        <v>28357313.673958931</v>
      </c>
      <c r="E762" s="52">
        <v>0</v>
      </c>
      <c r="F762" s="52">
        <v>0</v>
      </c>
      <c r="G762" s="52">
        <v>68206948.982089609</v>
      </c>
      <c r="H762" s="52">
        <v>0</v>
      </c>
      <c r="I762" s="52">
        <v>0</v>
      </c>
      <c r="J762" s="52">
        <v>0</v>
      </c>
      <c r="K762" s="52">
        <v>0</v>
      </c>
      <c r="L762" s="52">
        <v>0</v>
      </c>
      <c r="M762" s="53">
        <v>96564262.656048551</v>
      </c>
    </row>
    <row r="763" spans="1:13" x14ac:dyDescent="0.4">
      <c r="A763" s="54"/>
      <c r="B763" s="55">
        <v>745</v>
      </c>
      <c r="C763" s="55">
        <v>0</v>
      </c>
      <c r="D763" s="55">
        <v>0</v>
      </c>
      <c r="E763" s="55">
        <v>0</v>
      </c>
      <c r="F763" s="55">
        <v>0</v>
      </c>
      <c r="G763" s="55">
        <v>0</v>
      </c>
      <c r="H763" s="55">
        <v>18290722.379217699</v>
      </c>
      <c r="I763" s="55">
        <v>0</v>
      </c>
      <c r="J763" s="55">
        <v>0</v>
      </c>
      <c r="K763" s="55">
        <v>0</v>
      </c>
      <c r="L763" s="55">
        <v>0</v>
      </c>
      <c r="M763" s="56">
        <v>18290722.379217699</v>
      </c>
    </row>
    <row r="764" spans="1:13" x14ac:dyDescent="0.4">
      <c r="A764" s="51"/>
      <c r="B764" s="52">
        <v>746</v>
      </c>
      <c r="C764" s="52">
        <v>0</v>
      </c>
      <c r="D764" s="52">
        <v>0</v>
      </c>
      <c r="E764" s="52">
        <v>0</v>
      </c>
      <c r="F764" s="52">
        <v>0</v>
      </c>
      <c r="G764" s="52">
        <v>0</v>
      </c>
      <c r="H764" s="52">
        <v>0</v>
      </c>
      <c r="I764" s="52">
        <v>19975322.166014433</v>
      </c>
      <c r="J764" s="52">
        <v>0</v>
      </c>
      <c r="K764" s="52">
        <v>0</v>
      </c>
      <c r="L764" s="52">
        <v>0</v>
      </c>
      <c r="M764" s="53">
        <v>19975322.166014433</v>
      </c>
    </row>
    <row r="765" spans="1:13" x14ac:dyDescent="0.4">
      <c r="A765" s="54"/>
      <c r="B765" s="55">
        <v>747</v>
      </c>
      <c r="C765" s="55">
        <v>0</v>
      </c>
      <c r="D765" s="55">
        <v>0</v>
      </c>
      <c r="E765" s="55">
        <v>0</v>
      </c>
      <c r="F765" s="55">
        <v>0</v>
      </c>
      <c r="G765" s="55">
        <v>0</v>
      </c>
      <c r="H765" s="55">
        <v>0</v>
      </c>
      <c r="I765" s="55">
        <v>0</v>
      </c>
      <c r="J765" s="55">
        <v>0</v>
      </c>
      <c r="K765" s="55">
        <v>0</v>
      </c>
      <c r="L765" s="55">
        <v>0</v>
      </c>
      <c r="M765" s="56">
        <v>0</v>
      </c>
    </row>
    <row r="766" spans="1:13" x14ac:dyDescent="0.4">
      <c r="A766" s="51"/>
      <c r="B766" s="52">
        <v>748</v>
      </c>
      <c r="C766" s="52">
        <v>0</v>
      </c>
      <c r="D766" s="52">
        <v>0</v>
      </c>
      <c r="E766" s="52">
        <v>0</v>
      </c>
      <c r="F766" s="52">
        <v>7002425.8649464939</v>
      </c>
      <c r="G766" s="52">
        <v>0</v>
      </c>
      <c r="H766" s="52">
        <v>0</v>
      </c>
      <c r="I766" s="52">
        <v>0</v>
      </c>
      <c r="J766" s="52">
        <v>0</v>
      </c>
      <c r="K766" s="52">
        <v>0</v>
      </c>
      <c r="L766" s="52">
        <v>0</v>
      </c>
      <c r="M766" s="53">
        <v>7002425.8649464939</v>
      </c>
    </row>
    <row r="767" spans="1:13" x14ac:dyDescent="0.4">
      <c r="A767" s="54"/>
      <c r="B767" s="55">
        <v>749</v>
      </c>
      <c r="C767" s="55">
        <v>0</v>
      </c>
      <c r="D767" s="55">
        <v>0</v>
      </c>
      <c r="E767" s="55">
        <v>0</v>
      </c>
      <c r="F767" s="55">
        <v>0</v>
      </c>
      <c r="G767" s="55">
        <v>0</v>
      </c>
      <c r="H767" s="55">
        <v>0</v>
      </c>
      <c r="I767" s="55">
        <v>0</v>
      </c>
      <c r="J767" s="55">
        <v>0</v>
      </c>
      <c r="K767" s="55">
        <v>0</v>
      </c>
      <c r="L767" s="55">
        <v>5868160.5047734771</v>
      </c>
      <c r="M767" s="56">
        <v>5868160.5047734771</v>
      </c>
    </row>
    <row r="768" spans="1:13" x14ac:dyDescent="0.4">
      <c r="A768" s="51"/>
      <c r="B768" s="52">
        <v>750</v>
      </c>
      <c r="C768" s="52">
        <v>0</v>
      </c>
      <c r="D768" s="52">
        <v>9765848.0431148019</v>
      </c>
      <c r="E768" s="52">
        <v>0</v>
      </c>
      <c r="F768" s="52">
        <v>13710903.565633455</v>
      </c>
      <c r="G768" s="52">
        <v>0</v>
      </c>
      <c r="H768" s="52">
        <v>0</v>
      </c>
      <c r="I768" s="52">
        <v>0</v>
      </c>
      <c r="J768" s="52">
        <v>0</v>
      </c>
      <c r="K768" s="52">
        <v>0</v>
      </c>
      <c r="L768" s="52">
        <v>0</v>
      </c>
      <c r="M768" s="53">
        <v>23476751.608748257</v>
      </c>
    </row>
    <row r="769" spans="1:13" x14ac:dyDescent="0.4">
      <c r="A769" s="54"/>
      <c r="B769" s="55">
        <v>751</v>
      </c>
      <c r="C769" s="55">
        <v>0</v>
      </c>
      <c r="D769" s="55">
        <v>0</v>
      </c>
      <c r="E769" s="55">
        <v>0</v>
      </c>
      <c r="F769" s="55">
        <v>0</v>
      </c>
      <c r="G769" s="55">
        <v>0</v>
      </c>
      <c r="H769" s="55">
        <v>0</v>
      </c>
      <c r="I769" s="55">
        <v>0</v>
      </c>
      <c r="J769" s="55">
        <v>16692861.50524345</v>
      </c>
      <c r="K769" s="55">
        <v>0</v>
      </c>
      <c r="L769" s="55">
        <v>11769820.580468103</v>
      </c>
      <c r="M769" s="56">
        <v>11769820.580468103</v>
      </c>
    </row>
    <row r="770" spans="1:13" x14ac:dyDescent="0.4">
      <c r="A770" s="51"/>
      <c r="B770" s="52">
        <v>752</v>
      </c>
      <c r="C770" s="52">
        <v>0</v>
      </c>
      <c r="D770" s="52">
        <v>61603607.966897435</v>
      </c>
      <c r="E770" s="52">
        <v>0</v>
      </c>
      <c r="F770" s="52">
        <v>0</v>
      </c>
      <c r="G770" s="52">
        <v>0</v>
      </c>
      <c r="H770" s="52">
        <v>0</v>
      </c>
      <c r="I770" s="52">
        <v>0</v>
      </c>
      <c r="J770" s="52">
        <v>0</v>
      </c>
      <c r="K770" s="52">
        <v>0</v>
      </c>
      <c r="L770" s="52">
        <v>6109436.169399621</v>
      </c>
      <c r="M770" s="53">
        <v>67713044.136297062</v>
      </c>
    </row>
    <row r="771" spans="1:13" x14ac:dyDescent="0.4">
      <c r="A771" s="54"/>
      <c r="B771" s="55">
        <v>753</v>
      </c>
      <c r="C771" s="55">
        <v>0</v>
      </c>
      <c r="D771" s="55">
        <v>0</v>
      </c>
      <c r="E771" s="55">
        <v>0</v>
      </c>
      <c r="F771" s="55">
        <v>0</v>
      </c>
      <c r="G771" s="55">
        <v>0</v>
      </c>
      <c r="H771" s="55">
        <v>0</v>
      </c>
      <c r="I771" s="55">
        <v>0</v>
      </c>
      <c r="J771" s="55">
        <v>0</v>
      </c>
      <c r="K771" s="55">
        <v>0</v>
      </c>
      <c r="L771" s="55">
        <v>0</v>
      </c>
      <c r="M771" s="56">
        <v>0</v>
      </c>
    </row>
    <row r="772" spans="1:13" x14ac:dyDescent="0.4">
      <c r="A772" s="51"/>
      <c r="B772" s="52">
        <v>754</v>
      </c>
      <c r="C772" s="52">
        <v>0</v>
      </c>
      <c r="D772" s="52">
        <v>0</v>
      </c>
      <c r="E772" s="52">
        <v>0</v>
      </c>
      <c r="F772" s="52">
        <v>0</v>
      </c>
      <c r="G772" s="52">
        <v>0</v>
      </c>
      <c r="H772" s="52">
        <v>0</v>
      </c>
      <c r="I772" s="52">
        <v>0</v>
      </c>
      <c r="J772" s="52">
        <v>0</v>
      </c>
      <c r="K772" s="52">
        <v>0</v>
      </c>
      <c r="L772" s="52">
        <v>0</v>
      </c>
      <c r="M772" s="53">
        <v>0</v>
      </c>
    </row>
    <row r="773" spans="1:13" x14ac:dyDescent="0.4">
      <c r="A773" s="54"/>
      <c r="B773" s="55">
        <v>755</v>
      </c>
      <c r="C773" s="55">
        <v>0</v>
      </c>
      <c r="D773" s="55">
        <v>0</v>
      </c>
      <c r="E773" s="55">
        <v>0</v>
      </c>
      <c r="F773" s="55">
        <v>0</v>
      </c>
      <c r="G773" s="55">
        <v>0</v>
      </c>
      <c r="H773" s="55">
        <v>0</v>
      </c>
      <c r="I773" s="55">
        <v>0</v>
      </c>
      <c r="J773" s="55">
        <v>0</v>
      </c>
      <c r="K773" s="55">
        <v>0</v>
      </c>
      <c r="L773" s="55">
        <v>0</v>
      </c>
      <c r="M773" s="56">
        <v>0</v>
      </c>
    </row>
    <row r="774" spans="1:13" x14ac:dyDescent="0.4">
      <c r="A774" s="51"/>
      <c r="B774" s="52">
        <v>756</v>
      </c>
      <c r="C774" s="52">
        <v>0</v>
      </c>
      <c r="D774" s="52">
        <v>0</v>
      </c>
      <c r="E774" s="52">
        <v>0</v>
      </c>
      <c r="F774" s="52">
        <v>0</v>
      </c>
      <c r="G774" s="52">
        <v>0</v>
      </c>
      <c r="H774" s="52">
        <v>0</v>
      </c>
      <c r="I774" s="52">
        <v>0</v>
      </c>
      <c r="J774" s="52">
        <v>0</v>
      </c>
      <c r="K774" s="52">
        <v>7003728.0776398871</v>
      </c>
      <c r="L774" s="52">
        <v>0</v>
      </c>
      <c r="M774" s="53">
        <v>7003728.0776398871</v>
      </c>
    </row>
    <row r="775" spans="1:13" x14ac:dyDescent="0.4">
      <c r="A775" s="54"/>
      <c r="B775" s="55">
        <v>757</v>
      </c>
      <c r="C775" s="55">
        <v>0</v>
      </c>
      <c r="D775" s="55">
        <v>0</v>
      </c>
      <c r="E775" s="55">
        <v>0</v>
      </c>
      <c r="F775" s="55">
        <v>0</v>
      </c>
      <c r="G775" s="55">
        <v>0</v>
      </c>
      <c r="H775" s="55">
        <v>0</v>
      </c>
      <c r="I775" s="55">
        <v>0</v>
      </c>
      <c r="J775" s="55">
        <v>0</v>
      </c>
      <c r="K775" s="55">
        <v>0</v>
      </c>
      <c r="L775" s="55">
        <v>5986750.8430190058</v>
      </c>
      <c r="M775" s="56">
        <v>5986750.8430190058</v>
      </c>
    </row>
    <row r="776" spans="1:13" x14ac:dyDescent="0.4">
      <c r="A776" s="51"/>
      <c r="B776" s="52">
        <v>758</v>
      </c>
      <c r="C776" s="52">
        <v>0</v>
      </c>
      <c r="D776" s="52">
        <v>0</v>
      </c>
      <c r="E776" s="52">
        <v>0</v>
      </c>
      <c r="F776" s="52">
        <v>0</v>
      </c>
      <c r="G776" s="52">
        <v>0</v>
      </c>
      <c r="H776" s="52">
        <v>0</v>
      </c>
      <c r="I776" s="52">
        <v>0</v>
      </c>
      <c r="J776" s="52">
        <v>0</v>
      </c>
      <c r="K776" s="52">
        <v>0</v>
      </c>
      <c r="L776" s="52">
        <v>6407731.3574513681</v>
      </c>
      <c r="M776" s="53">
        <v>6407731.3574513681</v>
      </c>
    </row>
    <row r="777" spans="1:13" x14ac:dyDescent="0.4">
      <c r="A777" s="54"/>
      <c r="B777" s="55">
        <v>759</v>
      </c>
      <c r="C777" s="55">
        <v>0</v>
      </c>
      <c r="D777" s="55">
        <v>0</v>
      </c>
      <c r="E777" s="55">
        <v>8072381.2243087841</v>
      </c>
      <c r="F777" s="55">
        <v>0</v>
      </c>
      <c r="G777" s="55">
        <v>0</v>
      </c>
      <c r="H777" s="55">
        <v>0</v>
      </c>
      <c r="I777" s="55">
        <v>0</v>
      </c>
      <c r="J777" s="55">
        <v>0</v>
      </c>
      <c r="K777" s="55">
        <v>0</v>
      </c>
      <c r="L777" s="55">
        <v>0</v>
      </c>
      <c r="M777" s="56">
        <v>8072381.2243087841</v>
      </c>
    </row>
    <row r="778" spans="1:13" x14ac:dyDescent="0.4">
      <c r="A778" s="51"/>
      <c r="B778" s="52">
        <v>760</v>
      </c>
      <c r="C778" s="52">
        <v>0</v>
      </c>
      <c r="D778" s="52">
        <v>0</v>
      </c>
      <c r="E778" s="52">
        <v>0</v>
      </c>
      <c r="F778" s="52">
        <v>0</v>
      </c>
      <c r="G778" s="52">
        <v>0</v>
      </c>
      <c r="H778" s="52">
        <v>0</v>
      </c>
      <c r="I778" s="52">
        <v>0</v>
      </c>
      <c r="J778" s="52">
        <v>0</v>
      </c>
      <c r="K778" s="52">
        <v>0</v>
      </c>
      <c r="L778" s="52">
        <v>6722910.0004372057</v>
      </c>
      <c r="M778" s="53">
        <v>6722910.0004372057</v>
      </c>
    </row>
    <row r="779" spans="1:13" x14ac:dyDescent="0.4">
      <c r="A779" s="54"/>
      <c r="B779" s="55">
        <v>761</v>
      </c>
      <c r="C779" s="55">
        <v>0</v>
      </c>
      <c r="D779" s="55">
        <v>0</v>
      </c>
      <c r="E779" s="55">
        <v>0</v>
      </c>
      <c r="F779" s="55">
        <v>0</v>
      </c>
      <c r="G779" s="55">
        <v>0</v>
      </c>
      <c r="H779" s="55">
        <v>0</v>
      </c>
      <c r="I779" s="55">
        <v>0</v>
      </c>
      <c r="J779" s="55">
        <v>0</v>
      </c>
      <c r="K779" s="55">
        <v>0</v>
      </c>
      <c r="L779" s="55">
        <v>0</v>
      </c>
      <c r="M779" s="56">
        <v>9596546.5804177877</v>
      </c>
    </row>
    <row r="780" spans="1:13" x14ac:dyDescent="0.4">
      <c r="A780" s="51"/>
      <c r="B780" s="52">
        <v>762</v>
      </c>
      <c r="C780" s="52">
        <v>0</v>
      </c>
      <c r="D780" s="52">
        <v>0</v>
      </c>
      <c r="E780" s="52">
        <v>0</v>
      </c>
      <c r="F780" s="52">
        <v>0</v>
      </c>
      <c r="G780" s="52">
        <v>0</v>
      </c>
      <c r="H780" s="52">
        <v>0</v>
      </c>
      <c r="I780" s="52">
        <v>0</v>
      </c>
      <c r="J780" s="52">
        <v>0</v>
      </c>
      <c r="K780" s="52">
        <v>0</v>
      </c>
      <c r="L780" s="52">
        <v>0</v>
      </c>
      <c r="M780" s="53">
        <v>0</v>
      </c>
    </row>
    <row r="781" spans="1:13" x14ac:dyDescent="0.4">
      <c r="A781" s="54"/>
      <c r="B781" s="55">
        <v>763</v>
      </c>
      <c r="C781" s="55">
        <v>68346628.064679056</v>
      </c>
      <c r="D781" s="55">
        <v>0</v>
      </c>
      <c r="E781" s="55">
        <v>0</v>
      </c>
      <c r="F781" s="55">
        <v>0</v>
      </c>
      <c r="G781" s="55">
        <v>0</v>
      </c>
      <c r="H781" s="55">
        <v>0</v>
      </c>
      <c r="I781" s="55">
        <v>0</v>
      </c>
      <c r="J781" s="55">
        <v>0</v>
      </c>
      <c r="K781" s="55">
        <v>8137862.2320553102</v>
      </c>
      <c r="L781" s="55">
        <v>0</v>
      </c>
      <c r="M781" s="56">
        <v>76484490.296734363</v>
      </c>
    </row>
    <row r="782" spans="1:13" x14ac:dyDescent="0.4">
      <c r="A782" s="51"/>
      <c r="B782" s="52">
        <v>764</v>
      </c>
      <c r="C782" s="52">
        <v>0</v>
      </c>
      <c r="D782" s="52">
        <v>0</v>
      </c>
      <c r="E782" s="52">
        <v>0</v>
      </c>
      <c r="F782" s="52">
        <v>0</v>
      </c>
      <c r="G782" s="52">
        <v>0</v>
      </c>
      <c r="H782" s="52">
        <v>6633160.1460197615</v>
      </c>
      <c r="I782" s="52">
        <v>0</v>
      </c>
      <c r="J782" s="52">
        <v>0</v>
      </c>
      <c r="K782" s="52">
        <v>0</v>
      </c>
      <c r="L782" s="52">
        <v>0</v>
      </c>
      <c r="M782" s="53">
        <v>6633160.1460197615</v>
      </c>
    </row>
    <row r="783" spans="1:13" x14ac:dyDescent="0.4">
      <c r="A783" s="54"/>
      <c r="B783" s="55">
        <v>765</v>
      </c>
      <c r="C783" s="55">
        <v>0</v>
      </c>
      <c r="D783" s="55">
        <v>0</v>
      </c>
      <c r="E783" s="55">
        <v>0</v>
      </c>
      <c r="F783" s="55">
        <v>0</v>
      </c>
      <c r="G783" s="55">
        <v>0</v>
      </c>
      <c r="H783" s="55">
        <v>18521727.976077072</v>
      </c>
      <c r="I783" s="55">
        <v>0</v>
      </c>
      <c r="J783" s="55">
        <v>0</v>
      </c>
      <c r="K783" s="55">
        <v>0</v>
      </c>
      <c r="L783" s="55">
        <v>0</v>
      </c>
      <c r="M783" s="56">
        <v>18521727.976077072</v>
      </c>
    </row>
    <row r="784" spans="1:13" x14ac:dyDescent="0.4">
      <c r="A784" s="51"/>
      <c r="B784" s="52">
        <v>766</v>
      </c>
      <c r="C784" s="52">
        <v>0</v>
      </c>
      <c r="D784" s="52">
        <v>0</v>
      </c>
      <c r="E784" s="52">
        <v>0</v>
      </c>
      <c r="F784" s="52">
        <v>0</v>
      </c>
      <c r="G784" s="52">
        <v>8816019.5790350977</v>
      </c>
      <c r="H784" s="52">
        <v>0</v>
      </c>
      <c r="I784" s="52">
        <v>0</v>
      </c>
      <c r="J784" s="52">
        <v>0</v>
      </c>
      <c r="K784" s="52">
        <v>18926727.708402947</v>
      </c>
      <c r="L784" s="52">
        <v>0</v>
      </c>
      <c r="M784" s="53">
        <v>27742747.287438039</v>
      </c>
    </row>
    <row r="785" spans="1:13" x14ac:dyDescent="0.4">
      <c r="A785" s="54"/>
      <c r="B785" s="55">
        <v>767</v>
      </c>
      <c r="C785" s="55">
        <v>0</v>
      </c>
      <c r="D785" s="55">
        <v>0</v>
      </c>
      <c r="E785" s="55">
        <v>0</v>
      </c>
      <c r="F785" s="55">
        <v>0</v>
      </c>
      <c r="G785" s="55">
        <v>21913473.24426154</v>
      </c>
      <c r="H785" s="55">
        <v>0</v>
      </c>
      <c r="I785" s="55">
        <v>0</v>
      </c>
      <c r="J785" s="55">
        <v>0</v>
      </c>
      <c r="K785" s="55">
        <v>0</v>
      </c>
      <c r="L785" s="55">
        <v>0</v>
      </c>
      <c r="M785" s="56">
        <v>21913473.24426154</v>
      </c>
    </row>
    <row r="786" spans="1:13" x14ac:dyDescent="0.4">
      <c r="A786" s="51"/>
      <c r="B786" s="52">
        <v>768</v>
      </c>
      <c r="C786" s="52">
        <v>0</v>
      </c>
      <c r="D786" s="52">
        <v>0</v>
      </c>
      <c r="E786" s="52">
        <v>0</v>
      </c>
      <c r="F786" s="52">
        <v>19115434.557882324</v>
      </c>
      <c r="G786" s="52">
        <v>0</v>
      </c>
      <c r="H786" s="52">
        <v>0</v>
      </c>
      <c r="I786" s="52">
        <v>6032654.6209507333</v>
      </c>
      <c r="J786" s="52">
        <v>0</v>
      </c>
      <c r="K786" s="52">
        <v>0</v>
      </c>
      <c r="L786" s="52">
        <v>0</v>
      </c>
      <c r="M786" s="53">
        <v>31499697.880150337</v>
      </c>
    </row>
    <row r="787" spans="1:13" x14ac:dyDescent="0.4">
      <c r="A787" s="54"/>
      <c r="B787" s="55">
        <v>769</v>
      </c>
      <c r="C787" s="55">
        <v>0</v>
      </c>
      <c r="D787" s="55">
        <v>5990340.5748815248</v>
      </c>
      <c r="E787" s="55">
        <v>0</v>
      </c>
      <c r="F787" s="55">
        <v>0</v>
      </c>
      <c r="G787" s="55">
        <v>0</v>
      </c>
      <c r="H787" s="55">
        <v>0</v>
      </c>
      <c r="I787" s="55">
        <v>0</v>
      </c>
      <c r="J787" s="55">
        <v>0</v>
      </c>
      <c r="K787" s="55">
        <v>20239016.798072048</v>
      </c>
      <c r="L787" s="55">
        <v>0</v>
      </c>
      <c r="M787" s="56">
        <v>26229357.372953571</v>
      </c>
    </row>
    <row r="788" spans="1:13" x14ac:dyDescent="0.4">
      <c r="A788" s="51"/>
      <c r="B788" s="52">
        <v>770</v>
      </c>
      <c r="C788" s="52">
        <v>0</v>
      </c>
      <c r="D788" s="52">
        <v>0</v>
      </c>
      <c r="E788" s="52">
        <v>0</v>
      </c>
      <c r="F788" s="52">
        <v>7847564.7808649763</v>
      </c>
      <c r="G788" s="52">
        <v>0</v>
      </c>
      <c r="H788" s="52">
        <v>0</v>
      </c>
      <c r="I788" s="52">
        <v>1154757988.6414285</v>
      </c>
      <c r="J788" s="52">
        <v>0</v>
      </c>
      <c r="K788" s="52">
        <v>2486380625.6124101</v>
      </c>
      <c r="L788" s="52">
        <v>0</v>
      </c>
      <c r="M788" s="53">
        <v>3648986179.0347033</v>
      </c>
    </row>
    <row r="789" spans="1:13" x14ac:dyDescent="0.4">
      <c r="A789" s="54"/>
      <c r="B789" s="55">
        <v>771</v>
      </c>
      <c r="C789" s="55">
        <v>0</v>
      </c>
      <c r="D789" s="55">
        <v>0</v>
      </c>
      <c r="E789" s="55">
        <v>0</v>
      </c>
      <c r="F789" s="55">
        <v>31528707.577345997</v>
      </c>
      <c r="G789" s="55">
        <v>0</v>
      </c>
      <c r="H789" s="55">
        <v>0</v>
      </c>
      <c r="I789" s="55">
        <v>0</v>
      </c>
      <c r="J789" s="55">
        <v>0</v>
      </c>
      <c r="K789" s="55">
        <v>0</v>
      </c>
      <c r="L789" s="55">
        <v>8003760.2542406339</v>
      </c>
      <c r="M789" s="56">
        <v>72512800.08523111</v>
      </c>
    </row>
    <row r="790" spans="1:13" x14ac:dyDescent="0.4">
      <c r="A790" s="51"/>
      <c r="B790" s="52">
        <v>772</v>
      </c>
      <c r="C790" s="52">
        <v>0</v>
      </c>
      <c r="D790" s="52">
        <v>0</v>
      </c>
      <c r="E790" s="52">
        <v>10057761.88166352</v>
      </c>
      <c r="F790" s="52">
        <v>0</v>
      </c>
      <c r="G790" s="52">
        <v>0</v>
      </c>
      <c r="H790" s="52">
        <v>0</v>
      </c>
      <c r="I790" s="52">
        <v>0</v>
      </c>
      <c r="J790" s="52">
        <v>0</v>
      </c>
      <c r="K790" s="52">
        <v>7274615.5432224125</v>
      </c>
      <c r="L790" s="52">
        <v>0</v>
      </c>
      <c r="M790" s="53">
        <v>17332377.424885932</v>
      </c>
    </row>
    <row r="791" spans="1:13" x14ac:dyDescent="0.4">
      <c r="A791" s="54"/>
      <c r="B791" s="55">
        <v>773</v>
      </c>
      <c r="C791" s="55">
        <v>0</v>
      </c>
      <c r="D791" s="55">
        <v>13032918.685723435</v>
      </c>
      <c r="E791" s="55">
        <v>0</v>
      </c>
      <c r="F791" s="55">
        <v>0</v>
      </c>
      <c r="G791" s="55">
        <v>0</v>
      </c>
      <c r="H791" s="55">
        <v>0</v>
      </c>
      <c r="I791" s="55">
        <v>0</v>
      </c>
      <c r="J791" s="55">
        <v>0</v>
      </c>
      <c r="K791" s="55">
        <v>0</v>
      </c>
      <c r="L791" s="55">
        <v>0</v>
      </c>
      <c r="M791" s="56">
        <v>13032918.685723435</v>
      </c>
    </row>
    <row r="792" spans="1:13" x14ac:dyDescent="0.4">
      <c r="A792" s="51"/>
      <c r="B792" s="52">
        <v>774</v>
      </c>
      <c r="C792" s="52">
        <v>0</v>
      </c>
      <c r="D792" s="52">
        <v>0</v>
      </c>
      <c r="E792" s="52">
        <v>0</v>
      </c>
      <c r="F792" s="52">
        <v>0</v>
      </c>
      <c r="G792" s="52">
        <v>0</v>
      </c>
      <c r="H792" s="52">
        <v>8961368.3156567253</v>
      </c>
      <c r="I792" s="52">
        <v>6352687.7087697946</v>
      </c>
      <c r="J792" s="52">
        <v>0</v>
      </c>
      <c r="K792" s="52">
        <v>0</v>
      </c>
      <c r="L792" s="52">
        <v>0</v>
      </c>
      <c r="M792" s="53">
        <v>15314056.02442652</v>
      </c>
    </row>
    <row r="793" spans="1:13" x14ac:dyDescent="0.4">
      <c r="A793" s="54"/>
      <c r="B793" s="55">
        <v>775</v>
      </c>
      <c r="C793" s="55">
        <v>0</v>
      </c>
      <c r="D793" s="55">
        <v>0</v>
      </c>
      <c r="E793" s="55">
        <v>7612621.0790214064</v>
      </c>
      <c r="F793" s="55">
        <v>0</v>
      </c>
      <c r="G793" s="55">
        <v>9577505.8548492528</v>
      </c>
      <c r="H793" s="55">
        <v>6137996.1527116392</v>
      </c>
      <c r="I793" s="55">
        <v>0</v>
      </c>
      <c r="J793" s="55">
        <v>0</v>
      </c>
      <c r="K793" s="55">
        <v>0</v>
      </c>
      <c r="L793" s="55">
        <v>0</v>
      </c>
      <c r="M793" s="56">
        <v>23328123.086582296</v>
      </c>
    </row>
    <row r="794" spans="1:13" x14ac:dyDescent="0.4">
      <c r="A794" s="51"/>
      <c r="B794" s="52">
        <v>776</v>
      </c>
      <c r="C794" s="52">
        <v>0</v>
      </c>
      <c r="D794" s="52">
        <v>10017654.58399941</v>
      </c>
      <c r="E794" s="52">
        <v>0</v>
      </c>
      <c r="F794" s="52">
        <v>0</v>
      </c>
      <c r="G794" s="52">
        <v>0</v>
      </c>
      <c r="H794" s="52">
        <v>0</v>
      </c>
      <c r="I794" s="52">
        <v>42196434.920219824</v>
      </c>
      <c r="J794" s="52">
        <v>0</v>
      </c>
      <c r="K794" s="52">
        <v>0</v>
      </c>
      <c r="L794" s="52">
        <v>26169640.807102755</v>
      </c>
      <c r="M794" s="53">
        <v>78383730.311321989</v>
      </c>
    </row>
    <row r="795" spans="1:13" x14ac:dyDescent="0.4">
      <c r="A795" s="54"/>
      <c r="B795" s="55">
        <v>777</v>
      </c>
      <c r="C795" s="55">
        <v>0</v>
      </c>
      <c r="D795" s="55">
        <v>0</v>
      </c>
      <c r="E795" s="55">
        <v>0</v>
      </c>
      <c r="F795" s="55">
        <v>0</v>
      </c>
      <c r="G795" s="55">
        <v>0</v>
      </c>
      <c r="H795" s="55">
        <v>0</v>
      </c>
      <c r="I795" s="55">
        <v>0</v>
      </c>
      <c r="J795" s="55">
        <v>0</v>
      </c>
      <c r="K795" s="55">
        <v>0</v>
      </c>
      <c r="L795" s="55">
        <v>0</v>
      </c>
      <c r="M795" s="56">
        <v>0</v>
      </c>
    </row>
    <row r="796" spans="1:13" x14ac:dyDescent="0.4">
      <c r="A796" s="51"/>
      <c r="B796" s="52">
        <v>778</v>
      </c>
      <c r="C796" s="52">
        <v>0</v>
      </c>
      <c r="D796" s="52">
        <v>0</v>
      </c>
      <c r="E796" s="52">
        <v>0</v>
      </c>
      <c r="F796" s="52">
        <v>6224368.6310171802</v>
      </c>
      <c r="G796" s="52">
        <v>0</v>
      </c>
      <c r="H796" s="52">
        <v>0</v>
      </c>
      <c r="I796" s="52">
        <v>0</v>
      </c>
      <c r="J796" s="52">
        <v>0</v>
      </c>
      <c r="K796" s="52">
        <v>0</v>
      </c>
      <c r="L796" s="52">
        <v>0</v>
      </c>
      <c r="M796" s="53">
        <v>6224368.6310171802</v>
      </c>
    </row>
    <row r="797" spans="1:13" x14ac:dyDescent="0.4">
      <c r="A797" s="54"/>
      <c r="B797" s="55">
        <v>779</v>
      </c>
      <c r="C797" s="55">
        <v>0</v>
      </c>
      <c r="D797" s="55">
        <v>0</v>
      </c>
      <c r="E797" s="55">
        <v>0</v>
      </c>
      <c r="F797" s="55">
        <v>22568973.438781817</v>
      </c>
      <c r="G797" s="55">
        <v>0</v>
      </c>
      <c r="H797" s="55">
        <v>0</v>
      </c>
      <c r="I797" s="55">
        <v>0</v>
      </c>
      <c r="J797" s="55">
        <v>19526147.839216359</v>
      </c>
      <c r="K797" s="55">
        <v>0</v>
      </c>
      <c r="L797" s="55">
        <v>0</v>
      </c>
      <c r="M797" s="56">
        <v>22568973.438781817</v>
      </c>
    </row>
    <row r="798" spans="1:13" x14ac:dyDescent="0.4">
      <c r="A798" s="51"/>
      <c r="B798" s="52">
        <v>780</v>
      </c>
      <c r="C798" s="52">
        <v>0</v>
      </c>
      <c r="D798" s="52">
        <v>0</v>
      </c>
      <c r="E798" s="52">
        <v>0</v>
      </c>
      <c r="F798" s="52">
        <v>0</v>
      </c>
      <c r="G798" s="52">
        <v>0</v>
      </c>
      <c r="H798" s="52">
        <v>0</v>
      </c>
      <c r="I798" s="52">
        <v>0</v>
      </c>
      <c r="J798" s="52">
        <v>0</v>
      </c>
      <c r="K798" s="52">
        <v>0</v>
      </c>
      <c r="L798" s="52">
        <v>0</v>
      </c>
      <c r="M798" s="53">
        <v>0</v>
      </c>
    </row>
    <row r="799" spans="1:13" x14ac:dyDescent="0.4">
      <c r="A799" s="54"/>
      <c r="B799" s="55">
        <v>781</v>
      </c>
      <c r="C799" s="55">
        <v>0</v>
      </c>
      <c r="D799" s="55">
        <v>0</v>
      </c>
      <c r="E799" s="55">
        <v>0</v>
      </c>
      <c r="F799" s="55">
        <v>14216129.494214952</v>
      </c>
      <c r="G799" s="55">
        <v>0</v>
      </c>
      <c r="H799" s="55">
        <v>0</v>
      </c>
      <c r="I799" s="55">
        <v>20158668.59832532</v>
      </c>
      <c r="J799" s="55">
        <v>0</v>
      </c>
      <c r="K799" s="55">
        <v>0</v>
      </c>
      <c r="L799" s="55">
        <v>0</v>
      </c>
      <c r="M799" s="56">
        <v>34374798.092540272</v>
      </c>
    </row>
    <row r="800" spans="1:13" x14ac:dyDescent="0.4">
      <c r="A800" s="51"/>
      <c r="B800" s="52">
        <v>782</v>
      </c>
      <c r="C800" s="52">
        <v>0</v>
      </c>
      <c r="D800" s="52">
        <v>0</v>
      </c>
      <c r="E800" s="52">
        <v>0</v>
      </c>
      <c r="F800" s="52">
        <v>10434180.198075872</v>
      </c>
      <c r="G800" s="52">
        <v>0</v>
      </c>
      <c r="H800" s="52">
        <v>0</v>
      </c>
      <c r="I800" s="52">
        <v>0</v>
      </c>
      <c r="J800" s="52">
        <v>0</v>
      </c>
      <c r="K800" s="52">
        <v>88174532.647423625</v>
      </c>
      <c r="L800" s="52">
        <v>0</v>
      </c>
      <c r="M800" s="53">
        <v>98608712.845499501</v>
      </c>
    </row>
    <row r="801" spans="1:13" x14ac:dyDescent="0.4">
      <c r="A801" s="54"/>
      <c r="B801" s="55">
        <v>783</v>
      </c>
      <c r="C801" s="55">
        <v>31668787.376807991</v>
      </c>
      <c r="D801" s="55">
        <v>0</v>
      </c>
      <c r="E801" s="55">
        <v>0</v>
      </c>
      <c r="F801" s="55">
        <v>0</v>
      </c>
      <c r="G801" s="55">
        <v>0</v>
      </c>
      <c r="H801" s="55">
        <v>5763566.5285987603</v>
      </c>
      <c r="I801" s="55">
        <v>0</v>
      </c>
      <c r="J801" s="55">
        <v>0</v>
      </c>
      <c r="K801" s="55">
        <v>6882173.7680607708</v>
      </c>
      <c r="L801" s="55">
        <v>6110409.5184778888</v>
      </c>
      <c r="M801" s="56">
        <v>50424937.191945411</v>
      </c>
    </row>
    <row r="802" spans="1:13" x14ac:dyDescent="0.4">
      <c r="A802" s="51"/>
      <c r="B802" s="52">
        <v>784</v>
      </c>
      <c r="C802" s="52">
        <v>0</v>
      </c>
      <c r="D802" s="52">
        <v>0</v>
      </c>
      <c r="E802" s="52">
        <v>0</v>
      </c>
      <c r="F802" s="52">
        <v>6066537.2919871043</v>
      </c>
      <c r="G802" s="52">
        <v>0</v>
      </c>
      <c r="H802" s="52">
        <v>0</v>
      </c>
      <c r="I802" s="52">
        <v>0</v>
      </c>
      <c r="J802" s="52">
        <v>0</v>
      </c>
      <c r="K802" s="52">
        <v>0</v>
      </c>
      <c r="L802" s="52">
        <v>0</v>
      </c>
      <c r="M802" s="53">
        <v>6066537.2919871043</v>
      </c>
    </row>
    <row r="803" spans="1:13" x14ac:dyDescent="0.4">
      <c r="A803" s="54"/>
      <c r="B803" s="55">
        <v>785</v>
      </c>
      <c r="C803" s="55">
        <v>0</v>
      </c>
      <c r="D803" s="55">
        <v>15323253.116063304</v>
      </c>
      <c r="E803" s="55">
        <v>0</v>
      </c>
      <c r="F803" s="55">
        <v>0</v>
      </c>
      <c r="G803" s="55">
        <v>0</v>
      </c>
      <c r="H803" s="55">
        <v>0</v>
      </c>
      <c r="I803" s="55">
        <v>0</v>
      </c>
      <c r="J803" s="55">
        <v>0</v>
      </c>
      <c r="K803" s="55">
        <v>0</v>
      </c>
      <c r="L803" s="55">
        <v>0</v>
      </c>
      <c r="M803" s="56">
        <v>15323253.116063304</v>
      </c>
    </row>
    <row r="804" spans="1:13" x14ac:dyDescent="0.4">
      <c r="A804" s="51"/>
      <c r="B804" s="52">
        <v>786</v>
      </c>
      <c r="C804" s="52">
        <v>0</v>
      </c>
      <c r="D804" s="52">
        <v>0</v>
      </c>
      <c r="E804" s="52">
        <v>0</v>
      </c>
      <c r="F804" s="52">
        <v>0</v>
      </c>
      <c r="G804" s="52">
        <v>0</v>
      </c>
      <c r="H804" s="52">
        <v>37053187.833936766</v>
      </c>
      <c r="I804" s="52">
        <v>0</v>
      </c>
      <c r="J804" s="52">
        <v>0</v>
      </c>
      <c r="K804" s="52">
        <v>0</v>
      </c>
      <c r="L804" s="52">
        <v>0</v>
      </c>
      <c r="M804" s="53">
        <v>37053187.833936766</v>
      </c>
    </row>
    <row r="805" spans="1:13" x14ac:dyDescent="0.4">
      <c r="A805" s="54"/>
      <c r="B805" s="55">
        <v>787</v>
      </c>
      <c r="C805" s="55">
        <v>0</v>
      </c>
      <c r="D805" s="55">
        <v>0</v>
      </c>
      <c r="E805" s="55">
        <v>0</v>
      </c>
      <c r="F805" s="55">
        <v>7096573.7658294775</v>
      </c>
      <c r="G805" s="55">
        <v>0</v>
      </c>
      <c r="H805" s="55">
        <v>0</v>
      </c>
      <c r="I805" s="55">
        <v>0</v>
      </c>
      <c r="J805" s="55">
        <v>0</v>
      </c>
      <c r="K805" s="55">
        <v>0</v>
      </c>
      <c r="L805" s="55">
        <v>0</v>
      </c>
      <c r="M805" s="56">
        <v>7096573.7658294775</v>
      </c>
    </row>
    <row r="806" spans="1:13" x14ac:dyDescent="0.4">
      <c r="A806" s="51"/>
      <c r="B806" s="52">
        <v>788</v>
      </c>
      <c r="C806" s="52">
        <v>0</v>
      </c>
      <c r="D806" s="52">
        <v>0</v>
      </c>
      <c r="E806" s="52">
        <v>10358293.404730372</v>
      </c>
      <c r="F806" s="52">
        <v>0</v>
      </c>
      <c r="G806" s="52">
        <v>0</v>
      </c>
      <c r="H806" s="52">
        <v>0</v>
      </c>
      <c r="I806" s="52">
        <v>0</v>
      </c>
      <c r="J806" s="52">
        <v>0</v>
      </c>
      <c r="K806" s="52">
        <v>36512942.533734173</v>
      </c>
      <c r="L806" s="52">
        <v>0</v>
      </c>
      <c r="M806" s="53">
        <v>46871235.938464545</v>
      </c>
    </row>
    <row r="807" spans="1:13" x14ac:dyDescent="0.4">
      <c r="A807" s="54"/>
      <c r="B807" s="55">
        <v>789</v>
      </c>
      <c r="C807" s="55">
        <v>0</v>
      </c>
      <c r="D807" s="55">
        <v>0</v>
      </c>
      <c r="E807" s="55">
        <v>0</v>
      </c>
      <c r="F807" s="55">
        <v>0</v>
      </c>
      <c r="G807" s="55">
        <v>11440449.839014525</v>
      </c>
      <c r="H807" s="55">
        <v>0</v>
      </c>
      <c r="I807" s="55">
        <v>8332551.2114878753</v>
      </c>
      <c r="J807" s="55">
        <v>0</v>
      </c>
      <c r="K807" s="55">
        <v>0</v>
      </c>
      <c r="L807" s="55">
        <v>0</v>
      </c>
      <c r="M807" s="56">
        <v>19773001.050502397</v>
      </c>
    </row>
    <row r="808" spans="1:13" x14ac:dyDescent="0.4">
      <c r="A808" s="51"/>
      <c r="B808" s="52">
        <v>790</v>
      </c>
      <c r="C808" s="52">
        <v>0</v>
      </c>
      <c r="D808" s="52">
        <v>0</v>
      </c>
      <c r="E808" s="52">
        <v>0</v>
      </c>
      <c r="F808" s="52">
        <v>0</v>
      </c>
      <c r="G808" s="52">
        <v>0</v>
      </c>
      <c r="H808" s="52">
        <v>6637745.7987453416</v>
      </c>
      <c r="I808" s="52">
        <v>0</v>
      </c>
      <c r="J808" s="52">
        <v>0</v>
      </c>
      <c r="K808" s="52">
        <v>0</v>
      </c>
      <c r="L808" s="52">
        <v>0</v>
      </c>
      <c r="M808" s="53">
        <v>6637745.7987453416</v>
      </c>
    </row>
    <row r="809" spans="1:13" x14ac:dyDescent="0.4">
      <c r="A809" s="54"/>
      <c r="B809" s="55">
        <v>791</v>
      </c>
      <c r="C809" s="55">
        <v>0</v>
      </c>
      <c r="D809" s="55">
        <v>0</v>
      </c>
      <c r="E809" s="55">
        <v>0</v>
      </c>
      <c r="F809" s="55">
        <v>0</v>
      </c>
      <c r="G809" s="55">
        <v>0</v>
      </c>
      <c r="H809" s="55">
        <v>7941522.292984711</v>
      </c>
      <c r="I809" s="55">
        <v>0</v>
      </c>
      <c r="J809" s="55">
        <v>0</v>
      </c>
      <c r="K809" s="55">
        <v>16130834.217128986</v>
      </c>
      <c r="L809" s="55">
        <v>0</v>
      </c>
      <c r="M809" s="56">
        <v>24072356.510113697</v>
      </c>
    </row>
    <row r="810" spans="1:13" x14ac:dyDescent="0.4">
      <c r="A810" s="51"/>
      <c r="B810" s="52">
        <v>792</v>
      </c>
      <c r="C810" s="52">
        <v>0</v>
      </c>
      <c r="D810" s="52">
        <v>0</v>
      </c>
      <c r="E810" s="52">
        <v>0</v>
      </c>
      <c r="F810" s="52">
        <v>0</v>
      </c>
      <c r="G810" s="52">
        <v>0</v>
      </c>
      <c r="H810" s="52">
        <v>0</v>
      </c>
      <c r="I810" s="52">
        <v>169676284.18595672</v>
      </c>
      <c r="J810" s="52">
        <v>0</v>
      </c>
      <c r="K810" s="52">
        <v>0</v>
      </c>
      <c r="L810" s="52">
        <v>0</v>
      </c>
      <c r="M810" s="53">
        <v>169676284.18595672</v>
      </c>
    </row>
    <row r="811" spans="1:13" x14ac:dyDescent="0.4">
      <c r="A811" s="54"/>
      <c r="B811" s="55">
        <v>793</v>
      </c>
      <c r="C811" s="55">
        <v>0</v>
      </c>
      <c r="D811" s="55">
        <v>0</v>
      </c>
      <c r="E811" s="55">
        <v>0</v>
      </c>
      <c r="F811" s="55">
        <v>431768319.22348434</v>
      </c>
      <c r="G811" s="55">
        <v>1209759756.336091</v>
      </c>
      <c r="H811" s="55">
        <v>0</v>
      </c>
      <c r="I811" s="55">
        <v>0</v>
      </c>
      <c r="J811" s="55">
        <v>566905206.26586783</v>
      </c>
      <c r="K811" s="55">
        <v>0</v>
      </c>
      <c r="L811" s="55">
        <v>0</v>
      </c>
      <c r="M811" s="56">
        <v>1641528075.5595751</v>
      </c>
    </row>
    <row r="812" spans="1:13" x14ac:dyDescent="0.4">
      <c r="A812" s="51"/>
      <c r="B812" s="52">
        <v>794</v>
      </c>
      <c r="C812" s="52">
        <v>0</v>
      </c>
      <c r="D812" s="52">
        <v>0</v>
      </c>
      <c r="E812" s="52">
        <v>0</v>
      </c>
      <c r="F812" s="52">
        <v>0</v>
      </c>
      <c r="G812" s="52">
        <v>0</v>
      </c>
      <c r="H812" s="52">
        <v>0</v>
      </c>
      <c r="I812" s="52">
        <v>0</v>
      </c>
      <c r="J812" s="52">
        <v>0</v>
      </c>
      <c r="K812" s="52">
        <v>0</v>
      </c>
      <c r="L812" s="52">
        <v>0</v>
      </c>
      <c r="M812" s="53">
        <v>0</v>
      </c>
    </row>
    <row r="813" spans="1:13" x14ac:dyDescent="0.4">
      <c r="A813" s="54"/>
      <c r="B813" s="55">
        <v>795</v>
      </c>
      <c r="C813" s="55">
        <v>0</v>
      </c>
      <c r="D813" s="55">
        <v>0</v>
      </c>
      <c r="E813" s="55">
        <v>6920475.3998294603</v>
      </c>
      <c r="F813" s="55">
        <v>0</v>
      </c>
      <c r="G813" s="55">
        <v>0</v>
      </c>
      <c r="H813" s="55">
        <v>5833414.4135215655</v>
      </c>
      <c r="I813" s="55">
        <v>0</v>
      </c>
      <c r="J813" s="55">
        <v>0</v>
      </c>
      <c r="K813" s="55">
        <v>0</v>
      </c>
      <c r="L813" s="55">
        <v>0</v>
      </c>
      <c r="M813" s="56">
        <v>12753889.813351026</v>
      </c>
    </row>
    <row r="814" spans="1:13" x14ac:dyDescent="0.4">
      <c r="A814" s="51"/>
      <c r="B814" s="52">
        <v>796</v>
      </c>
      <c r="C814" s="52">
        <v>0</v>
      </c>
      <c r="D814" s="52">
        <v>0</v>
      </c>
      <c r="E814" s="52">
        <v>0</v>
      </c>
      <c r="F814" s="52">
        <v>0</v>
      </c>
      <c r="G814" s="52">
        <v>8217386.5120621612</v>
      </c>
      <c r="H814" s="52">
        <v>0</v>
      </c>
      <c r="I814" s="52">
        <v>0</v>
      </c>
      <c r="J814" s="52">
        <v>6158578.2895345297</v>
      </c>
      <c r="K814" s="52">
        <v>8300766.870956935</v>
      </c>
      <c r="L814" s="52">
        <v>0</v>
      </c>
      <c r="M814" s="53">
        <v>16518153.383019095</v>
      </c>
    </row>
    <row r="815" spans="1:13" x14ac:dyDescent="0.4">
      <c r="A815" s="54"/>
      <c r="B815" s="55">
        <v>797</v>
      </c>
      <c r="C815" s="55">
        <v>0</v>
      </c>
      <c r="D815" s="55">
        <v>0</v>
      </c>
      <c r="E815" s="55">
        <v>0</v>
      </c>
      <c r="F815" s="55">
        <v>0</v>
      </c>
      <c r="G815" s="55">
        <v>22214038.573796827</v>
      </c>
      <c r="H815" s="55">
        <v>0</v>
      </c>
      <c r="I815" s="55">
        <v>0</v>
      </c>
      <c r="J815" s="55">
        <v>0</v>
      </c>
      <c r="K815" s="55">
        <v>0</v>
      </c>
      <c r="L815" s="55">
        <v>0</v>
      </c>
      <c r="M815" s="56">
        <v>22214038.573796827</v>
      </c>
    </row>
    <row r="816" spans="1:13" x14ac:dyDescent="0.4">
      <c r="A816" s="51"/>
      <c r="B816" s="52">
        <v>798</v>
      </c>
      <c r="C816" s="52">
        <v>23520672.365519051</v>
      </c>
      <c r="D816" s="52">
        <v>0</v>
      </c>
      <c r="E816" s="52">
        <v>0</v>
      </c>
      <c r="F816" s="52">
        <v>5959120.4039940434</v>
      </c>
      <c r="G816" s="52">
        <v>0</v>
      </c>
      <c r="H816" s="52">
        <v>0</v>
      </c>
      <c r="I816" s="52">
        <v>0</v>
      </c>
      <c r="J816" s="52">
        <v>0</v>
      </c>
      <c r="K816" s="52">
        <v>0</v>
      </c>
      <c r="L816" s="52">
        <v>0</v>
      </c>
      <c r="M816" s="53">
        <v>29479792.769513093</v>
      </c>
    </row>
    <row r="817" spans="1:13" x14ac:dyDescent="0.4">
      <c r="A817" s="54"/>
      <c r="B817" s="55">
        <v>799</v>
      </c>
      <c r="C817" s="55">
        <v>0</v>
      </c>
      <c r="D817" s="55">
        <v>10887005.947983457</v>
      </c>
      <c r="E817" s="55">
        <v>0</v>
      </c>
      <c r="F817" s="55">
        <v>0</v>
      </c>
      <c r="G817" s="55">
        <v>0</v>
      </c>
      <c r="H817" s="55">
        <v>0</v>
      </c>
      <c r="I817" s="55">
        <v>0</v>
      </c>
      <c r="J817" s="55">
        <v>0</v>
      </c>
      <c r="K817" s="55">
        <v>0</v>
      </c>
      <c r="L817" s="55">
        <v>0</v>
      </c>
      <c r="M817" s="56">
        <v>10887005.947983457</v>
      </c>
    </row>
    <row r="818" spans="1:13" x14ac:dyDescent="0.4">
      <c r="A818" s="51"/>
      <c r="B818" s="52">
        <v>800</v>
      </c>
      <c r="C818" s="52">
        <v>11924954.796679839</v>
      </c>
      <c r="D818" s="52">
        <v>0</v>
      </c>
      <c r="E818" s="52">
        <v>0</v>
      </c>
      <c r="F818" s="52">
        <v>16853236.32732765</v>
      </c>
      <c r="G818" s="52">
        <v>0</v>
      </c>
      <c r="H818" s="52">
        <v>0</v>
      </c>
      <c r="I818" s="52">
        <v>0</v>
      </c>
      <c r="J818" s="52">
        <v>16374073.870307038</v>
      </c>
      <c r="K818" s="52">
        <v>7396607.4839845262</v>
      </c>
      <c r="L818" s="52">
        <v>6652819.3931363095</v>
      </c>
      <c r="M818" s="53">
        <v>42827618.001128323</v>
      </c>
    </row>
    <row r="819" spans="1:13" x14ac:dyDescent="0.4">
      <c r="A819" s="54"/>
      <c r="B819" s="55">
        <v>801</v>
      </c>
      <c r="C819" s="55">
        <v>0</v>
      </c>
      <c r="D819" s="55">
        <v>0</v>
      </c>
      <c r="E819" s="55">
        <v>0</v>
      </c>
      <c r="F819" s="55">
        <v>0</v>
      </c>
      <c r="G819" s="55">
        <v>0</v>
      </c>
      <c r="H819" s="55">
        <v>0</v>
      </c>
      <c r="I819" s="55">
        <v>0</v>
      </c>
      <c r="J819" s="55">
        <v>0</v>
      </c>
      <c r="K819" s="55">
        <v>5812393.2077053869</v>
      </c>
      <c r="L819" s="55">
        <v>0</v>
      </c>
      <c r="M819" s="56">
        <v>5812393.2077053869</v>
      </c>
    </row>
    <row r="820" spans="1:13" x14ac:dyDescent="0.4">
      <c r="A820" s="51"/>
      <c r="B820" s="52">
        <v>802</v>
      </c>
      <c r="C820" s="52">
        <v>0</v>
      </c>
      <c r="D820" s="52">
        <v>0</v>
      </c>
      <c r="E820" s="52">
        <v>0</v>
      </c>
      <c r="F820" s="52">
        <v>0</v>
      </c>
      <c r="G820" s="52">
        <v>0</v>
      </c>
      <c r="H820" s="52">
        <v>0</v>
      </c>
      <c r="I820" s="52">
        <v>0</v>
      </c>
      <c r="J820" s="52">
        <v>0</v>
      </c>
      <c r="K820" s="52">
        <v>0</v>
      </c>
      <c r="L820" s="52">
        <v>0</v>
      </c>
      <c r="M820" s="53">
        <v>0</v>
      </c>
    </row>
    <row r="821" spans="1:13" x14ac:dyDescent="0.4">
      <c r="A821" s="54"/>
      <c r="B821" s="55">
        <v>803</v>
      </c>
      <c r="C821" s="55">
        <v>0</v>
      </c>
      <c r="D821" s="55">
        <v>0</v>
      </c>
      <c r="E821" s="55">
        <v>0</v>
      </c>
      <c r="F821" s="55">
        <v>0</v>
      </c>
      <c r="G821" s="55">
        <v>0</v>
      </c>
      <c r="H821" s="55">
        <v>0</v>
      </c>
      <c r="I821" s="55">
        <v>0</v>
      </c>
      <c r="J821" s="55">
        <v>0</v>
      </c>
      <c r="K821" s="55">
        <v>0</v>
      </c>
      <c r="L821" s="55">
        <v>0</v>
      </c>
      <c r="M821" s="56">
        <v>15800860.018486718</v>
      </c>
    </row>
    <row r="822" spans="1:13" x14ac:dyDescent="0.4">
      <c r="A822" s="51"/>
      <c r="B822" s="52">
        <v>804</v>
      </c>
      <c r="C822" s="52">
        <v>12678264.604908824</v>
      </c>
      <c r="D822" s="52">
        <v>8409650.1759892963</v>
      </c>
      <c r="E822" s="52">
        <v>0</v>
      </c>
      <c r="F822" s="52">
        <v>0</v>
      </c>
      <c r="G822" s="52">
        <v>0</v>
      </c>
      <c r="H822" s="52">
        <v>0</v>
      </c>
      <c r="I822" s="52">
        <v>0</v>
      </c>
      <c r="J822" s="52">
        <v>0</v>
      </c>
      <c r="K822" s="52">
        <v>561499009.50932276</v>
      </c>
      <c r="L822" s="52">
        <v>0</v>
      </c>
      <c r="M822" s="53">
        <v>582586924.29022086</v>
      </c>
    </row>
    <row r="823" spans="1:13" x14ac:dyDescent="0.4">
      <c r="A823" s="54"/>
      <c r="B823" s="55">
        <v>805</v>
      </c>
      <c r="C823" s="55">
        <v>0</v>
      </c>
      <c r="D823" s="55">
        <v>0</v>
      </c>
      <c r="E823" s="55">
        <v>0</v>
      </c>
      <c r="F823" s="55">
        <v>0</v>
      </c>
      <c r="G823" s="55">
        <v>0</v>
      </c>
      <c r="H823" s="55">
        <v>0</v>
      </c>
      <c r="I823" s="55">
        <v>7464557.418917546</v>
      </c>
      <c r="J823" s="55">
        <v>0</v>
      </c>
      <c r="K823" s="55">
        <v>0</v>
      </c>
      <c r="L823" s="55">
        <v>0</v>
      </c>
      <c r="M823" s="56">
        <v>7464557.418917546</v>
      </c>
    </row>
    <row r="824" spans="1:13" x14ac:dyDescent="0.4">
      <c r="A824" s="51"/>
      <c r="B824" s="52">
        <v>806</v>
      </c>
      <c r="C824" s="52">
        <v>36664803.004844949</v>
      </c>
      <c r="D824" s="52">
        <v>0</v>
      </c>
      <c r="E824" s="52">
        <v>0</v>
      </c>
      <c r="F824" s="52">
        <v>0</v>
      </c>
      <c r="G824" s="52">
        <v>0</v>
      </c>
      <c r="H824" s="52">
        <v>0</v>
      </c>
      <c r="I824" s="52">
        <v>0</v>
      </c>
      <c r="J824" s="52">
        <v>0</v>
      </c>
      <c r="K824" s="52">
        <v>0</v>
      </c>
      <c r="L824" s="52">
        <v>6882496.6057836758</v>
      </c>
      <c r="M824" s="53">
        <v>43547299.610628627</v>
      </c>
    </row>
    <row r="825" spans="1:13" x14ac:dyDescent="0.4">
      <c r="A825" s="54"/>
      <c r="B825" s="55">
        <v>807</v>
      </c>
      <c r="C825" s="55">
        <v>184217019.29505056</v>
      </c>
      <c r="D825" s="55">
        <v>0</v>
      </c>
      <c r="E825" s="55">
        <v>0</v>
      </c>
      <c r="F825" s="55">
        <v>0</v>
      </c>
      <c r="G825" s="55">
        <v>0</v>
      </c>
      <c r="H825" s="55">
        <v>0</v>
      </c>
      <c r="I825" s="55">
        <v>0</v>
      </c>
      <c r="J825" s="55">
        <v>0</v>
      </c>
      <c r="K825" s="55">
        <v>106850399.1489038</v>
      </c>
      <c r="L825" s="55">
        <v>0</v>
      </c>
      <c r="M825" s="56">
        <v>291067418.44395435</v>
      </c>
    </row>
    <row r="826" spans="1:13" x14ac:dyDescent="0.4">
      <c r="A826" s="51"/>
      <c r="B826" s="52">
        <v>808</v>
      </c>
      <c r="C826" s="52">
        <v>0</v>
      </c>
      <c r="D826" s="52">
        <v>0</v>
      </c>
      <c r="E826" s="52">
        <v>0</v>
      </c>
      <c r="F826" s="52">
        <v>0</v>
      </c>
      <c r="G826" s="52">
        <v>0</v>
      </c>
      <c r="H826" s="52">
        <v>0</v>
      </c>
      <c r="I826" s="52">
        <v>0</v>
      </c>
      <c r="J826" s="52">
        <v>0</v>
      </c>
      <c r="K826" s="52">
        <v>0</v>
      </c>
      <c r="L826" s="52">
        <v>0</v>
      </c>
      <c r="M826" s="53">
        <v>34575897.417860776</v>
      </c>
    </row>
    <row r="827" spans="1:13" x14ac:dyDescent="0.4">
      <c r="A827" s="54"/>
      <c r="B827" s="55">
        <v>809</v>
      </c>
      <c r="C827" s="55">
        <v>0</v>
      </c>
      <c r="D827" s="55">
        <v>0</v>
      </c>
      <c r="E827" s="55">
        <v>0</v>
      </c>
      <c r="F827" s="55">
        <v>0</v>
      </c>
      <c r="G827" s="55">
        <v>0</v>
      </c>
      <c r="H827" s="55">
        <v>0</v>
      </c>
      <c r="I827" s="55">
        <v>0</v>
      </c>
      <c r="J827" s="55">
        <v>0</v>
      </c>
      <c r="K827" s="55">
        <v>0</v>
      </c>
      <c r="L827" s="55">
        <v>0</v>
      </c>
      <c r="M827" s="56">
        <v>0</v>
      </c>
    </row>
    <row r="828" spans="1:13" x14ac:dyDescent="0.4">
      <c r="A828" s="51"/>
      <c r="B828" s="52">
        <v>810</v>
      </c>
      <c r="C828" s="52">
        <v>0</v>
      </c>
      <c r="D828" s="52">
        <v>0</v>
      </c>
      <c r="E828" s="52">
        <v>19270797.048238952</v>
      </c>
      <c r="F828" s="52">
        <v>0</v>
      </c>
      <c r="G828" s="52">
        <v>0</v>
      </c>
      <c r="H828" s="52">
        <v>0</v>
      </c>
      <c r="I828" s="52">
        <v>6007306.7717750743</v>
      </c>
      <c r="J828" s="52">
        <v>0</v>
      </c>
      <c r="K828" s="52">
        <v>0</v>
      </c>
      <c r="L828" s="52">
        <v>0</v>
      </c>
      <c r="M828" s="53">
        <v>25278103.820014022</v>
      </c>
    </row>
    <row r="829" spans="1:13" x14ac:dyDescent="0.4">
      <c r="A829" s="54"/>
      <c r="B829" s="55">
        <v>811</v>
      </c>
      <c r="C829" s="55">
        <v>0</v>
      </c>
      <c r="D829" s="55">
        <v>7700976.9172549564</v>
      </c>
      <c r="E829" s="55">
        <v>0</v>
      </c>
      <c r="F829" s="55">
        <v>0</v>
      </c>
      <c r="G829" s="55">
        <v>0</v>
      </c>
      <c r="H829" s="55">
        <v>0</v>
      </c>
      <c r="I829" s="55">
        <v>7160321.9681633059</v>
      </c>
      <c r="J829" s="55">
        <v>0</v>
      </c>
      <c r="K829" s="55">
        <v>0</v>
      </c>
      <c r="L829" s="55">
        <v>48343864.555768296</v>
      </c>
      <c r="M829" s="56">
        <v>63205163.441186562</v>
      </c>
    </row>
    <row r="830" spans="1:13" x14ac:dyDescent="0.4">
      <c r="A830" s="51"/>
      <c r="B830" s="52">
        <v>812</v>
      </c>
      <c r="C830" s="52">
        <v>0</v>
      </c>
      <c r="D830" s="52">
        <v>0</v>
      </c>
      <c r="E830" s="52">
        <v>0</v>
      </c>
      <c r="F830" s="52">
        <v>0</v>
      </c>
      <c r="G830" s="52">
        <v>0</v>
      </c>
      <c r="H830" s="52">
        <v>8047878.3688583709</v>
      </c>
      <c r="I830" s="52">
        <v>0</v>
      </c>
      <c r="J830" s="52">
        <v>0</v>
      </c>
      <c r="K830" s="52">
        <v>0</v>
      </c>
      <c r="L830" s="52">
        <v>0</v>
      </c>
      <c r="M830" s="53">
        <v>8047878.3688583709</v>
      </c>
    </row>
    <row r="831" spans="1:13" x14ac:dyDescent="0.4">
      <c r="A831" s="54"/>
      <c r="B831" s="55">
        <v>813</v>
      </c>
      <c r="C831" s="55">
        <v>0</v>
      </c>
      <c r="D831" s="55">
        <v>0</v>
      </c>
      <c r="E831" s="55">
        <v>0</v>
      </c>
      <c r="F831" s="55">
        <v>0</v>
      </c>
      <c r="G831" s="55">
        <v>0</v>
      </c>
      <c r="H831" s="55">
        <v>0</v>
      </c>
      <c r="I831" s="55">
        <v>0</v>
      </c>
      <c r="J831" s="55">
        <v>0</v>
      </c>
      <c r="K831" s="55">
        <v>0</v>
      </c>
      <c r="L831" s="55">
        <v>0</v>
      </c>
      <c r="M831" s="56">
        <v>0</v>
      </c>
    </row>
    <row r="832" spans="1:13" x14ac:dyDescent="0.4">
      <c r="A832" s="51"/>
      <c r="B832" s="52">
        <v>814</v>
      </c>
      <c r="C832" s="52">
        <v>26864972.822771952</v>
      </c>
      <c r="D832" s="52">
        <v>0</v>
      </c>
      <c r="E832" s="52">
        <v>0</v>
      </c>
      <c r="F832" s="52">
        <v>0</v>
      </c>
      <c r="G832" s="52">
        <v>0</v>
      </c>
      <c r="H832" s="52">
        <v>0</v>
      </c>
      <c r="I832" s="52">
        <v>0</v>
      </c>
      <c r="J832" s="52">
        <v>0</v>
      </c>
      <c r="K832" s="52">
        <v>0</v>
      </c>
      <c r="L832" s="52">
        <v>5791277.9646336883</v>
      </c>
      <c r="M832" s="53">
        <v>32656250.78740564</v>
      </c>
    </row>
    <row r="833" spans="1:13" x14ac:dyDescent="0.4">
      <c r="A833" s="54"/>
      <c r="B833" s="55">
        <v>815</v>
      </c>
      <c r="C833" s="55">
        <v>0</v>
      </c>
      <c r="D833" s="55">
        <v>0</v>
      </c>
      <c r="E833" s="55">
        <v>0</v>
      </c>
      <c r="F833" s="55">
        <v>0</v>
      </c>
      <c r="G833" s="55">
        <v>0</v>
      </c>
      <c r="H833" s="55">
        <v>0</v>
      </c>
      <c r="I833" s="55">
        <v>0</v>
      </c>
      <c r="J833" s="55">
        <v>0</v>
      </c>
      <c r="K833" s="55">
        <v>0</v>
      </c>
      <c r="L833" s="55">
        <v>0</v>
      </c>
      <c r="M833" s="56">
        <v>5869735.3181457603</v>
      </c>
    </row>
    <row r="834" spans="1:13" x14ac:dyDescent="0.4">
      <c r="A834" s="51"/>
      <c r="B834" s="52">
        <v>816</v>
      </c>
      <c r="C834" s="52">
        <v>0</v>
      </c>
      <c r="D834" s="52">
        <v>0</v>
      </c>
      <c r="E834" s="52">
        <v>0</v>
      </c>
      <c r="F834" s="52">
        <v>0</v>
      </c>
      <c r="G834" s="52">
        <v>0</v>
      </c>
      <c r="H834" s="52">
        <v>0</v>
      </c>
      <c r="I834" s="52">
        <v>0</v>
      </c>
      <c r="J834" s="52">
        <v>0</v>
      </c>
      <c r="K834" s="52">
        <v>0</v>
      </c>
      <c r="L834" s="52">
        <v>0</v>
      </c>
      <c r="M834" s="53">
        <v>0</v>
      </c>
    </row>
    <row r="835" spans="1:13" x14ac:dyDescent="0.4">
      <c r="A835" s="54"/>
      <c r="B835" s="55">
        <v>817</v>
      </c>
      <c r="C835" s="55">
        <v>0</v>
      </c>
      <c r="D835" s="55">
        <v>0</v>
      </c>
      <c r="E835" s="55">
        <v>0</v>
      </c>
      <c r="F835" s="55">
        <v>0</v>
      </c>
      <c r="G835" s="55">
        <v>0</v>
      </c>
      <c r="H835" s="55">
        <v>5924378.9343270902</v>
      </c>
      <c r="I835" s="55">
        <v>0</v>
      </c>
      <c r="J835" s="55">
        <v>0</v>
      </c>
      <c r="K835" s="55">
        <v>0</v>
      </c>
      <c r="L835" s="55">
        <v>0</v>
      </c>
      <c r="M835" s="56">
        <v>106739088.50372323</v>
      </c>
    </row>
    <row r="836" spans="1:13" x14ac:dyDescent="0.4">
      <c r="A836" s="51"/>
      <c r="B836" s="52">
        <v>818</v>
      </c>
      <c r="C836" s="52">
        <v>0</v>
      </c>
      <c r="D836" s="52">
        <v>0</v>
      </c>
      <c r="E836" s="52">
        <v>0</v>
      </c>
      <c r="F836" s="52">
        <v>0</v>
      </c>
      <c r="G836" s="52">
        <v>0</v>
      </c>
      <c r="H836" s="52">
        <v>0</v>
      </c>
      <c r="I836" s="52">
        <v>0</v>
      </c>
      <c r="J836" s="52">
        <v>0</v>
      </c>
      <c r="K836" s="52">
        <v>0</v>
      </c>
      <c r="L836" s="52">
        <v>0</v>
      </c>
      <c r="M836" s="53">
        <v>0</v>
      </c>
    </row>
    <row r="837" spans="1:13" x14ac:dyDescent="0.4">
      <c r="A837" s="54"/>
      <c r="B837" s="55">
        <v>819</v>
      </c>
      <c r="C837" s="55">
        <v>0</v>
      </c>
      <c r="D837" s="55">
        <v>0</v>
      </c>
      <c r="E837" s="55">
        <v>0</v>
      </c>
      <c r="F837" s="55">
        <v>0</v>
      </c>
      <c r="G837" s="55">
        <v>0</v>
      </c>
      <c r="H837" s="55">
        <v>7435953.6548464531</v>
      </c>
      <c r="I837" s="55">
        <v>0</v>
      </c>
      <c r="J837" s="55">
        <v>0</v>
      </c>
      <c r="K837" s="55">
        <v>9685876.3692001179</v>
      </c>
      <c r="L837" s="55">
        <v>0</v>
      </c>
      <c r="M837" s="56">
        <v>17121830.02404657</v>
      </c>
    </row>
    <row r="838" spans="1:13" x14ac:dyDescent="0.4">
      <c r="A838" s="51"/>
      <c r="B838" s="52">
        <v>820</v>
      </c>
      <c r="C838" s="52">
        <v>11082486.914249558</v>
      </c>
      <c r="D838" s="52">
        <v>0</v>
      </c>
      <c r="E838" s="52">
        <v>0</v>
      </c>
      <c r="F838" s="52">
        <v>0</v>
      </c>
      <c r="G838" s="52">
        <v>8587405.152544044</v>
      </c>
      <c r="H838" s="52">
        <v>0</v>
      </c>
      <c r="I838" s="52">
        <v>0</v>
      </c>
      <c r="J838" s="52">
        <v>0</v>
      </c>
      <c r="K838" s="52">
        <v>0</v>
      </c>
      <c r="L838" s="52">
        <v>6092671.1624777401</v>
      </c>
      <c r="M838" s="53">
        <v>25762563.229271341</v>
      </c>
    </row>
    <row r="839" spans="1:13" x14ac:dyDescent="0.4">
      <c r="A839" s="54"/>
      <c r="B839" s="55">
        <v>821</v>
      </c>
      <c r="C839" s="55">
        <v>0</v>
      </c>
      <c r="D839" s="55">
        <v>0</v>
      </c>
      <c r="E839" s="55">
        <v>13604663.624934817</v>
      </c>
      <c r="F839" s="55">
        <v>0</v>
      </c>
      <c r="G839" s="55">
        <v>0</v>
      </c>
      <c r="H839" s="55">
        <v>0</v>
      </c>
      <c r="I839" s="55">
        <v>0</v>
      </c>
      <c r="J839" s="55">
        <v>0</v>
      </c>
      <c r="K839" s="55">
        <v>0</v>
      </c>
      <c r="L839" s="55">
        <v>0</v>
      </c>
      <c r="M839" s="56">
        <v>13604663.624934817</v>
      </c>
    </row>
    <row r="840" spans="1:13" x14ac:dyDescent="0.4">
      <c r="A840" s="51"/>
      <c r="B840" s="52">
        <v>822</v>
      </c>
      <c r="C840" s="52">
        <v>0</v>
      </c>
      <c r="D840" s="52">
        <v>28874082.002188716</v>
      </c>
      <c r="E840" s="52">
        <v>0</v>
      </c>
      <c r="F840" s="52">
        <v>0</v>
      </c>
      <c r="G840" s="52">
        <v>0</v>
      </c>
      <c r="H840" s="52">
        <v>0</v>
      </c>
      <c r="I840" s="52">
        <v>0</v>
      </c>
      <c r="J840" s="52">
        <v>0</v>
      </c>
      <c r="K840" s="52">
        <v>0</v>
      </c>
      <c r="L840" s="52">
        <v>0</v>
      </c>
      <c r="M840" s="53">
        <v>28874082.002188716</v>
      </c>
    </row>
    <row r="841" spans="1:13" x14ac:dyDescent="0.4">
      <c r="A841" s="54"/>
      <c r="B841" s="55">
        <v>823</v>
      </c>
      <c r="C841" s="55">
        <v>0</v>
      </c>
      <c r="D841" s="55">
        <v>0</v>
      </c>
      <c r="E841" s="55">
        <v>0</v>
      </c>
      <c r="F841" s="55">
        <v>34529249.511811085</v>
      </c>
      <c r="G841" s="55">
        <v>0</v>
      </c>
      <c r="H841" s="55">
        <v>6934611.2178070592</v>
      </c>
      <c r="I841" s="55">
        <v>0</v>
      </c>
      <c r="J841" s="55">
        <v>19597598.075403724</v>
      </c>
      <c r="K841" s="55">
        <v>0</v>
      </c>
      <c r="L841" s="55">
        <v>0</v>
      </c>
      <c r="M841" s="56">
        <v>52475284.961411119</v>
      </c>
    </row>
    <row r="842" spans="1:13" x14ac:dyDescent="0.4">
      <c r="A842" s="51"/>
      <c r="B842" s="52">
        <v>824</v>
      </c>
      <c r="C842" s="52">
        <v>0</v>
      </c>
      <c r="D842" s="52">
        <v>0</v>
      </c>
      <c r="E842" s="52">
        <v>0</v>
      </c>
      <c r="F842" s="52">
        <v>0</v>
      </c>
      <c r="G842" s="52">
        <v>991127439.94360805</v>
      </c>
      <c r="H842" s="52">
        <v>0</v>
      </c>
      <c r="I842" s="52">
        <v>0</v>
      </c>
      <c r="J842" s="52">
        <v>0</v>
      </c>
      <c r="K842" s="52">
        <v>0</v>
      </c>
      <c r="L842" s="52">
        <v>0</v>
      </c>
      <c r="M842" s="53">
        <v>991127439.94360805</v>
      </c>
    </row>
    <row r="843" spans="1:13" x14ac:dyDescent="0.4">
      <c r="A843" s="54"/>
      <c r="B843" s="55">
        <v>825</v>
      </c>
      <c r="C843" s="55">
        <v>0</v>
      </c>
      <c r="D843" s="55">
        <v>0</v>
      </c>
      <c r="E843" s="55">
        <v>0</v>
      </c>
      <c r="F843" s="55">
        <v>0</v>
      </c>
      <c r="G843" s="55">
        <v>0</v>
      </c>
      <c r="H843" s="55">
        <v>0</v>
      </c>
      <c r="I843" s="55">
        <v>0</v>
      </c>
      <c r="J843" s="55">
        <v>0</v>
      </c>
      <c r="K843" s="55">
        <v>0</v>
      </c>
      <c r="L843" s="55">
        <v>0</v>
      </c>
      <c r="M843" s="56">
        <v>0</v>
      </c>
    </row>
    <row r="844" spans="1:13" x14ac:dyDescent="0.4">
      <c r="A844" s="51"/>
      <c r="B844" s="52">
        <v>826</v>
      </c>
      <c r="C844" s="52">
        <v>0</v>
      </c>
      <c r="D844" s="52">
        <v>0</v>
      </c>
      <c r="E844" s="52">
        <v>0</v>
      </c>
      <c r="F844" s="52">
        <v>0</v>
      </c>
      <c r="G844" s="52">
        <v>0</v>
      </c>
      <c r="H844" s="52">
        <v>0</v>
      </c>
      <c r="I844" s="52">
        <v>0</v>
      </c>
      <c r="J844" s="52">
        <v>0</v>
      </c>
      <c r="K844" s="52">
        <v>0</v>
      </c>
      <c r="L844" s="52">
        <v>9080841.7651445977</v>
      </c>
      <c r="M844" s="53">
        <v>9080841.7651445977</v>
      </c>
    </row>
    <row r="845" spans="1:13" x14ac:dyDescent="0.4">
      <c r="A845" s="54"/>
      <c r="B845" s="55">
        <v>827</v>
      </c>
      <c r="C845" s="55">
        <v>0</v>
      </c>
      <c r="D845" s="55">
        <v>0</v>
      </c>
      <c r="E845" s="55">
        <v>0</v>
      </c>
      <c r="F845" s="55">
        <v>0</v>
      </c>
      <c r="G845" s="55">
        <v>0</v>
      </c>
      <c r="H845" s="55">
        <v>0</v>
      </c>
      <c r="I845" s="55">
        <v>0</v>
      </c>
      <c r="J845" s="55">
        <v>0</v>
      </c>
      <c r="K845" s="55">
        <v>0</v>
      </c>
      <c r="L845" s="55">
        <v>14146865.920231756</v>
      </c>
      <c r="M845" s="56">
        <v>14146865.920231756</v>
      </c>
    </row>
    <row r="846" spans="1:13" x14ac:dyDescent="0.4">
      <c r="A846" s="51"/>
      <c r="B846" s="52">
        <v>828</v>
      </c>
      <c r="C846" s="52">
        <v>0</v>
      </c>
      <c r="D846" s="52">
        <v>0</v>
      </c>
      <c r="E846" s="52">
        <v>0</v>
      </c>
      <c r="F846" s="52">
        <v>0</v>
      </c>
      <c r="G846" s="52">
        <v>0</v>
      </c>
      <c r="H846" s="52">
        <v>0</v>
      </c>
      <c r="I846" s="52">
        <v>0</v>
      </c>
      <c r="J846" s="52">
        <v>0</v>
      </c>
      <c r="K846" s="52">
        <v>0</v>
      </c>
      <c r="L846" s="52">
        <v>0</v>
      </c>
      <c r="M846" s="53">
        <v>12294030.28653178</v>
      </c>
    </row>
    <row r="847" spans="1:13" x14ac:dyDescent="0.4">
      <c r="A847" s="54"/>
      <c r="B847" s="55">
        <v>829</v>
      </c>
      <c r="C847" s="55">
        <v>0</v>
      </c>
      <c r="D847" s="55">
        <v>0</v>
      </c>
      <c r="E847" s="55">
        <v>40236735.208287597</v>
      </c>
      <c r="F847" s="55">
        <v>0</v>
      </c>
      <c r="G847" s="55">
        <v>0</v>
      </c>
      <c r="H847" s="55">
        <v>0</v>
      </c>
      <c r="I847" s="55">
        <v>0</v>
      </c>
      <c r="J847" s="55">
        <v>0</v>
      </c>
      <c r="K847" s="55">
        <v>0</v>
      </c>
      <c r="L847" s="55">
        <v>0</v>
      </c>
      <c r="M847" s="56">
        <v>40236735.208287597</v>
      </c>
    </row>
    <row r="848" spans="1:13" x14ac:dyDescent="0.4">
      <c r="A848" s="51"/>
      <c r="B848" s="52">
        <v>830</v>
      </c>
      <c r="C848" s="52">
        <v>0</v>
      </c>
      <c r="D848" s="52">
        <v>0</v>
      </c>
      <c r="E848" s="52">
        <v>0</v>
      </c>
      <c r="F848" s="52">
        <v>0</v>
      </c>
      <c r="G848" s="52">
        <v>0</v>
      </c>
      <c r="H848" s="52">
        <v>0</v>
      </c>
      <c r="I848" s="52">
        <v>0</v>
      </c>
      <c r="J848" s="52">
        <v>0</v>
      </c>
      <c r="K848" s="52">
        <v>0</v>
      </c>
      <c r="L848" s="52">
        <v>0</v>
      </c>
      <c r="M848" s="53">
        <v>5996298.5582724661</v>
      </c>
    </row>
    <row r="849" spans="1:13" x14ac:dyDescent="0.4">
      <c r="A849" s="54"/>
      <c r="B849" s="55">
        <v>831</v>
      </c>
      <c r="C849" s="55">
        <v>0</v>
      </c>
      <c r="D849" s="55">
        <v>0</v>
      </c>
      <c r="E849" s="55">
        <v>0</v>
      </c>
      <c r="F849" s="55">
        <v>0</v>
      </c>
      <c r="G849" s="55">
        <v>0</v>
      </c>
      <c r="H849" s="55">
        <v>0</v>
      </c>
      <c r="I849" s="55">
        <v>0</v>
      </c>
      <c r="J849" s="55">
        <v>0</v>
      </c>
      <c r="K849" s="55">
        <v>0</v>
      </c>
      <c r="L849" s="55">
        <v>0</v>
      </c>
      <c r="M849" s="56">
        <v>0</v>
      </c>
    </row>
    <row r="850" spans="1:13" x14ac:dyDescent="0.4">
      <c r="A850" s="51"/>
      <c r="B850" s="52">
        <v>832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3">
        <v>0</v>
      </c>
    </row>
    <row r="851" spans="1:13" x14ac:dyDescent="0.4">
      <c r="A851" s="54"/>
      <c r="B851" s="55">
        <v>833</v>
      </c>
      <c r="C851" s="55">
        <v>0</v>
      </c>
      <c r="D851" s="55">
        <v>0</v>
      </c>
      <c r="E851" s="55">
        <v>0</v>
      </c>
      <c r="F851" s="55">
        <v>0</v>
      </c>
      <c r="G851" s="55">
        <v>0</v>
      </c>
      <c r="H851" s="55">
        <v>0</v>
      </c>
      <c r="I851" s="55">
        <v>0</v>
      </c>
      <c r="J851" s="55">
        <v>0</v>
      </c>
      <c r="K851" s="55">
        <v>11642784.242326207</v>
      </c>
      <c r="L851" s="55">
        <v>0</v>
      </c>
      <c r="M851" s="56">
        <v>11642784.242326207</v>
      </c>
    </row>
    <row r="852" spans="1:13" x14ac:dyDescent="0.4">
      <c r="A852" s="51"/>
      <c r="B852" s="52">
        <v>834</v>
      </c>
      <c r="C852" s="52">
        <v>0</v>
      </c>
      <c r="D852" s="52">
        <v>0</v>
      </c>
      <c r="E852" s="52">
        <v>0</v>
      </c>
      <c r="F852" s="52">
        <v>0</v>
      </c>
      <c r="G852" s="52">
        <v>0</v>
      </c>
      <c r="H852" s="52">
        <v>0</v>
      </c>
      <c r="I852" s="52">
        <v>29249824.506679155</v>
      </c>
      <c r="J852" s="52">
        <v>9431587.6736930832</v>
      </c>
      <c r="K852" s="52">
        <v>0</v>
      </c>
      <c r="L852" s="52">
        <v>0</v>
      </c>
      <c r="M852" s="53">
        <v>29249824.506679155</v>
      </c>
    </row>
    <row r="853" spans="1:13" x14ac:dyDescent="0.4">
      <c r="A853" s="54"/>
      <c r="B853" s="55">
        <v>835</v>
      </c>
      <c r="C853" s="55">
        <v>0</v>
      </c>
      <c r="D853" s="55">
        <v>0</v>
      </c>
      <c r="E853" s="55">
        <v>0</v>
      </c>
      <c r="F853" s="55">
        <v>0</v>
      </c>
      <c r="G853" s="55">
        <v>0</v>
      </c>
      <c r="H853" s="55">
        <v>0</v>
      </c>
      <c r="I853" s="55">
        <v>0</v>
      </c>
      <c r="J853" s="55">
        <v>0</v>
      </c>
      <c r="K853" s="55">
        <v>0</v>
      </c>
      <c r="L853" s="55">
        <v>0</v>
      </c>
      <c r="M853" s="56">
        <v>0</v>
      </c>
    </row>
    <row r="854" spans="1:13" x14ac:dyDescent="0.4">
      <c r="A854" s="51"/>
      <c r="B854" s="52">
        <v>836</v>
      </c>
      <c r="C854" s="52">
        <v>0</v>
      </c>
      <c r="D854" s="52">
        <v>0</v>
      </c>
      <c r="E854" s="52">
        <v>0</v>
      </c>
      <c r="F854" s="52">
        <v>0</v>
      </c>
      <c r="G854" s="52">
        <v>5818027.1952772262</v>
      </c>
      <c r="H854" s="52">
        <v>0</v>
      </c>
      <c r="I854" s="52">
        <v>0</v>
      </c>
      <c r="J854" s="52">
        <v>0</v>
      </c>
      <c r="K854" s="52">
        <v>7637252.0848157266</v>
      </c>
      <c r="L854" s="52">
        <v>19186170.428338192</v>
      </c>
      <c r="M854" s="53">
        <v>32641449.708431147</v>
      </c>
    </row>
    <row r="855" spans="1:13" x14ac:dyDescent="0.4">
      <c r="A855" s="54"/>
      <c r="B855" s="55">
        <v>837</v>
      </c>
      <c r="C855" s="55">
        <v>0</v>
      </c>
      <c r="D855" s="55">
        <v>0</v>
      </c>
      <c r="E855" s="55">
        <v>0</v>
      </c>
      <c r="F855" s="55">
        <v>0</v>
      </c>
      <c r="G855" s="55">
        <v>0</v>
      </c>
      <c r="H855" s="55">
        <v>0</v>
      </c>
      <c r="I855" s="55">
        <v>0</v>
      </c>
      <c r="J855" s="55">
        <v>0</v>
      </c>
      <c r="K855" s="55">
        <v>0</v>
      </c>
      <c r="L855" s="55">
        <v>0</v>
      </c>
      <c r="M855" s="56">
        <v>0</v>
      </c>
    </row>
    <row r="856" spans="1:13" x14ac:dyDescent="0.4">
      <c r="A856" s="51"/>
      <c r="B856" s="52">
        <v>838</v>
      </c>
      <c r="C856" s="52">
        <v>0</v>
      </c>
      <c r="D856" s="52">
        <v>0</v>
      </c>
      <c r="E856" s="52">
        <v>0</v>
      </c>
      <c r="F856" s="52">
        <v>0</v>
      </c>
      <c r="G856" s="52">
        <v>0</v>
      </c>
      <c r="H856" s="52">
        <v>8780115.8658630028</v>
      </c>
      <c r="I856" s="52">
        <v>10225601.314426187</v>
      </c>
      <c r="J856" s="52">
        <v>0</v>
      </c>
      <c r="K856" s="52">
        <v>0</v>
      </c>
      <c r="L856" s="52">
        <v>0</v>
      </c>
      <c r="M856" s="53">
        <v>19005717.18028919</v>
      </c>
    </row>
    <row r="857" spans="1:13" x14ac:dyDescent="0.4">
      <c r="A857" s="54"/>
      <c r="B857" s="55">
        <v>839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>
        <v>15307204.654707603</v>
      </c>
      <c r="K857" s="55">
        <v>0</v>
      </c>
      <c r="L857" s="55">
        <v>0</v>
      </c>
      <c r="M857" s="56">
        <v>0</v>
      </c>
    </row>
    <row r="858" spans="1:13" x14ac:dyDescent="0.4">
      <c r="A858" s="51"/>
      <c r="B858" s="52">
        <v>840</v>
      </c>
      <c r="C858" s="52">
        <v>0</v>
      </c>
      <c r="D858" s="52">
        <v>0</v>
      </c>
      <c r="E858" s="52">
        <v>0</v>
      </c>
      <c r="F858" s="52">
        <v>0</v>
      </c>
      <c r="G858" s="52">
        <v>12770678.857657105</v>
      </c>
      <c r="H858" s="52">
        <v>0</v>
      </c>
      <c r="I858" s="52">
        <v>6872945.5988539504</v>
      </c>
      <c r="J858" s="52">
        <v>0</v>
      </c>
      <c r="K858" s="52">
        <v>0</v>
      </c>
      <c r="L858" s="52">
        <v>0</v>
      </c>
      <c r="M858" s="53">
        <v>19643624.456511054</v>
      </c>
    </row>
    <row r="859" spans="1:13" x14ac:dyDescent="0.4">
      <c r="A859" s="54"/>
      <c r="B859" s="55">
        <v>841</v>
      </c>
      <c r="C859" s="55">
        <v>0</v>
      </c>
      <c r="D859" s="55">
        <v>0</v>
      </c>
      <c r="E859" s="55">
        <v>0</v>
      </c>
      <c r="F859" s="55">
        <v>0</v>
      </c>
      <c r="G859" s="55">
        <v>0</v>
      </c>
      <c r="H859" s="55">
        <v>0</v>
      </c>
      <c r="I859" s="55">
        <v>0</v>
      </c>
      <c r="J859" s="55">
        <v>0</v>
      </c>
      <c r="K859" s="55">
        <v>0</v>
      </c>
      <c r="L859" s="55">
        <v>0</v>
      </c>
      <c r="M859" s="56">
        <v>0</v>
      </c>
    </row>
    <row r="860" spans="1:13" x14ac:dyDescent="0.4">
      <c r="A860" s="51"/>
      <c r="B860" s="52">
        <v>842</v>
      </c>
      <c r="C860" s="52">
        <v>33037796.845489353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>
        <v>0</v>
      </c>
      <c r="K860" s="52">
        <v>0</v>
      </c>
      <c r="L860" s="52">
        <v>0</v>
      </c>
      <c r="M860" s="53">
        <v>33037796.845489353</v>
      </c>
    </row>
    <row r="861" spans="1:13" x14ac:dyDescent="0.4">
      <c r="A861" s="54"/>
      <c r="B861" s="55">
        <v>843</v>
      </c>
      <c r="C861" s="55">
        <v>8906086.0893886611</v>
      </c>
      <c r="D861" s="55">
        <v>0</v>
      </c>
      <c r="E861" s="55">
        <v>0</v>
      </c>
      <c r="F861" s="55">
        <v>0</v>
      </c>
      <c r="G861" s="55">
        <v>0</v>
      </c>
      <c r="H861" s="55">
        <v>0</v>
      </c>
      <c r="I861" s="55">
        <v>0</v>
      </c>
      <c r="J861" s="55">
        <v>0</v>
      </c>
      <c r="K861" s="55">
        <v>0</v>
      </c>
      <c r="L861" s="55">
        <v>0</v>
      </c>
      <c r="M861" s="56">
        <v>8906086.0893886611</v>
      </c>
    </row>
    <row r="862" spans="1:13" x14ac:dyDescent="0.4">
      <c r="A862" s="51"/>
      <c r="B862" s="52">
        <v>844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>
        <v>0</v>
      </c>
      <c r="K862" s="52">
        <v>0</v>
      </c>
      <c r="L862" s="52">
        <v>0</v>
      </c>
      <c r="M862" s="53">
        <v>0</v>
      </c>
    </row>
    <row r="863" spans="1:13" x14ac:dyDescent="0.4">
      <c r="A863" s="54"/>
      <c r="B863" s="55">
        <v>845</v>
      </c>
      <c r="C863" s="55">
        <v>0</v>
      </c>
      <c r="D863" s="55">
        <v>6532559.3789726272</v>
      </c>
      <c r="E863" s="55">
        <v>43057580.624080434</v>
      </c>
      <c r="F863" s="55">
        <v>0</v>
      </c>
      <c r="G863" s="55">
        <v>0</v>
      </c>
      <c r="H863" s="55">
        <v>8331983.4316632273</v>
      </c>
      <c r="I863" s="55">
        <v>0</v>
      </c>
      <c r="J863" s="55">
        <v>0</v>
      </c>
      <c r="K863" s="55">
        <v>0</v>
      </c>
      <c r="L863" s="55">
        <v>151918867.72889963</v>
      </c>
      <c r="M863" s="56">
        <v>209840991.16361591</v>
      </c>
    </row>
    <row r="864" spans="1:13" x14ac:dyDescent="0.4">
      <c r="A864" s="51"/>
      <c r="B864" s="52">
        <v>846</v>
      </c>
      <c r="C864" s="52">
        <v>0</v>
      </c>
      <c r="D864" s="52">
        <v>8808096.8548588827</v>
      </c>
      <c r="E864" s="52">
        <v>0</v>
      </c>
      <c r="F864" s="52">
        <v>0</v>
      </c>
      <c r="G864" s="52">
        <v>0</v>
      </c>
      <c r="H864" s="52">
        <v>0</v>
      </c>
      <c r="I864" s="52">
        <v>0</v>
      </c>
      <c r="J864" s="52">
        <v>6058726.547779236</v>
      </c>
      <c r="K864" s="52">
        <v>0</v>
      </c>
      <c r="L864" s="52">
        <v>0</v>
      </c>
      <c r="M864" s="53">
        <v>8808096.8548588827</v>
      </c>
    </row>
    <row r="865" spans="1:13" x14ac:dyDescent="0.4">
      <c r="A865" s="54"/>
      <c r="B865" s="55">
        <v>847</v>
      </c>
      <c r="C865" s="55">
        <v>0</v>
      </c>
      <c r="D865" s="55">
        <v>0</v>
      </c>
      <c r="E865" s="55">
        <v>0</v>
      </c>
      <c r="F865" s="55">
        <v>0</v>
      </c>
      <c r="G865" s="55">
        <v>0</v>
      </c>
      <c r="H865" s="55">
        <v>0</v>
      </c>
      <c r="I865" s="55">
        <v>0</v>
      </c>
      <c r="J865" s="55">
        <v>0</v>
      </c>
      <c r="K865" s="55">
        <v>0</v>
      </c>
      <c r="L865" s="55">
        <v>0</v>
      </c>
      <c r="M865" s="56">
        <v>0</v>
      </c>
    </row>
    <row r="866" spans="1:13" x14ac:dyDescent="0.4">
      <c r="A866" s="51"/>
      <c r="B866" s="52">
        <v>848</v>
      </c>
      <c r="C866" s="52">
        <v>0</v>
      </c>
      <c r="D866" s="52">
        <v>0</v>
      </c>
      <c r="E866" s="52">
        <v>0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>
        <v>0</v>
      </c>
      <c r="L866" s="52">
        <v>0</v>
      </c>
      <c r="M866" s="53">
        <v>12583074.260537222</v>
      </c>
    </row>
    <row r="867" spans="1:13" x14ac:dyDescent="0.4">
      <c r="A867" s="54"/>
      <c r="B867" s="55">
        <v>849</v>
      </c>
      <c r="C867" s="55">
        <v>0</v>
      </c>
      <c r="D867" s="55">
        <v>0</v>
      </c>
      <c r="E867" s="55">
        <v>13145554.737319726</v>
      </c>
      <c r="F867" s="55">
        <v>5775539.1238025874</v>
      </c>
      <c r="G867" s="55">
        <v>0</v>
      </c>
      <c r="H867" s="55">
        <v>12338569.829435002</v>
      </c>
      <c r="I867" s="55">
        <v>7114258.7276537195</v>
      </c>
      <c r="J867" s="55">
        <v>0</v>
      </c>
      <c r="K867" s="55">
        <v>6363759.7143992037</v>
      </c>
      <c r="L867" s="55">
        <v>0</v>
      </c>
      <c r="M867" s="56">
        <v>44737682.132610239</v>
      </c>
    </row>
    <row r="868" spans="1:13" x14ac:dyDescent="0.4">
      <c r="A868" s="51"/>
      <c r="B868" s="52">
        <v>850</v>
      </c>
      <c r="C868" s="52">
        <v>0</v>
      </c>
      <c r="D868" s="52">
        <v>0</v>
      </c>
      <c r="E868" s="52">
        <v>0</v>
      </c>
      <c r="F868" s="52">
        <v>0</v>
      </c>
      <c r="G868" s="52">
        <v>45450768.416613206</v>
      </c>
      <c r="H868" s="52">
        <v>0</v>
      </c>
      <c r="I868" s="52">
        <v>0</v>
      </c>
      <c r="J868" s="52">
        <v>0</v>
      </c>
      <c r="K868" s="52">
        <v>0</v>
      </c>
      <c r="L868" s="52">
        <v>0</v>
      </c>
      <c r="M868" s="53">
        <v>45450768.416613206</v>
      </c>
    </row>
    <row r="869" spans="1:13" x14ac:dyDescent="0.4">
      <c r="A869" s="54"/>
      <c r="B869" s="55">
        <v>851</v>
      </c>
      <c r="C869" s="55">
        <v>7202858.2546712775</v>
      </c>
      <c r="D869" s="55">
        <v>0</v>
      </c>
      <c r="E869" s="55">
        <v>6250444.6024305131</v>
      </c>
      <c r="F869" s="55">
        <v>6770334.872810212</v>
      </c>
      <c r="G869" s="55">
        <v>0</v>
      </c>
      <c r="H869" s="55">
        <v>0</v>
      </c>
      <c r="I869" s="55">
        <v>0</v>
      </c>
      <c r="J869" s="55">
        <v>0</v>
      </c>
      <c r="K869" s="55">
        <v>0</v>
      </c>
      <c r="L869" s="55">
        <v>0</v>
      </c>
      <c r="M869" s="56">
        <v>20223637.729912002</v>
      </c>
    </row>
    <row r="870" spans="1:13" x14ac:dyDescent="0.4">
      <c r="A870" s="51"/>
      <c r="B870" s="52">
        <v>852</v>
      </c>
      <c r="C870" s="52">
        <v>0</v>
      </c>
      <c r="D870" s="52">
        <v>0</v>
      </c>
      <c r="E870" s="52">
        <v>7473366.9549720334</v>
      </c>
      <c r="F870" s="52">
        <v>7517791.4159683408</v>
      </c>
      <c r="G870" s="52">
        <v>0</v>
      </c>
      <c r="H870" s="52">
        <v>0</v>
      </c>
      <c r="I870" s="52">
        <v>0</v>
      </c>
      <c r="J870" s="52">
        <v>0</v>
      </c>
      <c r="K870" s="52">
        <v>0</v>
      </c>
      <c r="L870" s="52">
        <v>6302968.883967109</v>
      </c>
      <c r="M870" s="53">
        <v>21294127.254907481</v>
      </c>
    </row>
    <row r="871" spans="1:13" x14ac:dyDescent="0.4">
      <c r="A871" s="54"/>
      <c r="B871" s="55">
        <v>853</v>
      </c>
      <c r="C871" s="55">
        <v>0</v>
      </c>
      <c r="D871" s="55">
        <v>0</v>
      </c>
      <c r="E871" s="55">
        <v>0</v>
      </c>
      <c r="F871" s="55">
        <v>11521302.191910172</v>
      </c>
      <c r="G871" s="55">
        <v>0</v>
      </c>
      <c r="H871" s="55">
        <v>0</v>
      </c>
      <c r="I871" s="55">
        <v>0</v>
      </c>
      <c r="J871" s="55">
        <v>0</v>
      </c>
      <c r="K871" s="55">
        <v>0</v>
      </c>
      <c r="L871" s="55">
        <v>0</v>
      </c>
      <c r="M871" s="56">
        <v>11521302.191910172</v>
      </c>
    </row>
    <row r="872" spans="1:13" x14ac:dyDescent="0.4">
      <c r="A872" s="51"/>
      <c r="B872" s="52">
        <v>854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46021801.547621287</v>
      </c>
      <c r="I872" s="52">
        <v>0</v>
      </c>
      <c r="J872" s="52">
        <v>6486589.0008939076</v>
      </c>
      <c r="K872" s="52">
        <v>0</v>
      </c>
      <c r="L872" s="52">
        <v>0</v>
      </c>
      <c r="M872" s="53">
        <v>46021801.547621287</v>
      </c>
    </row>
    <row r="873" spans="1:13" x14ac:dyDescent="0.4">
      <c r="A873" s="54"/>
      <c r="B873" s="55">
        <v>855</v>
      </c>
      <c r="C873" s="55">
        <v>0</v>
      </c>
      <c r="D873" s="55">
        <v>0</v>
      </c>
      <c r="E873" s="55">
        <v>0</v>
      </c>
      <c r="F873" s="55">
        <v>0</v>
      </c>
      <c r="G873" s="55">
        <v>0</v>
      </c>
      <c r="H873" s="55">
        <v>0</v>
      </c>
      <c r="I873" s="55">
        <v>0</v>
      </c>
      <c r="J873" s="55">
        <v>11986852.147163868</v>
      </c>
      <c r="K873" s="55">
        <v>0</v>
      </c>
      <c r="L873" s="55">
        <v>0</v>
      </c>
      <c r="M873" s="56">
        <v>0</v>
      </c>
    </row>
    <row r="874" spans="1:13" x14ac:dyDescent="0.4">
      <c r="A874" s="51"/>
      <c r="B874" s="52">
        <v>856</v>
      </c>
      <c r="C874" s="52">
        <v>0</v>
      </c>
      <c r="D874" s="52">
        <v>41345081.488436945</v>
      </c>
      <c r="E874" s="52">
        <v>0</v>
      </c>
      <c r="F874" s="52">
        <v>0</v>
      </c>
      <c r="G874" s="52">
        <v>0</v>
      </c>
      <c r="H874" s="52">
        <v>0</v>
      </c>
      <c r="I874" s="52">
        <v>0</v>
      </c>
      <c r="J874" s="52">
        <v>0</v>
      </c>
      <c r="K874" s="52">
        <v>0</v>
      </c>
      <c r="L874" s="52">
        <v>0</v>
      </c>
      <c r="M874" s="53">
        <v>41345081.488436945</v>
      </c>
    </row>
    <row r="875" spans="1:13" x14ac:dyDescent="0.4">
      <c r="A875" s="54"/>
      <c r="B875" s="55">
        <v>857</v>
      </c>
      <c r="C875" s="55">
        <v>0</v>
      </c>
      <c r="D875" s="55">
        <v>0</v>
      </c>
      <c r="E875" s="55">
        <v>0</v>
      </c>
      <c r="F875" s="55">
        <v>394488428.73251379</v>
      </c>
      <c r="G875" s="55">
        <v>0</v>
      </c>
      <c r="H875" s="55">
        <v>0</v>
      </c>
      <c r="I875" s="55">
        <v>0</v>
      </c>
      <c r="J875" s="55">
        <v>0</v>
      </c>
      <c r="K875" s="55">
        <v>0</v>
      </c>
      <c r="L875" s="55">
        <v>0</v>
      </c>
      <c r="M875" s="56">
        <v>394488428.73251379</v>
      </c>
    </row>
    <row r="876" spans="1:13" x14ac:dyDescent="0.4">
      <c r="A876" s="51"/>
      <c r="B876" s="52">
        <v>858</v>
      </c>
      <c r="C876" s="52">
        <v>0</v>
      </c>
      <c r="D876" s="52">
        <v>0</v>
      </c>
      <c r="E876" s="52">
        <v>5789906.7286346704</v>
      </c>
      <c r="F876" s="52">
        <v>0</v>
      </c>
      <c r="G876" s="52">
        <v>0</v>
      </c>
      <c r="H876" s="52">
        <v>0</v>
      </c>
      <c r="I876" s="52">
        <v>0</v>
      </c>
      <c r="J876" s="52">
        <v>0</v>
      </c>
      <c r="K876" s="52">
        <v>0</v>
      </c>
      <c r="L876" s="52">
        <v>0</v>
      </c>
      <c r="M876" s="53">
        <v>5789906.7286346704</v>
      </c>
    </row>
    <row r="877" spans="1:13" x14ac:dyDescent="0.4">
      <c r="A877" s="54"/>
      <c r="B877" s="55">
        <v>859</v>
      </c>
      <c r="C877" s="55">
        <v>0</v>
      </c>
      <c r="D877" s="55">
        <v>0</v>
      </c>
      <c r="E877" s="55">
        <v>0</v>
      </c>
      <c r="F877" s="55">
        <v>0</v>
      </c>
      <c r="G877" s="55">
        <v>0</v>
      </c>
      <c r="H877" s="55">
        <v>0</v>
      </c>
      <c r="I877" s="55">
        <v>0</v>
      </c>
      <c r="J877" s="55">
        <v>0</v>
      </c>
      <c r="K877" s="55">
        <v>0</v>
      </c>
      <c r="L877" s="55">
        <v>0</v>
      </c>
      <c r="M877" s="56">
        <v>0</v>
      </c>
    </row>
    <row r="878" spans="1:13" x14ac:dyDescent="0.4">
      <c r="A878" s="51"/>
      <c r="B878" s="52">
        <v>860</v>
      </c>
      <c r="C878" s="52">
        <v>0</v>
      </c>
      <c r="D878" s="52">
        <v>0</v>
      </c>
      <c r="E878" s="52">
        <v>0</v>
      </c>
      <c r="F878" s="52">
        <v>0</v>
      </c>
      <c r="G878" s="52">
        <v>0</v>
      </c>
      <c r="H878" s="52">
        <v>56764644.831838265</v>
      </c>
      <c r="I878" s="52">
        <v>7414156.5451564528</v>
      </c>
      <c r="J878" s="52">
        <v>0</v>
      </c>
      <c r="K878" s="52">
        <v>0</v>
      </c>
      <c r="L878" s="52">
        <v>0</v>
      </c>
      <c r="M878" s="53">
        <v>64178801.376994714</v>
      </c>
    </row>
    <row r="879" spans="1:13" x14ac:dyDescent="0.4">
      <c r="A879" s="54"/>
      <c r="B879" s="55">
        <v>861</v>
      </c>
      <c r="C879" s="55">
        <v>0</v>
      </c>
      <c r="D879" s="55">
        <v>0</v>
      </c>
      <c r="E879" s="55">
        <v>0</v>
      </c>
      <c r="F879" s="55">
        <v>0</v>
      </c>
      <c r="G879" s="55">
        <v>73851497.413868412</v>
      </c>
      <c r="H879" s="55">
        <v>0</v>
      </c>
      <c r="I879" s="55">
        <v>0</v>
      </c>
      <c r="J879" s="55">
        <v>0</v>
      </c>
      <c r="K879" s="55">
        <v>0</v>
      </c>
      <c r="L879" s="55">
        <v>6583435.5233696699</v>
      </c>
      <c r="M879" s="56">
        <v>80434932.937238082</v>
      </c>
    </row>
    <row r="880" spans="1:13" x14ac:dyDescent="0.4">
      <c r="A880" s="51"/>
      <c r="B880" s="52">
        <v>862</v>
      </c>
      <c r="C880" s="52">
        <v>0</v>
      </c>
      <c r="D880" s="52">
        <v>0</v>
      </c>
      <c r="E880" s="52">
        <v>0</v>
      </c>
      <c r="F880" s="52">
        <v>0</v>
      </c>
      <c r="G880" s="52">
        <v>0</v>
      </c>
      <c r="H880" s="52">
        <v>0</v>
      </c>
      <c r="I880" s="52">
        <v>0</v>
      </c>
      <c r="J880" s="52">
        <v>6837253.2951957677</v>
      </c>
      <c r="K880" s="52">
        <v>5950426.6040880084</v>
      </c>
      <c r="L880" s="52">
        <v>0</v>
      </c>
      <c r="M880" s="53">
        <v>5950426.6040880084</v>
      </c>
    </row>
    <row r="881" spans="1:13" x14ac:dyDescent="0.4">
      <c r="A881" s="54"/>
      <c r="B881" s="55">
        <v>863</v>
      </c>
      <c r="C881" s="55">
        <v>0</v>
      </c>
      <c r="D881" s="55">
        <v>82713211.305675417</v>
      </c>
      <c r="E881" s="55">
        <v>0</v>
      </c>
      <c r="F881" s="55">
        <v>0</v>
      </c>
      <c r="G881" s="55">
        <v>0</v>
      </c>
      <c r="H881" s="55">
        <v>12796450.704279512</v>
      </c>
      <c r="I881" s="55">
        <v>0</v>
      </c>
      <c r="J881" s="55">
        <v>7908522.9113489408</v>
      </c>
      <c r="K881" s="55">
        <v>0</v>
      </c>
      <c r="L881" s="55">
        <v>0</v>
      </c>
      <c r="M881" s="56">
        <v>95509662.009954944</v>
      </c>
    </row>
    <row r="882" spans="1:13" x14ac:dyDescent="0.4">
      <c r="A882" s="51"/>
      <c r="B882" s="52">
        <v>864</v>
      </c>
      <c r="C882" s="52">
        <v>0</v>
      </c>
      <c r="D882" s="52">
        <v>11127812.139048152</v>
      </c>
      <c r="E882" s="52">
        <v>11684521.627298374</v>
      </c>
      <c r="F882" s="52">
        <v>0</v>
      </c>
      <c r="G882" s="52">
        <v>30969001.596155584</v>
      </c>
      <c r="H882" s="52">
        <v>0</v>
      </c>
      <c r="I882" s="52">
        <v>0</v>
      </c>
      <c r="J882" s="52">
        <v>0</v>
      </c>
      <c r="K882" s="52">
        <v>0</v>
      </c>
      <c r="L882" s="52">
        <v>0</v>
      </c>
      <c r="M882" s="53">
        <v>53781335.362502113</v>
      </c>
    </row>
    <row r="883" spans="1:13" x14ac:dyDescent="0.4">
      <c r="A883" s="54"/>
      <c r="B883" s="55">
        <v>865</v>
      </c>
      <c r="C883" s="55">
        <v>0</v>
      </c>
      <c r="D883" s="55">
        <v>0</v>
      </c>
      <c r="E883" s="55">
        <v>0</v>
      </c>
      <c r="F883" s="55">
        <v>8689366.7457580008</v>
      </c>
      <c r="G883" s="55">
        <v>0</v>
      </c>
      <c r="H883" s="55">
        <v>0</v>
      </c>
      <c r="I883" s="55">
        <v>0</v>
      </c>
      <c r="J883" s="55">
        <v>0</v>
      </c>
      <c r="K883" s="55">
        <v>0</v>
      </c>
      <c r="L883" s="55">
        <v>0</v>
      </c>
      <c r="M883" s="56">
        <v>8689366.7457580008</v>
      </c>
    </row>
    <row r="884" spans="1:13" x14ac:dyDescent="0.4">
      <c r="A884" s="51"/>
      <c r="B884" s="52">
        <v>866</v>
      </c>
      <c r="C884" s="52">
        <v>0</v>
      </c>
      <c r="D884" s="52">
        <v>19522173.639216054</v>
      </c>
      <c r="E884" s="52">
        <v>0</v>
      </c>
      <c r="F884" s="52">
        <v>0</v>
      </c>
      <c r="G884" s="52">
        <v>38680670.742742397</v>
      </c>
      <c r="H884" s="52">
        <v>0</v>
      </c>
      <c r="I884" s="52">
        <v>0</v>
      </c>
      <c r="J884" s="52">
        <v>0</v>
      </c>
      <c r="K884" s="52">
        <v>0</v>
      </c>
      <c r="L884" s="52">
        <v>0</v>
      </c>
      <c r="M884" s="53">
        <v>58202844.381958455</v>
      </c>
    </row>
    <row r="885" spans="1:13" x14ac:dyDescent="0.4">
      <c r="A885" s="54"/>
      <c r="B885" s="55">
        <v>867</v>
      </c>
      <c r="C885" s="55">
        <v>0</v>
      </c>
      <c r="D885" s="55">
        <v>0</v>
      </c>
      <c r="E885" s="55">
        <v>25698690.843856893</v>
      </c>
      <c r="F885" s="55">
        <v>0</v>
      </c>
      <c r="G885" s="55">
        <v>0</v>
      </c>
      <c r="H885" s="55">
        <v>0</v>
      </c>
      <c r="I885" s="55">
        <v>0</v>
      </c>
      <c r="J885" s="55">
        <v>0</v>
      </c>
      <c r="K885" s="55">
        <v>0</v>
      </c>
      <c r="L885" s="55">
        <v>0</v>
      </c>
      <c r="M885" s="56">
        <v>25698690.843856893</v>
      </c>
    </row>
    <row r="886" spans="1:13" x14ac:dyDescent="0.4">
      <c r="A886" s="51"/>
      <c r="B886" s="52">
        <v>868</v>
      </c>
      <c r="C886" s="52">
        <v>0</v>
      </c>
      <c r="D886" s="52">
        <v>0</v>
      </c>
      <c r="E886" s="52">
        <v>0</v>
      </c>
      <c r="F886" s="52">
        <v>0</v>
      </c>
      <c r="G886" s="52">
        <v>0</v>
      </c>
      <c r="H886" s="52">
        <v>0</v>
      </c>
      <c r="I886" s="52">
        <v>0</v>
      </c>
      <c r="J886" s="52">
        <v>0</v>
      </c>
      <c r="K886" s="52">
        <v>0</v>
      </c>
      <c r="L886" s="52">
        <v>0</v>
      </c>
      <c r="M886" s="53">
        <v>0</v>
      </c>
    </row>
    <row r="887" spans="1:13" x14ac:dyDescent="0.4">
      <c r="A887" s="54"/>
      <c r="B887" s="55">
        <v>869</v>
      </c>
      <c r="C887" s="55">
        <v>0</v>
      </c>
      <c r="D887" s="55">
        <v>0</v>
      </c>
      <c r="E887" s="55">
        <v>0</v>
      </c>
      <c r="F887" s="55">
        <v>0</v>
      </c>
      <c r="G887" s="55">
        <v>0</v>
      </c>
      <c r="H887" s="55">
        <v>0</v>
      </c>
      <c r="I887" s="55">
        <v>0</v>
      </c>
      <c r="J887" s="55">
        <v>0</v>
      </c>
      <c r="K887" s="55">
        <v>14359353.752509631</v>
      </c>
      <c r="L887" s="55">
        <v>0</v>
      </c>
      <c r="M887" s="56">
        <v>14359353.752509631</v>
      </c>
    </row>
    <row r="888" spans="1:13" x14ac:dyDescent="0.4">
      <c r="A888" s="51"/>
      <c r="B888" s="52">
        <v>870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>
        <v>0</v>
      </c>
      <c r="K888" s="52">
        <v>0</v>
      </c>
      <c r="L888" s="52">
        <v>0</v>
      </c>
      <c r="M888" s="53">
        <v>0</v>
      </c>
    </row>
    <row r="889" spans="1:13" x14ac:dyDescent="0.4">
      <c r="A889" s="54"/>
      <c r="B889" s="55">
        <v>871</v>
      </c>
      <c r="C889" s="55">
        <v>0</v>
      </c>
      <c r="D889" s="55">
        <v>0</v>
      </c>
      <c r="E889" s="55">
        <v>0</v>
      </c>
      <c r="F889" s="55">
        <v>0</v>
      </c>
      <c r="G889" s="55">
        <v>11685595.511552218</v>
      </c>
      <c r="H889" s="55">
        <v>5890125.5551117193</v>
      </c>
      <c r="I889" s="55">
        <v>0</v>
      </c>
      <c r="J889" s="55">
        <v>34408966.56349057</v>
      </c>
      <c r="K889" s="55">
        <v>0</v>
      </c>
      <c r="L889" s="55">
        <v>0</v>
      </c>
      <c r="M889" s="56">
        <v>17575721.066663936</v>
      </c>
    </row>
    <row r="890" spans="1:13" x14ac:dyDescent="0.4">
      <c r="A890" s="51"/>
      <c r="B890" s="52">
        <v>872</v>
      </c>
      <c r="C890" s="52">
        <v>0</v>
      </c>
      <c r="D890" s="52">
        <v>0</v>
      </c>
      <c r="E890" s="52">
        <v>0</v>
      </c>
      <c r="F890" s="52">
        <v>0</v>
      </c>
      <c r="G890" s="52">
        <v>0</v>
      </c>
      <c r="H890" s="52">
        <v>0</v>
      </c>
      <c r="I890" s="52">
        <v>0</v>
      </c>
      <c r="J890" s="52">
        <v>0</v>
      </c>
      <c r="K890" s="52">
        <v>13576294.938689608</v>
      </c>
      <c r="L890" s="52">
        <v>25210174.889094628</v>
      </c>
      <c r="M890" s="53">
        <v>38786469.82778424</v>
      </c>
    </row>
    <row r="891" spans="1:13" x14ac:dyDescent="0.4">
      <c r="A891" s="54"/>
      <c r="B891" s="55">
        <v>873</v>
      </c>
      <c r="C891" s="55">
        <v>7235033.278357096</v>
      </c>
      <c r="D891" s="55">
        <v>0</v>
      </c>
      <c r="E891" s="55">
        <v>0</v>
      </c>
      <c r="F891" s="55">
        <v>0</v>
      </c>
      <c r="G891" s="55">
        <v>0</v>
      </c>
      <c r="H891" s="55">
        <v>0</v>
      </c>
      <c r="I891" s="55">
        <v>0</v>
      </c>
      <c r="J891" s="55">
        <v>0</v>
      </c>
      <c r="K891" s="55">
        <v>0</v>
      </c>
      <c r="L891" s="55">
        <v>39540214.631020144</v>
      </c>
      <c r="M891" s="56">
        <v>46775247.90937724</v>
      </c>
    </row>
    <row r="892" spans="1:13" x14ac:dyDescent="0.4">
      <c r="A892" s="51"/>
      <c r="B892" s="52">
        <v>874</v>
      </c>
      <c r="C892" s="52">
        <v>11426163.691380143</v>
      </c>
      <c r="D892" s="52">
        <v>0</v>
      </c>
      <c r="E892" s="52">
        <v>0</v>
      </c>
      <c r="F892" s="52">
        <v>0</v>
      </c>
      <c r="G892" s="52">
        <v>0</v>
      </c>
      <c r="H892" s="52">
        <v>0</v>
      </c>
      <c r="I892" s="52">
        <v>0</v>
      </c>
      <c r="J892" s="52">
        <v>0</v>
      </c>
      <c r="K892" s="52">
        <v>0</v>
      </c>
      <c r="L892" s="52">
        <v>17262859.018155418</v>
      </c>
      <c r="M892" s="53">
        <v>28689022.709535562</v>
      </c>
    </row>
    <row r="893" spans="1:13" x14ac:dyDescent="0.4">
      <c r="A893" s="54"/>
      <c r="B893" s="55">
        <v>875</v>
      </c>
      <c r="C893" s="55">
        <v>99648489.020379066</v>
      </c>
      <c r="D893" s="55">
        <v>0</v>
      </c>
      <c r="E893" s="55">
        <v>0</v>
      </c>
      <c r="F893" s="55">
        <v>0</v>
      </c>
      <c r="G893" s="55">
        <v>0</v>
      </c>
      <c r="H893" s="55">
        <v>0</v>
      </c>
      <c r="I893" s="55">
        <v>6975304.5645891996</v>
      </c>
      <c r="J893" s="55">
        <v>0</v>
      </c>
      <c r="K893" s="55">
        <v>0</v>
      </c>
      <c r="L893" s="55">
        <v>0</v>
      </c>
      <c r="M893" s="56">
        <v>106623793.58496828</v>
      </c>
    </row>
    <row r="894" spans="1:13" x14ac:dyDescent="0.4">
      <c r="A894" s="51"/>
      <c r="B894" s="52">
        <v>876</v>
      </c>
      <c r="C894" s="52">
        <v>0</v>
      </c>
      <c r="D894" s="52">
        <v>0</v>
      </c>
      <c r="E894" s="52">
        <v>0</v>
      </c>
      <c r="F894" s="52">
        <v>5832068.8631693833</v>
      </c>
      <c r="G894" s="52">
        <v>0</v>
      </c>
      <c r="H894" s="52">
        <v>0</v>
      </c>
      <c r="I894" s="52">
        <v>0</v>
      </c>
      <c r="J894" s="52">
        <v>0</v>
      </c>
      <c r="K894" s="52">
        <v>0</v>
      </c>
      <c r="L894" s="52">
        <v>6664056.1580631845</v>
      </c>
      <c r="M894" s="53">
        <v>12496125.021232568</v>
      </c>
    </row>
    <row r="895" spans="1:13" x14ac:dyDescent="0.4">
      <c r="A895" s="54"/>
      <c r="B895" s="55">
        <v>877</v>
      </c>
      <c r="C895" s="55">
        <v>0</v>
      </c>
      <c r="D895" s="55">
        <v>0</v>
      </c>
      <c r="E895" s="55">
        <v>0</v>
      </c>
      <c r="F895" s="55">
        <v>25076894.168628719</v>
      </c>
      <c r="G895" s="55">
        <v>0</v>
      </c>
      <c r="H895" s="55">
        <v>0</v>
      </c>
      <c r="I895" s="55">
        <v>0</v>
      </c>
      <c r="J895" s="55">
        <v>0</v>
      </c>
      <c r="K895" s="55">
        <v>0</v>
      </c>
      <c r="L895" s="55">
        <v>0</v>
      </c>
      <c r="M895" s="56">
        <v>25076894.168628719</v>
      </c>
    </row>
    <row r="896" spans="1:13" x14ac:dyDescent="0.4">
      <c r="A896" s="51"/>
      <c r="B896" s="52">
        <v>878</v>
      </c>
      <c r="C896" s="52">
        <v>21717366.094034411</v>
      </c>
      <c r="D896" s="52">
        <v>0</v>
      </c>
      <c r="E896" s="52">
        <v>0</v>
      </c>
      <c r="F896" s="52">
        <v>0</v>
      </c>
      <c r="G896" s="52">
        <v>0</v>
      </c>
      <c r="H896" s="52">
        <v>0</v>
      </c>
      <c r="I896" s="52">
        <v>0</v>
      </c>
      <c r="J896" s="52">
        <v>0</v>
      </c>
      <c r="K896" s="52">
        <v>0</v>
      </c>
      <c r="L896" s="52">
        <v>0</v>
      </c>
      <c r="M896" s="53">
        <v>21717366.094034411</v>
      </c>
    </row>
    <row r="897" spans="1:13" x14ac:dyDescent="0.4">
      <c r="A897" s="54"/>
      <c r="B897" s="55">
        <v>879</v>
      </c>
      <c r="C897" s="55">
        <v>0</v>
      </c>
      <c r="D897" s="55">
        <v>0</v>
      </c>
      <c r="E897" s="55">
        <v>0</v>
      </c>
      <c r="F897" s="55">
        <v>0</v>
      </c>
      <c r="G897" s="55">
        <v>16378796.407984449</v>
      </c>
      <c r="H897" s="55">
        <v>0</v>
      </c>
      <c r="I897" s="55">
        <v>0</v>
      </c>
      <c r="J897" s="55">
        <v>0</v>
      </c>
      <c r="K897" s="55">
        <v>0</v>
      </c>
      <c r="L897" s="55">
        <v>0</v>
      </c>
      <c r="M897" s="56">
        <v>16378796.407984449</v>
      </c>
    </row>
    <row r="898" spans="1:13" x14ac:dyDescent="0.4">
      <c r="A898" s="51"/>
      <c r="B898" s="52">
        <v>880</v>
      </c>
      <c r="C898" s="52">
        <v>0</v>
      </c>
      <c r="D898" s="52">
        <v>0</v>
      </c>
      <c r="E898" s="52">
        <v>0</v>
      </c>
      <c r="F898" s="52">
        <v>0</v>
      </c>
      <c r="G898" s="52">
        <v>0</v>
      </c>
      <c r="H898" s="52">
        <v>0</v>
      </c>
      <c r="I898" s="52">
        <v>0</v>
      </c>
      <c r="J898" s="52">
        <v>0</v>
      </c>
      <c r="K898" s="52">
        <v>0</v>
      </c>
      <c r="L898" s="52">
        <v>0</v>
      </c>
      <c r="M898" s="53">
        <v>0</v>
      </c>
    </row>
    <row r="899" spans="1:13" x14ac:dyDescent="0.4">
      <c r="A899" s="54"/>
      <c r="B899" s="55">
        <v>881</v>
      </c>
      <c r="C899" s="55">
        <v>0</v>
      </c>
      <c r="D899" s="55">
        <v>0</v>
      </c>
      <c r="E899" s="55">
        <v>0</v>
      </c>
      <c r="F899" s="55">
        <v>0</v>
      </c>
      <c r="G899" s="55">
        <v>0</v>
      </c>
      <c r="H899" s="55">
        <v>0</v>
      </c>
      <c r="I899" s="55">
        <v>0</v>
      </c>
      <c r="J899" s="55">
        <v>0</v>
      </c>
      <c r="K899" s="55">
        <v>0</v>
      </c>
      <c r="L899" s="55">
        <v>0</v>
      </c>
      <c r="M899" s="56">
        <v>0</v>
      </c>
    </row>
    <row r="900" spans="1:13" x14ac:dyDescent="0.4">
      <c r="A900" s="51"/>
      <c r="B900" s="52">
        <v>882</v>
      </c>
      <c r="C900" s="52">
        <v>0</v>
      </c>
      <c r="D900" s="52">
        <v>12152767.393428558</v>
      </c>
      <c r="E900" s="52">
        <v>0</v>
      </c>
      <c r="F900" s="52">
        <v>7000523.1075699078</v>
      </c>
      <c r="G900" s="52">
        <v>0</v>
      </c>
      <c r="H900" s="52">
        <v>0</v>
      </c>
      <c r="I900" s="52">
        <v>0</v>
      </c>
      <c r="J900" s="52">
        <v>20274736.207363114</v>
      </c>
      <c r="K900" s="52">
        <v>0</v>
      </c>
      <c r="L900" s="52">
        <v>0</v>
      </c>
      <c r="M900" s="53">
        <v>19153290.500998467</v>
      </c>
    </row>
    <row r="901" spans="1:13" x14ac:dyDescent="0.4">
      <c r="A901" s="54"/>
      <c r="B901" s="55">
        <v>883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0</v>
      </c>
      <c r="J901" s="55">
        <v>0</v>
      </c>
      <c r="K901" s="55">
        <v>0</v>
      </c>
      <c r="L901" s="55">
        <v>0</v>
      </c>
      <c r="M901" s="56">
        <v>0</v>
      </c>
    </row>
    <row r="902" spans="1:13" x14ac:dyDescent="0.4">
      <c r="A902" s="51"/>
      <c r="B902" s="52">
        <v>884</v>
      </c>
      <c r="C902" s="52">
        <v>6271771.6218308453</v>
      </c>
      <c r="D902" s="52">
        <v>0</v>
      </c>
      <c r="E902" s="52">
        <v>12813400.093594665</v>
      </c>
      <c r="F902" s="52">
        <v>16398491.35595102</v>
      </c>
      <c r="G902" s="52">
        <v>23851826.056865446</v>
      </c>
      <c r="H902" s="52">
        <v>0</v>
      </c>
      <c r="I902" s="52">
        <v>0</v>
      </c>
      <c r="J902" s="52">
        <v>0</v>
      </c>
      <c r="K902" s="52">
        <v>0</v>
      </c>
      <c r="L902" s="52">
        <v>0</v>
      </c>
      <c r="M902" s="53">
        <v>59335489.128241979</v>
      </c>
    </row>
    <row r="903" spans="1:13" x14ac:dyDescent="0.4">
      <c r="A903" s="54"/>
      <c r="B903" s="55">
        <v>885</v>
      </c>
      <c r="C903" s="55">
        <v>7612057.9901114125</v>
      </c>
      <c r="D903" s="55">
        <v>0</v>
      </c>
      <c r="E903" s="55">
        <v>0</v>
      </c>
      <c r="F903" s="55">
        <v>0</v>
      </c>
      <c r="G903" s="55">
        <v>0</v>
      </c>
      <c r="H903" s="55">
        <v>11720090.666485716</v>
      </c>
      <c r="I903" s="55">
        <v>0</v>
      </c>
      <c r="J903" s="55">
        <v>6242956.9596178252</v>
      </c>
      <c r="K903" s="55">
        <v>0</v>
      </c>
      <c r="L903" s="55">
        <v>0</v>
      </c>
      <c r="M903" s="56">
        <v>19332148.65659713</v>
      </c>
    </row>
    <row r="904" spans="1:13" x14ac:dyDescent="0.4">
      <c r="A904" s="51"/>
      <c r="B904" s="52">
        <v>886</v>
      </c>
      <c r="C904" s="52">
        <v>0</v>
      </c>
      <c r="D904" s="52">
        <v>0</v>
      </c>
      <c r="E904" s="52">
        <v>0</v>
      </c>
      <c r="F904" s="52">
        <v>6341453.6100052688</v>
      </c>
      <c r="G904" s="52">
        <v>9293890.1664735563</v>
      </c>
      <c r="H904" s="52">
        <v>0</v>
      </c>
      <c r="I904" s="52">
        <v>0</v>
      </c>
      <c r="J904" s="52">
        <v>0</v>
      </c>
      <c r="K904" s="52">
        <v>0</v>
      </c>
      <c r="L904" s="52">
        <v>0</v>
      </c>
      <c r="M904" s="53">
        <v>15635343.776478823</v>
      </c>
    </row>
    <row r="905" spans="1:13" x14ac:dyDescent="0.4">
      <c r="A905" s="54"/>
      <c r="B905" s="55">
        <v>887</v>
      </c>
      <c r="C905" s="55">
        <v>0</v>
      </c>
      <c r="D905" s="55">
        <v>42053304.28405609</v>
      </c>
      <c r="E905" s="55">
        <v>0</v>
      </c>
      <c r="F905" s="55">
        <v>0</v>
      </c>
      <c r="G905" s="55">
        <v>7762236.1926936684</v>
      </c>
      <c r="H905" s="55">
        <v>0</v>
      </c>
      <c r="I905" s="55">
        <v>0</v>
      </c>
      <c r="J905" s="55">
        <v>6593467.8828832153</v>
      </c>
      <c r="K905" s="55">
        <v>0</v>
      </c>
      <c r="L905" s="55">
        <v>0</v>
      </c>
      <c r="M905" s="56">
        <v>49815540.476749763</v>
      </c>
    </row>
    <row r="906" spans="1:13" x14ac:dyDescent="0.4">
      <c r="A906" s="51"/>
      <c r="B906" s="52">
        <v>888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>
        <v>0</v>
      </c>
      <c r="K906" s="52">
        <v>0</v>
      </c>
      <c r="L906" s="52">
        <v>0</v>
      </c>
      <c r="M906" s="53">
        <v>30227961.307771537</v>
      </c>
    </row>
    <row r="907" spans="1:13" x14ac:dyDescent="0.4">
      <c r="A907" s="54"/>
      <c r="B907" s="55">
        <v>889</v>
      </c>
      <c r="C907" s="55">
        <v>0</v>
      </c>
      <c r="D907" s="55">
        <v>0</v>
      </c>
      <c r="E907" s="55">
        <v>0</v>
      </c>
      <c r="F907" s="55">
        <v>0</v>
      </c>
      <c r="G907" s="55">
        <v>0</v>
      </c>
      <c r="H907" s="55">
        <v>0</v>
      </c>
      <c r="I907" s="55">
        <v>0</v>
      </c>
      <c r="J907" s="55">
        <v>0</v>
      </c>
      <c r="K907" s="55">
        <v>0</v>
      </c>
      <c r="L907" s="55">
        <v>0</v>
      </c>
      <c r="M907" s="56">
        <v>0</v>
      </c>
    </row>
    <row r="908" spans="1:13" x14ac:dyDescent="0.4">
      <c r="A908" s="51"/>
      <c r="B908" s="52">
        <v>890</v>
      </c>
      <c r="C908" s="52">
        <v>0</v>
      </c>
      <c r="D908" s="52">
        <v>0</v>
      </c>
      <c r="E908" s="52">
        <v>0</v>
      </c>
      <c r="F908" s="52">
        <v>0</v>
      </c>
      <c r="G908" s="52">
        <v>0</v>
      </c>
      <c r="H908" s="52">
        <v>0</v>
      </c>
      <c r="I908" s="52">
        <v>0</v>
      </c>
      <c r="J908" s="52">
        <v>0</v>
      </c>
      <c r="K908" s="52">
        <v>0</v>
      </c>
      <c r="L908" s="52">
        <v>0</v>
      </c>
      <c r="M908" s="53">
        <v>0</v>
      </c>
    </row>
    <row r="909" spans="1:13" x14ac:dyDescent="0.4">
      <c r="A909" s="54"/>
      <c r="B909" s="55">
        <v>891</v>
      </c>
      <c r="C909" s="55">
        <v>0</v>
      </c>
      <c r="D909" s="55">
        <v>0</v>
      </c>
      <c r="E909" s="55">
        <v>0</v>
      </c>
      <c r="F909" s="55">
        <v>6224716.8623751272</v>
      </c>
      <c r="G909" s="55">
        <v>0</v>
      </c>
      <c r="H909" s="55">
        <v>0</v>
      </c>
      <c r="I909" s="55">
        <v>0</v>
      </c>
      <c r="J909" s="55">
        <v>0</v>
      </c>
      <c r="K909" s="55">
        <v>0</v>
      </c>
      <c r="L909" s="55">
        <v>0</v>
      </c>
      <c r="M909" s="56">
        <v>6224716.8623751272</v>
      </c>
    </row>
    <row r="910" spans="1:13" x14ac:dyDescent="0.4">
      <c r="A910" s="51"/>
      <c r="B910" s="52">
        <v>892</v>
      </c>
      <c r="C910" s="52">
        <v>0</v>
      </c>
      <c r="D910" s="52">
        <v>0</v>
      </c>
      <c r="E910" s="52">
        <v>0</v>
      </c>
      <c r="F910" s="52">
        <v>126229958.69380274</v>
      </c>
      <c r="G910" s="52">
        <v>0</v>
      </c>
      <c r="H910" s="52">
        <v>0</v>
      </c>
      <c r="I910" s="52">
        <v>0</v>
      </c>
      <c r="J910" s="52">
        <v>127773774.40822126</v>
      </c>
      <c r="K910" s="52">
        <v>0</v>
      </c>
      <c r="L910" s="52">
        <v>5785360.3752091005</v>
      </c>
      <c r="M910" s="53">
        <v>132015319.06901184</v>
      </c>
    </row>
    <row r="911" spans="1:13" x14ac:dyDescent="0.4">
      <c r="A911" s="54"/>
      <c r="B911" s="55">
        <v>893</v>
      </c>
      <c r="C911" s="55">
        <v>0</v>
      </c>
      <c r="D911" s="55">
        <v>0</v>
      </c>
      <c r="E911" s="55">
        <v>0</v>
      </c>
      <c r="F911" s="55">
        <v>0</v>
      </c>
      <c r="G911" s="55">
        <v>0</v>
      </c>
      <c r="H911" s="55">
        <v>0</v>
      </c>
      <c r="I911" s="55">
        <v>0</v>
      </c>
      <c r="J911" s="55">
        <v>0</v>
      </c>
      <c r="K911" s="55">
        <v>0</v>
      </c>
      <c r="L911" s="55">
        <v>0</v>
      </c>
      <c r="M911" s="56">
        <v>0</v>
      </c>
    </row>
    <row r="912" spans="1:13" x14ac:dyDescent="0.4">
      <c r="A912" s="51"/>
      <c r="B912" s="52">
        <v>894</v>
      </c>
      <c r="C912" s="52">
        <v>0</v>
      </c>
      <c r="D912" s="52">
        <v>0</v>
      </c>
      <c r="E912" s="52">
        <v>0</v>
      </c>
      <c r="F912" s="52">
        <v>0</v>
      </c>
      <c r="G912" s="52">
        <v>0</v>
      </c>
      <c r="H912" s="52">
        <v>6552596.8748549055</v>
      </c>
      <c r="I912" s="52">
        <v>0</v>
      </c>
      <c r="J912" s="52">
        <v>0</v>
      </c>
      <c r="K912" s="52">
        <v>0</v>
      </c>
      <c r="L912" s="52">
        <v>0</v>
      </c>
      <c r="M912" s="53">
        <v>6552596.8748549055</v>
      </c>
    </row>
    <row r="913" spans="1:13" x14ac:dyDescent="0.4">
      <c r="A913" s="54"/>
      <c r="B913" s="55">
        <v>895</v>
      </c>
      <c r="C913" s="55">
        <v>0</v>
      </c>
      <c r="D913" s="55">
        <v>35068833.864086099</v>
      </c>
      <c r="E913" s="55">
        <v>0</v>
      </c>
      <c r="F913" s="55">
        <v>0</v>
      </c>
      <c r="G913" s="55">
        <v>0</v>
      </c>
      <c r="H913" s="55">
        <v>0</v>
      </c>
      <c r="I913" s="55">
        <v>0</v>
      </c>
      <c r="J913" s="55">
        <v>0</v>
      </c>
      <c r="K913" s="55">
        <v>0</v>
      </c>
      <c r="L913" s="55">
        <v>0</v>
      </c>
      <c r="M913" s="56">
        <v>35068833.864086099</v>
      </c>
    </row>
    <row r="914" spans="1:13" x14ac:dyDescent="0.4">
      <c r="A914" s="51"/>
      <c r="B914" s="52">
        <v>896</v>
      </c>
      <c r="C914" s="52">
        <v>0</v>
      </c>
      <c r="D914" s="52">
        <v>0</v>
      </c>
      <c r="E914" s="52">
        <v>0</v>
      </c>
      <c r="F914" s="52">
        <v>0</v>
      </c>
      <c r="G914" s="52">
        <v>0</v>
      </c>
      <c r="H914" s="52">
        <v>0</v>
      </c>
      <c r="I914" s="52">
        <v>5921200.5472180219</v>
      </c>
      <c r="J914" s="52">
        <v>85178109.062190562</v>
      </c>
      <c r="K914" s="52">
        <v>0</v>
      </c>
      <c r="L914" s="52">
        <v>0</v>
      </c>
      <c r="M914" s="53">
        <v>5921200.5472180219</v>
      </c>
    </row>
    <row r="915" spans="1:13" x14ac:dyDescent="0.4">
      <c r="A915" s="54"/>
      <c r="B915" s="55">
        <v>897</v>
      </c>
      <c r="C915" s="55">
        <v>0</v>
      </c>
      <c r="D915" s="55">
        <v>0</v>
      </c>
      <c r="E915" s="55">
        <v>0</v>
      </c>
      <c r="F915" s="55">
        <v>0</v>
      </c>
      <c r="G915" s="55">
        <v>0</v>
      </c>
      <c r="H915" s="55">
        <v>35150669.468743704</v>
      </c>
      <c r="I915" s="55">
        <v>0</v>
      </c>
      <c r="J915" s="55">
        <v>0</v>
      </c>
      <c r="K915" s="55">
        <v>0</v>
      </c>
      <c r="L915" s="55">
        <v>0</v>
      </c>
      <c r="M915" s="56">
        <v>35150669.468743704</v>
      </c>
    </row>
    <row r="916" spans="1:13" x14ac:dyDescent="0.4">
      <c r="A916" s="51"/>
      <c r="B916" s="52">
        <v>898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12199224.742288882</v>
      </c>
      <c r="I916" s="52">
        <v>0</v>
      </c>
      <c r="J916" s="52">
        <v>24673463.721066885</v>
      </c>
      <c r="K916" s="52">
        <v>0</v>
      </c>
      <c r="L916" s="52">
        <v>0</v>
      </c>
      <c r="M916" s="53">
        <v>12199224.742288882</v>
      </c>
    </row>
    <row r="917" spans="1:13" x14ac:dyDescent="0.4">
      <c r="A917" s="54"/>
      <c r="B917" s="55">
        <v>899</v>
      </c>
      <c r="C917" s="55">
        <v>0</v>
      </c>
      <c r="D917" s="55">
        <v>0</v>
      </c>
      <c r="E917" s="55">
        <v>0</v>
      </c>
      <c r="F917" s="55">
        <v>0</v>
      </c>
      <c r="G917" s="55">
        <v>0</v>
      </c>
      <c r="H917" s="55">
        <v>7572252.2922147037</v>
      </c>
      <c r="I917" s="55">
        <v>0</v>
      </c>
      <c r="J917" s="55">
        <v>0</v>
      </c>
      <c r="K917" s="55">
        <v>0</v>
      </c>
      <c r="L917" s="55">
        <v>11287081.250876728</v>
      </c>
      <c r="M917" s="56">
        <v>25324689.596179776</v>
      </c>
    </row>
    <row r="918" spans="1:13" x14ac:dyDescent="0.4">
      <c r="A918" s="51"/>
      <c r="B918" s="52">
        <v>900</v>
      </c>
      <c r="C918" s="52">
        <v>0</v>
      </c>
      <c r="D918" s="52">
        <v>0</v>
      </c>
      <c r="E918" s="52">
        <v>58714312.500173211</v>
      </c>
      <c r="F918" s="52">
        <v>0</v>
      </c>
      <c r="G918" s="52">
        <v>0</v>
      </c>
      <c r="H918" s="52">
        <v>0</v>
      </c>
      <c r="I918" s="52">
        <v>0</v>
      </c>
      <c r="J918" s="52">
        <v>0</v>
      </c>
      <c r="K918" s="52">
        <v>0</v>
      </c>
      <c r="L918" s="52">
        <v>0</v>
      </c>
      <c r="M918" s="53">
        <v>58714312.500173211</v>
      </c>
    </row>
    <row r="919" spans="1:13" x14ac:dyDescent="0.4">
      <c r="A919" s="54"/>
      <c r="B919" s="55">
        <v>901</v>
      </c>
      <c r="C919" s="55">
        <v>0</v>
      </c>
      <c r="D919" s="55">
        <v>6168003.4223639965</v>
      </c>
      <c r="E919" s="55">
        <v>0</v>
      </c>
      <c r="F919" s="55">
        <v>0</v>
      </c>
      <c r="G919" s="55">
        <v>0</v>
      </c>
      <c r="H919" s="55">
        <v>0</v>
      </c>
      <c r="I919" s="55">
        <v>0</v>
      </c>
      <c r="J919" s="55">
        <v>0</v>
      </c>
      <c r="K919" s="55">
        <v>0</v>
      </c>
      <c r="L919" s="55">
        <v>0</v>
      </c>
      <c r="M919" s="56">
        <v>6168003.4223639965</v>
      </c>
    </row>
    <row r="920" spans="1:13" x14ac:dyDescent="0.4">
      <c r="A920" s="51"/>
      <c r="B920" s="52">
        <v>902</v>
      </c>
      <c r="C920" s="52">
        <v>0</v>
      </c>
      <c r="D920" s="52">
        <v>0</v>
      </c>
      <c r="E920" s="52">
        <v>0</v>
      </c>
      <c r="F920" s="52">
        <v>0</v>
      </c>
      <c r="G920" s="52">
        <v>0</v>
      </c>
      <c r="H920" s="52">
        <v>0</v>
      </c>
      <c r="I920" s="52">
        <v>0</v>
      </c>
      <c r="J920" s="52">
        <v>0</v>
      </c>
      <c r="K920" s="52">
        <v>0</v>
      </c>
      <c r="L920" s="52">
        <v>0</v>
      </c>
      <c r="M920" s="53">
        <v>0</v>
      </c>
    </row>
    <row r="921" spans="1:13" x14ac:dyDescent="0.4">
      <c r="A921" s="54"/>
      <c r="B921" s="55">
        <v>903</v>
      </c>
      <c r="C921" s="55">
        <v>0</v>
      </c>
      <c r="D921" s="55">
        <v>7064911.7655455116</v>
      </c>
      <c r="E921" s="55">
        <v>0</v>
      </c>
      <c r="F921" s="55">
        <v>269894527.08529937</v>
      </c>
      <c r="G921" s="55">
        <v>0</v>
      </c>
      <c r="H921" s="55">
        <v>0</v>
      </c>
      <c r="I921" s="55">
        <v>5866032.3853243422</v>
      </c>
      <c r="J921" s="55">
        <v>0</v>
      </c>
      <c r="K921" s="55">
        <v>0</v>
      </c>
      <c r="L921" s="55">
        <v>35812085.924391918</v>
      </c>
      <c r="M921" s="56">
        <v>318637557.16056114</v>
      </c>
    </row>
    <row r="922" spans="1:13" x14ac:dyDescent="0.4">
      <c r="A922" s="51"/>
      <c r="B922" s="52">
        <v>904</v>
      </c>
      <c r="C922" s="52">
        <v>0</v>
      </c>
      <c r="D922" s="52">
        <v>0</v>
      </c>
      <c r="E922" s="52">
        <v>0</v>
      </c>
      <c r="F922" s="52">
        <v>0</v>
      </c>
      <c r="G922" s="52">
        <v>0</v>
      </c>
      <c r="H922" s="52">
        <v>0</v>
      </c>
      <c r="I922" s="52">
        <v>0</v>
      </c>
      <c r="J922" s="52">
        <v>0</v>
      </c>
      <c r="K922" s="52">
        <v>0</v>
      </c>
      <c r="L922" s="52">
        <v>0</v>
      </c>
      <c r="M922" s="53">
        <v>0</v>
      </c>
    </row>
    <row r="923" spans="1:13" x14ac:dyDescent="0.4">
      <c r="A923" s="54"/>
      <c r="B923" s="55">
        <v>905</v>
      </c>
      <c r="C923" s="55">
        <v>0</v>
      </c>
      <c r="D923" s="55">
        <v>0</v>
      </c>
      <c r="E923" s="55">
        <v>0</v>
      </c>
      <c r="F923" s="55">
        <v>0</v>
      </c>
      <c r="G923" s="55">
        <v>0</v>
      </c>
      <c r="H923" s="55">
        <v>0</v>
      </c>
      <c r="I923" s="55">
        <v>0</v>
      </c>
      <c r="J923" s="55">
        <v>0</v>
      </c>
      <c r="K923" s="55">
        <v>0</v>
      </c>
      <c r="L923" s="55">
        <v>18497931.774694227</v>
      </c>
      <c r="M923" s="56">
        <v>18497931.774694227</v>
      </c>
    </row>
    <row r="924" spans="1:13" x14ac:dyDescent="0.4">
      <c r="A924" s="51"/>
      <c r="B924" s="52">
        <v>906</v>
      </c>
      <c r="C924" s="52">
        <v>14733001.449592486</v>
      </c>
      <c r="D924" s="52">
        <v>0</v>
      </c>
      <c r="E924" s="52">
        <v>0</v>
      </c>
      <c r="F924" s="52">
        <v>0</v>
      </c>
      <c r="G924" s="52">
        <v>0</v>
      </c>
      <c r="H924" s="52">
        <v>0</v>
      </c>
      <c r="I924" s="52">
        <v>0</v>
      </c>
      <c r="J924" s="52">
        <v>0</v>
      </c>
      <c r="K924" s="52">
        <v>0</v>
      </c>
      <c r="L924" s="52">
        <v>0</v>
      </c>
      <c r="M924" s="53">
        <v>36596088.804140121</v>
      </c>
    </row>
    <row r="925" spans="1:13" x14ac:dyDescent="0.4">
      <c r="A925" s="54"/>
      <c r="B925" s="55">
        <v>907</v>
      </c>
      <c r="C925" s="55">
        <v>0</v>
      </c>
      <c r="D925" s="55">
        <v>0</v>
      </c>
      <c r="E925" s="55">
        <v>0</v>
      </c>
      <c r="F925" s="55">
        <v>0</v>
      </c>
      <c r="G925" s="55">
        <v>5935097.0581493545</v>
      </c>
      <c r="H925" s="55">
        <v>0</v>
      </c>
      <c r="I925" s="55">
        <v>0</v>
      </c>
      <c r="J925" s="55">
        <v>0</v>
      </c>
      <c r="K925" s="55">
        <v>0</v>
      </c>
      <c r="L925" s="55">
        <v>6925491.4544285573</v>
      </c>
      <c r="M925" s="56">
        <v>18743450.099862088</v>
      </c>
    </row>
    <row r="926" spans="1:13" x14ac:dyDescent="0.4">
      <c r="A926" s="51"/>
      <c r="B926" s="52">
        <v>908</v>
      </c>
      <c r="C926" s="52">
        <v>0</v>
      </c>
      <c r="D926" s="52">
        <v>0</v>
      </c>
      <c r="E926" s="52">
        <v>0</v>
      </c>
      <c r="F926" s="52">
        <v>0</v>
      </c>
      <c r="G926" s="52">
        <v>0</v>
      </c>
      <c r="H926" s="52">
        <v>0</v>
      </c>
      <c r="I926" s="52">
        <v>0</v>
      </c>
      <c r="J926" s="52">
        <v>0</v>
      </c>
      <c r="K926" s="52">
        <v>0</v>
      </c>
      <c r="L926" s="52">
        <v>15034950.809529236</v>
      </c>
      <c r="M926" s="53">
        <v>15034950.809529236</v>
      </c>
    </row>
    <row r="927" spans="1:13" x14ac:dyDescent="0.4">
      <c r="A927" s="54"/>
      <c r="B927" s="55">
        <v>909</v>
      </c>
      <c r="C927" s="55">
        <v>0</v>
      </c>
      <c r="D927" s="55">
        <v>0</v>
      </c>
      <c r="E927" s="55">
        <v>27293952.870625101</v>
      </c>
      <c r="F927" s="55">
        <v>0</v>
      </c>
      <c r="G927" s="55">
        <v>0</v>
      </c>
      <c r="H927" s="55">
        <v>0</v>
      </c>
      <c r="I927" s="55">
        <v>0</v>
      </c>
      <c r="J927" s="55">
        <v>0</v>
      </c>
      <c r="K927" s="55">
        <v>0</v>
      </c>
      <c r="L927" s="55">
        <v>0</v>
      </c>
      <c r="M927" s="56">
        <v>27293952.870625101</v>
      </c>
    </row>
    <row r="928" spans="1:13" x14ac:dyDescent="0.4">
      <c r="A928" s="51"/>
      <c r="B928" s="52">
        <v>910</v>
      </c>
      <c r="C928" s="52">
        <v>0</v>
      </c>
      <c r="D928" s="52">
        <v>0</v>
      </c>
      <c r="E928" s="52">
        <v>0</v>
      </c>
      <c r="F928" s="52">
        <v>0</v>
      </c>
      <c r="G928" s="52">
        <v>0</v>
      </c>
      <c r="H928" s="52">
        <v>0</v>
      </c>
      <c r="I928" s="52">
        <v>0</v>
      </c>
      <c r="J928" s="52">
        <v>0</v>
      </c>
      <c r="K928" s="52">
        <v>0</v>
      </c>
      <c r="L928" s="52">
        <v>0</v>
      </c>
      <c r="M928" s="53">
        <v>0</v>
      </c>
    </row>
    <row r="929" spans="1:13" x14ac:dyDescent="0.4">
      <c r="A929" s="54"/>
      <c r="B929" s="55">
        <v>911</v>
      </c>
      <c r="C929" s="55">
        <v>0</v>
      </c>
      <c r="D929" s="55">
        <v>0</v>
      </c>
      <c r="E929" s="55">
        <v>0</v>
      </c>
      <c r="F929" s="55">
        <v>0</v>
      </c>
      <c r="G929" s="55">
        <v>0</v>
      </c>
      <c r="H929" s="55">
        <v>0</v>
      </c>
      <c r="I929" s="55">
        <v>25850355.856243417</v>
      </c>
      <c r="J929" s="55">
        <v>0</v>
      </c>
      <c r="K929" s="55">
        <v>0</v>
      </c>
      <c r="L929" s="55">
        <v>0</v>
      </c>
      <c r="M929" s="56">
        <v>25850355.856243417</v>
      </c>
    </row>
    <row r="930" spans="1:13" x14ac:dyDescent="0.4">
      <c r="A930" s="51"/>
      <c r="B930" s="52">
        <v>912</v>
      </c>
      <c r="C930" s="52">
        <v>10653523.322940979</v>
      </c>
      <c r="D930" s="52">
        <v>0</v>
      </c>
      <c r="E930" s="52">
        <v>0</v>
      </c>
      <c r="F930" s="52">
        <v>19497705.877064079</v>
      </c>
      <c r="G930" s="52">
        <v>0</v>
      </c>
      <c r="H930" s="52">
        <v>0</v>
      </c>
      <c r="I930" s="52">
        <v>0</v>
      </c>
      <c r="J930" s="52">
        <v>0</v>
      </c>
      <c r="K930" s="52">
        <v>0</v>
      </c>
      <c r="L930" s="52">
        <v>0</v>
      </c>
      <c r="M930" s="53">
        <v>30151229.200005066</v>
      </c>
    </row>
    <row r="931" spans="1:13" x14ac:dyDescent="0.4">
      <c r="A931" s="54"/>
      <c r="B931" s="55">
        <v>913</v>
      </c>
      <c r="C931" s="55">
        <v>0</v>
      </c>
      <c r="D931" s="55">
        <v>0</v>
      </c>
      <c r="E931" s="55">
        <v>0</v>
      </c>
      <c r="F931" s="55">
        <v>6146313.7644979442</v>
      </c>
      <c r="G931" s="55">
        <v>0</v>
      </c>
      <c r="H931" s="55">
        <v>0</v>
      </c>
      <c r="I931" s="55">
        <v>0</v>
      </c>
      <c r="J931" s="55">
        <v>0</v>
      </c>
      <c r="K931" s="55">
        <v>0</v>
      </c>
      <c r="L931" s="55">
        <v>0</v>
      </c>
      <c r="M931" s="56">
        <v>6146313.7644979442</v>
      </c>
    </row>
    <row r="932" spans="1:13" x14ac:dyDescent="0.4">
      <c r="A932" s="51"/>
      <c r="B932" s="52">
        <v>914</v>
      </c>
      <c r="C932" s="52">
        <v>0</v>
      </c>
      <c r="D932" s="52">
        <v>0</v>
      </c>
      <c r="E932" s="52">
        <v>0</v>
      </c>
      <c r="F932" s="52">
        <v>0</v>
      </c>
      <c r="G932" s="52">
        <v>0</v>
      </c>
      <c r="H932" s="52">
        <v>0</v>
      </c>
      <c r="I932" s="52">
        <v>0</v>
      </c>
      <c r="J932" s="52">
        <v>0</v>
      </c>
      <c r="K932" s="52">
        <v>0</v>
      </c>
      <c r="L932" s="52">
        <v>0</v>
      </c>
      <c r="M932" s="53">
        <v>0</v>
      </c>
    </row>
    <row r="933" spans="1:13" x14ac:dyDescent="0.4">
      <c r="A933" s="54"/>
      <c r="B933" s="55">
        <v>915</v>
      </c>
      <c r="C933" s="55">
        <v>0</v>
      </c>
      <c r="D933" s="55">
        <v>0</v>
      </c>
      <c r="E933" s="55">
        <v>0</v>
      </c>
      <c r="F933" s="55">
        <v>0</v>
      </c>
      <c r="G933" s="55">
        <v>0</v>
      </c>
      <c r="H933" s="55">
        <v>0</v>
      </c>
      <c r="I933" s="55">
        <v>15761879.995374108</v>
      </c>
      <c r="J933" s="55">
        <v>0</v>
      </c>
      <c r="K933" s="55">
        <v>0</v>
      </c>
      <c r="L933" s="55">
        <v>0</v>
      </c>
      <c r="M933" s="56">
        <v>15761879.995374108</v>
      </c>
    </row>
    <row r="934" spans="1:13" x14ac:dyDescent="0.4">
      <c r="A934" s="51"/>
      <c r="B934" s="52">
        <v>916</v>
      </c>
      <c r="C934" s="52">
        <v>0</v>
      </c>
      <c r="D934" s="52">
        <v>0</v>
      </c>
      <c r="E934" s="52">
        <v>0</v>
      </c>
      <c r="F934" s="52">
        <v>0</v>
      </c>
      <c r="G934" s="52">
        <v>0</v>
      </c>
      <c r="H934" s="52">
        <v>0</v>
      </c>
      <c r="I934" s="52">
        <v>0</v>
      </c>
      <c r="J934" s="52">
        <v>0</v>
      </c>
      <c r="K934" s="52">
        <v>0</v>
      </c>
      <c r="L934" s="52">
        <v>0</v>
      </c>
      <c r="M934" s="53">
        <v>0</v>
      </c>
    </row>
    <row r="935" spans="1:13" x14ac:dyDescent="0.4">
      <c r="A935" s="54"/>
      <c r="B935" s="55">
        <v>917</v>
      </c>
      <c r="C935" s="55">
        <v>0</v>
      </c>
      <c r="D935" s="55">
        <v>0</v>
      </c>
      <c r="E935" s="55">
        <v>0</v>
      </c>
      <c r="F935" s="55">
        <v>6482261.4168985132</v>
      </c>
      <c r="G935" s="55">
        <v>7891588.1352934418</v>
      </c>
      <c r="H935" s="55">
        <v>0</v>
      </c>
      <c r="I935" s="55">
        <v>0</v>
      </c>
      <c r="J935" s="55">
        <v>0</v>
      </c>
      <c r="K935" s="55">
        <v>0</v>
      </c>
      <c r="L935" s="55">
        <v>0</v>
      </c>
      <c r="M935" s="56">
        <v>14373849.552191954</v>
      </c>
    </row>
    <row r="936" spans="1:13" x14ac:dyDescent="0.4">
      <c r="A936" s="51"/>
      <c r="B936" s="52">
        <v>918</v>
      </c>
      <c r="C936" s="52">
        <v>0</v>
      </c>
      <c r="D936" s="52">
        <v>0</v>
      </c>
      <c r="E936" s="52">
        <v>0</v>
      </c>
      <c r="F936" s="52">
        <v>0</v>
      </c>
      <c r="G936" s="52">
        <v>0</v>
      </c>
      <c r="H936" s="52">
        <v>0</v>
      </c>
      <c r="I936" s="52">
        <v>0</v>
      </c>
      <c r="J936" s="52">
        <v>0</v>
      </c>
      <c r="K936" s="52">
        <v>0</v>
      </c>
      <c r="L936" s="52">
        <v>0</v>
      </c>
      <c r="M936" s="53">
        <v>7455026.6566850971</v>
      </c>
    </row>
    <row r="937" spans="1:13" x14ac:dyDescent="0.4">
      <c r="A937" s="54"/>
      <c r="B937" s="55">
        <v>919</v>
      </c>
      <c r="C937" s="55">
        <v>0</v>
      </c>
      <c r="D937" s="55">
        <v>0</v>
      </c>
      <c r="E937" s="55">
        <v>0</v>
      </c>
      <c r="F937" s="55">
        <v>0</v>
      </c>
      <c r="G937" s="55">
        <v>10180863.591395624</v>
      </c>
      <c r="H937" s="55">
        <v>0</v>
      </c>
      <c r="I937" s="55">
        <v>0</v>
      </c>
      <c r="J937" s="55">
        <v>0</v>
      </c>
      <c r="K937" s="55">
        <v>0</v>
      </c>
      <c r="L937" s="55">
        <v>0</v>
      </c>
      <c r="M937" s="56">
        <v>10180863.591395624</v>
      </c>
    </row>
    <row r="938" spans="1:13" x14ac:dyDescent="0.4">
      <c r="A938" s="51"/>
      <c r="B938" s="52">
        <v>920</v>
      </c>
      <c r="C938" s="52">
        <v>0</v>
      </c>
      <c r="D938" s="52">
        <v>0</v>
      </c>
      <c r="E938" s="52">
        <v>0</v>
      </c>
      <c r="F938" s="52">
        <v>0</v>
      </c>
      <c r="G938" s="52">
        <v>0</v>
      </c>
      <c r="H938" s="52">
        <v>0</v>
      </c>
      <c r="I938" s="52">
        <v>0</v>
      </c>
      <c r="J938" s="52">
        <v>0</v>
      </c>
      <c r="K938" s="52">
        <v>0</v>
      </c>
      <c r="L938" s="52">
        <v>0</v>
      </c>
      <c r="M938" s="53">
        <v>55906252.83952865</v>
      </c>
    </row>
    <row r="939" spans="1:13" x14ac:dyDescent="0.4">
      <c r="A939" s="54"/>
      <c r="B939" s="55">
        <v>921</v>
      </c>
      <c r="C939" s="55">
        <v>0</v>
      </c>
      <c r="D939" s="55">
        <v>0</v>
      </c>
      <c r="E939" s="55">
        <v>0</v>
      </c>
      <c r="F939" s="55">
        <v>0</v>
      </c>
      <c r="G939" s="55">
        <v>0</v>
      </c>
      <c r="H939" s="55">
        <v>0</v>
      </c>
      <c r="I939" s="55">
        <v>0</v>
      </c>
      <c r="J939" s="55">
        <v>0</v>
      </c>
      <c r="K939" s="55">
        <v>0</v>
      </c>
      <c r="L939" s="55">
        <v>745743703.51504731</v>
      </c>
      <c r="M939" s="56">
        <v>745743703.51504731</v>
      </c>
    </row>
    <row r="940" spans="1:13" x14ac:dyDescent="0.4">
      <c r="A940" s="51"/>
      <c r="B940" s="52">
        <v>922</v>
      </c>
      <c r="C940" s="52">
        <v>0</v>
      </c>
      <c r="D940" s="52">
        <v>0</v>
      </c>
      <c r="E940" s="52">
        <v>0</v>
      </c>
      <c r="F940" s="52">
        <v>0</v>
      </c>
      <c r="G940" s="52">
        <v>0</v>
      </c>
      <c r="H940" s="52">
        <v>0</v>
      </c>
      <c r="I940" s="52">
        <v>0</v>
      </c>
      <c r="J940" s="52">
        <v>0</v>
      </c>
      <c r="K940" s="52">
        <v>0</v>
      </c>
      <c r="L940" s="52">
        <v>0</v>
      </c>
      <c r="M940" s="53">
        <v>0</v>
      </c>
    </row>
    <row r="941" spans="1:13" x14ac:dyDescent="0.4">
      <c r="A941" s="54"/>
      <c r="B941" s="55">
        <v>923</v>
      </c>
      <c r="C941" s="55">
        <v>81552814.333356455</v>
      </c>
      <c r="D941" s="55">
        <v>19728870.465237603</v>
      </c>
      <c r="E941" s="55">
        <v>0</v>
      </c>
      <c r="F941" s="55">
        <v>0</v>
      </c>
      <c r="G941" s="55">
        <v>0</v>
      </c>
      <c r="H941" s="55">
        <v>32473007.605496146</v>
      </c>
      <c r="I941" s="55">
        <v>0</v>
      </c>
      <c r="J941" s="55">
        <v>16407459.634802761</v>
      </c>
      <c r="K941" s="55">
        <v>0</v>
      </c>
      <c r="L941" s="55">
        <v>0</v>
      </c>
      <c r="M941" s="56">
        <v>133754692.4040902</v>
      </c>
    </row>
    <row r="942" spans="1:13" x14ac:dyDescent="0.4">
      <c r="A942" s="51"/>
      <c r="B942" s="52">
        <v>924</v>
      </c>
      <c r="C942" s="52">
        <v>0</v>
      </c>
      <c r="D942" s="52">
        <v>0</v>
      </c>
      <c r="E942" s="52">
        <v>0</v>
      </c>
      <c r="F942" s="52">
        <v>37687617.661103591</v>
      </c>
      <c r="G942" s="52">
        <v>0</v>
      </c>
      <c r="H942" s="52">
        <v>0</v>
      </c>
      <c r="I942" s="52">
        <v>0</v>
      </c>
      <c r="J942" s="52">
        <v>0</v>
      </c>
      <c r="K942" s="52">
        <v>0</v>
      </c>
      <c r="L942" s="52">
        <v>0</v>
      </c>
      <c r="M942" s="53">
        <v>37687617.661103591</v>
      </c>
    </row>
    <row r="943" spans="1:13" x14ac:dyDescent="0.4">
      <c r="A943" s="54"/>
      <c r="B943" s="55">
        <v>925</v>
      </c>
      <c r="C943" s="55">
        <v>0</v>
      </c>
      <c r="D943" s="55">
        <v>0</v>
      </c>
      <c r="E943" s="55">
        <v>0</v>
      </c>
      <c r="F943" s="55">
        <v>0</v>
      </c>
      <c r="G943" s="55">
        <v>0</v>
      </c>
      <c r="H943" s="55">
        <v>0</v>
      </c>
      <c r="I943" s="55">
        <v>0</v>
      </c>
      <c r="J943" s="55">
        <v>0</v>
      </c>
      <c r="K943" s="55">
        <v>577167295.97936606</v>
      </c>
      <c r="L943" s="55">
        <v>0</v>
      </c>
      <c r="M943" s="56">
        <v>577167295.97936606</v>
      </c>
    </row>
    <row r="944" spans="1:13" x14ac:dyDescent="0.4">
      <c r="A944" s="51"/>
      <c r="B944" s="52">
        <v>926</v>
      </c>
      <c r="C944" s="52">
        <v>0</v>
      </c>
      <c r="D944" s="52">
        <v>0</v>
      </c>
      <c r="E944" s="52">
        <v>0</v>
      </c>
      <c r="F944" s="52">
        <v>0</v>
      </c>
      <c r="G944" s="52">
        <v>7454101.178177163</v>
      </c>
      <c r="H944" s="52">
        <v>0</v>
      </c>
      <c r="I944" s="52">
        <v>0</v>
      </c>
      <c r="J944" s="52">
        <v>56296168.768395662</v>
      </c>
      <c r="K944" s="52">
        <v>0</v>
      </c>
      <c r="L944" s="52">
        <v>0</v>
      </c>
      <c r="M944" s="53">
        <v>7454101.178177163</v>
      </c>
    </row>
    <row r="945" spans="1:13" x14ac:dyDescent="0.4">
      <c r="A945" s="54"/>
      <c r="B945" s="55">
        <v>927</v>
      </c>
      <c r="C945" s="55">
        <v>0</v>
      </c>
      <c r="D945" s="55">
        <v>0</v>
      </c>
      <c r="E945" s="55">
        <v>0</v>
      </c>
      <c r="F945" s="55">
        <v>0</v>
      </c>
      <c r="G945" s="55">
        <v>6137576.4493412683</v>
      </c>
      <c r="H945" s="55">
        <v>0</v>
      </c>
      <c r="I945" s="55">
        <v>0</v>
      </c>
      <c r="J945" s="55">
        <v>0</v>
      </c>
      <c r="K945" s="55">
        <v>0</v>
      </c>
      <c r="L945" s="55">
        <v>0</v>
      </c>
      <c r="M945" s="56">
        <v>6137576.4493412683</v>
      </c>
    </row>
    <row r="946" spans="1:13" x14ac:dyDescent="0.4">
      <c r="A946" s="51"/>
      <c r="B946" s="52">
        <v>928</v>
      </c>
      <c r="C946" s="52">
        <v>0</v>
      </c>
      <c r="D946" s="52">
        <v>0</v>
      </c>
      <c r="E946" s="52">
        <v>0</v>
      </c>
      <c r="F946" s="52">
        <v>0</v>
      </c>
      <c r="G946" s="52">
        <v>0</v>
      </c>
      <c r="H946" s="52">
        <v>0</v>
      </c>
      <c r="I946" s="52">
        <v>0</v>
      </c>
      <c r="J946" s="52">
        <v>0</v>
      </c>
      <c r="K946" s="52">
        <v>0</v>
      </c>
      <c r="L946" s="52">
        <v>0</v>
      </c>
      <c r="M946" s="53">
        <v>0</v>
      </c>
    </row>
    <row r="947" spans="1:13" x14ac:dyDescent="0.4">
      <c r="A947" s="54"/>
      <c r="B947" s="55">
        <v>929</v>
      </c>
      <c r="C947" s="55">
        <v>0</v>
      </c>
      <c r="D947" s="55">
        <v>0</v>
      </c>
      <c r="E947" s="55">
        <v>0</v>
      </c>
      <c r="F947" s="55">
        <v>0</v>
      </c>
      <c r="G947" s="55">
        <v>0</v>
      </c>
      <c r="H947" s="55">
        <v>0</v>
      </c>
      <c r="I947" s="55">
        <v>0</v>
      </c>
      <c r="J947" s="55">
        <v>0</v>
      </c>
      <c r="K947" s="55">
        <v>0</v>
      </c>
      <c r="L947" s="55">
        <v>0</v>
      </c>
      <c r="M947" s="56">
        <v>0</v>
      </c>
    </row>
    <row r="948" spans="1:13" x14ac:dyDescent="0.4">
      <c r="A948" s="51"/>
      <c r="B948" s="52">
        <v>930</v>
      </c>
      <c r="C948" s="52">
        <v>0</v>
      </c>
      <c r="D948" s="52">
        <v>42056570.868286625</v>
      </c>
      <c r="E948" s="52">
        <v>0</v>
      </c>
      <c r="F948" s="52">
        <v>0</v>
      </c>
      <c r="G948" s="52">
        <v>0</v>
      </c>
      <c r="H948" s="52">
        <v>0</v>
      </c>
      <c r="I948" s="52">
        <v>0</v>
      </c>
      <c r="J948" s="52">
        <v>0</v>
      </c>
      <c r="K948" s="52">
        <v>0</v>
      </c>
      <c r="L948" s="52">
        <v>0</v>
      </c>
      <c r="M948" s="53">
        <v>42056570.868286625</v>
      </c>
    </row>
    <row r="949" spans="1:13" x14ac:dyDescent="0.4">
      <c r="A949" s="54"/>
      <c r="B949" s="55">
        <v>931</v>
      </c>
      <c r="C949" s="55">
        <v>0</v>
      </c>
      <c r="D949" s="55">
        <v>0</v>
      </c>
      <c r="E949" s="55">
        <v>0</v>
      </c>
      <c r="F949" s="55">
        <v>0</v>
      </c>
      <c r="G949" s="55">
        <v>0</v>
      </c>
      <c r="H949" s="55">
        <v>0</v>
      </c>
      <c r="I949" s="55">
        <v>0</v>
      </c>
      <c r="J949" s="55">
        <v>0</v>
      </c>
      <c r="K949" s="55">
        <v>14990592.182831217</v>
      </c>
      <c r="L949" s="55">
        <v>0</v>
      </c>
      <c r="M949" s="56">
        <v>14990592.182831217</v>
      </c>
    </row>
    <row r="950" spans="1:13" x14ac:dyDescent="0.4">
      <c r="A950" s="51"/>
      <c r="B950" s="52">
        <v>932</v>
      </c>
      <c r="C950" s="52">
        <v>0</v>
      </c>
      <c r="D950" s="52">
        <v>0</v>
      </c>
      <c r="E950" s="52">
        <v>0</v>
      </c>
      <c r="F950" s="52">
        <v>0</v>
      </c>
      <c r="G950" s="52">
        <v>0</v>
      </c>
      <c r="H950" s="52">
        <v>0</v>
      </c>
      <c r="I950" s="52">
        <v>0</v>
      </c>
      <c r="J950" s="52">
        <v>0</v>
      </c>
      <c r="K950" s="52">
        <v>0</v>
      </c>
      <c r="L950" s="52">
        <v>0</v>
      </c>
      <c r="M950" s="53">
        <v>0</v>
      </c>
    </row>
    <row r="951" spans="1:13" x14ac:dyDescent="0.4">
      <c r="A951" s="54"/>
      <c r="B951" s="55">
        <v>933</v>
      </c>
      <c r="C951" s="55">
        <v>67500197.998728111</v>
      </c>
      <c r="D951" s="55">
        <v>0</v>
      </c>
      <c r="E951" s="55">
        <v>0</v>
      </c>
      <c r="F951" s="55">
        <v>0</v>
      </c>
      <c r="G951" s="55">
        <v>0</v>
      </c>
      <c r="H951" s="55">
        <v>0</v>
      </c>
      <c r="I951" s="55">
        <v>0</v>
      </c>
      <c r="J951" s="55">
        <v>0</v>
      </c>
      <c r="K951" s="55">
        <v>0</v>
      </c>
      <c r="L951" s="55">
        <v>0</v>
      </c>
      <c r="M951" s="56">
        <v>74673124.838702887</v>
      </c>
    </row>
    <row r="952" spans="1:13" x14ac:dyDescent="0.4">
      <c r="A952" s="51"/>
      <c r="B952" s="52">
        <v>934</v>
      </c>
      <c r="C952" s="52">
        <v>0</v>
      </c>
      <c r="D952" s="52">
        <v>0</v>
      </c>
      <c r="E952" s="52">
        <v>0</v>
      </c>
      <c r="F952" s="52">
        <v>0</v>
      </c>
      <c r="G952" s="52">
        <v>0</v>
      </c>
      <c r="H952" s="52">
        <v>10064636.206497479</v>
      </c>
      <c r="I952" s="52">
        <v>0</v>
      </c>
      <c r="J952" s="52">
        <v>0</v>
      </c>
      <c r="K952" s="52">
        <v>0</v>
      </c>
      <c r="L952" s="52">
        <v>0</v>
      </c>
      <c r="M952" s="53">
        <v>10064636.206497479</v>
      </c>
    </row>
    <row r="953" spans="1:13" x14ac:dyDescent="0.4">
      <c r="A953" s="54"/>
      <c r="B953" s="55">
        <v>935</v>
      </c>
      <c r="C953" s="55">
        <v>0</v>
      </c>
      <c r="D953" s="55">
        <v>0</v>
      </c>
      <c r="E953" s="55">
        <v>0</v>
      </c>
      <c r="F953" s="55">
        <v>0</v>
      </c>
      <c r="G953" s="55">
        <v>0</v>
      </c>
      <c r="H953" s="55">
        <v>0</v>
      </c>
      <c r="I953" s="55">
        <v>0</v>
      </c>
      <c r="J953" s="55">
        <v>0</v>
      </c>
      <c r="K953" s="55">
        <v>0</v>
      </c>
      <c r="L953" s="55">
        <v>0</v>
      </c>
      <c r="M953" s="56">
        <v>0</v>
      </c>
    </row>
    <row r="954" spans="1:13" x14ac:dyDescent="0.4">
      <c r="A954" s="51"/>
      <c r="B954" s="52">
        <v>936</v>
      </c>
      <c r="C954" s="52">
        <v>13025074.22973996</v>
      </c>
      <c r="D954" s="52">
        <v>0</v>
      </c>
      <c r="E954" s="52">
        <v>0</v>
      </c>
      <c r="F954" s="52">
        <v>0</v>
      </c>
      <c r="G954" s="52">
        <v>0</v>
      </c>
      <c r="H954" s="52">
        <v>0</v>
      </c>
      <c r="I954" s="52">
        <v>0</v>
      </c>
      <c r="J954" s="52">
        <v>15819406.279079586</v>
      </c>
      <c r="K954" s="52">
        <v>0</v>
      </c>
      <c r="L954" s="52">
        <v>38261677.851419859</v>
      </c>
      <c r="M954" s="53">
        <v>51286752.081159815</v>
      </c>
    </row>
    <row r="955" spans="1:13" x14ac:dyDescent="0.4">
      <c r="A955" s="54"/>
      <c r="B955" s="55">
        <v>937</v>
      </c>
      <c r="C955" s="55">
        <v>0</v>
      </c>
      <c r="D955" s="55">
        <v>0</v>
      </c>
      <c r="E955" s="55">
        <v>7666632.0503961742</v>
      </c>
      <c r="F955" s="55">
        <v>0</v>
      </c>
      <c r="G955" s="55">
        <v>0</v>
      </c>
      <c r="H955" s="55">
        <v>0</v>
      </c>
      <c r="I955" s="55">
        <v>0</v>
      </c>
      <c r="J955" s="55">
        <v>10158241.903077081</v>
      </c>
      <c r="K955" s="55">
        <v>0</v>
      </c>
      <c r="L955" s="55">
        <v>0</v>
      </c>
      <c r="M955" s="56">
        <v>7666632.0503961742</v>
      </c>
    </row>
    <row r="956" spans="1:13" x14ac:dyDescent="0.4">
      <c r="A956" s="51"/>
      <c r="B956" s="52">
        <v>938</v>
      </c>
      <c r="C956" s="52">
        <v>0</v>
      </c>
      <c r="D956" s="52">
        <v>0</v>
      </c>
      <c r="E956" s="52">
        <v>0</v>
      </c>
      <c r="F956" s="52">
        <v>0</v>
      </c>
      <c r="G956" s="52">
        <v>6853170.9098215373</v>
      </c>
      <c r="H956" s="52">
        <v>0</v>
      </c>
      <c r="I956" s="52">
        <v>0</v>
      </c>
      <c r="J956" s="52">
        <v>15030245.41925836</v>
      </c>
      <c r="K956" s="52">
        <v>0</v>
      </c>
      <c r="L956" s="52">
        <v>120213100.40572824</v>
      </c>
      <c r="M956" s="53">
        <v>127066271.31554978</v>
      </c>
    </row>
    <row r="957" spans="1:13" x14ac:dyDescent="0.4">
      <c r="A957" s="54"/>
      <c r="B957" s="55">
        <v>939</v>
      </c>
      <c r="C957" s="55">
        <v>0</v>
      </c>
      <c r="D957" s="55">
        <v>0</v>
      </c>
      <c r="E957" s="55">
        <v>0</v>
      </c>
      <c r="F957" s="55">
        <v>0</v>
      </c>
      <c r="G957" s="55">
        <v>0</v>
      </c>
      <c r="H957" s="55">
        <v>0</v>
      </c>
      <c r="I957" s="55">
        <v>0</v>
      </c>
      <c r="J957" s="55">
        <v>0</v>
      </c>
      <c r="K957" s="55">
        <v>0</v>
      </c>
      <c r="L957" s="55">
        <v>0</v>
      </c>
      <c r="M957" s="56">
        <v>0</v>
      </c>
    </row>
    <row r="958" spans="1:13" x14ac:dyDescent="0.4">
      <c r="A958" s="51"/>
      <c r="B958" s="52">
        <v>940</v>
      </c>
      <c r="C958" s="52">
        <v>0</v>
      </c>
      <c r="D958" s="52">
        <v>0</v>
      </c>
      <c r="E958" s="52">
        <v>0</v>
      </c>
      <c r="F958" s="52">
        <v>0</v>
      </c>
      <c r="G958" s="52">
        <v>0</v>
      </c>
      <c r="H958" s="52">
        <v>0</v>
      </c>
      <c r="I958" s="52">
        <v>0</v>
      </c>
      <c r="J958" s="52">
        <v>0</v>
      </c>
      <c r="K958" s="52">
        <v>0</v>
      </c>
      <c r="L958" s="52">
        <v>0</v>
      </c>
      <c r="M958" s="53">
        <v>0</v>
      </c>
    </row>
    <row r="959" spans="1:13" x14ac:dyDescent="0.4">
      <c r="A959" s="54"/>
      <c r="B959" s="55">
        <v>941</v>
      </c>
      <c r="C959" s="55">
        <v>0</v>
      </c>
      <c r="D959" s="55">
        <v>0</v>
      </c>
      <c r="E959" s="55">
        <v>0</v>
      </c>
      <c r="F959" s="55">
        <v>0</v>
      </c>
      <c r="G959" s="55">
        <v>0</v>
      </c>
      <c r="H959" s="55">
        <v>0</v>
      </c>
      <c r="I959" s="55">
        <v>0</v>
      </c>
      <c r="J959" s="55">
        <v>20365774.082668506</v>
      </c>
      <c r="K959" s="55">
        <v>0</v>
      </c>
      <c r="L959" s="55">
        <v>0</v>
      </c>
      <c r="M959" s="56">
        <v>0</v>
      </c>
    </row>
    <row r="960" spans="1:13" x14ac:dyDescent="0.4">
      <c r="A960" s="51"/>
      <c r="B960" s="52">
        <v>942</v>
      </c>
      <c r="C960" s="52">
        <v>0</v>
      </c>
      <c r="D960" s="52">
        <v>16395680.876316177</v>
      </c>
      <c r="E960" s="52">
        <v>0</v>
      </c>
      <c r="F960" s="52">
        <v>35297565.000892997</v>
      </c>
      <c r="G960" s="52">
        <v>0</v>
      </c>
      <c r="H960" s="52">
        <v>0</v>
      </c>
      <c r="I960" s="52">
        <v>0</v>
      </c>
      <c r="J960" s="52">
        <v>0</v>
      </c>
      <c r="K960" s="52">
        <v>26690460.871682484</v>
      </c>
      <c r="L960" s="52">
        <v>0</v>
      </c>
      <c r="M960" s="53">
        <v>78383706.748891652</v>
      </c>
    </row>
    <row r="961" spans="1:13" x14ac:dyDescent="0.4">
      <c r="A961" s="54"/>
      <c r="B961" s="55">
        <v>943</v>
      </c>
      <c r="C961" s="55">
        <v>0</v>
      </c>
      <c r="D961" s="55">
        <v>0</v>
      </c>
      <c r="E961" s="55">
        <v>0</v>
      </c>
      <c r="F961" s="55">
        <v>6555735.4467743188</v>
      </c>
      <c r="G961" s="55">
        <v>32444477.448046971</v>
      </c>
      <c r="H961" s="55">
        <v>16259137.485160816</v>
      </c>
      <c r="I961" s="55">
        <v>0</v>
      </c>
      <c r="J961" s="55">
        <v>0</v>
      </c>
      <c r="K961" s="55">
        <v>0</v>
      </c>
      <c r="L961" s="55">
        <v>0</v>
      </c>
      <c r="M961" s="56">
        <v>55259350.379982099</v>
      </c>
    </row>
    <row r="962" spans="1:13" x14ac:dyDescent="0.4">
      <c r="A962" s="51"/>
      <c r="B962" s="52">
        <v>944</v>
      </c>
      <c r="C962" s="52">
        <v>0</v>
      </c>
      <c r="D962" s="52">
        <v>0</v>
      </c>
      <c r="E962" s="52">
        <v>0</v>
      </c>
      <c r="F962" s="52">
        <v>0</v>
      </c>
      <c r="G962" s="52">
        <v>0</v>
      </c>
      <c r="H962" s="52">
        <v>0</v>
      </c>
      <c r="I962" s="52">
        <v>0</v>
      </c>
      <c r="J962" s="52">
        <v>0</v>
      </c>
      <c r="K962" s="52">
        <v>12186165.910310552</v>
      </c>
      <c r="L962" s="52">
        <v>0</v>
      </c>
      <c r="M962" s="53">
        <v>12186165.910310552</v>
      </c>
    </row>
    <row r="963" spans="1:13" x14ac:dyDescent="0.4">
      <c r="A963" s="54"/>
      <c r="B963" s="55">
        <v>945</v>
      </c>
      <c r="C963" s="55">
        <v>0</v>
      </c>
      <c r="D963" s="55">
        <v>0</v>
      </c>
      <c r="E963" s="55">
        <v>0</v>
      </c>
      <c r="F963" s="55">
        <v>43120668.444246396</v>
      </c>
      <c r="G963" s="55">
        <v>0</v>
      </c>
      <c r="H963" s="55">
        <v>0</v>
      </c>
      <c r="I963" s="55">
        <v>0</v>
      </c>
      <c r="J963" s="55">
        <v>0</v>
      </c>
      <c r="K963" s="55">
        <v>0</v>
      </c>
      <c r="L963" s="55">
        <v>6275887.8315632232</v>
      </c>
      <c r="M963" s="56">
        <v>49396556.275809631</v>
      </c>
    </row>
    <row r="964" spans="1:13" x14ac:dyDescent="0.4">
      <c r="A964" s="51"/>
      <c r="B964" s="52">
        <v>946</v>
      </c>
      <c r="C964" s="52">
        <v>10200987.288298342</v>
      </c>
      <c r="D964" s="52">
        <v>0</v>
      </c>
      <c r="E964" s="52">
        <v>0</v>
      </c>
      <c r="F964" s="52">
        <v>6546873.9136884771</v>
      </c>
      <c r="G964" s="52">
        <v>0</v>
      </c>
      <c r="H964" s="52">
        <v>0</v>
      </c>
      <c r="I964" s="52">
        <v>0</v>
      </c>
      <c r="J964" s="52">
        <v>0</v>
      </c>
      <c r="K964" s="52">
        <v>0</v>
      </c>
      <c r="L964" s="52">
        <v>9549481.6304114982</v>
      </c>
      <c r="M964" s="53">
        <v>26297342.832398321</v>
      </c>
    </row>
    <row r="965" spans="1:13" x14ac:dyDescent="0.4">
      <c r="A965" s="54"/>
      <c r="B965" s="55">
        <v>947</v>
      </c>
      <c r="C965" s="55">
        <v>0</v>
      </c>
      <c r="D965" s="55">
        <v>0</v>
      </c>
      <c r="E965" s="55">
        <v>0</v>
      </c>
      <c r="F965" s="55">
        <v>17281124.193321574</v>
      </c>
      <c r="G965" s="55">
        <v>0</v>
      </c>
      <c r="H965" s="55">
        <v>0</v>
      </c>
      <c r="I965" s="55">
        <v>0</v>
      </c>
      <c r="J965" s="55">
        <v>0</v>
      </c>
      <c r="K965" s="55">
        <v>0</v>
      </c>
      <c r="L965" s="55">
        <v>0</v>
      </c>
      <c r="M965" s="56">
        <v>17281124.193321574</v>
      </c>
    </row>
    <row r="966" spans="1:13" x14ac:dyDescent="0.4">
      <c r="A966" s="51"/>
      <c r="B966" s="52">
        <v>948</v>
      </c>
      <c r="C966" s="52">
        <v>0</v>
      </c>
      <c r="D966" s="52">
        <v>0</v>
      </c>
      <c r="E966" s="52">
        <v>0</v>
      </c>
      <c r="F966" s="52">
        <v>0</v>
      </c>
      <c r="G966" s="52">
        <v>0</v>
      </c>
      <c r="H966" s="52">
        <v>0</v>
      </c>
      <c r="I966" s="52">
        <v>0</v>
      </c>
      <c r="J966" s="52">
        <v>0</v>
      </c>
      <c r="K966" s="52">
        <v>0</v>
      </c>
      <c r="L966" s="52">
        <v>0</v>
      </c>
      <c r="M966" s="53">
        <v>0</v>
      </c>
    </row>
    <row r="967" spans="1:13" x14ac:dyDescent="0.4">
      <c r="A967" s="54"/>
      <c r="B967" s="55">
        <v>949</v>
      </c>
      <c r="C967" s="55">
        <v>0</v>
      </c>
      <c r="D967" s="55">
        <v>0</v>
      </c>
      <c r="E967" s="55">
        <v>0</v>
      </c>
      <c r="F967" s="55">
        <v>0</v>
      </c>
      <c r="G967" s="55">
        <v>0</v>
      </c>
      <c r="H967" s="55">
        <v>0</v>
      </c>
      <c r="I967" s="55">
        <v>0</v>
      </c>
      <c r="J967" s="55">
        <v>0</v>
      </c>
      <c r="K967" s="55">
        <v>0</v>
      </c>
      <c r="L967" s="55">
        <v>0</v>
      </c>
      <c r="M967" s="56">
        <v>0</v>
      </c>
    </row>
    <row r="968" spans="1:13" x14ac:dyDescent="0.4">
      <c r="A968" s="51"/>
      <c r="B968" s="52">
        <v>950</v>
      </c>
      <c r="C968" s="52">
        <v>0</v>
      </c>
      <c r="D968" s="52">
        <v>0</v>
      </c>
      <c r="E968" s="52">
        <v>0</v>
      </c>
      <c r="F968" s="52">
        <v>0</v>
      </c>
      <c r="G968" s="52">
        <v>0</v>
      </c>
      <c r="H968" s="52">
        <v>0</v>
      </c>
      <c r="I968" s="52">
        <v>16300301.971560016</v>
      </c>
      <c r="J968" s="52">
        <v>0</v>
      </c>
      <c r="K968" s="52">
        <v>6163341.7356867641</v>
      </c>
      <c r="L968" s="52">
        <v>31283927.394359849</v>
      </c>
      <c r="M968" s="53">
        <v>53747571.101606622</v>
      </c>
    </row>
    <row r="969" spans="1:13" x14ac:dyDescent="0.4">
      <c r="A969" s="54"/>
      <c r="B969" s="55">
        <v>951</v>
      </c>
      <c r="C969" s="55">
        <v>0</v>
      </c>
      <c r="D969" s="55">
        <v>0</v>
      </c>
      <c r="E969" s="55">
        <v>5797611.1272190185</v>
      </c>
      <c r="F969" s="55">
        <v>0</v>
      </c>
      <c r="G969" s="55">
        <v>0</v>
      </c>
      <c r="H969" s="55">
        <v>249544957.24495736</v>
      </c>
      <c r="I969" s="55">
        <v>0</v>
      </c>
      <c r="J969" s="55">
        <v>12146986.710212739</v>
      </c>
      <c r="K969" s="55">
        <v>0</v>
      </c>
      <c r="L969" s="55">
        <v>0</v>
      </c>
      <c r="M969" s="56">
        <v>255342568.37217641</v>
      </c>
    </row>
    <row r="970" spans="1:13" x14ac:dyDescent="0.4">
      <c r="A970" s="51"/>
      <c r="B970" s="52">
        <v>952</v>
      </c>
      <c r="C970" s="52">
        <v>0</v>
      </c>
      <c r="D970" s="52">
        <v>0</v>
      </c>
      <c r="E970" s="52">
        <v>0</v>
      </c>
      <c r="F970" s="52">
        <v>0</v>
      </c>
      <c r="G970" s="52">
        <v>0</v>
      </c>
      <c r="H970" s="52">
        <v>0</v>
      </c>
      <c r="I970" s="52">
        <v>7279935.3507411918</v>
      </c>
      <c r="J970" s="52">
        <v>7940374.8973878725</v>
      </c>
      <c r="K970" s="52">
        <v>0</v>
      </c>
      <c r="L970" s="52">
        <v>0</v>
      </c>
      <c r="M970" s="53">
        <v>25583262.507473681</v>
      </c>
    </row>
    <row r="971" spans="1:13" x14ac:dyDescent="0.4">
      <c r="A971" s="54"/>
      <c r="B971" s="55">
        <v>953</v>
      </c>
      <c r="C971" s="55">
        <v>0</v>
      </c>
      <c r="D971" s="55">
        <v>0</v>
      </c>
      <c r="E971" s="55">
        <v>0</v>
      </c>
      <c r="F971" s="55">
        <v>0</v>
      </c>
      <c r="G971" s="55">
        <v>0</v>
      </c>
      <c r="H971" s="55">
        <v>0</v>
      </c>
      <c r="I971" s="55">
        <v>0</v>
      </c>
      <c r="J971" s="55">
        <v>0</v>
      </c>
      <c r="K971" s="55">
        <v>0</v>
      </c>
      <c r="L971" s="55">
        <v>26661254.7902207</v>
      </c>
      <c r="M971" s="56">
        <v>26661254.7902207</v>
      </c>
    </row>
    <row r="972" spans="1:13" x14ac:dyDescent="0.4">
      <c r="A972" s="51"/>
      <c r="B972" s="52">
        <v>954</v>
      </c>
      <c r="C972" s="52">
        <v>20227784.064630978</v>
      </c>
      <c r="D972" s="52">
        <v>0</v>
      </c>
      <c r="E972" s="52">
        <v>0</v>
      </c>
      <c r="F972" s="52">
        <v>0</v>
      </c>
      <c r="G972" s="52">
        <v>0</v>
      </c>
      <c r="H972" s="52">
        <v>0</v>
      </c>
      <c r="I972" s="52">
        <v>0</v>
      </c>
      <c r="J972" s="52">
        <v>0</v>
      </c>
      <c r="K972" s="52">
        <v>0</v>
      </c>
      <c r="L972" s="52">
        <v>0</v>
      </c>
      <c r="M972" s="53">
        <v>20227784.064630978</v>
      </c>
    </row>
    <row r="973" spans="1:13" x14ac:dyDescent="0.4">
      <c r="A973" s="54"/>
      <c r="B973" s="55">
        <v>955</v>
      </c>
      <c r="C973" s="55">
        <v>0</v>
      </c>
      <c r="D973" s="55">
        <v>0</v>
      </c>
      <c r="E973" s="55">
        <v>0</v>
      </c>
      <c r="F973" s="55">
        <v>0</v>
      </c>
      <c r="G973" s="55">
        <v>0</v>
      </c>
      <c r="H973" s="55">
        <v>0</v>
      </c>
      <c r="I973" s="55">
        <v>0</v>
      </c>
      <c r="J973" s="55">
        <v>0</v>
      </c>
      <c r="K973" s="55">
        <v>0</v>
      </c>
      <c r="L973" s="55">
        <v>0</v>
      </c>
      <c r="M973" s="56">
        <v>0</v>
      </c>
    </row>
    <row r="974" spans="1:13" x14ac:dyDescent="0.4">
      <c r="A974" s="51"/>
      <c r="B974" s="52">
        <v>956</v>
      </c>
      <c r="C974" s="52">
        <v>0</v>
      </c>
      <c r="D974" s="52">
        <v>0</v>
      </c>
      <c r="E974" s="52">
        <v>0</v>
      </c>
      <c r="F974" s="52">
        <v>0</v>
      </c>
      <c r="G974" s="52">
        <v>0</v>
      </c>
      <c r="H974" s="52">
        <v>0</v>
      </c>
      <c r="I974" s="52">
        <v>0</v>
      </c>
      <c r="J974" s="52">
        <v>0</v>
      </c>
      <c r="K974" s="52">
        <v>9057768.9096986484</v>
      </c>
      <c r="L974" s="52">
        <v>0</v>
      </c>
      <c r="M974" s="53">
        <v>9057768.9096986484</v>
      </c>
    </row>
    <row r="975" spans="1:13" x14ac:dyDescent="0.4">
      <c r="A975" s="54"/>
      <c r="B975" s="55">
        <v>957</v>
      </c>
      <c r="C975" s="55">
        <v>18075284.260188814</v>
      </c>
      <c r="D975" s="55">
        <v>0</v>
      </c>
      <c r="E975" s="55">
        <v>0</v>
      </c>
      <c r="F975" s="55">
        <v>0</v>
      </c>
      <c r="G975" s="55">
        <v>0</v>
      </c>
      <c r="H975" s="55">
        <v>0</v>
      </c>
      <c r="I975" s="55">
        <v>0</v>
      </c>
      <c r="J975" s="55">
        <v>0</v>
      </c>
      <c r="K975" s="55">
        <v>0</v>
      </c>
      <c r="L975" s="55">
        <v>0</v>
      </c>
      <c r="M975" s="56">
        <v>18075284.260188814</v>
      </c>
    </row>
    <row r="976" spans="1:13" x14ac:dyDescent="0.4">
      <c r="A976" s="51"/>
      <c r="B976" s="52">
        <v>958</v>
      </c>
      <c r="C976" s="52">
        <v>0</v>
      </c>
      <c r="D976" s="52">
        <v>0</v>
      </c>
      <c r="E976" s="52">
        <v>0</v>
      </c>
      <c r="F976" s="52">
        <v>0</v>
      </c>
      <c r="G976" s="52">
        <v>0</v>
      </c>
      <c r="H976" s="52">
        <v>0</v>
      </c>
      <c r="I976" s="52">
        <v>0</v>
      </c>
      <c r="J976" s="52">
        <v>0</v>
      </c>
      <c r="K976" s="52">
        <v>77160776.669593602</v>
      </c>
      <c r="L976" s="52">
        <v>0</v>
      </c>
      <c r="M976" s="53">
        <v>77160776.669593602</v>
      </c>
    </row>
    <row r="977" spans="1:13" x14ac:dyDescent="0.4">
      <c r="A977" s="54"/>
      <c r="B977" s="55">
        <v>959</v>
      </c>
      <c r="C977" s="55">
        <v>0</v>
      </c>
      <c r="D977" s="55">
        <v>14047999.885783214</v>
      </c>
      <c r="E977" s="55">
        <v>0</v>
      </c>
      <c r="F977" s="55">
        <v>0</v>
      </c>
      <c r="G977" s="55">
        <v>0</v>
      </c>
      <c r="H977" s="55">
        <v>0</v>
      </c>
      <c r="I977" s="55">
        <v>0</v>
      </c>
      <c r="J977" s="55">
        <v>0</v>
      </c>
      <c r="K977" s="55">
        <v>0</v>
      </c>
      <c r="L977" s="55">
        <v>0</v>
      </c>
      <c r="M977" s="56">
        <v>14047999.885783214</v>
      </c>
    </row>
    <row r="978" spans="1:13" x14ac:dyDescent="0.4">
      <c r="A978" s="51"/>
      <c r="B978" s="52">
        <v>960</v>
      </c>
      <c r="C978" s="52">
        <v>39411047.360275358</v>
      </c>
      <c r="D978" s="52">
        <v>0</v>
      </c>
      <c r="E978" s="52">
        <v>0</v>
      </c>
      <c r="F978" s="52">
        <v>12905752.00826464</v>
      </c>
      <c r="G978" s="52">
        <v>0</v>
      </c>
      <c r="H978" s="52">
        <v>5911745.4956398774</v>
      </c>
      <c r="I978" s="52">
        <v>0</v>
      </c>
      <c r="J978" s="52">
        <v>0</v>
      </c>
      <c r="K978" s="52">
        <v>0</v>
      </c>
      <c r="L978" s="52">
        <v>0</v>
      </c>
      <c r="M978" s="53">
        <v>58228544.864179872</v>
      </c>
    </row>
    <row r="979" spans="1:13" x14ac:dyDescent="0.4">
      <c r="A979" s="54"/>
      <c r="B979" s="55">
        <v>961</v>
      </c>
      <c r="C979" s="55">
        <v>0</v>
      </c>
      <c r="D979" s="55">
        <v>0</v>
      </c>
      <c r="E979" s="55">
        <v>0</v>
      </c>
      <c r="F979" s="55">
        <v>0</v>
      </c>
      <c r="G979" s="55">
        <v>0</v>
      </c>
      <c r="H979" s="55">
        <v>0</v>
      </c>
      <c r="I979" s="55">
        <v>0</v>
      </c>
      <c r="J979" s="55">
        <v>0</v>
      </c>
      <c r="K979" s="55">
        <v>0</v>
      </c>
      <c r="L979" s="55">
        <v>0</v>
      </c>
      <c r="M979" s="56">
        <v>0</v>
      </c>
    </row>
    <row r="980" spans="1:13" x14ac:dyDescent="0.4">
      <c r="A980" s="51"/>
      <c r="B980" s="52">
        <v>962</v>
      </c>
      <c r="C980" s="52">
        <v>0</v>
      </c>
      <c r="D980" s="52">
        <v>16317909.607031822</v>
      </c>
      <c r="E980" s="52">
        <v>0</v>
      </c>
      <c r="F980" s="52">
        <v>0</v>
      </c>
      <c r="G980" s="52">
        <v>0</v>
      </c>
      <c r="H980" s="52">
        <v>0</v>
      </c>
      <c r="I980" s="52">
        <v>0</v>
      </c>
      <c r="J980" s="52">
        <v>0</v>
      </c>
      <c r="K980" s="52">
        <v>7019209.1986503005</v>
      </c>
      <c r="L980" s="52">
        <v>6039691.8377243262</v>
      </c>
      <c r="M980" s="53">
        <v>29376810.643406451</v>
      </c>
    </row>
    <row r="981" spans="1:13" x14ac:dyDescent="0.4">
      <c r="A981" s="54"/>
      <c r="B981" s="55">
        <v>963</v>
      </c>
      <c r="C981" s="55">
        <v>0</v>
      </c>
      <c r="D981" s="55">
        <v>0</v>
      </c>
      <c r="E981" s="55">
        <v>0</v>
      </c>
      <c r="F981" s="55">
        <v>0</v>
      </c>
      <c r="G981" s="55">
        <v>0</v>
      </c>
      <c r="H981" s="55">
        <v>0</v>
      </c>
      <c r="I981" s="55">
        <v>0</v>
      </c>
      <c r="J981" s="55">
        <v>0</v>
      </c>
      <c r="K981" s="55">
        <v>0</v>
      </c>
      <c r="L981" s="55">
        <v>0</v>
      </c>
      <c r="M981" s="56">
        <v>0</v>
      </c>
    </row>
    <row r="982" spans="1:13" x14ac:dyDescent="0.4">
      <c r="A982" s="51"/>
      <c r="B982" s="52">
        <v>964</v>
      </c>
      <c r="C982" s="52">
        <v>0</v>
      </c>
      <c r="D982" s="52">
        <v>0</v>
      </c>
      <c r="E982" s="52">
        <v>0</v>
      </c>
      <c r="F982" s="52">
        <v>0</v>
      </c>
      <c r="G982" s="52">
        <v>0</v>
      </c>
      <c r="H982" s="52">
        <v>0</v>
      </c>
      <c r="I982" s="52">
        <v>0</v>
      </c>
      <c r="J982" s="52">
        <v>0</v>
      </c>
      <c r="K982" s="52">
        <v>0</v>
      </c>
      <c r="L982" s="52">
        <v>0</v>
      </c>
      <c r="M982" s="53">
        <v>0</v>
      </c>
    </row>
    <row r="983" spans="1:13" x14ac:dyDescent="0.4">
      <c r="A983" s="54"/>
      <c r="B983" s="55">
        <v>965</v>
      </c>
      <c r="C983" s="55">
        <v>13318322.512889884</v>
      </c>
      <c r="D983" s="55">
        <v>89126257.243323773</v>
      </c>
      <c r="E983" s="55">
        <v>0</v>
      </c>
      <c r="F983" s="55">
        <v>0</v>
      </c>
      <c r="G983" s="55">
        <v>0</v>
      </c>
      <c r="H983" s="55">
        <v>0</v>
      </c>
      <c r="I983" s="55">
        <v>0</v>
      </c>
      <c r="J983" s="55">
        <v>0</v>
      </c>
      <c r="K983" s="55">
        <v>0</v>
      </c>
      <c r="L983" s="55">
        <v>0</v>
      </c>
      <c r="M983" s="56">
        <v>165322328.15319413</v>
      </c>
    </row>
    <row r="984" spans="1:13" x14ac:dyDescent="0.4">
      <c r="A984" s="51"/>
      <c r="B984" s="52">
        <v>966</v>
      </c>
      <c r="C984" s="52">
        <v>0</v>
      </c>
      <c r="D984" s="52">
        <v>0</v>
      </c>
      <c r="E984" s="52">
        <v>0</v>
      </c>
      <c r="F984" s="52">
        <v>0</v>
      </c>
      <c r="G984" s="52">
        <v>0</v>
      </c>
      <c r="H984" s="52">
        <v>0</v>
      </c>
      <c r="I984" s="52">
        <v>0</v>
      </c>
      <c r="J984" s="52">
        <v>0</v>
      </c>
      <c r="K984" s="52">
        <v>0</v>
      </c>
      <c r="L984" s="52">
        <v>0</v>
      </c>
      <c r="M984" s="53">
        <v>0</v>
      </c>
    </row>
    <row r="985" spans="1:13" x14ac:dyDescent="0.4">
      <c r="A985" s="54"/>
      <c r="B985" s="55">
        <v>967</v>
      </c>
      <c r="C985" s="55">
        <v>0</v>
      </c>
      <c r="D985" s="55">
        <v>8977044.589493826</v>
      </c>
      <c r="E985" s="55">
        <v>0</v>
      </c>
      <c r="F985" s="55">
        <v>6250190.1354271602</v>
      </c>
      <c r="G985" s="55">
        <v>0</v>
      </c>
      <c r="H985" s="55">
        <v>0</v>
      </c>
      <c r="I985" s="55">
        <v>6261040.2692524167</v>
      </c>
      <c r="J985" s="55">
        <v>0</v>
      </c>
      <c r="K985" s="55">
        <v>0</v>
      </c>
      <c r="L985" s="55">
        <v>0</v>
      </c>
      <c r="M985" s="56">
        <v>21488274.994173404</v>
      </c>
    </row>
    <row r="986" spans="1:13" x14ac:dyDescent="0.4">
      <c r="A986" s="51"/>
      <c r="B986" s="52">
        <v>968</v>
      </c>
      <c r="C986" s="52">
        <v>0</v>
      </c>
      <c r="D986" s="52">
        <v>0</v>
      </c>
      <c r="E986" s="52">
        <v>0</v>
      </c>
      <c r="F986" s="52">
        <v>0</v>
      </c>
      <c r="G986" s="52">
        <v>0</v>
      </c>
      <c r="H986" s="52">
        <v>0</v>
      </c>
      <c r="I986" s="52">
        <v>0</v>
      </c>
      <c r="J986" s="52">
        <v>7252471.0721908864</v>
      </c>
      <c r="K986" s="52">
        <v>0</v>
      </c>
      <c r="L986" s="52">
        <v>8195574.0622987198</v>
      </c>
      <c r="M986" s="53">
        <v>8195574.0622987198</v>
      </c>
    </row>
    <row r="987" spans="1:13" x14ac:dyDescent="0.4">
      <c r="A987" s="54"/>
      <c r="B987" s="55">
        <v>969</v>
      </c>
      <c r="C987" s="55">
        <v>0</v>
      </c>
      <c r="D987" s="55">
        <v>31288940.545622382</v>
      </c>
      <c r="E987" s="55">
        <v>0</v>
      </c>
      <c r="F987" s="55">
        <v>0</v>
      </c>
      <c r="G987" s="55">
        <v>0</v>
      </c>
      <c r="H987" s="55">
        <v>0</v>
      </c>
      <c r="I987" s="55">
        <v>0</v>
      </c>
      <c r="J987" s="55">
        <v>0</v>
      </c>
      <c r="K987" s="55">
        <v>0</v>
      </c>
      <c r="L987" s="55">
        <v>0</v>
      </c>
      <c r="M987" s="56">
        <v>31288940.545622382</v>
      </c>
    </row>
    <row r="988" spans="1:13" x14ac:dyDescent="0.4">
      <c r="A988" s="51"/>
      <c r="B988" s="52">
        <v>970</v>
      </c>
      <c r="C988" s="52">
        <v>0</v>
      </c>
      <c r="D988" s="52">
        <v>0</v>
      </c>
      <c r="E988" s="52">
        <v>0</v>
      </c>
      <c r="F988" s="52">
        <v>0</v>
      </c>
      <c r="G988" s="52">
        <v>0</v>
      </c>
      <c r="H988" s="52">
        <v>7262943.3568214625</v>
      </c>
      <c r="I988" s="52">
        <v>0</v>
      </c>
      <c r="J988" s="52">
        <v>0</v>
      </c>
      <c r="K988" s="52">
        <v>0</v>
      </c>
      <c r="L988" s="52">
        <v>7256214.1973108323</v>
      </c>
      <c r="M988" s="53">
        <v>14519157.554132294</v>
      </c>
    </row>
    <row r="989" spans="1:13" x14ac:dyDescent="0.4">
      <c r="A989" s="54"/>
      <c r="B989" s="55">
        <v>971</v>
      </c>
      <c r="C989" s="55">
        <v>0</v>
      </c>
      <c r="D989" s="55">
        <v>0</v>
      </c>
      <c r="E989" s="55">
        <v>0</v>
      </c>
      <c r="F989" s="55">
        <v>0</v>
      </c>
      <c r="G989" s="55">
        <v>0</v>
      </c>
      <c r="H989" s="55">
        <v>0</v>
      </c>
      <c r="I989" s="55">
        <v>0</v>
      </c>
      <c r="J989" s="55">
        <v>0</v>
      </c>
      <c r="K989" s="55">
        <v>0</v>
      </c>
      <c r="L989" s="55">
        <v>0</v>
      </c>
      <c r="M989" s="56">
        <v>0</v>
      </c>
    </row>
    <row r="990" spans="1:13" x14ac:dyDescent="0.4">
      <c r="A990" s="51"/>
      <c r="B990" s="52">
        <v>972</v>
      </c>
      <c r="C990" s="52">
        <v>0</v>
      </c>
      <c r="D990" s="52">
        <v>0</v>
      </c>
      <c r="E990" s="52">
        <v>0</v>
      </c>
      <c r="F990" s="52">
        <v>0</v>
      </c>
      <c r="G990" s="52">
        <v>0</v>
      </c>
      <c r="H990" s="52">
        <v>0</v>
      </c>
      <c r="I990" s="52">
        <v>18251891.714850672</v>
      </c>
      <c r="J990" s="52">
        <v>0</v>
      </c>
      <c r="K990" s="52">
        <v>8830647.0453366674</v>
      </c>
      <c r="L990" s="52">
        <v>9647282.4923743904</v>
      </c>
      <c r="M990" s="53">
        <v>36729821.252561733</v>
      </c>
    </row>
    <row r="991" spans="1:13" x14ac:dyDescent="0.4">
      <c r="A991" s="54"/>
      <c r="B991" s="55">
        <v>973</v>
      </c>
      <c r="C991" s="55">
        <v>0</v>
      </c>
      <c r="D991" s="55">
        <v>0</v>
      </c>
      <c r="E991" s="55">
        <v>6159734.1948847845</v>
      </c>
      <c r="F991" s="55">
        <v>0</v>
      </c>
      <c r="G991" s="55">
        <v>0</v>
      </c>
      <c r="H991" s="55">
        <v>0</v>
      </c>
      <c r="I991" s="55">
        <v>0</v>
      </c>
      <c r="J991" s="55">
        <v>0</v>
      </c>
      <c r="K991" s="55">
        <v>0</v>
      </c>
      <c r="L991" s="55">
        <v>10936526.814460017</v>
      </c>
      <c r="M991" s="56">
        <v>17096261.009344801</v>
      </c>
    </row>
    <row r="992" spans="1:13" x14ac:dyDescent="0.4">
      <c r="A992" s="51"/>
      <c r="B992" s="52">
        <v>974</v>
      </c>
      <c r="C992" s="52">
        <v>7001126.0210568011</v>
      </c>
      <c r="D992" s="52">
        <v>0</v>
      </c>
      <c r="E992" s="52">
        <v>0</v>
      </c>
      <c r="F992" s="52">
        <v>0</v>
      </c>
      <c r="G992" s="52">
        <v>0</v>
      </c>
      <c r="H992" s="52">
        <v>0</v>
      </c>
      <c r="I992" s="52">
        <v>0</v>
      </c>
      <c r="J992" s="52">
        <v>0</v>
      </c>
      <c r="K992" s="52">
        <v>0</v>
      </c>
      <c r="L992" s="52">
        <v>0</v>
      </c>
      <c r="M992" s="53">
        <v>7001126.0210568011</v>
      </c>
    </row>
    <row r="993" spans="1:13" x14ac:dyDescent="0.4">
      <c r="A993" s="54"/>
      <c r="B993" s="55">
        <v>975</v>
      </c>
      <c r="C993" s="55">
        <v>0</v>
      </c>
      <c r="D993" s="55">
        <v>0</v>
      </c>
      <c r="E993" s="55">
        <v>0</v>
      </c>
      <c r="F993" s="55">
        <v>0</v>
      </c>
      <c r="G993" s="55">
        <v>0</v>
      </c>
      <c r="H993" s="55">
        <v>0</v>
      </c>
      <c r="I993" s="55">
        <v>0</v>
      </c>
      <c r="J993" s="55">
        <v>0</v>
      </c>
      <c r="K993" s="55">
        <v>0</v>
      </c>
      <c r="L993" s="55">
        <v>0</v>
      </c>
      <c r="M993" s="56">
        <v>0</v>
      </c>
    </row>
    <row r="994" spans="1:13" x14ac:dyDescent="0.4">
      <c r="A994" s="51"/>
      <c r="B994" s="52">
        <v>976</v>
      </c>
      <c r="C994" s="52">
        <v>0</v>
      </c>
      <c r="D994" s="52">
        <v>0</v>
      </c>
      <c r="E994" s="52">
        <v>0</v>
      </c>
      <c r="F994" s="52">
        <v>0</v>
      </c>
      <c r="G994" s="52">
        <v>0</v>
      </c>
      <c r="H994" s="52">
        <v>0</v>
      </c>
      <c r="I994" s="52">
        <v>0</v>
      </c>
      <c r="J994" s="52">
        <v>0</v>
      </c>
      <c r="K994" s="52">
        <v>7644856.0937057436</v>
      </c>
      <c r="L994" s="52">
        <v>0</v>
      </c>
      <c r="M994" s="53">
        <v>16261023.253056012</v>
      </c>
    </row>
    <row r="995" spans="1:13" x14ac:dyDescent="0.4">
      <c r="A995" s="54"/>
      <c r="B995" s="55">
        <v>977</v>
      </c>
      <c r="C995" s="55">
        <v>7760212.0356012434</v>
      </c>
      <c r="D995" s="55">
        <v>0</v>
      </c>
      <c r="E995" s="55">
        <v>0</v>
      </c>
      <c r="F995" s="55">
        <v>0</v>
      </c>
      <c r="G995" s="55">
        <v>0</v>
      </c>
      <c r="H995" s="55">
        <v>0</v>
      </c>
      <c r="I995" s="55">
        <v>0</v>
      </c>
      <c r="J995" s="55">
        <v>0</v>
      </c>
      <c r="K995" s="55">
        <v>0</v>
      </c>
      <c r="L995" s="55">
        <v>0</v>
      </c>
      <c r="M995" s="56">
        <v>7760212.0356012434</v>
      </c>
    </row>
    <row r="996" spans="1:13" x14ac:dyDescent="0.4">
      <c r="A996" s="51"/>
      <c r="B996" s="52">
        <v>978</v>
      </c>
      <c r="C996" s="52">
        <v>0</v>
      </c>
      <c r="D996" s="52">
        <v>0</v>
      </c>
      <c r="E996" s="52">
        <v>0</v>
      </c>
      <c r="F996" s="52">
        <v>14133123.355349828</v>
      </c>
      <c r="G996" s="52">
        <v>0</v>
      </c>
      <c r="H996" s="52">
        <v>0</v>
      </c>
      <c r="I996" s="52">
        <v>0</v>
      </c>
      <c r="J996" s="52">
        <v>25482281.366502196</v>
      </c>
      <c r="K996" s="52">
        <v>0</v>
      </c>
      <c r="L996" s="52">
        <v>29774015.310693283</v>
      </c>
      <c r="M996" s="53">
        <v>43907138.66604311</v>
      </c>
    </row>
    <row r="997" spans="1:13" x14ac:dyDescent="0.4">
      <c r="A997" s="54"/>
      <c r="B997" s="55">
        <v>979</v>
      </c>
      <c r="C997" s="55">
        <v>0</v>
      </c>
      <c r="D997" s="55">
        <v>0</v>
      </c>
      <c r="E997" s="55">
        <v>0</v>
      </c>
      <c r="F997" s="55">
        <v>0</v>
      </c>
      <c r="G997" s="55">
        <v>0</v>
      </c>
      <c r="H997" s="55">
        <v>0</v>
      </c>
      <c r="I997" s="55">
        <v>0</v>
      </c>
      <c r="J997" s="55">
        <v>0</v>
      </c>
      <c r="K997" s="55">
        <v>0</v>
      </c>
      <c r="L997" s="55">
        <v>6447343.2099094074</v>
      </c>
      <c r="M997" s="56">
        <v>6447343.2099094074</v>
      </c>
    </row>
    <row r="998" spans="1:13" x14ac:dyDescent="0.4">
      <c r="A998" s="51"/>
      <c r="B998" s="52">
        <v>980</v>
      </c>
      <c r="C998" s="52">
        <v>0</v>
      </c>
      <c r="D998" s="52">
        <v>0</v>
      </c>
      <c r="E998" s="52">
        <v>6061221.4852580018</v>
      </c>
      <c r="F998" s="52">
        <v>0</v>
      </c>
      <c r="G998" s="52">
        <v>0</v>
      </c>
      <c r="H998" s="52">
        <v>0</v>
      </c>
      <c r="I998" s="52">
        <v>0</v>
      </c>
      <c r="J998" s="52">
        <v>0</v>
      </c>
      <c r="K998" s="52">
        <v>0</v>
      </c>
      <c r="L998" s="52">
        <v>0</v>
      </c>
      <c r="M998" s="53">
        <v>6061221.4852580018</v>
      </c>
    </row>
    <row r="999" spans="1:13" x14ac:dyDescent="0.4">
      <c r="A999" s="54"/>
      <c r="B999" s="55">
        <v>981</v>
      </c>
      <c r="C999" s="55">
        <v>0</v>
      </c>
      <c r="D999" s="55">
        <v>0</v>
      </c>
      <c r="E999" s="55">
        <v>0</v>
      </c>
      <c r="F999" s="55">
        <v>0</v>
      </c>
      <c r="G999" s="55">
        <v>0</v>
      </c>
      <c r="H999" s="55">
        <v>0</v>
      </c>
      <c r="I999" s="55">
        <v>0</v>
      </c>
      <c r="J999" s="55">
        <v>7125728.7141331332</v>
      </c>
      <c r="K999" s="55">
        <v>0</v>
      </c>
      <c r="L999" s="55">
        <v>0</v>
      </c>
      <c r="M999" s="56">
        <v>0</v>
      </c>
    </row>
    <row r="1000" spans="1:13" x14ac:dyDescent="0.4">
      <c r="A1000" s="51"/>
      <c r="B1000" s="52">
        <v>982</v>
      </c>
      <c r="C1000" s="52">
        <v>0</v>
      </c>
      <c r="D1000" s="52">
        <v>0</v>
      </c>
      <c r="E1000" s="52">
        <v>0</v>
      </c>
      <c r="F1000" s="52">
        <v>0</v>
      </c>
      <c r="G1000" s="52">
        <v>21098438.92110987</v>
      </c>
      <c r="H1000" s="52">
        <v>0</v>
      </c>
      <c r="I1000" s="52">
        <v>0</v>
      </c>
      <c r="J1000" s="52">
        <v>0</v>
      </c>
      <c r="K1000" s="52">
        <v>0</v>
      </c>
      <c r="L1000" s="52">
        <v>8614471.8278508261</v>
      </c>
      <c r="M1000" s="53">
        <v>29712910.748960696</v>
      </c>
    </row>
    <row r="1001" spans="1:13" x14ac:dyDescent="0.4">
      <c r="A1001" s="54"/>
      <c r="B1001" s="55">
        <v>983</v>
      </c>
      <c r="C1001" s="55">
        <v>0</v>
      </c>
      <c r="D1001" s="55">
        <v>0</v>
      </c>
      <c r="E1001" s="55">
        <v>0</v>
      </c>
      <c r="F1001" s="55">
        <v>8051735.4503695853</v>
      </c>
      <c r="G1001" s="55">
        <v>0</v>
      </c>
      <c r="H1001" s="55">
        <v>16733718.379996637</v>
      </c>
      <c r="I1001" s="55">
        <v>0</v>
      </c>
      <c r="J1001" s="55">
        <v>0</v>
      </c>
      <c r="K1001" s="55">
        <v>0</v>
      </c>
      <c r="L1001" s="55">
        <v>0</v>
      </c>
      <c r="M1001" s="56">
        <v>34240897.866249248</v>
      </c>
    </row>
    <row r="1002" spans="1:13" x14ac:dyDescent="0.4">
      <c r="A1002" s="51"/>
      <c r="B1002" s="52">
        <v>984</v>
      </c>
      <c r="C1002" s="52">
        <v>0</v>
      </c>
      <c r="D1002" s="52">
        <v>0</v>
      </c>
      <c r="E1002" s="52">
        <v>0</v>
      </c>
      <c r="F1002" s="52">
        <v>0</v>
      </c>
      <c r="G1002" s="52">
        <v>0</v>
      </c>
      <c r="H1002" s="52">
        <v>0</v>
      </c>
      <c r="I1002" s="52">
        <v>0</v>
      </c>
      <c r="J1002" s="52">
        <v>10301743.568216581</v>
      </c>
      <c r="K1002" s="52">
        <v>36549722.239798173</v>
      </c>
      <c r="L1002" s="52">
        <v>0</v>
      </c>
      <c r="M1002" s="53">
        <v>36549722.239798173</v>
      </c>
    </row>
    <row r="1003" spans="1:13" x14ac:dyDescent="0.4">
      <c r="A1003" s="54"/>
      <c r="B1003" s="55">
        <v>985</v>
      </c>
      <c r="C1003" s="55">
        <v>66466826.05372563</v>
      </c>
      <c r="D1003" s="55">
        <v>0</v>
      </c>
      <c r="E1003" s="55">
        <v>0</v>
      </c>
      <c r="F1003" s="55">
        <v>0</v>
      </c>
      <c r="G1003" s="55">
        <v>0</v>
      </c>
      <c r="H1003" s="55">
        <v>0</v>
      </c>
      <c r="I1003" s="55">
        <v>0</v>
      </c>
      <c r="J1003" s="55">
        <v>0</v>
      </c>
      <c r="K1003" s="55">
        <v>0</v>
      </c>
      <c r="L1003" s="55">
        <v>0</v>
      </c>
      <c r="M1003" s="56">
        <v>66466826.05372563</v>
      </c>
    </row>
    <row r="1004" spans="1:13" x14ac:dyDescent="0.4">
      <c r="A1004" s="51"/>
      <c r="B1004" s="52">
        <v>986</v>
      </c>
      <c r="C1004" s="52">
        <v>0</v>
      </c>
      <c r="D1004" s="52">
        <v>0</v>
      </c>
      <c r="E1004" s="52">
        <v>0</v>
      </c>
      <c r="F1004" s="52">
        <v>0</v>
      </c>
      <c r="G1004" s="52">
        <v>0</v>
      </c>
      <c r="H1004" s="52">
        <v>0</v>
      </c>
      <c r="I1004" s="52">
        <v>0</v>
      </c>
      <c r="J1004" s="52">
        <v>0</v>
      </c>
      <c r="K1004" s="52">
        <v>0</v>
      </c>
      <c r="L1004" s="52">
        <v>0</v>
      </c>
      <c r="M1004" s="53">
        <v>0</v>
      </c>
    </row>
    <row r="1005" spans="1:13" x14ac:dyDescent="0.4">
      <c r="A1005" s="54"/>
      <c r="B1005" s="55">
        <v>987</v>
      </c>
      <c r="C1005" s="55">
        <v>0</v>
      </c>
      <c r="D1005" s="55">
        <v>0</v>
      </c>
      <c r="E1005" s="55">
        <v>0</v>
      </c>
      <c r="F1005" s="55">
        <v>0</v>
      </c>
      <c r="G1005" s="55">
        <v>0</v>
      </c>
      <c r="H1005" s="55">
        <v>0</v>
      </c>
      <c r="I1005" s="55">
        <v>0</v>
      </c>
      <c r="J1005" s="55">
        <v>0</v>
      </c>
      <c r="K1005" s="55">
        <v>0</v>
      </c>
      <c r="L1005" s="55">
        <v>0</v>
      </c>
      <c r="M1005" s="56">
        <v>0</v>
      </c>
    </row>
    <row r="1006" spans="1:13" x14ac:dyDescent="0.4">
      <c r="A1006" s="51"/>
      <c r="B1006" s="52">
        <v>988</v>
      </c>
      <c r="C1006" s="52">
        <v>0</v>
      </c>
      <c r="D1006" s="52">
        <v>0</v>
      </c>
      <c r="E1006" s="52">
        <v>0</v>
      </c>
      <c r="F1006" s="52">
        <v>60856528.057839245</v>
      </c>
      <c r="G1006" s="52">
        <v>0</v>
      </c>
      <c r="H1006" s="52">
        <v>0</v>
      </c>
      <c r="I1006" s="52">
        <v>0</v>
      </c>
      <c r="J1006" s="52">
        <v>0</v>
      </c>
      <c r="K1006" s="52">
        <v>0</v>
      </c>
      <c r="L1006" s="52">
        <v>0</v>
      </c>
      <c r="M1006" s="53">
        <v>60856528.057839245</v>
      </c>
    </row>
    <row r="1007" spans="1:13" x14ac:dyDescent="0.4">
      <c r="A1007" s="54"/>
      <c r="B1007" s="55">
        <v>989</v>
      </c>
      <c r="C1007" s="55">
        <v>0</v>
      </c>
      <c r="D1007" s="55">
        <v>138527964.26476291</v>
      </c>
      <c r="E1007" s="55">
        <v>0</v>
      </c>
      <c r="F1007" s="55">
        <v>0</v>
      </c>
      <c r="G1007" s="55">
        <v>0</v>
      </c>
      <c r="H1007" s="55">
        <v>0</v>
      </c>
      <c r="I1007" s="55">
        <v>0</v>
      </c>
      <c r="J1007" s="55">
        <v>0</v>
      </c>
      <c r="K1007" s="55">
        <v>0</v>
      </c>
      <c r="L1007" s="55">
        <v>0</v>
      </c>
      <c r="M1007" s="56">
        <v>138527964.26476291</v>
      </c>
    </row>
    <row r="1008" spans="1:13" x14ac:dyDescent="0.4">
      <c r="A1008" s="51"/>
      <c r="B1008" s="52">
        <v>990</v>
      </c>
      <c r="C1008" s="52">
        <v>0</v>
      </c>
      <c r="D1008" s="52">
        <v>0</v>
      </c>
      <c r="E1008" s="52">
        <v>7338514.7939172387</v>
      </c>
      <c r="F1008" s="52">
        <v>0</v>
      </c>
      <c r="G1008" s="52">
        <v>0</v>
      </c>
      <c r="H1008" s="52">
        <v>0</v>
      </c>
      <c r="I1008" s="52">
        <v>0</v>
      </c>
      <c r="J1008" s="52">
        <v>0</v>
      </c>
      <c r="K1008" s="52">
        <v>0</v>
      </c>
      <c r="L1008" s="52">
        <v>0</v>
      </c>
      <c r="M1008" s="53">
        <v>7338514.7939172387</v>
      </c>
    </row>
    <row r="1009" spans="1:13" x14ac:dyDescent="0.4">
      <c r="A1009" s="54"/>
      <c r="B1009" s="55">
        <v>991</v>
      </c>
      <c r="C1009" s="55">
        <v>0</v>
      </c>
      <c r="D1009" s="55">
        <v>0</v>
      </c>
      <c r="E1009" s="55">
        <v>0</v>
      </c>
      <c r="F1009" s="55">
        <v>0</v>
      </c>
      <c r="G1009" s="55">
        <v>0</v>
      </c>
      <c r="H1009" s="55">
        <v>0</v>
      </c>
      <c r="I1009" s="55">
        <v>0</v>
      </c>
      <c r="J1009" s="55">
        <v>0</v>
      </c>
      <c r="K1009" s="55">
        <v>0</v>
      </c>
      <c r="L1009" s="55">
        <v>43688448.716255426</v>
      </c>
      <c r="M1009" s="56">
        <v>43688448.716255426</v>
      </c>
    </row>
    <row r="1010" spans="1:13" x14ac:dyDescent="0.4">
      <c r="A1010" s="51"/>
      <c r="B1010" s="52">
        <v>992</v>
      </c>
      <c r="C1010" s="52">
        <v>0</v>
      </c>
      <c r="D1010" s="52">
        <v>0</v>
      </c>
      <c r="E1010" s="52">
        <v>0</v>
      </c>
      <c r="F1010" s="52">
        <v>0</v>
      </c>
      <c r="G1010" s="52">
        <v>0</v>
      </c>
      <c r="H1010" s="52">
        <v>0</v>
      </c>
      <c r="I1010" s="52">
        <v>0</v>
      </c>
      <c r="J1010" s="52">
        <v>6170610.0197829241</v>
      </c>
      <c r="K1010" s="52">
        <v>0</v>
      </c>
      <c r="L1010" s="52">
        <v>0</v>
      </c>
      <c r="M1010" s="53">
        <v>0</v>
      </c>
    </row>
    <row r="1011" spans="1:13" x14ac:dyDescent="0.4">
      <c r="A1011" s="54"/>
      <c r="B1011" s="55">
        <v>993</v>
      </c>
      <c r="C1011" s="55">
        <v>0</v>
      </c>
      <c r="D1011" s="55">
        <v>0</v>
      </c>
      <c r="E1011" s="55">
        <v>0</v>
      </c>
      <c r="F1011" s="55">
        <v>23326792.769713752</v>
      </c>
      <c r="G1011" s="55">
        <v>0</v>
      </c>
      <c r="H1011" s="55">
        <v>0</v>
      </c>
      <c r="I1011" s="55">
        <v>0</v>
      </c>
      <c r="J1011" s="55">
        <v>0</v>
      </c>
      <c r="K1011" s="55">
        <v>0</v>
      </c>
      <c r="L1011" s="55">
        <v>0</v>
      </c>
      <c r="M1011" s="56">
        <v>23326792.769713752</v>
      </c>
    </row>
    <row r="1012" spans="1:13" x14ac:dyDescent="0.4">
      <c r="A1012" s="51"/>
      <c r="B1012" s="52">
        <v>994</v>
      </c>
      <c r="C1012" s="52">
        <v>0</v>
      </c>
      <c r="D1012" s="52">
        <v>0</v>
      </c>
      <c r="E1012" s="52">
        <v>0</v>
      </c>
      <c r="F1012" s="52">
        <v>0</v>
      </c>
      <c r="G1012" s="52">
        <v>0</v>
      </c>
      <c r="H1012" s="52">
        <v>0</v>
      </c>
      <c r="I1012" s="52">
        <v>0</v>
      </c>
      <c r="J1012" s="52">
        <v>0</v>
      </c>
      <c r="K1012" s="52">
        <v>0</v>
      </c>
      <c r="L1012" s="52">
        <v>0</v>
      </c>
      <c r="M1012" s="53">
        <v>0</v>
      </c>
    </row>
    <row r="1013" spans="1:13" x14ac:dyDescent="0.4">
      <c r="A1013" s="54"/>
      <c r="B1013" s="55">
        <v>995</v>
      </c>
      <c r="C1013" s="55">
        <v>0</v>
      </c>
      <c r="D1013" s="55">
        <v>0</v>
      </c>
      <c r="E1013" s="55">
        <v>0</v>
      </c>
      <c r="F1013" s="55">
        <v>0</v>
      </c>
      <c r="G1013" s="55">
        <v>7707227.0434483038</v>
      </c>
      <c r="H1013" s="55">
        <v>0</v>
      </c>
      <c r="I1013" s="55">
        <v>0</v>
      </c>
      <c r="J1013" s="55">
        <v>19263201623.518318</v>
      </c>
      <c r="K1013" s="55">
        <v>0</v>
      </c>
      <c r="L1013" s="55">
        <v>0</v>
      </c>
      <c r="M1013" s="56">
        <v>7707227.0434483038</v>
      </c>
    </row>
    <row r="1014" spans="1:13" x14ac:dyDescent="0.4">
      <c r="A1014" s="51"/>
      <c r="B1014" s="52">
        <v>996</v>
      </c>
      <c r="C1014" s="52">
        <v>0</v>
      </c>
      <c r="D1014" s="52">
        <v>5827815.8360086866</v>
      </c>
      <c r="E1014" s="52">
        <v>0</v>
      </c>
      <c r="F1014" s="52">
        <v>0</v>
      </c>
      <c r="G1014" s="52">
        <v>0</v>
      </c>
      <c r="H1014" s="52">
        <v>0</v>
      </c>
      <c r="I1014" s="52">
        <v>0</v>
      </c>
      <c r="J1014" s="52">
        <v>0</v>
      </c>
      <c r="K1014" s="52">
        <v>0</v>
      </c>
      <c r="L1014" s="52">
        <v>0</v>
      </c>
      <c r="M1014" s="53">
        <v>5827815.8360086866</v>
      </c>
    </row>
    <row r="1015" spans="1:13" x14ac:dyDescent="0.4">
      <c r="A1015" s="54"/>
      <c r="B1015" s="55">
        <v>997</v>
      </c>
      <c r="C1015" s="55">
        <v>0</v>
      </c>
      <c r="D1015" s="55">
        <v>9337872.710371824</v>
      </c>
      <c r="E1015" s="55">
        <v>7430938.387981683</v>
      </c>
      <c r="F1015" s="55">
        <v>0</v>
      </c>
      <c r="G1015" s="55">
        <v>0</v>
      </c>
      <c r="H1015" s="55">
        <v>0</v>
      </c>
      <c r="I1015" s="55">
        <v>0</v>
      </c>
      <c r="J1015" s="55">
        <v>0</v>
      </c>
      <c r="K1015" s="55">
        <v>0</v>
      </c>
      <c r="L1015" s="55">
        <v>0</v>
      </c>
      <c r="M1015" s="56">
        <v>16768811.098353509</v>
      </c>
    </row>
    <row r="1016" spans="1:13" x14ac:dyDescent="0.4">
      <c r="A1016" s="51"/>
      <c r="B1016" s="52">
        <v>998</v>
      </c>
      <c r="C1016" s="52">
        <v>0</v>
      </c>
      <c r="D1016" s="52">
        <v>0</v>
      </c>
      <c r="E1016" s="52">
        <v>0</v>
      </c>
      <c r="F1016" s="52">
        <v>0</v>
      </c>
      <c r="G1016" s="52">
        <v>0</v>
      </c>
      <c r="H1016" s="52">
        <v>0</v>
      </c>
      <c r="I1016" s="52">
        <v>0</v>
      </c>
      <c r="J1016" s="52">
        <v>0</v>
      </c>
      <c r="K1016" s="52">
        <v>0</v>
      </c>
      <c r="L1016" s="52">
        <v>0</v>
      </c>
      <c r="M1016" s="53">
        <v>0</v>
      </c>
    </row>
    <row r="1017" spans="1:13" x14ac:dyDescent="0.4">
      <c r="A1017" s="54"/>
      <c r="B1017" s="55">
        <v>999</v>
      </c>
      <c r="C1017" s="55">
        <v>0</v>
      </c>
      <c r="D1017" s="55">
        <v>0</v>
      </c>
      <c r="E1017" s="55">
        <v>0</v>
      </c>
      <c r="F1017" s="55">
        <v>0</v>
      </c>
      <c r="G1017" s="55">
        <v>0</v>
      </c>
      <c r="H1017" s="55">
        <v>0</v>
      </c>
      <c r="I1017" s="55">
        <v>0</v>
      </c>
      <c r="J1017" s="55">
        <v>0</v>
      </c>
      <c r="K1017" s="55">
        <v>0</v>
      </c>
      <c r="L1017" s="55">
        <v>0</v>
      </c>
      <c r="M1017" s="56">
        <v>6564619.6954425098</v>
      </c>
    </row>
    <row r="1018" spans="1:13" x14ac:dyDescent="0.4">
      <c r="A1018" s="51"/>
      <c r="B1018" s="52">
        <v>1000</v>
      </c>
      <c r="C1018" s="52">
        <v>0</v>
      </c>
      <c r="D1018" s="52">
        <v>0</v>
      </c>
      <c r="E1018" s="52">
        <v>0</v>
      </c>
      <c r="F1018" s="52">
        <v>0</v>
      </c>
      <c r="G1018" s="52">
        <v>0</v>
      </c>
      <c r="H1018" s="52">
        <v>0</v>
      </c>
      <c r="I1018" s="52">
        <v>0</v>
      </c>
      <c r="J1018" s="52">
        <v>0</v>
      </c>
      <c r="K1018" s="52">
        <v>0</v>
      </c>
      <c r="L1018" s="52">
        <v>0</v>
      </c>
      <c r="M1018" s="53">
        <v>0</v>
      </c>
    </row>
    <row r="1019" spans="1:13" x14ac:dyDescent="0.4">
      <c r="A1019" s="54"/>
      <c r="B1019" s="55">
        <v>1001</v>
      </c>
      <c r="C1019" s="55">
        <v>0</v>
      </c>
      <c r="D1019" s="55">
        <v>0</v>
      </c>
      <c r="E1019" s="55">
        <v>0</v>
      </c>
      <c r="F1019" s="55">
        <v>0</v>
      </c>
      <c r="G1019" s="55">
        <v>0</v>
      </c>
      <c r="H1019" s="55">
        <v>0</v>
      </c>
      <c r="I1019" s="55">
        <v>0</v>
      </c>
      <c r="J1019" s="55">
        <v>0</v>
      </c>
      <c r="K1019" s="55">
        <v>0</v>
      </c>
      <c r="L1019" s="55">
        <v>0</v>
      </c>
      <c r="M1019" s="56">
        <v>0</v>
      </c>
    </row>
    <row r="1020" spans="1:13" x14ac:dyDescent="0.4">
      <c r="A1020" s="51"/>
      <c r="B1020" s="52">
        <v>1002</v>
      </c>
      <c r="C1020" s="52">
        <v>0</v>
      </c>
      <c r="D1020" s="52">
        <v>0</v>
      </c>
      <c r="E1020" s="52">
        <v>0</v>
      </c>
      <c r="F1020" s="52">
        <v>0</v>
      </c>
      <c r="G1020" s="52">
        <v>7499130.2360812286</v>
      </c>
      <c r="H1020" s="52">
        <v>6643146.7213871786</v>
      </c>
      <c r="I1020" s="52">
        <v>0</v>
      </c>
      <c r="J1020" s="52">
        <v>0</v>
      </c>
      <c r="K1020" s="52">
        <v>0</v>
      </c>
      <c r="L1020" s="52">
        <v>0</v>
      </c>
      <c r="M1020" s="53">
        <v>14142276.957468407</v>
      </c>
    </row>
    <row r="1021" spans="1:13" x14ac:dyDescent="0.4">
      <c r="A1021" s="54"/>
      <c r="B1021" s="55">
        <v>1003</v>
      </c>
      <c r="C1021" s="55">
        <v>0</v>
      </c>
      <c r="D1021" s="55">
        <v>0</v>
      </c>
      <c r="E1021" s="55">
        <v>0</v>
      </c>
      <c r="F1021" s="55">
        <v>0</v>
      </c>
      <c r="G1021" s="55">
        <v>0</v>
      </c>
      <c r="H1021" s="55">
        <v>77201343.463041991</v>
      </c>
      <c r="I1021" s="55">
        <v>0</v>
      </c>
      <c r="J1021" s="55">
        <v>0</v>
      </c>
      <c r="K1021" s="55">
        <v>0</v>
      </c>
      <c r="L1021" s="55">
        <v>0</v>
      </c>
      <c r="M1021" s="56">
        <v>77201343.463041991</v>
      </c>
    </row>
    <row r="1022" spans="1:13" x14ac:dyDescent="0.4">
      <c r="A1022" s="51"/>
      <c r="B1022" s="52">
        <v>1004</v>
      </c>
      <c r="C1022" s="52">
        <v>0</v>
      </c>
      <c r="D1022" s="52">
        <v>0</v>
      </c>
      <c r="E1022" s="52">
        <v>0</v>
      </c>
      <c r="F1022" s="52">
        <v>0</v>
      </c>
      <c r="G1022" s="52">
        <v>0</v>
      </c>
      <c r="H1022" s="52">
        <v>0</v>
      </c>
      <c r="I1022" s="52">
        <v>0</v>
      </c>
      <c r="J1022" s="52">
        <v>0</v>
      </c>
      <c r="K1022" s="52">
        <v>0</v>
      </c>
      <c r="L1022" s="52">
        <v>12836047.472101882</v>
      </c>
      <c r="M1022" s="53">
        <v>12836047.472101882</v>
      </c>
    </row>
    <row r="1023" spans="1:13" x14ac:dyDescent="0.4">
      <c r="A1023" s="54"/>
      <c r="B1023" s="55">
        <v>1005</v>
      </c>
      <c r="C1023" s="55">
        <v>0</v>
      </c>
      <c r="D1023" s="55">
        <v>0</v>
      </c>
      <c r="E1023" s="55">
        <v>0</v>
      </c>
      <c r="F1023" s="55">
        <v>0</v>
      </c>
      <c r="G1023" s="55">
        <v>0</v>
      </c>
      <c r="H1023" s="55">
        <v>0</v>
      </c>
      <c r="I1023" s="55">
        <v>0</v>
      </c>
      <c r="J1023" s="55">
        <v>0</v>
      </c>
      <c r="K1023" s="55">
        <v>0</v>
      </c>
      <c r="L1023" s="55">
        <v>0</v>
      </c>
      <c r="M1023" s="56">
        <v>0</v>
      </c>
    </row>
    <row r="1024" spans="1:13" x14ac:dyDescent="0.4">
      <c r="A1024" s="51"/>
      <c r="B1024" s="52">
        <v>1006</v>
      </c>
      <c r="C1024" s="52">
        <v>0</v>
      </c>
      <c r="D1024" s="52">
        <v>0</v>
      </c>
      <c r="E1024" s="52">
        <v>0</v>
      </c>
      <c r="F1024" s="52">
        <v>0</v>
      </c>
      <c r="G1024" s="52">
        <v>0</v>
      </c>
      <c r="H1024" s="52">
        <v>0</v>
      </c>
      <c r="I1024" s="52">
        <v>0</v>
      </c>
      <c r="J1024" s="52">
        <v>0</v>
      </c>
      <c r="K1024" s="52">
        <v>0</v>
      </c>
      <c r="L1024" s="52">
        <v>0</v>
      </c>
      <c r="M1024" s="53">
        <v>0</v>
      </c>
    </row>
    <row r="1025" spans="1:13" x14ac:dyDescent="0.4">
      <c r="A1025" s="54"/>
      <c r="B1025" s="55">
        <v>1007</v>
      </c>
      <c r="C1025" s="55">
        <v>0</v>
      </c>
      <c r="D1025" s="55">
        <v>0</v>
      </c>
      <c r="E1025" s="55">
        <v>0</v>
      </c>
      <c r="F1025" s="55">
        <v>5810865.3879987318</v>
      </c>
      <c r="G1025" s="55">
        <v>0</v>
      </c>
      <c r="H1025" s="55">
        <v>0</v>
      </c>
      <c r="I1025" s="55">
        <v>7825542.3330586031</v>
      </c>
      <c r="J1025" s="55">
        <v>0</v>
      </c>
      <c r="K1025" s="55">
        <v>18468865.620919012</v>
      </c>
      <c r="L1025" s="55">
        <v>0</v>
      </c>
      <c r="M1025" s="56">
        <v>32105273.341976345</v>
      </c>
    </row>
    <row r="1026" spans="1:13" x14ac:dyDescent="0.4">
      <c r="A1026" s="51"/>
      <c r="B1026" s="52">
        <v>1008</v>
      </c>
      <c r="C1026" s="52">
        <v>0</v>
      </c>
      <c r="D1026" s="52">
        <v>0</v>
      </c>
      <c r="E1026" s="52">
        <v>0</v>
      </c>
      <c r="F1026" s="52">
        <v>0</v>
      </c>
      <c r="G1026" s="52">
        <v>0</v>
      </c>
      <c r="H1026" s="52">
        <v>0</v>
      </c>
      <c r="I1026" s="52">
        <v>0</v>
      </c>
      <c r="J1026" s="52">
        <v>0</v>
      </c>
      <c r="K1026" s="52">
        <v>0</v>
      </c>
      <c r="L1026" s="52">
        <v>0</v>
      </c>
      <c r="M1026" s="53">
        <v>0</v>
      </c>
    </row>
    <row r="1027" spans="1:13" x14ac:dyDescent="0.4">
      <c r="A1027" s="54"/>
      <c r="B1027" s="55">
        <v>1009</v>
      </c>
      <c r="C1027" s="55">
        <v>34349680.012382008</v>
      </c>
      <c r="D1027" s="55">
        <v>0</v>
      </c>
      <c r="E1027" s="55">
        <v>0</v>
      </c>
      <c r="F1027" s="55">
        <v>0</v>
      </c>
      <c r="G1027" s="55">
        <v>0</v>
      </c>
      <c r="H1027" s="55">
        <v>0</v>
      </c>
      <c r="I1027" s="55">
        <v>0</v>
      </c>
      <c r="J1027" s="55">
        <v>0</v>
      </c>
      <c r="K1027" s="55">
        <v>0</v>
      </c>
      <c r="L1027" s="55">
        <v>0</v>
      </c>
      <c r="M1027" s="56">
        <v>34349680.012382008</v>
      </c>
    </row>
    <row r="1028" spans="1:13" x14ac:dyDescent="0.4">
      <c r="A1028" s="51"/>
      <c r="B1028" s="52">
        <v>1010</v>
      </c>
      <c r="C1028" s="52">
        <v>0</v>
      </c>
      <c r="D1028" s="52">
        <v>0</v>
      </c>
      <c r="E1028" s="52">
        <v>6235661.1350320438</v>
      </c>
      <c r="F1028" s="52">
        <v>0</v>
      </c>
      <c r="G1028" s="52">
        <v>0</v>
      </c>
      <c r="H1028" s="52">
        <v>0</v>
      </c>
      <c r="I1028" s="52">
        <v>0</v>
      </c>
      <c r="J1028" s="52">
        <v>15610952.327507416</v>
      </c>
      <c r="K1028" s="52">
        <v>0</v>
      </c>
      <c r="L1028" s="52">
        <v>0</v>
      </c>
      <c r="M1028" s="53">
        <v>6235661.1350320438</v>
      </c>
    </row>
    <row r="1029" spans="1:13" x14ac:dyDescent="0.4">
      <c r="A1029" s="54"/>
      <c r="B1029" s="55">
        <v>1011</v>
      </c>
      <c r="C1029" s="55">
        <v>6300288.6678036284</v>
      </c>
      <c r="D1029" s="55">
        <v>13668892.440934071</v>
      </c>
      <c r="E1029" s="55">
        <v>0</v>
      </c>
      <c r="F1029" s="55">
        <v>6320960.6475938596</v>
      </c>
      <c r="G1029" s="55">
        <v>0</v>
      </c>
      <c r="H1029" s="55">
        <v>32760166.529356875</v>
      </c>
      <c r="I1029" s="55">
        <v>0</v>
      </c>
      <c r="J1029" s="55">
        <v>0</v>
      </c>
      <c r="K1029" s="55">
        <v>0</v>
      </c>
      <c r="L1029" s="55">
        <v>0</v>
      </c>
      <c r="M1029" s="56">
        <v>59050308.28568843</v>
      </c>
    </row>
    <row r="1030" spans="1:13" x14ac:dyDescent="0.4">
      <c r="A1030" s="51"/>
      <c r="B1030" s="52">
        <v>1012</v>
      </c>
      <c r="C1030" s="52">
        <v>0</v>
      </c>
      <c r="D1030" s="52">
        <v>0</v>
      </c>
      <c r="E1030" s="52">
        <v>0</v>
      </c>
      <c r="F1030" s="52">
        <v>0</v>
      </c>
      <c r="G1030" s="52">
        <v>0</v>
      </c>
      <c r="H1030" s="52">
        <v>0</v>
      </c>
      <c r="I1030" s="52">
        <v>0</v>
      </c>
      <c r="J1030" s="52">
        <v>9436387.9902834557</v>
      </c>
      <c r="K1030" s="52">
        <v>0</v>
      </c>
      <c r="L1030" s="52">
        <v>0</v>
      </c>
      <c r="M1030" s="53">
        <v>0</v>
      </c>
    </row>
    <row r="1031" spans="1:13" x14ac:dyDescent="0.4">
      <c r="A1031" s="54"/>
      <c r="B1031" s="55">
        <v>1013</v>
      </c>
      <c r="C1031" s="55">
        <v>6389280.8345257798</v>
      </c>
      <c r="D1031" s="55">
        <v>0</v>
      </c>
      <c r="E1031" s="55">
        <v>0</v>
      </c>
      <c r="F1031" s="55">
        <v>0</v>
      </c>
      <c r="G1031" s="55">
        <v>0</v>
      </c>
      <c r="H1031" s="55">
        <v>0</v>
      </c>
      <c r="I1031" s="55">
        <v>0</v>
      </c>
      <c r="J1031" s="55">
        <v>0</v>
      </c>
      <c r="K1031" s="55">
        <v>0</v>
      </c>
      <c r="L1031" s="55">
        <v>0</v>
      </c>
      <c r="M1031" s="56">
        <v>6389280.8345257798</v>
      </c>
    </row>
    <row r="1032" spans="1:13" x14ac:dyDescent="0.4">
      <c r="A1032" s="51"/>
      <c r="B1032" s="52">
        <v>1014</v>
      </c>
      <c r="C1032" s="52">
        <v>0</v>
      </c>
      <c r="D1032" s="52">
        <v>0</v>
      </c>
      <c r="E1032" s="52">
        <v>0</v>
      </c>
      <c r="F1032" s="52">
        <v>0</v>
      </c>
      <c r="G1032" s="52">
        <v>0</v>
      </c>
      <c r="H1032" s="52">
        <v>0</v>
      </c>
      <c r="I1032" s="52">
        <v>0</v>
      </c>
      <c r="J1032" s="52">
        <v>0</v>
      </c>
      <c r="K1032" s="52">
        <v>0</v>
      </c>
      <c r="L1032" s="52">
        <v>0</v>
      </c>
      <c r="M1032" s="53">
        <v>0</v>
      </c>
    </row>
    <row r="1033" spans="1:13" x14ac:dyDescent="0.4">
      <c r="A1033" s="54"/>
      <c r="B1033" s="55">
        <v>1015</v>
      </c>
      <c r="C1033" s="55">
        <v>0</v>
      </c>
      <c r="D1033" s="55">
        <v>0</v>
      </c>
      <c r="E1033" s="55">
        <v>0</v>
      </c>
      <c r="F1033" s="55">
        <v>0</v>
      </c>
      <c r="G1033" s="55">
        <v>0</v>
      </c>
      <c r="H1033" s="55">
        <v>11991608.080142075</v>
      </c>
      <c r="I1033" s="55">
        <v>0</v>
      </c>
      <c r="J1033" s="55">
        <v>0</v>
      </c>
      <c r="K1033" s="55">
        <v>0</v>
      </c>
      <c r="L1033" s="55">
        <v>0</v>
      </c>
      <c r="M1033" s="56">
        <v>11991608.080142075</v>
      </c>
    </row>
    <row r="1034" spans="1:13" x14ac:dyDescent="0.4">
      <c r="A1034" s="51"/>
      <c r="B1034" s="52">
        <v>1016</v>
      </c>
      <c r="C1034" s="52">
        <v>0</v>
      </c>
      <c r="D1034" s="52">
        <v>0</v>
      </c>
      <c r="E1034" s="52">
        <v>0</v>
      </c>
      <c r="F1034" s="52">
        <v>0</v>
      </c>
      <c r="G1034" s="52">
        <v>0</v>
      </c>
      <c r="H1034" s="52">
        <v>0</v>
      </c>
      <c r="I1034" s="52">
        <v>7100233.1596792005</v>
      </c>
      <c r="J1034" s="52">
        <v>0</v>
      </c>
      <c r="K1034" s="52">
        <v>0</v>
      </c>
      <c r="L1034" s="52">
        <v>0</v>
      </c>
      <c r="M1034" s="53">
        <v>7100233.1596792005</v>
      </c>
    </row>
    <row r="1035" spans="1:13" x14ac:dyDescent="0.4">
      <c r="A1035" s="54"/>
      <c r="B1035" s="55">
        <v>1017</v>
      </c>
      <c r="C1035" s="55">
        <v>0</v>
      </c>
      <c r="D1035" s="55">
        <v>0</v>
      </c>
      <c r="E1035" s="55">
        <v>0</v>
      </c>
      <c r="F1035" s="55">
        <v>0</v>
      </c>
      <c r="G1035" s="55">
        <v>0</v>
      </c>
      <c r="H1035" s="55">
        <v>16651244.689959258</v>
      </c>
      <c r="I1035" s="55">
        <v>0</v>
      </c>
      <c r="J1035" s="55">
        <v>0</v>
      </c>
      <c r="K1035" s="55">
        <v>0</v>
      </c>
      <c r="L1035" s="55">
        <v>0</v>
      </c>
      <c r="M1035" s="56">
        <v>16651244.689959258</v>
      </c>
    </row>
    <row r="1036" spans="1:13" x14ac:dyDescent="0.4">
      <c r="A1036" s="51"/>
      <c r="B1036" s="52">
        <v>1018</v>
      </c>
      <c r="C1036" s="52">
        <v>0</v>
      </c>
      <c r="D1036" s="52">
        <v>0</v>
      </c>
      <c r="E1036" s="52">
        <v>60400344.374736704</v>
      </c>
      <c r="F1036" s="52">
        <v>5875924.3272532467</v>
      </c>
      <c r="G1036" s="52">
        <v>0</v>
      </c>
      <c r="H1036" s="52">
        <v>58858201.191984773</v>
      </c>
      <c r="I1036" s="52">
        <v>0</v>
      </c>
      <c r="J1036" s="52">
        <v>0</v>
      </c>
      <c r="K1036" s="52">
        <v>9465410.3128300346</v>
      </c>
      <c r="L1036" s="52">
        <v>0</v>
      </c>
      <c r="M1036" s="53">
        <v>134599880.20680475</v>
      </c>
    </row>
    <row r="1037" spans="1:13" x14ac:dyDescent="0.4">
      <c r="A1037" s="54"/>
      <c r="B1037" s="55">
        <v>1019</v>
      </c>
      <c r="C1037" s="55">
        <v>0</v>
      </c>
      <c r="D1037" s="55">
        <v>0</v>
      </c>
      <c r="E1037" s="55">
        <v>0</v>
      </c>
      <c r="F1037" s="55">
        <v>0</v>
      </c>
      <c r="G1037" s="55">
        <v>0</v>
      </c>
      <c r="H1037" s="55">
        <v>0</v>
      </c>
      <c r="I1037" s="55">
        <v>0</v>
      </c>
      <c r="J1037" s="55">
        <v>0</v>
      </c>
      <c r="K1037" s="55">
        <v>0</v>
      </c>
      <c r="L1037" s="55">
        <v>0</v>
      </c>
      <c r="M1037" s="56">
        <v>0</v>
      </c>
    </row>
    <row r="1038" spans="1:13" x14ac:dyDescent="0.4">
      <c r="A1038" s="51"/>
      <c r="B1038" s="52">
        <v>1020</v>
      </c>
      <c r="C1038" s="52">
        <v>0</v>
      </c>
      <c r="D1038" s="52">
        <v>6006385.5835780296</v>
      </c>
      <c r="E1038" s="52">
        <v>0</v>
      </c>
      <c r="F1038" s="52">
        <v>0</v>
      </c>
      <c r="G1038" s="52">
        <v>0</v>
      </c>
      <c r="H1038" s="52">
        <v>0</v>
      </c>
      <c r="I1038" s="52">
        <v>0</v>
      </c>
      <c r="J1038" s="52">
        <v>0</v>
      </c>
      <c r="K1038" s="52">
        <v>0</v>
      </c>
      <c r="L1038" s="52">
        <v>0</v>
      </c>
      <c r="M1038" s="53">
        <v>6006385.5835780296</v>
      </c>
    </row>
    <row r="1039" spans="1:13" x14ac:dyDescent="0.4">
      <c r="A1039" s="54"/>
      <c r="B1039" s="55">
        <v>1021</v>
      </c>
      <c r="C1039" s="55">
        <v>0</v>
      </c>
      <c r="D1039" s="55">
        <v>0</v>
      </c>
      <c r="E1039" s="55">
        <v>0</v>
      </c>
      <c r="F1039" s="55">
        <v>8615254.4027708806</v>
      </c>
      <c r="G1039" s="55">
        <v>0</v>
      </c>
      <c r="H1039" s="55">
        <v>0</v>
      </c>
      <c r="I1039" s="55">
        <v>0</v>
      </c>
      <c r="J1039" s="55">
        <v>0</v>
      </c>
      <c r="K1039" s="55">
        <v>0</v>
      </c>
      <c r="L1039" s="55">
        <v>0</v>
      </c>
      <c r="M1039" s="56">
        <v>8615254.4027708806</v>
      </c>
    </row>
    <row r="1040" spans="1:13" x14ac:dyDescent="0.4">
      <c r="A1040" s="51"/>
      <c r="B1040" s="52">
        <v>1022</v>
      </c>
      <c r="C1040" s="52">
        <v>0</v>
      </c>
      <c r="D1040" s="52">
        <v>0</v>
      </c>
      <c r="E1040" s="52">
        <v>0</v>
      </c>
      <c r="F1040" s="52">
        <v>0</v>
      </c>
      <c r="G1040" s="52">
        <v>0</v>
      </c>
      <c r="H1040" s="52">
        <v>0</v>
      </c>
      <c r="I1040" s="52">
        <v>0</v>
      </c>
      <c r="J1040" s="52">
        <v>0</v>
      </c>
      <c r="K1040" s="52">
        <v>80244960.812497646</v>
      </c>
      <c r="L1040" s="52">
        <v>0</v>
      </c>
      <c r="M1040" s="53">
        <v>80244960.812497646</v>
      </c>
    </row>
    <row r="1041" spans="1:13" x14ac:dyDescent="0.4">
      <c r="A1041" s="54"/>
      <c r="B1041" s="55">
        <v>1023</v>
      </c>
      <c r="C1041" s="55">
        <v>0</v>
      </c>
      <c r="D1041" s="55">
        <v>5972888.4864889393</v>
      </c>
      <c r="E1041" s="55">
        <v>0</v>
      </c>
      <c r="F1041" s="55">
        <v>0</v>
      </c>
      <c r="G1041" s="55">
        <v>0</v>
      </c>
      <c r="H1041" s="55">
        <v>0</v>
      </c>
      <c r="I1041" s="55">
        <v>0</v>
      </c>
      <c r="J1041" s="55">
        <v>0</v>
      </c>
      <c r="K1041" s="55">
        <v>0</v>
      </c>
      <c r="L1041" s="55">
        <v>0</v>
      </c>
      <c r="M1041" s="56">
        <v>5972888.4864889393</v>
      </c>
    </row>
    <row r="1042" spans="1:13" x14ac:dyDescent="0.4">
      <c r="A1042" s="51"/>
      <c r="B1042" s="52">
        <v>1024</v>
      </c>
      <c r="C1042" s="52">
        <v>7287728.513987042</v>
      </c>
      <c r="D1042" s="52">
        <v>0</v>
      </c>
      <c r="E1042" s="52">
        <v>0</v>
      </c>
      <c r="F1042" s="52">
        <v>0</v>
      </c>
      <c r="G1042" s="52">
        <v>0</v>
      </c>
      <c r="H1042" s="52">
        <v>489021179.93680936</v>
      </c>
      <c r="I1042" s="52">
        <v>8784403.3863129206</v>
      </c>
      <c r="J1042" s="52">
        <v>0</v>
      </c>
      <c r="K1042" s="52">
        <v>6181279.2803899143</v>
      </c>
      <c r="L1042" s="52">
        <v>0</v>
      </c>
      <c r="M1042" s="53">
        <v>511274591.11749917</v>
      </c>
    </row>
    <row r="1043" spans="1:13" x14ac:dyDescent="0.4">
      <c r="A1043" s="54"/>
      <c r="B1043" s="55">
        <v>1025</v>
      </c>
      <c r="C1043" s="55">
        <v>0</v>
      </c>
      <c r="D1043" s="55">
        <v>6594690.1813535215</v>
      </c>
      <c r="E1043" s="55">
        <v>0</v>
      </c>
      <c r="F1043" s="55">
        <v>0</v>
      </c>
      <c r="G1043" s="55">
        <v>80636449.408330545</v>
      </c>
      <c r="H1043" s="55">
        <v>0</v>
      </c>
      <c r="I1043" s="55">
        <v>0</v>
      </c>
      <c r="J1043" s="55">
        <v>6069413.004066241</v>
      </c>
      <c r="K1043" s="55">
        <v>0</v>
      </c>
      <c r="L1043" s="55">
        <v>0</v>
      </c>
      <c r="M1043" s="56">
        <v>87231139.589684069</v>
      </c>
    </row>
    <row r="1044" spans="1:13" x14ac:dyDescent="0.4">
      <c r="A1044" s="51"/>
      <c r="B1044" s="52">
        <v>1026</v>
      </c>
      <c r="C1044" s="52">
        <v>0</v>
      </c>
      <c r="D1044" s="52">
        <v>0</v>
      </c>
      <c r="E1044" s="52">
        <v>0</v>
      </c>
      <c r="F1044" s="52">
        <v>0</v>
      </c>
      <c r="G1044" s="52">
        <v>0</v>
      </c>
      <c r="H1044" s="52">
        <v>0</v>
      </c>
      <c r="I1044" s="52">
        <v>0</v>
      </c>
      <c r="J1044" s="52">
        <v>0</v>
      </c>
      <c r="K1044" s="52">
        <v>0</v>
      </c>
      <c r="L1044" s="52">
        <v>9521661.1377830375</v>
      </c>
      <c r="M1044" s="53">
        <v>9521661.1377830375</v>
      </c>
    </row>
    <row r="1045" spans="1:13" x14ac:dyDescent="0.4">
      <c r="A1045" s="54"/>
      <c r="B1045" s="55">
        <v>1027</v>
      </c>
      <c r="C1045" s="55">
        <v>0</v>
      </c>
      <c r="D1045" s="55">
        <v>0</v>
      </c>
      <c r="E1045" s="55">
        <v>0</v>
      </c>
      <c r="F1045" s="55">
        <v>0</v>
      </c>
      <c r="G1045" s="55">
        <v>0</v>
      </c>
      <c r="H1045" s="55">
        <v>0</v>
      </c>
      <c r="I1045" s="55">
        <v>0</v>
      </c>
      <c r="J1045" s="55">
        <v>0</v>
      </c>
      <c r="K1045" s="55">
        <v>0</v>
      </c>
      <c r="L1045" s="55">
        <v>0</v>
      </c>
      <c r="M1045" s="56">
        <v>0</v>
      </c>
    </row>
    <row r="1046" spans="1:13" x14ac:dyDescent="0.4">
      <c r="A1046" s="51"/>
      <c r="B1046" s="52">
        <v>1028</v>
      </c>
      <c r="C1046" s="52">
        <v>0</v>
      </c>
      <c r="D1046" s="52">
        <v>0</v>
      </c>
      <c r="E1046" s="52">
        <v>0</v>
      </c>
      <c r="F1046" s="52">
        <v>0</v>
      </c>
      <c r="G1046" s="52">
        <v>16424717.953138985</v>
      </c>
      <c r="H1046" s="52">
        <v>13635577.259561747</v>
      </c>
      <c r="I1046" s="52">
        <v>6933724.6120008361</v>
      </c>
      <c r="J1046" s="52">
        <v>0</v>
      </c>
      <c r="K1046" s="52">
        <v>0</v>
      </c>
      <c r="L1046" s="52">
        <v>0</v>
      </c>
      <c r="M1046" s="53">
        <v>36994019.82470157</v>
      </c>
    </row>
    <row r="1047" spans="1:13" x14ac:dyDescent="0.4">
      <c r="A1047" s="54"/>
      <c r="B1047" s="55">
        <v>1029</v>
      </c>
      <c r="C1047" s="55">
        <v>0</v>
      </c>
      <c r="D1047" s="55">
        <v>7332337.956535697</v>
      </c>
      <c r="E1047" s="55">
        <v>0</v>
      </c>
      <c r="F1047" s="55">
        <v>8211513.8156537535</v>
      </c>
      <c r="G1047" s="55">
        <v>0</v>
      </c>
      <c r="H1047" s="55">
        <v>0</v>
      </c>
      <c r="I1047" s="55">
        <v>0</v>
      </c>
      <c r="J1047" s="55">
        <v>0</v>
      </c>
      <c r="K1047" s="55">
        <v>0</v>
      </c>
      <c r="L1047" s="55">
        <v>0</v>
      </c>
      <c r="M1047" s="56">
        <v>15543851.77218945</v>
      </c>
    </row>
    <row r="1048" spans="1:13" x14ac:dyDescent="0.4">
      <c r="A1048" s="51"/>
      <c r="B1048" s="52">
        <v>1030</v>
      </c>
      <c r="C1048" s="52">
        <v>0</v>
      </c>
      <c r="D1048" s="52">
        <v>0</v>
      </c>
      <c r="E1048" s="52">
        <v>34403290.919939496</v>
      </c>
      <c r="F1048" s="52">
        <v>0</v>
      </c>
      <c r="G1048" s="52">
        <v>0</v>
      </c>
      <c r="H1048" s="52">
        <v>0</v>
      </c>
      <c r="I1048" s="52">
        <v>0</v>
      </c>
      <c r="J1048" s="52">
        <v>0</v>
      </c>
      <c r="K1048" s="52">
        <v>0</v>
      </c>
      <c r="L1048" s="52">
        <v>0</v>
      </c>
      <c r="M1048" s="53">
        <v>34403290.919939496</v>
      </c>
    </row>
    <row r="1049" spans="1:13" x14ac:dyDescent="0.4">
      <c r="A1049" s="54"/>
      <c r="B1049" s="55">
        <v>1031</v>
      </c>
      <c r="C1049" s="55">
        <v>0</v>
      </c>
      <c r="D1049" s="55">
        <v>0</v>
      </c>
      <c r="E1049" s="55">
        <v>11977671.760563884</v>
      </c>
      <c r="F1049" s="55">
        <v>0</v>
      </c>
      <c r="G1049" s="55">
        <v>0</v>
      </c>
      <c r="H1049" s="55">
        <v>0</v>
      </c>
      <c r="I1049" s="55">
        <v>0</v>
      </c>
      <c r="J1049" s="55">
        <v>0</v>
      </c>
      <c r="K1049" s="55">
        <v>0</v>
      </c>
      <c r="L1049" s="55">
        <v>0</v>
      </c>
      <c r="M1049" s="56">
        <v>11977671.760563884</v>
      </c>
    </row>
    <row r="1050" spans="1:13" x14ac:dyDescent="0.4">
      <c r="A1050" s="51"/>
      <c r="B1050" s="52">
        <v>1032</v>
      </c>
      <c r="C1050" s="52">
        <v>0</v>
      </c>
      <c r="D1050" s="52">
        <v>0</v>
      </c>
      <c r="E1050" s="52">
        <v>0</v>
      </c>
      <c r="F1050" s="52">
        <v>0</v>
      </c>
      <c r="G1050" s="52">
        <v>0</v>
      </c>
      <c r="H1050" s="52">
        <v>9682809.0298663713</v>
      </c>
      <c r="I1050" s="52">
        <v>0</v>
      </c>
      <c r="J1050" s="52">
        <v>0</v>
      </c>
      <c r="K1050" s="52">
        <v>26704319.308847383</v>
      </c>
      <c r="L1050" s="52">
        <v>0</v>
      </c>
      <c r="M1050" s="53">
        <v>36387128.33871375</v>
      </c>
    </row>
    <row r="1051" spans="1:13" x14ac:dyDescent="0.4">
      <c r="A1051" s="54"/>
      <c r="B1051" s="55">
        <v>1033</v>
      </c>
      <c r="C1051" s="55">
        <v>0</v>
      </c>
      <c r="D1051" s="55">
        <v>0</v>
      </c>
      <c r="E1051" s="55">
        <v>0</v>
      </c>
      <c r="F1051" s="55">
        <v>0</v>
      </c>
      <c r="G1051" s="55">
        <v>10357681.940968152</v>
      </c>
      <c r="H1051" s="55">
        <v>0</v>
      </c>
      <c r="I1051" s="55">
        <v>0</v>
      </c>
      <c r="J1051" s="55">
        <v>0</v>
      </c>
      <c r="K1051" s="55">
        <v>0</v>
      </c>
      <c r="L1051" s="55">
        <v>0</v>
      </c>
      <c r="M1051" s="56">
        <v>10357681.940968152</v>
      </c>
    </row>
    <row r="1052" spans="1:13" x14ac:dyDescent="0.4">
      <c r="A1052" s="51"/>
      <c r="B1052" s="52">
        <v>1034</v>
      </c>
      <c r="C1052" s="52">
        <v>0</v>
      </c>
      <c r="D1052" s="52">
        <v>0</v>
      </c>
      <c r="E1052" s="52">
        <v>0</v>
      </c>
      <c r="F1052" s="52">
        <v>0</v>
      </c>
      <c r="G1052" s="52">
        <v>0</v>
      </c>
      <c r="H1052" s="52">
        <v>0</v>
      </c>
      <c r="I1052" s="52">
        <v>0</v>
      </c>
      <c r="J1052" s="52">
        <v>0</v>
      </c>
      <c r="K1052" s="52">
        <v>17555783.711472277</v>
      </c>
      <c r="L1052" s="52">
        <v>0</v>
      </c>
      <c r="M1052" s="53">
        <v>17555783.711472277</v>
      </c>
    </row>
    <row r="1053" spans="1:13" x14ac:dyDescent="0.4">
      <c r="A1053" s="54"/>
      <c r="B1053" s="55">
        <v>1035</v>
      </c>
      <c r="C1053" s="55">
        <v>0</v>
      </c>
      <c r="D1053" s="55">
        <v>0</v>
      </c>
      <c r="E1053" s="55">
        <v>0</v>
      </c>
      <c r="F1053" s="55">
        <v>0</v>
      </c>
      <c r="G1053" s="55">
        <v>0</v>
      </c>
      <c r="H1053" s="55">
        <v>14141742.360620253</v>
      </c>
      <c r="I1053" s="55">
        <v>0</v>
      </c>
      <c r="J1053" s="55">
        <v>0</v>
      </c>
      <c r="K1053" s="55">
        <v>0</v>
      </c>
      <c r="L1053" s="55">
        <v>0</v>
      </c>
      <c r="M1053" s="56">
        <v>14141742.360620253</v>
      </c>
    </row>
    <row r="1054" spans="1:13" x14ac:dyDescent="0.4">
      <c r="A1054" s="51"/>
      <c r="B1054" s="52">
        <v>1036</v>
      </c>
      <c r="C1054" s="52">
        <v>0</v>
      </c>
      <c r="D1054" s="52">
        <v>0</v>
      </c>
      <c r="E1054" s="52">
        <v>0</v>
      </c>
      <c r="F1054" s="52">
        <v>0</v>
      </c>
      <c r="G1054" s="52">
        <v>0</v>
      </c>
      <c r="H1054" s="52">
        <v>0</v>
      </c>
      <c r="I1054" s="52">
        <v>0</v>
      </c>
      <c r="J1054" s="52">
        <v>0</v>
      </c>
      <c r="K1054" s="52">
        <v>35925880.14651446</v>
      </c>
      <c r="L1054" s="52">
        <v>0</v>
      </c>
      <c r="M1054" s="53">
        <v>41721021.67312327</v>
      </c>
    </row>
    <row r="1055" spans="1:13" x14ac:dyDescent="0.4">
      <c r="A1055" s="54"/>
      <c r="B1055" s="55">
        <v>1037</v>
      </c>
      <c r="C1055" s="55">
        <v>0</v>
      </c>
      <c r="D1055" s="55">
        <v>0</v>
      </c>
      <c r="E1055" s="55">
        <v>0</v>
      </c>
      <c r="F1055" s="55">
        <v>0</v>
      </c>
      <c r="G1055" s="55">
        <v>11738123.65840948</v>
      </c>
      <c r="H1055" s="55">
        <v>0</v>
      </c>
      <c r="I1055" s="55">
        <v>0</v>
      </c>
      <c r="J1055" s="55">
        <v>16542391.158271978</v>
      </c>
      <c r="K1055" s="55">
        <v>0</v>
      </c>
      <c r="L1055" s="55">
        <v>0</v>
      </c>
      <c r="M1055" s="56">
        <v>11738123.65840948</v>
      </c>
    </row>
    <row r="1056" spans="1:13" x14ac:dyDescent="0.4">
      <c r="A1056" s="51"/>
      <c r="B1056" s="52">
        <v>1038</v>
      </c>
      <c r="C1056" s="52">
        <v>0</v>
      </c>
      <c r="D1056" s="52">
        <v>0</v>
      </c>
      <c r="E1056" s="52">
        <v>0</v>
      </c>
      <c r="F1056" s="52">
        <v>0</v>
      </c>
      <c r="G1056" s="52">
        <v>0</v>
      </c>
      <c r="H1056" s="52">
        <v>0</v>
      </c>
      <c r="I1056" s="52">
        <v>0</v>
      </c>
      <c r="J1056" s="52">
        <v>0</v>
      </c>
      <c r="K1056" s="52">
        <v>0</v>
      </c>
      <c r="L1056" s="52">
        <v>14209908.024939785</v>
      </c>
      <c r="M1056" s="53">
        <v>14209908.024939785</v>
      </c>
    </row>
    <row r="1057" spans="1:13" x14ac:dyDescent="0.4">
      <c r="A1057" s="54"/>
      <c r="B1057" s="55">
        <v>1039</v>
      </c>
      <c r="C1057" s="55">
        <v>0</v>
      </c>
      <c r="D1057" s="55">
        <v>11650047.566540414</v>
      </c>
      <c r="E1057" s="55">
        <v>0</v>
      </c>
      <c r="F1057" s="55">
        <v>0</v>
      </c>
      <c r="G1057" s="55">
        <v>0</v>
      </c>
      <c r="H1057" s="55">
        <v>0</v>
      </c>
      <c r="I1057" s="55">
        <v>0</v>
      </c>
      <c r="J1057" s="55">
        <v>18543142.733806055</v>
      </c>
      <c r="K1057" s="55">
        <v>0</v>
      </c>
      <c r="L1057" s="55">
        <v>0</v>
      </c>
      <c r="M1057" s="56">
        <v>11650047.566540414</v>
      </c>
    </row>
    <row r="1058" spans="1:13" x14ac:dyDescent="0.4">
      <c r="A1058" s="51"/>
      <c r="B1058" s="52">
        <v>1040</v>
      </c>
      <c r="C1058" s="52">
        <v>0</v>
      </c>
      <c r="D1058" s="52">
        <v>0</v>
      </c>
      <c r="E1058" s="52">
        <v>0</v>
      </c>
      <c r="F1058" s="52">
        <v>275902825.03250062</v>
      </c>
      <c r="G1058" s="52">
        <v>0</v>
      </c>
      <c r="H1058" s="52">
        <v>0</v>
      </c>
      <c r="I1058" s="52">
        <v>0</v>
      </c>
      <c r="J1058" s="52">
        <v>0</v>
      </c>
      <c r="K1058" s="52">
        <v>0</v>
      </c>
      <c r="L1058" s="52">
        <v>0</v>
      </c>
      <c r="M1058" s="53">
        <v>287583350.03128141</v>
      </c>
    </row>
    <row r="1059" spans="1:13" x14ac:dyDescent="0.4">
      <c r="A1059" s="54"/>
      <c r="B1059" s="55">
        <v>1041</v>
      </c>
      <c r="C1059" s="55">
        <v>0</v>
      </c>
      <c r="D1059" s="55">
        <v>0</v>
      </c>
      <c r="E1059" s="55">
        <v>0</v>
      </c>
      <c r="F1059" s="55">
        <v>0</v>
      </c>
      <c r="G1059" s="55">
        <v>0</v>
      </c>
      <c r="H1059" s="55">
        <v>0</v>
      </c>
      <c r="I1059" s="55">
        <v>0</v>
      </c>
      <c r="J1059" s="55">
        <v>0</v>
      </c>
      <c r="K1059" s="55">
        <v>0</v>
      </c>
      <c r="L1059" s="55">
        <v>0</v>
      </c>
      <c r="M1059" s="56">
        <v>0</v>
      </c>
    </row>
    <row r="1060" spans="1:13" x14ac:dyDescent="0.4">
      <c r="A1060" s="51"/>
      <c r="B1060" s="52">
        <v>1042</v>
      </c>
      <c r="C1060" s="52">
        <v>0</v>
      </c>
      <c r="D1060" s="52">
        <v>11457659.727618661</v>
      </c>
      <c r="E1060" s="52">
        <v>0</v>
      </c>
      <c r="F1060" s="52">
        <v>8084968.6411196701</v>
      </c>
      <c r="G1060" s="52">
        <v>0</v>
      </c>
      <c r="H1060" s="52">
        <v>0</v>
      </c>
      <c r="I1060" s="52">
        <v>0</v>
      </c>
      <c r="J1060" s="52">
        <v>0</v>
      </c>
      <c r="K1060" s="52">
        <v>0</v>
      </c>
      <c r="L1060" s="52">
        <v>0</v>
      </c>
      <c r="M1060" s="53">
        <v>19542628.368738331</v>
      </c>
    </row>
    <row r="1061" spans="1:13" x14ac:dyDescent="0.4">
      <c r="A1061" s="54"/>
      <c r="B1061" s="55">
        <v>1043</v>
      </c>
      <c r="C1061" s="55">
        <v>0</v>
      </c>
      <c r="D1061" s="55">
        <v>0</v>
      </c>
      <c r="E1061" s="55">
        <v>0</v>
      </c>
      <c r="F1061" s="55">
        <v>0</v>
      </c>
      <c r="G1061" s="55">
        <v>0</v>
      </c>
      <c r="H1061" s="55">
        <v>0</v>
      </c>
      <c r="I1061" s="55">
        <v>0</v>
      </c>
      <c r="J1061" s="55">
        <v>0</v>
      </c>
      <c r="K1061" s="55">
        <v>0</v>
      </c>
      <c r="L1061" s="55">
        <v>0</v>
      </c>
      <c r="M1061" s="56">
        <v>0</v>
      </c>
    </row>
    <row r="1062" spans="1:13" x14ac:dyDescent="0.4">
      <c r="A1062" s="51"/>
      <c r="B1062" s="52">
        <v>1044</v>
      </c>
      <c r="C1062" s="52">
        <v>0</v>
      </c>
      <c r="D1062" s="52">
        <v>0</v>
      </c>
      <c r="E1062" s="52">
        <v>0</v>
      </c>
      <c r="F1062" s="52">
        <v>0</v>
      </c>
      <c r="G1062" s="52">
        <v>17153675.318923004</v>
      </c>
      <c r="H1062" s="52">
        <v>0</v>
      </c>
      <c r="I1062" s="52">
        <v>0</v>
      </c>
      <c r="J1062" s="52">
        <v>0</v>
      </c>
      <c r="K1062" s="52">
        <v>7328804.7758084964</v>
      </c>
      <c r="L1062" s="52">
        <v>0</v>
      </c>
      <c r="M1062" s="53">
        <v>24482480.094731499</v>
      </c>
    </row>
    <row r="1063" spans="1:13" x14ac:dyDescent="0.4">
      <c r="A1063" s="54"/>
      <c r="B1063" s="55">
        <v>1045</v>
      </c>
      <c r="C1063" s="55">
        <v>0</v>
      </c>
      <c r="D1063" s="55">
        <v>0</v>
      </c>
      <c r="E1063" s="55">
        <v>72767779.25295344</v>
      </c>
      <c r="F1063" s="55">
        <v>0</v>
      </c>
      <c r="G1063" s="55">
        <v>0</v>
      </c>
      <c r="H1063" s="55">
        <v>0</v>
      </c>
      <c r="I1063" s="55">
        <v>0</v>
      </c>
      <c r="J1063" s="55">
        <v>0</v>
      </c>
      <c r="K1063" s="55">
        <v>0</v>
      </c>
      <c r="L1063" s="55">
        <v>0</v>
      </c>
      <c r="M1063" s="56">
        <v>72767779.25295344</v>
      </c>
    </row>
    <row r="1064" spans="1:13" x14ac:dyDescent="0.4">
      <c r="A1064" s="51"/>
      <c r="B1064" s="52">
        <v>1046</v>
      </c>
      <c r="C1064" s="52">
        <v>0</v>
      </c>
      <c r="D1064" s="52">
        <v>13497871.155916285</v>
      </c>
      <c r="E1064" s="52">
        <v>6338014.1503737243</v>
      </c>
      <c r="F1064" s="52">
        <v>0</v>
      </c>
      <c r="G1064" s="52">
        <v>0</v>
      </c>
      <c r="H1064" s="52">
        <v>0</v>
      </c>
      <c r="I1064" s="52">
        <v>0</v>
      </c>
      <c r="J1064" s="52">
        <v>0</v>
      </c>
      <c r="K1064" s="52">
        <v>0</v>
      </c>
      <c r="L1064" s="52">
        <v>0</v>
      </c>
      <c r="M1064" s="53">
        <v>19835885.306290008</v>
      </c>
    </row>
    <row r="1065" spans="1:13" x14ac:dyDescent="0.4">
      <c r="A1065" s="54"/>
      <c r="B1065" s="55">
        <v>1047</v>
      </c>
      <c r="C1065" s="55">
        <v>0</v>
      </c>
      <c r="D1065" s="55">
        <v>0</v>
      </c>
      <c r="E1065" s="55">
        <v>0</v>
      </c>
      <c r="F1065" s="55">
        <v>0</v>
      </c>
      <c r="G1065" s="55">
        <v>0</v>
      </c>
      <c r="H1065" s="55">
        <v>0</v>
      </c>
      <c r="I1065" s="55">
        <v>6019575.2143349098</v>
      </c>
      <c r="J1065" s="55">
        <v>0</v>
      </c>
      <c r="K1065" s="55">
        <v>0</v>
      </c>
      <c r="L1065" s="55">
        <v>0</v>
      </c>
      <c r="M1065" s="56">
        <v>6019575.2143349098</v>
      </c>
    </row>
    <row r="1066" spans="1:13" x14ac:dyDescent="0.4">
      <c r="A1066" s="51"/>
      <c r="B1066" s="52">
        <v>1048</v>
      </c>
      <c r="C1066" s="52">
        <v>0</v>
      </c>
      <c r="D1066" s="52">
        <v>0</v>
      </c>
      <c r="E1066" s="52">
        <v>0</v>
      </c>
      <c r="F1066" s="52">
        <v>0</v>
      </c>
      <c r="G1066" s="52">
        <v>0</v>
      </c>
      <c r="H1066" s="52">
        <v>0</v>
      </c>
      <c r="I1066" s="52">
        <v>0</v>
      </c>
      <c r="J1066" s="52">
        <v>0</v>
      </c>
      <c r="K1066" s="52">
        <v>0</v>
      </c>
      <c r="L1066" s="52">
        <v>0</v>
      </c>
      <c r="M1066" s="53">
        <v>0</v>
      </c>
    </row>
    <row r="1067" spans="1:13" x14ac:dyDescent="0.4">
      <c r="A1067" s="54"/>
      <c r="B1067" s="55">
        <v>1049</v>
      </c>
      <c r="C1067" s="55">
        <v>6182673.1114638541</v>
      </c>
      <c r="D1067" s="55">
        <v>0</v>
      </c>
      <c r="E1067" s="55">
        <v>0</v>
      </c>
      <c r="F1067" s="55">
        <v>0</v>
      </c>
      <c r="G1067" s="55">
        <v>0</v>
      </c>
      <c r="H1067" s="55">
        <v>0</v>
      </c>
      <c r="I1067" s="55">
        <v>0</v>
      </c>
      <c r="J1067" s="55">
        <v>0</v>
      </c>
      <c r="K1067" s="55">
        <v>0</v>
      </c>
      <c r="L1067" s="55">
        <v>0</v>
      </c>
      <c r="M1067" s="56">
        <v>6182673.1114638541</v>
      </c>
    </row>
    <row r="1068" spans="1:13" x14ac:dyDescent="0.4">
      <c r="A1068" s="51"/>
      <c r="B1068" s="52">
        <v>1050</v>
      </c>
      <c r="C1068" s="52">
        <v>0</v>
      </c>
      <c r="D1068" s="52">
        <v>0</v>
      </c>
      <c r="E1068" s="52">
        <v>0</v>
      </c>
      <c r="F1068" s="52">
        <v>0</v>
      </c>
      <c r="G1068" s="52">
        <v>0</v>
      </c>
      <c r="H1068" s="52">
        <v>0</v>
      </c>
      <c r="I1068" s="52">
        <v>0</v>
      </c>
      <c r="J1068" s="52">
        <v>0</v>
      </c>
      <c r="K1068" s="52">
        <v>0</v>
      </c>
      <c r="L1068" s="52">
        <v>0</v>
      </c>
      <c r="M1068" s="53">
        <v>0</v>
      </c>
    </row>
    <row r="1069" spans="1:13" x14ac:dyDescent="0.4">
      <c r="A1069" s="54"/>
      <c r="B1069" s="55">
        <v>1051</v>
      </c>
      <c r="C1069" s="55">
        <v>0</v>
      </c>
      <c r="D1069" s="55">
        <v>0</v>
      </c>
      <c r="E1069" s="55">
        <v>0</v>
      </c>
      <c r="F1069" s="55">
        <v>0</v>
      </c>
      <c r="G1069" s="55">
        <v>0</v>
      </c>
      <c r="H1069" s="55">
        <v>0</v>
      </c>
      <c r="I1069" s="55">
        <v>0</v>
      </c>
      <c r="J1069" s="55">
        <v>10675404.410161654</v>
      </c>
      <c r="K1069" s="55">
        <v>0</v>
      </c>
      <c r="L1069" s="55">
        <v>0</v>
      </c>
      <c r="M1069" s="56">
        <v>0</v>
      </c>
    </row>
    <row r="1070" spans="1:13" x14ac:dyDescent="0.4">
      <c r="A1070" s="51"/>
      <c r="B1070" s="52">
        <v>1052</v>
      </c>
      <c r="C1070" s="52">
        <v>0</v>
      </c>
      <c r="D1070" s="52">
        <v>0</v>
      </c>
      <c r="E1070" s="52">
        <v>0</v>
      </c>
      <c r="F1070" s="52">
        <v>39156477.222353429</v>
      </c>
      <c r="G1070" s="52">
        <v>0</v>
      </c>
      <c r="H1070" s="52">
        <v>0</v>
      </c>
      <c r="I1070" s="52">
        <v>0</v>
      </c>
      <c r="J1070" s="52">
        <v>312033568.16446722</v>
      </c>
      <c r="K1070" s="52">
        <v>0</v>
      </c>
      <c r="L1070" s="52">
        <v>0</v>
      </c>
      <c r="M1070" s="53">
        <v>39156477.222353429</v>
      </c>
    </row>
    <row r="1071" spans="1:13" x14ac:dyDescent="0.4">
      <c r="A1071" s="54"/>
      <c r="B1071" s="55">
        <v>1053</v>
      </c>
      <c r="C1071" s="55">
        <v>0</v>
      </c>
      <c r="D1071" s="55">
        <v>5901313.7219575988</v>
      </c>
      <c r="E1071" s="55">
        <v>0</v>
      </c>
      <c r="F1071" s="55">
        <v>0</v>
      </c>
      <c r="G1071" s="55">
        <v>0</v>
      </c>
      <c r="H1071" s="55">
        <v>0</v>
      </c>
      <c r="I1071" s="55">
        <v>0</v>
      </c>
      <c r="J1071" s="55">
        <v>0</v>
      </c>
      <c r="K1071" s="55">
        <v>0</v>
      </c>
      <c r="L1071" s="55">
        <v>6721281.1254485082</v>
      </c>
      <c r="M1071" s="56">
        <v>12622594.847406108</v>
      </c>
    </row>
    <row r="1072" spans="1:13" x14ac:dyDescent="0.4">
      <c r="A1072" s="51"/>
      <c r="B1072" s="52">
        <v>1054</v>
      </c>
      <c r="C1072" s="52">
        <v>0</v>
      </c>
      <c r="D1072" s="52">
        <v>0</v>
      </c>
      <c r="E1072" s="52">
        <v>8610372.608802028</v>
      </c>
      <c r="F1072" s="52">
        <v>0</v>
      </c>
      <c r="G1072" s="52">
        <v>0</v>
      </c>
      <c r="H1072" s="52">
        <v>0</v>
      </c>
      <c r="I1072" s="52">
        <v>0</v>
      </c>
      <c r="J1072" s="52">
        <v>0</v>
      </c>
      <c r="K1072" s="52">
        <v>0</v>
      </c>
      <c r="L1072" s="52">
        <v>0</v>
      </c>
      <c r="M1072" s="53">
        <v>8610372.608802028</v>
      </c>
    </row>
    <row r="1073" spans="1:13" x14ac:dyDescent="0.4">
      <c r="A1073" s="54"/>
      <c r="B1073" s="55">
        <v>1055</v>
      </c>
      <c r="C1073" s="55">
        <v>0</v>
      </c>
      <c r="D1073" s="55">
        <v>6482810.5327934818</v>
      </c>
      <c r="E1073" s="55">
        <v>0</v>
      </c>
      <c r="F1073" s="55">
        <v>0</v>
      </c>
      <c r="G1073" s="55">
        <v>0</v>
      </c>
      <c r="H1073" s="55">
        <v>0</v>
      </c>
      <c r="I1073" s="55">
        <v>0</v>
      </c>
      <c r="J1073" s="55">
        <v>0</v>
      </c>
      <c r="K1073" s="55">
        <v>0</v>
      </c>
      <c r="L1073" s="55">
        <v>0</v>
      </c>
      <c r="M1073" s="56">
        <v>6482810.5327934818</v>
      </c>
    </row>
    <row r="1074" spans="1:13" x14ac:dyDescent="0.4">
      <c r="A1074" s="51"/>
      <c r="B1074" s="52">
        <v>1056</v>
      </c>
      <c r="C1074" s="52">
        <v>0</v>
      </c>
      <c r="D1074" s="52">
        <v>0</v>
      </c>
      <c r="E1074" s="52">
        <v>0</v>
      </c>
      <c r="F1074" s="52">
        <v>0</v>
      </c>
      <c r="G1074" s="52">
        <v>0</v>
      </c>
      <c r="H1074" s="52">
        <v>0</v>
      </c>
      <c r="I1074" s="52">
        <v>0</v>
      </c>
      <c r="J1074" s="52">
        <v>0</v>
      </c>
      <c r="K1074" s="52">
        <v>0</v>
      </c>
      <c r="L1074" s="52">
        <v>0</v>
      </c>
      <c r="M1074" s="53">
        <v>0</v>
      </c>
    </row>
    <row r="1075" spans="1:13" x14ac:dyDescent="0.4">
      <c r="A1075" s="54"/>
      <c r="B1075" s="55">
        <v>1057</v>
      </c>
      <c r="C1075" s="55">
        <v>0</v>
      </c>
      <c r="D1075" s="55">
        <v>0</v>
      </c>
      <c r="E1075" s="55">
        <v>13195035.617851842</v>
      </c>
      <c r="F1075" s="55">
        <v>0</v>
      </c>
      <c r="G1075" s="55">
        <v>0</v>
      </c>
      <c r="H1075" s="55">
        <v>0</v>
      </c>
      <c r="I1075" s="55">
        <v>0</v>
      </c>
      <c r="J1075" s="55">
        <v>0</v>
      </c>
      <c r="K1075" s="55">
        <v>0</v>
      </c>
      <c r="L1075" s="55">
        <v>0</v>
      </c>
      <c r="M1075" s="56">
        <v>13195035.617851842</v>
      </c>
    </row>
    <row r="1076" spans="1:13" x14ac:dyDescent="0.4">
      <c r="A1076" s="51"/>
      <c r="B1076" s="52">
        <v>1058</v>
      </c>
      <c r="C1076" s="52">
        <v>0</v>
      </c>
      <c r="D1076" s="52">
        <v>0</v>
      </c>
      <c r="E1076" s="52">
        <v>0</v>
      </c>
      <c r="F1076" s="52">
        <v>0</v>
      </c>
      <c r="G1076" s="52">
        <v>0</v>
      </c>
      <c r="H1076" s="52">
        <v>0</v>
      </c>
      <c r="I1076" s="52">
        <v>0</v>
      </c>
      <c r="J1076" s="52">
        <v>0</v>
      </c>
      <c r="K1076" s="52">
        <v>0</v>
      </c>
      <c r="L1076" s="52">
        <v>0</v>
      </c>
      <c r="M1076" s="53">
        <v>0</v>
      </c>
    </row>
    <row r="1077" spans="1:13" x14ac:dyDescent="0.4">
      <c r="A1077" s="54"/>
      <c r="B1077" s="55">
        <v>1059</v>
      </c>
      <c r="C1077" s="55">
        <v>0</v>
      </c>
      <c r="D1077" s="55">
        <v>0</v>
      </c>
      <c r="E1077" s="55">
        <v>0</v>
      </c>
      <c r="F1077" s="55">
        <v>0</v>
      </c>
      <c r="G1077" s="55">
        <v>0</v>
      </c>
      <c r="H1077" s="55">
        <v>0</v>
      </c>
      <c r="I1077" s="55">
        <v>0</v>
      </c>
      <c r="J1077" s="55">
        <v>0</v>
      </c>
      <c r="K1077" s="55">
        <v>0</v>
      </c>
      <c r="L1077" s="55">
        <v>0</v>
      </c>
      <c r="M1077" s="56">
        <v>0</v>
      </c>
    </row>
    <row r="1078" spans="1:13" x14ac:dyDescent="0.4">
      <c r="A1078" s="51"/>
      <c r="B1078" s="52">
        <v>1060</v>
      </c>
      <c r="C1078" s="52">
        <v>7426223.7651815107</v>
      </c>
      <c r="D1078" s="52">
        <v>10813493.049434664</v>
      </c>
      <c r="E1078" s="52">
        <v>16967864.190813724</v>
      </c>
      <c r="F1078" s="52">
        <v>0</v>
      </c>
      <c r="G1078" s="52">
        <v>0</v>
      </c>
      <c r="H1078" s="52">
        <v>0</v>
      </c>
      <c r="I1078" s="52">
        <v>0</v>
      </c>
      <c r="J1078" s="52">
        <v>7882780.7897529341</v>
      </c>
      <c r="K1078" s="52">
        <v>0</v>
      </c>
      <c r="L1078" s="52">
        <v>0</v>
      </c>
      <c r="M1078" s="53">
        <v>41798655.156583242</v>
      </c>
    </row>
    <row r="1079" spans="1:13" x14ac:dyDescent="0.4">
      <c r="A1079" s="54"/>
      <c r="B1079" s="55">
        <v>1061</v>
      </c>
      <c r="C1079" s="55">
        <v>6089375.6435401309</v>
      </c>
      <c r="D1079" s="55">
        <v>0</v>
      </c>
      <c r="E1079" s="55">
        <v>0</v>
      </c>
      <c r="F1079" s="55">
        <v>0</v>
      </c>
      <c r="G1079" s="55">
        <v>0</v>
      </c>
      <c r="H1079" s="55">
        <v>0</v>
      </c>
      <c r="I1079" s="55">
        <v>0</v>
      </c>
      <c r="J1079" s="55">
        <v>0</v>
      </c>
      <c r="K1079" s="55">
        <v>9240916.9427835345</v>
      </c>
      <c r="L1079" s="55">
        <v>0</v>
      </c>
      <c r="M1079" s="56">
        <v>15330292.586323664</v>
      </c>
    </row>
    <row r="1080" spans="1:13" x14ac:dyDescent="0.4">
      <c r="A1080" s="51"/>
      <c r="B1080" s="52">
        <v>1062</v>
      </c>
      <c r="C1080" s="52">
        <v>0</v>
      </c>
      <c r="D1080" s="52">
        <v>0</v>
      </c>
      <c r="E1080" s="52">
        <v>0</v>
      </c>
      <c r="F1080" s="52">
        <v>0</v>
      </c>
      <c r="G1080" s="52">
        <v>0</v>
      </c>
      <c r="H1080" s="52">
        <v>0</v>
      </c>
      <c r="I1080" s="52">
        <v>0</v>
      </c>
      <c r="J1080" s="52">
        <v>0</v>
      </c>
      <c r="K1080" s="52">
        <v>0</v>
      </c>
      <c r="L1080" s="52">
        <v>5752145.5353898779</v>
      </c>
      <c r="M1080" s="53">
        <v>5752145.5353898779</v>
      </c>
    </row>
    <row r="1081" spans="1:13" x14ac:dyDescent="0.4">
      <c r="A1081" s="54"/>
      <c r="B1081" s="55">
        <v>1063</v>
      </c>
      <c r="C1081" s="55">
        <v>0</v>
      </c>
      <c r="D1081" s="55">
        <v>0</v>
      </c>
      <c r="E1081" s="55">
        <v>7303182.4949928382</v>
      </c>
      <c r="F1081" s="55">
        <v>0</v>
      </c>
      <c r="G1081" s="55">
        <v>8692347.1065414771</v>
      </c>
      <c r="H1081" s="55">
        <v>0</v>
      </c>
      <c r="I1081" s="55">
        <v>0</v>
      </c>
      <c r="J1081" s="55">
        <v>36610531.229481906</v>
      </c>
      <c r="K1081" s="55">
        <v>0</v>
      </c>
      <c r="L1081" s="55">
        <v>0</v>
      </c>
      <c r="M1081" s="56">
        <v>15995529.601534316</v>
      </c>
    </row>
    <row r="1082" spans="1:13" x14ac:dyDescent="0.4">
      <c r="A1082" s="51"/>
      <c r="B1082" s="52">
        <v>1064</v>
      </c>
      <c r="C1082" s="52">
        <v>23370232.1766399</v>
      </c>
      <c r="D1082" s="52">
        <v>0</v>
      </c>
      <c r="E1082" s="52">
        <v>0</v>
      </c>
      <c r="F1082" s="52">
        <v>0</v>
      </c>
      <c r="G1082" s="52">
        <v>0</v>
      </c>
      <c r="H1082" s="52">
        <v>9515980.1343453526</v>
      </c>
      <c r="I1082" s="52">
        <v>0</v>
      </c>
      <c r="J1082" s="52">
        <v>0</v>
      </c>
      <c r="K1082" s="52">
        <v>0</v>
      </c>
      <c r="L1082" s="52">
        <v>0</v>
      </c>
      <c r="M1082" s="53">
        <v>32886212.310985252</v>
      </c>
    </row>
    <row r="1083" spans="1:13" x14ac:dyDescent="0.4">
      <c r="A1083" s="54"/>
      <c r="B1083" s="55">
        <v>1065</v>
      </c>
      <c r="C1083" s="55">
        <v>0</v>
      </c>
      <c r="D1083" s="55">
        <v>0</v>
      </c>
      <c r="E1083" s="55">
        <v>0</v>
      </c>
      <c r="F1083" s="55">
        <v>38488147.73236151</v>
      </c>
      <c r="G1083" s="55">
        <v>32197649.069360729</v>
      </c>
      <c r="H1083" s="55">
        <v>0</v>
      </c>
      <c r="I1083" s="55">
        <v>0</v>
      </c>
      <c r="J1083" s="55">
        <v>0</v>
      </c>
      <c r="K1083" s="55">
        <v>5901258.4539149906</v>
      </c>
      <c r="L1083" s="55">
        <v>0</v>
      </c>
      <c r="M1083" s="56">
        <v>76587055.255637214</v>
      </c>
    </row>
    <row r="1084" spans="1:13" x14ac:dyDescent="0.4">
      <c r="A1084" s="51"/>
      <c r="B1084" s="52">
        <v>1066</v>
      </c>
      <c r="C1084" s="52">
        <v>0</v>
      </c>
      <c r="D1084" s="52">
        <v>0</v>
      </c>
      <c r="E1084" s="52">
        <v>0</v>
      </c>
      <c r="F1084" s="52">
        <v>0</v>
      </c>
      <c r="G1084" s="52">
        <v>0</v>
      </c>
      <c r="H1084" s="52">
        <v>0</v>
      </c>
      <c r="I1084" s="52">
        <v>0</v>
      </c>
      <c r="J1084" s="52">
        <v>25610577.460822631</v>
      </c>
      <c r="K1084" s="52">
        <v>0</v>
      </c>
      <c r="L1084" s="52">
        <v>0</v>
      </c>
      <c r="M1084" s="53">
        <v>0</v>
      </c>
    </row>
    <row r="1085" spans="1:13" x14ac:dyDescent="0.4">
      <c r="A1085" s="54"/>
      <c r="B1085" s="55">
        <v>1067</v>
      </c>
      <c r="C1085" s="55">
        <v>0</v>
      </c>
      <c r="D1085" s="55">
        <v>0</v>
      </c>
      <c r="E1085" s="55">
        <v>0</v>
      </c>
      <c r="F1085" s="55">
        <v>0</v>
      </c>
      <c r="G1085" s="55">
        <v>0</v>
      </c>
      <c r="H1085" s="55">
        <v>0</v>
      </c>
      <c r="I1085" s="55">
        <v>0</v>
      </c>
      <c r="J1085" s="55">
        <v>8584205.2131703831</v>
      </c>
      <c r="K1085" s="55">
        <v>0</v>
      </c>
      <c r="L1085" s="55">
        <v>0</v>
      </c>
      <c r="M1085" s="56">
        <v>0</v>
      </c>
    </row>
    <row r="1086" spans="1:13" x14ac:dyDescent="0.4">
      <c r="A1086" s="51"/>
      <c r="B1086" s="52">
        <v>1068</v>
      </c>
      <c r="C1086" s="52">
        <v>0</v>
      </c>
      <c r="D1086" s="52">
        <v>0</v>
      </c>
      <c r="E1086" s="52">
        <v>0</v>
      </c>
      <c r="F1086" s="52">
        <v>0</v>
      </c>
      <c r="G1086" s="52">
        <v>0</v>
      </c>
      <c r="H1086" s="52">
        <v>0</v>
      </c>
      <c r="I1086" s="52">
        <v>0</v>
      </c>
      <c r="J1086" s="52">
        <v>0</v>
      </c>
      <c r="K1086" s="52">
        <v>0</v>
      </c>
      <c r="L1086" s="52">
        <v>0</v>
      </c>
      <c r="M1086" s="53">
        <v>0</v>
      </c>
    </row>
    <row r="1087" spans="1:13" x14ac:dyDescent="0.4">
      <c r="A1087" s="54"/>
      <c r="B1087" s="55">
        <v>1069</v>
      </c>
      <c r="C1087" s="55">
        <v>0</v>
      </c>
      <c r="D1087" s="55">
        <v>0</v>
      </c>
      <c r="E1087" s="55">
        <v>0</v>
      </c>
      <c r="F1087" s="55">
        <v>7367802.8854804207</v>
      </c>
      <c r="G1087" s="55">
        <v>0</v>
      </c>
      <c r="H1087" s="55">
        <v>0</v>
      </c>
      <c r="I1087" s="55">
        <v>0</v>
      </c>
      <c r="J1087" s="55">
        <v>0</v>
      </c>
      <c r="K1087" s="55">
        <v>0</v>
      </c>
      <c r="L1087" s="55">
        <v>0</v>
      </c>
      <c r="M1087" s="56">
        <v>7367802.8854804207</v>
      </c>
    </row>
    <row r="1088" spans="1:13" x14ac:dyDescent="0.4">
      <c r="A1088" s="51"/>
      <c r="B1088" s="52">
        <v>1070</v>
      </c>
      <c r="C1088" s="52">
        <v>0</v>
      </c>
      <c r="D1088" s="52">
        <v>0</v>
      </c>
      <c r="E1088" s="52">
        <v>0</v>
      </c>
      <c r="F1088" s="52">
        <v>6743695.8825974558</v>
      </c>
      <c r="G1088" s="52">
        <v>0</v>
      </c>
      <c r="H1088" s="52">
        <v>0</v>
      </c>
      <c r="I1088" s="52">
        <v>0</v>
      </c>
      <c r="J1088" s="52">
        <v>0</v>
      </c>
      <c r="K1088" s="52">
        <v>0</v>
      </c>
      <c r="L1088" s="52">
        <v>0</v>
      </c>
      <c r="M1088" s="53">
        <v>6743695.8825974558</v>
      </c>
    </row>
    <row r="1089" spans="1:13" x14ac:dyDescent="0.4">
      <c r="A1089" s="54"/>
      <c r="B1089" s="55">
        <v>1071</v>
      </c>
      <c r="C1089" s="55">
        <v>0</v>
      </c>
      <c r="D1089" s="55">
        <v>0</v>
      </c>
      <c r="E1089" s="55">
        <v>0</v>
      </c>
      <c r="F1089" s="55">
        <v>8452905.4008179903</v>
      </c>
      <c r="G1089" s="55">
        <v>0</v>
      </c>
      <c r="H1089" s="55">
        <v>0</v>
      </c>
      <c r="I1089" s="55">
        <v>0</v>
      </c>
      <c r="J1089" s="55">
        <v>0</v>
      </c>
      <c r="K1089" s="55">
        <v>0</v>
      </c>
      <c r="L1089" s="55">
        <v>0</v>
      </c>
      <c r="M1089" s="56">
        <v>8452905.4008179903</v>
      </c>
    </row>
    <row r="1090" spans="1:13" x14ac:dyDescent="0.4">
      <c r="A1090" s="51"/>
      <c r="B1090" s="52">
        <v>1072</v>
      </c>
      <c r="C1090" s="52">
        <v>0</v>
      </c>
      <c r="D1090" s="52">
        <v>0</v>
      </c>
      <c r="E1090" s="52">
        <v>0</v>
      </c>
      <c r="F1090" s="52">
        <v>0</v>
      </c>
      <c r="G1090" s="52">
        <v>0</v>
      </c>
      <c r="H1090" s="52">
        <v>0</v>
      </c>
      <c r="I1090" s="52">
        <v>0</v>
      </c>
      <c r="J1090" s="52">
        <v>0</v>
      </c>
      <c r="K1090" s="52">
        <v>0</v>
      </c>
      <c r="L1090" s="52">
        <v>0</v>
      </c>
      <c r="M1090" s="53">
        <v>0</v>
      </c>
    </row>
    <row r="1091" spans="1:13" x14ac:dyDescent="0.4">
      <c r="A1091" s="54"/>
      <c r="B1091" s="55">
        <v>1073</v>
      </c>
      <c r="C1091" s="55">
        <v>0</v>
      </c>
      <c r="D1091" s="55">
        <v>0</v>
      </c>
      <c r="E1091" s="55">
        <v>0</v>
      </c>
      <c r="F1091" s="55">
        <v>0</v>
      </c>
      <c r="G1091" s="55">
        <v>0</v>
      </c>
      <c r="H1091" s="55">
        <v>0</v>
      </c>
      <c r="I1091" s="55">
        <v>0</v>
      </c>
      <c r="J1091" s="55">
        <v>0</v>
      </c>
      <c r="K1091" s="55">
        <v>0</v>
      </c>
      <c r="L1091" s="55">
        <v>0</v>
      </c>
      <c r="M1091" s="56">
        <v>0</v>
      </c>
    </row>
    <row r="1092" spans="1:13" x14ac:dyDescent="0.4">
      <c r="A1092" s="51"/>
      <c r="B1092" s="52">
        <v>1074</v>
      </c>
      <c r="C1092" s="52">
        <v>0</v>
      </c>
      <c r="D1092" s="52">
        <v>0</v>
      </c>
      <c r="E1092" s="52">
        <v>0</v>
      </c>
      <c r="F1092" s="52">
        <v>0</v>
      </c>
      <c r="G1092" s="52">
        <v>0</v>
      </c>
      <c r="H1092" s="52">
        <v>0</v>
      </c>
      <c r="I1092" s="52">
        <v>0</v>
      </c>
      <c r="J1092" s="52">
        <v>0</v>
      </c>
      <c r="K1092" s="52">
        <v>0</v>
      </c>
      <c r="L1092" s="52">
        <v>0</v>
      </c>
      <c r="M1092" s="53">
        <v>0</v>
      </c>
    </row>
    <row r="1093" spans="1:13" x14ac:dyDescent="0.4">
      <c r="A1093" s="54"/>
      <c r="B1093" s="55">
        <v>1075</v>
      </c>
      <c r="C1093" s="55">
        <v>0</v>
      </c>
      <c r="D1093" s="55">
        <v>22964389.606206626</v>
      </c>
      <c r="E1093" s="55">
        <v>0</v>
      </c>
      <c r="F1093" s="55">
        <v>0</v>
      </c>
      <c r="G1093" s="55">
        <v>0</v>
      </c>
      <c r="H1093" s="55">
        <v>0</v>
      </c>
      <c r="I1093" s="55">
        <v>0</v>
      </c>
      <c r="J1093" s="55">
        <v>0</v>
      </c>
      <c r="K1093" s="55">
        <v>0</v>
      </c>
      <c r="L1093" s="55">
        <v>0</v>
      </c>
      <c r="M1093" s="56">
        <v>22964389.606206626</v>
      </c>
    </row>
    <row r="1094" spans="1:13" x14ac:dyDescent="0.4">
      <c r="A1094" s="51"/>
      <c r="B1094" s="52">
        <v>1076</v>
      </c>
      <c r="C1094" s="52">
        <v>45462161.72444582</v>
      </c>
      <c r="D1094" s="52">
        <v>0</v>
      </c>
      <c r="E1094" s="52">
        <v>27846777.087709323</v>
      </c>
      <c r="F1094" s="52">
        <v>0</v>
      </c>
      <c r="G1094" s="52">
        <v>0</v>
      </c>
      <c r="H1094" s="52">
        <v>0</v>
      </c>
      <c r="I1094" s="52">
        <v>0</v>
      </c>
      <c r="J1094" s="52">
        <v>0</v>
      </c>
      <c r="K1094" s="52">
        <v>0</v>
      </c>
      <c r="L1094" s="52">
        <v>0</v>
      </c>
      <c r="M1094" s="53">
        <v>73308938.812155142</v>
      </c>
    </row>
    <row r="1095" spans="1:13" x14ac:dyDescent="0.4">
      <c r="A1095" s="54"/>
      <c r="B1095" s="55">
        <v>1077</v>
      </c>
      <c r="C1095" s="55">
        <v>0</v>
      </c>
      <c r="D1095" s="55">
        <v>0</v>
      </c>
      <c r="E1095" s="55">
        <v>0</v>
      </c>
      <c r="F1095" s="55">
        <v>0</v>
      </c>
      <c r="G1095" s="55">
        <v>17802843.65365345</v>
      </c>
      <c r="H1095" s="55">
        <v>0</v>
      </c>
      <c r="I1095" s="55">
        <v>0</v>
      </c>
      <c r="J1095" s="55">
        <v>0</v>
      </c>
      <c r="K1095" s="55">
        <v>0</v>
      </c>
      <c r="L1095" s="55">
        <v>0</v>
      </c>
      <c r="M1095" s="56">
        <v>17802843.65365345</v>
      </c>
    </row>
    <row r="1096" spans="1:13" x14ac:dyDescent="0.4">
      <c r="A1096" s="51"/>
      <c r="B1096" s="52">
        <v>1078</v>
      </c>
      <c r="C1096" s="52">
        <v>0</v>
      </c>
      <c r="D1096" s="52">
        <v>0</v>
      </c>
      <c r="E1096" s="52">
        <v>0</v>
      </c>
      <c r="F1096" s="52">
        <v>0</v>
      </c>
      <c r="G1096" s="52">
        <v>0</v>
      </c>
      <c r="H1096" s="52">
        <v>7234199.3657536628</v>
      </c>
      <c r="I1096" s="52">
        <v>0</v>
      </c>
      <c r="J1096" s="52">
        <v>0</v>
      </c>
      <c r="K1096" s="52">
        <v>0</v>
      </c>
      <c r="L1096" s="52">
        <v>0</v>
      </c>
      <c r="M1096" s="53">
        <v>7234199.3657536628</v>
      </c>
    </row>
    <row r="1097" spans="1:13" x14ac:dyDescent="0.4">
      <c r="A1097" s="54"/>
      <c r="B1097" s="55">
        <v>1079</v>
      </c>
      <c r="C1097" s="55">
        <v>0</v>
      </c>
      <c r="D1097" s="55">
        <v>72570183.331461102</v>
      </c>
      <c r="E1097" s="55">
        <v>0</v>
      </c>
      <c r="F1097" s="55">
        <v>0</v>
      </c>
      <c r="G1097" s="55">
        <v>14878198.366392393</v>
      </c>
      <c r="H1097" s="55">
        <v>0</v>
      </c>
      <c r="I1097" s="55">
        <v>0</v>
      </c>
      <c r="J1097" s="55">
        <v>0</v>
      </c>
      <c r="K1097" s="55">
        <v>0</v>
      </c>
      <c r="L1097" s="55">
        <v>0</v>
      </c>
      <c r="M1097" s="56">
        <v>101639505.86732596</v>
      </c>
    </row>
    <row r="1098" spans="1:13" x14ac:dyDescent="0.4">
      <c r="A1098" s="51"/>
      <c r="B1098" s="52">
        <v>1080</v>
      </c>
      <c r="C1098" s="52">
        <v>0</v>
      </c>
      <c r="D1098" s="52">
        <v>56595080.448723495</v>
      </c>
      <c r="E1098" s="52">
        <v>0</v>
      </c>
      <c r="F1098" s="52">
        <v>0</v>
      </c>
      <c r="G1098" s="52">
        <v>0</v>
      </c>
      <c r="H1098" s="52">
        <v>0</v>
      </c>
      <c r="I1098" s="52">
        <v>0</v>
      </c>
      <c r="J1098" s="52">
        <v>0</v>
      </c>
      <c r="K1098" s="52">
        <v>0</v>
      </c>
      <c r="L1098" s="52">
        <v>0</v>
      </c>
      <c r="M1098" s="53">
        <v>56595080.448723495</v>
      </c>
    </row>
    <row r="1099" spans="1:13" x14ac:dyDescent="0.4">
      <c r="A1099" s="54"/>
      <c r="B1099" s="55">
        <v>1081</v>
      </c>
      <c r="C1099" s="55">
        <v>0</v>
      </c>
      <c r="D1099" s="55">
        <v>0</v>
      </c>
      <c r="E1099" s="55">
        <v>0</v>
      </c>
      <c r="F1099" s="55">
        <v>0</v>
      </c>
      <c r="G1099" s="55">
        <v>0</v>
      </c>
      <c r="H1099" s="55">
        <v>0</v>
      </c>
      <c r="I1099" s="55">
        <v>0</v>
      </c>
      <c r="J1099" s="55">
        <v>0</v>
      </c>
      <c r="K1099" s="55">
        <v>0</v>
      </c>
      <c r="L1099" s="55">
        <v>0</v>
      </c>
      <c r="M1099" s="56">
        <v>0</v>
      </c>
    </row>
    <row r="1100" spans="1:13" x14ac:dyDescent="0.4">
      <c r="A1100" s="51"/>
      <c r="B1100" s="52">
        <v>1082</v>
      </c>
      <c r="C1100" s="52">
        <v>0</v>
      </c>
      <c r="D1100" s="52">
        <v>0</v>
      </c>
      <c r="E1100" s="52">
        <v>0</v>
      </c>
      <c r="F1100" s="52">
        <v>0</v>
      </c>
      <c r="G1100" s="52">
        <v>0</v>
      </c>
      <c r="H1100" s="52">
        <v>0</v>
      </c>
      <c r="I1100" s="52">
        <v>0</v>
      </c>
      <c r="J1100" s="52">
        <v>0</v>
      </c>
      <c r="K1100" s="52">
        <v>0</v>
      </c>
      <c r="L1100" s="52">
        <v>0</v>
      </c>
      <c r="M1100" s="53">
        <v>0</v>
      </c>
    </row>
    <row r="1101" spans="1:13" x14ac:dyDescent="0.4">
      <c r="A1101" s="54"/>
      <c r="B1101" s="55">
        <v>1083</v>
      </c>
      <c r="C1101" s="55">
        <v>42586490.899731591</v>
      </c>
      <c r="D1101" s="55">
        <v>0</v>
      </c>
      <c r="E1101" s="55">
        <v>0</v>
      </c>
      <c r="F1101" s="55">
        <v>0</v>
      </c>
      <c r="G1101" s="55">
        <v>0</v>
      </c>
      <c r="H1101" s="55">
        <v>0</v>
      </c>
      <c r="I1101" s="55">
        <v>0</v>
      </c>
      <c r="J1101" s="55">
        <v>0</v>
      </c>
      <c r="K1101" s="55">
        <v>0</v>
      </c>
      <c r="L1101" s="55">
        <v>0</v>
      </c>
      <c r="M1101" s="56">
        <v>42586490.899731591</v>
      </c>
    </row>
    <row r="1102" spans="1:13" x14ac:dyDescent="0.4">
      <c r="A1102" s="51"/>
      <c r="B1102" s="52">
        <v>1084</v>
      </c>
      <c r="C1102" s="52">
        <v>0</v>
      </c>
      <c r="D1102" s="52">
        <v>0</v>
      </c>
      <c r="E1102" s="52">
        <v>0</v>
      </c>
      <c r="F1102" s="52">
        <v>0</v>
      </c>
      <c r="G1102" s="52">
        <v>0</v>
      </c>
      <c r="H1102" s="52">
        <v>0</v>
      </c>
      <c r="I1102" s="52">
        <v>0</v>
      </c>
      <c r="J1102" s="52">
        <v>0</v>
      </c>
      <c r="K1102" s="52">
        <v>0</v>
      </c>
      <c r="L1102" s="52">
        <v>0</v>
      </c>
      <c r="M1102" s="53">
        <v>0</v>
      </c>
    </row>
    <row r="1103" spans="1:13" x14ac:dyDescent="0.4">
      <c r="A1103" s="54"/>
      <c r="B1103" s="55">
        <v>1085</v>
      </c>
      <c r="C1103" s="55">
        <v>0</v>
      </c>
      <c r="D1103" s="55">
        <v>0</v>
      </c>
      <c r="E1103" s="55">
        <v>0</v>
      </c>
      <c r="F1103" s="55">
        <v>0</v>
      </c>
      <c r="G1103" s="55">
        <v>0</v>
      </c>
      <c r="H1103" s="55">
        <v>0</v>
      </c>
      <c r="I1103" s="55">
        <v>0</v>
      </c>
      <c r="J1103" s="55">
        <v>7863876.9063209724</v>
      </c>
      <c r="K1103" s="55">
        <v>0</v>
      </c>
      <c r="L1103" s="55">
        <v>0</v>
      </c>
      <c r="M1103" s="56">
        <v>0</v>
      </c>
    </row>
    <row r="1104" spans="1:13" x14ac:dyDescent="0.4">
      <c r="A1104" s="51"/>
      <c r="B1104" s="52">
        <v>1086</v>
      </c>
      <c r="C1104" s="52">
        <v>0</v>
      </c>
      <c r="D1104" s="52">
        <v>0</v>
      </c>
      <c r="E1104" s="52">
        <v>0</v>
      </c>
      <c r="F1104" s="52">
        <v>95581815.787010998</v>
      </c>
      <c r="G1104" s="52">
        <v>0</v>
      </c>
      <c r="H1104" s="52">
        <v>0</v>
      </c>
      <c r="I1104" s="52">
        <v>0</v>
      </c>
      <c r="J1104" s="52">
        <v>6363714.4292483712</v>
      </c>
      <c r="K1104" s="52">
        <v>0</v>
      </c>
      <c r="L1104" s="52">
        <v>0</v>
      </c>
      <c r="M1104" s="53">
        <v>95581815.787010998</v>
      </c>
    </row>
    <row r="1105" spans="1:13" x14ac:dyDescent="0.4">
      <c r="A1105" s="54"/>
      <c r="B1105" s="55">
        <v>1087</v>
      </c>
      <c r="C1105" s="55">
        <v>6413000.5250377245</v>
      </c>
      <c r="D1105" s="55">
        <v>0</v>
      </c>
      <c r="E1105" s="55">
        <v>0</v>
      </c>
      <c r="F1105" s="55">
        <v>0</v>
      </c>
      <c r="G1105" s="55">
        <v>0</v>
      </c>
      <c r="H1105" s="55">
        <v>206858055.74894109</v>
      </c>
      <c r="I1105" s="55">
        <v>0</v>
      </c>
      <c r="J1105" s="55">
        <v>0</v>
      </c>
      <c r="K1105" s="55">
        <v>0</v>
      </c>
      <c r="L1105" s="55">
        <v>0</v>
      </c>
      <c r="M1105" s="56">
        <v>213271056.27397883</v>
      </c>
    </row>
    <row r="1106" spans="1:13" x14ac:dyDescent="0.4">
      <c r="A1106" s="51"/>
      <c r="B1106" s="52">
        <v>1088</v>
      </c>
      <c r="C1106" s="52">
        <v>0</v>
      </c>
      <c r="D1106" s="52">
        <v>0</v>
      </c>
      <c r="E1106" s="52">
        <v>0</v>
      </c>
      <c r="F1106" s="52">
        <v>0</v>
      </c>
      <c r="G1106" s="52">
        <v>0</v>
      </c>
      <c r="H1106" s="52">
        <v>7067975.7553063799</v>
      </c>
      <c r="I1106" s="52">
        <v>0</v>
      </c>
      <c r="J1106" s="52">
        <v>0</v>
      </c>
      <c r="K1106" s="52">
        <v>0</v>
      </c>
      <c r="L1106" s="52">
        <v>0</v>
      </c>
      <c r="M1106" s="53">
        <v>7067975.7553063799</v>
      </c>
    </row>
    <row r="1107" spans="1:13" x14ac:dyDescent="0.4">
      <c r="A1107" s="54"/>
      <c r="B1107" s="55">
        <v>1089</v>
      </c>
      <c r="C1107" s="55">
        <v>0</v>
      </c>
      <c r="D1107" s="55">
        <v>37527111.054439537</v>
      </c>
      <c r="E1107" s="55">
        <v>0</v>
      </c>
      <c r="F1107" s="55">
        <v>0</v>
      </c>
      <c r="G1107" s="55">
        <v>0</v>
      </c>
      <c r="H1107" s="55">
        <v>0</v>
      </c>
      <c r="I1107" s="55">
        <v>0</v>
      </c>
      <c r="J1107" s="55">
        <v>0</v>
      </c>
      <c r="K1107" s="55">
        <v>0</v>
      </c>
      <c r="L1107" s="55">
        <v>0</v>
      </c>
      <c r="M1107" s="56">
        <v>37527111.054439537</v>
      </c>
    </row>
    <row r="1108" spans="1:13" x14ac:dyDescent="0.4">
      <c r="A1108" s="51"/>
      <c r="B1108" s="52">
        <v>1090</v>
      </c>
      <c r="C1108" s="52">
        <v>0</v>
      </c>
      <c r="D1108" s="52">
        <v>7815723.202204654</v>
      </c>
      <c r="E1108" s="52">
        <v>8038075.9641402289</v>
      </c>
      <c r="F1108" s="52">
        <v>0</v>
      </c>
      <c r="G1108" s="52">
        <v>0</v>
      </c>
      <c r="H1108" s="52">
        <v>0</v>
      </c>
      <c r="I1108" s="52">
        <v>0</v>
      </c>
      <c r="J1108" s="52">
        <v>0</v>
      </c>
      <c r="K1108" s="52">
        <v>0</v>
      </c>
      <c r="L1108" s="52">
        <v>0</v>
      </c>
      <c r="M1108" s="53">
        <v>15853799.166344885</v>
      </c>
    </row>
    <row r="1109" spans="1:13" x14ac:dyDescent="0.4">
      <c r="A1109" s="54"/>
      <c r="B1109" s="55">
        <v>1091</v>
      </c>
      <c r="C1109" s="55">
        <v>0</v>
      </c>
      <c r="D1109" s="55">
        <v>0</v>
      </c>
      <c r="E1109" s="55">
        <v>0</v>
      </c>
      <c r="F1109" s="55">
        <v>10190006.428479625</v>
      </c>
      <c r="G1109" s="55">
        <v>0</v>
      </c>
      <c r="H1109" s="55">
        <v>0</v>
      </c>
      <c r="I1109" s="55">
        <v>0</v>
      </c>
      <c r="J1109" s="55">
        <v>0</v>
      </c>
      <c r="K1109" s="55">
        <v>0</v>
      </c>
      <c r="L1109" s="55">
        <v>0</v>
      </c>
      <c r="M1109" s="56">
        <v>18981595.231450561</v>
      </c>
    </row>
    <row r="1110" spans="1:13" x14ac:dyDescent="0.4">
      <c r="A1110" s="51"/>
      <c r="B1110" s="52">
        <v>1092</v>
      </c>
      <c r="C1110" s="52">
        <v>0</v>
      </c>
      <c r="D1110" s="52">
        <v>0</v>
      </c>
      <c r="E1110" s="52">
        <v>0</v>
      </c>
      <c r="F1110" s="52">
        <v>0</v>
      </c>
      <c r="G1110" s="52">
        <v>0</v>
      </c>
      <c r="H1110" s="52">
        <v>0</v>
      </c>
      <c r="I1110" s="52">
        <v>0</v>
      </c>
      <c r="J1110" s="52">
        <v>0</v>
      </c>
      <c r="K1110" s="52">
        <v>0</v>
      </c>
      <c r="L1110" s="52">
        <v>0</v>
      </c>
      <c r="M1110" s="53">
        <v>8535408.9000783656</v>
      </c>
    </row>
    <row r="1111" spans="1:13" x14ac:dyDescent="0.4">
      <c r="A1111" s="54"/>
      <c r="B1111" s="55">
        <v>1093</v>
      </c>
      <c r="C1111" s="55">
        <v>0</v>
      </c>
      <c r="D1111" s="55">
        <v>0</v>
      </c>
      <c r="E1111" s="55">
        <v>0</v>
      </c>
      <c r="F1111" s="55">
        <v>0</v>
      </c>
      <c r="G1111" s="55">
        <v>0</v>
      </c>
      <c r="H1111" s="55">
        <v>0</v>
      </c>
      <c r="I1111" s="55">
        <v>0</v>
      </c>
      <c r="J1111" s="55">
        <v>0</v>
      </c>
      <c r="K1111" s="55">
        <v>0</v>
      </c>
      <c r="L1111" s="55">
        <v>0</v>
      </c>
      <c r="M1111" s="56">
        <v>37546878.956625909</v>
      </c>
    </row>
    <row r="1112" spans="1:13" x14ac:dyDescent="0.4">
      <c r="A1112" s="51"/>
      <c r="B1112" s="52">
        <v>1094</v>
      </c>
      <c r="C1112" s="52">
        <v>0</v>
      </c>
      <c r="D1112" s="52">
        <v>0</v>
      </c>
      <c r="E1112" s="52">
        <v>0</v>
      </c>
      <c r="F1112" s="52">
        <v>0</v>
      </c>
      <c r="G1112" s="52">
        <v>0</v>
      </c>
      <c r="H1112" s="52">
        <v>0</v>
      </c>
      <c r="I1112" s="52">
        <v>10553471.874146253</v>
      </c>
      <c r="J1112" s="52">
        <v>0</v>
      </c>
      <c r="K1112" s="52">
        <v>0</v>
      </c>
      <c r="L1112" s="52">
        <v>21125928.199067187</v>
      </c>
      <c r="M1112" s="53">
        <v>31679400.073213439</v>
      </c>
    </row>
    <row r="1113" spans="1:13" x14ac:dyDescent="0.4">
      <c r="A1113" s="54"/>
      <c r="B1113" s="55">
        <v>1095</v>
      </c>
      <c r="C1113" s="55">
        <v>0</v>
      </c>
      <c r="D1113" s="55">
        <v>0</v>
      </c>
      <c r="E1113" s="55">
        <v>0</v>
      </c>
      <c r="F1113" s="55">
        <v>142655648.40533665</v>
      </c>
      <c r="G1113" s="55">
        <v>8258074709.8343363</v>
      </c>
      <c r="H1113" s="55">
        <v>0</v>
      </c>
      <c r="I1113" s="55">
        <v>0</v>
      </c>
      <c r="J1113" s="55">
        <v>0</v>
      </c>
      <c r="K1113" s="55">
        <v>0</v>
      </c>
      <c r="L1113" s="55">
        <v>0</v>
      </c>
      <c r="M1113" s="56">
        <v>8400730358.2396717</v>
      </c>
    </row>
    <row r="1114" spans="1:13" x14ac:dyDescent="0.4">
      <c r="A1114" s="51"/>
      <c r="B1114" s="52">
        <v>1096</v>
      </c>
      <c r="C1114" s="52">
        <v>0</v>
      </c>
      <c r="D1114" s="52">
        <v>0</v>
      </c>
      <c r="E1114" s="52">
        <v>6734212.6820394117</v>
      </c>
      <c r="F1114" s="52">
        <v>0</v>
      </c>
      <c r="G1114" s="52">
        <v>0</v>
      </c>
      <c r="H1114" s="52">
        <v>0</v>
      </c>
      <c r="I1114" s="52">
        <v>0</v>
      </c>
      <c r="J1114" s="52">
        <v>0</v>
      </c>
      <c r="K1114" s="52">
        <v>0</v>
      </c>
      <c r="L1114" s="52">
        <v>0</v>
      </c>
      <c r="M1114" s="53">
        <v>6734212.6820394117</v>
      </c>
    </row>
    <row r="1115" spans="1:13" x14ac:dyDescent="0.4">
      <c r="A1115" s="54"/>
      <c r="B1115" s="55">
        <v>1097</v>
      </c>
      <c r="C1115" s="55">
        <v>0</v>
      </c>
      <c r="D1115" s="55">
        <v>0</v>
      </c>
      <c r="E1115" s="55">
        <v>0</v>
      </c>
      <c r="F1115" s="55">
        <v>0</v>
      </c>
      <c r="G1115" s="55">
        <v>6868893.8386266511</v>
      </c>
      <c r="H1115" s="55">
        <v>7560431.9793050131</v>
      </c>
      <c r="I1115" s="55">
        <v>0</v>
      </c>
      <c r="J1115" s="55">
        <v>0</v>
      </c>
      <c r="K1115" s="55">
        <v>0</v>
      </c>
      <c r="L1115" s="55">
        <v>0</v>
      </c>
      <c r="M1115" s="56">
        <v>14429325.817931663</v>
      </c>
    </row>
    <row r="1116" spans="1:13" x14ac:dyDescent="0.4">
      <c r="A1116" s="51"/>
      <c r="B1116" s="52">
        <v>1098</v>
      </c>
      <c r="C1116" s="52">
        <v>0</v>
      </c>
      <c r="D1116" s="52">
        <v>0</v>
      </c>
      <c r="E1116" s="52">
        <v>13780987.110491458</v>
      </c>
      <c r="F1116" s="52">
        <v>0</v>
      </c>
      <c r="G1116" s="52">
        <v>0</v>
      </c>
      <c r="H1116" s="52">
        <v>0</v>
      </c>
      <c r="I1116" s="52">
        <v>0</v>
      </c>
      <c r="J1116" s="52">
        <v>0</v>
      </c>
      <c r="K1116" s="52">
        <v>0</v>
      </c>
      <c r="L1116" s="52">
        <v>0</v>
      </c>
      <c r="M1116" s="53">
        <v>21453932.522031236</v>
      </c>
    </row>
    <row r="1117" spans="1:13" x14ac:dyDescent="0.4">
      <c r="A1117" s="54"/>
      <c r="B1117" s="55">
        <v>1099</v>
      </c>
      <c r="C1117" s="55">
        <v>0</v>
      </c>
      <c r="D1117" s="55">
        <v>0</v>
      </c>
      <c r="E1117" s="55">
        <v>0</v>
      </c>
      <c r="F1117" s="55">
        <v>0</v>
      </c>
      <c r="G1117" s="55">
        <v>0</v>
      </c>
      <c r="H1117" s="55">
        <v>0</v>
      </c>
      <c r="I1117" s="55">
        <v>0</v>
      </c>
      <c r="J1117" s="55">
        <v>0</v>
      </c>
      <c r="K1117" s="55">
        <v>9484142.658059692</v>
      </c>
      <c r="L1117" s="55">
        <v>0</v>
      </c>
      <c r="M1117" s="56">
        <v>9484142.658059692</v>
      </c>
    </row>
    <row r="1118" spans="1:13" x14ac:dyDescent="0.4">
      <c r="A1118" s="51"/>
      <c r="B1118" s="52">
        <v>1100</v>
      </c>
      <c r="C1118" s="52">
        <v>0</v>
      </c>
      <c r="D1118" s="52">
        <v>0</v>
      </c>
      <c r="E1118" s="52">
        <v>0</v>
      </c>
      <c r="F1118" s="52">
        <v>0</v>
      </c>
      <c r="G1118" s="52">
        <v>0</v>
      </c>
      <c r="H1118" s="52">
        <v>0</v>
      </c>
      <c r="I1118" s="52">
        <v>0</v>
      </c>
      <c r="J1118" s="52">
        <v>0</v>
      </c>
      <c r="K1118" s="52">
        <v>0</v>
      </c>
      <c r="L1118" s="52">
        <v>7045638.632510555</v>
      </c>
      <c r="M1118" s="53">
        <v>13645915.057609191</v>
      </c>
    </row>
    <row r="1119" spans="1:13" x14ac:dyDescent="0.4">
      <c r="A1119" s="54"/>
      <c r="B1119" s="55">
        <v>1101</v>
      </c>
      <c r="C1119" s="55">
        <v>16322243.787401678</v>
      </c>
      <c r="D1119" s="55">
        <v>0</v>
      </c>
      <c r="E1119" s="55">
        <v>0</v>
      </c>
      <c r="F1119" s="55">
        <v>0</v>
      </c>
      <c r="G1119" s="55">
        <v>0</v>
      </c>
      <c r="H1119" s="55">
        <v>19272248.95440571</v>
      </c>
      <c r="I1119" s="55">
        <v>0</v>
      </c>
      <c r="J1119" s="55">
        <v>0</v>
      </c>
      <c r="K1119" s="55">
        <v>0</v>
      </c>
      <c r="L1119" s="55">
        <v>0</v>
      </c>
      <c r="M1119" s="56">
        <v>35594492.741807386</v>
      </c>
    </row>
    <row r="1120" spans="1:13" x14ac:dyDescent="0.4">
      <c r="A1120" s="51"/>
      <c r="B1120" s="52">
        <v>1102</v>
      </c>
      <c r="C1120" s="52">
        <v>0</v>
      </c>
      <c r="D1120" s="52">
        <v>0</v>
      </c>
      <c r="E1120" s="52">
        <v>0</v>
      </c>
      <c r="F1120" s="52">
        <v>0</v>
      </c>
      <c r="G1120" s="52">
        <v>0</v>
      </c>
      <c r="H1120" s="52">
        <v>0</v>
      </c>
      <c r="I1120" s="52">
        <v>0</v>
      </c>
      <c r="J1120" s="52">
        <v>0</v>
      </c>
      <c r="K1120" s="52">
        <v>0</v>
      </c>
      <c r="L1120" s="52">
        <v>5863387.0037051514</v>
      </c>
      <c r="M1120" s="53">
        <v>5863387.0037051514</v>
      </c>
    </row>
    <row r="1121" spans="1:13" x14ac:dyDescent="0.4">
      <c r="A1121" s="54"/>
      <c r="B1121" s="55">
        <v>1103</v>
      </c>
      <c r="C1121" s="55">
        <v>0</v>
      </c>
      <c r="D1121" s="55">
        <v>0</v>
      </c>
      <c r="E1121" s="55">
        <v>0</v>
      </c>
      <c r="F1121" s="55">
        <v>0</v>
      </c>
      <c r="G1121" s="55">
        <v>0</v>
      </c>
      <c r="H1121" s="55">
        <v>18132878.797413848</v>
      </c>
      <c r="I1121" s="55">
        <v>6718414.9896671399</v>
      </c>
      <c r="J1121" s="55">
        <v>0</v>
      </c>
      <c r="K1121" s="55">
        <v>0</v>
      </c>
      <c r="L1121" s="55">
        <v>0</v>
      </c>
      <c r="M1121" s="56">
        <v>24851293.787080988</v>
      </c>
    </row>
    <row r="1122" spans="1:13" x14ac:dyDescent="0.4">
      <c r="A1122" s="51"/>
      <c r="B1122" s="52">
        <v>1104</v>
      </c>
      <c r="C1122" s="52">
        <v>0</v>
      </c>
      <c r="D1122" s="52">
        <v>0</v>
      </c>
      <c r="E1122" s="52">
        <v>11287612.650740637</v>
      </c>
      <c r="F1122" s="52">
        <v>0</v>
      </c>
      <c r="G1122" s="52">
        <v>0</v>
      </c>
      <c r="H1122" s="52">
        <v>0</v>
      </c>
      <c r="I1122" s="52">
        <v>13050424.118916271</v>
      </c>
      <c r="J1122" s="52">
        <v>0</v>
      </c>
      <c r="K1122" s="52">
        <v>0</v>
      </c>
      <c r="L1122" s="52">
        <v>0</v>
      </c>
      <c r="M1122" s="53">
        <v>24338036.769656908</v>
      </c>
    </row>
    <row r="1123" spans="1:13" x14ac:dyDescent="0.4">
      <c r="A1123" s="54"/>
      <c r="B1123" s="55">
        <v>1105</v>
      </c>
      <c r="C1123" s="55">
        <v>0</v>
      </c>
      <c r="D1123" s="55">
        <v>42742872.982557766</v>
      </c>
      <c r="E1123" s="55">
        <v>0</v>
      </c>
      <c r="F1123" s="55">
        <v>0</v>
      </c>
      <c r="G1123" s="55">
        <v>0</v>
      </c>
      <c r="H1123" s="55">
        <v>0</v>
      </c>
      <c r="I1123" s="55">
        <v>10244155.007049996</v>
      </c>
      <c r="J1123" s="55">
        <v>0</v>
      </c>
      <c r="K1123" s="55">
        <v>17027654.283111848</v>
      </c>
      <c r="L1123" s="55">
        <v>0</v>
      </c>
      <c r="M1123" s="56">
        <v>70014682.272719622</v>
      </c>
    </row>
    <row r="1124" spans="1:13" x14ac:dyDescent="0.4">
      <c r="A1124" s="51"/>
      <c r="B1124" s="52">
        <v>1106</v>
      </c>
      <c r="C1124" s="52">
        <v>7662902.9020167748</v>
      </c>
      <c r="D1124" s="52">
        <v>0</v>
      </c>
      <c r="E1124" s="52">
        <v>0</v>
      </c>
      <c r="F1124" s="52">
        <v>0</v>
      </c>
      <c r="G1124" s="52">
        <v>0</v>
      </c>
      <c r="H1124" s="52">
        <v>0</v>
      </c>
      <c r="I1124" s="52">
        <v>0</v>
      </c>
      <c r="J1124" s="52">
        <v>0</v>
      </c>
      <c r="K1124" s="52">
        <v>0</v>
      </c>
      <c r="L1124" s="52">
        <v>0</v>
      </c>
      <c r="M1124" s="53">
        <v>7662902.9020167748</v>
      </c>
    </row>
    <row r="1125" spans="1:13" x14ac:dyDescent="0.4">
      <c r="A1125" s="54"/>
      <c r="B1125" s="55">
        <v>1107</v>
      </c>
      <c r="C1125" s="55">
        <v>0</v>
      </c>
      <c r="D1125" s="55">
        <v>6619758.4956308212</v>
      </c>
      <c r="E1125" s="55">
        <v>0</v>
      </c>
      <c r="F1125" s="55">
        <v>0</v>
      </c>
      <c r="G1125" s="55">
        <v>5840566.225606733</v>
      </c>
      <c r="H1125" s="55">
        <v>0</v>
      </c>
      <c r="I1125" s="55">
        <v>0</v>
      </c>
      <c r="J1125" s="55">
        <v>0</v>
      </c>
      <c r="K1125" s="55">
        <v>0</v>
      </c>
      <c r="L1125" s="55">
        <v>6569295.1171766892</v>
      </c>
      <c r="M1125" s="56">
        <v>19029619.838414244</v>
      </c>
    </row>
    <row r="1126" spans="1:13" x14ac:dyDescent="0.4">
      <c r="A1126" s="51"/>
      <c r="B1126" s="52">
        <v>1108</v>
      </c>
      <c r="C1126" s="52">
        <v>0</v>
      </c>
      <c r="D1126" s="52">
        <v>0</v>
      </c>
      <c r="E1126" s="52">
        <v>0</v>
      </c>
      <c r="F1126" s="52">
        <v>0</v>
      </c>
      <c r="G1126" s="52">
        <v>9783973.4452292155</v>
      </c>
      <c r="H1126" s="52">
        <v>0</v>
      </c>
      <c r="I1126" s="52">
        <v>0</v>
      </c>
      <c r="J1126" s="52">
        <v>0</v>
      </c>
      <c r="K1126" s="52">
        <v>0</v>
      </c>
      <c r="L1126" s="52">
        <v>0</v>
      </c>
      <c r="M1126" s="53">
        <v>9783973.4452292155</v>
      </c>
    </row>
    <row r="1127" spans="1:13" x14ac:dyDescent="0.4">
      <c r="A1127" s="54"/>
      <c r="B1127" s="55">
        <v>1109</v>
      </c>
      <c r="C1127" s="55">
        <v>0</v>
      </c>
      <c r="D1127" s="55">
        <v>0</v>
      </c>
      <c r="E1127" s="55">
        <v>0</v>
      </c>
      <c r="F1127" s="55">
        <v>0</v>
      </c>
      <c r="G1127" s="55">
        <v>0</v>
      </c>
      <c r="H1127" s="55">
        <v>0</v>
      </c>
      <c r="I1127" s="55">
        <v>0</v>
      </c>
      <c r="J1127" s="55">
        <v>0</v>
      </c>
      <c r="K1127" s="55">
        <v>0</v>
      </c>
      <c r="L1127" s="55">
        <v>0</v>
      </c>
      <c r="M1127" s="56">
        <v>0</v>
      </c>
    </row>
    <row r="1128" spans="1:13" x14ac:dyDescent="0.4">
      <c r="A1128" s="51"/>
      <c r="B1128" s="52">
        <v>1110</v>
      </c>
      <c r="C1128" s="52">
        <v>11417678.750691921</v>
      </c>
      <c r="D1128" s="52">
        <v>0</v>
      </c>
      <c r="E1128" s="52">
        <v>0</v>
      </c>
      <c r="F1128" s="52">
        <v>0</v>
      </c>
      <c r="G1128" s="52">
        <v>0</v>
      </c>
      <c r="H1128" s="52">
        <v>0</v>
      </c>
      <c r="I1128" s="52">
        <v>0</v>
      </c>
      <c r="J1128" s="52">
        <v>0</v>
      </c>
      <c r="K1128" s="52">
        <v>0</v>
      </c>
      <c r="L1128" s="52">
        <v>0</v>
      </c>
      <c r="M1128" s="53">
        <v>17573959.869938314</v>
      </c>
    </row>
    <row r="1129" spans="1:13" x14ac:dyDescent="0.4">
      <c r="A1129" s="54"/>
      <c r="B1129" s="55">
        <v>1111</v>
      </c>
      <c r="C1129" s="55">
        <v>0</v>
      </c>
      <c r="D1129" s="55">
        <v>0</v>
      </c>
      <c r="E1129" s="55">
        <v>0</v>
      </c>
      <c r="F1129" s="55">
        <v>0</v>
      </c>
      <c r="G1129" s="55">
        <v>0</v>
      </c>
      <c r="H1129" s="55">
        <v>33328436.608642727</v>
      </c>
      <c r="I1129" s="55">
        <v>12873934.996854622</v>
      </c>
      <c r="J1129" s="55">
        <v>0</v>
      </c>
      <c r="K1129" s="55">
        <v>0</v>
      </c>
      <c r="L1129" s="55">
        <v>0</v>
      </c>
      <c r="M1129" s="56">
        <v>46202371.605497345</v>
      </c>
    </row>
    <row r="1130" spans="1:13" x14ac:dyDescent="0.4">
      <c r="A1130" s="51"/>
      <c r="B1130" s="52">
        <v>1112</v>
      </c>
      <c r="C1130" s="52">
        <v>0</v>
      </c>
      <c r="D1130" s="52">
        <v>0</v>
      </c>
      <c r="E1130" s="52">
        <v>0</v>
      </c>
      <c r="F1130" s="52">
        <v>0</v>
      </c>
      <c r="G1130" s="52">
        <v>0</v>
      </c>
      <c r="H1130" s="52">
        <v>0</v>
      </c>
      <c r="I1130" s="52">
        <v>11109592.420450104</v>
      </c>
      <c r="J1130" s="52">
        <v>0</v>
      </c>
      <c r="K1130" s="52">
        <v>0</v>
      </c>
      <c r="L1130" s="52">
        <v>0</v>
      </c>
      <c r="M1130" s="53">
        <v>17826339.372294925</v>
      </c>
    </row>
    <row r="1131" spans="1:13" x14ac:dyDescent="0.4">
      <c r="A1131" s="54"/>
      <c r="B1131" s="55">
        <v>1113</v>
      </c>
      <c r="C1131" s="55">
        <v>6456722.0164442519</v>
      </c>
      <c r="D1131" s="55">
        <v>0</v>
      </c>
      <c r="E1131" s="55">
        <v>0</v>
      </c>
      <c r="F1131" s="55">
        <v>0</v>
      </c>
      <c r="G1131" s="55">
        <v>0</v>
      </c>
      <c r="H1131" s="55">
        <v>0</v>
      </c>
      <c r="I1131" s="55">
        <v>0</v>
      </c>
      <c r="J1131" s="55">
        <v>0</v>
      </c>
      <c r="K1131" s="55">
        <v>0</v>
      </c>
      <c r="L1131" s="55">
        <v>0</v>
      </c>
      <c r="M1131" s="56">
        <v>6456722.0164442519</v>
      </c>
    </row>
    <row r="1132" spans="1:13" x14ac:dyDescent="0.4">
      <c r="A1132" s="51"/>
      <c r="B1132" s="52">
        <v>1114</v>
      </c>
      <c r="C1132" s="52">
        <v>15981556.412351215</v>
      </c>
      <c r="D1132" s="52">
        <v>5957091.4366805367</v>
      </c>
      <c r="E1132" s="52">
        <v>0</v>
      </c>
      <c r="F1132" s="52">
        <v>0</v>
      </c>
      <c r="G1132" s="52">
        <v>0</v>
      </c>
      <c r="H1132" s="52">
        <v>0</v>
      </c>
      <c r="I1132" s="52">
        <v>0</v>
      </c>
      <c r="J1132" s="52">
        <v>0</v>
      </c>
      <c r="K1132" s="52">
        <v>0</v>
      </c>
      <c r="L1132" s="52">
        <v>0</v>
      </c>
      <c r="M1132" s="53">
        <v>21938647.849031754</v>
      </c>
    </row>
    <row r="1133" spans="1:13" x14ac:dyDescent="0.4">
      <c r="A1133" s="54"/>
      <c r="B1133" s="55">
        <v>1115</v>
      </c>
      <c r="C1133" s="55">
        <v>0</v>
      </c>
      <c r="D1133" s="55">
        <v>0</v>
      </c>
      <c r="E1133" s="55">
        <v>0</v>
      </c>
      <c r="F1133" s="55">
        <v>10158241.903077081</v>
      </c>
      <c r="G1133" s="55">
        <v>0</v>
      </c>
      <c r="H1133" s="55">
        <v>0</v>
      </c>
      <c r="I1133" s="55">
        <v>0</v>
      </c>
      <c r="J1133" s="55">
        <v>0</v>
      </c>
      <c r="K1133" s="55">
        <v>0</v>
      </c>
      <c r="L1133" s="55">
        <v>0</v>
      </c>
      <c r="M1133" s="56">
        <v>10158241.903077081</v>
      </c>
    </row>
    <row r="1134" spans="1:13" x14ac:dyDescent="0.4">
      <c r="A1134" s="51"/>
      <c r="B1134" s="52">
        <v>1116</v>
      </c>
      <c r="C1134" s="52">
        <v>0</v>
      </c>
      <c r="D1134" s="52">
        <v>0</v>
      </c>
      <c r="E1134" s="52">
        <v>0</v>
      </c>
      <c r="F1134" s="52">
        <v>0</v>
      </c>
      <c r="G1134" s="52">
        <v>0</v>
      </c>
      <c r="H1134" s="52">
        <v>0</v>
      </c>
      <c r="I1134" s="52">
        <v>0</v>
      </c>
      <c r="J1134" s="52">
        <v>0</v>
      </c>
      <c r="K1134" s="52">
        <v>0</v>
      </c>
      <c r="L1134" s="52">
        <v>0</v>
      </c>
      <c r="M1134" s="53">
        <v>0</v>
      </c>
    </row>
    <row r="1135" spans="1:13" x14ac:dyDescent="0.4">
      <c r="A1135" s="54"/>
      <c r="B1135" s="55">
        <v>1117</v>
      </c>
      <c r="C1135" s="55">
        <v>0</v>
      </c>
      <c r="D1135" s="55">
        <v>0</v>
      </c>
      <c r="E1135" s="55">
        <v>0</v>
      </c>
      <c r="F1135" s="55">
        <v>0</v>
      </c>
      <c r="G1135" s="55">
        <v>43343744.127443105</v>
      </c>
      <c r="H1135" s="55">
        <v>0</v>
      </c>
      <c r="I1135" s="55">
        <v>0</v>
      </c>
      <c r="J1135" s="55">
        <v>0</v>
      </c>
      <c r="K1135" s="55">
        <v>0</v>
      </c>
      <c r="L1135" s="55">
        <v>0</v>
      </c>
      <c r="M1135" s="56">
        <v>71381429.754140168</v>
      </c>
    </row>
    <row r="1136" spans="1:13" x14ac:dyDescent="0.4">
      <c r="A1136" s="51"/>
      <c r="B1136" s="52">
        <v>1118</v>
      </c>
      <c r="C1136" s="52">
        <v>0</v>
      </c>
      <c r="D1136" s="52">
        <v>0</v>
      </c>
      <c r="E1136" s="52">
        <v>0</v>
      </c>
      <c r="F1136" s="52">
        <v>0</v>
      </c>
      <c r="G1136" s="52">
        <v>0</v>
      </c>
      <c r="H1136" s="52">
        <v>0</v>
      </c>
      <c r="I1136" s="52">
        <v>0</v>
      </c>
      <c r="J1136" s="52">
        <v>0</v>
      </c>
      <c r="K1136" s="52">
        <v>0</v>
      </c>
      <c r="L1136" s="52">
        <v>0</v>
      </c>
      <c r="M1136" s="53">
        <v>0</v>
      </c>
    </row>
    <row r="1137" spans="1:13" x14ac:dyDescent="0.4">
      <c r="A1137" s="54"/>
      <c r="B1137" s="55">
        <v>1119</v>
      </c>
      <c r="C1137" s="55">
        <v>0</v>
      </c>
      <c r="D1137" s="55">
        <v>0</v>
      </c>
      <c r="E1137" s="55">
        <v>11526177.241312196</v>
      </c>
      <c r="F1137" s="55">
        <v>0</v>
      </c>
      <c r="G1137" s="55">
        <v>0</v>
      </c>
      <c r="H1137" s="55">
        <v>0</v>
      </c>
      <c r="I1137" s="55">
        <v>0</v>
      </c>
      <c r="J1137" s="55">
        <v>0</v>
      </c>
      <c r="K1137" s="55">
        <v>0</v>
      </c>
      <c r="L1137" s="55">
        <v>0</v>
      </c>
      <c r="M1137" s="56">
        <v>11526177.241312196</v>
      </c>
    </row>
    <row r="1138" spans="1:13" x14ac:dyDescent="0.4">
      <c r="A1138" s="51"/>
      <c r="B1138" s="52">
        <v>1120</v>
      </c>
      <c r="C1138" s="52">
        <v>0</v>
      </c>
      <c r="D1138" s="52">
        <v>0</v>
      </c>
      <c r="E1138" s="52">
        <v>0</v>
      </c>
      <c r="F1138" s="52">
        <v>6650363.1188573949</v>
      </c>
      <c r="G1138" s="52">
        <v>0</v>
      </c>
      <c r="H1138" s="52">
        <v>9960642.7528964095</v>
      </c>
      <c r="I1138" s="52">
        <v>0</v>
      </c>
      <c r="J1138" s="52">
        <v>0</v>
      </c>
      <c r="K1138" s="52">
        <v>0</v>
      </c>
      <c r="L1138" s="52">
        <v>0</v>
      </c>
      <c r="M1138" s="53">
        <v>16611005.871753804</v>
      </c>
    </row>
    <row r="1139" spans="1:13" x14ac:dyDescent="0.4">
      <c r="A1139" s="54"/>
      <c r="B1139" s="55">
        <v>1121</v>
      </c>
      <c r="C1139" s="55">
        <v>0</v>
      </c>
      <c r="D1139" s="55">
        <v>0</v>
      </c>
      <c r="E1139" s="55">
        <v>0</v>
      </c>
      <c r="F1139" s="55">
        <v>0</v>
      </c>
      <c r="G1139" s="55">
        <v>0</v>
      </c>
      <c r="H1139" s="55">
        <v>6359576.9759282842</v>
      </c>
      <c r="I1139" s="55">
        <v>0</v>
      </c>
      <c r="J1139" s="55">
        <v>0</v>
      </c>
      <c r="K1139" s="55">
        <v>0</v>
      </c>
      <c r="L1139" s="55">
        <v>0</v>
      </c>
      <c r="M1139" s="56">
        <v>6359576.9759282842</v>
      </c>
    </row>
    <row r="1140" spans="1:13" x14ac:dyDescent="0.4">
      <c r="A1140" s="51"/>
      <c r="B1140" s="52">
        <v>1122</v>
      </c>
      <c r="C1140" s="52">
        <v>0</v>
      </c>
      <c r="D1140" s="52">
        <v>0</v>
      </c>
      <c r="E1140" s="52">
        <v>0</v>
      </c>
      <c r="F1140" s="52">
        <v>0</v>
      </c>
      <c r="G1140" s="52">
        <v>0</v>
      </c>
      <c r="H1140" s="52">
        <v>0</v>
      </c>
      <c r="I1140" s="52">
        <v>0</v>
      </c>
      <c r="J1140" s="52">
        <v>0</v>
      </c>
      <c r="K1140" s="52">
        <v>0</v>
      </c>
      <c r="L1140" s="52">
        <v>0</v>
      </c>
      <c r="M1140" s="53">
        <v>0</v>
      </c>
    </row>
    <row r="1141" spans="1:13" x14ac:dyDescent="0.4">
      <c r="A1141" s="54"/>
      <c r="B1141" s="55">
        <v>1123</v>
      </c>
      <c r="C1141" s="55">
        <v>0</v>
      </c>
      <c r="D1141" s="55">
        <v>0</v>
      </c>
      <c r="E1141" s="55">
        <v>0</v>
      </c>
      <c r="F1141" s="55">
        <v>7032207.0350239333</v>
      </c>
      <c r="G1141" s="55">
        <v>0</v>
      </c>
      <c r="H1141" s="55">
        <v>0</v>
      </c>
      <c r="I1141" s="55">
        <v>0</v>
      </c>
      <c r="J1141" s="55">
        <v>7582733.8975705812</v>
      </c>
      <c r="K1141" s="55">
        <v>7717984.3045258131</v>
      </c>
      <c r="L1141" s="55">
        <v>0</v>
      </c>
      <c r="M1141" s="56">
        <v>14750191.339549746</v>
      </c>
    </row>
    <row r="1142" spans="1:13" x14ac:dyDescent="0.4">
      <c r="A1142" s="51"/>
      <c r="B1142" s="52">
        <v>1124</v>
      </c>
      <c r="C1142" s="52">
        <v>0</v>
      </c>
      <c r="D1142" s="52">
        <v>10450257.828315374</v>
      </c>
      <c r="E1142" s="52">
        <v>0</v>
      </c>
      <c r="F1142" s="52">
        <v>0</v>
      </c>
      <c r="G1142" s="52">
        <v>0</v>
      </c>
      <c r="H1142" s="52">
        <v>0</v>
      </c>
      <c r="I1142" s="52">
        <v>0</v>
      </c>
      <c r="J1142" s="52">
        <v>0</v>
      </c>
      <c r="K1142" s="52">
        <v>0</v>
      </c>
      <c r="L1142" s="52">
        <v>0</v>
      </c>
      <c r="M1142" s="53">
        <v>10450257.828315374</v>
      </c>
    </row>
    <row r="1143" spans="1:13" x14ac:dyDescent="0.4">
      <c r="A1143" s="54"/>
      <c r="B1143" s="55">
        <v>1125</v>
      </c>
      <c r="C1143" s="55">
        <v>0</v>
      </c>
      <c r="D1143" s="55">
        <v>9730306.9794784784</v>
      </c>
      <c r="E1143" s="55">
        <v>0</v>
      </c>
      <c r="F1143" s="55">
        <v>9131188.4305725787</v>
      </c>
      <c r="G1143" s="55">
        <v>0</v>
      </c>
      <c r="H1143" s="55">
        <v>0</v>
      </c>
      <c r="I1143" s="55">
        <v>52636127.393949673</v>
      </c>
      <c r="J1143" s="55">
        <v>0</v>
      </c>
      <c r="K1143" s="55">
        <v>6475332.6519736052</v>
      </c>
      <c r="L1143" s="55">
        <v>0</v>
      </c>
      <c r="M1143" s="56">
        <v>96441478.108384162</v>
      </c>
    </row>
    <row r="1144" spans="1:13" x14ac:dyDescent="0.4">
      <c r="A1144" s="51"/>
      <c r="B1144" s="52">
        <v>1126</v>
      </c>
      <c r="C1144" s="52">
        <v>0</v>
      </c>
      <c r="D1144" s="52">
        <v>0</v>
      </c>
      <c r="E1144" s="52">
        <v>0</v>
      </c>
      <c r="F1144" s="52">
        <v>0</v>
      </c>
      <c r="G1144" s="52">
        <v>0</v>
      </c>
      <c r="H1144" s="52">
        <v>0</v>
      </c>
      <c r="I1144" s="52">
        <v>0</v>
      </c>
      <c r="J1144" s="52">
        <v>0</v>
      </c>
      <c r="K1144" s="52">
        <v>0</v>
      </c>
      <c r="L1144" s="52">
        <v>84454422.544164851</v>
      </c>
      <c r="M1144" s="53">
        <v>84454422.544164851</v>
      </c>
    </row>
    <row r="1145" spans="1:13" x14ac:dyDescent="0.4">
      <c r="A1145" s="54"/>
      <c r="B1145" s="55">
        <v>1127</v>
      </c>
      <c r="C1145" s="55">
        <v>0</v>
      </c>
      <c r="D1145" s="55">
        <v>0</v>
      </c>
      <c r="E1145" s="55">
        <v>0</v>
      </c>
      <c r="F1145" s="55">
        <v>0</v>
      </c>
      <c r="G1145" s="55">
        <v>0</v>
      </c>
      <c r="H1145" s="55">
        <v>0</v>
      </c>
      <c r="I1145" s="55">
        <v>0</v>
      </c>
      <c r="J1145" s="55">
        <v>0</v>
      </c>
      <c r="K1145" s="55">
        <v>6765675.9889608957</v>
      </c>
      <c r="L1145" s="55">
        <v>0</v>
      </c>
      <c r="M1145" s="56">
        <v>6765675.9889608957</v>
      </c>
    </row>
    <row r="1146" spans="1:13" x14ac:dyDescent="0.4">
      <c r="A1146" s="51"/>
      <c r="B1146" s="52">
        <v>1128</v>
      </c>
      <c r="C1146" s="52">
        <v>0</v>
      </c>
      <c r="D1146" s="52">
        <v>0</v>
      </c>
      <c r="E1146" s="52">
        <v>0</v>
      </c>
      <c r="F1146" s="52">
        <v>0</v>
      </c>
      <c r="G1146" s="52">
        <v>0</v>
      </c>
      <c r="H1146" s="52">
        <v>0</v>
      </c>
      <c r="I1146" s="52">
        <v>0</v>
      </c>
      <c r="J1146" s="52">
        <v>0</v>
      </c>
      <c r="K1146" s="52">
        <v>0</v>
      </c>
      <c r="L1146" s="52">
        <v>0</v>
      </c>
      <c r="M1146" s="53">
        <v>6397310.1376604401</v>
      </c>
    </row>
    <row r="1147" spans="1:13" x14ac:dyDescent="0.4">
      <c r="A1147" s="54"/>
      <c r="B1147" s="55">
        <v>1129</v>
      </c>
      <c r="C1147" s="55">
        <v>0</v>
      </c>
      <c r="D1147" s="55">
        <v>15455871.718404615</v>
      </c>
      <c r="E1147" s="55">
        <v>0</v>
      </c>
      <c r="F1147" s="55">
        <v>0</v>
      </c>
      <c r="G1147" s="55">
        <v>0</v>
      </c>
      <c r="H1147" s="55">
        <v>0</v>
      </c>
      <c r="I1147" s="55">
        <v>0</v>
      </c>
      <c r="J1147" s="55">
        <v>10738097.914003003</v>
      </c>
      <c r="K1147" s="55">
        <v>0</v>
      </c>
      <c r="L1147" s="55">
        <v>0</v>
      </c>
      <c r="M1147" s="56">
        <v>15455871.718404615</v>
      </c>
    </row>
    <row r="1148" spans="1:13" x14ac:dyDescent="0.4">
      <c r="A1148" s="51"/>
      <c r="B1148" s="52">
        <v>1130</v>
      </c>
      <c r="C1148" s="52">
        <v>0</v>
      </c>
      <c r="D1148" s="52">
        <v>0</v>
      </c>
      <c r="E1148" s="52">
        <v>0</v>
      </c>
      <c r="F1148" s="52">
        <v>0</v>
      </c>
      <c r="G1148" s="52">
        <v>0</v>
      </c>
      <c r="H1148" s="52">
        <v>0</v>
      </c>
      <c r="I1148" s="52">
        <v>0</v>
      </c>
      <c r="J1148" s="52">
        <v>0</v>
      </c>
      <c r="K1148" s="52">
        <v>0</v>
      </c>
      <c r="L1148" s="52">
        <v>0</v>
      </c>
      <c r="M1148" s="53">
        <v>6031764.6681207167</v>
      </c>
    </row>
    <row r="1149" spans="1:13" x14ac:dyDescent="0.4">
      <c r="A1149" s="54"/>
      <c r="B1149" s="55">
        <v>1131</v>
      </c>
      <c r="C1149" s="55">
        <v>0</v>
      </c>
      <c r="D1149" s="55">
        <v>0</v>
      </c>
      <c r="E1149" s="55">
        <v>0</v>
      </c>
      <c r="F1149" s="55">
        <v>0</v>
      </c>
      <c r="G1149" s="55">
        <v>0</v>
      </c>
      <c r="H1149" s="55">
        <v>0</v>
      </c>
      <c r="I1149" s="55">
        <v>7793943.9811229939</v>
      </c>
      <c r="J1149" s="55">
        <v>0</v>
      </c>
      <c r="K1149" s="55">
        <v>0</v>
      </c>
      <c r="L1149" s="55">
        <v>0</v>
      </c>
      <c r="M1149" s="56">
        <v>7793943.9811229939</v>
      </c>
    </row>
    <row r="1150" spans="1:13" x14ac:dyDescent="0.4">
      <c r="A1150" s="51"/>
      <c r="B1150" s="52">
        <v>1132</v>
      </c>
      <c r="C1150" s="52">
        <v>0</v>
      </c>
      <c r="D1150" s="52">
        <v>0</v>
      </c>
      <c r="E1150" s="52">
        <v>0</v>
      </c>
      <c r="F1150" s="52">
        <v>0</v>
      </c>
      <c r="G1150" s="52">
        <v>0</v>
      </c>
      <c r="H1150" s="52">
        <v>0</v>
      </c>
      <c r="I1150" s="52">
        <v>0</v>
      </c>
      <c r="J1150" s="52">
        <v>0</v>
      </c>
      <c r="K1150" s="52">
        <v>0</v>
      </c>
      <c r="L1150" s="52">
        <v>0</v>
      </c>
      <c r="M1150" s="53">
        <v>36532153.818556204</v>
      </c>
    </row>
    <row r="1151" spans="1:13" x14ac:dyDescent="0.4">
      <c r="A1151" s="54"/>
      <c r="B1151" s="55">
        <v>1133</v>
      </c>
      <c r="C1151" s="55">
        <v>0</v>
      </c>
      <c r="D1151" s="55">
        <v>0</v>
      </c>
      <c r="E1151" s="55">
        <v>9668180.6573934332</v>
      </c>
      <c r="F1151" s="55">
        <v>0</v>
      </c>
      <c r="G1151" s="55">
        <v>11619021.2767839</v>
      </c>
      <c r="H1151" s="55">
        <v>0</v>
      </c>
      <c r="I1151" s="55">
        <v>0</v>
      </c>
      <c r="J1151" s="55">
        <v>0</v>
      </c>
      <c r="K1151" s="55">
        <v>0</v>
      </c>
      <c r="L1151" s="55">
        <v>0</v>
      </c>
      <c r="M1151" s="56">
        <v>28776420.367890079</v>
      </c>
    </row>
    <row r="1152" spans="1:13" x14ac:dyDescent="0.4">
      <c r="A1152" s="51"/>
      <c r="B1152" s="52">
        <v>1134</v>
      </c>
      <c r="C1152" s="52">
        <v>0</v>
      </c>
      <c r="D1152" s="52">
        <v>0</v>
      </c>
      <c r="E1152" s="52">
        <v>0</v>
      </c>
      <c r="F1152" s="52">
        <v>0</v>
      </c>
      <c r="G1152" s="52">
        <v>0</v>
      </c>
      <c r="H1152" s="52">
        <v>0</v>
      </c>
      <c r="I1152" s="52">
        <v>0</v>
      </c>
      <c r="J1152" s="52">
        <v>6254447.1959419893</v>
      </c>
      <c r="K1152" s="52">
        <v>0</v>
      </c>
      <c r="L1152" s="52">
        <v>0</v>
      </c>
      <c r="M1152" s="53">
        <v>0</v>
      </c>
    </row>
    <row r="1153" spans="1:13" x14ac:dyDescent="0.4">
      <c r="A1153" s="54"/>
      <c r="B1153" s="55">
        <v>1135</v>
      </c>
      <c r="C1153" s="55">
        <v>7131620.4449254619</v>
      </c>
      <c r="D1153" s="55">
        <v>0</v>
      </c>
      <c r="E1153" s="55">
        <v>0</v>
      </c>
      <c r="F1153" s="55">
        <v>0</v>
      </c>
      <c r="G1153" s="55">
        <v>0</v>
      </c>
      <c r="H1153" s="55">
        <v>0</v>
      </c>
      <c r="I1153" s="55">
        <v>0</v>
      </c>
      <c r="J1153" s="55">
        <v>6492919.5329249837</v>
      </c>
      <c r="K1153" s="55">
        <v>160240134.59823269</v>
      </c>
      <c r="L1153" s="55">
        <v>0</v>
      </c>
      <c r="M1153" s="56">
        <v>167371755.04315814</v>
      </c>
    </row>
    <row r="1154" spans="1:13" x14ac:dyDescent="0.4">
      <c r="A1154" s="51"/>
      <c r="B1154" s="52">
        <v>1136</v>
      </c>
      <c r="C1154" s="52">
        <v>0</v>
      </c>
      <c r="D1154" s="52">
        <v>0</v>
      </c>
      <c r="E1154" s="52">
        <v>0</v>
      </c>
      <c r="F1154" s="52">
        <v>0</v>
      </c>
      <c r="G1154" s="52">
        <v>0</v>
      </c>
      <c r="H1154" s="52">
        <v>0</v>
      </c>
      <c r="I1154" s="52">
        <v>0</v>
      </c>
      <c r="J1154" s="52">
        <v>0</v>
      </c>
      <c r="K1154" s="52">
        <v>0</v>
      </c>
      <c r="L1154" s="52">
        <v>0</v>
      </c>
      <c r="M1154" s="53">
        <v>0</v>
      </c>
    </row>
    <row r="1155" spans="1:13" x14ac:dyDescent="0.4">
      <c r="A1155" s="54"/>
      <c r="B1155" s="55">
        <v>1137</v>
      </c>
      <c r="C1155" s="55">
        <v>10136983.059284125</v>
      </c>
      <c r="D1155" s="55">
        <v>0</v>
      </c>
      <c r="E1155" s="55">
        <v>0</v>
      </c>
      <c r="F1155" s="55">
        <v>0</v>
      </c>
      <c r="G1155" s="55">
        <v>0</v>
      </c>
      <c r="H1155" s="55">
        <v>0</v>
      </c>
      <c r="I1155" s="55">
        <v>0</v>
      </c>
      <c r="J1155" s="55">
        <v>0</v>
      </c>
      <c r="K1155" s="55">
        <v>0</v>
      </c>
      <c r="L1155" s="55">
        <v>0</v>
      </c>
      <c r="M1155" s="56">
        <v>10136983.059284125</v>
      </c>
    </row>
    <row r="1156" spans="1:13" x14ac:dyDescent="0.4">
      <c r="A1156" s="51"/>
      <c r="B1156" s="52">
        <v>1138</v>
      </c>
      <c r="C1156" s="52">
        <v>0</v>
      </c>
      <c r="D1156" s="52">
        <v>0</v>
      </c>
      <c r="E1156" s="52">
        <v>0</v>
      </c>
      <c r="F1156" s="52">
        <v>0</v>
      </c>
      <c r="G1156" s="52">
        <v>0</v>
      </c>
      <c r="H1156" s="52">
        <v>0</v>
      </c>
      <c r="I1156" s="52">
        <v>0</v>
      </c>
      <c r="J1156" s="52">
        <v>0</v>
      </c>
      <c r="K1156" s="52">
        <v>0</v>
      </c>
      <c r="L1156" s="52">
        <v>0</v>
      </c>
      <c r="M1156" s="53">
        <v>0</v>
      </c>
    </row>
    <row r="1157" spans="1:13" x14ac:dyDescent="0.4">
      <c r="A1157" s="54"/>
      <c r="B1157" s="55">
        <v>1139</v>
      </c>
      <c r="C1157" s="55">
        <v>0</v>
      </c>
      <c r="D1157" s="55">
        <v>5745715.7621563235</v>
      </c>
      <c r="E1157" s="55">
        <v>0</v>
      </c>
      <c r="F1157" s="55">
        <v>0</v>
      </c>
      <c r="G1157" s="55">
        <v>9922721.5089517497</v>
      </c>
      <c r="H1157" s="55">
        <v>0</v>
      </c>
      <c r="I1157" s="55">
        <v>0</v>
      </c>
      <c r="J1157" s="55">
        <v>0</v>
      </c>
      <c r="K1157" s="55">
        <v>0</v>
      </c>
      <c r="L1157" s="55">
        <v>0</v>
      </c>
      <c r="M1157" s="56">
        <v>15668437.271108072</v>
      </c>
    </row>
    <row r="1158" spans="1:13" x14ac:dyDescent="0.4">
      <c r="A1158" s="51"/>
      <c r="B1158" s="52">
        <v>1140</v>
      </c>
      <c r="C1158" s="52">
        <v>0</v>
      </c>
      <c r="D1158" s="52">
        <v>0</v>
      </c>
      <c r="E1158" s="52">
        <v>0</v>
      </c>
      <c r="F1158" s="52">
        <v>0</v>
      </c>
      <c r="G1158" s="52">
        <v>0</v>
      </c>
      <c r="H1158" s="52">
        <v>0</v>
      </c>
      <c r="I1158" s="52">
        <v>0</v>
      </c>
      <c r="J1158" s="52">
        <v>0</v>
      </c>
      <c r="K1158" s="52">
        <v>0</v>
      </c>
      <c r="L1158" s="52">
        <v>0</v>
      </c>
      <c r="M1158" s="53">
        <v>0</v>
      </c>
    </row>
    <row r="1159" spans="1:13" x14ac:dyDescent="0.4">
      <c r="A1159" s="54"/>
      <c r="B1159" s="55">
        <v>1141</v>
      </c>
      <c r="C1159" s="55">
        <v>0</v>
      </c>
      <c r="D1159" s="55">
        <v>8956966.2688105721</v>
      </c>
      <c r="E1159" s="55">
        <v>0</v>
      </c>
      <c r="F1159" s="55">
        <v>0</v>
      </c>
      <c r="G1159" s="55">
        <v>27427250.508439772</v>
      </c>
      <c r="H1159" s="55">
        <v>0</v>
      </c>
      <c r="I1159" s="55">
        <v>0</v>
      </c>
      <c r="J1159" s="55">
        <v>14986131.707811421</v>
      </c>
      <c r="K1159" s="55">
        <v>0</v>
      </c>
      <c r="L1159" s="55">
        <v>0</v>
      </c>
      <c r="M1159" s="56">
        <v>36384216.777250342</v>
      </c>
    </row>
    <row r="1160" spans="1:13" x14ac:dyDescent="0.4">
      <c r="A1160" s="51"/>
      <c r="B1160" s="52">
        <v>1142</v>
      </c>
      <c r="C1160" s="52">
        <v>0</v>
      </c>
      <c r="D1160" s="52">
        <v>0</v>
      </c>
      <c r="E1160" s="52">
        <v>0</v>
      </c>
      <c r="F1160" s="52">
        <v>21556494.026809625</v>
      </c>
      <c r="G1160" s="52">
        <v>0</v>
      </c>
      <c r="H1160" s="52">
        <v>15029792.210300574</v>
      </c>
      <c r="I1160" s="52">
        <v>9776612.0517503135</v>
      </c>
      <c r="J1160" s="52">
        <v>0</v>
      </c>
      <c r="K1160" s="52">
        <v>6771964.8561462332</v>
      </c>
      <c r="L1160" s="52">
        <v>0</v>
      </c>
      <c r="M1160" s="53">
        <v>53134863.145006746</v>
      </c>
    </row>
    <row r="1161" spans="1:13" x14ac:dyDescent="0.4">
      <c r="A1161" s="54"/>
      <c r="B1161" s="55">
        <v>1143</v>
      </c>
      <c r="C1161" s="55">
        <v>88836216.31674841</v>
      </c>
      <c r="D1161" s="55">
        <v>0</v>
      </c>
      <c r="E1161" s="55">
        <v>6805093.4046486244</v>
      </c>
      <c r="F1161" s="55">
        <v>0</v>
      </c>
      <c r="G1161" s="55">
        <v>0</v>
      </c>
      <c r="H1161" s="55">
        <v>46110542.860105515</v>
      </c>
      <c r="I1161" s="55">
        <v>27353533.078186087</v>
      </c>
      <c r="J1161" s="55">
        <v>0</v>
      </c>
      <c r="K1161" s="55">
        <v>0</v>
      </c>
      <c r="L1161" s="55">
        <v>0</v>
      </c>
      <c r="M1161" s="56">
        <v>169105385.65968865</v>
      </c>
    </row>
    <row r="1162" spans="1:13" x14ac:dyDescent="0.4">
      <c r="A1162" s="51"/>
      <c r="B1162" s="52">
        <v>1144</v>
      </c>
      <c r="C1162" s="52">
        <v>0</v>
      </c>
      <c r="D1162" s="52">
        <v>0</v>
      </c>
      <c r="E1162" s="52">
        <v>0</v>
      </c>
      <c r="F1162" s="52">
        <v>0</v>
      </c>
      <c r="G1162" s="52">
        <v>0</v>
      </c>
      <c r="H1162" s="52">
        <v>0</v>
      </c>
      <c r="I1162" s="52">
        <v>0</v>
      </c>
      <c r="J1162" s="52">
        <v>0</v>
      </c>
      <c r="K1162" s="52">
        <v>7979098.6139015118</v>
      </c>
      <c r="L1162" s="52">
        <v>0</v>
      </c>
      <c r="M1162" s="53">
        <v>15858247.123211</v>
      </c>
    </row>
    <row r="1163" spans="1:13" x14ac:dyDescent="0.4">
      <c r="A1163" s="54"/>
      <c r="B1163" s="55">
        <v>1145</v>
      </c>
      <c r="C1163" s="55">
        <v>0</v>
      </c>
      <c r="D1163" s="55">
        <v>0</v>
      </c>
      <c r="E1163" s="55">
        <v>0</v>
      </c>
      <c r="F1163" s="55">
        <v>0</v>
      </c>
      <c r="G1163" s="55">
        <v>0</v>
      </c>
      <c r="H1163" s="55">
        <v>0</v>
      </c>
      <c r="I1163" s="55">
        <v>0</v>
      </c>
      <c r="J1163" s="55">
        <v>0</v>
      </c>
      <c r="K1163" s="55">
        <v>0</v>
      </c>
      <c r="L1163" s="55">
        <v>20051303.229556575</v>
      </c>
      <c r="M1163" s="56">
        <v>20051303.229556575</v>
      </c>
    </row>
    <row r="1164" spans="1:13" x14ac:dyDescent="0.4">
      <c r="A1164" s="51"/>
      <c r="B1164" s="52">
        <v>1146</v>
      </c>
      <c r="C1164" s="52">
        <v>0</v>
      </c>
      <c r="D1164" s="52">
        <v>7673689.9093650654</v>
      </c>
      <c r="E1164" s="52">
        <v>0</v>
      </c>
      <c r="F1164" s="52">
        <v>0</v>
      </c>
      <c r="G1164" s="52">
        <v>0</v>
      </c>
      <c r="H1164" s="52">
        <v>9171799.4794483334</v>
      </c>
      <c r="I1164" s="52">
        <v>0</v>
      </c>
      <c r="J1164" s="52">
        <v>0</v>
      </c>
      <c r="K1164" s="52">
        <v>0</v>
      </c>
      <c r="L1164" s="52">
        <v>0</v>
      </c>
      <c r="M1164" s="53">
        <v>22964388.833163485</v>
      </c>
    </row>
    <row r="1165" spans="1:13" x14ac:dyDescent="0.4">
      <c r="A1165" s="54"/>
      <c r="B1165" s="55">
        <v>1147</v>
      </c>
      <c r="C1165" s="55">
        <v>0</v>
      </c>
      <c r="D1165" s="55">
        <v>0</v>
      </c>
      <c r="E1165" s="55">
        <v>0</v>
      </c>
      <c r="F1165" s="55">
        <v>0</v>
      </c>
      <c r="G1165" s="55">
        <v>0</v>
      </c>
      <c r="H1165" s="55">
        <v>0</v>
      </c>
      <c r="I1165" s="55">
        <v>0</v>
      </c>
      <c r="J1165" s="55">
        <v>0</v>
      </c>
      <c r="K1165" s="55">
        <v>0</v>
      </c>
      <c r="L1165" s="55">
        <v>0</v>
      </c>
      <c r="M1165" s="56">
        <v>0</v>
      </c>
    </row>
    <row r="1166" spans="1:13" x14ac:dyDescent="0.4">
      <c r="A1166" s="51"/>
      <c r="B1166" s="52">
        <v>1148</v>
      </c>
      <c r="C1166" s="52">
        <v>0</v>
      </c>
      <c r="D1166" s="52">
        <v>0</v>
      </c>
      <c r="E1166" s="52">
        <v>0</v>
      </c>
      <c r="F1166" s="52">
        <v>0</v>
      </c>
      <c r="G1166" s="52">
        <v>12173138.41467909</v>
      </c>
      <c r="H1166" s="52">
        <v>13780005.054842057</v>
      </c>
      <c r="I1166" s="52">
        <v>0</v>
      </c>
      <c r="J1166" s="52">
        <v>0</v>
      </c>
      <c r="K1166" s="52">
        <v>0</v>
      </c>
      <c r="L1166" s="52">
        <v>6472192.3941116426</v>
      </c>
      <c r="M1166" s="53">
        <v>32425335.863632791</v>
      </c>
    </row>
    <row r="1167" spans="1:13" x14ac:dyDescent="0.4">
      <c r="A1167" s="54"/>
      <c r="B1167" s="55">
        <v>1149</v>
      </c>
      <c r="C1167" s="55">
        <v>0</v>
      </c>
      <c r="D1167" s="55">
        <v>0</v>
      </c>
      <c r="E1167" s="55">
        <v>0</v>
      </c>
      <c r="F1167" s="55">
        <v>0</v>
      </c>
      <c r="G1167" s="55">
        <v>103966171.67674348</v>
      </c>
      <c r="H1167" s="55">
        <v>0</v>
      </c>
      <c r="I1167" s="55">
        <v>249614119.10705775</v>
      </c>
      <c r="J1167" s="55">
        <v>7320620.3847829439</v>
      </c>
      <c r="K1167" s="55">
        <v>0</v>
      </c>
      <c r="L1167" s="55">
        <v>0</v>
      </c>
      <c r="M1167" s="56">
        <v>353580290.7838012</v>
      </c>
    </row>
    <row r="1168" spans="1:13" x14ac:dyDescent="0.4">
      <c r="A1168" s="51"/>
      <c r="B1168" s="52">
        <v>1150</v>
      </c>
      <c r="C1168" s="52">
        <v>0</v>
      </c>
      <c r="D1168" s="52">
        <v>0</v>
      </c>
      <c r="E1168" s="52">
        <v>5892984.7581335474</v>
      </c>
      <c r="F1168" s="52">
        <v>8518646.6473426297</v>
      </c>
      <c r="G1168" s="52">
        <v>0</v>
      </c>
      <c r="H1168" s="52">
        <v>0</v>
      </c>
      <c r="I1168" s="52">
        <v>0</v>
      </c>
      <c r="J1168" s="52">
        <v>0</v>
      </c>
      <c r="K1168" s="52">
        <v>0</v>
      </c>
      <c r="L1168" s="52">
        <v>0</v>
      </c>
      <c r="M1168" s="53">
        <v>14411631.405476175</v>
      </c>
    </row>
    <row r="1169" spans="1:13" x14ac:dyDescent="0.4">
      <c r="A1169" s="54"/>
      <c r="B1169" s="55">
        <v>1151</v>
      </c>
      <c r="C1169" s="55">
        <v>0</v>
      </c>
      <c r="D1169" s="55">
        <v>0</v>
      </c>
      <c r="E1169" s="55">
        <v>0</v>
      </c>
      <c r="F1169" s="55">
        <v>0</v>
      </c>
      <c r="G1169" s="55">
        <v>0</v>
      </c>
      <c r="H1169" s="55">
        <v>0</v>
      </c>
      <c r="I1169" s="55">
        <v>43923906.07961072</v>
      </c>
      <c r="J1169" s="55">
        <v>33366406.96774878</v>
      </c>
      <c r="K1169" s="55">
        <v>0</v>
      </c>
      <c r="L1169" s="55">
        <v>0</v>
      </c>
      <c r="M1169" s="56">
        <v>43923906.07961072</v>
      </c>
    </row>
    <row r="1170" spans="1:13" x14ac:dyDescent="0.4">
      <c r="A1170" s="51"/>
      <c r="B1170" s="52">
        <v>1152</v>
      </c>
      <c r="C1170" s="52">
        <v>0</v>
      </c>
      <c r="D1170" s="52">
        <v>6535861.5717887394</v>
      </c>
      <c r="E1170" s="52">
        <v>0</v>
      </c>
      <c r="F1170" s="52">
        <v>0</v>
      </c>
      <c r="G1170" s="52">
        <v>0</v>
      </c>
      <c r="H1170" s="52">
        <v>0</v>
      </c>
      <c r="I1170" s="52">
        <v>0</v>
      </c>
      <c r="J1170" s="52">
        <v>0</v>
      </c>
      <c r="K1170" s="52">
        <v>0</v>
      </c>
      <c r="L1170" s="52">
        <v>0</v>
      </c>
      <c r="M1170" s="53">
        <v>6535861.5717887394</v>
      </c>
    </row>
    <row r="1171" spans="1:13" x14ac:dyDescent="0.4">
      <c r="A1171" s="54"/>
      <c r="B1171" s="55">
        <v>1153</v>
      </c>
      <c r="C1171" s="55">
        <v>0</v>
      </c>
      <c r="D1171" s="55">
        <v>0</v>
      </c>
      <c r="E1171" s="55">
        <v>0</v>
      </c>
      <c r="F1171" s="55">
        <v>0</v>
      </c>
      <c r="G1171" s="55">
        <v>0</v>
      </c>
      <c r="H1171" s="55">
        <v>6180730.6764247473</v>
      </c>
      <c r="I1171" s="55">
        <v>0</v>
      </c>
      <c r="J1171" s="55">
        <v>0</v>
      </c>
      <c r="K1171" s="55">
        <v>9962636.7677264549</v>
      </c>
      <c r="L1171" s="55">
        <v>0</v>
      </c>
      <c r="M1171" s="56">
        <v>16143367.444151202</v>
      </c>
    </row>
    <row r="1172" spans="1:13" x14ac:dyDescent="0.4">
      <c r="A1172" s="51"/>
      <c r="B1172" s="52">
        <v>1154</v>
      </c>
      <c r="C1172" s="52">
        <v>0</v>
      </c>
      <c r="D1172" s="52">
        <v>0</v>
      </c>
      <c r="E1172" s="52">
        <v>0</v>
      </c>
      <c r="F1172" s="52">
        <v>0</v>
      </c>
      <c r="G1172" s="52">
        <v>0</v>
      </c>
      <c r="H1172" s="52">
        <v>0</v>
      </c>
      <c r="I1172" s="52">
        <v>0</v>
      </c>
      <c r="J1172" s="52">
        <v>0</v>
      </c>
      <c r="K1172" s="52">
        <v>0</v>
      </c>
      <c r="L1172" s="52">
        <v>0</v>
      </c>
      <c r="M1172" s="53">
        <v>0</v>
      </c>
    </row>
    <row r="1173" spans="1:13" x14ac:dyDescent="0.4">
      <c r="A1173" s="54"/>
      <c r="B1173" s="55">
        <v>1155</v>
      </c>
      <c r="C1173" s="55">
        <v>0</v>
      </c>
      <c r="D1173" s="55">
        <v>0</v>
      </c>
      <c r="E1173" s="55">
        <v>6521047.2502010167</v>
      </c>
      <c r="F1173" s="55">
        <v>9842052.3559576161</v>
      </c>
      <c r="G1173" s="55">
        <v>0</v>
      </c>
      <c r="H1173" s="55">
        <v>0</v>
      </c>
      <c r="I1173" s="55">
        <v>14831692.490310809</v>
      </c>
      <c r="J1173" s="55">
        <v>0</v>
      </c>
      <c r="K1173" s="55">
        <v>0</v>
      </c>
      <c r="L1173" s="55">
        <v>15035416.254794843</v>
      </c>
      <c r="M1173" s="56">
        <v>46230208.351264283</v>
      </c>
    </row>
    <row r="1174" spans="1:13" x14ac:dyDescent="0.4">
      <c r="A1174" s="51"/>
      <c r="B1174" s="52">
        <v>1156</v>
      </c>
      <c r="C1174" s="52">
        <v>0</v>
      </c>
      <c r="D1174" s="52">
        <v>0</v>
      </c>
      <c r="E1174" s="52">
        <v>0</v>
      </c>
      <c r="F1174" s="52">
        <v>0</v>
      </c>
      <c r="G1174" s="52">
        <v>0</v>
      </c>
      <c r="H1174" s="52">
        <v>0</v>
      </c>
      <c r="I1174" s="52">
        <v>0</v>
      </c>
      <c r="J1174" s="52">
        <v>0</v>
      </c>
      <c r="K1174" s="52">
        <v>0</v>
      </c>
      <c r="L1174" s="52">
        <v>0</v>
      </c>
      <c r="M1174" s="53">
        <v>17881009.560148641</v>
      </c>
    </row>
    <row r="1175" spans="1:13" x14ac:dyDescent="0.4">
      <c r="A1175" s="54"/>
      <c r="B1175" s="55">
        <v>1157</v>
      </c>
      <c r="C1175" s="55">
        <v>0</v>
      </c>
      <c r="D1175" s="55">
        <v>0</v>
      </c>
      <c r="E1175" s="55">
        <v>0</v>
      </c>
      <c r="F1175" s="55">
        <v>6558091.3198732454</v>
      </c>
      <c r="G1175" s="55">
        <v>0</v>
      </c>
      <c r="H1175" s="55">
        <v>17706786.454672217</v>
      </c>
      <c r="I1175" s="55">
        <v>0</v>
      </c>
      <c r="J1175" s="55">
        <v>0</v>
      </c>
      <c r="K1175" s="55">
        <v>0</v>
      </c>
      <c r="L1175" s="55">
        <v>0</v>
      </c>
      <c r="M1175" s="56">
        <v>24264877.774545461</v>
      </c>
    </row>
    <row r="1176" spans="1:13" x14ac:dyDescent="0.4">
      <c r="A1176" s="51"/>
      <c r="B1176" s="52">
        <v>1158</v>
      </c>
      <c r="C1176" s="52">
        <v>8432193.2990256399</v>
      </c>
      <c r="D1176" s="52">
        <v>0</v>
      </c>
      <c r="E1176" s="52">
        <v>0</v>
      </c>
      <c r="F1176" s="52">
        <v>0</v>
      </c>
      <c r="G1176" s="52">
        <v>0</v>
      </c>
      <c r="H1176" s="52">
        <v>0</v>
      </c>
      <c r="I1176" s="52">
        <v>0</v>
      </c>
      <c r="J1176" s="52">
        <v>0</v>
      </c>
      <c r="K1176" s="52">
        <v>0</v>
      </c>
      <c r="L1176" s="52">
        <v>0</v>
      </c>
      <c r="M1176" s="53">
        <v>8432193.2990256399</v>
      </c>
    </row>
    <row r="1177" spans="1:13" x14ac:dyDescent="0.4">
      <c r="A1177" s="54"/>
      <c r="B1177" s="55">
        <v>1159</v>
      </c>
      <c r="C1177" s="55">
        <v>55428534.275261819</v>
      </c>
      <c r="D1177" s="55">
        <v>0</v>
      </c>
      <c r="E1177" s="55">
        <v>0</v>
      </c>
      <c r="F1177" s="55">
        <v>0</v>
      </c>
      <c r="G1177" s="55">
        <v>0</v>
      </c>
      <c r="H1177" s="55">
        <v>0</v>
      </c>
      <c r="I1177" s="55">
        <v>0</v>
      </c>
      <c r="J1177" s="55">
        <v>0</v>
      </c>
      <c r="K1177" s="55">
        <v>0</v>
      </c>
      <c r="L1177" s="55">
        <v>20001878.692984607</v>
      </c>
      <c r="M1177" s="56">
        <v>75430412.96824643</v>
      </c>
    </row>
    <row r="1178" spans="1:13" x14ac:dyDescent="0.4">
      <c r="A1178" s="51"/>
      <c r="B1178" s="52">
        <v>1160</v>
      </c>
      <c r="C1178" s="52">
        <v>0</v>
      </c>
      <c r="D1178" s="52">
        <v>0</v>
      </c>
      <c r="E1178" s="52">
        <v>0</v>
      </c>
      <c r="F1178" s="52">
        <v>0</v>
      </c>
      <c r="G1178" s="52">
        <v>0</v>
      </c>
      <c r="H1178" s="52">
        <v>0</v>
      </c>
      <c r="I1178" s="52">
        <v>0</v>
      </c>
      <c r="J1178" s="52">
        <v>0</v>
      </c>
      <c r="K1178" s="52">
        <v>0</v>
      </c>
      <c r="L1178" s="52">
        <v>0</v>
      </c>
      <c r="M1178" s="53">
        <v>0</v>
      </c>
    </row>
    <row r="1179" spans="1:13" x14ac:dyDescent="0.4">
      <c r="A1179" s="54"/>
      <c r="B1179" s="55">
        <v>1161</v>
      </c>
      <c r="C1179" s="55">
        <v>0</v>
      </c>
      <c r="D1179" s="55">
        <v>0</v>
      </c>
      <c r="E1179" s="55">
        <v>0</v>
      </c>
      <c r="F1179" s="55">
        <v>6156323.7747669239</v>
      </c>
      <c r="G1179" s="55">
        <v>6804747.962511857</v>
      </c>
      <c r="H1179" s="55">
        <v>0</v>
      </c>
      <c r="I1179" s="55">
        <v>0</v>
      </c>
      <c r="J1179" s="55">
        <v>37677573.766525201</v>
      </c>
      <c r="K1179" s="55">
        <v>0</v>
      </c>
      <c r="L1179" s="55">
        <v>14440149.836150102</v>
      </c>
      <c r="M1179" s="56">
        <v>27401221.573428884</v>
      </c>
    </row>
    <row r="1180" spans="1:13" x14ac:dyDescent="0.4">
      <c r="A1180" s="51"/>
      <c r="B1180" s="52">
        <v>1162</v>
      </c>
      <c r="C1180" s="52">
        <v>0</v>
      </c>
      <c r="D1180" s="52">
        <v>0</v>
      </c>
      <c r="E1180" s="52">
        <v>5836863.8147478383</v>
      </c>
      <c r="F1180" s="52">
        <v>0</v>
      </c>
      <c r="G1180" s="52">
        <v>6088019.0947556514</v>
      </c>
      <c r="H1180" s="52">
        <v>0</v>
      </c>
      <c r="I1180" s="52">
        <v>0</v>
      </c>
      <c r="J1180" s="52">
        <v>0</v>
      </c>
      <c r="K1180" s="52">
        <v>0</v>
      </c>
      <c r="L1180" s="52">
        <v>0</v>
      </c>
      <c r="M1180" s="53">
        <v>11924882.90950349</v>
      </c>
    </row>
    <row r="1181" spans="1:13" x14ac:dyDescent="0.4">
      <c r="A1181" s="54"/>
      <c r="B1181" s="55">
        <v>1163</v>
      </c>
      <c r="C1181" s="55">
        <v>0</v>
      </c>
      <c r="D1181" s="55">
        <v>0</v>
      </c>
      <c r="E1181" s="55">
        <v>69284423.882744417</v>
      </c>
      <c r="F1181" s="55">
        <v>0</v>
      </c>
      <c r="G1181" s="55">
        <v>0</v>
      </c>
      <c r="H1181" s="55">
        <v>0</v>
      </c>
      <c r="I1181" s="55">
        <v>0</v>
      </c>
      <c r="J1181" s="55">
        <v>0</v>
      </c>
      <c r="K1181" s="55">
        <v>0</v>
      </c>
      <c r="L1181" s="55">
        <v>0</v>
      </c>
      <c r="M1181" s="56">
        <v>69284423.882744417</v>
      </c>
    </row>
    <row r="1182" spans="1:13" x14ac:dyDescent="0.4">
      <c r="A1182" s="51"/>
      <c r="B1182" s="52">
        <v>1164</v>
      </c>
      <c r="C1182" s="52">
        <v>0</v>
      </c>
      <c r="D1182" s="52">
        <v>0</v>
      </c>
      <c r="E1182" s="52">
        <v>0</v>
      </c>
      <c r="F1182" s="52">
        <v>0</v>
      </c>
      <c r="G1182" s="52">
        <v>0</v>
      </c>
      <c r="H1182" s="52">
        <v>0</v>
      </c>
      <c r="I1182" s="52">
        <v>0</v>
      </c>
      <c r="J1182" s="52">
        <v>0</v>
      </c>
      <c r="K1182" s="52">
        <v>6203901.6118464442</v>
      </c>
      <c r="L1182" s="52">
        <v>0</v>
      </c>
      <c r="M1182" s="53">
        <v>6203901.6118464442</v>
      </c>
    </row>
    <row r="1183" spans="1:13" x14ac:dyDescent="0.4">
      <c r="A1183" s="54"/>
      <c r="B1183" s="55">
        <v>1165</v>
      </c>
      <c r="C1183" s="55">
        <v>0</v>
      </c>
      <c r="D1183" s="55">
        <v>0</v>
      </c>
      <c r="E1183" s="55">
        <v>7865138.6989309248</v>
      </c>
      <c r="F1183" s="55">
        <v>0</v>
      </c>
      <c r="G1183" s="55">
        <v>0</v>
      </c>
      <c r="H1183" s="55">
        <v>0</v>
      </c>
      <c r="I1183" s="55">
        <v>0</v>
      </c>
      <c r="J1183" s="55">
        <v>0</v>
      </c>
      <c r="K1183" s="55">
        <v>0</v>
      </c>
      <c r="L1183" s="55">
        <v>0</v>
      </c>
      <c r="M1183" s="56">
        <v>7865138.6989309248</v>
      </c>
    </row>
    <row r="1184" spans="1:13" x14ac:dyDescent="0.4">
      <c r="A1184" s="51"/>
      <c r="B1184" s="52">
        <v>1166</v>
      </c>
      <c r="C1184" s="52">
        <v>0</v>
      </c>
      <c r="D1184" s="52">
        <v>0</v>
      </c>
      <c r="E1184" s="52">
        <v>0</v>
      </c>
      <c r="F1184" s="52">
        <v>0</v>
      </c>
      <c r="G1184" s="52">
        <v>0</v>
      </c>
      <c r="H1184" s="52">
        <v>0</v>
      </c>
      <c r="I1184" s="52">
        <v>0</v>
      </c>
      <c r="J1184" s="52">
        <v>0</v>
      </c>
      <c r="K1184" s="52">
        <v>6994610.2732286723</v>
      </c>
      <c r="L1184" s="52">
        <v>60504147.924386576</v>
      </c>
      <c r="M1184" s="53">
        <v>67498758.197615251</v>
      </c>
    </row>
    <row r="1185" spans="1:13" x14ac:dyDescent="0.4">
      <c r="A1185" s="54"/>
      <c r="B1185" s="55">
        <v>1167</v>
      </c>
      <c r="C1185" s="55">
        <v>0</v>
      </c>
      <c r="D1185" s="55">
        <v>0</v>
      </c>
      <c r="E1185" s="55">
        <v>0</v>
      </c>
      <c r="F1185" s="55">
        <v>0</v>
      </c>
      <c r="G1185" s="55">
        <v>0</v>
      </c>
      <c r="H1185" s="55">
        <v>0</v>
      </c>
      <c r="I1185" s="55">
        <v>0</v>
      </c>
      <c r="J1185" s="55">
        <v>0</v>
      </c>
      <c r="K1185" s="55">
        <v>0</v>
      </c>
      <c r="L1185" s="55">
        <v>0</v>
      </c>
      <c r="M1185" s="56">
        <v>0</v>
      </c>
    </row>
    <row r="1186" spans="1:13" x14ac:dyDescent="0.4">
      <c r="A1186" s="51"/>
      <c r="B1186" s="52">
        <v>1168</v>
      </c>
      <c r="C1186" s="52">
        <v>0</v>
      </c>
      <c r="D1186" s="52">
        <v>0</v>
      </c>
      <c r="E1186" s="52">
        <v>0</v>
      </c>
      <c r="F1186" s="52">
        <v>0</v>
      </c>
      <c r="G1186" s="52">
        <v>0</v>
      </c>
      <c r="H1186" s="52">
        <v>0</v>
      </c>
      <c r="I1186" s="52">
        <v>0</v>
      </c>
      <c r="J1186" s="52">
        <v>0</v>
      </c>
      <c r="K1186" s="52">
        <v>0</v>
      </c>
      <c r="L1186" s="52">
        <v>0</v>
      </c>
      <c r="M1186" s="53">
        <v>0</v>
      </c>
    </row>
    <row r="1187" spans="1:13" x14ac:dyDescent="0.4">
      <c r="A1187" s="54"/>
      <c r="B1187" s="55">
        <v>1169</v>
      </c>
      <c r="C1187" s="55">
        <v>0</v>
      </c>
      <c r="D1187" s="55">
        <v>0</v>
      </c>
      <c r="E1187" s="55">
        <v>0</v>
      </c>
      <c r="F1187" s="55">
        <v>0</v>
      </c>
      <c r="G1187" s="55">
        <v>0</v>
      </c>
      <c r="H1187" s="55">
        <v>0</v>
      </c>
      <c r="I1187" s="55">
        <v>0</v>
      </c>
      <c r="J1187" s="55">
        <v>0</v>
      </c>
      <c r="K1187" s="55">
        <v>0</v>
      </c>
      <c r="L1187" s="55">
        <v>28124183.160778068</v>
      </c>
      <c r="M1187" s="56">
        <v>28124183.160778068</v>
      </c>
    </row>
    <row r="1188" spans="1:13" x14ac:dyDescent="0.4">
      <c r="A1188" s="51"/>
      <c r="B1188" s="52">
        <v>1170</v>
      </c>
      <c r="C1188" s="52">
        <v>0</v>
      </c>
      <c r="D1188" s="52">
        <v>0</v>
      </c>
      <c r="E1188" s="52">
        <v>0</v>
      </c>
      <c r="F1188" s="52">
        <v>0</v>
      </c>
      <c r="G1188" s="52">
        <v>0</v>
      </c>
      <c r="H1188" s="52">
        <v>0</v>
      </c>
      <c r="I1188" s="52">
        <v>0</v>
      </c>
      <c r="J1188" s="52">
        <v>0</v>
      </c>
      <c r="K1188" s="52">
        <v>0</v>
      </c>
      <c r="L1188" s="52">
        <v>0</v>
      </c>
      <c r="M1188" s="53">
        <v>0</v>
      </c>
    </row>
    <row r="1189" spans="1:13" x14ac:dyDescent="0.4">
      <c r="A1189" s="54"/>
      <c r="B1189" s="55">
        <v>1171</v>
      </c>
      <c r="C1189" s="55">
        <v>0</v>
      </c>
      <c r="D1189" s="55">
        <v>0</v>
      </c>
      <c r="E1189" s="55">
        <v>0</v>
      </c>
      <c r="F1189" s="55">
        <v>0</v>
      </c>
      <c r="G1189" s="55">
        <v>0</v>
      </c>
      <c r="H1189" s="55">
        <v>0</v>
      </c>
      <c r="I1189" s="55">
        <v>0</v>
      </c>
      <c r="J1189" s="55">
        <v>0</v>
      </c>
      <c r="K1189" s="55">
        <v>0</v>
      </c>
      <c r="L1189" s="55">
        <v>0</v>
      </c>
      <c r="M1189" s="56">
        <v>0</v>
      </c>
    </row>
    <row r="1190" spans="1:13" x14ac:dyDescent="0.4">
      <c r="A1190" s="51"/>
      <c r="B1190" s="52">
        <v>1172</v>
      </c>
      <c r="C1190" s="52">
        <v>8513749.379205415</v>
      </c>
      <c r="D1190" s="52">
        <v>0</v>
      </c>
      <c r="E1190" s="52">
        <v>0</v>
      </c>
      <c r="F1190" s="52">
        <v>6351380.9154753704</v>
      </c>
      <c r="G1190" s="52">
        <v>0</v>
      </c>
      <c r="H1190" s="52">
        <v>0</v>
      </c>
      <c r="I1190" s="52">
        <v>9653434.0964629892</v>
      </c>
      <c r="J1190" s="52">
        <v>0</v>
      </c>
      <c r="K1190" s="52">
        <v>0</v>
      </c>
      <c r="L1190" s="52">
        <v>0</v>
      </c>
      <c r="M1190" s="53">
        <v>24518564.391143776</v>
      </c>
    </row>
    <row r="1191" spans="1:13" x14ac:dyDescent="0.4">
      <c r="A1191" s="54"/>
      <c r="B1191" s="55">
        <v>1173</v>
      </c>
      <c r="C1191" s="55">
        <v>0</v>
      </c>
      <c r="D1191" s="55">
        <v>0</v>
      </c>
      <c r="E1191" s="55">
        <v>0</v>
      </c>
      <c r="F1191" s="55">
        <v>0</v>
      </c>
      <c r="G1191" s="55">
        <v>0</v>
      </c>
      <c r="H1191" s="55">
        <v>7252984.8655745266</v>
      </c>
      <c r="I1191" s="55">
        <v>0</v>
      </c>
      <c r="J1191" s="55">
        <v>0</v>
      </c>
      <c r="K1191" s="55">
        <v>0</v>
      </c>
      <c r="L1191" s="55">
        <v>0</v>
      </c>
      <c r="M1191" s="56">
        <v>19064095.483985297</v>
      </c>
    </row>
    <row r="1192" spans="1:13" x14ac:dyDescent="0.4">
      <c r="A1192" s="51"/>
      <c r="B1192" s="52">
        <v>1174</v>
      </c>
      <c r="C1192" s="52">
        <v>0</v>
      </c>
      <c r="D1192" s="52">
        <v>0</v>
      </c>
      <c r="E1192" s="52">
        <v>0</v>
      </c>
      <c r="F1192" s="52">
        <v>0</v>
      </c>
      <c r="G1192" s="52">
        <v>9963201.3020542841</v>
      </c>
      <c r="H1192" s="52">
        <v>0</v>
      </c>
      <c r="I1192" s="52">
        <v>0</v>
      </c>
      <c r="J1192" s="52">
        <v>0</v>
      </c>
      <c r="K1192" s="52">
        <v>0</v>
      </c>
      <c r="L1192" s="52">
        <v>0</v>
      </c>
      <c r="M1192" s="53">
        <v>9963201.3020542841</v>
      </c>
    </row>
    <row r="1193" spans="1:13" x14ac:dyDescent="0.4">
      <c r="A1193" s="54"/>
      <c r="B1193" s="55">
        <v>1175</v>
      </c>
      <c r="C1193" s="55">
        <v>0</v>
      </c>
      <c r="D1193" s="55">
        <v>8154815.7103413949</v>
      </c>
      <c r="E1193" s="55">
        <v>0</v>
      </c>
      <c r="F1193" s="55">
        <v>58269047.018631861</v>
      </c>
      <c r="G1193" s="55">
        <v>0</v>
      </c>
      <c r="H1193" s="55">
        <v>7629575.9129286828</v>
      </c>
      <c r="I1193" s="55">
        <v>0</v>
      </c>
      <c r="J1193" s="55">
        <v>0</v>
      </c>
      <c r="K1193" s="55">
        <v>0</v>
      </c>
      <c r="L1193" s="55">
        <v>0</v>
      </c>
      <c r="M1193" s="56">
        <v>74053438.64190194</v>
      </c>
    </row>
    <row r="1194" spans="1:13" x14ac:dyDescent="0.4">
      <c r="A1194" s="51"/>
      <c r="B1194" s="52">
        <v>1176</v>
      </c>
      <c r="C1194" s="52">
        <v>0</v>
      </c>
      <c r="D1194" s="52">
        <v>0</v>
      </c>
      <c r="E1194" s="52">
        <v>0</v>
      </c>
      <c r="F1194" s="52">
        <v>0</v>
      </c>
      <c r="G1194" s="52">
        <v>0</v>
      </c>
      <c r="H1194" s="52">
        <v>7430471.0821483405</v>
      </c>
      <c r="I1194" s="52">
        <v>0</v>
      </c>
      <c r="J1194" s="52">
        <v>0</v>
      </c>
      <c r="K1194" s="52">
        <v>0</v>
      </c>
      <c r="L1194" s="52">
        <v>0</v>
      </c>
      <c r="M1194" s="53">
        <v>7430471.0821483405</v>
      </c>
    </row>
    <row r="1195" spans="1:13" x14ac:dyDescent="0.4">
      <c r="A1195" s="54"/>
      <c r="B1195" s="55">
        <v>1177</v>
      </c>
      <c r="C1195" s="55">
        <v>0</v>
      </c>
      <c r="D1195" s="55">
        <v>0</v>
      </c>
      <c r="E1195" s="55">
        <v>0</v>
      </c>
      <c r="F1195" s="55">
        <v>0</v>
      </c>
      <c r="G1195" s="55">
        <v>11617633.86056618</v>
      </c>
      <c r="H1195" s="55">
        <v>0</v>
      </c>
      <c r="I1195" s="55">
        <v>0</v>
      </c>
      <c r="J1195" s="55">
        <v>0</v>
      </c>
      <c r="K1195" s="55">
        <v>0</v>
      </c>
      <c r="L1195" s="55">
        <v>0</v>
      </c>
      <c r="M1195" s="56">
        <v>11617633.86056618</v>
      </c>
    </row>
    <row r="1196" spans="1:13" x14ac:dyDescent="0.4">
      <c r="A1196" s="51"/>
      <c r="B1196" s="52">
        <v>1178</v>
      </c>
      <c r="C1196" s="52">
        <v>0</v>
      </c>
      <c r="D1196" s="52">
        <v>0</v>
      </c>
      <c r="E1196" s="52">
        <v>0</v>
      </c>
      <c r="F1196" s="52">
        <v>0</v>
      </c>
      <c r="G1196" s="52">
        <v>0</v>
      </c>
      <c r="H1196" s="52">
        <v>0</v>
      </c>
      <c r="I1196" s="52">
        <v>0</v>
      </c>
      <c r="J1196" s="52">
        <v>0</v>
      </c>
      <c r="K1196" s="52">
        <v>0</v>
      </c>
      <c r="L1196" s="52">
        <v>0</v>
      </c>
      <c r="M1196" s="53">
        <v>0</v>
      </c>
    </row>
    <row r="1197" spans="1:13" x14ac:dyDescent="0.4">
      <c r="A1197" s="54"/>
      <c r="B1197" s="55">
        <v>1179</v>
      </c>
      <c r="C1197" s="55">
        <v>0</v>
      </c>
      <c r="D1197" s="55">
        <v>0</v>
      </c>
      <c r="E1197" s="55">
        <v>0</v>
      </c>
      <c r="F1197" s="55">
        <v>0</v>
      </c>
      <c r="G1197" s="55">
        <v>18318098.140589382</v>
      </c>
      <c r="H1197" s="55">
        <v>0</v>
      </c>
      <c r="I1197" s="55">
        <v>0</v>
      </c>
      <c r="J1197" s="55">
        <v>0</v>
      </c>
      <c r="K1197" s="55">
        <v>0</v>
      </c>
      <c r="L1197" s="55">
        <v>0</v>
      </c>
      <c r="M1197" s="56">
        <v>18318098.140589382</v>
      </c>
    </row>
    <row r="1198" spans="1:13" x14ac:dyDescent="0.4">
      <c r="A1198" s="51"/>
      <c r="B1198" s="52">
        <v>1180</v>
      </c>
      <c r="C1198" s="52">
        <v>0</v>
      </c>
      <c r="D1198" s="52">
        <v>0</v>
      </c>
      <c r="E1198" s="52">
        <v>0</v>
      </c>
      <c r="F1198" s="52">
        <v>0</v>
      </c>
      <c r="G1198" s="52">
        <v>0</v>
      </c>
      <c r="H1198" s="52">
        <v>0</v>
      </c>
      <c r="I1198" s="52">
        <v>0</v>
      </c>
      <c r="J1198" s="52">
        <v>0</v>
      </c>
      <c r="K1198" s="52">
        <v>0</v>
      </c>
      <c r="L1198" s="52">
        <v>26792557.60274123</v>
      </c>
      <c r="M1198" s="53">
        <v>26792557.60274123</v>
      </c>
    </row>
    <row r="1199" spans="1:13" x14ac:dyDescent="0.4">
      <c r="A1199" s="54"/>
      <c r="B1199" s="55">
        <v>1181</v>
      </c>
      <c r="C1199" s="55">
        <v>0</v>
      </c>
      <c r="D1199" s="55">
        <v>0</v>
      </c>
      <c r="E1199" s="55">
        <v>0</v>
      </c>
      <c r="F1199" s="55">
        <v>0</v>
      </c>
      <c r="G1199" s="55">
        <v>0</v>
      </c>
      <c r="H1199" s="55">
        <v>0</v>
      </c>
      <c r="I1199" s="55">
        <v>0</v>
      </c>
      <c r="J1199" s="55">
        <v>0</v>
      </c>
      <c r="K1199" s="55">
        <v>18398819.185572505</v>
      </c>
      <c r="L1199" s="55">
        <v>0</v>
      </c>
      <c r="M1199" s="56">
        <v>25829546.064505987</v>
      </c>
    </row>
    <row r="1200" spans="1:13" x14ac:dyDescent="0.4">
      <c r="A1200" s="51"/>
      <c r="B1200" s="52">
        <v>1182</v>
      </c>
      <c r="C1200" s="52">
        <v>0</v>
      </c>
      <c r="D1200" s="52">
        <v>0</v>
      </c>
      <c r="E1200" s="52">
        <v>0</v>
      </c>
      <c r="F1200" s="52">
        <v>0</v>
      </c>
      <c r="G1200" s="52">
        <v>0</v>
      </c>
      <c r="H1200" s="52">
        <v>0</v>
      </c>
      <c r="I1200" s="52">
        <v>6073370.976059692</v>
      </c>
      <c r="J1200" s="52">
        <v>0</v>
      </c>
      <c r="K1200" s="52">
        <v>0</v>
      </c>
      <c r="L1200" s="52">
        <v>0</v>
      </c>
      <c r="M1200" s="53">
        <v>6073370.976059692</v>
      </c>
    </row>
    <row r="1201" spans="1:13" x14ac:dyDescent="0.4">
      <c r="A1201" s="54"/>
      <c r="B1201" s="55">
        <v>1183</v>
      </c>
      <c r="C1201" s="55">
        <v>0</v>
      </c>
      <c r="D1201" s="55">
        <v>6943504.3147670226</v>
      </c>
      <c r="E1201" s="55">
        <v>0</v>
      </c>
      <c r="F1201" s="55">
        <v>0</v>
      </c>
      <c r="G1201" s="55">
        <v>0</v>
      </c>
      <c r="H1201" s="55">
        <v>0</v>
      </c>
      <c r="I1201" s="55">
        <v>0</v>
      </c>
      <c r="J1201" s="55">
        <v>66640622.366536498</v>
      </c>
      <c r="K1201" s="55">
        <v>0</v>
      </c>
      <c r="L1201" s="55">
        <v>0</v>
      </c>
      <c r="M1201" s="56">
        <v>13987873.527472457</v>
      </c>
    </row>
    <row r="1202" spans="1:13" x14ac:dyDescent="0.4">
      <c r="A1202" s="51"/>
      <c r="B1202" s="52">
        <v>1184</v>
      </c>
      <c r="C1202" s="52">
        <v>0</v>
      </c>
      <c r="D1202" s="52">
        <v>0</v>
      </c>
      <c r="E1202" s="52">
        <v>0</v>
      </c>
      <c r="F1202" s="52">
        <v>7863010.2438322483</v>
      </c>
      <c r="G1202" s="52">
        <v>0</v>
      </c>
      <c r="H1202" s="52">
        <v>0</v>
      </c>
      <c r="I1202" s="52">
        <v>0</v>
      </c>
      <c r="J1202" s="52">
        <v>0</v>
      </c>
      <c r="K1202" s="52">
        <v>0</v>
      </c>
      <c r="L1202" s="52">
        <v>7898755.2524623061</v>
      </c>
      <c r="M1202" s="53">
        <v>15761765.496294554</v>
      </c>
    </row>
    <row r="1203" spans="1:13" x14ac:dyDescent="0.4">
      <c r="A1203" s="54"/>
      <c r="B1203" s="55">
        <v>1185</v>
      </c>
      <c r="C1203" s="55">
        <v>0</v>
      </c>
      <c r="D1203" s="55">
        <v>0</v>
      </c>
      <c r="E1203" s="55">
        <v>0</v>
      </c>
      <c r="F1203" s="55">
        <v>0</v>
      </c>
      <c r="G1203" s="55">
        <v>0</v>
      </c>
      <c r="H1203" s="55">
        <v>0</v>
      </c>
      <c r="I1203" s="55">
        <v>0</v>
      </c>
      <c r="J1203" s="55">
        <v>10866739.298469679</v>
      </c>
      <c r="K1203" s="55">
        <v>0</v>
      </c>
      <c r="L1203" s="55">
        <v>0</v>
      </c>
      <c r="M1203" s="56">
        <v>0</v>
      </c>
    </row>
    <row r="1204" spans="1:13" x14ac:dyDescent="0.4">
      <c r="A1204" s="51"/>
      <c r="B1204" s="52">
        <v>1186</v>
      </c>
      <c r="C1204" s="52">
        <v>0</v>
      </c>
      <c r="D1204" s="52">
        <v>0</v>
      </c>
      <c r="E1204" s="52">
        <v>0</v>
      </c>
      <c r="F1204" s="52">
        <v>0</v>
      </c>
      <c r="G1204" s="52">
        <v>0</v>
      </c>
      <c r="H1204" s="52">
        <v>0</v>
      </c>
      <c r="I1204" s="52">
        <v>0</v>
      </c>
      <c r="J1204" s="52">
        <v>6642979.1214867663</v>
      </c>
      <c r="K1204" s="52">
        <v>0</v>
      </c>
      <c r="L1204" s="52">
        <v>0</v>
      </c>
      <c r="M1204" s="53">
        <v>0</v>
      </c>
    </row>
    <row r="1205" spans="1:13" x14ac:dyDescent="0.4">
      <c r="A1205" s="54"/>
      <c r="B1205" s="55">
        <v>1187</v>
      </c>
      <c r="C1205" s="55">
        <v>0</v>
      </c>
      <c r="D1205" s="55">
        <v>0</v>
      </c>
      <c r="E1205" s="55">
        <v>0</v>
      </c>
      <c r="F1205" s="55">
        <v>0</v>
      </c>
      <c r="G1205" s="55">
        <v>0</v>
      </c>
      <c r="H1205" s="55">
        <v>0</v>
      </c>
      <c r="I1205" s="55">
        <v>0</v>
      </c>
      <c r="J1205" s="55">
        <v>0</v>
      </c>
      <c r="K1205" s="55">
        <v>0</v>
      </c>
      <c r="L1205" s="55">
        <v>0</v>
      </c>
      <c r="M1205" s="56">
        <v>0</v>
      </c>
    </row>
    <row r="1206" spans="1:13" x14ac:dyDescent="0.4">
      <c r="A1206" s="51"/>
      <c r="B1206" s="52">
        <v>1188</v>
      </c>
      <c r="C1206" s="52">
        <v>14522899.282788306</v>
      </c>
      <c r="D1206" s="52">
        <v>0</v>
      </c>
      <c r="E1206" s="52">
        <v>0</v>
      </c>
      <c r="F1206" s="52">
        <v>0</v>
      </c>
      <c r="G1206" s="52">
        <v>0</v>
      </c>
      <c r="H1206" s="52">
        <v>14469095.084784891</v>
      </c>
      <c r="I1206" s="52">
        <v>0</v>
      </c>
      <c r="J1206" s="52">
        <v>0</v>
      </c>
      <c r="K1206" s="52">
        <v>0</v>
      </c>
      <c r="L1206" s="52">
        <v>0</v>
      </c>
      <c r="M1206" s="53">
        <v>28991994.367573202</v>
      </c>
    </row>
    <row r="1207" spans="1:13" x14ac:dyDescent="0.4">
      <c r="A1207" s="54"/>
      <c r="B1207" s="55">
        <v>1189</v>
      </c>
      <c r="C1207" s="55">
        <v>0</v>
      </c>
      <c r="D1207" s="55">
        <v>0</v>
      </c>
      <c r="E1207" s="55">
        <v>0</v>
      </c>
      <c r="F1207" s="55">
        <v>0</v>
      </c>
      <c r="G1207" s="55">
        <v>0</v>
      </c>
      <c r="H1207" s="55">
        <v>14093821.074503601</v>
      </c>
      <c r="I1207" s="55">
        <v>0</v>
      </c>
      <c r="J1207" s="55">
        <v>0</v>
      </c>
      <c r="K1207" s="55">
        <v>0</v>
      </c>
      <c r="L1207" s="55">
        <v>0</v>
      </c>
      <c r="M1207" s="56">
        <v>14093821.074503601</v>
      </c>
    </row>
    <row r="1208" spans="1:13" x14ac:dyDescent="0.4">
      <c r="A1208" s="51"/>
      <c r="B1208" s="52">
        <v>1190</v>
      </c>
      <c r="C1208" s="52">
        <v>0</v>
      </c>
      <c r="D1208" s="52">
        <v>0</v>
      </c>
      <c r="E1208" s="52">
        <v>0</v>
      </c>
      <c r="F1208" s="52">
        <v>0</v>
      </c>
      <c r="G1208" s="52">
        <v>0</v>
      </c>
      <c r="H1208" s="52">
        <v>0</v>
      </c>
      <c r="I1208" s="52">
        <v>0</v>
      </c>
      <c r="J1208" s="52">
        <v>0</v>
      </c>
      <c r="K1208" s="52">
        <v>0</v>
      </c>
      <c r="L1208" s="52">
        <v>0</v>
      </c>
      <c r="M1208" s="53">
        <v>0</v>
      </c>
    </row>
    <row r="1209" spans="1:13" x14ac:dyDescent="0.4">
      <c r="A1209" s="54"/>
      <c r="B1209" s="55">
        <v>1191</v>
      </c>
      <c r="C1209" s="55">
        <v>0</v>
      </c>
      <c r="D1209" s="55">
        <v>0</v>
      </c>
      <c r="E1209" s="55">
        <v>0</v>
      </c>
      <c r="F1209" s="55">
        <v>0</v>
      </c>
      <c r="G1209" s="55">
        <v>0</v>
      </c>
      <c r="H1209" s="55">
        <v>0</v>
      </c>
      <c r="I1209" s="55">
        <v>0</v>
      </c>
      <c r="J1209" s="55">
        <v>0</v>
      </c>
      <c r="K1209" s="55">
        <v>0</v>
      </c>
      <c r="L1209" s="55">
        <v>0</v>
      </c>
      <c r="M1209" s="56">
        <v>0</v>
      </c>
    </row>
    <row r="1210" spans="1:13" x14ac:dyDescent="0.4">
      <c r="A1210" s="51"/>
      <c r="B1210" s="52">
        <v>1192</v>
      </c>
      <c r="C1210" s="52">
        <v>0</v>
      </c>
      <c r="D1210" s="52">
        <v>0</v>
      </c>
      <c r="E1210" s="52">
        <v>0</v>
      </c>
      <c r="F1210" s="52">
        <v>0</v>
      </c>
      <c r="G1210" s="52">
        <v>10971516.791641612</v>
      </c>
      <c r="H1210" s="52">
        <v>0</v>
      </c>
      <c r="I1210" s="52">
        <v>0</v>
      </c>
      <c r="J1210" s="52">
        <v>0</v>
      </c>
      <c r="K1210" s="52">
        <v>0</v>
      </c>
      <c r="L1210" s="52">
        <v>0</v>
      </c>
      <c r="M1210" s="53">
        <v>10971516.791641612</v>
      </c>
    </row>
    <row r="1211" spans="1:13" x14ac:dyDescent="0.4">
      <c r="A1211" s="54"/>
      <c r="B1211" s="55">
        <v>1193</v>
      </c>
      <c r="C1211" s="55">
        <v>0</v>
      </c>
      <c r="D1211" s="55">
        <v>15536758.693357676</v>
      </c>
      <c r="E1211" s="55">
        <v>0</v>
      </c>
      <c r="F1211" s="55">
        <v>0</v>
      </c>
      <c r="G1211" s="55">
        <v>0</v>
      </c>
      <c r="H1211" s="55">
        <v>0</v>
      </c>
      <c r="I1211" s="55">
        <v>0</v>
      </c>
      <c r="J1211" s="55">
        <v>0</v>
      </c>
      <c r="K1211" s="55">
        <v>0</v>
      </c>
      <c r="L1211" s="55">
        <v>0</v>
      </c>
      <c r="M1211" s="56">
        <v>15536758.693357676</v>
      </c>
    </row>
    <row r="1212" spans="1:13" x14ac:dyDescent="0.4">
      <c r="A1212" s="51"/>
      <c r="B1212" s="52">
        <v>1194</v>
      </c>
      <c r="C1212" s="52">
        <v>6500273.9679900119</v>
      </c>
      <c r="D1212" s="52">
        <v>0</v>
      </c>
      <c r="E1212" s="52">
        <v>0</v>
      </c>
      <c r="F1212" s="52">
        <v>0</v>
      </c>
      <c r="G1212" s="52">
        <v>21292490.770301677</v>
      </c>
      <c r="H1212" s="52">
        <v>0</v>
      </c>
      <c r="I1212" s="52">
        <v>0</v>
      </c>
      <c r="J1212" s="52">
        <v>0</v>
      </c>
      <c r="K1212" s="52">
        <v>0</v>
      </c>
      <c r="L1212" s="52">
        <v>0</v>
      </c>
      <c r="M1212" s="53">
        <v>27792764.738291688</v>
      </c>
    </row>
    <row r="1213" spans="1:13" x14ac:dyDescent="0.4">
      <c r="A1213" s="54"/>
      <c r="B1213" s="55">
        <v>1195</v>
      </c>
      <c r="C1213" s="55">
        <v>0</v>
      </c>
      <c r="D1213" s="55">
        <v>0</v>
      </c>
      <c r="E1213" s="55">
        <v>0</v>
      </c>
      <c r="F1213" s="55">
        <v>8294643.0504884748</v>
      </c>
      <c r="G1213" s="55">
        <v>0</v>
      </c>
      <c r="H1213" s="55">
        <v>14106002.679408891</v>
      </c>
      <c r="I1213" s="55">
        <v>0</v>
      </c>
      <c r="J1213" s="55">
        <v>0</v>
      </c>
      <c r="K1213" s="55">
        <v>0</v>
      </c>
      <c r="L1213" s="55">
        <v>0</v>
      </c>
      <c r="M1213" s="56">
        <v>30266859.651508708</v>
      </c>
    </row>
    <row r="1214" spans="1:13" x14ac:dyDescent="0.4">
      <c r="A1214" s="51"/>
      <c r="B1214" s="52">
        <v>1196</v>
      </c>
      <c r="C1214" s="52">
        <v>0</v>
      </c>
      <c r="D1214" s="52">
        <v>0</v>
      </c>
      <c r="E1214" s="52">
        <v>0</v>
      </c>
      <c r="F1214" s="52">
        <v>0</v>
      </c>
      <c r="G1214" s="52">
        <v>0</v>
      </c>
      <c r="H1214" s="52">
        <v>0</v>
      </c>
      <c r="I1214" s="52">
        <v>0</v>
      </c>
      <c r="J1214" s="52">
        <v>0</v>
      </c>
      <c r="K1214" s="52">
        <v>0</v>
      </c>
      <c r="L1214" s="52">
        <v>0</v>
      </c>
      <c r="M1214" s="53">
        <v>0</v>
      </c>
    </row>
    <row r="1215" spans="1:13" x14ac:dyDescent="0.4">
      <c r="A1215" s="54"/>
      <c r="B1215" s="55">
        <v>1197</v>
      </c>
      <c r="C1215" s="55">
        <v>0</v>
      </c>
      <c r="D1215" s="55">
        <v>0</v>
      </c>
      <c r="E1215" s="55">
        <v>0</v>
      </c>
      <c r="F1215" s="55">
        <v>6165360.059969455</v>
      </c>
      <c r="G1215" s="55">
        <v>0</v>
      </c>
      <c r="H1215" s="55">
        <v>6311249.0886103446</v>
      </c>
      <c r="I1215" s="55">
        <v>0</v>
      </c>
      <c r="J1215" s="55">
        <v>0</v>
      </c>
      <c r="K1215" s="55">
        <v>0</v>
      </c>
      <c r="L1215" s="55">
        <v>49723130.258102447</v>
      </c>
      <c r="M1215" s="56">
        <v>70024151.63436237</v>
      </c>
    </row>
    <row r="1216" spans="1:13" x14ac:dyDescent="0.4">
      <c r="A1216" s="51"/>
      <c r="B1216" s="52">
        <v>1198</v>
      </c>
      <c r="C1216" s="52">
        <v>21654316.421985835</v>
      </c>
      <c r="D1216" s="52">
        <v>0</v>
      </c>
      <c r="E1216" s="52">
        <v>104757369.29622179</v>
      </c>
      <c r="F1216" s="52">
        <v>0</v>
      </c>
      <c r="G1216" s="52">
        <v>0</v>
      </c>
      <c r="H1216" s="52">
        <v>0</v>
      </c>
      <c r="I1216" s="52">
        <v>0</v>
      </c>
      <c r="J1216" s="52">
        <v>0</v>
      </c>
      <c r="K1216" s="52">
        <v>0</v>
      </c>
      <c r="L1216" s="52">
        <v>0</v>
      </c>
      <c r="M1216" s="53">
        <v>126411685.71820764</v>
      </c>
    </row>
    <row r="1217" spans="1:13" x14ac:dyDescent="0.4">
      <c r="A1217" s="54"/>
      <c r="B1217" s="55">
        <v>1199</v>
      </c>
      <c r="C1217" s="55">
        <v>0</v>
      </c>
      <c r="D1217" s="55">
        <v>23541682.460158873</v>
      </c>
      <c r="E1217" s="55">
        <v>0</v>
      </c>
      <c r="F1217" s="55">
        <v>0</v>
      </c>
      <c r="G1217" s="55">
        <v>0</v>
      </c>
      <c r="H1217" s="55">
        <v>0</v>
      </c>
      <c r="I1217" s="55">
        <v>0</v>
      </c>
      <c r="J1217" s="55">
        <v>0</v>
      </c>
      <c r="K1217" s="55">
        <v>0</v>
      </c>
      <c r="L1217" s="55">
        <v>0</v>
      </c>
      <c r="M1217" s="56">
        <v>23541682.460158873</v>
      </c>
    </row>
    <row r="1218" spans="1:13" x14ac:dyDescent="0.4">
      <c r="A1218" s="51"/>
      <c r="B1218" s="52">
        <v>1200</v>
      </c>
      <c r="C1218" s="52">
        <v>6648856.9243683591</v>
      </c>
      <c r="D1218" s="52">
        <v>0</v>
      </c>
      <c r="E1218" s="52">
        <v>0</v>
      </c>
      <c r="F1218" s="52">
        <v>0</v>
      </c>
      <c r="G1218" s="52">
        <v>0</v>
      </c>
      <c r="H1218" s="52">
        <v>0</v>
      </c>
      <c r="I1218" s="52">
        <v>0</v>
      </c>
      <c r="J1218" s="52">
        <v>0</v>
      </c>
      <c r="K1218" s="52">
        <v>0</v>
      </c>
      <c r="L1218" s="52">
        <v>0</v>
      </c>
      <c r="M1218" s="53">
        <v>6648856.9243683591</v>
      </c>
    </row>
    <row r="1219" spans="1:13" x14ac:dyDescent="0.4">
      <c r="A1219" s="54"/>
      <c r="B1219" s="55">
        <v>1201</v>
      </c>
      <c r="C1219" s="55">
        <v>0</v>
      </c>
      <c r="D1219" s="55">
        <v>0</v>
      </c>
      <c r="E1219" s="55">
        <v>6128500.2079584273</v>
      </c>
      <c r="F1219" s="55">
        <v>0</v>
      </c>
      <c r="G1219" s="55">
        <v>0</v>
      </c>
      <c r="H1219" s="55">
        <v>0</v>
      </c>
      <c r="I1219" s="55">
        <v>8546007.7260710783</v>
      </c>
      <c r="J1219" s="55">
        <v>0</v>
      </c>
      <c r="K1219" s="55">
        <v>0</v>
      </c>
      <c r="L1219" s="55">
        <v>0</v>
      </c>
      <c r="M1219" s="56">
        <v>14674507.934029505</v>
      </c>
    </row>
    <row r="1220" spans="1:13" x14ac:dyDescent="0.4">
      <c r="A1220" s="51"/>
      <c r="B1220" s="52">
        <v>1202</v>
      </c>
      <c r="C1220" s="52">
        <v>0</v>
      </c>
      <c r="D1220" s="52">
        <v>0</v>
      </c>
      <c r="E1220" s="52">
        <v>0</v>
      </c>
      <c r="F1220" s="52">
        <v>0</v>
      </c>
      <c r="G1220" s="52">
        <v>0</v>
      </c>
      <c r="H1220" s="52">
        <v>0</v>
      </c>
      <c r="I1220" s="52">
        <v>0</v>
      </c>
      <c r="J1220" s="52">
        <v>0</v>
      </c>
      <c r="K1220" s="52">
        <v>0</v>
      </c>
      <c r="L1220" s="52">
        <v>0</v>
      </c>
      <c r="M1220" s="53">
        <v>0</v>
      </c>
    </row>
    <row r="1221" spans="1:13" x14ac:dyDescent="0.4">
      <c r="A1221" s="54"/>
      <c r="B1221" s="55">
        <v>1203</v>
      </c>
      <c r="C1221" s="55">
        <v>0</v>
      </c>
      <c r="D1221" s="55">
        <v>0</v>
      </c>
      <c r="E1221" s="55">
        <v>0</v>
      </c>
      <c r="F1221" s="55">
        <v>0</v>
      </c>
      <c r="G1221" s="55">
        <v>0</v>
      </c>
      <c r="H1221" s="55">
        <v>0</v>
      </c>
      <c r="I1221" s="55">
        <v>0</v>
      </c>
      <c r="J1221" s="55">
        <v>0</v>
      </c>
      <c r="K1221" s="55">
        <v>0</v>
      </c>
      <c r="L1221" s="55">
        <v>0</v>
      </c>
      <c r="M1221" s="56">
        <v>17969215.607270837</v>
      </c>
    </row>
    <row r="1222" spans="1:13" x14ac:dyDescent="0.4">
      <c r="A1222" s="51"/>
      <c r="B1222" s="52">
        <v>1204</v>
      </c>
      <c r="C1222" s="52">
        <v>0</v>
      </c>
      <c r="D1222" s="52">
        <v>0</v>
      </c>
      <c r="E1222" s="52">
        <v>6784621.1496983618</v>
      </c>
      <c r="F1222" s="52">
        <v>0</v>
      </c>
      <c r="G1222" s="52">
        <v>7408822.0830385163</v>
      </c>
      <c r="H1222" s="52">
        <v>0</v>
      </c>
      <c r="I1222" s="52">
        <v>0</v>
      </c>
      <c r="J1222" s="52">
        <v>0</v>
      </c>
      <c r="K1222" s="52">
        <v>0</v>
      </c>
      <c r="L1222" s="52">
        <v>0</v>
      </c>
      <c r="M1222" s="53">
        <v>14193443.232736878</v>
      </c>
    </row>
    <row r="1223" spans="1:13" x14ac:dyDescent="0.4">
      <c r="A1223" s="54"/>
      <c r="B1223" s="55">
        <v>1205</v>
      </c>
      <c r="C1223" s="55">
        <v>0</v>
      </c>
      <c r="D1223" s="55">
        <v>0</v>
      </c>
      <c r="E1223" s="55">
        <v>0</v>
      </c>
      <c r="F1223" s="55">
        <v>0</v>
      </c>
      <c r="G1223" s="55">
        <v>0</v>
      </c>
      <c r="H1223" s="55">
        <v>0</v>
      </c>
      <c r="I1223" s="55">
        <v>12573767.489071123</v>
      </c>
      <c r="J1223" s="55">
        <v>0</v>
      </c>
      <c r="K1223" s="55">
        <v>0</v>
      </c>
      <c r="L1223" s="55">
        <v>0</v>
      </c>
      <c r="M1223" s="56">
        <v>12573767.489071123</v>
      </c>
    </row>
    <row r="1224" spans="1:13" x14ac:dyDescent="0.4">
      <c r="A1224" s="51"/>
      <c r="B1224" s="52">
        <v>1206</v>
      </c>
      <c r="C1224" s="52">
        <v>0</v>
      </c>
      <c r="D1224" s="52">
        <v>0</v>
      </c>
      <c r="E1224" s="52">
        <v>0</v>
      </c>
      <c r="F1224" s="52">
        <v>0</v>
      </c>
      <c r="G1224" s="52">
        <v>0</v>
      </c>
      <c r="H1224" s="52">
        <v>0</v>
      </c>
      <c r="I1224" s="52">
        <v>0</v>
      </c>
      <c r="J1224" s="52">
        <v>0</v>
      </c>
      <c r="K1224" s="52">
        <v>0</v>
      </c>
      <c r="L1224" s="52">
        <v>0</v>
      </c>
      <c r="M1224" s="53">
        <v>0</v>
      </c>
    </row>
    <row r="1225" spans="1:13" x14ac:dyDescent="0.4">
      <c r="A1225" s="54"/>
      <c r="B1225" s="55">
        <v>1207</v>
      </c>
      <c r="C1225" s="55">
        <v>6589796.4464374604</v>
      </c>
      <c r="D1225" s="55">
        <v>0</v>
      </c>
      <c r="E1225" s="55">
        <v>0</v>
      </c>
      <c r="F1225" s="55">
        <v>0</v>
      </c>
      <c r="G1225" s="55">
        <v>0</v>
      </c>
      <c r="H1225" s="55">
        <v>0</v>
      </c>
      <c r="I1225" s="55">
        <v>0</v>
      </c>
      <c r="J1225" s="55">
        <v>19577980.591928527</v>
      </c>
      <c r="K1225" s="55">
        <v>0</v>
      </c>
      <c r="L1225" s="55">
        <v>0</v>
      </c>
      <c r="M1225" s="56">
        <v>6589796.4464374604</v>
      </c>
    </row>
    <row r="1226" spans="1:13" x14ac:dyDescent="0.4">
      <c r="A1226" s="51"/>
      <c r="B1226" s="52">
        <v>1208</v>
      </c>
      <c r="C1226" s="52">
        <v>0</v>
      </c>
      <c r="D1226" s="52">
        <v>0</v>
      </c>
      <c r="E1226" s="52">
        <v>0</v>
      </c>
      <c r="F1226" s="52">
        <v>0</v>
      </c>
      <c r="G1226" s="52">
        <v>0</v>
      </c>
      <c r="H1226" s="52">
        <v>0</v>
      </c>
      <c r="I1226" s="52">
        <v>5849120.8421290219</v>
      </c>
      <c r="J1226" s="52">
        <v>0</v>
      </c>
      <c r="K1226" s="52">
        <v>0</v>
      </c>
      <c r="L1226" s="52">
        <v>6124153.9038763363</v>
      </c>
      <c r="M1226" s="53">
        <v>11973274.746005358</v>
      </c>
    </row>
    <row r="1227" spans="1:13" x14ac:dyDescent="0.4">
      <c r="A1227" s="54"/>
      <c r="B1227" s="55">
        <v>1209</v>
      </c>
      <c r="C1227" s="55">
        <v>0</v>
      </c>
      <c r="D1227" s="55">
        <v>0</v>
      </c>
      <c r="E1227" s="55">
        <v>0</v>
      </c>
      <c r="F1227" s="55">
        <v>0</v>
      </c>
      <c r="G1227" s="55">
        <v>0</v>
      </c>
      <c r="H1227" s="55">
        <v>0</v>
      </c>
      <c r="I1227" s="55">
        <v>0</v>
      </c>
      <c r="J1227" s="55">
        <v>8051735.4503695853</v>
      </c>
      <c r="K1227" s="55">
        <v>0</v>
      </c>
      <c r="L1227" s="55">
        <v>0</v>
      </c>
      <c r="M1227" s="56">
        <v>0</v>
      </c>
    </row>
    <row r="1228" spans="1:13" x14ac:dyDescent="0.4">
      <c r="A1228" s="51"/>
      <c r="B1228" s="52">
        <v>1210</v>
      </c>
      <c r="C1228" s="52">
        <v>0</v>
      </c>
      <c r="D1228" s="52">
        <v>0</v>
      </c>
      <c r="E1228" s="52">
        <v>0</v>
      </c>
      <c r="F1228" s="52">
        <v>0</v>
      </c>
      <c r="G1228" s="52">
        <v>0</v>
      </c>
      <c r="H1228" s="52">
        <v>0</v>
      </c>
      <c r="I1228" s="52">
        <v>26626403.813900504</v>
      </c>
      <c r="J1228" s="52">
        <v>0</v>
      </c>
      <c r="K1228" s="52">
        <v>0</v>
      </c>
      <c r="L1228" s="52">
        <v>0</v>
      </c>
      <c r="M1228" s="53">
        <v>26626403.813900504</v>
      </c>
    </row>
    <row r="1229" spans="1:13" x14ac:dyDescent="0.4">
      <c r="A1229" s="54"/>
      <c r="B1229" s="55">
        <v>1211</v>
      </c>
      <c r="C1229" s="55">
        <v>0</v>
      </c>
      <c r="D1229" s="55">
        <v>0</v>
      </c>
      <c r="E1229" s="55">
        <v>12211445.325846257</v>
      </c>
      <c r="F1229" s="55">
        <v>13231989.374436572</v>
      </c>
      <c r="G1229" s="55">
        <v>0</v>
      </c>
      <c r="H1229" s="55">
        <v>0</v>
      </c>
      <c r="I1229" s="55">
        <v>0</v>
      </c>
      <c r="J1229" s="55">
        <v>22583174.145308729</v>
      </c>
      <c r="K1229" s="55">
        <v>0</v>
      </c>
      <c r="L1229" s="55">
        <v>0</v>
      </c>
      <c r="M1229" s="56">
        <v>25443434.700282827</v>
      </c>
    </row>
    <row r="1230" spans="1:13" x14ac:dyDescent="0.4">
      <c r="A1230" s="51"/>
      <c r="B1230" s="52">
        <v>1212</v>
      </c>
      <c r="C1230" s="52">
        <v>0</v>
      </c>
      <c r="D1230" s="52">
        <v>0</v>
      </c>
      <c r="E1230" s="52">
        <v>0</v>
      </c>
      <c r="F1230" s="52">
        <v>0</v>
      </c>
      <c r="G1230" s="52">
        <v>0</v>
      </c>
      <c r="H1230" s="52">
        <v>0</v>
      </c>
      <c r="I1230" s="52">
        <v>0</v>
      </c>
      <c r="J1230" s="52">
        <v>0</v>
      </c>
      <c r="K1230" s="52">
        <v>29053866.022070277</v>
      </c>
      <c r="L1230" s="52">
        <v>0</v>
      </c>
      <c r="M1230" s="53">
        <v>90099718.49304089</v>
      </c>
    </row>
    <row r="1231" spans="1:13" x14ac:dyDescent="0.4">
      <c r="A1231" s="54"/>
      <c r="B1231" s="55">
        <v>1213</v>
      </c>
      <c r="C1231" s="55">
        <v>0</v>
      </c>
      <c r="D1231" s="55">
        <v>0</v>
      </c>
      <c r="E1231" s="55">
        <v>0</v>
      </c>
      <c r="F1231" s="55">
        <v>0</v>
      </c>
      <c r="G1231" s="55">
        <v>0</v>
      </c>
      <c r="H1231" s="55">
        <v>0</v>
      </c>
      <c r="I1231" s="55">
        <v>0</v>
      </c>
      <c r="J1231" s="55">
        <v>0</v>
      </c>
      <c r="K1231" s="55">
        <v>0</v>
      </c>
      <c r="L1231" s="55">
        <v>0</v>
      </c>
      <c r="M1231" s="56">
        <v>0</v>
      </c>
    </row>
    <row r="1232" spans="1:13" x14ac:dyDescent="0.4">
      <c r="A1232" s="51"/>
      <c r="B1232" s="52">
        <v>1214</v>
      </c>
      <c r="C1232" s="52">
        <v>0</v>
      </c>
      <c r="D1232" s="52">
        <v>0</v>
      </c>
      <c r="E1232" s="52">
        <v>0</v>
      </c>
      <c r="F1232" s="52">
        <v>0</v>
      </c>
      <c r="G1232" s="52">
        <v>0</v>
      </c>
      <c r="H1232" s="52">
        <v>0</v>
      </c>
      <c r="I1232" s="52">
        <v>0</v>
      </c>
      <c r="J1232" s="52">
        <v>0</v>
      </c>
      <c r="K1232" s="52">
        <v>0</v>
      </c>
      <c r="L1232" s="52">
        <v>0</v>
      </c>
      <c r="M1232" s="53">
        <v>319105212.05025643</v>
      </c>
    </row>
    <row r="1233" spans="1:13" x14ac:dyDescent="0.4">
      <c r="A1233" s="54"/>
      <c r="B1233" s="55">
        <v>1215</v>
      </c>
      <c r="C1233" s="55">
        <v>0</v>
      </c>
      <c r="D1233" s="55">
        <v>0</v>
      </c>
      <c r="E1233" s="55">
        <v>0</v>
      </c>
      <c r="F1233" s="55">
        <v>0</v>
      </c>
      <c r="G1233" s="55">
        <v>18044223.404542547</v>
      </c>
      <c r="H1233" s="55">
        <v>0</v>
      </c>
      <c r="I1233" s="55">
        <v>0</v>
      </c>
      <c r="J1233" s="55">
        <v>0</v>
      </c>
      <c r="K1233" s="55">
        <v>0</v>
      </c>
      <c r="L1233" s="55">
        <v>51171654.44480893</v>
      </c>
      <c r="M1233" s="56">
        <v>69215877.849351481</v>
      </c>
    </row>
    <row r="1234" spans="1:13" x14ac:dyDescent="0.4">
      <c r="A1234" s="51"/>
      <c r="B1234" s="52">
        <v>1216</v>
      </c>
      <c r="C1234" s="52">
        <v>5793632.5407245699</v>
      </c>
      <c r="D1234" s="52">
        <v>0</v>
      </c>
      <c r="E1234" s="52">
        <v>0</v>
      </c>
      <c r="F1234" s="52">
        <v>0</v>
      </c>
      <c r="G1234" s="52">
        <v>0</v>
      </c>
      <c r="H1234" s="52">
        <v>0</v>
      </c>
      <c r="I1234" s="52">
        <v>0</v>
      </c>
      <c r="J1234" s="52">
        <v>0</v>
      </c>
      <c r="K1234" s="52">
        <v>0</v>
      </c>
      <c r="L1234" s="52">
        <v>5767395.998944141</v>
      </c>
      <c r="M1234" s="53">
        <v>11561028.539668713</v>
      </c>
    </row>
    <row r="1235" spans="1:13" x14ac:dyDescent="0.4">
      <c r="A1235" s="54"/>
      <c r="B1235" s="55">
        <v>1217</v>
      </c>
      <c r="C1235" s="55">
        <v>0</v>
      </c>
      <c r="D1235" s="55">
        <v>0</v>
      </c>
      <c r="E1235" s="55">
        <v>0</v>
      </c>
      <c r="F1235" s="55">
        <v>0</v>
      </c>
      <c r="G1235" s="55">
        <v>0</v>
      </c>
      <c r="H1235" s="55">
        <v>0</v>
      </c>
      <c r="I1235" s="55">
        <v>0</v>
      </c>
      <c r="J1235" s="55">
        <v>0</v>
      </c>
      <c r="K1235" s="55">
        <v>0</v>
      </c>
      <c r="L1235" s="55">
        <v>0</v>
      </c>
      <c r="M1235" s="56">
        <v>12757701.526247293</v>
      </c>
    </row>
    <row r="1236" spans="1:13" x14ac:dyDescent="0.4">
      <c r="A1236" s="51"/>
      <c r="B1236" s="52">
        <v>1218</v>
      </c>
      <c r="C1236" s="52">
        <v>0</v>
      </c>
      <c r="D1236" s="52">
        <v>0</v>
      </c>
      <c r="E1236" s="52">
        <v>0</v>
      </c>
      <c r="F1236" s="52">
        <v>0</v>
      </c>
      <c r="G1236" s="52">
        <v>0</v>
      </c>
      <c r="H1236" s="52">
        <v>0</v>
      </c>
      <c r="I1236" s="52">
        <v>0</v>
      </c>
      <c r="J1236" s="52">
        <v>0</v>
      </c>
      <c r="K1236" s="52">
        <v>0</v>
      </c>
      <c r="L1236" s="52">
        <v>0</v>
      </c>
      <c r="M1236" s="53">
        <v>0</v>
      </c>
    </row>
    <row r="1237" spans="1:13" x14ac:dyDescent="0.4">
      <c r="A1237" s="54"/>
      <c r="B1237" s="55">
        <v>1219</v>
      </c>
      <c r="C1237" s="55">
        <v>0</v>
      </c>
      <c r="D1237" s="55">
        <v>6864974.8031811872</v>
      </c>
      <c r="E1237" s="55">
        <v>0</v>
      </c>
      <c r="F1237" s="55">
        <v>0</v>
      </c>
      <c r="G1237" s="55">
        <v>0</v>
      </c>
      <c r="H1237" s="55">
        <v>0</v>
      </c>
      <c r="I1237" s="55">
        <v>0</v>
      </c>
      <c r="J1237" s="55">
        <v>0</v>
      </c>
      <c r="K1237" s="55">
        <v>0</v>
      </c>
      <c r="L1237" s="55">
        <v>0</v>
      </c>
      <c r="M1237" s="56">
        <v>6864974.8031811872</v>
      </c>
    </row>
    <row r="1238" spans="1:13" x14ac:dyDescent="0.4">
      <c r="A1238" s="51"/>
      <c r="B1238" s="52">
        <v>1220</v>
      </c>
      <c r="C1238" s="52">
        <v>0</v>
      </c>
      <c r="D1238" s="52">
        <v>0</v>
      </c>
      <c r="E1238" s="52">
        <v>0</v>
      </c>
      <c r="F1238" s="52">
        <v>5898395.7738972548</v>
      </c>
      <c r="G1238" s="52">
        <v>0</v>
      </c>
      <c r="H1238" s="52">
        <v>0</v>
      </c>
      <c r="I1238" s="52">
        <v>0</v>
      </c>
      <c r="J1238" s="52">
        <v>0</v>
      </c>
      <c r="K1238" s="52">
        <v>0</v>
      </c>
      <c r="L1238" s="52">
        <v>0</v>
      </c>
      <c r="M1238" s="53">
        <v>15128443.075752383</v>
      </c>
    </row>
    <row r="1239" spans="1:13" x14ac:dyDescent="0.4">
      <c r="A1239" s="54"/>
      <c r="B1239" s="55">
        <v>1221</v>
      </c>
      <c r="C1239" s="55">
        <v>13104909.846402183</v>
      </c>
      <c r="D1239" s="55">
        <v>0</v>
      </c>
      <c r="E1239" s="55">
        <v>0</v>
      </c>
      <c r="F1239" s="55">
        <v>0</v>
      </c>
      <c r="G1239" s="55">
        <v>0</v>
      </c>
      <c r="H1239" s="55">
        <v>0</v>
      </c>
      <c r="I1239" s="55">
        <v>0</v>
      </c>
      <c r="J1239" s="55">
        <v>0</v>
      </c>
      <c r="K1239" s="55">
        <v>0</v>
      </c>
      <c r="L1239" s="55">
        <v>0</v>
      </c>
      <c r="M1239" s="56">
        <v>13104909.846402183</v>
      </c>
    </row>
    <row r="1240" spans="1:13" x14ac:dyDescent="0.4">
      <c r="A1240" s="51"/>
      <c r="B1240" s="52">
        <v>1222</v>
      </c>
      <c r="C1240" s="52">
        <v>0</v>
      </c>
      <c r="D1240" s="52">
        <v>0</v>
      </c>
      <c r="E1240" s="52">
        <v>0</v>
      </c>
      <c r="F1240" s="52">
        <v>0</v>
      </c>
      <c r="G1240" s="52">
        <v>0</v>
      </c>
      <c r="H1240" s="52">
        <v>0</v>
      </c>
      <c r="I1240" s="52">
        <v>61813753.363503113</v>
      </c>
      <c r="J1240" s="52">
        <v>0</v>
      </c>
      <c r="K1240" s="52">
        <v>0</v>
      </c>
      <c r="L1240" s="52">
        <v>0</v>
      </c>
      <c r="M1240" s="53">
        <v>61813753.363503113</v>
      </c>
    </row>
    <row r="1241" spans="1:13" x14ac:dyDescent="0.4">
      <c r="A1241" s="54"/>
      <c r="B1241" s="55">
        <v>1223</v>
      </c>
      <c r="C1241" s="55">
        <v>0</v>
      </c>
      <c r="D1241" s="55">
        <v>0</v>
      </c>
      <c r="E1241" s="55">
        <v>0</v>
      </c>
      <c r="F1241" s="55">
        <v>0</v>
      </c>
      <c r="G1241" s="55">
        <v>0</v>
      </c>
      <c r="H1241" s="55">
        <v>0</v>
      </c>
      <c r="I1241" s="55">
        <v>0</v>
      </c>
      <c r="J1241" s="55">
        <v>0</v>
      </c>
      <c r="K1241" s="55">
        <v>0</v>
      </c>
      <c r="L1241" s="55">
        <v>0</v>
      </c>
      <c r="M1241" s="56">
        <v>0</v>
      </c>
    </row>
    <row r="1242" spans="1:13" x14ac:dyDescent="0.4">
      <c r="A1242" s="51"/>
      <c r="B1242" s="52">
        <v>1224</v>
      </c>
      <c r="C1242" s="52">
        <v>0</v>
      </c>
      <c r="D1242" s="52">
        <v>0</v>
      </c>
      <c r="E1242" s="52">
        <v>0</v>
      </c>
      <c r="F1242" s="52">
        <v>21707300.329236344</v>
      </c>
      <c r="G1242" s="52">
        <v>0</v>
      </c>
      <c r="H1242" s="52">
        <v>0</v>
      </c>
      <c r="I1242" s="52">
        <v>0</v>
      </c>
      <c r="J1242" s="52">
        <v>0</v>
      </c>
      <c r="K1242" s="52">
        <v>0</v>
      </c>
      <c r="L1242" s="52">
        <v>0</v>
      </c>
      <c r="M1242" s="53">
        <v>90404500.065477595</v>
      </c>
    </row>
    <row r="1243" spans="1:13" x14ac:dyDescent="0.4">
      <c r="A1243" s="54"/>
      <c r="B1243" s="55">
        <v>1225</v>
      </c>
      <c r="C1243" s="55">
        <v>0</v>
      </c>
      <c r="D1243" s="55">
        <v>0</v>
      </c>
      <c r="E1243" s="55">
        <v>0</v>
      </c>
      <c r="F1243" s="55">
        <v>0</v>
      </c>
      <c r="G1243" s="55">
        <v>0</v>
      </c>
      <c r="H1243" s="55">
        <v>0</v>
      </c>
      <c r="I1243" s="55">
        <v>0</v>
      </c>
      <c r="J1243" s="55">
        <v>0</v>
      </c>
      <c r="K1243" s="55">
        <v>0</v>
      </c>
      <c r="L1243" s="55">
        <v>0</v>
      </c>
      <c r="M1243" s="56">
        <v>0</v>
      </c>
    </row>
    <row r="1244" spans="1:13" x14ac:dyDescent="0.4">
      <c r="A1244" s="51"/>
      <c r="B1244" s="52">
        <v>1226</v>
      </c>
      <c r="C1244" s="52">
        <v>0</v>
      </c>
      <c r="D1244" s="52">
        <v>0</v>
      </c>
      <c r="E1244" s="52">
        <v>0</v>
      </c>
      <c r="F1244" s="52">
        <v>0</v>
      </c>
      <c r="G1244" s="52">
        <v>0</v>
      </c>
      <c r="H1244" s="52">
        <v>0</v>
      </c>
      <c r="I1244" s="52">
        <v>0</v>
      </c>
      <c r="J1244" s="52">
        <v>0</v>
      </c>
      <c r="K1244" s="52">
        <v>0</v>
      </c>
      <c r="L1244" s="52">
        <v>0</v>
      </c>
      <c r="M1244" s="53">
        <v>0</v>
      </c>
    </row>
    <row r="1245" spans="1:13" x14ac:dyDescent="0.4">
      <c r="A1245" s="54"/>
      <c r="B1245" s="55">
        <v>1227</v>
      </c>
      <c r="C1245" s="55">
        <v>0</v>
      </c>
      <c r="D1245" s="55">
        <v>0</v>
      </c>
      <c r="E1245" s="55">
        <v>0</v>
      </c>
      <c r="F1245" s="55">
        <v>0</v>
      </c>
      <c r="G1245" s="55">
        <v>0</v>
      </c>
      <c r="H1245" s="55">
        <v>13830991.239045056</v>
      </c>
      <c r="I1245" s="55">
        <v>0</v>
      </c>
      <c r="J1245" s="55">
        <v>0</v>
      </c>
      <c r="K1245" s="55">
        <v>0</v>
      </c>
      <c r="L1245" s="55">
        <v>0</v>
      </c>
      <c r="M1245" s="56">
        <v>13830991.239045056</v>
      </c>
    </row>
    <row r="1246" spans="1:13" x14ac:dyDescent="0.4">
      <c r="A1246" s="51"/>
      <c r="B1246" s="52">
        <v>1228</v>
      </c>
      <c r="C1246" s="52">
        <v>0</v>
      </c>
      <c r="D1246" s="52">
        <v>0</v>
      </c>
      <c r="E1246" s="52">
        <v>0</v>
      </c>
      <c r="F1246" s="52">
        <v>0</v>
      </c>
      <c r="G1246" s="52">
        <v>0</v>
      </c>
      <c r="H1246" s="52">
        <v>0</v>
      </c>
      <c r="I1246" s="52">
        <v>0</v>
      </c>
      <c r="J1246" s="52">
        <v>8833375.7935261969</v>
      </c>
      <c r="K1246" s="52">
        <v>0</v>
      </c>
      <c r="L1246" s="52">
        <v>0</v>
      </c>
      <c r="M1246" s="53">
        <v>0</v>
      </c>
    </row>
    <row r="1247" spans="1:13" x14ac:dyDescent="0.4">
      <c r="A1247" s="54"/>
      <c r="B1247" s="55">
        <v>1229</v>
      </c>
      <c r="C1247" s="55">
        <v>0</v>
      </c>
      <c r="D1247" s="55">
        <v>0</v>
      </c>
      <c r="E1247" s="55">
        <v>0</v>
      </c>
      <c r="F1247" s="55">
        <v>47124508.383412339</v>
      </c>
      <c r="G1247" s="55">
        <v>0</v>
      </c>
      <c r="H1247" s="55">
        <v>0</v>
      </c>
      <c r="I1247" s="55">
        <v>0</v>
      </c>
      <c r="J1247" s="55">
        <v>0</v>
      </c>
      <c r="K1247" s="55">
        <v>0</v>
      </c>
      <c r="L1247" s="55">
        <v>0</v>
      </c>
      <c r="M1247" s="56">
        <v>47124508.383412339</v>
      </c>
    </row>
    <row r="1248" spans="1:13" x14ac:dyDescent="0.4">
      <c r="A1248" s="51"/>
      <c r="B1248" s="52">
        <v>1230</v>
      </c>
      <c r="C1248" s="52">
        <v>0</v>
      </c>
      <c r="D1248" s="52">
        <v>7411983.0854119742</v>
      </c>
      <c r="E1248" s="52">
        <v>0</v>
      </c>
      <c r="F1248" s="52">
        <v>0</v>
      </c>
      <c r="G1248" s="52">
        <v>0</v>
      </c>
      <c r="H1248" s="52">
        <v>0</v>
      </c>
      <c r="I1248" s="52">
        <v>0</v>
      </c>
      <c r="J1248" s="52">
        <v>0</v>
      </c>
      <c r="K1248" s="52">
        <v>0</v>
      </c>
      <c r="L1248" s="52">
        <v>13464189.548293613</v>
      </c>
      <c r="M1248" s="53">
        <v>28140845.292607971</v>
      </c>
    </row>
    <row r="1249" spans="1:13" x14ac:dyDescent="0.4">
      <c r="A1249" s="54"/>
      <c r="B1249" s="55">
        <v>1231</v>
      </c>
      <c r="C1249" s="55">
        <v>0</v>
      </c>
      <c r="D1249" s="55">
        <v>0</v>
      </c>
      <c r="E1249" s="55">
        <v>0</v>
      </c>
      <c r="F1249" s="55">
        <v>0</v>
      </c>
      <c r="G1249" s="55">
        <v>0</v>
      </c>
      <c r="H1249" s="55">
        <v>6374041.672489075</v>
      </c>
      <c r="I1249" s="55">
        <v>0</v>
      </c>
      <c r="J1249" s="55">
        <v>0</v>
      </c>
      <c r="K1249" s="55">
        <v>99835575.605492428</v>
      </c>
      <c r="L1249" s="55">
        <v>0</v>
      </c>
      <c r="M1249" s="56">
        <v>106209617.2779815</v>
      </c>
    </row>
    <row r="1250" spans="1:13" x14ac:dyDescent="0.4">
      <c r="A1250" s="51"/>
      <c r="B1250" s="52">
        <v>1232</v>
      </c>
      <c r="C1250" s="52">
        <v>0</v>
      </c>
      <c r="D1250" s="52">
        <v>25008539.105082817</v>
      </c>
      <c r="E1250" s="52">
        <v>0</v>
      </c>
      <c r="F1250" s="52">
        <v>0</v>
      </c>
      <c r="G1250" s="52">
        <v>0</v>
      </c>
      <c r="H1250" s="52">
        <v>0</v>
      </c>
      <c r="I1250" s="52">
        <v>0</v>
      </c>
      <c r="J1250" s="52">
        <v>0</v>
      </c>
      <c r="K1250" s="52">
        <v>0</v>
      </c>
      <c r="L1250" s="52">
        <v>0</v>
      </c>
      <c r="M1250" s="53">
        <v>25008539.105082817</v>
      </c>
    </row>
    <row r="1251" spans="1:13" x14ac:dyDescent="0.4">
      <c r="A1251" s="54"/>
      <c r="B1251" s="55">
        <v>1233</v>
      </c>
      <c r="C1251" s="55">
        <v>15539592.410524238</v>
      </c>
      <c r="D1251" s="55">
        <v>0</v>
      </c>
      <c r="E1251" s="55">
        <v>0</v>
      </c>
      <c r="F1251" s="55">
        <v>0</v>
      </c>
      <c r="G1251" s="55">
        <v>10498095.47692061</v>
      </c>
      <c r="H1251" s="55">
        <v>0</v>
      </c>
      <c r="I1251" s="55">
        <v>0</v>
      </c>
      <c r="J1251" s="55">
        <v>0</v>
      </c>
      <c r="K1251" s="55">
        <v>0</v>
      </c>
      <c r="L1251" s="55">
        <v>0</v>
      </c>
      <c r="M1251" s="56">
        <v>26037687.887444846</v>
      </c>
    </row>
    <row r="1252" spans="1:13" x14ac:dyDescent="0.4">
      <c r="A1252" s="51"/>
      <c r="B1252" s="52">
        <v>1234</v>
      </c>
      <c r="C1252" s="52">
        <v>0</v>
      </c>
      <c r="D1252" s="52">
        <v>0</v>
      </c>
      <c r="E1252" s="52">
        <v>0</v>
      </c>
      <c r="F1252" s="52">
        <v>0</v>
      </c>
      <c r="G1252" s="52">
        <v>0</v>
      </c>
      <c r="H1252" s="52">
        <v>0</v>
      </c>
      <c r="I1252" s="52">
        <v>0</v>
      </c>
      <c r="J1252" s="52">
        <v>0</v>
      </c>
      <c r="K1252" s="52">
        <v>0</v>
      </c>
      <c r="L1252" s="52">
        <v>0</v>
      </c>
      <c r="M1252" s="53">
        <v>0</v>
      </c>
    </row>
    <row r="1253" spans="1:13" x14ac:dyDescent="0.4">
      <c r="A1253" s="54"/>
      <c r="B1253" s="55">
        <v>1235</v>
      </c>
      <c r="C1253" s="55">
        <v>0</v>
      </c>
      <c r="D1253" s="55">
        <v>0</v>
      </c>
      <c r="E1253" s="55">
        <v>0</v>
      </c>
      <c r="F1253" s="55">
        <v>0</v>
      </c>
      <c r="G1253" s="55">
        <v>11704475.142846808</v>
      </c>
      <c r="H1253" s="55">
        <v>0</v>
      </c>
      <c r="I1253" s="55">
        <v>0</v>
      </c>
      <c r="J1253" s="55">
        <v>0</v>
      </c>
      <c r="K1253" s="55">
        <v>0</v>
      </c>
      <c r="L1253" s="55">
        <v>0</v>
      </c>
      <c r="M1253" s="56">
        <v>11704475.142846808</v>
      </c>
    </row>
    <row r="1254" spans="1:13" x14ac:dyDescent="0.4">
      <c r="A1254" s="51"/>
      <c r="B1254" s="52">
        <v>1236</v>
      </c>
      <c r="C1254" s="52">
        <v>0</v>
      </c>
      <c r="D1254" s="52">
        <v>0</v>
      </c>
      <c r="E1254" s="52">
        <v>0</v>
      </c>
      <c r="F1254" s="52">
        <v>0</v>
      </c>
      <c r="G1254" s="52">
        <v>0</v>
      </c>
      <c r="H1254" s="52">
        <v>0</v>
      </c>
      <c r="I1254" s="52">
        <v>0</v>
      </c>
      <c r="J1254" s="52">
        <v>0</v>
      </c>
      <c r="K1254" s="52">
        <v>0</v>
      </c>
      <c r="L1254" s="52">
        <v>0</v>
      </c>
      <c r="M1254" s="53">
        <v>0</v>
      </c>
    </row>
    <row r="1255" spans="1:13" x14ac:dyDescent="0.4">
      <c r="A1255" s="54"/>
      <c r="B1255" s="55">
        <v>1237</v>
      </c>
      <c r="C1255" s="55">
        <v>0</v>
      </c>
      <c r="D1255" s="55">
        <v>0</v>
      </c>
      <c r="E1255" s="55">
        <v>0</v>
      </c>
      <c r="F1255" s="55">
        <v>0</v>
      </c>
      <c r="G1255" s="55">
        <v>0</v>
      </c>
      <c r="H1255" s="55">
        <v>0</v>
      </c>
      <c r="I1255" s="55">
        <v>0</v>
      </c>
      <c r="J1255" s="55">
        <v>0</v>
      </c>
      <c r="K1255" s="55">
        <v>7826673.4538250146</v>
      </c>
      <c r="L1255" s="55">
        <v>0</v>
      </c>
      <c r="M1255" s="56">
        <v>7826673.4538250146</v>
      </c>
    </row>
    <row r="1256" spans="1:13" x14ac:dyDescent="0.4">
      <c r="A1256" s="51"/>
      <c r="B1256" s="52">
        <v>1238</v>
      </c>
      <c r="C1256" s="52">
        <v>0</v>
      </c>
      <c r="D1256" s="52">
        <v>6602240.1407073103</v>
      </c>
      <c r="E1256" s="52">
        <v>0</v>
      </c>
      <c r="F1256" s="52">
        <v>0</v>
      </c>
      <c r="G1256" s="52">
        <v>0</v>
      </c>
      <c r="H1256" s="52">
        <v>0</v>
      </c>
      <c r="I1256" s="52">
        <v>0</v>
      </c>
      <c r="J1256" s="52">
        <v>0</v>
      </c>
      <c r="K1256" s="52">
        <v>0</v>
      </c>
      <c r="L1256" s="52">
        <v>0</v>
      </c>
      <c r="M1256" s="53">
        <v>6602240.1407073103</v>
      </c>
    </row>
    <row r="1257" spans="1:13" x14ac:dyDescent="0.4">
      <c r="A1257" s="54"/>
      <c r="B1257" s="55">
        <v>1239</v>
      </c>
      <c r="C1257" s="55">
        <v>82712030.460195079</v>
      </c>
      <c r="D1257" s="55">
        <v>21897188.619463906</v>
      </c>
      <c r="E1257" s="55">
        <v>0</v>
      </c>
      <c r="F1257" s="55">
        <v>0</v>
      </c>
      <c r="G1257" s="55">
        <v>0</v>
      </c>
      <c r="H1257" s="55">
        <v>0</v>
      </c>
      <c r="I1257" s="55">
        <v>0</v>
      </c>
      <c r="J1257" s="55">
        <v>6480421.8203106243</v>
      </c>
      <c r="K1257" s="55">
        <v>0</v>
      </c>
      <c r="L1257" s="55">
        <v>0</v>
      </c>
      <c r="M1257" s="56">
        <v>104609219.07965896</v>
      </c>
    </row>
    <row r="1258" spans="1:13" x14ac:dyDescent="0.4">
      <c r="A1258" s="51"/>
      <c r="B1258" s="52">
        <v>1240</v>
      </c>
      <c r="C1258" s="52">
        <v>0</v>
      </c>
      <c r="D1258" s="52">
        <v>0</v>
      </c>
      <c r="E1258" s="52">
        <v>0</v>
      </c>
      <c r="F1258" s="52">
        <v>0</v>
      </c>
      <c r="G1258" s="52">
        <v>0</v>
      </c>
      <c r="H1258" s="52">
        <v>0</v>
      </c>
      <c r="I1258" s="52">
        <v>0</v>
      </c>
      <c r="J1258" s="52">
        <v>0</v>
      </c>
      <c r="K1258" s="52">
        <v>0</v>
      </c>
      <c r="L1258" s="52">
        <v>99445978.744073525</v>
      </c>
      <c r="M1258" s="53">
        <v>99445978.744073525</v>
      </c>
    </row>
    <row r="1259" spans="1:13" x14ac:dyDescent="0.4">
      <c r="A1259" s="54"/>
      <c r="B1259" s="55">
        <v>1241</v>
      </c>
      <c r="C1259" s="55">
        <v>7696951.8878024947</v>
      </c>
      <c r="D1259" s="55">
        <v>0</v>
      </c>
      <c r="E1259" s="55">
        <v>0</v>
      </c>
      <c r="F1259" s="55">
        <v>0</v>
      </c>
      <c r="G1259" s="55">
        <v>0</v>
      </c>
      <c r="H1259" s="55">
        <v>0</v>
      </c>
      <c r="I1259" s="55">
        <v>0</v>
      </c>
      <c r="J1259" s="55">
        <v>0</v>
      </c>
      <c r="K1259" s="55">
        <v>0</v>
      </c>
      <c r="L1259" s="55">
        <v>0</v>
      </c>
      <c r="M1259" s="56">
        <v>7696951.8878024947</v>
      </c>
    </row>
    <row r="1260" spans="1:13" x14ac:dyDescent="0.4">
      <c r="A1260" s="51"/>
      <c r="B1260" s="52">
        <v>1242</v>
      </c>
      <c r="C1260" s="52">
        <v>0</v>
      </c>
      <c r="D1260" s="52">
        <v>0</v>
      </c>
      <c r="E1260" s="52">
        <v>0</v>
      </c>
      <c r="F1260" s="52">
        <v>0</v>
      </c>
      <c r="G1260" s="52">
        <v>0</v>
      </c>
      <c r="H1260" s="52">
        <v>0</v>
      </c>
      <c r="I1260" s="52">
        <v>0</v>
      </c>
      <c r="J1260" s="52">
        <v>0</v>
      </c>
      <c r="K1260" s="52">
        <v>0</v>
      </c>
      <c r="L1260" s="52">
        <v>0</v>
      </c>
      <c r="M1260" s="53">
        <v>0</v>
      </c>
    </row>
    <row r="1261" spans="1:13" x14ac:dyDescent="0.4">
      <c r="A1261" s="54"/>
      <c r="B1261" s="55">
        <v>1243</v>
      </c>
      <c r="C1261" s="55">
        <v>0</v>
      </c>
      <c r="D1261" s="55">
        <v>0</v>
      </c>
      <c r="E1261" s="55">
        <v>0</v>
      </c>
      <c r="F1261" s="55">
        <v>0</v>
      </c>
      <c r="G1261" s="55">
        <v>0</v>
      </c>
      <c r="H1261" s="55">
        <v>0</v>
      </c>
      <c r="I1261" s="55">
        <v>0</v>
      </c>
      <c r="J1261" s="55">
        <v>0</v>
      </c>
      <c r="K1261" s="55">
        <v>0</v>
      </c>
      <c r="L1261" s="55">
        <v>0</v>
      </c>
      <c r="M1261" s="56">
        <v>0</v>
      </c>
    </row>
    <row r="1262" spans="1:13" x14ac:dyDescent="0.4">
      <c r="A1262" s="51"/>
      <c r="B1262" s="52">
        <v>1244</v>
      </c>
      <c r="C1262" s="52">
        <v>0</v>
      </c>
      <c r="D1262" s="52">
        <v>0</v>
      </c>
      <c r="E1262" s="52">
        <v>0</v>
      </c>
      <c r="F1262" s="52">
        <v>10417232.221791981</v>
      </c>
      <c r="G1262" s="52">
        <v>0</v>
      </c>
      <c r="H1262" s="52">
        <v>0</v>
      </c>
      <c r="I1262" s="52">
        <v>0</v>
      </c>
      <c r="J1262" s="52">
        <v>0</v>
      </c>
      <c r="K1262" s="52">
        <v>0</v>
      </c>
      <c r="L1262" s="52">
        <v>0</v>
      </c>
      <c r="M1262" s="53">
        <v>10417232.221791981</v>
      </c>
    </row>
    <row r="1263" spans="1:13" x14ac:dyDescent="0.4">
      <c r="A1263" s="54"/>
      <c r="B1263" s="55">
        <v>1245</v>
      </c>
      <c r="C1263" s="55">
        <v>0</v>
      </c>
      <c r="D1263" s="55">
        <v>0</v>
      </c>
      <c r="E1263" s="55">
        <v>6474961.2697656006</v>
      </c>
      <c r="F1263" s="55">
        <v>0</v>
      </c>
      <c r="G1263" s="55">
        <v>0</v>
      </c>
      <c r="H1263" s="55">
        <v>9538075.4124499895</v>
      </c>
      <c r="I1263" s="55">
        <v>0</v>
      </c>
      <c r="J1263" s="55">
        <v>0</v>
      </c>
      <c r="K1263" s="55">
        <v>0</v>
      </c>
      <c r="L1263" s="55">
        <v>0</v>
      </c>
      <c r="M1263" s="56">
        <v>16013036.68221559</v>
      </c>
    </row>
    <row r="1264" spans="1:13" x14ac:dyDescent="0.4">
      <c r="A1264" s="51"/>
      <c r="B1264" s="52">
        <v>1246</v>
      </c>
      <c r="C1264" s="52">
        <v>0</v>
      </c>
      <c r="D1264" s="52">
        <v>0</v>
      </c>
      <c r="E1264" s="52">
        <v>0</v>
      </c>
      <c r="F1264" s="52">
        <v>0</v>
      </c>
      <c r="G1264" s="52">
        <v>0</v>
      </c>
      <c r="H1264" s="52">
        <v>0</v>
      </c>
      <c r="I1264" s="52">
        <v>0</v>
      </c>
      <c r="J1264" s="52">
        <v>0</v>
      </c>
      <c r="K1264" s="52">
        <v>0</v>
      </c>
      <c r="L1264" s="52">
        <v>0</v>
      </c>
      <c r="M1264" s="53">
        <v>0</v>
      </c>
    </row>
    <row r="1265" spans="1:13" x14ac:dyDescent="0.4">
      <c r="A1265" s="54"/>
      <c r="B1265" s="55">
        <v>1247</v>
      </c>
      <c r="C1265" s="55">
        <v>0</v>
      </c>
      <c r="D1265" s="55">
        <v>0</v>
      </c>
      <c r="E1265" s="55">
        <v>0</v>
      </c>
      <c r="F1265" s="55">
        <v>0</v>
      </c>
      <c r="G1265" s="55">
        <v>0</v>
      </c>
      <c r="H1265" s="55">
        <v>0</v>
      </c>
      <c r="I1265" s="55">
        <v>0</v>
      </c>
      <c r="J1265" s="55">
        <v>0</v>
      </c>
      <c r="K1265" s="55">
        <v>0</v>
      </c>
      <c r="L1265" s="55">
        <v>0</v>
      </c>
      <c r="M1265" s="56">
        <v>6095171.1042756038</v>
      </c>
    </row>
    <row r="1266" spans="1:13" x14ac:dyDescent="0.4">
      <c r="A1266" s="51"/>
      <c r="B1266" s="52">
        <v>1248</v>
      </c>
      <c r="C1266" s="52">
        <v>7215657.1895704707</v>
      </c>
      <c r="D1266" s="52">
        <v>0</v>
      </c>
      <c r="E1266" s="52">
        <v>0</v>
      </c>
      <c r="F1266" s="52">
        <v>0</v>
      </c>
      <c r="G1266" s="52">
        <v>0</v>
      </c>
      <c r="H1266" s="52">
        <v>0</v>
      </c>
      <c r="I1266" s="52">
        <v>0</v>
      </c>
      <c r="J1266" s="52">
        <v>0</v>
      </c>
      <c r="K1266" s="52">
        <v>0</v>
      </c>
      <c r="L1266" s="52">
        <v>0</v>
      </c>
      <c r="M1266" s="53">
        <v>7215657.1895704707</v>
      </c>
    </row>
    <row r="1267" spans="1:13" x14ac:dyDescent="0.4">
      <c r="A1267" s="54"/>
      <c r="B1267" s="55">
        <v>1249</v>
      </c>
      <c r="C1267" s="55">
        <v>0</v>
      </c>
      <c r="D1267" s="55">
        <v>0</v>
      </c>
      <c r="E1267" s="55">
        <v>0</v>
      </c>
      <c r="F1267" s="55">
        <v>0</v>
      </c>
      <c r="G1267" s="55">
        <v>0</v>
      </c>
      <c r="H1267" s="55">
        <v>0</v>
      </c>
      <c r="I1267" s="55">
        <v>0</v>
      </c>
      <c r="J1267" s="55">
        <v>0</v>
      </c>
      <c r="K1267" s="55">
        <v>0</v>
      </c>
      <c r="L1267" s="55">
        <v>0</v>
      </c>
      <c r="M1267" s="56">
        <v>0</v>
      </c>
    </row>
    <row r="1268" spans="1:13" x14ac:dyDescent="0.4">
      <c r="A1268" s="51"/>
      <c r="B1268" s="52">
        <v>1250</v>
      </c>
      <c r="C1268" s="52">
        <v>0</v>
      </c>
      <c r="D1268" s="52">
        <v>0</v>
      </c>
      <c r="E1268" s="52">
        <v>0</v>
      </c>
      <c r="F1268" s="52">
        <v>0</v>
      </c>
      <c r="G1268" s="52">
        <v>0</v>
      </c>
      <c r="H1268" s="52">
        <v>0</v>
      </c>
      <c r="I1268" s="52">
        <v>0</v>
      </c>
      <c r="J1268" s="52">
        <v>0</v>
      </c>
      <c r="K1268" s="52">
        <v>0</v>
      </c>
      <c r="L1268" s="52">
        <v>0</v>
      </c>
      <c r="M1268" s="53">
        <v>0</v>
      </c>
    </row>
    <row r="1269" spans="1:13" x14ac:dyDescent="0.4">
      <c r="A1269" s="54"/>
      <c r="B1269" s="55">
        <v>1251</v>
      </c>
      <c r="C1269" s="55">
        <v>0</v>
      </c>
      <c r="D1269" s="55">
        <v>0</v>
      </c>
      <c r="E1269" s="55">
        <v>0</v>
      </c>
      <c r="F1269" s="55">
        <v>0</v>
      </c>
      <c r="G1269" s="55">
        <v>0</v>
      </c>
      <c r="H1269" s="55">
        <v>0</v>
      </c>
      <c r="I1269" s="55">
        <v>0</v>
      </c>
      <c r="J1269" s="55">
        <v>0</v>
      </c>
      <c r="K1269" s="55">
        <v>7010788.7582636476</v>
      </c>
      <c r="L1269" s="55">
        <v>0</v>
      </c>
      <c r="M1269" s="56">
        <v>7010788.7582636476</v>
      </c>
    </row>
    <row r="1270" spans="1:13" x14ac:dyDescent="0.4">
      <c r="A1270" s="51"/>
      <c r="B1270" s="52">
        <v>1252</v>
      </c>
      <c r="C1270" s="52">
        <v>0</v>
      </c>
      <c r="D1270" s="52">
        <v>0</v>
      </c>
      <c r="E1270" s="52">
        <v>0</v>
      </c>
      <c r="F1270" s="52">
        <v>0</v>
      </c>
      <c r="G1270" s="52">
        <v>0</v>
      </c>
      <c r="H1270" s="52">
        <v>0</v>
      </c>
      <c r="I1270" s="52">
        <v>0</v>
      </c>
      <c r="J1270" s="52">
        <v>0</v>
      </c>
      <c r="K1270" s="52">
        <v>8104067.2737968834</v>
      </c>
      <c r="L1270" s="52">
        <v>0</v>
      </c>
      <c r="M1270" s="53">
        <v>8104067.2737968834</v>
      </c>
    </row>
    <row r="1271" spans="1:13" x14ac:dyDescent="0.4">
      <c r="A1271" s="54"/>
      <c r="B1271" s="55">
        <v>1253</v>
      </c>
      <c r="C1271" s="55">
        <v>0</v>
      </c>
      <c r="D1271" s="55">
        <v>0</v>
      </c>
      <c r="E1271" s="55">
        <v>0</v>
      </c>
      <c r="F1271" s="55">
        <v>0</v>
      </c>
      <c r="G1271" s="55">
        <v>6236550.9180090651</v>
      </c>
      <c r="H1271" s="55">
        <v>0</v>
      </c>
      <c r="I1271" s="55">
        <v>0</v>
      </c>
      <c r="J1271" s="55">
        <v>0</v>
      </c>
      <c r="K1271" s="55">
        <v>0</v>
      </c>
      <c r="L1271" s="55">
        <v>0</v>
      </c>
      <c r="M1271" s="56">
        <v>6236550.9180090651</v>
      </c>
    </row>
    <row r="1272" spans="1:13" x14ac:dyDescent="0.4">
      <c r="A1272" s="51"/>
      <c r="B1272" s="52">
        <v>1254</v>
      </c>
      <c r="C1272" s="52">
        <v>0</v>
      </c>
      <c r="D1272" s="52">
        <v>0</v>
      </c>
      <c r="E1272" s="52">
        <v>0</v>
      </c>
      <c r="F1272" s="52">
        <v>0</v>
      </c>
      <c r="G1272" s="52">
        <v>0</v>
      </c>
      <c r="H1272" s="52">
        <v>0</v>
      </c>
      <c r="I1272" s="52">
        <v>0</v>
      </c>
      <c r="J1272" s="52">
        <v>0</v>
      </c>
      <c r="K1272" s="52">
        <v>0</v>
      </c>
      <c r="L1272" s="52">
        <v>0</v>
      </c>
      <c r="M1272" s="53">
        <v>0</v>
      </c>
    </row>
    <row r="1273" spans="1:13" x14ac:dyDescent="0.4">
      <c r="A1273" s="54"/>
      <c r="B1273" s="55">
        <v>1255</v>
      </c>
      <c r="C1273" s="55">
        <v>0</v>
      </c>
      <c r="D1273" s="55">
        <v>11951904.519408386</v>
      </c>
      <c r="E1273" s="55">
        <v>0</v>
      </c>
      <c r="F1273" s="55">
        <v>0</v>
      </c>
      <c r="G1273" s="55">
        <v>10570936.827666936</v>
      </c>
      <c r="H1273" s="55">
        <v>0</v>
      </c>
      <c r="I1273" s="55">
        <v>0</v>
      </c>
      <c r="J1273" s="55">
        <v>0</v>
      </c>
      <c r="K1273" s="55">
        <v>0</v>
      </c>
      <c r="L1273" s="55">
        <v>0</v>
      </c>
      <c r="M1273" s="56">
        <v>22522841.347075321</v>
      </c>
    </row>
    <row r="1274" spans="1:13" x14ac:dyDescent="0.4">
      <c r="A1274" s="51"/>
      <c r="B1274" s="52">
        <v>1256</v>
      </c>
      <c r="C1274" s="52">
        <v>0</v>
      </c>
      <c r="D1274" s="52">
        <v>0</v>
      </c>
      <c r="E1274" s="52">
        <v>20701598.325410739</v>
      </c>
      <c r="F1274" s="52">
        <v>0</v>
      </c>
      <c r="G1274" s="52">
        <v>0</v>
      </c>
      <c r="H1274" s="52">
        <v>0</v>
      </c>
      <c r="I1274" s="52">
        <v>0</v>
      </c>
      <c r="J1274" s="52">
        <v>0</v>
      </c>
      <c r="K1274" s="52">
        <v>0</v>
      </c>
      <c r="L1274" s="52">
        <v>0</v>
      </c>
      <c r="M1274" s="53">
        <v>20701598.325410739</v>
      </c>
    </row>
    <row r="1275" spans="1:13" x14ac:dyDescent="0.4">
      <c r="A1275" s="54"/>
      <c r="B1275" s="55">
        <v>1257</v>
      </c>
      <c r="C1275" s="55">
        <v>0</v>
      </c>
      <c r="D1275" s="55">
        <v>0</v>
      </c>
      <c r="E1275" s="55">
        <v>21393932.32276617</v>
      </c>
      <c r="F1275" s="55">
        <v>0</v>
      </c>
      <c r="G1275" s="55">
        <v>0</v>
      </c>
      <c r="H1275" s="55">
        <v>0</v>
      </c>
      <c r="I1275" s="55">
        <v>0</v>
      </c>
      <c r="J1275" s="55">
        <v>0</v>
      </c>
      <c r="K1275" s="55">
        <v>0</v>
      </c>
      <c r="L1275" s="55">
        <v>0</v>
      </c>
      <c r="M1275" s="56">
        <v>21393932.32276617</v>
      </c>
    </row>
    <row r="1276" spans="1:13" x14ac:dyDescent="0.4">
      <c r="A1276" s="51"/>
      <c r="B1276" s="52">
        <v>1258</v>
      </c>
      <c r="C1276" s="52">
        <v>0</v>
      </c>
      <c r="D1276" s="52">
        <v>0</v>
      </c>
      <c r="E1276" s="52">
        <v>5855949.0504109208</v>
      </c>
      <c r="F1276" s="52">
        <v>0</v>
      </c>
      <c r="G1276" s="52">
        <v>55098777.684534147</v>
      </c>
      <c r="H1276" s="52">
        <v>0</v>
      </c>
      <c r="I1276" s="52">
        <v>0</v>
      </c>
      <c r="J1276" s="52">
        <v>0</v>
      </c>
      <c r="K1276" s="52">
        <v>0</v>
      </c>
      <c r="L1276" s="52">
        <v>0</v>
      </c>
      <c r="M1276" s="53">
        <v>60954726.734945066</v>
      </c>
    </row>
    <row r="1277" spans="1:13" x14ac:dyDescent="0.4">
      <c r="A1277" s="54"/>
      <c r="B1277" s="55">
        <v>1259</v>
      </c>
      <c r="C1277" s="55">
        <v>0</v>
      </c>
      <c r="D1277" s="55">
        <v>42620339.55557242</v>
      </c>
      <c r="E1277" s="55">
        <v>0</v>
      </c>
      <c r="F1277" s="55">
        <v>0</v>
      </c>
      <c r="G1277" s="55">
        <v>0</v>
      </c>
      <c r="H1277" s="55">
        <v>0</v>
      </c>
      <c r="I1277" s="55">
        <v>0</v>
      </c>
      <c r="J1277" s="55">
        <v>0</v>
      </c>
      <c r="K1277" s="55">
        <v>5764997.1230492089</v>
      </c>
      <c r="L1277" s="55">
        <v>0</v>
      </c>
      <c r="M1277" s="56">
        <v>48385336.678621627</v>
      </c>
    </row>
    <row r="1278" spans="1:13" x14ac:dyDescent="0.4">
      <c r="A1278" s="51"/>
      <c r="B1278" s="52">
        <v>1260</v>
      </c>
      <c r="C1278" s="52">
        <v>0</v>
      </c>
      <c r="D1278" s="52">
        <v>0</v>
      </c>
      <c r="E1278" s="52">
        <v>0</v>
      </c>
      <c r="F1278" s="52">
        <v>0</v>
      </c>
      <c r="G1278" s="52">
        <v>0</v>
      </c>
      <c r="H1278" s="52">
        <v>0</v>
      </c>
      <c r="I1278" s="52">
        <v>0</v>
      </c>
      <c r="J1278" s="52">
        <v>0</v>
      </c>
      <c r="K1278" s="52">
        <v>0</v>
      </c>
      <c r="L1278" s="52">
        <v>0</v>
      </c>
      <c r="M1278" s="53">
        <v>0</v>
      </c>
    </row>
    <row r="1279" spans="1:13" x14ac:dyDescent="0.4">
      <c r="A1279" s="54"/>
      <c r="B1279" s="55">
        <v>1261</v>
      </c>
      <c r="C1279" s="55">
        <v>0</v>
      </c>
      <c r="D1279" s="55">
        <v>0</v>
      </c>
      <c r="E1279" s="55">
        <v>0</v>
      </c>
      <c r="F1279" s="55">
        <v>0</v>
      </c>
      <c r="G1279" s="55">
        <v>0</v>
      </c>
      <c r="H1279" s="55">
        <v>0</v>
      </c>
      <c r="I1279" s="55">
        <v>0</v>
      </c>
      <c r="J1279" s="55">
        <v>0</v>
      </c>
      <c r="K1279" s="55">
        <v>8247533.0282886364</v>
      </c>
      <c r="L1279" s="55">
        <v>0</v>
      </c>
      <c r="M1279" s="56">
        <v>8247533.0282886364</v>
      </c>
    </row>
    <row r="1280" spans="1:13" x14ac:dyDescent="0.4">
      <c r="A1280" s="51"/>
      <c r="B1280" s="52">
        <v>1262</v>
      </c>
      <c r="C1280" s="52">
        <v>0</v>
      </c>
      <c r="D1280" s="52">
        <v>7381251.9151743613</v>
      </c>
      <c r="E1280" s="52">
        <v>0</v>
      </c>
      <c r="F1280" s="52">
        <v>0</v>
      </c>
      <c r="G1280" s="52">
        <v>0</v>
      </c>
      <c r="H1280" s="52">
        <v>7837587.5785426795</v>
      </c>
      <c r="I1280" s="52">
        <v>0</v>
      </c>
      <c r="J1280" s="52">
        <v>0</v>
      </c>
      <c r="K1280" s="52">
        <v>0</v>
      </c>
      <c r="L1280" s="52">
        <v>0</v>
      </c>
      <c r="M1280" s="53">
        <v>15218839.493717041</v>
      </c>
    </row>
    <row r="1281" spans="1:13" x14ac:dyDescent="0.4">
      <c r="A1281" s="54"/>
      <c r="B1281" s="55">
        <v>1263</v>
      </c>
      <c r="C1281" s="55">
        <v>0</v>
      </c>
      <c r="D1281" s="55">
        <v>0</v>
      </c>
      <c r="E1281" s="55">
        <v>0</v>
      </c>
      <c r="F1281" s="55">
        <v>0</v>
      </c>
      <c r="G1281" s="55">
        <v>0</v>
      </c>
      <c r="H1281" s="55">
        <v>0</v>
      </c>
      <c r="I1281" s="55">
        <v>0</v>
      </c>
      <c r="J1281" s="55">
        <v>7333908.9877746589</v>
      </c>
      <c r="K1281" s="55">
        <v>0</v>
      </c>
      <c r="L1281" s="55">
        <v>0</v>
      </c>
      <c r="M1281" s="56">
        <v>0</v>
      </c>
    </row>
    <row r="1282" spans="1:13" x14ac:dyDescent="0.4">
      <c r="A1282" s="51"/>
      <c r="B1282" s="52">
        <v>1264</v>
      </c>
      <c r="C1282" s="52">
        <v>0</v>
      </c>
      <c r="D1282" s="52">
        <v>0</v>
      </c>
      <c r="E1282" s="52">
        <v>10008145.759391174</v>
      </c>
      <c r="F1282" s="52">
        <v>0</v>
      </c>
      <c r="G1282" s="52">
        <v>0</v>
      </c>
      <c r="H1282" s="52">
        <v>0</v>
      </c>
      <c r="I1282" s="52">
        <v>0</v>
      </c>
      <c r="J1282" s="52">
        <v>0</v>
      </c>
      <c r="K1282" s="52">
        <v>13153344.261717502</v>
      </c>
      <c r="L1282" s="52">
        <v>0</v>
      </c>
      <c r="M1282" s="53">
        <v>23161490.021108676</v>
      </c>
    </row>
    <row r="1283" spans="1:13" x14ac:dyDescent="0.4">
      <c r="A1283" s="54"/>
      <c r="B1283" s="55">
        <v>1265</v>
      </c>
      <c r="C1283" s="55">
        <v>0</v>
      </c>
      <c r="D1283" s="55">
        <v>0</v>
      </c>
      <c r="E1283" s="55">
        <v>0</v>
      </c>
      <c r="F1283" s="55">
        <v>0</v>
      </c>
      <c r="G1283" s="55">
        <v>0</v>
      </c>
      <c r="H1283" s="55">
        <v>0</v>
      </c>
      <c r="I1283" s="55">
        <v>0</v>
      </c>
      <c r="J1283" s="55">
        <v>0</v>
      </c>
      <c r="K1283" s="55">
        <v>0</v>
      </c>
      <c r="L1283" s="55">
        <v>0</v>
      </c>
      <c r="M1283" s="56">
        <v>0</v>
      </c>
    </row>
    <row r="1284" spans="1:13" x14ac:dyDescent="0.4">
      <c r="A1284" s="51"/>
      <c r="B1284" s="52">
        <v>1266</v>
      </c>
      <c r="C1284" s="52">
        <v>0</v>
      </c>
      <c r="D1284" s="52">
        <v>0</v>
      </c>
      <c r="E1284" s="52">
        <v>0</v>
      </c>
      <c r="F1284" s="52">
        <v>0</v>
      </c>
      <c r="G1284" s="52">
        <v>6315815.98750153</v>
      </c>
      <c r="H1284" s="52">
        <v>0</v>
      </c>
      <c r="I1284" s="52">
        <v>0</v>
      </c>
      <c r="J1284" s="52">
        <v>0</v>
      </c>
      <c r="K1284" s="52">
        <v>0</v>
      </c>
      <c r="L1284" s="52">
        <v>0</v>
      </c>
      <c r="M1284" s="53">
        <v>6315815.98750153</v>
      </c>
    </row>
    <row r="1285" spans="1:13" x14ac:dyDescent="0.4">
      <c r="A1285" s="54"/>
      <c r="B1285" s="55">
        <v>1267</v>
      </c>
      <c r="C1285" s="55">
        <v>39446872.105192877</v>
      </c>
      <c r="D1285" s="55">
        <v>0</v>
      </c>
      <c r="E1285" s="55">
        <v>9092284.5675487779</v>
      </c>
      <c r="F1285" s="55">
        <v>0</v>
      </c>
      <c r="G1285" s="55">
        <v>0</v>
      </c>
      <c r="H1285" s="55">
        <v>0</v>
      </c>
      <c r="I1285" s="55">
        <v>0</v>
      </c>
      <c r="J1285" s="55">
        <v>0</v>
      </c>
      <c r="K1285" s="55">
        <v>0</v>
      </c>
      <c r="L1285" s="55">
        <v>0</v>
      </c>
      <c r="M1285" s="56">
        <v>48539156.672741652</v>
      </c>
    </row>
    <row r="1286" spans="1:13" x14ac:dyDescent="0.4">
      <c r="A1286" s="51"/>
      <c r="B1286" s="52">
        <v>1268</v>
      </c>
      <c r="C1286" s="52">
        <v>0</v>
      </c>
      <c r="D1286" s="52">
        <v>0</v>
      </c>
      <c r="E1286" s="52">
        <v>0</v>
      </c>
      <c r="F1286" s="52">
        <v>0</v>
      </c>
      <c r="G1286" s="52">
        <v>0</v>
      </c>
      <c r="H1286" s="52">
        <v>0</v>
      </c>
      <c r="I1286" s="52">
        <v>0</v>
      </c>
      <c r="J1286" s="52">
        <v>0</v>
      </c>
      <c r="K1286" s="52">
        <v>0</v>
      </c>
      <c r="L1286" s="52">
        <v>0</v>
      </c>
      <c r="M1286" s="53">
        <v>0</v>
      </c>
    </row>
    <row r="1287" spans="1:13" x14ac:dyDescent="0.4">
      <c r="A1287" s="54"/>
      <c r="B1287" s="55">
        <v>1269</v>
      </c>
      <c r="C1287" s="55">
        <v>0</v>
      </c>
      <c r="D1287" s="55">
        <v>0</v>
      </c>
      <c r="E1287" s="55">
        <v>0</v>
      </c>
      <c r="F1287" s="55">
        <v>0</v>
      </c>
      <c r="G1287" s="55">
        <v>0</v>
      </c>
      <c r="H1287" s="55">
        <v>0</v>
      </c>
      <c r="I1287" s="55">
        <v>0</v>
      </c>
      <c r="J1287" s="55">
        <v>0</v>
      </c>
      <c r="K1287" s="55">
        <v>0</v>
      </c>
      <c r="L1287" s="55">
        <v>0</v>
      </c>
      <c r="M1287" s="56">
        <v>0</v>
      </c>
    </row>
    <row r="1288" spans="1:13" x14ac:dyDescent="0.4">
      <c r="A1288" s="51"/>
      <c r="B1288" s="52">
        <v>1270</v>
      </c>
      <c r="C1288" s="52">
        <v>0</v>
      </c>
      <c r="D1288" s="52">
        <v>0</v>
      </c>
      <c r="E1288" s="52">
        <v>0</v>
      </c>
      <c r="F1288" s="52">
        <v>0</v>
      </c>
      <c r="G1288" s="52">
        <v>196752428.51952589</v>
      </c>
      <c r="H1288" s="52">
        <v>0</v>
      </c>
      <c r="I1288" s="52">
        <v>0</v>
      </c>
      <c r="J1288" s="52">
        <v>0</v>
      </c>
      <c r="K1288" s="52">
        <v>5891110.2621613629</v>
      </c>
      <c r="L1288" s="52">
        <v>0</v>
      </c>
      <c r="M1288" s="53">
        <v>202643538.78168729</v>
      </c>
    </row>
    <row r="1289" spans="1:13" x14ac:dyDescent="0.4">
      <c r="A1289" s="54"/>
      <c r="B1289" s="55">
        <v>1271</v>
      </c>
      <c r="C1289" s="55">
        <v>0</v>
      </c>
      <c r="D1289" s="55">
        <v>0</v>
      </c>
      <c r="E1289" s="55">
        <v>0</v>
      </c>
      <c r="F1289" s="55">
        <v>0</v>
      </c>
      <c r="G1289" s="55">
        <v>0</v>
      </c>
      <c r="H1289" s="55">
        <v>0</v>
      </c>
      <c r="I1289" s="55">
        <v>0</v>
      </c>
      <c r="J1289" s="55">
        <v>0</v>
      </c>
      <c r="K1289" s="55">
        <v>0</v>
      </c>
      <c r="L1289" s="55">
        <v>0</v>
      </c>
      <c r="M1289" s="56">
        <v>0</v>
      </c>
    </row>
    <row r="1290" spans="1:13" x14ac:dyDescent="0.4">
      <c r="A1290" s="51"/>
      <c r="B1290" s="52">
        <v>1272</v>
      </c>
      <c r="C1290" s="52">
        <v>0</v>
      </c>
      <c r="D1290" s="52">
        <v>8700198.6698618066</v>
      </c>
      <c r="E1290" s="52">
        <v>0</v>
      </c>
      <c r="F1290" s="52">
        <v>0</v>
      </c>
      <c r="G1290" s="52">
        <v>0</v>
      </c>
      <c r="H1290" s="52">
        <v>0</v>
      </c>
      <c r="I1290" s="52">
        <v>0</v>
      </c>
      <c r="J1290" s="52">
        <v>0</v>
      </c>
      <c r="K1290" s="52">
        <v>0</v>
      </c>
      <c r="L1290" s="52">
        <v>0</v>
      </c>
      <c r="M1290" s="53">
        <v>8700198.6698618066</v>
      </c>
    </row>
    <row r="1291" spans="1:13" x14ac:dyDescent="0.4">
      <c r="A1291" s="54"/>
      <c r="B1291" s="55">
        <v>1273</v>
      </c>
      <c r="C1291" s="55">
        <v>0</v>
      </c>
      <c r="D1291" s="55">
        <v>0</v>
      </c>
      <c r="E1291" s="55">
        <v>0</v>
      </c>
      <c r="F1291" s="55">
        <v>0</v>
      </c>
      <c r="G1291" s="55">
        <v>0</v>
      </c>
      <c r="H1291" s="55">
        <v>0</v>
      </c>
      <c r="I1291" s="55">
        <v>0</v>
      </c>
      <c r="J1291" s="55">
        <v>0</v>
      </c>
      <c r="K1291" s="55">
        <v>0</v>
      </c>
      <c r="L1291" s="55">
        <v>0</v>
      </c>
      <c r="M1291" s="56">
        <v>0</v>
      </c>
    </row>
    <row r="1292" spans="1:13" x14ac:dyDescent="0.4">
      <c r="A1292" s="51"/>
      <c r="B1292" s="52">
        <v>1274</v>
      </c>
      <c r="C1292" s="52">
        <v>0</v>
      </c>
      <c r="D1292" s="52">
        <v>8152909.103400277</v>
      </c>
      <c r="E1292" s="52">
        <v>0</v>
      </c>
      <c r="F1292" s="52">
        <v>0</v>
      </c>
      <c r="G1292" s="52">
        <v>0</v>
      </c>
      <c r="H1292" s="52">
        <v>0</v>
      </c>
      <c r="I1292" s="52">
        <v>0</v>
      </c>
      <c r="J1292" s="52">
        <v>226469517.54481101</v>
      </c>
      <c r="K1292" s="52">
        <v>0</v>
      </c>
      <c r="L1292" s="52">
        <v>0</v>
      </c>
      <c r="M1292" s="53">
        <v>8152909.103400277</v>
      </c>
    </row>
    <row r="1293" spans="1:13" x14ac:dyDescent="0.4">
      <c r="A1293" s="54"/>
      <c r="B1293" s="55">
        <v>1275</v>
      </c>
      <c r="C1293" s="55">
        <v>7923167.864359878</v>
      </c>
      <c r="D1293" s="55">
        <v>0</v>
      </c>
      <c r="E1293" s="55">
        <v>0</v>
      </c>
      <c r="F1293" s="55">
        <v>0</v>
      </c>
      <c r="G1293" s="55">
        <v>0</v>
      </c>
      <c r="H1293" s="55">
        <v>0</v>
      </c>
      <c r="I1293" s="55">
        <v>0</v>
      </c>
      <c r="J1293" s="55">
        <v>0</v>
      </c>
      <c r="K1293" s="55">
        <v>0</v>
      </c>
      <c r="L1293" s="55">
        <v>0</v>
      </c>
      <c r="M1293" s="56">
        <v>7923167.864359878</v>
      </c>
    </row>
    <row r="1294" spans="1:13" x14ac:dyDescent="0.4">
      <c r="A1294" s="51"/>
      <c r="B1294" s="52">
        <v>1276</v>
      </c>
      <c r="C1294" s="52">
        <v>7027458.8091904111</v>
      </c>
      <c r="D1294" s="52">
        <v>0</v>
      </c>
      <c r="E1294" s="52">
        <v>0</v>
      </c>
      <c r="F1294" s="52">
        <v>0</v>
      </c>
      <c r="G1294" s="52">
        <v>9273844.2156476453</v>
      </c>
      <c r="H1294" s="52">
        <v>0</v>
      </c>
      <c r="I1294" s="52">
        <v>6342044.3677829634</v>
      </c>
      <c r="J1294" s="52">
        <v>0</v>
      </c>
      <c r="K1294" s="52">
        <v>0</v>
      </c>
      <c r="L1294" s="52">
        <v>0</v>
      </c>
      <c r="M1294" s="53">
        <v>113197315.49739522</v>
      </c>
    </row>
    <row r="1295" spans="1:13" x14ac:dyDescent="0.4">
      <c r="A1295" s="54"/>
      <c r="B1295" s="55">
        <v>1277</v>
      </c>
      <c r="C1295" s="55">
        <v>0</v>
      </c>
      <c r="D1295" s="55">
        <v>17572765.294702142</v>
      </c>
      <c r="E1295" s="55">
        <v>0</v>
      </c>
      <c r="F1295" s="55">
        <v>0</v>
      </c>
      <c r="G1295" s="55">
        <v>0</v>
      </c>
      <c r="H1295" s="55">
        <v>0</v>
      </c>
      <c r="I1295" s="55">
        <v>0</v>
      </c>
      <c r="J1295" s="55">
        <v>31740680.640914649</v>
      </c>
      <c r="K1295" s="55">
        <v>0</v>
      </c>
      <c r="L1295" s="55">
        <v>0</v>
      </c>
      <c r="M1295" s="56">
        <v>17572765.294702142</v>
      </c>
    </row>
    <row r="1296" spans="1:13" x14ac:dyDescent="0.4">
      <c r="A1296" s="51"/>
      <c r="B1296" s="52">
        <v>1278</v>
      </c>
      <c r="C1296" s="52">
        <v>0</v>
      </c>
      <c r="D1296" s="52">
        <v>0</v>
      </c>
      <c r="E1296" s="52">
        <v>0</v>
      </c>
      <c r="F1296" s="52">
        <v>0</v>
      </c>
      <c r="G1296" s="52">
        <v>0</v>
      </c>
      <c r="H1296" s="52">
        <v>0</v>
      </c>
      <c r="I1296" s="52">
        <v>0</v>
      </c>
      <c r="J1296" s="52">
        <v>0</v>
      </c>
      <c r="K1296" s="52">
        <v>0</v>
      </c>
      <c r="L1296" s="52">
        <v>0</v>
      </c>
      <c r="M1296" s="53">
        <v>0</v>
      </c>
    </row>
    <row r="1297" spans="1:13" x14ac:dyDescent="0.4">
      <c r="A1297" s="54"/>
      <c r="B1297" s="55">
        <v>1279</v>
      </c>
      <c r="C1297" s="55">
        <v>0</v>
      </c>
      <c r="D1297" s="55">
        <v>0</v>
      </c>
      <c r="E1297" s="55">
        <v>0</v>
      </c>
      <c r="F1297" s="55">
        <v>6310755.5387882143</v>
      </c>
      <c r="G1297" s="55">
        <v>0</v>
      </c>
      <c r="H1297" s="55">
        <v>6737466.8665963784</v>
      </c>
      <c r="I1297" s="55">
        <v>6185116.4473605156</v>
      </c>
      <c r="J1297" s="55">
        <v>0</v>
      </c>
      <c r="K1297" s="55">
        <v>0</v>
      </c>
      <c r="L1297" s="55">
        <v>0</v>
      </c>
      <c r="M1297" s="56">
        <v>19233338.852745108</v>
      </c>
    </row>
    <row r="1298" spans="1:13" x14ac:dyDescent="0.4">
      <c r="A1298" s="51"/>
      <c r="B1298" s="52">
        <v>1280</v>
      </c>
      <c r="C1298" s="52">
        <v>0</v>
      </c>
      <c r="D1298" s="52">
        <v>0</v>
      </c>
      <c r="E1298" s="52">
        <v>0</v>
      </c>
      <c r="F1298" s="52">
        <v>13023810.561996335</v>
      </c>
      <c r="G1298" s="52">
        <v>0</v>
      </c>
      <c r="H1298" s="52">
        <v>6157750.774085545</v>
      </c>
      <c r="I1298" s="52">
        <v>0</v>
      </c>
      <c r="J1298" s="52">
        <v>0</v>
      </c>
      <c r="K1298" s="52">
        <v>0</v>
      </c>
      <c r="L1298" s="52">
        <v>0</v>
      </c>
      <c r="M1298" s="53">
        <v>19181561.336081881</v>
      </c>
    </row>
    <row r="1299" spans="1:13" x14ac:dyDescent="0.4">
      <c r="A1299" s="54"/>
      <c r="B1299" s="55">
        <v>1281</v>
      </c>
      <c r="C1299" s="55">
        <v>0</v>
      </c>
      <c r="D1299" s="55">
        <v>0</v>
      </c>
      <c r="E1299" s="55">
        <v>6237551.9205274526</v>
      </c>
      <c r="F1299" s="55">
        <v>0</v>
      </c>
      <c r="G1299" s="55">
        <v>0</v>
      </c>
      <c r="H1299" s="55">
        <v>0</v>
      </c>
      <c r="I1299" s="55">
        <v>0</v>
      </c>
      <c r="J1299" s="55">
        <v>0</v>
      </c>
      <c r="K1299" s="55">
        <v>0</v>
      </c>
      <c r="L1299" s="55">
        <v>0</v>
      </c>
      <c r="M1299" s="56">
        <v>6237551.9205274526</v>
      </c>
    </row>
    <row r="1300" spans="1:13" x14ac:dyDescent="0.4">
      <c r="A1300" s="51"/>
      <c r="B1300" s="52">
        <v>1282</v>
      </c>
      <c r="C1300" s="52">
        <v>0</v>
      </c>
      <c r="D1300" s="52">
        <v>0</v>
      </c>
      <c r="E1300" s="52">
        <v>0</v>
      </c>
      <c r="F1300" s="52">
        <v>0</v>
      </c>
      <c r="G1300" s="52">
        <v>0</v>
      </c>
      <c r="H1300" s="52">
        <v>0</v>
      </c>
      <c r="I1300" s="52">
        <v>0</v>
      </c>
      <c r="J1300" s="52">
        <v>24535888.835341308</v>
      </c>
      <c r="K1300" s="52">
        <v>0</v>
      </c>
      <c r="L1300" s="52">
        <v>0</v>
      </c>
      <c r="M1300" s="53">
        <v>0</v>
      </c>
    </row>
    <row r="1301" spans="1:13" x14ac:dyDescent="0.4">
      <c r="A1301" s="54"/>
      <c r="B1301" s="55">
        <v>1283</v>
      </c>
      <c r="C1301" s="55">
        <v>0</v>
      </c>
      <c r="D1301" s="55">
        <v>0</v>
      </c>
      <c r="E1301" s="55">
        <v>0</v>
      </c>
      <c r="F1301" s="55">
        <v>0</v>
      </c>
      <c r="G1301" s="55">
        <v>0</v>
      </c>
      <c r="H1301" s="55">
        <v>0</v>
      </c>
      <c r="I1301" s="55">
        <v>0</v>
      </c>
      <c r="J1301" s="55">
        <v>0</v>
      </c>
      <c r="K1301" s="55">
        <v>0</v>
      </c>
      <c r="L1301" s="55">
        <v>0</v>
      </c>
      <c r="M1301" s="56">
        <v>0</v>
      </c>
    </row>
    <row r="1302" spans="1:13" x14ac:dyDescent="0.4">
      <c r="A1302" s="51"/>
      <c r="B1302" s="52">
        <v>1284</v>
      </c>
      <c r="C1302" s="52">
        <v>0</v>
      </c>
      <c r="D1302" s="52">
        <v>0</v>
      </c>
      <c r="E1302" s="52">
        <v>0</v>
      </c>
      <c r="F1302" s="52">
        <v>0</v>
      </c>
      <c r="G1302" s="52">
        <v>0</v>
      </c>
      <c r="H1302" s="52">
        <v>0</v>
      </c>
      <c r="I1302" s="52">
        <v>0</v>
      </c>
      <c r="J1302" s="52">
        <v>11498296.319770357</v>
      </c>
      <c r="K1302" s="52">
        <v>16233834.292833082</v>
      </c>
      <c r="L1302" s="52">
        <v>0</v>
      </c>
      <c r="M1302" s="53">
        <v>16233834.292833082</v>
      </c>
    </row>
    <row r="1303" spans="1:13" x14ac:dyDescent="0.4">
      <c r="A1303" s="54"/>
      <c r="B1303" s="55">
        <v>1285</v>
      </c>
      <c r="C1303" s="55">
        <v>0</v>
      </c>
      <c r="D1303" s="55">
        <v>26817189.723424889</v>
      </c>
      <c r="E1303" s="55">
        <v>0</v>
      </c>
      <c r="F1303" s="55">
        <v>0</v>
      </c>
      <c r="G1303" s="55">
        <v>0</v>
      </c>
      <c r="H1303" s="55">
        <v>0</v>
      </c>
      <c r="I1303" s="55">
        <v>0</v>
      </c>
      <c r="J1303" s="55">
        <v>0</v>
      </c>
      <c r="K1303" s="55">
        <v>0</v>
      </c>
      <c r="L1303" s="55">
        <v>0</v>
      </c>
      <c r="M1303" s="56">
        <v>34985201.190876879</v>
      </c>
    </row>
    <row r="1304" spans="1:13" x14ac:dyDescent="0.4">
      <c r="A1304" s="51"/>
      <c r="B1304" s="52">
        <v>1286</v>
      </c>
      <c r="C1304" s="52">
        <v>0</v>
      </c>
      <c r="D1304" s="52">
        <v>0</v>
      </c>
      <c r="E1304" s="52">
        <v>0</v>
      </c>
      <c r="F1304" s="52">
        <v>0</v>
      </c>
      <c r="G1304" s="52">
        <v>0</v>
      </c>
      <c r="H1304" s="52">
        <v>6882693.6312488178</v>
      </c>
      <c r="I1304" s="52">
        <v>0</v>
      </c>
      <c r="J1304" s="52">
        <v>0</v>
      </c>
      <c r="K1304" s="52">
        <v>0</v>
      </c>
      <c r="L1304" s="52">
        <v>0</v>
      </c>
      <c r="M1304" s="53">
        <v>6882693.6312488178</v>
      </c>
    </row>
    <row r="1305" spans="1:13" x14ac:dyDescent="0.4">
      <c r="A1305" s="54"/>
      <c r="B1305" s="55">
        <v>1287</v>
      </c>
      <c r="C1305" s="55">
        <v>0</v>
      </c>
      <c r="D1305" s="55">
        <v>0</v>
      </c>
      <c r="E1305" s="55">
        <v>0</v>
      </c>
      <c r="F1305" s="55">
        <v>0</v>
      </c>
      <c r="G1305" s="55">
        <v>0</v>
      </c>
      <c r="H1305" s="55">
        <v>0</v>
      </c>
      <c r="I1305" s="55">
        <v>0</v>
      </c>
      <c r="J1305" s="55">
        <v>0</v>
      </c>
      <c r="K1305" s="55">
        <v>0</v>
      </c>
      <c r="L1305" s="55">
        <v>0</v>
      </c>
      <c r="M1305" s="56">
        <v>7737081.6419064337</v>
      </c>
    </row>
    <row r="1306" spans="1:13" x14ac:dyDescent="0.4">
      <c r="A1306" s="51"/>
      <c r="B1306" s="52">
        <v>1288</v>
      </c>
      <c r="C1306" s="52">
        <v>0</v>
      </c>
      <c r="D1306" s="52">
        <v>0</v>
      </c>
      <c r="E1306" s="52">
        <v>0</v>
      </c>
      <c r="F1306" s="52">
        <v>0</v>
      </c>
      <c r="G1306" s="52">
        <v>0</v>
      </c>
      <c r="H1306" s="52">
        <v>0</v>
      </c>
      <c r="I1306" s="52">
        <v>0</v>
      </c>
      <c r="J1306" s="52">
        <v>0</v>
      </c>
      <c r="K1306" s="52">
        <v>0</v>
      </c>
      <c r="L1306" s="52">
        <v>0</v>
      </c>
      <c r="M1306" s="53">
        <v>9716792.7266633306</v>
      </c>
    </row>
    <row r="1307" spans="1:13" x14ac:dyDescent="0.4">
      <c r="A1307" s="54"/>
      <c r="B1307" s="55">
        <v>1289</v>
      </c>
      <c r="C1307" s="55">
        <v>0</v>
      </c>
      <c r="D1307" s="55">
        <v>11664868.998516086</v>
      </c>
      <c r="E1307" s="55">
        <v>0</v>
      </c>
      <c r="F1307" s="55">
        <v>0</v>
      </c>
      <c r="G1307" s="55">
        <v>0</v>
      </c>
      <c r="H1307" s="55">
        <v>0</v>
      </c>
      <c r="I1307" s="55">
        <v>44601022.637012407</v>
      </c>
      <c r="J1307" s="55">
        <v>0</v>
      </c>
      <c r="K1307" s="55">
        <v>21229812.163172249</v>
      </c>
      <c r="L1307" s="55">
        <v>0</v>
      </c>
      <c r="M1307" s="56">
        <v>91641070.978338271</v>
      </c>
    </row>
    <row r="1308" spans="1:13" x14ac:dyDescent="0.4">
      <c r="A1308" s="51"/>
      <c r="B1308" s="52">
        <v>1290</v>
      </c>
      <c r="C1308" s="52">
        <v>0</v>
      </c>
      <c r="D1308" s="52">
        <v>0</v>
      </c>
      <c r="E1308" s="52">
        <v>0</v>
      </c>
      <c r="F1308" s="52">
        <v>0</v>
      </c>
      <c r="G1308" s="52">
        <v>0</v>
      </c>
      <c r="H1308" s="52">
        <v>0</v>
      </c>
      <c r="I1308" s="52">
        <v>0</v>
      </c>
      <c r="J1308" s="52">
        <v>0</v>
      </c>
      <c r="K1308" s="52">
        <v>0</v>
      </c>
      <c r="L1308" s="52">
        <v>0</v>
      </c>
      <c r="M1308" s="53">
        <v>0</v>
      </c>
    </row>
    <row r="1309" spans="1:13" x14ac:dyDescent="0.4">
      <c r="A1309" s="54"/>
      <c r="B1309" s="55">
        <v>1291</v>
      </c>
      <c r="C1309" s="55">
        <v>7246027.9634271311</v>
      </c>
      <c r="D1309" s="55">
        <v>0</v>
      </c>
      <c r="E1309" s="55">
        <v>0</v>
      </c>
      <c r="F1309" s="55">
        <v>0</v>
      </c>
      <c r="G1309" s="55">
        <v>0</v>
      </c>
      <c r="H1309" s="55">
        <v>0</v>
      </c>
      <c r="I1309" s="55">
        <v>0</v>
      </c>
      <c r="J1309" s="55">
        <v>0</v>
      </c>
      <c r="K1309" s="55">
        <v>0</v>
      </c>
      <c r="L1309" s="55">
        <v>0</v>
      </c>
      <c r="M1309" s="56">
        <v>7246027.9634271311</v>
      </c>
    </row>
    <row r="1310" spans="1:13" x14ac:dyDescent="0.4">
      <c r="A1310" s="51"/>
      <c r="B1310" s="52">
        <v>1292</v>
      </c>
      <c r="C1310" s="52">
        <v>0</v>
      </c>
      <c r="D1310" s="52">
        <v>0</v>
      </c>
      <c r="E1310" s="52">
        <v>0</v>
      </c>
      <c r="F1310" s="52">
        <v>0</v>
      </c>
      <c r="G1310" s="52">
        <v>0</v>
      </c>
      <c r="H1310" s="52">
        <v>0</v>
      </c>
      <c r="I1310" s="52">
        <v>0</v>
      </c>
      <c r="J1310" s="52">
        <v>0</v>
      </c>
      <c r="K1310" s="52">
        <v>0</v>
      </c>
      <c r="L1310" s="52">
        <v>0</v>
      </c>
      <c r="M1310" s="53">
        <v>0</v>
      </c>
    </row>
    <row r="1311" spans="1:13" x14ac:dyDescent="0.4">
      <c r="A1311" s="54"/>
      <c r="B1311" s="55">
        <v>1293</v>
      </c>
      <c r="C1311" s="55">
        <v>0</v>
      </c>
      <c r="D1311" s="55">
        <v>0</v>
      </c>
      <c r="E1311" s="55">
        <v>0</v>
      </c>
      <c r="F1311" s="55">
        <v>0</v>
      </c>
      <c r="G1311" s="55">
        <v>0</v>
      </c>
      <c r="H1311" s="55">
        <v>0</v>
      </c>
      <c r="I1311" s="55">
        <v>0</v>
      </c>
      <c r="J1311" s="55">
        <v>0</v>
      </c>
      <c r="K1311" s="55">
        <v>0</v>
      </c>
      <c r="L1311" s="55">
        <v>6630115.8867453756</v>
      </c>
      <c r="M1311" s="56">
        <v>6630115.8867453756</v>
      </c>
    </row>
    <row r="1312" spans="1:13" x14ac:dyDescent="0.4">
      <c r="A1312" s="51"/>
      <c r="B1312" s="52">
        <v>1294</v>
      </c>
      <c r="C1312" s="52">
        <v>125531493.46525538</v>
      </c>
      <c r="D1312" s="52">
        <v>16261357.036299285</v>
      </c>
      <c r="E1312" s="52">
        <v>0</v>
      </c>
      <c r="F1312" s="52">
        <v>7582733.8975705812</v>
      </c>
      <c r="G1312" s="52">
        <v>0</v>
      </c>
      <c r="H1312" s="52">
        <v>0</v>
      </c>
      <c r="I1312" s="52">
        <v>0</v>
      </c>
      <c r="J1312" s="52">
        <v>0</v>
      </c>
      <c r="K1312" s="52">
        <v>0</v>
      </c>
      <c r="L1312" s="52">
        <v>0</v>
      </c>
      <c r="M1312" s="53">
        <v>149375584.39912525</v>
      </c>
    </row>
    <row r="1313" spans="1:13" x14ac:dyDescent="0.4">
      <c r="A1313" s="54"/>
      <c r="B1313" s="55">
        <v>1295</v>
      </c>
      <c r="C1313" s="55">
        <v>0</v>
      </c>
      <c r="D1313" s="55">
        <v>0</v>
      </c>
      <c r="E1313" s="55">
        <v>0</v>
      </c>
      <c r="F1313" s="55">
        <v>0</v>
      </c>
      <c r="G1313" s="55">
        <v>0</v>
      </c>
      <c r="H1313" s="55">
        <v>0</v>
      </c>
      <c r="I1313" s="55">
        <v>0</v>
      </c>
      <c r="J1313" s="55">
        <v>0</v>
      </c>
      <c r="K1313" s="55">
        <v>18707384.388124309</v>
      </c>
      <c r="L1313" s="55">
        <v>0</v>
      </c>
      <c r="M1313" s="56">
        <v>18707384.388124309</v>
      </c>
    </row>
    <row r="1314" spans="1:13" x14ac:dyDescent="0.4">
      <c r="A1314" s="51"/>
      <c r="B1314" s="52">
        <v>1296</v>
      </c>
      <c r="C1314" s="52">
        <v>15303565.010498757</v>
      </c>
      <c r="D1314" s="52">
        <v>0</v>
      </c>
      <c r="E1314" s="52">
        <v>0</v>
      </c>
      <c r="F1314" s="52">
        <v>0</v>
      </c>
      <c r="G1314" s="52">
        <v>0</v>
      </c>
      <c r="H1314" s="52">
        <v>0</v>
      </c>
      <c r="I1314" s="52">
        <v>0</v>
      </c>
      <c r="J1314" s="52">
        <v>0</v>
      </c>
      <c r="K1314" s="52">
        <v>0</v>
      </c>
      <c r="L1314" s="52">
        <v>5767532.3331245203</v>
      </c>
      <c r="M1314" s="53">
        <v>21071097.343623273</v>
      </c>
    </row>
    <row r="1315" spans="1:13" x14ac:dyDescent="0.4">
      <c r="A1315" s="54"/>
      <c r="B1315" s="55">
        <v>1297</v>
      </c>
      <c r="C1315" s="55">
        <v>0</v>
      </c>
      <c r="D1315" s="55">
        <v>0</v>
      </c>
      <c r="E1315" s="55">
        <v>0</v>
      </c>
      <c r="F1315" s="55">
        <v>0</v>
      </c>
      <c r="G1315" s="55">
        <v>6272507.373108441</v>
      </c>
      <c r="H1315" s="55">
        <v>0</v>
      </c>
      <c r="I1315" s="55">
        <v>0</v>
      </c>
      <c r="J1315" s="55">
        <v>0</v>
      </c>
      <c r="K1315" s="55">
        <v>0</v>
      </c>
      <c r="L1315" s="55">
        <v>0</v>
      </c>
      <c r="M1315" s="56">
        <v>6272507.373108441</v>
      </c>
    </row>
    <row r="1316" spans="1:13" x14ac:dyDescent="0.4">
      <c r="A1316" s="51"/>
      <c r="B1316" s="52">
        <v>1298</v>
      </c>
      <c r="C1316" s="52">
        <v>0</v>
      </c>
      <c r="D1316" s="52">
        <v>0</v>
      </c>
      <c r="E1316" s="52">
        <v>0</v>
      </c>
      <c r="F1316" s="52">
        <v>0</v>
      </c>
      <c r="G1316" s="52">
        <v>0</v>
      </c>
      <c r="H1316" s="52">
        <v>0</v>
      </c>
      <c r="I1316" s="52">
        <v>0</v>
      </c>
      <c r="J1316" s="52">
        <v>0</v>
      </c>
      <c r="K1316" s="52">
        <v>5782407.2332450971</v>
      </c>
      <c r="L1316" s="52">
        <v>0</v>
      </c>
      <c r="M1316" s="53">
        <v>27086301.287381135</v>
      </c>
    </row>
    <row r="1317" spans="1:13" x14ac:dyDescent="0.4">
      <c r="A1317" s="54"/>
      <c r="B1317" s="55">
        <v>1299</v>
      </c>
      <c r="C1317" s="55">
        <v>0</v>
      </c>
      <c r="D1317" s="55">
        <v>0</v>
      </c>
      <c r="E1317" s="55">
        <v>0</v>
      </c>
      <c r="F1317" s="55">
        <v>0</v>
      </c>
      <c r="G1317" s="55">
        <v>0</v>
      </c>
      <c r="H1317" s="55">
        <v>0</v>
      </c>
      <c r="I1317" s="55">
        <v>0</v>
      </c>
      <c r="J1317" s="55">
        <v>6471120.883541422</v>
      </c>
      <c r="K1317" s="55">
        <v>0</v>
      </c>
      <c r="L1317" s="55">
        <v>0</v>
      </c>
      <c r="M1317" s="56">
        <v>0</v>
      </c>
    </row>
    <row r="1318" spans="1:13" x14ac:dyDescent="0.4">
      <c r="A1318" s="51"/>
      <c r="B1318" s="52">
        <v>1300</v>
      </c>
      <c r="C1318" s="52">
        <v>0</v>
      </c>
      <c r="D1318" s="52">
        <v>0</v>
      </c>
      <c r="E1318" s="52">
        <v>0</v>
      </c>
      <c r="F1318" s="52">
        <v>0</v>
      </c>
      <c r="G1318" s="52">
        <v>0</v>
      </c>
      <c r="H1318" s="52">
        <v>0</v>
      </c>
      <c r="I1318" s="52">
        <v>0</v>
      </c>
      <c r="J1318" s="52">
        <v>0</v>
      </c>
      <c r="K1318" s="52">
        <v>9436845.7016133871</v>
      </c>
      <c r="L1318" s="52">
        <v>0</v>
      </c>
      <c r="M1318" s="53">
        <v>9436845.7016133871</v>
      </c>
    </row>
    <row r="1319" spans="1:13" x14ac:dyDescent="0.4">
      <c r="A1319" s="54"/>
      <c r="B1319" s="55">
        <v>1301</v>
      </c>
      <c r="C1319" s="55">
        <v>0</v>
      </c>
      <c r="D1319" s="55">
        <v>0</v>
      </c>
      <c r="E1319" s="55">
        <v>0</v>
      </c>
      <c r="F1319" s="55">
        <v>0</v>
      </c>
      <c r="G1319" s="55">
        <v>0</v>
      </c>
      <c r="H1319" s="55">
        <v>0</v>
      </c>
      <c r="I1319" s="55">
        <v>0</v>
      </c>
      <c r="J1319" s="55">
        <v>0</v>
      </c>
      <c r="K1319" s="55">
        <v>0</v>
      </c>
      <c r="L1319" s="55">
        <v>0</v>
      </c>
      <c r="M1319" s="56">
        <v>0</v>
      </c>
    </row>
    <row r="1320" spans="1:13" x14ac:dyDescent="0.4">
      <c r="A1320" s="51"/>
      <c r="B1320" s="52">
        <v>1302</v>
      </c>
      <c r="C1320" s="52">
        <v>0</v>
      </c>
      <c r="D1320" s="52">
        <v>0</v>
      </c>
      <c r="E1320" s="52">
        <v>0</v>
      </c>
      <c r="F1320" s="52">
        <v>0</v>
      </c>
      <c r="G1320" s="52">
        <v>0</v>
      </c>
      <c r="H1320" s="52">
        <v>0</v>
      </c>
      <c r="I1320" s="52">
        <v>0</v>
      </c>
      <c r="J1320" s="52">
        <v>0</v>
      </c>
      <c r="K1320" s="52">
        <v>0</v>
      </c>
      <c r="L1320" s="52">
        <v>6286659.9753724951</v>
      </c>
      <c r="M1320" s="53">
        <v>6286659.9753724951</v>
      </c>
    </row>
    <row r="1321" spans="1:13" x14ac:dyDescent="0.4">
      <c r="A1321" s="54"/>
      <c r="B1321" s="55">
        <v>1303</v>
      </c>
      <c r="C1321" s="55">
        <v>0</v>
      </c>
      <c r="D1321" s="55">
        <v>0</v>
      </c>
      <c r="E1321" s="55">
        <v>0</v>
      </c>
      <c r="F1321" s="55">
        <v>0</v>
      </c>
      <c r="G1321" s="55">
        <v>0</v>
      </c>
      <c r="H1321" s="55">
        <v>0</v>
      </c>
      <c r="I1321" s="55">
        <v>0</v>
      </c>
      <c r="J1321" s="55">
        <v>0</v>
      </c>
      <c r="K1321" s="55">
        <v>0</v>
      </c>
      <c r="L1321" s="55">
        <v>0</v>
      </c>
      <c r="M1321" s="56">
        <v>0</v>
      </c>
    </row>
    <row r="1322" spans="1:13" x14ac:dyDescent="0.4">
      <c r="A1322" s="51"/>
      <c r="B1322" s="52">
        <v>1304</v>
      </c>
      <c r="C1322" s="52">
        <v>0</v>
      </c>
      <c r="D1322" s="52">
        <v>0</v>
      </c>
      <c r="E1322" s="52">
        <v>0</v>
      </c>
      <c r="F1322" s="52">
        <v>0</v>
      </c>
      <c r="G1322" s="52">
        <v>0</v>
      </c>
      <c r="H1322" s="52">
        <v>0</v>
      </c>
      <c r="I1322" s="52">
        <v>0</v>
      </c>
      <c r="J1322" s="52">
        <v>0</v>
      </c>
      <c r="K1322" s="52">
        <v>0</v>
      </c>
      <c r="L1322" s="52">
        <v>0</v>
      </c>
      <c r="M1322" s="53">
        <v>9374301.311908178</v>
      </c>
    </row>
    <row r="1323" spans="1:13" x14ac:dyDescent="0.4">
      <c r="A1323" s="54"/>
      <c r="B1323" s="55">
        <v>1305</v>
      </c>
      <c r="C1323" s="55">
        <v>0</v>
      </c>
      <c r="D1323" s="55">
        <v>0</v>
      </c>
      <c r="E1323" s="55">
        <v>0</v>
      </c>
      <c r="F1323" s="55">
        <v>0</v>
      </c>
      <c r="G1323" s="55">
        <v>0</v>
      </c>
      <c r="H1323" s="55">
        <v>0</v>
      </c>
      <c r="I1323" s="55">
        <v>0</v>
      </c>
      <c r="J1323" s="55">
        <v>0</v>
      </c>
      <c r="K1323" s="55">
        <v>0</v>
      </c>
      <c r="L1323" s="55">
        <v>0</v>
      </c>
      <c r="M1323" s="56">
        <v>0</v>
      </c>
    </row>
    <row r="1324" spans="1:13" x14ac:dyDescent="0.4">
      <c r="A1324" s="51"/>
      <c r="B1324" s="52">
        <v>1306</v>
      </c>
      <c r="C1324" s="52">
        <v>0</v>
      </c>
      <c r="D1324" s="52">
        <v>0</v>
      </c>
      <c r="E1324" s="52">
        <v>0</v>
      </c>
      <c r="F1324" s="52">
        <v>0</v>
      </c>
      <c r="G1324" s="52">
        <v>0</v>
      </c>
      <c r="H1324" s="52">
        <v>7932993.9014892066</v>
      </c>
      <c r="I1324" s="52">
        <v>0</v>
      </c>
      <c r="J1324" s="52">
        <v>0</v>
      </c>
      <c r="K1324" s="52">
        <v>7053130.3121457594</v>
      </c>
      <c r="L1324" s="52">
        <v>7333278.1642036112</v>
      </c>
      <c r="M1324" s="53">
        <v>22319402.377838574</v>
      </c>
    </row>
    <row r="1325" spans="1:13" x14ac:dyDescent="0.4">
      <c r="A1325" s="54"/>
      <c r="B1325" s="55">
        <v>1307</v>
      </c>
      <c r="C1325" s="55">
        <v>0</v>
      </c>
      <c r="D1325" s="55">
        <v>0</v>
      </c>
      <c r="E1325" s="55">
        <v>0</v>
      </c>
      <c r="F1325" s="55">
        <v>0</v>
      </c>
      <c r="G1325" s="55">
        <v>0</v>
      </c>
      <c r="H1325" s="55">
        <v>0</v>
      </c>
      <c r="I1325" s="55">
        <v>0</v>
      </c>
      <c r="J1325" s="55">
        <v>0</v>
      </c>
      <c r="K1325" s="55">
        <v>0</v>
      </c>
      <c r="L1325" s="55">
        <v>0</v>
      </c>
      <c r="M1325" s="56">
        <v>9562040.3061627485</v>
      </c>
    </row>
    <row r="1326" spans="1:13" x14ac:dyDescent="0.4">
      <c r="A1326" s="51"/>
      <c r="B1326" s="52">
        <v>1308</v>
      </c>
      <c r="C1326" s="52">
        <v>0</v>
      </c>
      <c r="D1326" s="52">
        <v>0</v>
      </c>
      <c r="E1326" s="52">
        <v>0</v>
      </c>
      <c r="F1326" s="52">
        <v>0</v>
      </c>
      <c r="G1326" s="52">
        <v>0</v>
      </c>
      <c r="H1326" s="52">
        <v>0</v>
      </c>
      <c r="I1326" s="52">
        <v>0</v>
      </c>
      <c r="J1326" s="52">
        <v>0</v>
      </c>
      <c r="K1326" s="52">
        <v>0</v>
      </c>
      <c r="L1326" s="52">
        <v>0</v>
      </c>
      <c r="M1326" s="53">
        <v>0</v>
      </c>
    </row>
    <row r="1327" spans="1:13" x14ac:dyDescent="0.4">
      <c r="A1327" s="54"/>
      <c r="B1327" s="55">
        <v>1309</v>
      </c>
      <c r="C1327" s="55">
        <v>0</v>
      </c>
      <c r="D1327" s="55">
        <v>0</v>
      </c>
      <c r="E1327" s="55">
        <v>0</v>
      </c>
      <c r="F1327" s="55">
        <v>0</v>
      </c>
      <c r="G1327" s="55">
        <v>0</v>
      </c>
      <c r="H1327" s="55">
        <v>0</v>
      </c>
      <c r="I1327" s="55">
        <v>0</v>
      </c>
      <c r="J1327" s="55">
        <v>0</v>
      </c>
      <c r="K1327" s="55">
        <v>0</v>
      </c>
      <c r="L1327" s="55">
        <v>0</v>
      </c>
      <c r="M1327" s="56">
        <v>0</v>
      </c>
    </row>
    <row r="1328" spans="1:13" x14ac:dyDescent="0.4">
      <c r="A1328" s="51"/>
      <c r="B1328" s="52">
        <v>1310</v>
      </c>
      <c r="C1328" s="52">
        <v>0</v>
      </c>
      <c r="D1328" s="52">
        <v>0</v>
      </c>
      <c r="E1328" s="52">
        <v>0</v>
      </c>
      <c r="F1328" s="52">
        <v>0</v>
      </c>
      <c r="G1328" s="52">
        <v>0</v>
      </c>
      <c r="H1328" s="52">
        <v>0</v>
      </c>
      <c r="I1328" s="52">
        <v>0</v>
      </c>
      <c r="J1328" s="52">
        <v>0</v>
      </c>
      <c r="K1328" s="52">
        <v>0</v>
      </c>
      <c r="L1328" s="52">
        <v>0</v>
      </c>
      <c r="M1328" s="53">
        <v>5767809.282971994</v>
      </c>
    </row>
    <row r="1329" spans="1:13" x14ac:dyDescent="0.4">
      <c r="A1329" s="54"/>
      <c r="B1329" s="55">
        <v>1311</v>
      </c>
      <c r="C1329" s="55">
        <v>0</v>
      </c>
      <c r="D1329" s="55">
        <v>0</v>
      </c>
      <c r="E1329" s="55">
        <v>0</v>
      </c>
      <c r="F1329" s="55">
        <v>0</v>
      </c>
      <c r="G1329" s="55">
        <v>0</v>
      </c>
      <c r="H1329" s="55">
        <v>0</v>
      </c>
      <c r="I1329" s="55">
        <v>0</v>
      </c>
      <c r="J1329" s="55">
        <v>0</v>
      </c>
      <c r="K1329" s="55">
        <v>0</v>
      </c>
      <c r="L1329" s="55">
        <v>0</v>
      </c>
      <c r="M1329" s="56">
        <v>0</v>
      </c>
    </row>
    <row r="1330" spans="1:13" x14ac:dyDescent="0.4">
      <c r="A1330" s="51"/>
      <c r="B1330" s="52">
        <v>1312</v>
      </c>
      <c r="C1330" s="52">
        <v>0</v>
      </c>
      <c r="D1330" s="52">
        <v>0</v>
      </c>
      <c r="E1330" s="52">
        <v>0</v>
      </c>
      <c r="F1330" s="52">
        <v>0</v>
      </c>
      <c r="G1330" s="52">
        <v>0</v>
      </c>
      <c r="H1330" s="52">
        <v>0</v>
      </c>
      <c r="I1330" s="52">
        <v>0</v>
      </c>
      <c r="J1330" s="52">
        <v>0</v>
      </c>
      <c r="K1330" s="52">
        <v>0</v>
      </c>
      <c r="L1330" s="52">
        <v>0</v>
      </c>
      <c r="M1330" s="53">
        <v>0</v>
      </c>
    </row>
    <row r="1331" spans="1:13" x14ac:dyDescent="0.4">
      <c r="A1331" s="54"/>
      <c r="B1331" s="55">
        <v>1313</v>
      </c>
      <c r="C1331" s="55">
        <v>5876480.7404142395</v>
      </c>
      <c r="D1331" s="55">
        <v>0</v>
      </c>
      <c r="E1331" s="55">
        <v>0</v>
      </c>
      <c r="F1331" s="55">
        <v>0</v>
      </c>
      <c r="G1331" s="55">
        <v>0</v>
      </c>
      <c r="H1331" s="55">
        <v>0</v>
      </c>
      <c r="I1331" s="55">
        <v>9389063.7130780593</v>
      </c>
      <c r="J1331" s="55">
        <v>0</v>
      </c>
      <c r="K1331" s="55">
        <v>0</v>
      </c>
      <c r="L1331" s="55">
        <v>0</v>
      </c>
      <c r="M1331" s="56">
        <v>15265544.453492301</v>
      </c>
    </row>
    <row r="1332" spans="1:13" x14ac:dyDescent="0.4">
      <c r="A1332" s="51"/>
      <c r="B1332" s="52">
        <v>1314</v>
      </c>
      <c r="C1332" s="52">
        <v>0</v>
      </c>
      <c r="D1332" s="52">
        <v>0</v>
      </c>
      <c r="E1332" s="52">
        <v>0</v>
      </c>
      <c r="F1332" s="52">
        <v>0</v>
      </c>
      <c r="G1332" s="52">
        <v>0</v>
      </c>
      <c r="H1332" s="52">
        <v>0</v>
      </c>
      <c r="I1332" s="52">
        <v>0</v>
      </c>
      <c r="J1332" s="52">
        <v>0</v>
      </c>
      <c r="K1332" s="52">
        <v>0</v>
      </c>
      <c r="L1332" s="52">
        <v>8489457.2230453789</v>
      </c>
      <c r="M1332" s="53">
        <v>8489457.2230453789</v>
      </c>
    </row>
    <row r="1333" spans="1:13" x14ac:dyDescent="0.4">
      <c r="A1333" s="54"/>
      <c r="B1333" s="55">
        <v>1315</v>
      </c>
      <c r="C1333" s="55">
        <v>6530675.1130196527</v>
      </c>
      <c r="D1333" s="55">
        <v>0</v>
      </c>
      <c r="E1333" s="55">
        <v>0</v>
      </c>
      <c r="F1333" s="55">
        <v>0</v>
      </c>
      <c r="G1333" s="55">
        <v>0</v>
      </c>
      <c r="H1333" s="55">
        <v>0</v>
      </c>
      <c r="I1333" s="55">
        <v>0</v>
      </c>
      <c r="J1333" s="55">
        <v>14645916.503165098</v>
      </c>
      <c r="K1333" s="55">
        <v>0</v>
      </c>
      <c r="L1333" s="55">
        <v>0</v>
      </c>
      <c r="M1333" s="56">
        <v>6530675.1130196527</v>
      </c>
    </row>
    <row r="1334" spans="1:13" x14ac:dyDescent="0.4">
      <c r="A1334" s="51"/>
      <c r="B1334" s="52">
        <v>1316</v>
      </c>
      <c r="C1334" s="52">
        <v>0</v>
      </c>
      <c r="D1334" s="52">
        <v>0</v>
      </c>
      <c r="E1334" s="52">
        <v>0</v>
      </c>
      <c r="F1334" s="52">
        <v>22378029.350651704</v>
      </c>
      <c r="G1334" s="52">
        <v>0</v>
      </c>
      <c r="H1334" s="52">
        <v>0</v>
      </c>
      <c r="I1334" s="52">
        <v>0</v>
      </c>
      <c r="J1334" s="52">
        <v>83100062.245953232</v>
      </c>
      <c r="K1334" s="52">
        <v>0</v>
      </c>
      <c r="L1334" s="52">
        <v>0</v>
      </c>
      <c r="M1334" s="53">
        <v>34473632.78833279</v>
      </c>
    </row>
    <row r="1335" spans="1:13" x14ac:dyDescent="0.4">
      <c r="A1335" s="54"/>
      <c r="B1335" s="55">
        <v>1317</v>
      </c>
      <c r="C1335" s="55">
        <v>0</v>
      </c>
      <c r="D1335" s="55">
        <v>0</v>
      </c>
      <c r="E1335" s="55">
        <v>16111817.687834496</v>
      </c>
      <c r="F1335" s="55">
        <v>0</v>
      </c>
      <c r="G1335" s="55">
        <v>7698497.5961826639</v>
      </c>
      <c r="H1335" s="55">
        <v>20803697.898060899</v>
      </c>
      <c r="I1335" s="55">
        <v>8656057.7198242508</v>
      </c>
      <c r="J1335" s="55">
        <v>0</v>
      </c>
      <c r="K1335" s="55">
        <v>0</v>
      </c>
      <c r="L1335" s="55">
        <v>0</v>
      </c>
      <c r="M1335" s="56">
        <v>53270070.901902318</v>
      </c>
    </row>
    <row r="1336" spans="1:13" x14ac:dyDescent="0.4">
      <c r="A1336" s="51"/>
      <c r="B1336" s="52">
        <v>1318</v>
      </c>
      <c r="C1336" s="52">
        <v>14973929.724337339</v>
      </c>
      <c r="D1336" s="52">
        <v>0</v>
      </c>
      <c r="E1336" s="52">
        <v>11128612.124926601</v>
      </c>
      <c r="F1336" s="52">
        <v>0</v>
      </c>
      <c r="G1336" s="52">
        <v>0</v>
      </c>
      <c r="H1336" s="52">
        <v>14226197.367826078</v>
      </c>
      <c r="I1336" s="52">
        <v>0</v>
      </c>
      <c r="J1336" s="52">
        <v>6658418.8553815354</v>
      </c>
      <c r="K1336" s="52">
        <v>0</v>
      </c>
      <c r="L1336" s="52">
        <v>0</v>
      </c>
      <c r="M1336" s="53">
        <v>40328739.217090018</v>
      </c>
    </row>
    <row r="1337" spans="1:13" x14ac:dyDescent="0.4">
      <c r="A1337" s="54"/>
      <c r="B1337" s="55">
        <v>1319</v>
      </c>
      <c r="C1337" s="55">
        <v>0</v>
      </c>
      <c r="D1337" s="55">
        <v>0</v>
      </c>
      <c r="E1337" s="55">
        <v>0</v>
      </c>
      <c r="F1337" s="55">
        <v>0</v>
      </c>
      <c r="G1337" s="55">
        <v>0</v>
      </c>
      <c r="H1337" s="55">
        <v>0</v>
      </c>
      <c r="I1337" s="55">
        <v>0</v>
      </c>
      <c r="J1337" s="55">
        <v>0</v>
      </c>
      <c r="K1337" s="55">
        <v>0</v>
      </c>
      <c r="L1337" s="55">
        <v>0</v>
      </c>
      <c r="M1337" s="56">
        <v>0</v>
      </c>
    </row>
    <row r="1338" spans="1:13" x14ac:dyDescent="0.4">
      <c r="A1338" s="51"/>
      <c r="B1338" s="52">
        <v>1320</v>
      </c>
      <c r="C1338" s="52">
        <v>0</v>
      </c>
      <c r="D1338" s="52">
        <v>0</v>
      </c>
      <c r="E1338" s="52">
        <v>0</v>
      </c>
      <c r="F1338" s="52">
        <v>0</v>
      </c>
      <c r="G1338" s="52">
        <v>0</v>
      </c>
      <c r="H1338" s="52">
        <v>0</v>
      </c>
      <c r="I1338" s="52">
        <v>0</v>
      </c>
      <c r="J1338" s="52">
        <v>0</v>
      </c>
      <c r="K1338" s="52">
        <v>0</v>
      </c>
      <c r="L1338" s="52">
        <v>0</v>
      </c>
      <c r="M1338" s="53">
        <v>0</v>
      </c>
    </row>
    <row r="1339" spans="1:13" x14ac:dyDescent="0.4">
      <c r="A1339" s="54"/>
      <c r="B1339" s="55">
        <v>1321</v>
      </c>
      <c r="C1339" s="55">
        <v>6722329.9581872197</v>
      </c>
      <c r="D1339" s="55">
        <v>0</v>
      </c>
      <c r="E1339" s="55">
        <v>0</v>
      </c>
      <c r="F1339" s="55">
        <v>0</v>
      </c>
      <c r="G1339" s="55">
        <v>0</v>
      </c>
      <c r="H1339" s="55">
        <v>0</v>
      </c>
      <c r="I1339" s="55">
        <v>0</v>
      </c>
      <c r="J1339" s="55">
        <v>0</v>
      </c>
      <c r="K1339" s="55">
        <v>0</v>
      </c>
      <c r="L1339" s="55">
        <v>13963424.9742442</v>
      </c>
      <c r="M1339" s="56">
        <v>20685754.932431415</v>
      </c>
    </row>
    <row r="1340" spans="1:13" x14ac:dyDescent="0.4">
      <c r="A1340" s="51"/>
      <c r="B1340" s="52">
        <v>1322</v>
      </c>
      <c r="C1340" s="52">
        <v>0</v>
      </c>
      <c r="D1340" s="52">
        <v>0</v>
      </c>
      <c r="E1340" s="52">
        <v>0</v>
      </c>
      <c r="F1340" s="52">
        <v>0</v>
      </c>
      <c r="G1340" s="52">
        <v>0</v>
      </c>
      <c r="H1340" s="52">
        <v>46084769.962876834</v>
      </c>
      <c r="I1340" s="52">
        <v>0</v>
      </c>
      <c r="J1340" s="52">
        <v>0</v>
      </c>
      <c r="K1340" s="52">
        <v>0</v>
      </c>
      <c r="L1340" s="52">
        <v>0</v>
      </c>
      <c r="M1340" s="53">
        <v>46084769.962876834</v>
      </c>
    </row>
    <row r="1341" spans="1:13" x14ac:dyDescent="0.4">
      <c r="A1341" s="54"/>
      <c r="B1341" s="55">
        <v>1323</v>
      </c>
      <c r="C1341" s="55">
        <v>0</v>
      </c>
      <c r="D1341" s="55">
        <v>0</v>
      </c>
      <c r="E1341" s="55">
        <v>0</v>
      </c>
      <c r="F1341" s="55">
        <v>0</v>
      </c>
      <c r="G1341" s="55">
        <v>0</v>
      </c>
      <c r="H1341" s="55">
        <v>0</v>
      </c>
      <c r="I1341" s="55">
        <v>0</v>
      </c>
      <c r="J1341" s="55">
        <v>0</v>
      </c>
      <c r="K1341" s="55">
        <v>0</v>
      </c>
      <c r="L1341" s="55">
        <v>0</v>
      </c>
      <c r="M1341" s="56">
        <v>0</v>
      </c>
    </row>
    <row r="1342" spans="1:13" x14ac:dyDescent="0.4">
      <c r="A1342" s="51"/>
      <c r="B1342" s="52">
        <v>1324</v>
      </c>
      <c r="C1342" s="52">
        <v>0</v>
      </c>
      <c r="D1342" s="52">
        <v>9193155.3293319102</v>
      </c>
      <c r="E1342" s="52">
        <v>0</v>
      </c>
      <c r="F1342" s="52">
        <v>7858502.3610638836</v>
      </c>
      <c r="G1342" s="52">
        <v>0</v>
      </c>
      <c r="H1342" s="52">
        <v>0</v>
      </c>
      <c r="I1342" s="52">
        <v>0</v>
      </c>
      <c r="J1342" s="52">
        <v>0</v>
      </c>
      <c r="K1342" s="52">
        <v>0</v>
      </c>
      <c r="L1342" s="52">
        <v>0</v>
      </c>
      <c r="M1342" s="53">
        <v>17051657.690395795</v>
      </c>
    </row>
    <row r="1343" spans="1:13" x14ac:dyDescent="0.4">
      <c r="A1343" s="54"/>
      <c r="B1343" s="55">
        <v>1325</v>
      </c>
      <c r="C1343" s="55">
        <v>0</v>
      </c>
      <c r="D1343" s="55">
        <v>7531088.1907928484</v>
      </c>
      <c r="E1343" s="55">
        <v>0</v>
      </c>
      <c r="F1343" s="55">
        <v>0</v>
      </c>
      <c r="G1343" s="55">
        <v>0</v>
      </c>
      <c r="H1343" s="55">
        <v>0</v>
      </c>
      <c r="I1343" s="55">
        <v>0</v>
      </c>
      <c r="J1343" s="55">
        <v>0</v>
      </c>
      <c r="K1343" s="55">
        <v>0</v>
      </c>
      <c r="L1343" s="55">
        <v>6263906.6849198388</v>
      </c>
      <c r="M1343" s="56">
        <v>13794994.875712683</v>
      </c>
    </row>
    <row r="1344" spans="1:13" x14ac:dyDescent="0.4">
      <c r="A1344" s="51"/>
      <c r="B1344" s="52">
        <v>1326</v>
      </c>
      <c r="C1344" s="52">
        <v>0</v>
      </c>
      <c r="D1344" s="52">
        <v>0</v>
      </c>
      <c r="E1344" s="52">
        <v>0</v>
      </c>
      <c r="F1344" s="52">
        <v>0</v>
      </c>
      <c r="G1344" s="52">
        <v>0</v>
      </c>
      <c r="H1344" s="52">
        <v>0</v>
      </c>
      <c r="I1344" s="52">
        <v>0</v>
      </c>
      <c r="J1344" s="52">
        <v>0</v>
      </c>
      <c r="K1344" s="52">
        <v>0</v>
      </c>
      <c r="L1344" s="52">
        <v>0</v>
      </c>
      <c r="M1344" s="53">
        <v>6229839.3288708273</v>
      </c>
    </row>
    <row r="1345" spans="1:13" x14ac:dyDescent="0.4">
      <c r="A1345" s="54"/>
      <c r="B1345" s="55">
        <v>1327</v>
      </c>
      <c r="C1345" s="55">
        <v>0</v>
      </c>
      <c r="D1345" s="55">
        <v>0</v>
      </c>
      <c r="E1345" s="55">
        <v>0</v>
      </c>
      <c r="F1345" s="55">
        <v>0</v>
      </c>
      <c r="G1345" s="55">
        <v>0</v>
      </c>
      <c r="H1345" s="55">
        <v>0</v>
      </c>
      <c r="I1345" s="55">
        <v>0</v>
      </c>
      <c r="J1345" s="55">
        <v>6706860.3983752672</v>
      </c>
      <c r="K1345" s="55">
        <v>10299711.722779067</v>
      </c>
      <c r="L1345" s="55">
        <v>0</v>
      </c>
      <c r="M1345" s="56">
        <v>10299711.722779067</v>
      </c>
    </row>
    <row r="1346" spans="1:13" x14ac:dyDescent="0.4">
      <c r="A1346" s="51"/>
      <c r="B1346" s="52">
        <v>1328</v>
      </c>
      <c r="C1346" s="52">
        <v>0</v>
      </c>
      <c r="D1346" s="52">
        <v>0</v>
      </c>
      <c r="E1346" s="52">
        <v>32364791.543878265</v>
      </c>
      <c r="F1346" s="52">
        <v>0</v>
      </c>
      <c r="G1346" s="52">
        <v>0</v>
      </c>
      <c r="H1346" s="52">
        <v>19644383.287973501</v>
      </c>
      <c r="I1346" s="52">
        <v>0</v>
      </c>
      <c r="J1346" s="52">
        <v>75592951.558750495</v>
      </c>
      <c r="K1346" s="52">
        <v>0</v>
      </c>
      <c r="L1346" s="52">
        <v>0</v>
      </c>
      <c r="M1346" s="53">
        <v>52009174.831851766</v>
      </c>
    </row>
    <row r="1347" spans="1:13" x14ac:dyDescent="0.4">
      <c r="A1347" s="54"/>
      <c r="B1347" s="55">
        <v>1329</v>
      </c>
      <c r="C1347" s="55">
        <v>0</v>
      </c>
      <c r="D1347" s="55">
        <v>0</v>
      </c>
      <c r="E1347" s="55">
        <v>0</v>
      </c>
      <c r="F1347" s="55">
        <v>0</v>
      </c>
      <c r="G1347" s="55">
        <v>0</v>
      </c>
      <c r="H1347" s="55">
        <v>6045501.1174741443</v>
      </c>
      <c r="I1347" s="55">
        <v>0</v>
      </c>
      <c r="J1347" s="55">
        <v>0</v>
      </c>
      <c r="K1347" s="55">
        <v>0</v>
      </c>
      <c r="L1347" s="55">
        <v>10227570.106505379</v>
      </c>
      <c r="M1347" s="56">
        <v>16273071.223979523</v>
      </c>
    </row>
    <row r="1348" spans="1:13" x14ac:dyDescent="0.4">
      <c r="A1348" s="51"/>
      <c r="B1348" s="52">
        <v>1330</v>
      </c>
      <c r="C1348" s="52">
        <v>0</v>
      </c>
      <c r="D1348" s="52">
        <v>0</v>
      </c>
      <c r="E1348" s="52">
        <v>0</v>
      </c>
      <c r="F1348" s="52">
        <v>0</v>
      </c>
      <c r="G1348" s="52">
        <v>0</v>
      </c>
      <c r="H1348" s="52">
        <v>0</v>
      </c>
      <c r="I1348" s="52">
        <v>0</v>
      </c>
      <c r="J1348" s="52">
        <v>0</v>
      </c>
      <c r="K1348" s="52">
        <v>6719382.9588774862</v>
      </c>
      <c r="L1348" s="52">
        <v>0</v>
      </c>
      <c r="M1348" s="53">
        <v>6719382.9588774862</v>
      </c>
    </row>
    <row r="1349" spans="1:13" x14ac:dyDescent="0.4">
      <c r="A1349" s="54"/>
      <c r="B1349" s="55">
        <v>1331</v>
      </c>
      <c r="C1349" s="55">
        <v>0</v>
      </c>
      <c r="D1349" s="55">
        <v>0</v>
      </c>
      <c r="E1349" s="55">
        <v>0</v>
      </c>
      <c r="F1349" s="55">
        <v>0</v>
      </c>
      <c r="G1349" s="55">
        <v>10172664.680689514</v>
      </c>
      <c r="H1349" s="55">
        <v>0</v>
      </c>
      <c r="I1349" s="55">
        <v>0</v>
      </c>
      <c r="J1349" s="55">
        <v>10123426.516614582</v>
      </c>
      <c r="K1349" s="55">
        <v>0</v>
      </c>
      <c r="L1349" s="55">
        <v>0</v>
      </c>
      <c r="M1349" s="56">
        <v>10172664.680689514</v>
      </c>
    </row>
    <row r="1350" spans="1:13" x14ac:dyDescent="0.4">
      <c r="A1350" s="51"/>
      <c r="B1350" s="52">
        <v>1332</v>
      </c>
      <c r="C1350" s="52">
        <v>0</v>
      </c>
      <c r="D1350" s="52">
        <v>0</v>
      </c>
      <c r="E1350" s="52">
        <v>6093771.0904590562</v>
      </c>
      <c r="F1350" s="52">
        <v>0</v>
      </c>
      <c r="G1350" s="52">
        <v>0</v>
      </c>
      <c r="H1350" s="52">
        <v>0</v>
      </c>
      <c r="I1350" s="52">
        <v>0</v>
      </c>
      <c r="J1350" s="52">
        <v>0</v>
      </c>
      <c r="K1350" s="52">
        <v>0</v>
      </c>
      <c r="L1350" s="52">
        <v>0</v>
      </c>
      <c r="M1350" s="53">
        <v>24429452.179511197</v>
      </c>
    </row>
    <row r="1351" spans="1:13" x14ac:dyDescent="0.4">
      <c r="A1351" s="54"/>
      <c r="B1351" s="55">
        <v>1333</v>
      </c>
      <c r="C1351" s="55">
        <v>0</v>
      </c>
      <c r="D1351" s="55">
        <v>0</v>
      </c>
      <c r="E1351" s="55">
        <v>0</v>
      </c>
      <c r="F1351" s="55">
        <v>0</v>
      </c>
      <c r="G1351" s="55">
        <v>0</v>
      </c>
      <c r="H1351" s="55">
        <v>0</v>
      </c>
      <c r="I1351" s="55">
        <v>0</v>
      </c>
      <c r="J1351" s="55">
        <v>0</v>
      </c>
      <c r="K1351" s="55">
        <v>0</v>
      </c>
      <c r="L1351" s="55">
        <v>0</v>
      </c>
      <c r="M1351" s="56">
        <v>0</v>
      </c>
    </row>
    <row r="1352" spans="1:13" x14ac:dyDescent="0.4">
      <c r="A1352" s="51"/>
      <c r="B1352" s="52">
        <v>1334</v>
      </c>
      <c r="C1352" s="52">
        <v>0</v>
      </c>
      <c r="D1352" s="52">
        <v>0</v>
      </c>
      <c r="E1352" s="52">
        <v>0</v>
      </c>
      <c r="F1352" s="52">
        <v>12022093.611359688</v>
      </c>
      <c r="G1352" s="52">
        <v>0</v>
      </c>
      <c r="H1352" s="52">
        <v>0</v>
      </c>
      <c r="I1352" s="52">
        <v>0</v>
      </c>
      <c r="J1352" s="52">
        <v>0</v>
      </c>
      <c r="K1352" s="52">
        <v>0</v>
      </c>
      <c r="L1352" s="52">
        <v>0</v>
      </c>
      <c r="M1352" s="53">
        <v>12022093.611359688</v>
      </c>
    </row>
    <row r="1353" spans="1:13" x14ac:dyDescent="0.4">
      <c r="A1353" s="54"/>
      <c r="B1353" s="55">
        <v>1335</v>
      </c>
      <c r="C1353" s="55">
        <v>0</v>
      </c>
      <c r="D1353" s="55">
        <v>0</v>
      </c>
      <c r="E1353" s="55">
        <v>3646890956.8973174</v>
      </c>
      <c r="F1353" s="55">
        <v>0</v>
      </c>
      <c r="G1353" s="55">
        <v>0</v>
      </c>
      <c r="H1353" s="55">
        <v>0</v>
      </c>
      <c r="I1353" s="55">
        <v>0</v>
      </c>
      <c r="J1353" s="55">
        <v>0</v>
      </c>
      <c r="K1353" s="55">
        <v>0</v>
      </c>
      <c r="L1353" s="55">
        <v>0</v>
      </c>
      <c r="M1353" s="56">
        <v>3646890956.8973174</v>
      </c>
    </row>
    <row r="1354" spans="1:13" x14ac:dyDescent="0.4">
      <c r="A1354" s="51"/>
      <c r="B1354" s="52">
        <v>1336</v>
      </c>
      <c r="C1354" s="52">
        <v>14592640.361343682</v>
      </c>
      <c r="D1354" s="52">
        <v>0</v>
      </c>
      <c r="E1354" s="52">
        <v>0</v>
      </c>
      <c r="F1354" s="52">
        <v>0</v>
      </c>
      <c r="G1354" s="52">
        <v>0</v>
      </c>
      <c r="H1354" s="52">
        <v>0</v>
      </c>
      <c r="I1354" s="52">
        <v>0</v>
      </c>
      <c r="J1354" s="52">
        <v>0</v>
      </c>
      <c r="K1354" s="52">
        <v>0</v>
      </c>
      <c r="L1354" s="52">
        <v>0</v>
      </c>
      <c r="M1354" s="53">
        <v>14592640.361343682</v>
      </c>
    </row>
    <row r="1355" spans="1:13" x14ac:dyDescent="0.4">
      <c r="A1355" s="54"/>
      <c r="B1355" s="55">
        <v>1337</v>
      </c>
      <c r="C1355" s="55">
        <v>0</v>
      </c>
      <c r="D1355" s="55">
        <v>18062775.605424687</v>
      </c>
      <c r="E1355" s="55">
        <v>0</v>
      </c>
      <c r="F1355" s="55">
        <v>0</v>
      </c>
      <c r="G1355" s="55">
        <v>0</v>
      </c>
      <c r="H1355" s="55">
        <v>0</v>
      </c>
      <c r="I1355" s="55">
        <v>0</v>
      </c>
      <c r="J1355" s="55">
        <v>0</v>
      </c>
      <c r="K1355" s="55">
        <v>0</v>
      </c>
      <c r="L1355" s="55">
        <v>0</v>
      </c>
      <c r="M1355" s="56">
        <v>18062775.605424687</v>
      </c>
    </row>
    <row r="1356" spans="1:13" x14ac:dyDescent="0.4">
      <c r="A1356" s="51"/>
      <c r="B1356" s="52">
        <v>1338</v>
      </c>
      <c r="C1356" s="52">
        <v>28119110.32146249</v>
      </c>
      <c r="D1356" s="52">
        <v>0</v>
      </c>
      <c r="E1356" s="52">
        <v>0</v>
      </c>
      <c r="F1356" s="52">
        <v>0</v>
      </c>
      <c r="G1356" s="52">
        <v>0</v>
      </c>
      <c r="H1356" s="52">
        <v>0</v>
      </c>
      <c r="I1356" s="52">
        <v>0</v>
      </c>
      <c r="J1356" s="52">
        <v>11450367.807688309</v>
      </c>
      <c r="K1356" s="52">
        <v>0</v>
      </c>
      <c r="L1356" s="52">
        <v>0</v>
      </c>
      <c r="M1356" s="53">
        <v>28119110.32146249</v>
      </c>
    </row>
    <row r="1357" spans="1:13" x14ac:dyDescent="0.4">
      <c r="A1357" s="54"/>
      <c r="B1357" s="55">
        <v>1339</v>
      </c>
      <c r="C1357" s="55">
        <v>0</v>
      </c>
      <c r="D1357" s="55">
        <v>0</v>
      </c>
      <c r="E1357" s="55">
        <v>0</v>
      </c>
      <c r="F1357" s="55">
        <v>12203617.064677516</v>
      </c>
      <c r="G1357" s="55">
        <v>0</v>
      </c>
      <c r="H1357" s="55">
        <v>0</v>
      </c>
      <c r="I1357" s="55">
        <v>0</v>
      </c>
      <c r="J1357" s="55">
        <v>0</v>
      </c>
      <c r="K1357" s="55">
        <v>0</v>
      </c>
      <c r="L1357" s="55">
        <v>0</v>
      </c>
      <c r="M1357" s="56">
        <v>12203617.064677516</v>
      </c>
    </row>
    <row r="1358" spans="1:13" x14ac:dyDescent="0.4">
      <c r="A1358" s="51"/>
      <c r="B1358" s="52">
        <v>1340</v>
      </c>
      <c r="C1358" s="52">
        <v>0</v>
      </c>
      <c r="D1358" s="52">
        <v>0</v>
      </c>
      <c r="E1358" s="52">
        <v>0</v>
      </c>
      <c r="F1358" s="52">
        <v>0</v>
      </c>
      <c r="G1358" s="52">
        <v>0</v>
      </c>
      <c r="H1358" s="52">
        <v>0</v>
      </c>
      <c r="I1358" s="52">
        <v>0</v>
      </c>
      <c r="J1358" s="52">
        <v>0</v>
      </c>
      <c r="K1358" s="52">
        <v>0</v>
      </c>
      <c r="L1358" s="52">
        <v>6008685.3677536333</v>
      </c>
      <c r="M1358" s="53">
        <v>6008685.3677536333</v>
      </c>
    </row>
    <row r="1359" spans="1:13" x14ac:dyDescent="0.4">
      <c r="A1359" s="54"/>
      <c r="B1359" s="55">
        <v>1341</v>
      </c>
      <c r="C1359" s="55">
        <v>0</v>
      </c>
      <c r="D1359" s="55">
        <v>0</v>
      </c>
      <c r="E1359" s="55">
        <v>0</v>
      </c>
      <c r="F1359" s="55">
        <v>0</v>
      </c>
      <c r="G1359" s="55">
        <v>0</v>
      </c>
      <c r="H1359" s="55">
        <v>20278491.635050181</v>
      </c>
      <c r="I1359" s="55">
        <v>0</v>
      </c>
      <c r="J1359" s="55">
        <v>0</v>
      </c>
      <c r="K1359" s="55">
        <v>0</v>
      </c>
      <c r="L1359" s="55">
        <v>0</v>
      </c>
      <c r="M1359" s="56">
        <v>20278491.635050181</v>
      </c>
    </row>
    <row r="1360" spans="1:13" x14ac:dyDescent="0.4">
      <c r="A1360" s="51"/>
      <c r="B1360" s="52">
        <v>1342</v>
      </c>
      <c r="C1360" s="52">
        <v>0</v>
      </c>
      <c r="D1360" s="52">
        <v>0</v>
      </c>
      <c r="E1360" s="52">
        <v>0</v>
      </c>
      <c r="F1360" s="52">
        <v>0</v>
      </c>
      <c r="G1360" s="52">
        <v>0</v>
      </c>
      <c r="H1360" s="52">
        <v>0</v>
      </c>
      <c r="I1360" s="52">
        <v>0</v>
      </c>
      <c r="J1360" s="52">
        <v>0</v>
      </c>
      <c r="K1360" s="52">
        <v>15932854.632640729</v>
      </c>
      <c r="L1360" s="52">
        <v>0</v>
      </c>
      <c r="M1360" s="53">
        <v>15932854.632640729</v>
      </c>
    </row>
    <row r="1361" spans="1:13" x14ac:dyDescent="0.4">
      <c r="A1361" s="54"/>
      <c r="B1361" s="55">
        <v>1343</v>
      </c>
      <c r="C1361" s="55">
        <v>0</v>
      </c>
      <c r="D1361" s="55">
        <v>6983135533.3459263</v>
      </c>
      <c r="E1361" s="55">
        <v>0</v>
      </c>
      <c r="F1361" s="55">
        <v>6070459.6923302207</v>
      </c>
      <c r="G1361" s="55">
        <v>0</v>
      </c>
      <c r="H1361" s="55">
        <v>8605892.5248656739</v>
      </c>
      <c r="I1361" s="55">
        <v>0</v>
      </c>
      <c r="J1361" s="55">
        <v>0</v>
      </c>
      <c r="K1361" s="55">
        <v>0</v>
      </c>
      <c r="L1361" s="55">
        <v>0</v>
      </c>
      <c r="M1361" s="56">
        <v>6997811885.5631227</v>
      </c>
    </row>
    <row r="1362" spans="1:13" x14ac:dyDescent="0.4">
      <c r="A1362" s="51"/>
      <c r="B1362" s="52">
        <v>1344</v>
      </c>
      <c r="C1362" s="52">
        <v>0</v>
      </c>
      <c r="D1362" s="52">
        <v>0</v>
      </c>
      <c r="E1362" s="52">
        <v>0</v>
      </c>
      <c r="F1362" s="52">
        <v>0</v>
      </c>
      <c r="G1362" s="52">
        <v>0</v>
      </c>
      <c r="H1362" s="52">
        <v>0</v>
      </c>
      <c r="I1362" s="52">
        <v>0</v>
      </c>
      <c r="J1362" s="52">
        <v>0</v>
      </c>
      <c r="K1362" s="52">
        <v>0</v>
      </c>
      <c r="L1362" s="52">
        <v>0</v>
      </c>
      <c r="M1362" s="53">
        <v>0</v>
      </c>
    </row>
    <row r="1363" spans="1:13" x14ac:dyDescent="0.4">
      <c r="A1363" s="54"/>
      <c r="B1363" s="55">
        <v>1345</v>
      </c>
      <c r="C1363" s="55">
        <v>5971637.6107178722</v>
      </c>
      <c r="D1363" s="55">
        <v>0</v>
      </c>
      <c r="E1363" s="55">
        <v>18171122.377091289</v>
      </c>
      <c r="F1363" s="55">
        <v>0</v>
      </c>
      <c r="G1363" s="55">
        <v>8098926.4809850892</v>
      </c>
      <c r="H1363" s="55">
        <v>31577552.831240509</v>
      </c>
      <c r="I1363" s="55">
        <v>0</v>
      </c>
      <c r="J1363" s="55">
        <v>0</v>
      </c>
      <c r="K1363" s="55">
        <v>0</v>
      </c>
      <c r="L1363" s="55">
        <v>0</v>
      </c>
      <c r="M1363" s="56">
        <v>63819239.300034761</v>
      </c>
    </row>
    <row r="1364" spans="1:13" x14ac:dyDescent="0.4">
      <c r="A1364" s="51"/>
      <c r="B1364" s="52">
        <v>1346</v>
      </c>
      <c r="C1364" s="52">
        <v>0</v>
      </c>
      <c r="D1364" s="52">
        <v>0</v>
      </c>
      <c r="E1364" s="52">
        <v>0</v>
      </c>
      <c r="F1364" s="52">
        <v>0</v>
      </c>
      <c r="G1364" s="52">
        <v>0</v>
      </c>
      <c r="H1364" s="52">
        <v>0</v>
      </c>
      <c r="I1364" s="52">
        <v>0</v>
      </c>
      <c r="J1364" s="52">
        <v>7863010.2438322483</v>
      </c>
      <c r="K1364" s="52">
        <v>0</v>
      </c>
      <c r="L1364" s="52">
        <v>0</v>
      </c>
      <c r="M1364" s="53">
        <v>0</v>
      </c>
    </row>
    <row r="1365" spans="1:13" x14ac:dyDescent="0.4">
      <c r="A1365" s="54"/>
      <c r="B1365" s="55">
        <v>1347</v>
      </c>
      <c r="C1365" s="55">
        <v>0</v>
      </c>
      <c r="D1365" s="55">
        <v>0</v>
      </c>
      <c r="E1365" s="55">
        <v>6147482.7474282291</v>
      </c>
      <c r="F1365" s="55">
        <v>0</v>
      </c>
      <c r="G1365" s="55">
        <v>0</v>
      </c>
      <c r="H1365" s="55">
        <v>5912011.8816766152</v>
      </c>
      <c r="I1365" s="55">
        <v>0</v>
      </c>
      <c r="J1365" s="55">
        <v>9126958.8946788125</v>
      </c>
      <c r="K1365" s="55">
        <v>0</v>
      </c>
      <c r="L1365" s="55">
        <v>0</v>
      </c>
      <c r="M1365" s="56">
        <v>12059494.629104843</v>
      </c>
    </row>
    <row r="1366" spans="1:13" x14ac:dyDescent="0.4">
      <c r="A1366" s="51"/>
      <c r="B1366" s="52">
        <v>1348</v>
      </c>
      <c r="C1366" s="52">
        <v>0</v>
      </c>
      <c r="D1366" s="52">
        <v>0</v>
      </c>
      <c r="E1366" s="52">
        <v>0</v>
      </c>
      <c r="F1366" s="52">
        <v>0</v>
      </c>
      <c r="G1366" s="52">
        <v>0</v>
      </c>
      <c r="H1366" s="52">
        <v>0</v>
      </c>
      <c r="I1366" s="52">
        <v>0</v>
      </c>
      <c r="J1366" s="52">
        <v>0</v>
      </c>
      <c r="K1366" s="52">
        <v>0</v>
      </c>
      <c r="L1366" s="52">
        <v>0</v>
      </c>
      <c r="M1366" s="53">
        <v>0</v>
      </c>
    </row>
    <row r="1367" spans="1:13" x14ac:dyDescent="0.4">
      <c r="A1367" s="54"/>
      <c r="B1367" s="55">
        <v>1349</v>
      </c>
      <c r="C1367" s="55">
        <v>13178488.716122139</v>
      </c>
      <c r="D1367" s="55">
        <v>0</v>
      </c>
      <c r="E1367" s="55">
        <v>0</v>
      </c>
      <c r="F1367" s="55">
        <v>0</v>
      </c>
      <c r="G1367" s="55">
        <v>0</v>
      </c>
      <c r="H1367" s="55">
        <v>0</v>
      </c>
      <c r="I1367" s="55">
        <v>0</v>
      </c>
      <c r="J1367" s="55">
        <v>6261813.2918898873</v>
      </c>
      <c r="K1367" s="55">
        <v>0</v>
      </c>
      <c r="L1367" s="55">
        <v>5966898.0919562625</v>
      </c>
      <c r="M1367" s="56">
        <v>19145386.808078401</v>
      </c>
    </row>
    <row r="1368" spans="1:13" x14ac:dyDescent="0.4">
      <c r="A1368" s="51"/>
      <c r="B1368" s="52">
        <v>1350</v>
      </c>
      <c r="C1368" s="52">
        <v>0</v>
      </c>
      <c r="D1368" s="52">
        <v>0</v>
      </c>
      <c r="E1368" s="52">
        <v>0</v>
      </c>
      <c r="F1368" s="52">
        <v>0</v>
      </c>
      <c r="G1368" s="52">
        <v>0</v>
      </c>
      <c r="H1368" s="52">
        <v>0</v>
      </c>
      <c r="I1368" s="52">
        <v>0</v>
      </c>
      <c r="J1368" s="52">
        <v>0</v>
      </c>
      <c r="K1368" s="52">
        <v>0</v>
      </c>
      <c r="L1368" s="52">
        <v>6286866.6459998675</v>
      </c>
      <c r="M1368" s="53">
        <v>6286866.6459998675</v>
      </c>
    </row>
    <row r="1369" spans="1:13" x14ac:dyDescent="0.4">
      <c r="A1369" s="54"/>
      <c r="B1369" s="55">
        <v>1351</v>
      </c>
      <c r="C1369" s="55">
        <v>0</v>
      </c>
      <c r="D1369" s="55">
        <v>0</v>
      </c>
      <c r="E1369" s="55">
        <v>0</v>
      </c>
      <c r="F1369" s="55">
        <v>0</v>
      </c>
      <c r="G1369" s="55">
        <v>0</v>
      </c>
      <c r="H1369" s="55">
        <v>0</v>
      </c>
      <c r="I1369" s="55">
        <v>0</v>
      </c>
      <c r="J1369" s="55">
        <v>0</v>
      </c>
      <c r="K1369" s="55">
        <v>16084559.8854135</v>
      </c>
      <c r="L1369" s="55">
        <v>0</v>
      </c>
      <c r="M1369" s="56">
        <v>16084559.8854135</v>
      </c>
    </row>
    <row r="1370" spans="1:13" x14ac:dyDescent="0.4">
      <c r="A1370" s="51"/>
      <c r="B1370" s="52">
        <v>1352</v>
      </c>
      <c r="C1370" s="52">
        <v>0</v>
      </c>
      <c r="D1370" s="52">
        <v>0</v>
      </c>
      <c r="E1370" s="52">
        <v>7715608.5026888046</v>
      </c>
      <c r="F1370" s="52">
        <v>0</v>
      </c>
      <c r="G1370" s="52">
        <v>0</v>
      </c>
      <c r="H1370" s="52">
        <v>0</v>
      </c>
      <c r="I1370" s="52">
        <v>0</v>
      </c>
      <c r="J1370" s="52">
        <v>0</v>
      </c>
      <c r="K1370" s="52">
        <v>0</v>
      </c>
      <c r="L1370" s="52">
        <v>0</v>
      </c>
      <c r="M1370" s="53">
        <v>7715608.5026888046</v>
      </c>
    </row>
    <row r="1371" spans="1:13" x14ac:dyDescent="0.4">
      <c r="A1371" s="54"/>
      <c r="B1371" s="55">
        <v>1353</v>
      </c>
      <c r="C1371" s="55">
        <v>0</v>
      </c>
      <c r="D1371" s="55">
        <v>0</v>
      </c>
      <c r="E1371" s="55">
        <v>0</v>
      </c>
      <c r="F1371" s="55">
        <v>0</v>
      </c>
      <c r="G1371" s="55">
        <v>0</v>
      </c>
      <c r="H1371" s="55">
        <v>0</v>
      </c>
      <c r="I1371" s="55">
        <v>0</v>
      </c>
      <c r="J1371" s="55">
        <v>0</v>
      </c>
      <c r="K1371" s="55">
        <v>0</v>
      </c>
      <c r="L1371" s="55">
        <v>0</v>
      </c>
      <c r="M1371" s="56">
        <v>0</v>
      </c>
    </row>
    <row r="1372" spans="1:13" x14ac:dyDescent="0.4">
      <c r="A1372" s="51"/>
      <c r="B1372" s="52">
        <v>1354</v>
      </c>
      <c r="C1372" s="52">
        <v>0</v>
      </c>
      <c r="D1372" s="52">
        <v>0</v>
      </c>
      <c r="E1372" s="52">
        <v>0</v>
      </c>
      <c r="F1372" s="52">
        <v>0</v>
      </c>
      <c r="G1372" s="52">
        <v>0</v>
      </c>
      <c r="H1372" s="52">
        <v>0</v>
      </c>
      <c r="I1372" s="52">
        <v>0</v>
      </c>
      <c r="J1372" s="52">
        <v>0</v>
      </c>
      <c r="K1372" s="52">
        <v>0</v>
      </c>
      <c r="L1372" s="52">
        <v>0</v>
      </c>
      <c r="M1372" s="53">
        <v>0</v>
      </c>
    </row>
    <row r="1373" spans="1:13" x14ac:dyDescent="0.4">
      <c r="A1373" s="54"/>
      <c r="B1373" s="55">
        <v>1355</v>
      </c>
      <c r="C1373" s="55">
        <v>0</v>
      </c>
      <c r="D1373" s="55">
        <v>0</v>
      </c>
      <c r="E1373" s="55">
        <v>0</v>
      </c>
      <c r="F1373" s="55">
        <v>0</v>
      </c>
      <c r="G1373" s="55">
        <v>0</v>
      </c>
      <c r="H1373" s="55">
        <v>0</v>
      </c>
      <c r="I1373" s="55">
        <v>0</v>
      </c>
      <c r="J1373" s="55">
        <v>0</v>
      </c>
      <c r="K1373" s="55">
        <v>0</v>
      </c>
      <c r="L1373" s="55">
        <v>17850813.548163757</v>
      </c>
      <c r="M1373" s="56">
        <v>17850813.548163757</v>
      </c>
    </row>
    <row r="1374" spans="1:13" x14ac:dyDescent="0.4">
      <c r="A1374" s="51"/>
      <c r="B1374" s="52">
        <v>1356</v>
      </c>
      <c r="C1374" s="52">
        <v>0</v>
      </c>
      <c r="D1374" s="52">
        <v>0</v>
      </c>
      <c r="E1374" s="52">
        <v>6103962.5901384167</v>
      </c>
      <c r="F1374" s="52">
        <v>0</v>
      </c>
      <c r="G1374" s="52">
        <v>0</v>
      </c>
      <c r="H1374" s="52">
        <v>0</v>
      </c>
      <c r="I1374" s="52">
        <v>0</v>
      </c>
      <c r="J1374" s="52">
        <v>0</v>
      </c>
      <c r="K1374" s="52">
        <v>0</v>
      </c>
      <c r="L1374" s="52">
        <v>0</v>
      </c>
      <c r="M1374" s="53">
        <v>6103962.5901384167</v>
      </c>
    </row>
    <row r="1375" spans="1:13" x14ac:dyDescent="0.4">
      <c r="A1375" s="54"/>
      <c r="B1375" s="55">
        <v>1357</v>
      </c>
      <c r="C1375" s="55">
        <v>0</v>
      </c>
      <c r="D1375" s="55">
        <v>0</v>
      </c>
      <c r="E1375" s="55">
        <v>0</v>
      </c>
      <c r="F1375" s="55">
        <v>8918989.613144096</v>
      </c>
      <c r="G1375" s="55">
        <v>0</v>
      </c>
      <c r="H1375" s="55">
        <v>0</v>
      </c>
      <c r="I1375" s="55">
        <v>0</v>
      </c>
      <c r="J1375" s="55">
        <v>0</v>
      </c>
      <c r="K1375" s="55">
        <v>0</v>
      </c>
      <c r="L1375" s="55">
        <v>0</v>
      </c>
      <c r="M1375" s="56">
        <v>8918989.613144096</v>
      </c>
    </row>
    <row r="1376" spans="1:13" x14ac:dyDescent="0.4">
      <c r="A1376" s="51"/>
      <c r="B1376" s="52">
        <v>1358</v>
      </c>
      <c r="C1376" s="52">
        <v>0</v>
      </c>
      <c r="D1376" s="52">
        <v>6798709.9645784693</v>
      </c>
      <c r="E1376" s="52">
        <v>0</v>
      </c>
      <c r="F1376" s="52">
        <v>0</v>
      </c>
      <c r="G1376" s="52">
        <v>0</v>
      </c>
      <c r="H1376" s="52">
        <v>0</v>
      </c>
      <c r="I1376" s="52">
        <v>0</v>
      </c>
      <c r="J1376" s="52">
        <v>0</v>
      </c>
      <c r="K1376" s="52">
        <v>0</v>
      </c>
      <c r="L1376" s="52">
        <v>0</v>
      </c>
      <c r="M1376" s="53">
        <v>6798709.9645784693</v>
      </c>
    </row>
    <row r="1377" spans="1:13" x14ac:dyDescent="0.4">
      <c r="A1377" s="54"/>
      <c r="B1377" s="55">
        <v>1359</v>
      </c>
      <c r="C1377" s="55">
        <v>0</v>
      </c>
      <c r="D1377" s="55">
        <v>0</v>
      </c>
      <c r="E1377" s="55">
        <v>56259061.836283565</v>
      </c>
      <c r="F1377" s="55">
        <v>20274736.207363114</v>
      </c>
      <c r="G1377" s="55">
        <v>639463677.84373665</v>
      </c>
      <c r="H1377" s="55">
        <v>0</v>
      </c>
      <c r="I1377" s="55">
        <v>0</v>
      </c>
      <c r="J1377" s="55">
        <v>0</v>
      </c>
      <c r="K1377" s="55">
        <v>0</v>
      </c>
      <c r="L1377" s="55">
        <v>0</v>
      </c>
      <c r="M1377" s="56">
        <v>715997475.88738334</v>
      </c>
    </row>
    <row r="1378" spans="1:13" x14ac:dyDescent="0.4">
      <c r="A1378" s="51"/>
      <c r="B1378" s="52">
        <v>1360</v>
      </c>
      <c r="C1378" s="52">
        <v>0</v>
      </c>
      <c r="D1378" s="52">
        <v>0</v>
      </c>
      <c r="E1378" s="52">
        <v>0</v>
      </c>
      <c r="F1378" s="52">
        <v>16726536.624729091</v>
      </c>
      <c r="G1378" s="52">
        <v>6200788.7767654378</v>
      </c>
      <c r="H1378" s="52">
        <v>0</v>
      </c>
      <c r="I1378" s="52">
        <v>0</v>
      </c>
      <c r="J1378" s="52">
        <v>0</v>
      </c>
      <c r="K1378" s="52">
        <v>0</v>
      </c>
      <c r="L1378" s="52">
        <v>0</v>
      </c>
      <c r="M1378" s="53">
        <v>22927325.401494529</v>
      </c>
    </row>
    <row r="1379" spans="1:13" x14ac:dyDescent="0.4">
      <c r="A1379" s="54"/>
      <c r="B1379" s="55">
        <v>1361</v>
      </c>
      <c r="C1379" s="55">
        <v>6211444.7809172217</v>
      </c>
      <c r="D1379" s="55">
        <v>7341045.3811518177</v>
      </c>
      <c r="E1379" s="55">
        <v>0</v>
      </c>
      <c r="F1379" s="55">
        <v>15290329.118794093</v>
      </c>
      <c r="G1379" s="55">
        <v>0</v>
      </c>
      <c r="H1379" s="55">
        <v>0</v>
      </c>
      <c r="I1379" s="55">
        <v>0</v>
      </c>
      <c r="J1379" s="55">
        <v>0</v>
      </c>
      <c r="K1379" s="55">
        <v>0</v>
      </c>
      <c r="L1379" s="55">
        <v>0</v>
      </c>
      <c r="M1379" s="56">
        <v>28842819.280863132</v>
      </c>
    </row>
    <row r="1380" spans="1:13" x14ac:dyDescent="0.4">
      <c r="A1380" s="51"/>
      <c r="B1380" s="52">
        <v>1362</v>
      </c>
      <c r="C1380" s="52">
        <v>0</v>
      </c>
      <c r="D1380" s="52">
        <v>0</v>
      </c>
      <c r="E1380" s="52">
        <v>14309347.675672794</v>
      </c>
      <c r="F1380" s="52">
        <v>0</v>
      </c>
      <c r="G1380" s="52">
        <v>0</v>
      </c>
      <c r="H1380" s="52">
        <v>0</v>
      </c>
      <c r="I1380" s="52">
        <v>9363926.3579049353</v>
      </c>
      <c r="J1380" s="52">
        <v>13902562.481668765</v>
      </c>
      <c r="K1380" s="52">
        <v>0</v>
      </c>
      <c r="L1380" s="52">
        <v>0</v>
      </c>
      <c r="M1380" s="53">
        <v>29623115.209516123</v>
      </c>
    </row>
    <row r="1381" spans="1:13" x14ac:dyDescent="0.4">
      <c r="A1381" s="54"/>
      <c r="B1381" s="55">
        <v>1363</v>
      </c>
      <c r="C1381" s="55">
        <v>0</v>
      </c>
      <c r="D1381" s="55">
        <v>0</v>
      </c>
      <c r="E1381" s="55">
        <v>0</v>
      </c>
      <c r="F1381" s="55">
        <v>0</v>
      </c>
      <c r="G1381" s="55">
        <v>0</v>
      </c>
      <c r="H1381" s="55">
        <v>0</v>
      </c>
      <c r="I1381" s="55">
        <v>9113121.8561284505</v>
      </c>
      <c r="J1381" s="55">
        <v>0</v>
      </c>
      <c r="K1381" s="55">
        <v>0</v>
      </c>
      <c r="L1381" s="55">
        <v>0</v>
      </c>
      <c r="M1381" s="56">
        <v>9113121.8561284505</v>
      </c>
    </row>
    <row r="1382" spans="1:13" x14ac:dyDescent="0.4">
      <c r="A1382" s="51"/>
      <c r="B1382" s="52">
        <v>1364</v>
      </c>
      <c r="C1382" s="52">
        <v>0</v>
      </c>
      <c r="D1382" s="52">
        <v>0</v>
      </c>
      <c r="E1382" s="52">
        <v>0</v>
      </c>
      <c r="F1382" s="52">
        <v>14245855.894736679</v>
      </c>
      <c r="G1382" s="52">
        <v>0</v>
      </c>
      <c r="H1382" s="52">
        <v>6432542.961346318</v>
      </c>
      <c r="I1382" s="52">
        <v>0</v>
      </c>
      <c r="J1382" s="52">
        <v>0</v>
      </c>
      <c r="K1382" s="52">
        <v>0</v>
      </c>
      <c r="L1382" s="52">
        <v>0</v>
      </c>
      <c r="M1382" s="53">
        <v>20678398.856082998</v>
      </c>
    </row>
    <row r="1383" spans="1:13" x14ac:dyDescent="0.4">
      <c r="A1383" s="54"/>
      <c r="B1383" s="55">
        <v>1365</v>
      </c>
      <c r="C1383" s="55">
        <v>0</v>
      </c>
      <c r="D1383" s="55">
        <v>7281153.0244374285</v>
      </c>
      <c r="E1383" s="55">
        <v>0</v>
      </c>
      <c r="F1383" s="55">
        <v>0</v>
      </c>
      <c r="G1383" s="55">
        <v>0</v>
      </c>
      <c r="H1383" s="55">
        <v>6792885.6390968608</v>
      </c>
      <c r="I1383" s="55">
        <v>0</v>
      </c>
      <c r="J1383" s="55">
        <v>0</v>
      </c>
      <c r="K1383" s="55">
        <v>11497241.252415776</v>
      </c>
      <c r="L1383" s="55">
        <v>0</v>
      </c>
      <c r="M1383" s="56">
        <v>25571279.915950067</v>
      </c>
    </row>
    <row r="1384" spans="1:13" x14ac:dyDescent="0.4">
      <c r="A1384" s="51"/>
      <c r="B1384" s="52">
        <v>1366</v>
      </c>
      <c r="C1384" s="52">
        <v>12829203.091579637</v>
      </c>
      <c r="D1384" s="52">
        <v>0</v>
      </c>
      <c r="E1384" s="52">
        <v>0</v>
      </c>
      <c r="F1384" s="52">
        <v>0</v>
      </c>
      <c r="G1384" s="52">
        <v>0</v>
      </c>
      <c r="H1384" s="52">
        <v>0</v>
      </c>
      <c r="I1384" s="52">
        <v>13792420.471880725</v>
      </c>
      <c r="J1384" s="52">
        <v>0</v>
      </c>
      <c r="K1384" s="52">
        <v>0</v>
      </c>
      <c r="L1384" s="52">
        <v>0</v>
      </c>
      <c r="M1384" s="53">
        <v>26621623.563460357</v>
      </c>
    </row>
    <row r="1385" spans="1:13" x14ac:dyDescent="0.4">
      <c r="A1385" s="54"/>
      <c r="B1385" s="55">
        <v>1367</v>
      </c>
      <c r="C1385" s="55">
        <v>0</v>
      </c>
      <c r="D1385" s="55">
        <v>0</v>
      </c>
      <c r="E1385" s="55">
        <v>0</v>
      </c>
      <c r="F1385" s="55">
        <v>0</v>
      </c>
      <c r="G1385" s="55">
        <v>0</v>
      </c>
      <c r="H1385" s="55">
        <v>0</v>
      </c>
      <c r="I1385" s="55">
        <v>0</v>
      </c>
      <c r="J1385" s="55">
        <v>21707300.329236344</v>
      </c>
      <c r="K1385" s="55">
        <v>0</v>
      </c>
      <c r="L1385" s="55">
        <v>0</v>
      </c>
      <c r="M1385" s="56">
        <v>0</v>
      </c>
    </row>
    <row r="1386" spans="1:13" x14ac:dyDescent="0.4">
      <c r="A1386" s="51"/>
      <c r="B1386" s="52">
        <v>1368</v>
      </c>
      <c r="C1386" s="52">
        <v>0</v>
      </c>
      <c r="D1386" s="52">
        <v>0</v>
      </c>
      <c r="E1386" s="52">
        <v>0</v>
      </c>
      <c r="F1386" s="52">
        <v>154005308.78378451</v>
      </c>
      <c r="G1386" s="52">
        <v>0</v>
      </c>
      <c r="H1386" s="52">
        <v>0</v>
      </c>
      <c r="I1386" s="52">
        <v>0</v>
      </c>
      <c r="J1386" s="52">
        <v>0</v>
      </c>
      <c r="K1386" s="52">
        <v>0</v>
      </c>
      <c r="L1386" s="52">
        <v>0</v>
      </c>
      <c r="M1386" s="53">
        <v>154005308.78378451</v>
      </c>
    </row>
    <row r="1387" spans="1:13" x14ac:dyDescent="0.4">
      <c r="A1387" s="54"/>
      <c r="B1387" s="55">
        <v>1369</v>
      </c>
      <c r="C1387" s="55">
        <v>0</v>
      </c>
      <c r="D1387" s="55">
        <v>0</v>
      </c>
      <c r="E1387" s="55">
        <v>0</v>
      </c>
      <c r="F1387" s="55">
        <v>6885239.7670590812</v>
      </c>
      <c r="G1387" s="55">
        <v>0</v>
      </c>
      <c r="H1387" s="55">
        <v>0</v>
      </c>
      <c r="I1387" s="55">
        <v>0</v>
      </c>
      <c r="J1387" s="55">
        <v>0</v>
      </c>
      <c r="K1387" s="55">
        <v>10300297.837731246</v>
      </c>
      <c r="L1387" s="55">
        <v>0</v>
      </c>
      <c r="M1387" s="56">
        <v>17185537.604790326</v>
      </c>
    </row>
    <row r="1388" spans="1:13" x14ac:dyDescent="0.4">
      <c r="A1388" s="51"/>
      <c r="B1388" s="52">
        <v>1370</v>
      </c>
      <c r="C1388" s="52">
        <v>0</v>
      </c>
      <c r="D1388" s="52">
        <v>0</v>
      </c>
      <c r="E1388" s="52">
        <v>0</v>
      </c>
      <c r="F1388" s="52">
        <v>0</v>
      </c>
      <c r="G1388" s="52">
        <v>0</v>
      </c>
      <c r="H1388" s="52">
        <v>0</v>
      </c>
      <c r="I1388" s="52">
        <v>0</v>
      </c>
      <c r="J1388" s="52">
        <v>0</v>
      </c>
      <c r="K1388" s="52">
        <v>0</v>
      </c>
      <c r="L1388" s="52">
        <v>0</v>
      </c>
      <c r="M1388" s="53">
        <v>0</v>
      </c>
    </row>
    <row r="1389" spans="1:13" x14ac:dyDescent="0.4">
      <c r="A1389" s="54"/>
      <c r="B1389" s="55">
        <v>1371</v>
      </c>
      <c r="C1389" s="55">
        <v>0</v>
      </c>
      <c r="D1389" s="55">
        <v>0</v>
      </c>
      <c r="E1389" s="55">
        <v>0</v>
      </c>
      <c r="F1389" s="55">
        <v>0</v>
      </c>
      <c r="G1389" s="55">
        <v>0</v>
      </c>
      <c r="H1389" s="55">
        <v>0</v>
      </c>
      <c r="I1389" s="55">
        <v>9903915.4455357529</v>
      </c>
      <c r="J1389" s="55">
        <v>0</v>
      </c>
      <c r="K1389" s="55">
        <v>0</v>
      </c>
      <c r="L1389" s="55">
        <v>0</v>
      </c>
      <c r="M1389" s="56">
        <v>9903915.4455357529</v>
      </c>
    </row>
    <row r="1390" spans="1:13" x14ac:dyDescent="0.4">
      <c r="A1390" s="51"/>
      <c r="B1390" s="52">
        <v>1372</v>
      </c>
      <c r="C1390" s="52">
        <v>0</v>
      </c>
      <c r="D1390" s="52">
        <v>0</v>
      </c>
      <c r="E1390" s="52">
        <v>0</v>
      </c>
      <c r="F1390" s="52">
        <v>0</v>
      </c>
      <c r="G1390" s="52">
        <v>0</v>
      </c>
      <c r="H1390" s="52">
        <v>0</v>
      </c>
      <c r="I1390" s="52">
        <v>0</v>
      </c>
      <c r="J1390" s="52">
        <v>0</v>
      </c>
      <c r="K1390" s="52">
        <v>0</v>
      </c>
      <c r="L1390" s="52">
        <v>0</v>
      </c>
      <c r="M1390" s="53">
        <v>0</v>
      </c>
    </row>
    <row r="1391" spans="1:13" x14ac:dyDescent="0.4">
      <c r="A1391" s="54"/>
      <c r="B1391" s="55">
        <v>1373</v>
      </c>
      <c r="C1391" s="55">
        <v>0</v>
      </c>
      <c r="D1391" s="55">
        <v>0</v>
      </c>
      <c r="E1391" s="55">
        <v>6508388.9853809848</v>
      </c>
      <c r="F1391" s="55">
        <v>0</v>
      </c>
      <c r="G1391" s="55">
        <v>0</v>
      </c>
      <c r="H1391" s="55">
        <v>0</v>
      </c>
      <c r="I1391" s="55">
        <v>0</v>
      </c>
      <c r="J1391" s="55">
        <v>6626986.0584217506</v>
      </c>
      <c r="K1391" s="55">
        <v>0</v>
      </c>
      <c r="L1391" s="55">
        <v>0</v>
      </c>
      <c r="M1391" s="56">
        <v>6508388.9853809848</v>
      </c>
    </row>
    <row r="1392" spans="1:13" x14ac:dyDescent="0.4">
      <c r="A1392" s="51"/>
      <c r="B1392" s="52">
        <v>1374</v>
      </c>
      <c r="C1392" s="52">
        <v>0</v>
      </c>
      <c r="D1392" s="52">
        <v>0</v>
      </c>
      <c r="E1392" s="52">
        <v>0</v>
      </c>
      <c r="F1392" s="52">
        <v>0</v>
      </c>
      <c r="G1392" s="52">
        <v>0</v>
      </c>
      <c r="H1392" s="52">
        <v>0</v>
      </c>
      <c r="I1392" s="52">
        <v>0</v>
      </c>
      <c r="J1392" s="52">
        <v>0</v>
      </c>
      <c r="K1392" s="52">
        <v>0</v>
      </c>
      <c r="L1392" s="52">
        <v>0</v>
      </c>
      <c r="M1392" s="53">
        <v>12786753.482072454</v>
      </c>
    </row>
    <row r="1393" spans="1:13" x14ac:dyDescent="0.4">
      <c r="A1393" s="54"/>
      <c r="B1393" s="55">
        <v>1375</v>
      </c>
      <c r="C1393" s="55">
        <v>8121648.3548184559</v>
      </c>
      <c r="D1393" s="55">
        <v>0</v>
      </c>
      <c r="E1393" s="55">
        <v>0</v>
      </c>
      <c r="F1393" s="55">
        <v>0</v>
      </c>
      <c r="G1393" s="55">
        <v>0</v>
      </c>
      <c r="H1393" s="55">
        <v>0</v>
      </c>
      <c r="I1393" s="55">
        <v>0</v>
      </c>
      <c r="J1393" s="55">
        <v>0</v>
      </c>
      <c r="K1393" s="55">
        <v>0</v>
      </c>
      <c r="L1393" s="55">
        <v>0</v>
      </c>
      <c r="M1393" s="56">
        <v>8121648.3548184559</v>
      </c>
    </row>
    <row r="1394" spans="1:13" x14ac:dyDescent="0.4">
      <c r="A1394" s="51"/>
      <c r="B1394" s="52">
        <v>1376</v>
      </c>
      <c r="C1394" s="52">
        <v>0</v>
      </c>
      <c r="D1394" s="52">
        <v>0</v>
      </c>
      <c r="E1394" s="52">
        <v>0</v>
      </c>
      <c r="F1394" s="52">
        <v>0</v>
      </c>
      <c r="G1394" s="52">
        <v>0</v>
      </c>
      <c r="H1394" s="52">
        <v>0</v>
      </c>
      <c r="I1394" s="52">
        <v>28908044.200390257</v>
      </c>
      <c r="J1394" s="52">
        <v>0</v>
      </c>
      <c r="K1394" s="52">
        <v>0</v>
      </c>
      <c r="L1394" s="52">
        <v>0</v>
      </c>
      <c r="M1394" s="53">
        <v>28908044.200390257</v>
      </c>
    </row>
    <row r="1395" spans="1:13" x14ac:dyDescent="0.4">
      <c r="A1395" s="54"/>
      <c r="B1395" s="55">
        <v>1377</v>
      </c>
      <c r="C1395" s="55">
        <v>0</v>
      </c>
      <c r="D1395" s="55">
        <v>0</v>
      </c>
      <c r="E1395" s="55">
        <v>0</v>
      </c>
      <c r="F1395" s="55">
        <v>0</v>
      </c>
      <c r="G1395" s="55">
        <v>0</v>
      </c>
      <c r="H1395" s="55">
        <v>0</v>
      </c>
      <c r="I1395" s="55">
        <v>0</v>
      </c>
      <c r="J1395" s="55">
        <v>0</v>
      </c>
      <c r="K1395" s="55">
        <v>0</v>
      </c>
      <c r="L1395" s="55">
        <v>20890792.209279023</v>
      </c>
      <c r="M1395" s="56">
        <v>20890792.209279023</v>
      </c>
    </row>
    <row r="1396" spans="1:13" x14ac:dyDescent="0.4">
      <c r="A1396" s="51"/>
      <c r="B1396" s="52">
        <v>1378</v>
      </c>
      <c r="C1396" s="52">
        <v>0</v>
      </c>
      <c r="D1396" s="52">
        <v>0</v>
      </c>
      <c r="E1396" s="52">
        <v>0</v>
      </c>
      <c r="F1396" s="52">
        <v>0</v>
      </c>
      <c r="G1396" s="52">
        <v>0</v>
      </c>
      <c r="H1396" s="52">
        <v>8421827.4696009383</v>
      </c>
      <c r="I1396" s="52">
        <v>0</v>
      </c>
      <c r="J1396" s="52">
        <v>0</v>
      </c>
      <c r="K1396" s="52">
        <v>0</v>
      </c>
      <c r="L1396" s="52">
        <v>0</v>
      </c>
      <c r="M1396" s="53">
        <v>8421827.4696009383</v>
      </c>
    </row>
    <row r="1397" spans="1:13" x14ac:dyDescent="0.4">
      <c r="A1397" s="54"/>
      <c r="B1397" s="55">
        <v>1379</v>
      </c>
      <c r="C1397" s="55">
        <v>0</v>
      </c>
      <c r="D1397" s="55">
        <v>0</v>
      </c>
      <c r="E1397" s="55">
        <v>0</v>
      </c>
      <c r="F1397" s="55">
        <v>0</v>
      </c>
      <c r="G1397" s="55">
        <v>0</v>
      </c>
      <c r="H1397" s="55">
        <v>0</v>
      </c>
      <c r="I1397" s="55">
        <v>0</v>
      </c>
      <c r="J1397" s="55">
        <v>0</v>
      </c>
      <c r="K1397" s="55">
        <v>0</v>
      </c>
      <c r="L1397" s="55">
        <v>0</v>
      </c>
      <c r="M1397" s="56">
        <v>0</v>
      </c>
    </row>
    <row r="1398" spans="1:13" x14ac:dyDescent="0.4">
      <c r="A1398" s="51"/>
      <c r="B1398" s="52">
        <v>1380</v>
      </c>
      <c r="C1398" s="52">
        <v>0</v>
      </c>
      <c r="D1398" s="52">
        <v>0</v>
      </c>
      <c r="E1398" s="52">
        <v>0</v>
      </c>
      <c r="F1398" s="52">
        <v>0</v>
      </c>
      <c r="G1398" s="52">
        <v>0</v>
      </c>
      <c r="H1398" s="52">
        <v>0</v>
      </c>
      <c r="I1398" s="52">
        <v>0</v>
      </c>
      <c r="J1398" s="52">
        <v>0</v>
      </c>
      <c r="K1398" s="52">
        <v>0</v>
      </c>
      <c r="L1398" s="52">
        <v>0</v>
      </c>
      <c r="M1398" s="53">
        <v>0</v>
      </c>
    </row>
    <row r="1399" spans="1:13" x14ac:dyDescent="0.4">
      <c r="A1399" s="54"/>
      <c r="B1399" s="55">
        <v>1381</v>
      </c>
      <c r="C1399" s="55">
        <v>0</v>
      </c>
      <c r="D1399" s="55">
        <v>0</v>
      </c>
      <c r="E1399" s="55">
        <v>0</v>
      </c>
      <c r="F1399" s="55">
        <v>0</v>
      </c>
      <c r="G1399" s="55">
        <v>13968526.905393124</v>
      </c>
      <c r="H1399" s="55">
        <v>0</v>
      </c>
      <c r="I1399" s="55">
        <v>0</v>
      </c>
      <c r="J1399" s="55">
        <v>0</v>
      </c>
      <c r="K1399" s="55">
        <v>0</v>
      </c>
      <c r="L1399" s="55">
        <v>0</v>
      </c>
      <c r="M1399" s="56">
        <v>13968526.905393124</v>
      </c>
    </row>
    <row r="1400" spans="1:13" x14ac:dyDescent="0.4">
      <c r="A1400" s="51"/>
      <c r="B1400" s="52">
        <v>1382</v>
      </c>
      <c r="C1400" s="52">
        <v>7980304.8869246077</v>
      </c>
      <c r="D1400" s="52">
        <v>0</v>
      </c>
      <c r="E1400" s="52">
        <v>0</v>
      </c>
      <c r="F1400" s="52">
        <v>0</v>
      </c>
      <c r="G1400" s="52">
        <v>0</v>
      </c>
      <c r="H1400" s="52">
        <v>0</v>
      </c>
      <c r="I1400" s="52">
        <v>0</v>
      </c>
      <c r="J1400" s="52">
        <v>0</v>
      </c>
      <c r="K1400" s="52">
        <v>0</v>
      </c>
      <c r="L1400" s="52">
        <v>0</v>
      </c>
      <c r="M1400" s="53">
        <v>7980304.8869246077</v>
      </c>
    </row>
    <row r="1401" spans="1:13" x14ac:dyDescent="0.4">
      <c r="A1401" s="54"/>
      <c r="B1401" s="55">
        <v>1383</v>
      </c>
      <c r="C1401" s="55">
        <v>0</v>
      </c>
      <c r="D1401" s="55">
        <v>0</v>
      </c>
      <c r="E1401" s="55">
        <v>0</v>
      </c>
      <c r="F1401" s="55">
        <v>0</v>
      </c>
      <c r="G1401" s="55">
        <v>0</v>
      </c>
      <c r="H1401" s="55">
        <v>0</v>
      </c>
      <c r="I1401" s="55">
        <v>0</v>
      </c>
      <c r="J1401" s="55">
        <v>0</v>
      </c>
      <c r="K1401" s="55">
        <v>0</v>
      </c>
      <c r="L1401" s="55">
        <v>0</v>
      </c>
      <c r="M1401" s="56">
        <v>0</v>
      </c>
    </row>
    <row r="1402" spans="1:13" x14ac:dyDescent="0.4">
      <c r="A1402" s="51"/>
      <c r="B1402" s="52">
        <v>1384</v>
      </c>
      <c r="C1402" s="52">
        <v>0</v>
      </c>
      <c r="D1402" s="52">
        <v>0</v>
      </c>
      <c r="E1402" s="52">
        <v>0</v>
      </c>
      <c r="F1402" s="52">
        <v>0</v>
      </c>
      <c r="G1402" s="52">
        <v>0</v>
      </c>
      <c r="H1402" s="52">
        <v>0</v>
      </c>
      <c r="I1402" s="52">
        <v>0</v>
      </c>
      <c r="J1402" s="52">
        <v>0</v>
      </c>
      <c r="K1402" s="52">
        <v>0</v>
      </c>
      <c r="L1402" s="52">
        <v>0</v>
      </c>
      <c r="M1402" s="53">
        <v>7423061.2630076883</v>
      </c>
    </row>
    <row r="1403" spans="1:13" x14ac:dyDescent="0.4">
      <c r="A1403" s="54"/>
      <c r="B1403" s="55">
        <v>1385</v>
      </c>
      <c r="C1403" s="55">
        <v>7521925.5509896958</v>
      </c>
      <c r="D1403" s="55">
        <v>0</v>
      </c>
      <c r="E1403" s="55">
        <v>0</v>
      </c>
      <c r="F1403" s="55">
        <v>0</v>
      </c>
      <c r="G1403" s="55">
        <v>0</v>
      </c>
      <c r="H1403" s="55">
        <v>0</v>
      </c>
      <c r="I1403" s="55">
        <v>0</v>
      </c>
      <c r="J1403" s="55">
        <v>0</v>
      </c>
      <c r="K1403" s="55">
        <v>0</v>
      </c>
      <c r="L1403" s="55">
        <v>0</v>
      </c>
      <c r="M1403" s="56">
        <v>40994339.010170504</v>
      </c>
    </row>
    <row r="1404" spans="1:13" x14ac:dyDescent="0.4">
      <c r="A1404" s="51"/>
      <c r="B1404" s="52">
        <v>1386</v>
      </c>
      <c r="C1404" s="52">
        <v>0</v>
      </c>
      <c r="D1404" s="52">
        <v>8417231.6506687813</v>
      </c>
      <c r="E1404" s="52">
        <v>0</v>
      </c>
      <c r="F1404" s="52">
        <v>0</v>
      </c>
      <c r="G1404" s="52">
        <v>380523657.41496569</v>
      </c>
      <c r="H1404" s="52">
        <v>0</v>
      </c>
      <c r="I1404" s="52">
        <v>0</v>
      </c>
      <c r="J1404" s="52">
        <v>0</v>
      </c>
      <c r="K1404" s="52">
        <v>0</v>
      </c>
      <c r="L1404" s="52">
        <v>0</v>
      </c>
      <c r="M1404" s="53">
        <v>388940889.06563449</v>
      </c>
    </row>
    <row r="1405" spans="1:13" x14ac:dyDescent="0.4">
      <c r="A1405" s="54"/>
      <c r="B1405" s="55">
        <v>1387</v>
      </c>
      <c r="C1405" s="55">
        <v>0</v>
      </c>
      <c r="D1405" s="55">
        <v>13615989.291115956</v>
      </c>
      <c r="E1405" s="55">
        <v>0</v>
      </c>
      <c r="F1405" s="55">
        <v>0</v>
      </c>
      <c r="G1405" s="55">
        <v>0</v>
      </c>
      <c r="H1405" s="55">
        <v>0</v>
      </c>
      <c r="I1405" s="55">
        <v>0</v>
      </c>
      <c r="J1405" s="55">
        <v>0</v>
      </c>
      <c r="K1405" s="55">
        <v>0</v>
      </c>
      <c r="L1405" s="55">
        <v>0</v>
      </c>
      <c r="M1405" s="56">
        <v>28480148.4491877</v>
      </c>
    </row>
    <row r="1406" spans="1:13" x14ac:dyDescent="0.4">
      <c r="A1406" s="51"/>
      <c r="B1406" s="52">
        <v>1388</v>
      </c>
      <c r="C1406" s="52">
        <v>0</v>
      </c>
      <c r="D1406" s="52">
        <v>0</v>
      </c>
      <c r="E1406" s="52">
        <v>0</v>
      </c>
      <c r="F1406" s="52">
        <v>0</v>
      </c>
      <c r="G1406" s="52">
        <v>0</v>
      </c>
      <c r="H1406" s="52">
        <v>0</v>
      </c>
      <c r="I1406" s="52">
        <v>0</v>
      </c>
      <c r="J1406" s="52">
        <v>0</v>
      </c>
      <c r="K1406" s="52">
        <v>0</v>
      </c>
      <c r="L1406" s="52">
        <v>0</v>
      </c>
      <c r="M1406" s="53">
        <v>0</v>
      </c>
    </row>
    <row r="1407" spans="1:13" x14ac:dyDescent="0.4">
      <c r="A1407" s="54"/>
      <c r="B1407" s="55">
        <v>1389</v>
      </c>
      <c r="C1407" s="55">
        <v>0</v>
      </c>
      <c r="D1407" s="55">
        <v>0</v>
      </c>
      <c r="E1407" s="55">
        <v>0</v>
      </c>
      <c r="F1407" s="55">
        <v>0</v>
      </c>
      <c r="G1407" s="55">
        <v>0</v>
      </c>
      <c r="H1407" s="55">
        <v>0</v>
      </c>
      <c r="I1407" s="55">
        <v>5787393.7893391978</v>
      </c>
      <c r="J1407" s="55">
        <v>0</v>
      </c>
      <c r="K1407" s="55">
        <v>10038294.394891676</v>
      </c>
      <c r="L1407" s="55">
        <v>0</v>
      </c>
      <c r="M1407" s="56">
        <v>15825688.184230871</v>
      </c>
    </row>
    <row r="1408" spans="1:13" x14ac:dyDescent="0.4">
      <c r="A1408" s="51"/>
      <c r="B1408" s="52">
        <v>1390</v>
      </c>
      <c r="C1408" s="52">
        <v>6052638.6523096617</v>
      </c>
      <c r="D1408" s="52">
        <v>0</v>
      </c>
      <c r="E1408" s="52">
        <v>6497777.3116621347</v>
      </c>
      <c r="F1408" s="52">
        <v>0</v>
      </c>
      <c r="G1408" s="52">
        <v>0</v>
      </c>
      <c r="H1408" s="52">
        <v>0</v>
      </c>
      <c r="I1408" s="52">
        <v>0</v>
      </c>
      <c r="J1408" s="52">
        <v>0</v>
      </c>
      <c r="K1408" s="52">
        <v>0</v>
      </c>
      <c r="L1408" s="52">
        <v>0</v>
      </c>
      <c r="M1408" s="53">
        <v>12550415.963971796</v>
      </c>
    </row>
    <row r="1409" spans="1:13" x14ac:dyDescent="0.4">
      <c r="A1409" s="54"/>
      <c r="B1409" s="55">
        <v>1391</v>
      </c>
      <c r="C1409" s="55">
        <v>17835057.753535859</v>
      </c>
      <c r="D1409" s="55">
        <v>0</v>
      </c>
      <c r="E1409" s="55">
        <v>0</v>
      </c>
      <c r="F1409" s="55">
        <v>0</v>
      </c>
      <c r="G1409" s="55">
        <v>0</v>
      </c>
      <c r="H1409" s="55">
        <v>0</v>
      </c>
      <c r="I1409" s="55">
        <v>0</v>
      </c>
      <c r="J1409" s="55">
        <v>0</v>
      </c>
      <c r="K1409" s="55">
        <v>0</v>
      </c>
      <c r="L1409" s="55">
        <v>0</v>
      </c>
      <c r="M1409" s="56">
        <v>25469400.706493743</v>
      </c>
    </row>
    <row r="1410" spans="1:13" x14ac:dyDescent="0.4">
      <c r="A1410" s="51"/>
      <c r="B1410" s="52">
        <v>1392</v>
      </c>
      <c r="C1410" s="52">
        <v>35891295.104613088</v>
      </c>
      <c r="D1410" s="52">
        <v>0</v>
      </c>
      <c r="E1410" s="52">
        <v>0</v>
      </c>
      <c r="F1410" s="52">
        <v>0</v>
      </c>
      <c r="G1410" s="52">
        <v>0</v>
      </c>
      <c r="H1410" s="52">
        <v>0</v>
      </c>
      <c r="I1410" s="52">
        <v>0</v>
      </c>
      <c r="J1410" s="52">
        <v>0</v>
      </c>
      <c r="K1410" s="52">
        <v>0</v>
      </c>
      <c r="L1410" s="52">
        <v>0</v>
      </c>
      <c r="M1410" s="53">
        <v>35891295.104613088</v>
      </c>
    </row>
    <row r="1411" spans="1:13" x14ac:dyDescent="0.4">
      <c r="A1411" s="54"/>
      <c r="B1411" s="55">
        <v>1393</v>
      </c>
      <c r="C1411" s="55">
        <v>0</v>
      </c>
      <c r="D1411" s="55">
        <v>0</v>
      </c>
      <c r="E1411" s="55">
        <v>0</v>
      </c>
      <c r="F1411" s="55">
        <v>0</v>
      </c>
      <c r="G1411" s="55">
        <v>9131979.2673818022</v>
      </c>
      <c r="H1411" s="55">
        <v>0</v>
      </c>
      <c r="I1411" s="55">
        <v>0</v>
      </c>
      <c r="J1411" s="55">
        <v>0</v>
      </c>
      <c r="K1411" s="55">
        <v>0</v>
      </c>
      <c r="L1411" s="55">
        <v>9169581.9191561434</v>
      </c>
      <c r="M1411" s="56">
        <v>18301561.186537944</v>
      </c>
    </row>
    <row r="1412" spans="1:13" x14ac:dyDescent="0.4">
      <c r="A1412" s="51"/>
      <c r="B1412" s="52">
        <v>1394</v>
      </c>
      <c r="C1412" s="52">
        <v>0</v>
      </c>
      <c r="D1412" s="52">
        <v>0</v>
      </c>
      <c r="E1412" s="52">
        <v>0</v>
      </c>
      <c r="F1412" s="52">
        <v>0</v>
      </c>
      <c r="G1412" s="52">
        <v>0</v>
      </c>
      <c r="H1412" s="52">
        <v>0</v>
      </c>
      <c r="I1412" s="52">
        <v>0</v>
      </c>
      <c r="J1412" s="52">
        <v>0</v>
      </c>
      <c r="K1412" s="52">
        <v>11760817.455729151</v>
      </c>
      <c r="L1412" s="52">
        <v>0</v>
      </c>
      <c r="M1412" s="53">
        <v>11760817.455729151</v>
      </c>
    </row>
    <row r="1413" spans="1:13" x14ac:dyDescent="0.4">
      <c r="A1413" s="54"/>
      <c r="B1413" s="55">
        <v>1395</v>
      </c>
      <c r="C1413" s="55">
        <v>0</v>
      </c>
      <c r="D1413" s="55">
        <v>0</v>
      </c>
      <c r="E1413" s="55">
        <v>0</v>
      </c>
      <c r="F1413" s="55">
        <v>0</v>
      </c>
      <c r="G1413" s="55">
        <v>0</v>
      </c>
      <c r="H1413" s="55">
        <v>0</v>
      </c>
      <c r="I1413" s="55">
        <v>14023405.30493477</v>
      </c>
      <c r="J1413" s="55">
        <v>0</v>
      </c>
      <c r="K1413" s="55">
        <v>0</v>
      </c>
      <c r="L1413" s="55">
        <v>0</v>
      </c>
      <c r="M1413" s="56">
        <v>14023405.30493477</v>
      </c>
    </row>
    <row r="1414" spans="1:13" x14ac:dyDescent="0.4">
      <c r="A1414" s="51"/>
      <c r="B1414" s="52">
        <v>1396</v>
      </c>
      <c r="C1414" s="52">
        <v>0</v>
      </c>
      <c r="D1414" s="52">
        <v>0</v>
      </c>
      <c r="E1414" s="52">
        <v>37691379.292435057</v>
      </c>
      <c r="F1414" s="52">
        <v>0</v>
      </c>
      <c r="G1414" s="52">
        <v>0</v>
      </c>
      <c r="H1414" s="52">
        <v>0</v>
      </c>
      <c r="I1414" s="52">
        <v>0</v>
      </c>
      <c r="J1414" s="52">
        <v>0</v>
      </c>
      <c r="K1414" s="52">
        <v>8219042.0072549824</v>
      </c>
      <c r="L1414" s="52">
        <v>0</v>
      </c>
      <c r="M1414" s="53">
        <v>45910421.299690038</v>
      </c>
    </row>
    <row r="1415" spans="1:13" x14ac:dyDescent="0.4">
      <c r="A1415" s="54"/>
      <c r="B1415" s="55">
        <v>1397</v>
      </c>
      <c r="C1415" s="55">
        <v>0</v>
      </c>
      <c r="D1415" s="55">
        <v>0</v>
      </c>
      <c r="E1415" s="55">
        <v>0</v>
      </c>
      <c r="F1415" s="55">
        <v>0</v>
      </c>
      <c r="G1415" s="55">
        <v>0</v>
      </c>
      <c r="H1415" s="55">
        <v>6445170.2359239431</v>
      </c>
      <c r="I1415" s="55">
        <v>0</v>
      </c>
      <c r="J1415" s="55">
        <v>0</v>
      </c>
      <c r="K1415" s="55">
        <v>0</v>
      </c>
      <c r="L1415" s="55">
        <v>0</v>
      </c>
      <c r="M1415" s="56">
        <v>6445170.2359239431</v>
      </c>
    </row>
    <row r="1416" spans="1:13" x14ac:dyDescent="0.4">
      <c r="A1416" s="51"/>
      <c r="B1416" s="52">
        <v>1398</v>
      </c>
      <c r="C1416" s="52">
        <v>0</v>
      </c>
      <c r="D1416" s="52">
        <v>0</v>
      </c>
      <c r="E1416" s="52">
        <v>0</v>
      </c>
      <c r="F1416" s="52">
        <v>0</v>
      </c>
      <c r="G1416" s="52">
        <v>0</v>
      </c>
      <c r="H1416" s="52">
        <v>22127890.390900292</v>
      </c>
      <c r="I1416" s="52">
        <v>0</v>
      </c>
      <c r="J1416" s="52">
        <v>0</v>
      </c>
      <c r="K1416" s="52">
        <v>5924489.8467281321</v>
      </c>
      <c r="L1416" s="52">
        <v>0</v>
      </c>
      <c r="M1416" s="53">
        <v>28052380.237628423</v>
      </c>
    </row>
    <row r="1417" spans="1:13" x14ac:dyDescent="0.4">
      <c r="A1417" s="54"/>
      <c r="B1417" s="55">
        <v>1399</v>
      </c>
      <c r="C1417" s="55">
        <v>0</v>
      </c>
      <c r="D1417" s="55">
        <v>0</v>
      </c>
      <c r="E1417" s="55">
        <v>0</v>
      </c>
      <c r="F1417" s="55">
        <v>6817511.071641569</v>
      </c>
      <c r="G1417" s="55">
        <v>0</v>
      </c>
      <c r="H1417" s="55">
        <v>0</v>
      </c>
      <c r="I1417" s="55">
        <v>0</v>
      </c>
      <c r="J1417" s="55">
        <v>10271981.936099574</v>
      </c>
      <c r="K1417" s="55">
        <v>7712836.1156692626</v>
      </c>
      <c r="L1417" s="55">
        <v>0</v>
      </c>
      <c r="M1417" s="56">
        <v>14530347.187310832</v>
      </c>
    </row>
    <row r="1418" spans="1:13" x14ac:dyDescent="0.4">
      <c r="A1418" s="51"/>
      <c r="B1418" s="52">
        <v>1400</v>
      </c>
      <c r="C1418" s="52">
        <v>0</v>
      </c>
      <c r="D1418" s="52">
        <v>0</v>
      </c>
      <c r="E1418" s="52">
        <v>0</v>
      </c>
      <c r="F1418" s="52">
        <v>0</v>
      </c>
      <c r="G1418" s="52">
        <v>0</v>
      </c>
      <c r="H1418" s="52">
        <v>0</v>
      </c>
      <c r="I1418" s="52">
        <v>0</v>
      </c>
      <c r="J1418" s="52">
        <v>0</v>
      </c>
      <c r="K1418" s="52">
        <v>0</v>
      </c>
      <c r="L1418" s="52">
        <v>0</v>
      </c>
      <c r="M1418" s="53">
        <v>0</v>
      </c>
    </row>
    <row r="1419" spans="1:13" x14ac:dyDescent="0.4">
      <c r="A1419" s="54"/>
      <c r="B1419" s="55">
        <v>1401</v>
      </c>
      <c r="C1419" s="55">
        <v>0</v>
      </c>
      <c r="D1419" s="55">
        <v>0</v>
      </c>
      <c r="E1419" s="55">
        <v>0</v>
      </c>
      <c r="F1419" s="55">
        <v>0</v>
      </c>
      <c r="G1419" s="55">
        <v>0</v>
      </c>
      <c r="H1419" s="55">
        <v>12112378.073039653</v>
      </c>
      <c r="I1419" s="55">
        <v>0</v>
      </c>
      <c r="J1419" s="55">
        <v>0</v>
      </c>
      <c r="K1419" s="55">
        <v>0</v>
      </c>
      <c r="L1419" s="55">
        <v>0</v>
      </c>
      <c r="M1419" s="56">
        <v>12112378.073039653</v>
      </c>
    </row>
    <row r="1420" spans="1:13" x14ac:dyDescent="0.4">
      <c r="A1420" s="51"/>
      <c r="B1420" s="52">
        <v>1402</v>
      </c>
      <c r="C1420" s="52">
        <v>9807361.8766140211</v>
      </c>
      <c r="D1420" s="52">
        <v>0</v>
      </c>
      <c r="E1420" s="52">
        <v>0</v>
      </c>
      <c r="F1420" s="52">
        <v>0</v>
      </c>
      <c r="G1420" s="52">
        <v>0</v>
      </c>
      <c r="H1420" s="52">
        <v>0</v>
      </c>
      <c r="I1420" s="52">
        <v>0</v>
      </c>
      <c r="J1420" s="52">
        <v>0</v>
      </c>
      <c r="K1420" s="52">
        <v>0</v>
      </c>
      <c r="L1420" s="52">
        <v>0</v>
      </c>
      <c r="M1420" s="53">
        <v>18497708.470615625</v>
      </c>
    </row>
    <row r="1421" spans="1:13" x14ac:dyDescent="0.4">
      <c r="A1421" s="54"/>
      <c r="B1421" s="55">
        <v>1403</v>
      </c>
      <c r="C1421" s="55">
        <v>0</v>
      </c>
      <c r="D1421" s="55">
        <v>0</v>
      </c>
      <c r="E1421" s="55">
        <v>0</v>
      </c>
      <c r="F1421" s="55">
        <v>0</v>
      </c>
      <c r="G1421" s="55">
        <v>0</v>
      </c>
      <c r="H1421" s="55">
        <v>0</v>
      </c>
      <c r="I1421" s="55">
        <v>0</v>
      </c>
      <c r="J1421" s="55">
        <v>0</v>
      </c>
      <c r="K1421" s="55">
        <v>0</v>
      </c>
      <c r="L1421" s="55">
        <v>0</v>
      </c>
      <c r="M1421" s="56">
        <v>12105430.896467496</v>
      </c>
    </row>
    <row r="1422" spans="1:13" x14ac:dyDescent="0.4">
      <c r="A1422" s="51"/>
      <c r="B1422" s="52">
        <v>1404</v>
      </c>
      <c r="C1422" s="52">
        <v>0</v>
      </c>
      <c r="D1422" s="52">
        <v>12257499.367227226</v>
      </c>
      <c r="E1422" s="52">
        <v>0</v>
      </c>
      <c r="F1422" s="52">
        <v>0</v>
      </c>
      <c r="G1422" s="52">
        <v>23485695.458989806</v>
      </c>
      <c r="H1422" s="52">
        <v>6971349.2144702198</v>
      </c>
      <c r="I1422" s="52">
        <v>0</v>
      </c>
      <c r="J1422" s="52">
        <v>0</v>
      </c>
      <c r="K1422" s="52">
        <v>0</v>
      </c>
      <c r="L1422" s="52">
        <v>0</v>
      </c>
      <c r="M1422" s="53">
        <v>42714544.040687256</v>
      </c>
    </row>
    <row r="1423" spans="1:13" x14ac:dyDescent="0.4">
      <c r="A1423" s="54"/>
      <c r="B1423" s="55">
        <v>1405</v>
      </c>
      <c r="C1423" s="55">
        <v>0</v>
      </c>
      <c r="D1423" s="55">
        <v>0</v>
      </c>
      <c r="E1423" s="55">
        <v>0</v>
      </c>
      <c r="F1423" s="55">
        <v>0</v>
      </c>
      <c r="G1423" s="55">
        <v>0</v>
      </c>
      <c r="H1423" s="55">
        <v>0</v>
      </c>
      <c r="I1423" s="55">
        <v>0</v>
      </c>
      <c r="J1423" s="55">
        <v>0</v>
      </c>
      <c r="K1423" s="55">
        <v>0</v>
      </c>
      <c r="L1423" s="55">
        <v>0</v>
      </c>
      <c r="M1423" s="56">
        <v>0</v>
      </c>
    </row>
    <row r="1424" spans="1:13" x14ac:dyDescent="0.4">
      <c r="A1424" s="51"/>
      <c r="B1424" s="52">
        <v>1406</v>
      </c>
      <c r="C1424" s="52">
        <v>0</v>
      </c>
      <c r="D1424" s="52">
        <v>0</v>
      </c>
      <c r="E1424" s="52">
        <v>0</v>
      </c>
      <c r="F1424" s="52">
        <v>0</v>
      </c>
      <c r="G1424" s="52">
        <v>0</v>
      </c>
      <c r="H1424" s="52">
        <v>0</v>
      </c>
      <c r="I1424" s="52">
        <v>0</v>
      </c>
      <c r="J1424" s="52">
        <v>0</v>
      </c>
      <c r="K1424" s="52">
        <v>0</v>
      </c>
      <c r="L1424" s="52">
        <v>0</v>
      </c>
      <c r="M1424" s="53">
        <v>0</v>
      </c>
    </row>
    <row r="1425" spans="1:13" x14ac:dyDescent="0.4">
      <c r="A1425" s="54"/>
      <c r="B1425" s="55">
        <v>1407</v>
      </c>
      <c r="C1425" s="55">
        <v>0</v>
      </c>
      <c r="D1425" s="55">
        <v>0</v>
      </c>
      <c r="E1425" s="55">
        <v>0</v>
      </c>
      <c r="F1425" s="55">
        <v>0</v>
      </c>
      <c r="G1425" s="55">
        <v>0</v>
      </c>
      <c r="H1425" s="55">
        <v>0</v>
      </c>
      <c r="I1425" s="55">
        <v>0</v>
      </c>
      <c r="J1425" s="55">
        <v>7858502.3610638836</v>
      </c>
      <c r="K1425" s="55">
        <v>0</v>
      </c>
      <c r="L1425" s="55">
        <v>0</v>
      </c>
      <c r="M1425" s="56">
        <v>0</v>
      </c>
    </row>
    <row r="1426" spans="1:13" x14ac:dyDescent="0.4">
      <c r="A1426" s="51"/>
      <c r="B1426" s="52">
        <v>1408</v>
      </c>
      <c r="C1426" s="52">
        <v>0</v>
      </c>
      <c r="D1426" s="52">
        <v>0</v>
      </c>
      <c r="E1426" s="52">
        <v>0</v>
      </c>
      <c r="F1426" s="52">
        <v>0</v>
      </c>
      <c r="G1426" s="52">
        <v>0</v>
      </c>
      <c r="H1426" s="52">
        <v>0</v>
      </c>
      <c r="I1426" s="52">
        <v>0</v>
      </c>
      <c r="J1426" s="52">
        <v>0</v>
      </c>
      <c r="K1426" s="52">
        <v>0</v>
      </c>
      <c r="L1426" s="52">
        <v>0</v>
      </c>
      <c r="M1426" s="53">
        <v>0</v>
      </c>
    </row>
    <row r="1427" spans="1:13" x14ac:dyDescent="0.4">
      <c r="A1427" s="54"/>
      <c r="B1427" s="55">
        <v>1409</v>
      </c>
      <c r="C1427" s="55">
        <v>0</v>
      </c>
      <c r="D1427" s="55">
        <v>0</v>
      </c>
      <c r="E1427" s="55">
        <v>0</v>
      </c>
      <c r="F1427" s="55">
        <v>0</v>
      </c>
      <c r="G1427" s="55">
        <v>0</v>
      </c>
      <c r="H1427" s="55">
        <v>0</v>
      </c>
      <c r="I1427" s="55">
        <v>0</v>
      </c>
      <c r="J1427" s="55">
        <v>0</v>
      </c>
      <c r="K1427" s="55">
        <v>0</v>
      </c>
      <c r="L1427" s="55">
        <v>0</v>
      </c>
      <c r="M1427" s="56">
        <v>0</v>
      </c>
    </row>
    <row r="1428" spans="1:13" x14ac:dyDescent="0.4">
      <c r="A1428" s="51"/>
      <c r="B1428" s="52">
        <v>1410</v>
      </c>
      <c r="C1428" s="52">
        <v>60344266.127185002</v>
      </c>
      <c r="D1428" s="52">
        <v>0</v>
      </c>
      <c r="E1428" s="52">
        <v>0</v>
      </c>
      <c r="F1428" s="52">
        <v>0</v>
      </c>
      <c r="G1428" s="52">
        <v>0</v>
      </c>
      <c r="H1428" s="52">
        <v>0</v>
      </c>
      <c r="I1428" s="52">
        <v>0</v>
      </c>
      <c r="J1428" s="52">
        <v>0</v>
      </c>
      <c r="K1428" s="52">
        <v>0</v>
      </c>
      <c r="L1428" s="52">
        <v>0</v>
      </c>
      <c r="M1428" s="53">
        <v>67060938.23644796</v>
      </c>
    </row>
    <row r="1429" spans="1:13" x14ac:dyDescent="0.4">
      <c r="A1429" s="54"/>
      <c r="B1429" s="55">
        <v>1411</v>
      </c>
      <c r="C1429" s="55">
        <v>0</v>
      </c>
      <c r="D1429" s="55">
        <v>0</v>
      </c>
      <c r="E1429" s="55">
        <v>14272974.76594371</v>
      </c>
      <c r="F1429" s="55">
        <v>0</v>
      </c>
      <c r="G1429" s="55">
        <v>0</v>
      </c>
      <c r="H1429" s="55">
        <v>6964018.8115832433</v>
      </c>
      <c r="I1429" s="55">
        <v>0</v>
      </c>
      <c r="J1429" s="55">
        <v>5758317.1018593879</v>
      </c>
      <c r="K1429" s="55">
        <v>0</v>
      </c>
      <c r="L1429" s="55">
        <v>0</v>
      </c>
      <c r="M1429" s="56">
        <v>21236993.577526953</v>
      </c>
    </row>
    <row r="1430" spans="1:13" x14ac:dyDescent="0.4">
      <c r="A1430" s="51"/>
      <c r="B1430" s="52">
        <v>1412</v>
      </c>
      <c r="C1430" s="52">
        <v>0</v>
      </c>
      <c r="D1430" s="52">
        <v>0</v>
      </c>
      <c r="E1430" s="52">
        <v>0</v>
      </c>
      <c r="F1430" s="52">
        <v>0</v>
      </c>
      <c r="G1430" s="52">
        <v>0</v>
      </c>
      <c r="H1430" s="52">
        <v>0</v>
      </c>
      <c r="I1430" s="52">
        <v>0</v>
      </c>
      <c r="J1430" s="52">
        <v>0</v>
      </c>
      <c r="K1430" s="52">
        <v>0</v>
      </c>
      <c r="L1430" s="52">
        <v>0</v>
      </c>
      <c r="M1430" s="53">
        <v>0</v>
      </c>
    </row>
    <row r="1431" spans="1:13" x14ac:dyDescent="0.4">
      <c r="A1431" s="54"/>
      <c r="B1431" s="55">
        <v>1413</v>
      </c>
      <c r="C1431" s="55">
        <v>0</v>
      </c>
      <c r="D1431" s="55">
        <v>6382594.2270652661</v>
      </c>
      <c r="E1431" s="55">
        <v>0</v>
      </c>
      <c r="F1431" s="55">
        <v>0</v>
      </c>
      <c r="G1431" s="55">
        <v>0</v>
      </c>
      <c r="H1431" s="55">
        <v>0</v>
      </c>
      <c r="I1431" s="55">
        <v>0</v>
      </c>
      <c r="J1431" s="55">
        <v>0</v>
      </c>
      <c r="K1431" s="55">
        <v>0</v>
      </c>
      <c r="L1431" s="55">
        <v>0</v>
      </c>
      <c r="M1431" s="56">
        <v>6382594.2270652661</v>
      </c>
    </row>
    <row r="1432" spans="1:13" x14ac:dyDescent="0.4">
      <c r="A1432" s="51"/>
      <c r="B1432" s="52">
        <v>1414</v>
      </c>
      <c r="C1432" s="52">
        <v>0</v>
      </c>
      <c r="D1432" s="52">
        <v>0</v>
      </c>
      <c r="E1432" s="52">
        <v>0</v>
      </c>
      <c r="F1432" s="52">
        <v>0</v>
      </c>
      <c r="G1432" s="52">
        <v>0</v>
      </c>
      <c r="H1432" s="52">
        <v>81723858.736753732</v>
      </c>
      <c r="I1432" s="52">
        <v>43106007.849742033</v>
      </c>
      <c r="J1432" s="52">
        <v>0</v>
      </c>
      <c r="K1432" s="52">
        <v>0</v>
      </c>
      <c r="L1432" s="52">
        <v>7361609.5012361892</v>
      </c>
      <c r="M1432" s="53">
        <v>138228623.22789925</v>
      </c>
    </row>
    <row r="1433" spans="1:13" x14ac:dyDescent="0.4">
      <c r="A1433" s="54"/>
      <c r="B1433" s="55">
        <v>1415</v>
      </c>
      <c r="C1433" s="55">
        <v>0</v>
      </c>
      <c r="D1433" s="55">
        <v>0</v>
      </c>
      <c r="E1433" s="55">
        <v>0</v>
      </c>
      <c r="F1433" s="55">
        <v>0</v>
      </c>
      <c r="G1433" s="55">
        <v>0</v>
      </c>
      <c r="H1433" s="55">
        <v>0</v>
      </c>
      <c r="I1433" s="55">
        <v>0</v>
      </c>
      <c r="J1433" s="55">
        <v>0</v>
      </c>
      <c r="K1433" s="55">
        <v>70956811.12871182</v>
      </c>
      <c r="L1433" s="55">
        <v>0</v>
      </c>
      <c r="M1433" s="56">
        <v>70956811.12871182</v>
      </c>
    </row>
    <row r="1434" spans="1:13" x14ac:dyDescent="0.4">
      <c r="A1434" s="51"/>
      <c r="B1434" s="52">
        <v>1416</v>
      </c>
      <c r="C1434" s="52">
        <v>0</v>
      </c>
      <c r="D1434" s="52">
        <v>0</v>
      </c>
      <c r="E1434" s="52">
        <v>0</v>
      </c>
      <c r="F1434" s="52">
        <v>0</v>
      </c>
      <c r="G1434" s="52">
        <v>0</v>
      </c>
      <c r="H1434" s="52">
        <v>0</v>
      </c>
      <c r="I1434" s="52">
        <v>0</v>
      </c>
      <c r="J1434" s="52">
        <v>0</v>
      </c>
      <c r="K1434" s="52">
        <v>0</v>
      </c>
      <c r="L1434" s="52">
        <v>0</v>
      </c>
      <c r="M1434" s="53">
        <v>6031113.1112928316</v>
      </c>
    </row>
    <row r="1435" spans="1:13" x14ac:dyDescent="0.4">
      <c r="A1435" s="54"/>
      <c r="B1435" s="55">
        <v>1417</v>
      </c>
      <c r="C1435" s="55">
        <v>0</v>
      </c>
      <c r="D1435" s="55">
        <v>286171540.33575058</v>
      </c>
      <c r="E1435" s="55">
        <v>8753599.0179088209</v>
      </c>
      <c r="F1435" s="55">
        <v>0</v>
      </c>
      <c r="G1435" s="55">
        <v>0</v>
      </c>
      <c r="H1435" s="55">
        <v>0</v>
      </c>
      <c r="I1435" s="55">
        <v>0</v>
      </c>
      <c r="J1435" s="55">
        <v>0</v>
      </c>
      <c r="K1435" s="55">
        <v>0</v>
      </c>
      <c r="L1435" s="55">
        <v>0</v>
      </c>
      <c r="M1435" s="56">
        <v>294925139.35365939</v>
      </c>
    </row>
    <row r="1436" spans="1:13" x14ac:dyDescent="0.4">
      <c r="A1436" s="51"/>
      <c r="B1436" s="52">
        <v>1418</v>
      </c>
      <c r="C1436" s="52">
        <v>0</v>
      </c>
      <c r="D1436" s="52">
        <v>0</v>
      </c>
      <c r="E1436" s="52">
        <v>0</v>
      </c>
      <c r="F1436" s="52">
        <v>0</v>
      </c>
      <c r="G1436" s="52">
        <v>0</v>
      </c>
      <c r="H1436" s="52">
        <v>0</v>
      </c>
      <c r="I1436" s="52">
        <v>52961537.804690205</v>
      </c>
      <c r="J1436" s="52">
        <v>0</v>
      </c>
      <c r="K1436" s="52">
        <v>0</v>
      </c>
      <c r="L1436" s="52">
        <v>0</v>
      </c>
      <c r="M1436" s="53">
        <v>52961537.804690205</v>
      </c>
    </row>
    <row r="1437" spans="1:13" x14ac:dyDescent="0.4">
      <c r="A1437" s="54"/>
      <c r="B1437" s="55">
        <v>1419</v>
      </c>
      <c r="C1437" s="55">
        <v>0</v>
      </c>
      <c r="D1437" s="55">
        <v>7005580.0347381914</v>
      </c>
      <c r="E1437" s="55">
        <v>0</v>
      </c>
      <c r="F1437" s="55">
        <v>11648227.094395615</v>
      </c>
      <c r="G1437" s="55">
        <v>0</v>
      </c>
      <c r="H1437" s="55">
        <v>0</v>
      </c>
      <c r="I1437" s="55">
        <v>16814514.540547602</v>
      </c>
      <c r="J1437" s="55">
        <v>8569874.5291885082</v>
      </c>
      <c r="K1437" s="55">
        <v>0</v>
      </c>
      <c r="L1437" s="55">
        <v>0</v>
      </c>
      <c r="M1437" s="56">
        <v>35468321.669681415</v>
      </c>
    </row>
    <row r="1438" spans="1:13" x14ac:dyDescent="0.4">
      <c r="A1438" s="51"/>
      <c r="B1438" s="52">
        <v>1420</v>
      </c>
      <c r="C1438" s="52">
        <v>0</v>
      </c>
      <c r="D1438" s="52">
        <v>0</v>
      </c>
      <c r="E1438" s="52">
        <v>0</v>
      </c>
      <c r="F1438" s="52">
        <v>0</v>
      </c>
      <c r="G1438" s="52">
        <v>0</v>
      </c>
      <c r="H1438" s="52">
        <v>0</v>
      </c>
      <c r="I1438" s="52">
        <v>0</v>
      </c>
      <c r="J1438" s="52">
        <v>0</v>
      </c>
      <c r="K1438" s="52">
        <v>0</v>
      </c>
      <c r="L1438" s="52">
        <v>0</v>
      </c>
      <c r="M1438" s="53">
        <v>0</v>
      </c>
    </row>
    <row r="1439" spans="1:13" x14ac:dyDescent="0.4">
      <c r="A1439" s="54"/>
      <c r="B1439" s="55">
        <v>1421</v>
      </c>
      <c r="C1439" s="55">
        <v>0</v>
      </c>
      <c r="D1439" s="55">
        <v>0</v>
      </c>
      <c r="E1439" s="55">
        <v>0</v>
      </c>
      <c r="F1439" s="55">
        <v>0</v>
      </c>
      <c r="G1439" s="55">
        <v>0</v>
      </c>
      <c r="H1439" s="55">
        <v>0</v>
      </c>
      <c r="I1439" s="55">
        <v>0</v>
      </c>
      <c r="J1439" s="55">
        <v>0</v>
      </c>
      <c r="K1439" s="55">
        <v>7067407.3269030908</v>
      </c>
      <c r="L1439" s="55">
        <v>0</v>
      </c>
      <c r="M1439" s="56">
        <v>7067407.3269030908</v>
      </c>
    </row>
    <row r="1440" spans="1:13" x14ac:dyDescent="0.4">
      <c r="A1440" s="51"/>
      <c r="B1440" s="52">
        <v>1422</v>
      </c>
      <c r="C1440" s="52">
        <v>0</v>
      </c>
      <c r="D1440" s="52">
        <v>0</v>
      </c>
      <c r="E1440" s="52">
        <v>0</v>
      </c>
      <c r="F1440" s="52">
        <v>0</v>
      </c>
      <c r="G1440" s="52">
        <v>0</v>
      </c>
      <c r="H1440" s="52">
        <v>0</v>
      </c>
      <c r="I1440" s="52">
        <v>0</v>
      </c>
      <c r="J1440" s="52">
        <v>0</v>
      </c>
      <c r="K1440" s="52">
        <v>0</v>
      </c>
      <c r="L1440" s="52">
        <v>0</v>
      </c>
      <c r="M1440" s="53">
        <v>0</v>
      </c>
    </row>
    <row r="1441" spans="1:13" x14ac:dyDescent="0.4">
      <c r="A1441" s="54"/>
      <c r="B1441" s="55">
        <v>1423</v>
      </c>
      <c r="C1441" s="55">
        <v>0</v>
      </c>
      <c r="D1441" s="55">
        <v>0</v>
      </c>
      <c r="E1441" s="55">
        <v>1131231846.1187451</v>
      </c>
      <c r="F1441" s="55">
        <v>0</v>
      </c>
      <c r="G1441" s="55">
        <v>0</v>
      </c>
      <c r="H1441" s="55">
        <v>6653134.7309046164</v>
      </c>
      <c r="I1441" s="55">
        <v>0</v>
      </c>
      <c r="J1441" s="55">
        <v>0</v>
      </c>
      <c r="K1441" s="55">
        <v>0</v>
      </c>
      <c r="L1441" s="55">
        <v>0</v>
      </c>
      <c r="M1441" s="56">
        <v>1137884980.8496499</v>
      </c>
    </row>
    <row r="1442" spans="1:13" x14ac:dyDescent="0.4">
      <c r="A1442" s="51"/>
      <c r="B1442" s="52">
        <v>1424</v>
      </c>
      <c r="C1442" s="52">
        <v>0</v>
      </c>
      <c r="D1442" s="52">
        <v>0</v>
      </c>
      <c r="E1442" s="52">
        <v>0</v>
      </c>
      <c r="F1442" s="52">
        <v>6995649.5792576689</v>
      </c>
      <c r="G1442" s="52">
        <v>0</v>
      </c>
      <c r="H1442" s="52">
        <v>0</v>
      </c>
      <c r="I1442" s="52">
        <v>0</v>
      </c>
      <c r="J1442" s="52">
        <v>0</v>
      </c>
      <c r="K1442" s="52">
        <v>0</v>
      </c>
      <c r="L1442" s="52">
        <v>0</v>
      </c>
      <c r="M1442" s="53">
        <v>6995649.5792576689</v>
      </c>
    </row>
    <row r="1443" spans="1:13" x14ac:dyDescent="0.4">
      <c r="A1443" s="54"/>
      <c r="B1443" s="55">
        <v>1425</v>
      </c>
      <c r="C1443" s="55">
        <v>0</v>
      </c>
      <c r="D1443" s="55">
        <v>0</v>
      </c>
      <c r="E1443" s="55">
        <v>0</v>
      </c>
      <c r="F1443" s="55">
        <v>0</v>
      </c>
      <c r="G1443" s="55">
        <v>0</v>
      </c>
      <c r="H1443" s="55">
        <v>63068677.904264614</v>
      </c>
      <c r="I1443" s="55">
        <v>0</v>
      </c>
      <c r="J1443" s="55">
        <v>0</v>
      </c>
      <c r="K1443" s="55">
        <v>0</v>
      </c>
      <c r="L1443" s="55">
        <v>0</v>
      </c>
      <c r="M1443" s="56">
        <v>63068677.904264614</v>
      </c>
    </row>
    <row r="1444" spans="1:13" x14ac:dyDescent="0.4">
      <c r="A1444" s="51"/>
      <c r="B1444" s="52">
        <v>1426</v>
      </c>
      <c r="C1444" s="52">
        <v>0</v>
      </c>
      <c r="D1444" s="52">
        <v>0</v>
      </c>
      <c r="E1444" s="52">
        <v>0</v>
      </c>
      <c r="F1444" s="52">
        <v>0</v>
      </c>
      <c r="G1444" s="52">
        <v>0</v>
      </c>
      <c r="H1444" s="52">
        <v>0</v>
      </c>
      <c r="I1444" s="52">
        <v>0</v>
      </c>
      <c r="J1444" s="52">
        <v>0</v>
      </c>
      <c r="K1444" s="52">
        <v>0</v>
      </c>
      <c r="L1444" s="52">
        <v>0</v>
      </c>
      <c r="M1444" s="53">
        <v>0</v>
      </c>
    </row>
    <row r="1445" spans="1:13" x14ac:dyDescent="0.4">
      <c r="A1445" s="54"/>
      <c r="B1445" s="55">
        <v>1427</v>
      </c>
      <c r="C1445" s="55">
        <v>0</v>
      </c>
      <c r="D1445" s="55">
        <v>0</v>
      </c>
      <c r="E1445" s="55">
        <v>0</v>
      </c>
      <c r="F1445" s="55">
        <v>0</v>
      </c>
      <c r="G1445" s="55">
        <v>0</v>
      </c>
      <c r="H1445" s="55">
        <v>0</v>
      </c>
      <c r="I1445" s="55">
        <v>0</v>
      </c>
      <c r="J1445" s="55">
        <v>0</v>
      </c>
      <c r="K1445" s="55">
        <v>89435174.567986563</v>
      </c>
      <c r="L1445" s="55">
        <v>14642956.545731166</v>
      </c>
      <c r="M1445" s="56">
        <v>104078131.11371772</v>
      </c>
    </row>
    <row r="1446" spans="1:13" x14ac:dyDescent="0.4">
      <c r="A1446" s="51"/>
      <c r="B1446" s="52">
        <v>1428</v>
      </c>
      <c r="C1446" s="52">
        <v>0</v>
      </c>
      <c r="D1446" s="52">
        <v>0</v>
      </c>
      <c r="E1446" s="52">
        <v>0</v>
      </c>
      <c r="F1446" s="52">
        <v>0</v>
      </c>
      <c r="G1446" s="52">
        <v>0</v>
      </c>
      <c r="H1446" s="52">
        <v>0</v>
      </c>
      <c r="I1446" s="52">
        <v>0</v>
      </c>
      <c r="J1446" s="52">
        <v>0</v>
      </c>
      <c r="K1446" s="52">
        <v>0</v>
      </c>
      <c r="L1446" s="52">
        <v>0</v>
      </c>
      <c r="M1446" s="53">
        <v>0</v>
      </c>
    </row>
    <row r="1447" spans="1:13" x14ac:dyDescent="0.4">
      <c r="A1447" s="54"/>
      <c r="B1447" s="55">
        <v>1429</v>
      </c>
      <c r="C1447" s="55">
        <v>0</v>
      </c>
      <c r="D1447" s="55">
        <v>0</v>
      </c>
      <c r="E1447" s="55">
        <v>6048263.248115249</v>
      </c>
      <c r="F1447" s="55">
        <v>0</v>
      </c>
      <c r="G1447" s="55">
        <v>0</v>
      </c>
      <c r="H1447" s="55">
        <v>0</v>
      </c>
      <c r="I1447" s="55">
        <v>0</v>
      </c>
      <c r="J1447" s="55">
        <v>0</v>
      </c>
      <c r="K1447" s="55">
        <v>0</v>
      </c>
      <c r="L1447" s="55">
        <v>0</v>
      </c>
      <c r="M1447" s="56">
        <v>6048263.248115249</v>
      </c>
    </row>
    <row r="1448" spans="1:13" x14ac:dyDescent="0.4">
      <c r="A1448" s="51"/>
      <c r="B1448" s="52">
        <v>1430</v>
      </c>
      <c r="C1448" s="52">
        <v>0</v>
      </c>
      <c r="D1448" s="52">
        <v>0</v>
      </c>
      <c r="E1448" s="52">
        <v>0</v>
      </c>
      <c r="F1448" s="52">
        <v>0</v>
      </c>
      <c r="G1448" s="52">
        <v>19655707.278575085</v>
      </c>
      <c r="H1448" s="52">
        <v>0</v>
      </c>
      <c r="I1448" s="52">
        <v>0</v>
      </c>
      <c r="J1448" s="52">
        <v>0</v>
      </c>
      <c r="K1448" s="52">
        <v>0</v>
      </c>
      <c r="L1448" s="52">
        <v>0</v>
      </c>
      <c r="M1448" s="53">
        <v>19655707.278575085</v>
      </c>
    </row>
    <row r="1449" spans="1:13" x14ac:dyDescent="0.4">
      <c r="A1449" s="54"/>
      <c r="B1449" s="55">
        <v>1431</v>
      </c>
      <c r="C1449" s="55">
        <v>0</v>
      </c>
      <c r="D1449" s="55">
        <v>0</v>
      </c>
      <c r="E1449" s="55">
        <v>0</v>
      </c>
      <c r="F1449" s="55">
        <v>0</v>
      </c>
      <c r="G1449" s="55">
        <v>0</v>
      </c>
      <c r="H1449" s="55">
        <v>0</v>
      </c>
      <c r="I1449" s="55">
        <v>0</v>
      </c>
      <c r="J1449" s="55">
        <v>0</v>
      </c>
      <c r="K1449" s="55">
        <v>0</v>
      </c>
      <c r="L1449" s="55">
        <v>0</v>
      </c>
      <c r="M1449" s="56">
        <v>0</v>
      </c>
    </row>
    <row r="1450" spans="1:13" x14ac:dyDescent="0.4">
      <c r="A1450" s="51"/>
      <c r="B1450" s="52">
        <v>1432</v>
      </c>
      <c r="C1450" s="52">
        <v>0</v>
      </c>
      <c r="D1450" s="52">
        <v>0</v>
      </c>
      <c r="E1450" s="52">
        <v>30277372.642878897</v>
      </c>
      <c r="F1450" s="52">
        <v>0</v>
      </c>
      <c r="G1450" s="52">
        <v>0</v>
      </c>
      <c r="H1450" s="52">
        <v>0</v>
      </c>
      <c r="I1450" s="52">
        <v>0</v>
      </c>
      <c r="J1450" s="52">
        <v>0</v>
      </c>
      <c r="K1450" s="52">
        <v>0</v>
      </c>
      <c r="L1450" s="52">
        <v>0</v>
      </c>
      <c r="M1450" s="53">
        <v>30277372.642878897</v>
      </c>
    </row>
    <row r="1451" spans="1:13" x14ac:dyDescent="0.4">
      <c r="A1451" s="54"/>
      <c r="B1451" s="55">
        <v>1433</v>
      </c>
      <c r="C1451" s="55">
        <v>0</v>
      </c>
      <c r="D1451" s="55">
        <v>0</v>
      </c>
      <c r="E1451" s="55">
        <v>0</v>
      </c>
      <c r="F1451" s="55">
        <v>0</v>
      </c>
      <c r="G1451" s="55">
        <v>0</v>
      </c>
      <c r="H1451" s="55">
        <v>0</v>
      </c>
      <c r="I1451" s="55">
        <v>0</v>
      </c>
      <c r="J1451" s="55">
        <v>0</v>
      </c>
      <c r="K1451" s="55">
        <v>0</v>
      </c>
      <c r="L1451" s="55">
        <v>0</v>
      </c>
      <c r="M1451" s="56">
        <v>0</v>
      </c>
    </row>
    <row r="1452" spans="1:13" x14ac:dyDescent="0.4">
      <c r="A1452" s="51"/>
      <c r="B1452" s="52">
        <v>1434</v>
      </c>
      <c r="C1452" s="52">
        <v>0</v>
      </c>
      <c r="D1452" s="52">
        <v>0</v>
      </c>
      <c r="E1452" s="52">
        <v>0</v>
      </c>
      <c r="F1452" s="52">
        <v>0</v>
      </c>
      <c r="G1452" s="52">
        <v>0</v>
      </c>
      <c r="H1452" s="52">
        <v>0</v>
      </c>
      <c r="I1452" s="52">
        <v>0</v>
      </c>
      <c r="J1452" s="52">
        <v>0</v>
      </c>
      <c r="K1452" s="52">
        <v>0</v>
      </c>
      <c r="L1452" s="52">
        <v>0</v>
      </c>
      <c r="M1452" s="53">
        <v>40361477.015338391</v>
      </c>
    </row>
    <row r="1453" spans="1:13" x14ac:dyDescent="0.4">
      <c r="A1453" s="54"/>
      <c r="B1453" s="55">
        <v>1435</v>
      </c>
      <c r="C1453" s="55">
        <v>0</v>
      </c>
      <c r="D1453" s="55">
        <v>0</v>
      </c>
      <c r="E1453" s="55">
        <v>0</v>
      </c>
      <c r="F1453" s="55">
        <v>0</v>
      </c>
      <c r="G1453" s="55">
        <v>0</v>
      </c>
      <c r="H1453" s="55">
        <v>0</v>
      </c>
      <c r="I1453" s="55">
        <v>0</v>
      </c>
      <c r="J1453" s="55">
        <v>0</v>
      </c>
      <c r="K1453" s="55">
        <v>0</v>
      </c>
      <c r="L1453" s="55">
        <v>0</v>
      </c>
      <c r="M1453" s="56">
        <v>0</v>
      </c>
    </row>
    <row r="1454" spans="1:13" x14ac:dyDescent="0.4">
      <c r="A1454" s="51"/>
      <c r="B1454" s="52">
        <v>1436</v>
      </c>
      <c r="C1454" s="52">
        <v>0</v>
      </c>
      <c r="D1454" s="52">
        <v>6884537.9659384899</v>
      </c>
      <c r="E1454" s="52">
        <v>0</v>
      </c>
      <c r="F1454" s="52">
        <v>0</v>
      </c>
      <c r="G1454" s="52">
        <v>0</v>
      </c>
      <c r="H1454" s="52">
        <v>0</v>
      </c>
      <c r="I1454" s="52">
        <v>0</v>
      </c>
      <c r="J1454" s="52">
        <v>0</v>
      </c>
      <c r="K1454" s="52">
        <v>0</v>
      </c>
      <c r="L1454" s="52">
        <v>0</v>
      </c>
      <c r="M1454" s="53">
        <v>6884537.9659384899</v>
      </c>
    </row>
    <row r="1455" spans="1:13" x14ac:dyDescent="0.4">
      <c r="A1455" s="54"/>
      <c r="B1455" s="55">
        <v>1437</v>
      </c>
      <c r="C1455" s="55">
        <v>0</v>
      </c>
      <c r="D1455" s="55">
        <v>0</v>
      </c>
      <c r="E1455" s="55">
        <v>0</v>
      </c>
      <c r="F1455" s="55">
        <v>0</v>
      </c>
      <c r="G1455" s="55">
        <v>27266145.892814249</v>
      </c>
      <c r="H1455" s="55">
        <v>0</v>
      </c>
      <c r="I1455" s="55">
        <v>0</v>
      </c>
      <c r="J1455" s="55">
        <v>46912622.662148893</v>
      </c>
      <c r="K1455" s="55">
        <v>29926619.143607292</v>
      </c>
      <c r="L1455" s="55">
        <v>0</v>
      </c>
      <c r="M1455" s="56">
        <v>65029675.083786085</v>
      </c>
    </row>
    <row r="1456" spans="1:13" x14ac:dyDescent="0.4">
      <c r="A1456" s="51"/>
      <c r="B1456" s="52">
        <v>1438</v>
      </c>
      <c r="C1456" s="52">
        <v>0</v>
      </c>
      <c r="D1456" s="52">
        <v>0</v>
      </c>
      <c r="E1456" s="52">
        <v>0</v>
      </c>
      <c r="F1456" s="52">
        <v>0</v>
      </c>
      <c r="G1456" s="52">
        <v>0</v>
      </c>
      <c r="H1456" s="52">
        <v>0</v>
      </c>
      <c r="I1456" s="52">
        <v>0</v>
      </c>
      <c r="J1456" s="52">
        <v>0</v>
      </c>
      <c r="K1456" s="52">
        <v>0</v>
      </c>
      <c r="L1456" s="52">
        <v>0</v>
      </c>
      <c r="M1456" s="53">
        <v>21430285.270622492</v>
      </c>
    </row>
    <row r="1457" spans="1:13" x14ac:dyDescent="0.4">
      <c r="A1457" s="54"/>
      <c r="B1457" s="55">
        <v>1439</v>
      </c>
      <c r="C1457" s="55">
        <v>0</v>
      </c>
      <c r="D1457" s="55">
        <v>0</v>
      </c>
      <c r="E1457" s="55">
        <v>0</v>
      </c>
      <c r="F1457" s="55">
        <v>0</v>
      </c>
      <c r="G1457" s="55">
        <v>0</v>
      </c>
      <c r="H1457" s="55">
        <v>0</v>
      </c>
      <c r="I1457" s="55">
        <v>0</v>
      </c>
      <c r="J1457" s="55">
        <v>0</v>
      </c>
      <c r="K1457" s="55">
        <v>0</v>
      </c>
      <c r="L1457" s="55">
        <v>0</v>
      </c>
      <c r="M1457" s="56">
        <v>6474577.1676526684</v>
      </c>
    </row>
    <row r="1458" spans="1:13" x14ac:dyDescent="0.4">
      <c r="A1458" s="51"/>
      <c r="B1458" s="52">
        <v>1440</v>
      </c>
      <c r="C1458" s="52">
        <v>0</v>
      </c>
      <c r="D1458" s="52">
        <v>0</v>
      </c>
      <c r="E1458" s="52">
        <v>0</v>
      </c>
      <c r="F1458" s="52">
        <v>0</v>
      </c>
      <c r="G1458" s="52">
        <v>0</v>
      </c>
      <c r="H1458" s="52">
        <v>27958917.742804457</v>
      </c>
      <c r="I1458" s="52">
        <v>0</v>
      </c>
      <c r="J1458" s="52">
        <v>0</v>
      </c>
      <c r="K1458" s="52">
        <v>0</v>
      </c>
      <c r="L1458" s="52">
        <v>0</v>
      </c>
      <c r="M1458" s="53">
        <v>27958917.742804457</v>
      </c>
    </row>
    <row r="1459" spans="1:13" x14ac:dyDescent="0.4">
      <c r="A1459" s="54"/>
      <c r="B1459" s="55">
        <v>1441</v>
      </c>
      <c r="C1459" s="55">
        <v>0</v>
      </c>
      <c r="D1459" s="55">
        <v>0</v>
      </c>
      <c r="E1459" s="55">
        <v>0</v>
      </c>
      <c r="F1459" s="55">
        <v>0</v>
      </c>
      <c r="G1459" s="55">
        <v>9813263.1245504543</v>
      </c>
      <c r="H1459" s="55">
        <v>0</v>
      </c>
      <c r="I1459" s="55">
        <v>0</v>
      </c>
      <c r="J1459" s="55">
        <v>0</v>
      </c>
      <c r="K1459" s="55">
        <v>0</v>
      </c>
      <c r="L1459" s="55">
        <v>0</v>
      </c>
      <c r="M1459" s="56">
        <v>102394983.33823782</v>
      </c>
    </row>
    <row r="1460" spans="1:13" x14ac:dyDescent="0.4">
      <c r="A1460" s="51"/>
      <c r="B1460" s="52">
        <v>1442</v>
      </c>
      <c r="C1460" s="52">
        <v>0</v>
      </c>
      <c r="D1460" s="52">
        <v>0</v>
      </c>
      <c r="E1460" s="52">
        <v>0</v>
      </c>
      <c r="F1460" s="52">
        <v>9542260.1035409681</v>
      </c>
      <c r="G1460" s="52">
        <v>0</v>
      </c>
      <c r="H1460" s="52">
        <v>0</v>
      </c>
      <c r="I1460" s="52">
        <v>0</v>
      </c>
      <c r="J1460" s="52">
        <v>0</v>
      </c>
      <c r="K1460" s="52">
        <v>0</v>
      </c>
      <c r="L1460" s="52">
        <v>0</v>
      </c>
      <c r="M1460" s="53">
        <v>9542260.1035409681</v>
      </c>
    </row>
    <row r="1461" spans="1:13" x14ac:dyDescent="0.4">
      <c r="A1461" s="54"/>
      <c r="B1461" s="55">
        <v>1443</v>
      </c>
      <c r="C1461" s="55">
        <v>0</v>
      </c>
      <c r="D1461" s="55">
        <v>6519904.5004575849</v>
      </c>
      <c r="E1461" s="55">
        <v>0</v>
      </c>
      <c r="F1461" s="55">
        <v>0</v>
      </c>
      <c r="G1461" s="55">
        <v>0</v>
      </c>
      <c r="H1461" s="55">
        <v>0</v>
      </c>
      <c r="I1461" s="55">
        <v>0</v>
      </c>
      <c r="J1461" s="55">
        <v>0</v>
      </c>
      <c r="K1461" s="55">
        <v>0</v>
      </c>
      <c r="L1461" s="55">
        <v>0</v>
      </c>
      <c r="M1461" s="56">
        <v>6519904.5004575849</v>
      </c>
    </row>
    <row r="1462" spans="1:13" x14ac:dyDescent="0.4">
      <c r="A1462" s="51"/>
      <c r="B1462" s="52">
        <v>1444</v>
      </c>
      <c r="C1462" s="52">
        <v>0</v>
      </c>
      <c r="D1462" s="52">
        <v>0</v>
      </c>
      <c r="E1462" s="52">
        <v>0</v>
      </c>
      <c r="F1462" s="52">
        <v>0</v>
      </c>
      <c r="G1462" s="52">
        <v>6039921.1100200042</v>
      </c>
      <c r="H1462" s="52">
        <v>0</v>
      </c>
      <c r="I1462" s="52">
        <v>6134041.7307002172</v>
      </c>
      <c r="J1462" s="52">
        <v>0</v>
      </c>
      <c r="K1462" s="52">
        <v>0</v>
      </c>
      <c r="L1462" s="52">
        <v>0</v>
      </c>
      <c r="M1462" s="53">
        <v>12173962.84072022</v>
      </c>
    </row>
    <row r="1463" spans="1:13" x14ac:dyDescent="0.4">
      <c r="A1463" s="54"/>
      <c r="B1463" s="55">
        <v>1445</v>
      </c>
      <c r="C1463" s="55">
        <v>0</v>
      </c>
      <c r="D1463" s="55">
        <v>0</v>
      </c>
      <c r="E1463" s="55">
        <v>0</v>
      </c>
      <c r="F1463" s="55">
        <v>0</v>
      </c>
      <c r="G1463" s="55">
        <v>0</v>
      </c>
      <c r="H1463" s="55">
        <v>0</v>
      </c>
      <c r="I1463" s="55">
        <v>0</v>
      </c>
      <c r="J1463" s="55">
        <v>0</v>
      </c>
      <c r="K1463" s="55">
        <v>0</v>
      </c>
      <c r="L1463" s="55">
        <v>0</v>
      </c>
      <c r="M1463" s="56">
        <v>0</v>
      </c>
    </row>
    <row r="1464" spans="1:13" x14ac:dyDescent="0.4">
      <c r="A1464" s="51"/>
      <c r="B1464" s="52">
        <v>1446</v>
      </c>
      <c r="C1464" s="52">
        <v>0</v>
      </c>
      <c r="D1464" s="52">
        <v>0</v>
      </c>
      <c r="E1464" s="52">
        <v>5761054.5939654969</v>
      </c>
      <c r="F1464" s="52">
        <v>0</v>
      </c>
      <c r="G1464" s="52">
        <v>0</v>
      </c>
      <c r="H1464" s="52">
        <v>0</v>
      </c>
      <c r="I1464" s="52">
        <v>0</v>
      </c>
      <c r="J1464" s="52">
        <v>0</v>
      </c>
      <c r="K1464" s="52">
        <v>0</v>
      </c>
      <c r="L1464" s="52">
        <v>0</v>
      </c>
      <c r="M1464" s="53">
        <v>5761054.5939654969</v>
      </c>
    </row>
    <row r="1465" spans="1:13" x14ac:dyDescent="0.4">
      <c r="A1465" s="54"/>
      <c r="B1465" s="55">
        <v>1447</v>
      </c>
      <c r="C1465" s="55">
        <v>0</v>
      </c>
      <c r="D1465" s="55">
        <v>0</v>
      </c>
      <c r="E1465" s="55">
        <v>0</v>
      </c>
      <c r="F1465" s="55">
        <v>0</v>
      </c>
      <c r="G1465" s="55">
        <v>0</v>
      </c>
      <c r="H1465" s="55">
        <v>0</v>
      </c>
      <c r="I1465" s="55">
        <v>17381254.057171445</v>
      </c>
      <c r="J1465" s="55">
        <v>0</v>
      </c>
      <c r="K1465" s="55">
        <v>0</v>
      </c>
      <c r="L1465" s="55">
        <v>0</v>
      </c>
      <c r="M1465" s="56">
        <v>30634696.422572244</v>
      </c>
    </row>
    <row r="1466" spans="1:13" x14ac:dyDescent="0.4">
      <c r="A1466" s="51"/>
      <c r="B1466" s="52">
        <v>1448</v>
      </c>
      <c r="C1466" s="52">
        <v>0</v>
      </c>
      <c r="D1466" s="52">
        <v>0</v>
      </c>
      <c r="E1466" s="52">
        <v>0</v>
      </c>
      <c r="F1466" s="52">
        <v>0</v>
      </c>
      <c r="G1466" s="52">
        <v>0</v>
      </c>
      <c r="H1466" s="52">
        <v>8032351.1707516508</v>
      </c>
      <c r="I1466" s="52">
        <v>20475636.158136219</v>
      </c>
      <c r="J1466" s="52">
        <v>0</v>
      </c>
      <c r="K1466" s="52">
        <v>0</v>
      </c>
      <c r="L1466" s="52">
        <v>0</v>
      </c>
      <c r="M1466" s="53">
        <v>28507987.328887869</v>
      </c>
    </row>
    <row r="1467" spans="1:13" x14ac:dyDescent="0.4">
      <c r="A1467" s="54"/>
      <c r="B1467" s="55">
        <v>1449</v>
      </c>
      <c r="C1467" s="55">
        <v>0</v>
      </c>
      <c r="D1467" s="55">
        <v>7588797.1129858363</v>
      </c>
      <c r="E1467" s="55">
        <v>0</v>
      </c>
      <c r="F1467" s="55">
        <v>0</v>
      </c>
      <c r="G1467" s="55">
        <v>0</v>
      </c>
      <c r="H1467" s="55">
        <v>23222124.419047449</v>
      </c>
      <c r="I1467" s="55">
        <v>0</v>
      </c>
      <c r="J1467" s="55">
        <v>0</v>
      </c>
      <c r="K1467" s="55">
        <v>0</v>
      </c>
      <c r="L1467" s="55">
        <v>0</v>
      </c>
      <c r="M1467" s="56">
        <v>30810921.532033287</v>
      </c>
    </row>
    <row r="1468" spans="1:13" x14ac:dyDescent="0.4">
      <c r="A1468" s="51"/>
      <c r="B1468" s="52">
        <v>1450</v>
      </c>
      <c r="C1468" s="52">
        <v>0</v>
      </c>
      <c r="D1468" s="52">
        <v>0</v>
      </c>
      <c r="E1468" s="52">
        <v>0</v>
      </c>
      <c r="F1468" s="52">
        <v>0</v>
      </c>
      <c r="G1468" s="52">
        <v>0</v>
      </c>
      <c r="H1468" s="52">
        <v>5894027.6783128735</v>
      </c>
      <c r="I1468" s="52">
        <v>0</v>
      </c>
      <c r="J1468" s="52">
        <v>0</v>
      </c>
      <c r="K1468" s="52">
        <v>21092990.85500383</v>
      </c>
      <c r="L1468" s="52">
        <v>0</v>
      </c>
      <c r="M1468" s="53">
        <v>26987018.533316705</v>
      </c>
    </row>
    <row r="1469" spans="1:13" x14ac:dyDescent="0.4">
      <c r="A1469" s="54"/>
      <c r="B1469" s="55">
        <v>1451</v>
      </c>
      <c r="C1469" s="55">
        <v>16551953.21244094</v>
      </c>
      <c r="D1469" s="55">
        <v>0</v>
      </c>
      <c r="E1469" s="55">
        <v>0</v>
      </c>
      <c r="F1469" s="55">
        <v>0</v>
      </c>
      <c r="G1469" s="55">
        <v>0</v>
      </c>
      <c r="H1469" s="55">
        <v>0</v>
      </c>
      <c r="I1469" s="55">
        <v>0</v>
      </c>
      <c r="J1469" s="55">
        <v>0</v>
      </c>
      <c r="K1469" s="55">
        <v>0</v>
      </c>
      <c r="L1469" s="55">
        <v>0</v>
      </c>
      <c r="M1469" s="56">
        <v>16551953.21244094</v>
      </c>
    </row>
    <row r="1470" spans="1:13" x14ac:dyDescent="0.4">
      <c r="A1470" s="51"/>
      <c r="B1470" s="52">
        <v>1452</v>
      </c>
      <c r="C1470" s="52">
        <v>0</v>
      </c>
      <c r="D1470" s="52">
        <v>0</v>
      </c>
      <c r="E1470" s="52">
        <v>0</v>
      </c>
      <c r="F1470" s="52">
        <v>0</v>
      </c>
      <c r="G1470" s="52">
        <v>0</v>
      </c>
      <c r="H1470" s="52">
        <v>0</v>
      </c>
      <c r="I1470" s="52">
        <v>0</v>
      </c>
      <c r="J1470" s="52">
        <v>0</v>
      </c>
      <c r="K1470" s="52">
        <v>0</v>
      </c>
      <c r="L1470" s="52">
        <v>6606977.136855701</v>
      </c>
      <c r="M1470" s="53">
        <v>6606977.136855701</v>
      </c>
    </row>
    <row r="1471" spans="1:13" x14ac:dyDescent="0.4">
      <c r="A1471" s="54"/>
      <c r="B1471" s="55">
        <v>1453</v>
      </c>
      <c r="C1471" s="55">
        <v>0</v>
      </c>
      <c r="D1471" s="55">
        <v>0</v>
      </c>
      <c r="E1471" s="55">
        <v>0</v>
      </c>
      <c r="F1471" s="55">
        <v>0</v>
      </c>
      <c r="G1471" s="55">
        <v>0</v>
      </c>
      <c r="H1471" s="55">
        <v>0</v>
      </c>
      <c r="I1471" s="55">
        <v>0</v>
      </c>
      <c r="J1471" s="55">
        <v>5946972.3515714351</v>
      </c>
      <c r="K1471" s="55">
        <v>18156148.457887296</v>
      </c>
      <c r="L1471" s="55">
        <v>15449059.554181714</v>
      </c>
      <c r="M1471" s="56">
        <v>33605208.012069009</v>
      </c>
    </row>
    <row r="1472" spans="1:13" x14ac:dyDescent="0.4">
      <c r="A1472" s="51"/>
      <c r="B1472" s="52">
        <v>1454</v>
      </c>
      <c r="C1472" s="52">
        <v>0</v>
      </c>
      <c r="D1472" s="52">
        <v>0</v>
      </c>
      <c r="E1472" s="52">
        <v>0</v>
      </c>
      <c r="F1472" s="52">
        <v>0</v>
      </c>
      <c r="G1472" s="52">
        <v>0</v>
      </c>
      <c r="H1472" s="52">
        <v>125691080.54213253</v>
      </c>
      <c r="I1472" s="52">
        <v>0</v>
      </c>
      <c r="J1472" s="52">
        <v>0</v>
      </c>
      <c r="K1472" s="52">
        <v>0</v>
      </c>
      <c r="L1472" s="52">
        <v>0</v>
      </c>
      <c r="M1472" s="53">
        <v>125691080.54213253</v>
      </c>
    </row>
    <row r="1473" spans="1:13" x14ac:dyDescent="0.4">
      <c r="A1473" s="54"/>
      <c r="B1473" s="55">
        <v>1455</v>
      </c>
      <c r="C1473" s="55">
        <v>0</v>
      </c>
      <c r="D1473" s="55">
        <v>0</v>
      </c>
      <c r="E1473" s="55">
        <v>0</v>
      </c>
      <c r="F1473" s="55">
        <v>0</v>
      </c>
      <c r="G1473" s="55">
        <v>0</v>
      </c>
      <c r="H1473" s="55">
        <v>0</v>
      </c>
      <c r="I1473" s="55">
        <v>0</v>
      </c>
      <c r="J1473" s="55">
        <v>0</v>
      </c>
      <c r="K1473" s="55">
        <v>0</v>
      </c>
      <c r="L1473" s="55">
        <v>0</v>
      </c>
      <c r="M1473" s="56">
        <v>0</v>
      </c>
    </row>
    <row r="1474" spans="1:13" x14ac:dyDescent="0.4">
      <c r="A1474" s="51"/>
      <c r="B1474" s="52">
        <v>1456</v>
      </c>
      <c r="C1474" s="52">
        <v>0</v>
      </c>
      <c r="D1474" s="52">
        <v>0</v>
      </c>
      <c r="E1474" s="52">
        <v>0</v>
      </c>
      <c r="F1474" s="52">
        <v>0</v>
      </c>
      <c r="G1474" s="52">
        <v>0</v>
      </c>
      <c r="H1474" s="52">
        <v>0</v>
      </c>
      <c r="I1474" s="52">
        <v>0</v>
      </c>
      <c r="J1474" s="52">
        <v>0</v>
      </c>
      <c r="K1474" s="52">
        <v>0</v>
      </c>
      <c r="L1474" s="52">
        <v>0</v>
      </c>
      <c r="M1474" s="53">
        <v>0</v>
      </c>
    </row>
    <row r="1475" spans="1:13" x14ac:dyDescent="0.4">
      <c r="A1475" s="54"/>
      <c r="B1475" s="55">
        <v>1457</v>
      </c>
      <c r="C1475" s="55">
        <v>0</v>
      </c>
      <c r="D1475" s="55">
        <v>0</v>
      </c>
      <c r="E1475" s="55">
        <v>0</v>
      </c>
      <c r="F1475" s="55">
        <v>6309878.1072161067</v>
      </c>
      <c r="G1475" s="55">
        <v>0</v>
      </c>
      <c r="H1475" s="55">
        <v>0</v>
      </c>
      <c r="I1475" s="55">
        <v>0</v>
      </c>
      <c r="J1475" s="55">
        <v>0</v>
      </c>
      <c r="K1475" s="55">
        <v>0</v>
      </c>
      <c r="L1475" s="55">
        <v>0</v>
      </c>
      <c r="M1475" s="56">
        <v>6309878.1072161067</v>
      </c>
    </row>
    <row r="1476" spans="1:13" x14ac:dyDescent="0.4">
      <c r="A1476" s="51"/>
      <c r="B1476" s="52">
        <v>1458</v>
      </c>
      <c r="C1476" s="52">
        <v>0</v>
      </c>
      <c r="D1476" s="52">
        <v>0</v>
      </c>
      <c r="E1476" s="52">
        <v>0</v>
      </c>
      <c r="F1476" s="52">
        <v>0</v>
      </c>
      <c r="G1476" s="52">
        <v>0</v>
      </c>
      <c r="H1476" s="52">
        <v>0</v>
      </c>
      <c r="I1476" s="52">
        <v>0</v>
      </c>
      <c r="J1476" s="52">
        <v>0</v>
      </c>
      <c r="K1476" s="52">
        <v>0</v>
      </c>
      <c r="L1476" s="52">
        <v>0</v>
      </c>
      <c r="M1476" s="53">
        <v>0</v>
      </c>
    </row>
    <row r="1477" spans="1:13" x14ac:dyDescent="0.4">
      <c r="A1477" s="54"/>
      <c r="B1477" s="55">
        <v>1459</v>
      </c>
      <c r="C1477" s="55">
        <v>0</v>
      </c>
      <c r="D1477" s="55">
        <v>0</v>
      </c>
      <c r="E1477" s="55">
        <v>0</v>
      </c>
      <c r="F1477" s="55">
        <v>0</v>
      </c>
      <c r="G1477" s="55">
        <v>0</v>
      </c>
      <c r="H1477" s="55">
        <v>0</v>
      </c>
      <c r="I1477" s="55">
        <v>0</v>
      </c>
      <c r="J1477" s="55">
        <v>0</v>
      </c>
      <c r="K1477" s="55">
        <v>0</v>
      </c>
      <c r="L1477" s="55">
        <v>0</v>
      </c>
      <c r="M1477" s="56">
        <v>0</v>
      </c>
    </row>
    <row r="1478" spans="1:13" x14ac:dyDescent="0.4">
      <c r="A1478" s="51"/>
      <c r="B1478" s="52">
        <v>1460</v>
      </c>
      <c r="C1478" s="52">
        <v>0</v>
      </c>
      <c r="D1478" s="52">
        <v>0</v>
      </c>
      <c r="E1478" s="52">
        <v>0</v>
      </c>
      <c r="F1478" s="52">
        <v>0</v>
      </c>
      <c r="G1478" s="52">
        <v>0</v>
      </c>
      <c r="H1478" s="52">
        <v>0</v>
      </c>
      <c r="I1478" s="52">
        <v>0</v>
      </c>
      <c r="J1478" s="52">
        <v>0</v>
      </c>
      <c r="K1478" s="52">
        <v>24863424.161598623</v>
      </c>
      <c r="L1478" s="52">
        <v>0</v>
      </c>
      <c r="M1478" s="53">
        <v>24863424.161598623</v>
      </c>
    </row>
    <row r="1479" spans="1:13" x14ac:dyDescent="0.4">
      <c r="A1479" s="54"/>
      <c r="B1479" s="55">
        <v>1461</v>
      </c>
      <c r="C1479" s="55">
        <v>0</v>
      </c>
      <c r="D1479" s="55">
        <v>0</v>
      </c>
      <c r="E1479" s="55">
        <v>0</v>
      </c>
      <c r="F1479" s="55">
        <v>0</v>
      </c>
      <c r="G1479" s="55">
        <v>6178106.5798261296</v>
      </c>
      <c r="H1479" s="55">
        <v>0</v>
      </c>
      <c r="I1479" s="55">
        <v>0</v>
      </c>
      <c r="J1479" s="55">
        <v>0</v>
      </c>
      <c r="K1479" s="55">
        <v>0</v>
      </c>
      <c r="L1479" s="55">
        <v>0</v>
      </c>
      <c r="M1479" s="56">
        <v>6178106.5798261296</v>
      </c>
    </row>
    <row r="1480" spans="1:13" x14ac:dyDescent="0.4">
      <c r="A1480" s="51"/>
      <c r="B1480" s="52">
        <v>1462</v>
      </c>
      <c r="C1480" s="52">
        <v>20308315.661371972</v>
      </c>
      <c r="D1480" s="52">
        <v>0</v>
      </c>
      <c r="E1480" s="52">
        <v>0</v>
      </c>
      <c r="F1480" s="52">
        <v>0</v>
      </c>
      <c r="G1480" s="52">
        <v>0</v>
      </c>
      <c r="H1480" s="52">
        <v>0</v>
      </c>
      <c r="I1480" s="52">
        <v>0</v>
      </c>
      <c r="J1480" s="52">
        <v>37014052.957150601</v>
      </c>
      <c r="K1480" s="52">
        <v>0</v>
      </c>
      <c r="L1480" s="52">
        <v>0</v>
      </c>
      <c r="M1480" s="53">
        <v>20308315.661371972</v>
      </c>
    </row>
    <row r="1481" spans="1:13" x14ac:dyDescent="0.4">
      <c r="A1481" s="54"/>
      <c r="B1481" s="55">
        <v>1463</v>
      </c>
      <c r="C1481" s="55">
        <v>0</v>
      </c>
      <c r="D1481" s="55">
        <v>0</v>
      </c>
      <c r="E1481" s="55">
        <v>0</v>
      </c>
      <c r="F1481" s="55">
        <v>0</v>
      </c>
      <c r="G1481" s="55">
        <v>34967067.375366077</v>
      </c>
      <c r="H1481" s="55">
        <v>0</v>
      </c>
      <c r="I1481" s="55">
        <v>0</v>
      </c>
      <c r="J1481" s="55">
        <v>16507561.16536653</v>
      </c>
      <c r="K1481" s="55">
        <v>82196180.001725137</v>
      </c>
      <c r="L1481" s="55">
        <v>0</v>
      </c>
      <c r="M1481" s="56">
        <v>117163247.3770912</v>
      </c>
    </row>
    <row r="1482" spans="1:13" x14ac:dyDescent="0.4">
      <c r="A1482" s="51"/>
      <c r="B1482" s="52">
        <v>1464</v>
      </c>
      <c r="C1482" s="52">
        <v>0</v>
      </c>
      <c r="D1482" s="52">
        <v>0</v>
      </c>
      <c r="E1482" s="52">
        <v>0</v>
      </c>
      <c r="F1482" s="52">
        <v>13078775.458387896</v>
      </c>
      <c r="G1482" s="52">
        <v>0</v>
      </c>
      <c r="H1482" s="52">
        <v>0</v>
      </c>
      <c r="I1482" s="52">
        <v>0</v>
      </c>
      <c r="J1482" s="52">
        <v>0</v>
      </c>
      <c r="K1482" s="52">
        <v>0</v>
      </c>
      <c r="L1482" s="52">
        <v>0</v>
      </c>
      <c r="M1482" s="53">
        <v>19600527.141103871</v>
      </c>
    </row>
    <row r="1483" spans="1:13" x14ac:dyDescent="0.4">
      <c r="A1483" s="54"/>
      <c r="B1483" s="55">
        <v>1465</v>
      </c>
      <c r="C1483" s="55">
        <v>0</v>
      </c>
      <c r="D1483" s="55">
        <v>0</v>
      </c>
      <c r="E1483" s="55">
        <v>6183120.4240190834</v>
      </c>
      <c r="F1483" s="55">
        <v>0</v>
      </c>
      <c r="G1483" s="55">
        <v>8442918.0050763357</v>
      </c>
      <c r="H1483" s="55">
        <v>0</v>
      </c>
      <c r="I1483" s="55">
        <v>0</v>
      </c>
      <c r="J1483" s="55">
        <v>0</v>
      </c>
      <c r="K1483" s="55">
        <v>0</v>
      </c>
      <c r="L1483" s="55">
        <v>0</v>
      </c>
      <c r="M1483" s="56">
        <v>14626038.429095419</v>
      </c>
    </row>
    <row r="1484" spans="1:13" x14ac:dyDescent="0.4">
      <c r="A1484" s="51"/>
      <c r="B1484" s="52">
        <v>1466</v>
      </c>
      <c r="C1484" s="52">
        <v>0</v>
      </c>
      <c r="D1484" s="52">
        <v>0</v>
      </c>
      <c r="E1484" s="52">
        <v>0</v>
      </c>
      <c r="F1484" s="52">
        <v>0</v>
      </c>
      <c r="G1484" s="52">
        <v>0</v>
      </c>
      <c r="H1484" s="52">
        <v>0</v>
      </c>
      <c r="I1484" s="52">
        <v>0</v>
      </c>
      <c r="J1484" s="52">
        <v>0</v>
      </c>
      <c r="K1484" s="52">
        <v>0</v>
      </c>
      <c r="L1484" s="52">
        <v>0</v>
      </c>
      <c r="M1484" s="53">
        <v>0</v>
      </c>
    </row>
    <row r="1485" spans="1:13" x14ac:dyDescent="0.4">
      <c r="A1485" s="54"/>
      <c r="B1485" s="55">
        <v>1467</v>
      </c>
      <c r="C1485" s="55">
        <v>0</v>
      </c>
      <c r="D1485" s="55">
        <v>0</v>
      </c>
      <c r="E1485" s="55">
        <v>0</v>
      </c>
      <c r="F1485" s="55">
        <v>0</v>
      </c>
      <c r="G1485" s="55">
        <v>0</v>
      </c>
      <c r="H1485" s="55">
        <v>0</v>
      </c>
      <c r="I1485" s="55">
        <v>0</v>
      </c>
      <c r="J1485" s="55">
        <v>0</v>
      </c>
      <c r="K1485" s="55">
        <v>0</v>
      </c>
      <c r="L1485" s="55">
        <v>0</v>
      </c>
      <c r="M1485" s="56">
        <v>0</v>
      </c>
    </row>
    <row r="1486" spans="1:13" x14ac:dyDescent="0.4">
      <c r="A1486" s="51"/>
      <c r="B1486" s="52">
        <v>1468</v>
      </c>
      <c r="C1486" s="52">
        <v>0</v>
      </c>
      <c r="D1486" s="52">
        <v>0</v>
      </c>
      <c r="E1486" s="52">
        <v>0</v>
      </c>
      <c r="F1486" s="52">
        <v>0</v>
      </c>
      <c r="G1486" s="52">
        <v>0</v>
      </c>
      <c r="H1486" s="52">
        <v>0</v>
      </c>
      <c r="I1486" s="52">
        <v>0</v>
      </c>
      <c r="J1486" s="52">
        <v>0</v>
      </c>
      <c r="K1486" s="52">
        <v>0</v>
      </c>
      <c r="L1486" s="52">
        <v>0</v>
      </c>
      <c r="M1486" s="53">
        <v>18186273.152552247</v>
      </c>
    </row>
    <row r="1487" spans="1:13" x14ac:dyDescent="0.4">
      <c r="A1487" s="54"/>
      <c r="B1487" s="55">
        <v>1469</v>
      </c>
      <c r="C1487" s="55">
        <v>0</v>
      </c>
      <c r="D1487" s="55">
        <v>0</v>
      </c>
      <c r="E1487" s="55">
        <v>0</v>
      </c>
      <c r="F1487" s="55">
        <v>5923013.0553821996</v>
      </c>
      <c r="G1487" s="55">
        <v>0</v>
      </c>
      <c r="H1487" s="55">
        <v>126206002.89140733</v>
      </c>
      <c r="I1487" s="55">
        <v>0</v>
      </c>
      <c r="J1487" s="55">
        <v>29047236.064557225</v>
      </c>
      <c r="K1487" s="55">
        <v>0</v>
      </c>
      <c r="L1487" s="55">
        <v>0</v>
      </c>
      <c r="M1487" s="56">
        <v>132129015.94678952</v>
      </c>
    </row>
    <row r="1488" spans="1:13" x14ac:dyDescent="0.4">
      <c r="A1488" s="51"/>
      <c r="B1488" s="52">
        <v>1470</v>
      </c>
      <c r="C1488" s="52">
        <v>0</v>
      </c>
      <c r="D1488" s="52">
        <v>0</v>
      </c>
      <c r="E1488" s="52">
        <v>0</v>
      </c>
      <c r="F1488" s="52">
        <v>30773391.064505212</v>
      </c>
      <c r="G1488" s="52">
        <v>0</v>
      </c>
      <c r="H1488" s="52">
        <v>25965408.75946166</v>
      </c>
      <c r="I1488" s="52">
        <v>0</v>
      </c>
      <c r="J1488" s="52">
        <v>0</v>
      </c>
      <c r="K1488" s="52">
        <v>0</v>
      </c>
      <c r="L1488" s="52">
        <v>0</v>
      </c>
      <c r="M1488" s="53">
        <v>56738799.823966883</v>
      </c>
    </row>
    <row r="1489" spans="1:13" x14ac:dyDescent="0.4">
      <c r="A1489" s="54"/>
      <c r="B1489" s="55">
        <v>1471</v>
      </c>
      <c r="C1489" s="55">
        <v>0</v>
      </c>
      <c r="D1489" s="55">
        <v>0</v>
      </c>
      <c r="E1489" s="55">
        <v>0</v>
      </c>
      <c r="F1489" s="55">
        <v>0</v>
      </c>
      <c r="G1489" s="55">
        <v>0</v>
      </c>
      <c r="H1489" s="55">
        <v>0</v>
      </c>
      <c r="I1489" s="55">
        <v>0</v>
      </c>
      <c r="J1489" s="55">
        <v>0</v>
      </c>
      <c r="K1489" s="55">
        <v>8327548.5238952013</v>
      </c>
      <c r="L1489" s="55">
        <v>0</v>
      </c>
      <c r="M1489" s="56">
        <v>8327548.5238952013</v>
      </c>
    </row>
    <row r="1490" spans="1:13" x14ac:dyDescent="0.4">
      <c r="A1490" s="51"/>
      <c r="B1490" s="52">
        <v>1472</v>
      </c>
      <c r="C1490" s="52">
        <v>0</v>
      </c>
      <c r="D1490" s="52">
        <v>0</v>
      </c>
      <c r="E1490" s="52">
        <v>0</v>
      </c>
      <c r="F1490" s="52">
        <v>0</v>
      </c>
      <c r="G1490" s="52">
        <v>0</v>
      </c>
      <c r="H1490" s="52">
        <v>0</v>
      </c>
      <c r="I1490" s="52">
        <v>0</v>
      </c>
      <c r="J1490" s="52">
        <v>0</v>
      </c>
      <c r="K1490" s="52">
        <v>0</v>
      </c>
      <c r="L1490" s="52">
        <v>0</v>
      </c>
      <c r="M1490" s="53">
        <v>0</v>
      </c>
    </row>
    <row r="1491" spans="1:13" x14ac:dyDescent="0.4">
      <c r="A1491" s="54"/>
      <c r="B1491" s="55">
        <v>1473</v>
      </c>
      <c r="C1491" s="55">
        <v>0</v>
      </c>
      <c r="D1491" s="55">
        <v>0</v>
      </c>
      <c r="E1491" s="55">
        <v>0</v>
      </c>
      <c r="F1491" s="55">
        <v>16399703.80957716</v>
      </c>
      <c r="G1491" s="55">
        <v>0</v>
      </c>
      <c r="H1491" s="55">
        <v>0</v>
      </c>
      <c r="I1491" s="55">
        <v>0</v>
      </c>
      <c r="J1491" s="55">
        <v>0</v>
      </c>
      <c r="K1491" s="55">
        <v>0</v>
      </c>
      <c r="L1491" s="55">
        <v>0</v>
      </c>
      <c r="M1491" s="56">
        <v>16399703.80957716</v>
      </c>
    </row>
    <row r="1492" spans="1:13" x14ac:dyDescent="0.4">
      <c r="A1492" s="51"/>
      <c r="B1492" s="52">
        <v>1474</v>
      </c>
      <c r="C1492" s="52">
        <v>127295266.67039596</v>
      </c>
      <c r="D1492" s="52">
        <v>0</v>
      </c>
      <c r="E1492" s="52">
        <v>0</v>
      </c>
      <c r="F1492" s="52">
        <v>0</v>
      </c>
      <c r="G1492" s="52">
        <v>0</v>
      </c>
      <c r="H1492" s="52">
        <v>18520737.288236391</v>
      </c>
      <c r="I1492" s="52">
        <v>0</v>
      </c>
      <c r="J1492" s="52">
        <v>0</v>
      </c>
      <c r="K1492" s="52">
        <v>0</v>
      </c>
      <c r="L1492" s="52">
        <v>0</v>
      </c>
      <c r="M1492" s="53">
        <v>145816003.95863235</v>
      </c>
    </row>
    <row r="1493" spans="1:13" x14ac:dyDescent="0.4">
      <c r="A1493" s="54"/>
      <c r="B1493" s="55">
        <v>1475</v>
      </c>
      <c r="C1493" s="55">
        <v>0</v>
      </c>
      <c r="D1493" s="55">
        <v>0</v>
      </c>
      <c r="E1493" s="55">
        <v>37559521.941851526</v>
      </c>
      <c r="F1493" s="55">
        <v>35512593.639599517</v>
      </c>
      <c r="G1493" s="55">
        <v>0</v>
      </c>
      <c r="H1493" s="55">
        <v>0</v>
      </c>
      <c r="I1493" s="55">
        <v>0</v>
      </c>
      <c r="J1493" s="55">
        <v>0</v>
      </c>
      <c r="K1493" s="55">
        <v>0</v>
      </c>
      <c r="L1493" s="55">
        <v>0</v>
      </c>
      <c r="M1493" s="56">
        <v>73072115.581451043</v>
      </c>
    </row>
    <row r="1494" spans="1:13" x14ac:dyDescent="0.4">
      <c r="A1494" s="51"/>
      <c r="B1494" s="52">
        <v>1476</v>
      </c>
      <c r="C1494" s="52">
        <v>0</v>
      </c>
      <c r="D1494" s="52">
        <v>0</v>
      </c>
      <c r="E1494" s="52">
        <v>0</v>
      </c>
      <c r="F1494" s="52">
        <v>0</v>
      </c>
      <c r="G1494" s="52">
        <v>0</v>
      </c>
      <c r="H1494" s="52">
        <v>0</v>
      </c>
      <c r="I1494" s="52">
        <v>0</v>
      </c>
      <c r="J1494" s="52">
        <v>0</v>
      </c>
      <c r="K1494" s="52">
        <v>0</v>
      </c>
      <c r="L1494" s="52">
        <v>0</v>
      </c>
      <c r="M1494" s="53">
        <v>0</v>
      </c>
    </row>
    <row r="1495" spans="1:13" x14ac:dyDescent="0.4">
      <c r="A1495" s="54"/>
      <c r="B1495" s="55">
        <v>1477</v>
      </c>
      <c r="C1495" s="55">
        <v>0</v>
      </c>
      <c r="D1495" s="55">
        <v>5852033.9500986654</v>
      </c>
      <c r="E1495" s="55">
        <v>0</v>
      </c>
      <c r="F1495" s="55">
        <v>0</v>
      </c>
      <c r="G1495" s="55">
        <v>0</v>
      </c>
      <c r="H1495" s="55">
        <v>0</v>
      </c>
      <c r="I1495" s="55">
        <v>0</v>
      </c>
      <c r="J1495" s="55">
        <v>0</v>
      </c>
      <c r="K1495" s="55">
        <v>0</v>
      </c>
      <c r="L1495" s="55">
        <v>0</v>
      </c>
      <c r="M1495" s="56">
        <v>5852033.9500986654</v>
      </c>
    </row>
    <row r="1496" spans="1:13" x14ac:dyDescent="0.4">
      <c r="A1496" s="51"/>
      <c r="B1496" s="52">
        <v>1478</v>
      </c>
      <c r="C1496" s="52">
        <v>0</v>
      </c>
      <c r="D1496" s="52">
        <v>0</v>
      </c>
      <c r="E1496" s="52">
        <v>0</v>
      </c>
      <c r="F1496" s="52">
        <v>0</v>
      </c>
      <c r="G1496" s="52">
        <v>0</v>
      </c>
      <c r="H1496" s="52">
        <v>0</v>
      </c>
      <c r="I1496" s="52">
        <v>0</v>
      </c>
      <c r="J1496" s="52">
        <v>0</v>
      </c>
      <c r="K1496" s="52">
        <v>12837078.034018252</v>
      </c>
      <c r="L1496" s="52">
        <v>0</v>
      </c>
      <c r="M1496" s="53">
        <v>12837078.034018252</v>
      </c>
    </row>
    <row r="1497" spans="1:13" x14ac:dyDescent="0.4">
      <c r="A1497" s="54"/>
      <c r="B1497" s="55">
        <v>1479</v>
      </c>
      <c r="C1497" s="55">
        <v>24704220.798920143</v>
      </c>
      <c r="D1497" s="55">
        <v>0</v>
      </c>
      <c r="E1497" s="55">
        <v>20839027.860370308</v>
      </c>
      <c r="F1497" s="55">
        <v>119076455.5185038</v>
      </c>
      <c r="G1497" s="55">
        <v>0</v>
      </c>
      <c r="H1497" s="55">
        <v>7886934.510016189</v>
      </c>
      <c r="I1497" s="55">
        <v>0</v>
      </c>
      <c r="J1497" s="55">
        <v>5920251.2892666403</v>
      </c>
      <c r="K1497" s="55">
        <v>0</v>
      </c>
      <c r="L1497" s="55">
        <v>0</v>
      </c>
      <c r="M1497" s="56">
        <v>172506638.68781048</v>
      </c>
    </row>
    <row r="1498" spans="1:13" x14ac:dyDescent="0.4">
      <c r="A1498" s="51"/>
      <c r="B1498" s="52">
        <v>1480</v>
      </c>
      <c r="C1498" s="52">
        <v>0</v>
      </c>
      <c r="D1498" s="52">
        <v>0</v>
      </c>
      <c r="E1498" s="52">
        <v>0</v>
      </c>
      <c r="F1498" s="52">
        <v>30588511.225845043</v>
      </c>
      <c r="G1498" s="52">
        <v>0</v>
      </c>
      <c r="H1498" s="52">
        <v>0</v>
      </c>
      <c r="I1498" s="52">
        <v>0</v>
      </c>
      <c r="J1498" s="52">
        <v>0</v>
      </c>
      <c r="K1498" s="52">
        <v>0</v>
      </c>
      <c r="L1498" s="52">
        <v>0</v>
      </c>
      <c r="M1498" s="53">
        <v>30588511.225845043</v>
      </c>
    </row>
    <row r="1499" spans="1:13" x14ac:dyDescent="0.4">
      <c r="A1499" s="54"/>
      <c r="B1499" s="55">
        <v>1481</v>
      </c>
      <c r="C1499" s="55">
        <v>0</v>
      </c>
      <c r="D1499" s="55">
        <v>0</v>
      </c>
      <c r="E1499" s="55">
        <v>0</v>
      </c>
      <c r="F1499" s="55">
        <v>0</v>
      </c>
      <c r="G1499" s="55">
        <v>0</v>
      </c>
      <c r="H1499" s="55">
        <v>0</v>
      </c>
      <c r="I1499" s="55">
        <v>0</v>
      </c>
      <c r="J1499" s="55">
        <v>0</v>
      </c>
      <c r="K1499" s="55">
        <v>0</v>
      </c>
      <c r="L1499" s="55">
        <v>0</v>
      </c>
      <c r="M1499" s="56">
        <v>0</v>
      </c>
    </row>
    <row r="1500" spans="1:13" x14ac:dyDescent="0.4">
      <c r="A1500" s="51"/>
      <c r="B1500" s="52">
        <v>1482</v>
      </c>
      <c r="C1500" s="52">
        <v>0</v>
      </c>
      <c r="D1500" s="52">
        <v>0</v>
      </c>
      <c r="E1500" s="52">
        <v>0</v>
      </c>
      <c r="F1500" s="52">
        <v>8317459.186215641</v>
      </c>
      <c r="G1500" s="52">
        <v>0</v>
      </c>
      <c r="H1500" s="52">
        <v>0</v>
      </c>
      <c r="I1500" s="52">
        <v>0</v>
      </c>
      <c r="J1500" s="52">
        <v>0</v>
      </c>
      <c r="K1500" s="52">
        <v>8265935.9699350111</v>
      </c>
      <c r="L1500" s="52">
        <v>6636989.217933354</v>
      </c>
      <c r="M1500" s="53">
        <v>23220384.374084007</v>
      </c>
    </row>
    <row r="1501" spans="1:13" x14ac:dyDescent="0.4">
      <c r="A1501" s="54"/>
      <c r="B1501" s="55">
        <v>1483</v>
      </c>
      <c r="C1501" s="55">
        <v>0</v>
      </c>
      <c r="D1501" s="55">
        <v>0</v>
      </c>
      <c r="E1501" s="55">
        <v>0</v>
      </c>
      <c r="F1501" s="55">
        <v>0</v>
      </c>
      <c r="G1501" s="55">
        <v>0</v>
      </c>
      <c r="H1501" s="55">
        <v>0</v>
      </c>
      <c r="I1501" s="55">
        <v>0</v>
      </c>
      <c r="J1501" s="55">
        <v>0</v>
      </c>
      <c r="K1501" s="55">
        <v>0</v>
      </c>
      <c r="L1501" s="55">
        <v>0</v>
      </c>
      <c r="M1501" s="56">
        <v>0</v>
      </c>
    </row>
    <row r="1502" spans="1:13" x14ac:dyDescent="0.4">
      <c r="A1502" s="51"/>
      <c r="B1502" s="52">
        <v>1484</v>
      </c>
      <c r="C1502" s="52">
        <v>5961085.9622530788</v>
      </c>
      <c r="D1502" s="52">
        <v>0</v>
      </c>
      <c r="E1502" s="52">
        <v>8590103.3461425193</v>
      </c>
      <c r="F1502" s="52">
        <v>0</v>
      </c>
      <c r="G1502" s="52">
        <v>40495762.892598122</v>
      </c>
      <c r="H1502" s="52">
        <v>0</v>
      </c>
      <c r="I1502" s="52">
        <v>0</v>
      </c>
      <c r="J1502" s="52">
        <v>0</v>
      </c>
      <c r="K1502" s="52">
        <v>0</v>
      </c>
      <c r="L1502" s="52">
        <v>0</v>
      </c>
      <c r="M1502" s="53">
        <v>62615372.915345319</v>
      </c>
    </row>
    <row r="1503" spans="1:13" x14ac:dyDescent="0.4">
      <c r="A1503" s="54"/>
      <c r="B1503" s="55">
        <v>1485</v>
      </c>
      <c r="C1503" s="55">
        <v>0</v>
      </c>
      <c r="D1503" s="55">
        <v>0</v>
      </c>
      <c r="E1503" s="55">
        <v>0</v>
      </c>
      <c r="F1503" s="55">
        <v>0</v>
      </c>
      <c r="G1503" s="55">
        <v>0</v>
      </c>
      <c r="H1503" s="55">
        <v>0</v>
      </c>
      <c r="I1503" s="55">
        <v>0</v>
      </c>
      <c r="J1503" s="55">
        <v>29305095.94193732</v>
      </c>
      <c r="K1503" s="55">
        <v>0</v>
      </c>
      <c r="L1503" s="55">
        <v>0</v>
      </c>
      <c r="M1503" s="56">
        <v>0</v>
      </c>
    </row>
    <row r="1504" spans="1:13" x14ac:dyDescent="0.4">
      <c r="A1504" s="51"/>
      <c r="B1504" s="52">
        <v>1486</v>
      </c>
      <c r="C1504" s="52">
        <v>0</v>
      </c>
      <c r="D1504" s="52">
        <v>0</v>
      </c>
      <c r="E1504" s="52">
        <v>0</v>
      </c>
      <c r="F1504" s="52">
        <v>0</v>
      </c>
      <c r="G1504" s="52">
        <v>0</v>
      </c>
      <c r="H1504" s="52">
        <v>6276571.3729194347</v>
      </c>
      <c r="I1504" s="52">
        <v>0</v>
      </c>
      <c r="J1504" s="52">
        <v>0</v>
      </c>
      <c r="K1504" s="52">
        <v>0</v>
      </c>
      <c r="L1504" s="52">
        <v>0</v>
      </c>
      <c r="M1504" s="53">
        <v>6276571.3729194347</v>
      </c>
    </row>
    <row r="1505" spans="1:13" x14ac:dyDescent="0.4">
      <c r="A1505" s="54"/>
      <c r="B1505" s="55">
        <v>1487</v>
      </c>
      <c r="C1505" s="55">
        <v>0</v>
      </c>
      <c r="D1505" s="55">
        <v>0</v>
      </c>
      <c r="E1505" s="55">
        <v>0</v>
      </c>
      <c r="F1505" s="55">
        <v>0</v>
      </c>
      <c r="G1505" s="55">
        <v>0</v>
      </c>
      <c r="H1505" s="55">
        <v>0</v>
      </c>
      <c r="I1505" s="55">
        <v>0</v>
      </c>
      <c r="J1505" s="55">
        <v>0</v>
      </c>
      <c r="K1505" s="55">
        <v>0</v>
      </c>
      <c r="L1505" s="55">
        <v>0</v>
      </c>
      <c r="M1505" s="56">
        <v>0</v>
      </c>
    </row>
    <row r="1506" spans="1:13" x14ac:dyDescent="0.4">
      <c r="A1506" s="51"/>
      <c r="B1506" s="52">
        <v>1488</v>
      </c>
      <c r="C1506" s="52">
        <v>0</v>
      </c>
      <c r="D1506" s="52">
        <v>0</v>
      </c>
      <c r="E1506" s="52">
        <v>0</v>
      </c>
      <c r="F1506" s="52">
        <v>0</v>
      </c>
      <c r="G1506" s="52">
        <v>0</v>
      </c>
      <c r="H1506" s="52">
        <v>0</v>
      </c>
      <c r="I1506" s="52">
        <v>0</v>
      </c>
      <c r="J1506" s="52">
        <v>0</v>
      </c>
      <c r="K1506" s="52">
        <v>0</v>
      </c>
      <c r="L1506" s="52">
        <v>0</v>
      </c>
      <c r="M1506" s="53">
        <v>0</v>
      </c>
    </row>
    <row r="1507" spans="1:13" x14ac:dyDescent="0.4">
      <c r="A1507" s="54"/>
      <c r="B1507" s="55">
        <v>1489</v>
      </c>
      <c r="C1507" s="55">
        <v>7602313.2194678802</v>
      </c>
      <c r="D1507" s="55">
        <v>0</v>
      </c>
      <c r="E1507" s="55">
        <v>0</v>
      </c>
      <c r="F1507" s="55">
        <v>0</v>
      </c>
      <c r="G1507" s="55">
        <v>0</v>
      </c>
      <c r="H1507" s="55">
        <v>13892387.797089787</v>
      </c>
      <c r="I1507" s="55">
        <v>0</v>
      </c>
      <c r="J1507" s="55">
        <v>0</v>
      </c>
      <c r="K1507" s="55">
        <v>0</v>
      </c>
      <c r="L1507" s="55">
        <v>15381794.448405664</v>
      </c>
      <c r="M1507" s="56">
        <v>36876495.464963324</v>
      </c>
    </row>
    <row r="1508" spans="1:13" x14ac:dyDescent="0.4">
      <c r="A1508" s="51"/>
      <c r="B1508" s="52">
        <v>1490</v>
      </c>
      <c r="C1508" s="52">
        <v>0</v>
      </c>
      <c r="D1508" s="52">
        <v>0</v>
      </c>
      <c r="E1508" s="52">
        <v>0</v>
      </c>
      <c r="F1508" s="52">
        <v>0</v>
      </c>
      <c r="G1508" s="52">
        <v>0</v>
      </c>
      <c r="H1508" s="52">
        <v>0</v>
      </c>
      <c r="I1508" s="52">
        <v>0</v>
      </c>
      <c r="J1508" s="52">
        <v>15690506.807828844</v>
      </c>
      <c r="K1508" s="52">
        <v>0</v>
      </c>
      <c r="L1508" s="52">
        <v>0</v>
      </c>
      <c r="M1508" s="53">
        <v>11798073.870922605</v>
      </c>
    </row>
    <row r="1509" spans="1:13" x14ac:dyDescent="0.4">
      <c r="A1509" s="54"/>
      <c r="B1509" s="55">
        <v>1491</v>
      </c>
      <c r="C1509" s="55">
        <v>0</v>
      </c>
      <c r="D1509" s="55">
        <v>0</v>
      </c>
      <c r="E1509" s="55">
        <v>0</v>
      </c>
      <c r="F1509" s="55">
        <v>0</v>
      </c>
      <c r="G1509" s="55">
        <v>0</v>
      </c>
      <c r="H1509" s="55">
        <v>0</v>
      </c>
      <c r="I1509" s="55">
        <v>0</v>
      </c>
      <c r="J1509" s="55">
        <v>8918989.613144096</v>
      </c>
      <c r="K1509" s="55">
        <v>0</v>
      </c>
      <c r="L1509" s="55">
        <v>0</v>
      </c>
      <c r="M1509" s="56">
        <v>6233705.3256048709</v>
      </c>
    </row>
    <row r="1510" spans="1:13" x14ac:dyDescent="0.4">
      <c r="A1510" s="51"/>
      <c r="B1510" s="52">
        <v>1492</v>
      </c>
      <c r="C1510" s="52">
        <v>0</v>
      </c>
      <c r="D1510" s="52">
        <v>0</v>
      </c>
      <c r="E1510" s="52">
        <v>0</v>
      </c>
      <c r="F1510" s="52">
        <v>0</v>
      </c>
      <c r="G1510" s="52">
        <v>0</v>
      </c>
      <c r="H1510" s="52">
        <v>0</v>
      </c>
      <c r="I1510" s="52">
        <v>0</v>
      </c>
      <c r="J1510" s="52">
        <v>0</v>
      </c>
      <c r="K1510" s="52">
        <v>0</v>
      </c>
      <c r="L1510" s="52">
        <v>0</v>
      </c>
      <c r="M1510" s="53">
        <v>0</v>
      </c>
    </row>
    <row r="1511" spans="1:13" x14ac:dyDescent="0.4">
      <c r="A1511" s="54"/>
      <c r="B1511" s="55">
        <v>1493</v>
      </c>
      <c r="C1511" s="55">
        <v>0</v>
      </c>
      <c r="D1511" s="55">
        <v>0</v>
      </c>
      <c r="E1511" s="55">
        <v>0</v>
      </c>
      <c r="F1511" s="55">
        <v>0</v>
      </c>
      <c r="G1511" s="55">
        <v>0</v>
      </c>
      <c r="H1511" s="55">
        <v>0</v>
      </c>
      <c r="I1511" s="55">
        <v>0</v>
      </c>
      <c r="J1511" s="55">
        <v>9096216.5514435936</v>
      </c>
      <c r="K1511" s="55">
        <v>0</v>
      </c>
      <c r="L1511" s="55">
        <v>0</v>
      </c>
      <c r="M1511" s="56">
        <v>12312701.622898676</v>
      </c>
    </row>
    <row r="1512" spans="1:13" x14ac:dyDescent="0.4">
      <c r="A1512" s="51"/>
      <c r="B1512" s="52">
        <v>1494</v>
      </c>
      <c r="C1512" s="52">
        <v>0</v>
      </c>
      <c r="D1512" s="52">
        <v>0</v>
      </c>
      <c r="E1512" s="52">
        <v>0</v>
      </c>
      <c r="F1512" s="52">
        <v>0</v>
      </c>
      <c r="G1512" s="52">
        <v>0</v>
      </c>
      <c r="H1512" s="52">
        <v>0</v>
      </c>
      <c r="I1512" s="52">
        <v>0</v>
      </c>
      <c r="J1512" s="52">
        <v>14354589.377269177</v>
      </c>
      <c r="K1512" s="52">
        <v>0</v>
      </c>
      <c r="L1512" s="52">
        <v>0</v>
      </c>
      <c r="M1512" s="53">
        <v>0</v>
      </c>
    </row>
    <row r="1513" spans="1:13" x14ac:dyDescent="0.4">
      <c r="A1513" s="54"/>
      <c r="B1513" s="55">
        <v>1495</v>
      </c>
      <c r="C1513" s="55">
        <v>0</v>
      </c>
      <c r="D1513" s="55">
        <v>0</v>
      </c>
      <c r="E1513" s="55">
        <v>0</v>
      </c>
      <c r="F1513" s="55">
        <v>0</v>
      </c>
      <c r="G1513" s="55">
        <v>0</v>
      </c>
      <c r="H1513" s="55">
        <v>8762830.7590168715</v>
      </c>
      <c r="I1513" s="55">
        <v>0</v>
      </c>
      <c r="J1513" s="55">
        <v>0</v>
      </c>
      <c r="K1513" s="55">
        <v>10389327.482419789</v>
      </c>
      <c r="L1513" s="55">
        <v>0</v>
      </c>
      <c r="M1513" s="56">
        <v>19152158.24143666</v>
      </c>
    </row>
    <row r="1514" spans="1:13" x14ac:dyDescent="0.4">
      <c r="A1514" s="51"/>
      <c r="B1514" s="52">
        <v>1496</v>
      </c>
      <c r="C1514" s="52">
        <v>0</v>
      </c>
      <c r="D1514" s="52">
        <v>0</v>
      </c>
      <c r="E1514" s="52">
        <v>0</v>
      </c>
      <c r="F1514" s="52">
        <v>0</v>
      </c>
      <c r="G1514" s="52">
        <v>0</v>
      </c>
      <c r="H1514" s="52">
        <v>0</v>
      </c>
      <c r="I1514" s="52">
        <v>0</v>
      </c>
      <c r="J1514" s="52">
        <v>10595233.294535328</v>
      </c>
      <c r="K1514" s="52">
        <v>0</v>
      </c>
      <c r="L1514" s="52">
        <v>0</v>
      </c>
      <c r="M1514" s="53">
        <v>0</v>
      </c>
    </row>
    <row r="1515" spans="1:13" x14ac:dyDescent="0.4">
      <c r="A1515" s="54"/>
      <c r="B1515" s="55">
        <v>1497</v>
      </c>
      <c r="C1515" s="55">
        <v>0</v>
      </c>
      <c r="D1515" s="55">
        <v>0</v>
      </c>
      <c r="E1515" s="55">
        <v>0</v>
      </c>
      <c r="F1515" s="55">
        <v>0</v>
      </c>
      <c r="G1515" s="55">
        <v>0</v>
      </c>
      <c r="H1515" s="55">
        <v>0</v>
      </c>
      <c r="I1515" s="55">
        <v>17597073.859728135</v>
      </c>
      <c r="J1515" s="55">
        <v>0</v>
      </c>
      <c r="K1515" s="55">
        <v>0</v>
      </c>
      <c r="L1515" s="55">
        <v>0</v>
      </c>
      <c r="M1515" s="56">
        <v>17597073.859728135</v>
      </c>
    </row>
    <row r="1516" spans="1:13" x14ac:dyDescent="0.4">
      <c r="A1516" s="51"/>
      <c r="B1516" s="52">
        <v>1498</v>
      </c>
      <c r="C1516" s="52">
        <v>0</v>
      </c>
      <c r="D1516" s="52">
        <v>0</v>
      </c>
      <c r="E1516" s="52">
        <v>0</v>
      </c>
      <c r="F1516" s="52">
        <v>0</v>
      </c>
      <c r="G1516" s="52">
        <v>0</v>
      </c>
      <c r="H1516" s="52">
        <v>0</v>
      </c>
      <c r="I1516" s="52">
        <v>0</v>
      </c>
      <c r="J1516" s="52">
        <v>0</v>
      </c>
      <c r="K1516" s="52">
        <v>0</v>
      </c>
      <c r="L1516" s="52">
        <v>0</v>
      </c>
      <c r="M1516" s="53">
        <v>0</v>
      </c>
    </row>
    <row r="1517" spans="1:13" x14ac:dyDescent="0.4">
      <c r="A1517" s="54"/>
      <c r="B1517" s="55">
        <v>1499</v>
      </c>
      <c r="C1517" s="55">
        <v>0</v>
      </c>
      <c r="D1517" s="55">
        <v>0</v>
      </c>
      <c r="E1517" s="55">
        <v>0</v>
      </c>
      <c r="F1517" s="55">
        <v>0</v>
      </c>
      <c r="G1517" s="55">
        <v>0</v>
      </c>
      <c r="H1517" s="55">
        <v>0</v>
      </c>
      <c r="I1517" s="55">
        <v>0</v>
      </c>
      <c r="J1517" s="55">
        <v>0</v>
      </c>
      <c r="K1517" s="55">
        <v>7788338.5379424253</v>
      </c>
      <c r="L1517" s="55">
        <v>0</v>
      </c>
      <c r="M1517" s="56">
        <v>7788338.5379424253</v>
      </c>
    </row>
    <row r="1518" spans="1:13" x14ac:dyDescent="0.4">
      <c r="A1518" s="51"/>
      <c r="B1518" s="52">
        <v>1500</v>
      </c>
      <c r="C1518" s="52">
        <v>6911247.1455427576</v>
      </c>
      <c r="D1518" s="52">
        <v>0</v>
      </c>
      <c r="E1518" s="52">
        <v>0</v>
      </c>
      <c r="F1518" s="52">
        <v>18248892.926806167</v>
      </c>
      <c r="G1518" s="52">
        <v>0</v>
      </c>
      <c r="H1518" s="52">
        <v>0</v>
      </c>
      <c r="I1518" s="52">
        <v>0</v>
      </c>
      <c r="J1518" s="52">
        <v>0</v>
      </c>
      <c r="K1518" s="52">
        <v>0</v>
      </c>
      <c r="L1518" s="52">
        <v>0</v>
      </c>
      <c r="M1518" s="53">
        <v>64637273.264858261</v>
      </c>
    </row>
    <row r="1519" spans="1:13" x14ac:dyDescent="0.4">
      <c r="A1519" s="54"/>
      <c r="B1519" s="55">
        <v>1501</v>
      </c>
      <c r="C1519" s="55">
        <v>0</v>
      </c>
      <c r="D1519" s="55">
        <v>0</v>
      </c>
      <c r="E1519" s="55">
        <v>0</v>
      </c>
      <c r="F1519" s="55">
        <v>0</v>
      </c>
      <c r="G1519" s="55">
        <v>0</v>
      </c>
      <c r="H1519" s="55">
        <v>0</v>
      </c>
      <c r="I1519" s="55">
        <v>6319044.5288867075</v>
      </c>
      <c r="J1519" s="55">
        <v>0</v>
      </c>
      <c r="K1519" s="55">
        <v>0</v>
      </c>
      <c r="L1519" s="55">
        <v>0</v>
      </c>
      <c r="M1519" s="56">
        <v>6319044.5288867075</v>
      </c>
    </row>
    <row r="1520" spans="1:13" x14ac:dyDescent="0.4">
      <c r="A1520" s="51"/>
      <c r="B1520" s="52">
        <v>1502</v>
      </c>
      <c r="C1520" s="52">
        <v>0</v>
      </c>
      <c r="D1520" s="52">
        <v>0</v>
      </c>
      <c r="E1520" s="52">
        <v>0</v>
      </c>
      <c r="F1520" s="52">
        <v>0</v>
      </c>
      <c r="G1520" s="52">
        <v>0</v>
      </c>
      <c r="H1520" s="52">
        <v>0</v>
      </c>
      <c r="I1520" s="52">
        <v>0</v>
      </c>
      <c r="J1520" s="52">
        <v>0</v>
      </c>
      <c r="K1520" s="52">
        <v>0</v>
      </c>
      <c r="L1520" s="52">
        <v>0</v>
      </c>
      <c r="M1520" s="53">
        <v>6579827.9982292335</v>
      </c>
    </row>
    <row r="1521" spans="1:13" x14ac:dyDescent="0.4">
      <c r="A1521" s="54"/>
      <c r="B1521" s="55">
        <v>1503</v>
      </c>
      <c r="C1521" s="55">
        <v>7196657.1182294236</v>
      </c>
      <c r="D1521" s="55">
        <v>0</v>
      </c>
      <c r="E1521" s="55">
        <v>0</v>
      </c>
      <c r="F1521" s="55">
        <v>0</v>
      </c>
      <c r="G1521" s="55">
        <v>0</v>
      </c>
      <c r="H1521" s="55">
        <v>212181386.20235839</v>
      </c>
      <c r="I1521" s="55">
        <v>0</v>
      </c>
      <c r="J1521" s="55">
        <v>0</v>
      </c>
      <c r="K1521" s="55">
        <v>6303678.2448684797</v>
      </c>
      <c r="L1521" s="55">
        <v>0</v>
      </c>
      <c r="M1521" s="56">
        <v>238277419.0215894</v>
      </c>
    </row>
    <row r="1522" spans="1:13" x14ac:dyDescent="0.4">
      <c r="A1522" s="51"/>
      <c r="B1522" s="52">
        <v>1504</v>
      </c>
      <c r="C1522" s="52">
        <v>6334895.7062859293</v>
      </c>
      <c r="D1522" s="52">
        <v>0</v>
      </c>
      <c r="E1522" s="52">
        <v>0</v>
      </c>
      <c r="F1522" s="52">
        <v>0</v>
      </c>
      <c r="G1522" s="52">
        <v>0</v>
      </c>
      <c r="H1522" s="52">
        <v>0</v>
      </c>
      <c r="I1522" s="52">
        <v>0</v>
      </c>
      <c r="J1522" s="52">
        <v>0</v>
      </c>
      <c r="K1522" s="52">
        <v>0</v>
      </c>
      <c r="L1522" s="52">
        <v>0</v>
      </c>
      <c r="M1522" s="53">
        <v>6334895.7062859293</v>
      </c>
    </row>
    <row r="1523" spans="1:13" x14ac:dyDescent="0.4">
      <c r="A1523" s="54"/>
      <c r="B1523" s="55">
        <v>1505</v>
      </c>
      <c r="C1523" s="55">
        <v>0</v>
      </c>
      <c r="D1523" s="55">
        <v>0</v>
      </c>
      <c r="E1523" s="55">
        <v>0</v>
      </c>
      <c r="F1523" s="55">
        <v>0</v>
      </c>
      <c r="G1523" s="55">
        <v>0</v>
      </c>
      <c r="H1523" s="55">
        <v>0</v>
      </c>
      <c r="I1523" s="55">
        <v>0</v>
      </c>
      <c r="J1523" s="55">
        <v>0</v>
      </c>
      <c r="K1523" s="55">
        <v>0</v>
      </c>
      <c r="L1523" s="55">
        <v>24133180.911832191</v>
      </c>
      <c r="M1523" s="56">
        <v>24133180.911832191</v>
      </c>
    </row>
    <row r="1524" spans="1:13" x14ac:dyDescent="0.4">
      <c r="A1524" s="51"/>
      <c r="B1524" s="52">
        <v>1506</v>
      </c>
      <c r="C1524" s="52">
        <v>0</v>
      </c>
      <c r="D1524" s="52">
        <v>0</v>
      </c>
      <c r="E1524" s="52">
        <v>10274219.404369963</v>
      </c>
      <c r="F1524" s="52">
        <v>0</v>
      </c>
      <c r="G1524" s="52">
        <v>0</v>
      </c>
      <c r="H1524" s="52">
        <v>0</v>
      </c>
      <c r="I1524" s="52">
        <v>0</v>
      </c>
      <c r="J1524" s="52">
        <v>0</v>
      </c>
      <c r="K1524" s="52">
        <v>8164031.3246854227</v>
      </c>
      <c r="L1524" s="52">
        <v>0</v>
      </c>
      <c r="M1524" s="53">
        <v>18438250.729055382</v>
      </c>
    </row>
    <row r="1525" spans="1:13" x14ac:dyDescent="0.4">
      <c r="A1525" s="54"/>
      <c r="B1525" s="55">
        <v>1507</v>
      </c>
      <c r="C1525" s="55">
        <v>0</v>
      </c>
      <c r="D1525" s="55">
        <v>0</v>
      </c>
      <c r="E1525" s="55">
        <v>0</v>
      </c>
      <c r="F1525" s="55">
        <v>0</v>
      </c>
      <c r="G1525" s="55">
        <v>0</v>
      </c>
      <c r="H1525" s="55">
        <v>0</v>
      </c>
      <c r="I1525" s="55">
        <v>0</v>
      </c>
      <c r="J1525" s="55">
        <v>0</v>
      </c>
      <c r="K1525" s="55">
        <v>0</v>
      </c>
      <c r="L1525" s="55">
        <v>0</v>
      </c>
      <c r="M1525" s="56">
        <v>0</v>
      </c>
    </row>
    <row r="1526" spans="1:13" x14ac:dyDescent="0.4">
      <c r="A1526" s="51"/>
      <c r="B1526" s="52">
        <v>1508</v>
      </c>
      <c r="C1526" s="52">
        <v>0</v>
      </c>
      <c r="D1526" s="52">
        <v>0</v>
      </c>
      <c r="E1526" s="52">
        <v>0</v>
      </c>
      <c r="F1526" s="52">
        <v>0</v>
      </c>
      <c r="G1526" s="52">
        <v>0</v>
      </c>
      <c r="H1526" s="52">
        <v>0</v>
      </c>
      <c r="I1526" s="52">
        <v>0</v>
      </c>
      <c r="J1526" s="52">
        <v>7059980.6841571378</v>
      </c>
      <c r="K1526" s="52">
        <v>0</v>
      </c>
      <c r="L1526" s="52">
        <v>0</v>
      </c>
      <c r="M1526" s="53">
        <v>0</v>
      </c>
    </row>
    <row r="1527" spans="1:13" x14ac:dyDescent="0.4">
      <c r="A1527" s="54"/>
      <c r="B1527" s="55">
        <v>1509</v>
      </c>
      <c r="C1527" s="55">
        <v>0</v>
      </c>
      <c r="D1527" s="55">
        <v>0</v>
      </c>
      <c r="E1527" s="55">
        <v>0</v>
      </c>
      <c r="F1527" s="55">
        <v>6918549.2873659674</v>
      </c>
      <c r="G1527" s="55">
        <v>8501482.0213355646</v>
      </c>
      <c r="H1527" s="55">
        <v>0</v>
      </c>
      <c r="I1527" s="55">
        <v>0</v>
      </c>
      <c r="J1527" s="55">
        <v>0</v>
      </c>
      <c r="K1527" s="55">
        <v>0</v>
      </c>
      <c r="L1527" s="55">
        <v>0</v>
      </c>
      <c r="M1527" s="56">
        <v>15420031.308701532</v>
      </c>
    </row>
    <row r="1528" spans="1:13" x14ac:dyDescent="0.4">
      <c r="A1528" s="51"/>
      <c r="B1528" s="52">
        <v>1510</v>
      </c>
      <c r="C1528" s="52">
        <v>0</v>
      </c>
      <c r="D1528" s="52">
        <v>0</v>
      </c>
      <c r="E1528" s="52">
        <v>0</v>
      </c>
      <c r="F1528" s="52">
        <v>0</v>
      </c>
      <c r="G1528" s="52">
        <v>0</v>
      </c>
      <c r="H1528" s="52">
        <v>9398898.7642716039</v>
      </c>
      <c r="I1528" s="52">
        <v>9754491.8043428715</v>
      </c>
      <c r="J1528" s="52">
        <v>0</v>
      </c>
      <c r="K1528" s="52">
        <v>7027386.2871269379</v>
      </c>
      <c r="L1528" s="52">
        <v>0</v>
      </c>
      <c r="M1528" s="53">
        <v>26180776.855741411</v>
      </c>
    </row>
    <row r="1529" spans="1:13" x14ac:dyDescent="0.4">
      <c r="A1529" s="54"/>
      <c r="B1529" s="55">
        <v>1511</v>
      </c>
      <c r="C1529" s="55">
        <v>0</v>
      </c>
      <c r="D1529" s="55">
        <v>0</v>
      </c>
      <c r="E1529" s="55">
        <v>0</v>
      </c>
      <c r="F1529" s="55">
        <v>0</v>
      </c>
      <c r="G1529" s="55">
        <v>0</v>
      </c>
      <c r="H1529" s="55">
        <v>0</v>
      </c>
      <c r="I1529" s="55">
        <v>0</v>
      </c>
      <c r="J1529" s="55">
        <v>0</v>
      </c>
      <c r="K1529" s="55">
        <v>13444585.082305267</v>
      </c>
      <c r="L1529" s="55">
        <v>0</v>
      </c>
      <c r="M1529" s="56">
        <v>13444585.082305267</v>
      </c>
    </row>
    <row r="1530" spans="1:13" x14ac:dyDescent="0.4">
      <c r="A1530" s="51"/>
      <c r="B1530" s="52">
        <v>1512</v>
      </c>
      <c r="C1530" s="52">
        <v>0</v>
      </c>
      <c r="D1530" s="52">
        <v>0</v>
      </c>
      <c r="E1530" s="52">
        <v>0</v>
      </c>
      <c r="F1530" s="52">
        <v>0</v>
      </c>
      <c r="G1530" s="52">
        <v>6971573.575825775</v>
      </c>
      <c r="H1530" s="52">
        <v>0</v>
      </c>
      <c r="I1530" s="52">
        <v>0</v>
      </c>
      <c r="J1530" s="52">
        <v>0</v>
      </c>
      <c r="K1530" s="52">
        <v>30972103.513888083</v>
      </c>
      <c r="L1530" s="52">
        <v>0</v>
      </c>
      <c r="M1530" s="53">
        <v>37943677.089713857</v>
      </c>
    </row>
    <row r="1531" spans="1:13" x14ac:dyDescent="0.4">
      <c r="A1531" s="54"/>
      <c r="B1531" s="55">
        <v>1513</v>
      </c>
      <c r="C1531" s="55">
        <v>0</v>
      </c>
      <c r="D1531" s="55">
        <v>0</v>
      </c>
      <c r="E1531" s="55">
        <v>13296577.610861661</v>
      </c>
      <c r="F1531" s="55">
        <v>0</v>
      </c>
      <c r="G1531" s="55">
        <v>0</v>
      </c>
      <c r="H1531" s="55">
        <v>0</v>
      </c>
      <c r="I1531" s="55">
        <v>0</v>
      </c>
      <c r="J1531" s="55">
        <v>0</v>
      </c>
      <c r="K1531" s="55">
        <v>0</v>
      </c>
      <c r="L1531" s="55">
        <v>0</v>
      </c>
      <c r="M1531" s="56">
        <v>13296577.610861661</v>
      </c>
    </row>
    <row r="1532" spans="1:13" x14ac:dyDescent="0.4">
      <c r="A1532" s="51"/>
      <c r="B1532" s="52">
        <v>1514</v>
      </c>
      <c r="C1532" s="52">
        <v>0</v>
      </c>
      <c r="D1532" s="52">
        <v>0</v>
      </c>
      <c r="E1532" s="52">
        <v>21110366.127892673</v>
      </c>
      <c r="F1532" s="52">
        <v>0</v>
      </c>
      <c r="G1532" s="52">
        <v>0</v>
      </c>
      <c r="H1532" s="52">
        <v>0</v>
      </c>
      <c r="I1532" s="52">
        <v>0</v>
      </c>
      <c r="J1532" s="52">
        <v>7253093.901562403</v>
      </c>
      <c r="K1532" s="52">
        <v>108406698.42799786</v>
      </c>
      <c r="L1532" s="52">
        <v>0</v>
      </c>
      <c r="M1532" s="53">
        <v>129517064.55589052</v>
      </c>
    </row>
    <row r="1533" spans="1:13" x14ac:dyDescent="0.4">
      <c r="A1533" s="54"/>
      <c r="B1533" s="55">
        <v>1515</v>
      </c>
      <c r="C1533" s="55">
        <v>0</v>
      </c>
      <c r="D1533" s="55">
        <v>0</v>
      </c>
      <c r="E1533" s="55">
        <v>0</v>
      </c>
      <c r="F1533" s="55">
        <v>151239656.89476681</v>
      </c>
      <c r="G1533" s="55">
        <v>0</v>
      </c>
      <c r="H1533" s="55">
        <v>0</v>
      </c>
      <c r="I1533" s="55">
        <v>0</v>
      </c>
      <c r="J1533" s="55">
        <v>5911707.2543522315</v>
      </c>
      <c r="K1533" s="55">
        <v>0</v>
      </c>
      <c r="L1533" s="55">
        <v>0</v>
      </c>
      <c r="M1533" s="56">
        <v>151239656.89476681</v>
      </c>
    </row>
    <row r="1534" spans="1:13" x14ac:dyDescent="0.4">
      <c r="A1534" s="51"/>
      <c r="B1534" s="52">
        <v>1516</v>
      </c>
      <c r="C1534" s="52">
        <v>0</v>
      </c>
      <c r="D1534" s="52">
        <v>0</v>
      </c>
      <c r="E1534" s="52">
        <v>0</v>
      </c>
      <c r="F1534" s="52">
        <v>0</v>
      </c>
      <c r="G1534" s="52">
        <v>0</v>
      </c>
      <c r="H1534" s="52">
        <v>12601746.559707666</v>
      </c>
      <c r="I1534" s="52">
        <v>0</v>
      </c>
      <c r="J1534" s="52">
        <v>0</v>
      </c>
      <c r="K1534" s="52">
        <v>0</v>
      </c>
      <c r="L1534" s="52">
        <v>0</v>
      </c>
      <c r="M1534" s="53">
        <v>20005297.907891601</v>
      </c>
    </row>
    <row r="1535" spans="1:13" x14ac:dyDescent="0.4">
      <c r="A1535" s="54"/>
      <c r="B1535" s="55">
        <v>1517</v>
      </c>
      <c r="C1535" s="55">
        <v>0</v>
      </c>
      <c r="D1535" s="55">
        <v>0</v>
      </c>
      <c r="E1535" s="55">
        <v>6752587.3388334634</v>
      </c>
      <c r="F1535" s="55">
        <v>0</v>
      </c>
      <c r="G1535" s="55">
        <v>0</v>
      </c>
      <c r="H1535" s="55">
        <v>0</v>
      </c>
      <c r="I1535" s="55">
        <v>0</v>
      </c>
      <c r="J1535" s="55">
        <v>0</v>
      </c>
      <c r="K1535" s="55">
        <v>6616923.047367488</v>
      </c>
      <c r="L1535" s="55">
        <v>0</v>
      </c>
      <c r="M1535" s="56">
        <v>13369510.386200951</v>
      </c>
    </row>
    <row r="1536" spans="1:13" x14ac:dyDescent="0.4">
      <c r="A1536" s="51"/>
      <c r="B1536" s="52">
        <v>1518</v>
      </c>
      <c r="C1536" s="52">
        <v>0</v>
      </c>
      <c r="D1536" s="52">
        <v>0</v>
      </c>
      <c r="E1536" s="52">
        <v>0</v>
      </c>
      <c r="F1536" s="52">
        <v>0</v>
      </c>
      <c r="G1536" s="52">
        <v>0</v>
      </c>
      <c r="H1536" s="52">
        <v>0</v>
      </c>
      <c r="I1536" s="52">
        <v>0</v>
      </c>
      <c r="J1536" s="52">
        <v>0</v>
      </c>
      <c r="K1536" s="52">
        <v>0</v>
      </c>
      <c r="L1536" s="52">
        <v>0</v>
      </c>
      <c r="M1536" s="53">
        <v>0</v>
      </c>
    </row>
    <row r="1537" spans="1:13" x14ac:dyDescent="0.4">
      <c r="A1537" s="54"/>
      <c r="B1537" s="55">
        <v>1519</v>
      </c>
      <c r="C1537" s="55">
        <v>0</v>
      </c>
      <c r="D1537" s="55">
        <v>0</v>
      </c>
      <c r="E1537" s="55">
        <v>0</v>
      </c>
      <c r="F1537" s="55">
        <v>0</v>
      </c>
      <c r="G1537" s="55">
        <v>0</v>
      </c>
      <c r="H1537" s="55">
        <v>0</v>
      </c>
      <c r="I1537" s="55">
        <v>6446557.1487186011</v>
      </c>
      <c r="J1537" s="55">
        <v>0</v>
      </c>
      <c r="K1537" s="55">
        <v>0</v>
      </c>
      <c r="L1537" s="55">
        <v>0</v>
      </c>
      <c r="M1537" s="56">
        <v>6446557.1487186011</v>
      </c>
    </row>
    <row r="1538" spans="1:13" x14ac:dyDescent="0.4">
      <c r="A1538" s="51"/>
      <c r="B1538" s="52">
        <v>1520</v>
      </c>
      <c r="C1538" s="52">
        <v>0</v>
      </c>
      <c r="D1538" s="52">
        <v>0</v>
      </c>
      <c r="E1538" s="52">
        <v>0</v>
      </c>
      <c r="F1538" s="52">
        <v>0</v>
      </c>
      <c r="G1538" s="52">
        <v>6168618.1050565327</v>
      </c>
      <c r="H1538" s="52">
        <v>0</v>
      </c>
      <c r="I1538" s="52">
        <v>0</v>
      </c>
      <c r="J1538" s="52">
        <v>0</v>
      </c>
      <c r="K1538" s="52">
        <v>0</v>
      </c>
      <c r="L1538" s="52">
        <v>6432794.9577497058</v>
      </c>
      <c r="M1538" s="53">
        <v>12601413.062806236</v>
      </c>
    </row>
    <row r="1539" spans="1:13" x14ac:dyDescent="0.4">
      <c r="A1539" s="54"/>
      <c r="B1539" s="55">
        <v>1521</v>
      </c>
      <c r="C1539" s="55">
        <v>0</v>
      </c>
      <c r="D1539" s="55">
        <v>37083923.824196286</v>
      </c>
      <c r="E1539" s="55">
        <v>0</v>
      </c>
      <c r="F1539" s="55">
        <v>0</v>
      </c>
      <c r="G1539" s="55">
        <v>0</v>
      </c>
      <c r="H1539" s="55">
        <v>0</v>
      </c>
      <c r="I1539" s="55">
        <v>0</v>
      </c>
      <c r="J1539" s="55">
        <v>0</v>
      </c>
      <c r="K1539" s="55">
        <v>0</v>
      </c>
      <c r="L1539" s="55">
        <v>0</v>
      </c>
      <c r="M1539" s="56">
        <v>37083923.824196286</v>
      </c>
    </row>
    <row r="1540" spans="1:13" x14ac:dyDescent="0.4">
      <c r="A1540" s="51"/>
      <c r="B1540" s="52">
        <v>1522</v>
      </c>
      <c r="C1540" s="52">
        <v>0</v>
      </c>
      <c r="D1540" s="52">
        <v>0</v>
      </c>
      <c r="E1540" s="52">
        <v>0</v>
      </c>
      <c r="F1540" s="52">
        <v>0</v>
      </c>
      <c r="G1540" s="52">
        <v>0</v>
      </c>
      <c r="H1540" s="52">
        <v>0</v>
      </c>
      <c r="I1540" s="52">
        <v>0</v>
      </c>
      <c r="J1540" s="52">
        <v>0</v>
      </c>
      <c r="K1540" s="52">
        <v>0</v>
      </c>
      <c r="L1540" s="52">
        <v>0</v>
      </c>
      <c r="M1540" s="53">
        <v>0</v>
      </c>
    </row>
    <row r="1541" spans="1:13" x14ac:dyDescent="0.4">
      <c r="A1541" s="54"/>
      <c r="B1541" s="55">
        <v>1523</v>
      </c>
      <c r="C1541" s="55">
        <v>0</v>
      </c>
      <c r="D1541" s="55">
        <v>9766523.1306240521</v>
      </c>
      <c r="E1541" s="55">
        <v>0</v>
      </c>
      <c r="F1541" s="55">
        <v>0</v>
      </c>
      <c r="G1541" s="55">
        <v>0</v>
      </c>
      <c r="H1541" s="55">
        <v>0</v>
      </c>
      <c r="I1541" s="55">
        <v>134954960.13447446</v>
      </c>
      <c r="J1541" s="55">
        <v>0</v>
      </c>
      <c r="K1541" s="55">
        <v>0</v>
      </c>
      <c r="L1541" s="55">
        <v>0</v>
      </c>
      <c r="M1541" s="56">
        <v>144721483.26509851</v>
      </c>
    </row>
    <row r="1542" spans="1:13" x14ac:dyDescent="0.4">
      <c r="A1542" s="51"/>
      <c r="B1542" s="52">
        <v>1524</v>
      </c>
      <c r="C1542" s="52">
        <v>0</v>
      </c>
      <c r="D1542" s="52">
        <v>0</v>
      </c>
      <c r="E1542" s="52">
        <v>0</v>
      </c>
      <c r="F1542" s="52">
        <v>0</v>
      </c>
      <c r="G1542" s="52">
        <v>0</v>
      </c>
      <c r="H1542" s="52">
        <v>0</v>
      </c>
      <c r="I1542" s="52">
        <v>0</v>
      </c>
      <c r="J1542" s="52">
        <v>0</v>
      </c>
      <c r="K1542" s="52">
        <v>0</v>
      </c>
      <c r="L1542" s="52">
        <v>0</v>
      </c>
      <c r="M1542" s="53">
        <v>0</v>
      </c>
    </row>
    <row r="1543" spans="1:13" x14ac:dyDescent="0.4">
      <c r="A1543" s="54"/>
      <c r="B1543" s="55">
        <v>1525</v>
      </c>
      <c r="C1543" s="55">
        <v>0</v>
      </c>
      <c r="D1543" s="55">
        <v>0</v>
      </c>
      <c r="E1543" s="55">
        <v>0</v>
      </c>
      <c r="F1543" s="55">
        <v>0</v>
      </c>
      <c r="G1543" s="55">
        <v>0</v>
      </c>
      <c r="H1543" s="55">
        <v>0</v>
      </c>
      <c r="I1543" s="55">
        <v>0</v>
      </c>
      <c r="J1543" s="55">
        <v>0</v>
      </c>
      <c r="K1543" s="55">
        <v>0</v>
      </c>
      <c r="L1543" s="55">
        <v>0</v>
      </c>
      <c r="M1543" s="56">
        <v>0</v>
      </c>
    </row>
    <row r="1544" spans="1:13" x14ac:dyDescent="0.4">
      <c r="A1544" s="51"/>
      <c r="B1544" s="52">
        <v>1526</v>
      </c>
      <c r="C1544" s="52">
        <v>8619334.7675992679</v>
      </c>
      <c r="D1544" s="52">
        <v>0</v>
      </c>
      <c r="E1544" s="52">
        <v>0</v>
      </c>
      <c r="F1544" s="52">
        <v>0</v>
      </c>
      <c r="G1544" s="52">
        <v>0</v>
      </c>
      <c r="H1544" s="52">
        <v>0</v>
      </c>
      <c r="I1544" s="52">
        <v>0</v>
      </c>
      <c r="J1544" s="52">
        <v>0</v>
      </c>
      <c r="K1544" s="52">
        <v>0</v>
      </c>
      <c r="L1544" s="52">
        <v>0</v>
      </c>
      <c r="M1544" s="53">
        <v>8619334.7675992679</v>
      </c>
    </row>
    <row r="1545" spans="1:13" x14ac:dyDescent="0.4">
      <c r="A1545" s="54"/>
      <c r="B1545" s="55">
        <v>1527</v>
      </c>
      <c r="C1545" s="55">
        <v>0</v>
      </c>
      <c r="D1545" s="55">
        <v>6225891.5246442296</v>
      </c>
      <c r="E1545" s="55">
        <v>0</v>
      </c>
      <c r="F1545" s="55">
        <v>11466675.318835815</v>
      </c>
      <c r="G1545" s="55">
        <v>0</v>
      </c>
      <c r="H1545" s="55">
        <v>24463059.319341067</v>
      </c>
      <c r="I1545" s="55">
        <v>0</v>
      </c>
      <c r="J1545" s="55">
        <v>0</v>
      </c>
      <c r="K1545" s="55">
        <v>0</v>
      </c>
      <c r="L1545" s="55">
        <v>0</v>
      </c>
      <c r="M1545" s="56">
        <v>42155626.162821114</v>
      </c>
    </row>
    <row r="1546" spans="1:13" x14ac:dyDescent="0.4">
      <c r="A1546" s="51"/>
      <c r="B1546" s="52">
        <v>1528</v>
      </c>
      <c r="C1546" s="52">
        <v>0</v>
      </c>
      <c r="D1546" s="52">
        <v>0</v>
      </c>
      <c r="E1546" s="52">
        <v>0</v>
      </c>
      <c r="F1546" s="52">
        <v>0</v>
      </c>
      <c r="G1546" s="52">
        <v>0</v>
      </c>
      <c r="H1546" s="52">
        <v>0</v>
      </c>
      <c r="I1546" s="52">
        <v>0</v>
      </c>
      <c r="J1546" s="52">
        <v>0</v>
      </c>
      <c r="K1546" s="52">
        <v>0</v>
      </c>
      <c r="L1546" s="52">
        <v>11734622.486201707</v>
      </c>
      <c r="M1546" s="53">
        <v>11734622.486201707</v>
      </c>
    </row>
    <row r="1547" spans="1:13" x14ac:dyDescent="0.4">
      <c r="A1547" s="54"/>
      <c r="B1547" s="55">
        <v>1529</v>
      </c>
      <c r="C1547" s="55">
        <v>6047041.3621751107</v>
      </c>
      <c r="D1547" s="55">
        <v>0</v>
      </c>
      <c r="E1547" s="55">
        <v>0</v>
      </c>
      <c r="F1547" s="55">
        <v>0</v>
      </c>
      <c r="G1547" s="55">
        <v>0</v>
      </c>
      <c r="H1547" s="55">
        <v>0</v>
      </c>
      <c r="I1547" s="55">
        <v>189195192.88936633</v>
      </c>
      <c r="J1547" s="55">
        <v>0</v>
      </c>
      <c r="K1547" s="55">
        <v>0</v>
      </c>
      <c r="L1547" s="55">
        <v>0</v>
      </c>
      <c r="M1547" s="56">
        <v>195242234.25154144</v>
      </c>
    </row>
    <row r="1548" spans="1:13" x14ac:dyDescent="0.4">
      <c r="A1548" s="51"/>
      <c r="B1548" s="52">
        <v>1530</v>
      </c>
      <c r="C1548" s="52">
        <v>0</v>
      </c>
      <c r="D1548" s="52">
        <v>23971160.908064395</v>
      </c>
      <c r="E1548" s="52">
        <v>0</v>
      </c>
      <c r="F1548" s="52">
        <v>0</v>
      </c>
      <c r="G1548" s="52">
        <v>0</v>
      </c>
      <c r="H1548" s="52">
        <v>0</v>
      </c>
      <c r="I1548" s="52">
        <v>0</v>
      </c>
      <c r="J1548" s="52">
        <v>0</v>
      </c>
      <c r="K1548" s="52">
        <v>0</v>
      </c>
      <c r="L1548" s="52">
        <v>6901170.1786191296</v>
      </c>
      <c r="M1548" s="53">
        <v>30872331.086683527</v>
      </c>
    </row>
    <row r="1549" spans="1:13" x14ac:dyDescent="0.4">
      <c r="A1549" s="54"/>
      <c r="B1549" s="55">
        <v>1531</v>
      </c>
      <c r="C1549" s="55">
        <v>118500724.39967908</v>
      </c>
      <c r="D1549" s="55">
        <v>0</v>
      </c>
      <c r="E1549" s="55">
        <v>12287389.176639564</v>
      </c>
      <c r="F1549" s="55">
        <v>0</v>
      </c>
      <c r="G1549" s="55">
        <v>0</v>
      </c>
      <c r="H1549" s="55">
        <v>53331878.414374746</v>
      </c>
      <c r="I1549" s="55">
        <v>10052074.68053643</v>
      </c>
      <c r="J1549" s="55">
        <v>0</v>
      </c>
      <c r="K1549" s="55">
        <v>0</v>
      </c>
      <c r="L1549" s="55">
        <v>0</v>
      </c>
      <c r="M1549" s="56">
        <v>194172066.67122981</v>
      </c>
    </row>
    <row r="1550" spans="1:13" x14ac:dyDescent="0.4">
      <c r="A1550" s="51"/>
      <c r="B1550" s="52">
        <v>1532</v>
      </c>
      <c r="C1550" s="52">
        <v>0</v>
      </c>
      <c r="D1550" s="52">
        <v>0</v>
      </c>
      <c r="E1550" s="52">
        <v>0</v>
      </c>
      <c r="F1550" s="52">
        <v>0</v>
      </c>
      <c r="G1550" s="52">
        <v>0</v>
      </c>
      <c r="H1550" s="52">
        <v>0</v>
      </c>
      <c r="I1550" s="52">
        <v>30295538.560709931</v>
      </c>
      <c r="J1550" s="52">
        <v>0</v>
      </c>
      <c r="K1550" s="52">
        <v>0</v>
      </c>
      <c r="L1550" s="52">
        <v>0</v>
      </c>
      <c r="M1550" s="53">
        <v>30295538.560709931</v>
      </c>
    </row>
    <row r="1551" spans="1:13" x14ac:dyDescent="0.4">
      <c r="A1551" s="54"/>
      <c r="B1551" s="55">
        <v>1533</v>
      </c>
      <c r="C1551" s="55">
        <v>0</v>
      </c>
      <c r="D1551" s="55">
        <v>10588437.29948692</v>
      </c>
      <c r="E1551" s="55">
        <v>0</v>
      </c>
      <c r="F1551" s="55">
        <v>0</v>
      </c>
      <c r="G1551" s="55">
        <v>0</v>
      </c>
      <c r="H1551" s="55">
        <v>21214235.927163526</v>
      </c>
      <c r="I1551" s="55">
        <v>0</v>
      </c>
      <c r="J1551" s="55">
        <v>0</v>
      </c>
      <c r="K1551" s="55">
        <v>6127030.0818386273</v>
      </c>
      <c r="L1551" s="55">
        <v>7871860.1535927262</v>
      </c>
      <c r="M1551" s="56">
        <v>45801563.462081805</v>
      </c>
    </row>
    <row r="1552" spans="1:13" x14ac:dyDescent="0.4">
      <c r="A1552" s="51"/>
      <c r="B1552" s="52">
        <v>1534</v>
      </c>
      <c r="C1552" s="52">
        <v>0</v>
      </c>
      <c r="D1552" s="52">
        <v>0</v>
      </c>
      <c r="E1552" s="52">
        <v>0</v>
      </c>
      <c r="F1552" s="52">
        <v>0</v>
      </c>
      <c r="G1552" s="52">
        <v>0</v>
      </c>
      <c r="H1552" s="52">
        <v>0</v>
      </c>
      <c r="I1552" s="52">
        <v>0</v>
      </c>
      <c r="J1552" s="52">
        <v>0</v>
      </c>
      <c r="K1552" s="52">
        <v>0</v>
      </c>
      <c r="L1552" s="52">
        <v>0</v>
      </c>
      <c r="M1552" s="53">
        <v>0</v>
      </c>
    </row>
    <row r="1553" spans="1:13" x14ac:dyDescent="0.4">
      <c r="A1553" s="54"/>
      <c r="B1553" s="55">
        <v>1535</v>
      </c>
      <c r="C1553" s="55">
        <v>0</v>
      </c>
      <c r="D1553" s="55">
        <v>0</v>
      </c>
      <c r="E1553" s="55">
        <v>0</v>
      </c>
      <c r="F1553" s="55">
        <v>0</v>
      </c>
      <c r="G1553" s="55">
        <v>0</v>
      </c>
      <c r="H1553" s="55">
        <v>0</v>
      </c>
      <c r="I1553" s="55">
        <v>0</v>
      </c>
      <c r="J1553" s="55">
        <v>0</v>
      </c>
      <c r="K1553" s="55">
        <v>0</v>
      </c>
      <c r="L1553" s="55">
        <v>0</v>
      </c>
      <c r="M1553" s="56">
        <v>0</v>
      </c>
    </row>
    <row r="1554" spans="1:13" x14ac:dyDescent="0.4">
      <c r="A1554" s="51"/>
      <c r="B1554" s="52">
        <v>1536</v>
      </c>
      <c r="C1554" s="52">
        <v>0</v>
      </c>
      <c r="D1554" s="52">
        <v>0</v>
      </c>
      <c r="E1554" s="52">
        <v>0</v>
      </c>
      <c r="F1554" s="52">
        <v>0</v>
      </c>
      <c r="G1554" s="52">
        <v>0</v>
      </c>
      <c r="H1554" s="52">
        <v>0</v>
      </c>
      <c r="I1554" s="52">
        <v>0</v>
      </c>
      <c r="J1554" s="52">
        <v>0</v>
      </c>
      <c r="K1554" s="52">
        <v>0</v>
      </c>
      <c r="L1554" s="52">
        <v>0</v>
      </c>
      <c r="M1554" s="53">
        <v>0</v>
      </c>
    </row>
    <row r="1555" spans="1:13" x14ac:dyDescent="0.4">
      <c r="A1555" s="54"/>
      <c r="B1555" s="55">
        <v>1537</v>
      </c>
      <c r="C1555" s="55">
        <v>0</v>
      </c>
      <c r="D1555" s="55">
        <v>0</v>
      </c>
      <c r="E1555" s="55">
        <v>0</v>
      </c>
      <c r="F1555" s="55">
        <v>0</v>
      </c>
      <c r="G1555" s="55">
        <v>0</v>
      </c>
      <c r="H1555" s="55">
        <v>0</v>
      </c>
      <c r="I1555" s="55">
        <v>0</v>
      </c>
      <c r="J1555" s="55">
        <v>79446909.824051708</v>
      </c>
      <c r="K1555" s="55">
        <v>0</v>
      </c>
      <c r="L1555" s="55">
        <v>0</v>
      </c>
      <c r="M1555" s="56">
        <v>0</v>
      </c>
    </row>
    <row r="1556" spans="1:13" x14ac:dyDescent="0.4">
      <c r="A1556" s="51"/>
      <c r="B1556" s="52">
        <v>1538</v>
      </c>
      <c r="C1556" s="52">
        <v>6609926.035520412</v>
      </c>
      <c r="D1556" s="52">
        <v>0</v>
      </c>
      <c r="E1556" s="52">
        <v>0</v>
      </c>
      <c r="F1556" s="52">
        <v>0</v>
      </c>
      <c r="G1556" s="52">
        <v>0</v>
      </c>
      <c r="H1556" s="52">
        <v>0</v>
      </c>
      <c r="I1556" s="52">
        <v>0</v>
      </c>
      <c r="J1556" s="52">
        <v>0</v>
      </c>
      <c r="K1556" s="52">
        <v>0</v>
      </c>
      <c r="L1556" s="52">
        <v>0</v>
      </c>
      <c r="M1556" s="53">
        <v>13087976.574595433</v>
      </c>
    </row>
    <row r="1557" spans="1:13" x14ac:dyDescent="0.4">
      <c r="A1557" s="54"/>
      <c r="B1557" s="55">
        <v>1539</v>
      </c>
      <c r="C1557" s="55">
        <v>0</v>
      </c>
      <c r="D1557" s="55">
        <v>0</v>
      </c>
      <c r="E1557" s="55">
        <v>0</v>
      </c>
      <c r="F1557" s="55">
        <v>10123426.516614582</v>
      </c>
      <c r="G1557" s="55">
        <v>0</v>
      </c>
      <c r="H1557" s="55">
        <v>0</v>
      </c>
      <c r="I1557" s="55">
        <v>0</v>
      </c>
      <c r="J1557" s="55">
        <v>0</v>
      </c>
      <c r="K1557" s="55">
        <v>0</v>
      </c>
      <c r="L1557" s="55">
        <v>0</v>
      </c>
      <c r="M1557" s="56">
        <v>10123426.516614582</v>
      </c>
    </row>
    <row r="1558" spans="1:13" x14ac:dyDescent="0.4">
      <c r="A1558" s="51"/>
      <c r="B1558" s="52">
        <v>1540</v>
      </c>
      <c r="C1558" s="52">
        <v>5756341.9489755724</v>
      </c>
      <c r="D1558" s="52">
        <v>0</v>
      </c>
      <c r="E1558" s="52">
        <v>0</v>
      </c>
      <c r="F1558" s="52">
        <v>18493276.765696365</v>
      </c>
      <c r="G1558" s="52">
        <v>0</v>
      </c>
      <c r="H1558" s="52">
        <v>0</v>
      </c>
      <c r="I1558" s="52">
        <v>0</v>
      </c>
      <c r="J1558" s="52">
        <v>15239528.107096234</v>
      </c>
      <c r="K1558" s="52">
        <v>0</v>
      </c>
      <c r="L1558" s="52">
        <v>0</v>
      </c>
      <c r="M1558" s="53">
        <v>24249618.71467194</v>
      </c>
    </row>
    <row r="1559" spans="1:13" x14ac:dyDescent="0.4">
      <c r="A1559" s="54"/>
      <c r="B1559" s="55">
        <v>1541</v>
      </c>
      <c r="C1559" s="55">
        <v>0</v>
      </c>
      <c r="D1559" s="55">
        <v>0</v>
      </c>
      <c r="E1559" s="55">
        <v>0</v>
      </c>
      <c r="F1559" s="55">
        <v>0</v>
      </c>
      <c r="G1559" s="55">
        <v>0</v>
      </c>
      <c r="H1559" s="55">
        <v>31336538.81525977</v>
      </c>
      <c r="I1559" s="55">
        <v>0</v>
      </c>
      <c r="J1559" s="55">
        <v>0</v>
      </c>
      <c r="K1559" s="55">
        <v>0</v>
      </c>
      <c r="L1559" s="55">
        <v>0</v>
      </c>
      <c r="M1559" s="56">
        <v>31336538.81525977</v>
      </c>
    </row>
    <row r="1560" spans="1:13" x14ac:dyDescent="0.4">
      <c r="A1560" s="51"/>
      <c r="B1560" s="52">
        <v>1542</v>
      </c>
      <c r="C1560" s="52">
        <v>0</v>
      </c>
      <c r="D1560" s="52">
        <v>0</v>
      </c>
      <c r="E1560" s="52">
        <v>0</v>
      </c>
      <c r="F1560" s="52">
        <v>0</v>
      </c>
      <c r="G1560" s="52">
        <v>0</v>
      </c>
      <c r="H1560" s="52">
        <v>0</v>
      </c>
      <c r="I1560" s="52">
        <v>0</v>
      </c>
      <c r="J1560" s="52">
        <v>8942931.957951054</v>
      </c>
      <c r="K1560" s="52">
        <v>0</v>
      </c>
      <c r="L1560" s="52">
        <v>0</v>
      </c>
      <c r="M1560" s="53">
        <v>0</v>
      </c>
    </row>
    <row r="1561" spans="1:13" x14ac:dyDescent="0.4">
      <c r="A1561" s="54"/>
      <c r="B1561" s="55">
        <v>1543</v>
      </c>
      <c r="C1561" s="55">
        <v>0</v>
      </c>
      <c r="D1561" s="55">
        <v>0</v>
      </c>
      <c r="E1561" s="55">
        <v>0</v>
      </c>
      <c r="F1561" s="55">
        <v>0</v>
      </c>
      <c r="G1561" s="55">
        <v>0</v>
      </c>
      <c r="H1561" s="55">
        <v>0</v>
      </c>
      <c r="I1561" s="55">
        <v>0</v>
      </c>
      <c r="J1561" s="55">
        <v>0</v>
      </c>
      <c r="K1561" s="55">
        <v>0</v>
      </c>
      <c r="L1561" s="55">
        <v>0</v>
      </c>
      <c r="M1561" s="56">
        <v>0</v>
      </c>
    </row>
    <row r="1562" spans="1:13" x14ac:dyDescent="0.4">
      <c r="A1562" s="51"/>
      <c r="B1562" s="52">
        <v>1544</v>
      </c>
      <c r="C1562" s="52">
        <v>0</v>
      </c>
      <c r="D1562" s="52">
        <v>0</v>
      </c>
      <c r="E1562" s="52">
        <v>0</v>
      </c>
      <c r="F1562" s="52">
        <v>0</v>
      </c>
      <c r="G1562" s="52">
        <v>0</v>
      </c>
      <c r="H1562" s="52">
        <v>101816849.02865767</v>
      </c>
      <c r="I1562" s="52">
        <v>0</v>
      </c>
      <c r="J1562" s="52">
        <v>0</v>
      </c>
      <c r="K1562" s="52">
        <v>0</v>
      </c>
      <c r="L1562" s="52">
        <v>0</v>
      </c>
      <c r="M1562" s="53">
        <v>101816849.02865767</v>
      </c>
    </row>
    <row r="1563" spans="1:13" x14ac:dyDescent="0.4">
      <c r="A1563" s="54"/>
      <c r="B1563" s="55">
        <v>1545</v>
      </c>
      <c r="C1563" s="55">
        <v>0</v>
      </c>
      <c r="D1563" s="55">
        <v>0</v>
      </c>
      <c r="E1563" s="55">
        <v>0</v>
      </c>
      <c r="F1563" s="55">
        <v>6755252.4084061757</v>
      </c>
      <c r="G1563" s="55">
        <v>0</v>
      </c>
      <c r="H1563" s="55">
        <v>0</v>
      </c>
      <c r="I1563" s="55">
        <v>10731765.702381954</v>
      </c>
      <c r="J1563" s="55">
        <v>0</v>
      </c>
      <c r="K1563" s="55">
        <v>0</v>
      </c>
      <c r="L1563" s="55">
        <v>0</v>
      </c>
      <c r="M1563" s="56">
        <v>17487018.110788129</v>
      </c>
    </row>
    <row r="1564" spans="1:13" x14ac:dyDescent="0.4">
      <c r="A1564" s="51"/>
      <c r="B1564" s="52">
        <v>1546</v>
      </c>
      <c r="C1564" s="52">
        <v>0</v>
      </c>
      <c r="D1564" s="52">
        <v>0</v>
      </c>
      <c r="E1564" s="52">
        <v>0</v>
      </c>
      <c r="F1564" s="52">
        <v>0</v>
      </c>
      <c r="G1564" s="52">
        <v>0</v>
      </c>
      <c r="H1564" s="52">
        <v>0</v>
      </c>
      <c r="I1564" s="52">
        <v>0</v>
      </c>
      <c r="J1564" s="52">
        <v>0</v>
      </c>
      <c r="K1564" s="52">
        <v>0</v>
      </c>
      <c r="L1564" s="52">
        <v>0</v>
      </c>
      <c r="M1564" s="53">
        <v>0</v>
      </c>
    </row>
    <row r="1565" spans="1:13" x14ac:dyDescent="0.4">
      <c r="A1565" s="54"/>
      <c r="B1565" s="55">
        <v>1547</v>
      </c>
      <c r="C1565" s="55">
        <v>0</v>
      </c>
      <c r="D1565" s="55">
        <v>0</v>
      </c>
      <c r="E1565" s="55">
        <v>6478691.7831332572</v>
      </c>
      <c r="F1565" s="55">
        <v>0</v>
      </c>
      <c r="G1565" s="55">
        <v>0</v>
      </c>
      <c r="H1565" s="55">
        <v>0</v>
      </c>
      <c r="I1565" s="55">
        <v>7348076.6078050509</v>
      </c>
      <c r="J1565" s="55">
        <v>0</v>
      </c>
      <c r="K1565" s="55">
        <v>0</v>
      </c>
      <c r="L1565" s="55">
        <v>0</v>
      </c>
      <c r="M1565" s="56">
        <v>35244839.052654631</v>
      </c>
    </row>
    <row r="1566" spans="1:13" x14ac:dyDescent="0.4">
      <c r="A1566" s="51"/>
      <c r="B1566" s="52">
        <v>1548</v>
      </c>
      <c r="C1566" s="52">
        <v>0</v>
      </c>
      <c r="D1566" s="52">
        <v>0</v>
      </c>
      <c r="E1566" s="52">
        <v>0</v>
      </c>
      <c r="F1566" s="52">
        <v>0</v>
      </c>
      <c r="G1566" s="52">
        <v>0</v>
      </c>
      <c r="H1566" s="52">
        <v>0</v>
      </c>
      <c r="I1566" s="52">
        <v>0</v>
      </c>
      <c r="J1566" s="52">
        <v>0</v>
      </c>
      <c r="K1566" s="52">
        <v>0</v>
      </c>
      <c r="L1566" s="52">
        <v>0</v>
      </c>
      <c r="M1566" s="53">
        <v>0</v>
      </c>
    </row>
    <row r="1567" spans="1:13" x14ac:dyDescent="0.4">
      <c r="A1567" s="54"/>
      <c r="B1567" s="55">
        <v>1549</v>
      </c>
      <c r="C1567" s="55">
        <v>0</v>
      </c>
      <c r="D1567" s="55">
        <v>0</v>
      </c>
      <c r="E1567" s="55">
        <v>0</v>
      </c>
      <c r="F1567" s="55">
        <v>0</v>
      </c>
      <c r="G1567" s="55">
        <v>0</v>
      </c>
      <c r="H1567" s="55">
        <v>0</v>
      </c>
      <c r="I1567" s="55">
        <v>0</v>
      </c>
      <c r="J1567" s="55">
        <v>0</v>
      </c>
      <c r="K1567" s="55">
        <v>0</v>
      </c>
      <c r="L1567" s="55">
        <v>0</v>
      </c>
      <c r="M1567" s="56">
        <v>38354787.124387264</v>
      </c>
    </row>
    <row r="1568" spans="1:13" x14ac:dyDescent="0.4">
      <c r="A1568" s="51"/>
      <c r="B1568" s="52">
        <v>1550</v>
      </c>
      <c r="C1568" s="52">
        <v>0</v>
      </c>
      <c r="D1568" s="52">
        <v>0</v>
      </c>
      <c r="E1568" s="52">
        <v>0</v>
      </c>
      <c r="F1568" s="52">
        <v>0</v>
      </c>
      <c r="G1568" s="52">
        <v>0</v>
      </c>
      <c r="H1568" s="52">
        <v>0</v>
      </c>
      <c r="I1568" s="52">
        <v>7605756.8987785811</v>
      </c>
      <c r="J1568" s="52">
        <v>0</v>
      </c>
      <c r="K1568" s="52">
        <v>108971382.41330196</v>
      </c>
      <c r="L1568" s="52">
        <v>0</v>
      </c>
      <c r="M1568" s="53">
        <v>116577139.31208056</v>
      </c>
    </row>
    <row r="1569" spans="1:13" x14ac:dyDescent="0.4">
      <c r="A1569" s="54"/>
      <c r="B1569" s="55">
        <v>1551</v>
      </c>
      <c r="C1569" s="55">
        <v>0</v>
      </c>
      <c r="D1569" s="55">
        <v>0</v>
      </c>
      <c r="E1569" s="55">
        <v>0</v>
      </c>
      <c r="F1569" s="55">
        <v>0</v>
      </c>
      <c r="G1569" s="55">
        <v>0</v>
      </c>
      <c r="H1569" s="55">
        <v>0</v>
      </c>
      <c r="I1569" s="55">
        <v>0</v>
      </c>
      <c r="J1569" s="55">
        <v>0</v>
      </c>
      <c r="K1569" s="55">
        <v>0</v>
      </c>
      <c r="L1569" s="55">
        <v>12421689.112981806</v>
      </c>
      <c r="M1569" s="56">
        <v>12421689.112981806</v>
      </c>
    </row>
    <row r="1570" spans="1:13" x14ac:dyDescent="0.4">
      <c r="A1570" s="51"/>
      <c r="B1570" s="52">
        <v>1552</v>
      </c>
      <c r="C1570" s="52">
        <v>75028453.979666531</v>
      </c>
      <c r="D1570" s="52">
        <v>0</v>
      </c>
      <c r="E1570" s="52">
        <v>0</v>
      </c>
      <c r="F1570" s="52">
        <v>0</v>
      </c>
      <c r="G1570" s="52">
        <v>0</v>
      </c>
      <c r="H1570" s="52">
        <v>0</v>
      </c>
      <c r="I1570" s="52">
        <v>7211985.3586975234</v>
      </c>
      <c r="J1570" s="52">
        <v>0</v>
      </c>
      <c r="K1570" s="52">
        <v>0</v>
      </c>
      <c r="L1570" s="52">
        <v>105923018.08669868</v>
      </c>
      <c r="M1570" s="53">
        <v>188163457.42506272</v>
      </c>
    </row>
    <row r="1571" spans="1:13" x14ac:dyDescent="0.4">
      <c r="A1571" s="54"/>
      <c r="B1571" s="55">
        <v>1553</v>
      </c>
      <c r="C1571" s="55">
        <v>0</v>
      </c>
      <c r="D1571" s="55">
        <v>0</v>
      </c>
      <c r="E1571" s="55">
        <v>0</v>
      </c>
      <c r="F1571" s="55">
        <v>0</v>
      </c>
      <c r="G1571" s="55">
        <v>0</v>
      </c>
      <c r="H1571" s="55">
        <v>0</v>
      </c>
      <c r="I1571" s="55">
        <v>0</v>
      </c>
      <c r="J1571" s="55">
        <v>6515821.2248553857</v>
      </c>
      <c r="K1571" s="55">
        <v>0</v>
      </c>
      <c r="L1571" s="55">
        <v>0</v>
      </c>
      <c r="M1571" s="56">
        <v>0</v>
      </c>
    </row>
    <row r="1572" spans="1:13" x14ac:dyDescent="0.4">
      <c r="A1572" s="51"/>
      <c r="B1572" s="52">
        <v>1554</v>
      </c>
      <c r="C1572" s="52">
        <v>0</v>
      </c>
      <c r="D1572" s="52">
        <v>0</v>
      </c>
      <c r="E1572" s="52">
        <v>0</v>
      </c>
      <c r="F1572" s="52">
        <v>0</v>
      </c>
      <c r="G1572" s="52">
        <v>0</v>
      </c>
      <c r="H1572" s="52">
        <v>0</v>
      </c>
      <c r="I1572" s="52">
        <v>0</v>
      </c>
      <c r="J1572" s="52">
        <v>7384926.193720771</v>
      </c>
      <c r="K1572" s="52">
        <v>0</v>
      </c>
      <c r="L1572" s="52">
        <v>0</v>
      </c>
      <c r="M1572" s="53">
        <v>0</v>
      </c>
    </row>
    <row r="1573" spans="1:13" x14ac:dyDescent="0.4">
      <c r="A1573" s="54"/>
      <c r="B1573" s="55">
        <v>1555</v>
      </c>
      <c r="C1573" s="55">
        <v>0</v>
      </c>
      <c r="D1573" s="55">
        <v>0</v>
      </c>
      <c r="E1573" s="55">
        <v>147192249.08940578</v>
      </c>
      <c r="F1573" s="55">
        <v>0</v>
      </c>
      <c r="G1573" s="55">
        <v>8365049.3597484706</v>
      </c>
      <c r="H1573" s="55">
        <v>0</v>
      </c>
      <c r="I1573" s="55">
        <v>0</v>
      </c>
      <c r="J1573" s="55">
        <v>0</v>
      </c>
      <c r="K1573" s="55">
        <v>0</v>
      </c>
      <c r="L1573" s="55">
        <v>0</v>
      </c>
      <c r="M1573" s="56">
        <v>155557298.44915426</v>
      </c>
    </row>
    <row r="1574" spans="1:13" x14ac:dyDescent="0.4">
      <c r="A1574" s="51"/>
      <c r="B1574" s="52">
        <v>1556</v>
      </c>
      <c r="C1574" s="52">
        <v>0</v>
      </c>
      <c r="D1574" s="52">
        <v>0</v>
      </c>
      <c r="E1574" s="52">
        <v>0</v>
      </c>
      <c r="F1574" s="52">
        <v>0</v>
      </c>
      <c r="G1574" s="52">
        <v>6549800.9606245765</v>
      </c>
      <c r="H1574" s="52">
        <v>0</v>
      </c>
      <c r="I1574" s="52">
        <v>0</v>
      </c>
      <c r="J1574" s="52">
        <v>0</v>
      </c>
      <c r="K1574" s="52">
        <v>7014428.9479736332</v>
      </c>
      <c r="L1574" s="52">
        <v>7234786.7446101615</v>
      </c>
      <c r="M1574" s="53">
        <v>20799016.653208371</v>
      </c>
    </row>
    <row r="1575" spans="1:13" x14ac:dyDescent="0.4">
      <c r="A1575" s="54"/>
      <c r="B1575" s="55">
        <v>1557</v>
      </c>
      <c r="C1575" s="55">
        <v>0</v>
      </c>
      <c r="D1575" s="55">
        <v>0</v>
      </c>
      <c r="E1575" s="55">
        <v>0</v>
      </c>
      <c r="F1575" s="55">
        <v>0</v>
      </c>
      <c r="G1575" s="55">
        <v>0</v>
      </c>
      <c r="H1575" s="55">
        <v>10194808.682035828</v>
      </c>
      <c r="I1575" s="55">
        <v>0</v>
      </c>
      <c r="J1575" s="55">
        <v>0</v>
      </c>
      <c r="K1575" s="55">
        <v>0</v>
      </c>
      <c r="L1575" s="55">
        <v>0</v>
      </c>
      <c r="M1575" s="56">
        <v>10194808.682035828</v>
      </c>
    </row>
    <row r="1576" spans="1:13" x14ac:dyDescent="0.4">
      <c r="A1576" s="51"/>
      <c r="B1576" s="52">
        <v>1558</v>
      </c>
      <c r="C1576" s="52">
        <v>0</v>
      </c>
      <c r="D1576" s="52">
        <v>0</v>
      </c>
      <c r="E1576" s="52">
        <v>0</v>
      </c>
      <c r="F1576" s="52">
        <v>0</v>
      </c>
      <c r="G1576" s="52">
        <v>11174938.402388606</v>
      </c>
      <c r="H1576" s="52">
        <v>0</v>
      </c>
      <c r="I1576" s="52">
        <v>0</v>
      </c>
      <c r="J1576" s="52">
        <v>0</v>
      </c>
      <c r="K1576" s="52">
        <v>0</v>
      </c>
      <c r="L1576" s="52">
        <v>0</v>
      </c>
      <c r="M1576" s="53">
        <v>11174938.402388606</v>
      </c>
    </row>
    <row r="1577" spans="1:13" x14ac:dyDescent="0.4">
      <c r="A1577" s="54"/>
      <c r="B1577" s="55">
        <v>1559</v>
      </c>
      <c r="C1577" s="55">
        <v>0</v>
      </c>
      <c r="D1577" s="55">
        <v>0</v>
      </c>
      <c r="E1577" s="55">
        <v>0</v>
      </c>
      <c r="F1577" s="55">
        <v>0</v>
      </c>
      <c r="G1577" s="55">
        <v>0</v>
      </c>
      <c r="H1577" s="55">
        <v>0</v>
      </c>
      <c r="I1577" s="55">
        <v>0</v>
      </c>
      <c r="J1577" s="55">
        <v>0</v>
      </c>
      <c r="K1577" s="55">
        <v>6734459.9109822977</v>
      </c>
      <c r="L1577" s="55">
        <v>0</v>
      </c>
      <c r="M1577" s="56">
        <v>6734459.9109822977</v>
      </c>
    </row>
    <row r="1578" spans="1:13" x14ac:dyDescent="0.4">
      <c r="A1578" s="51"/>
      <c r="B1578" s="52">
        <v>1560</v>
      </c>
      <c r="C1578" s="52">
        <v>6635622.141718057</v>
      </c>
      <c r="D1578" s="52">
        <v>0</v>
      </c>
      <c r="E1578" s="52">
        <v>0</v>
      </c>
      <c r="F1578" s="52">
        <v>0</v>
      </c>
      <c r="G1578" s="52">
        <v>0</v>
      </c>
      <c r="H1578" s="52">
        <v>5867119.3798853029</v>
      </c>
      <c r="I1578" s="52">
        <v>15321898.275200101</v>
      </c>
      <c r="J1578" s="52">
        <v>0</v>
      </c>
      <c r="K1578" s="52">
        <v>0</v>
      </c>
      <c r="L1578" s="52">
        <v>0</v>
      </c>
      <c r="M1578" s="53">
        <v>27824639.79680346</v>
      </c>
    </row>
    <row r="1579" spans="1:13" x14ac:dyDescent="0.4">
      <c r="A1579" s="54"/>
      <c r="B1579" s="55">
        <v>1561</v>
      </c>
      <c r="C1579" s="55">
        <v>0</v>
      </c>
      <c r="D1579" s="55">
        <v>0</v>
      </c>
      <c r="E1579" s="55">
        <v>0</v>
      </c>
      <c r="F1579" s="55">
        <v>0</v>
      </c>
      <c r="G1579" s="55">
        <v>0</v>
      </c>
      <c r="H1579" s="55">
        <v>0</v>
      </c>
      <c r="I1579" s="55">
        <v>0</v>
      </c>
      <c r="J1579" s="55">
        <v>42383432.551077411</v>
      </c>
      <c r="K1579" s="55">
        <v>27004383.211195856</v>
      </c>
      <c r="L1579" s="55">
        <v>0</v>
      </c>
      <c r="M1579" s="56">
        <v>27004383.211195856</v>
      </c>
    </row>
    <row r="1580" spans="1:13" x14ac:dyDescent="0.4">
      <c r="A1580" s="51"/>
      <c r="B1580" s="52">
        <v>1562</v>
      </c>
      <c r="C1580" s="52">
        <v>0</v>
      </c>
      <c r="D1580" s="52">
        <v>0</v>
      </c>
      <c r="E1580" s="52">
        <v>0</v>
      </c>
      <c r="F1580" s="52">
        <v>0</v>
      </c>
      <c r="G1580" s="52">
        <v>0</v>
      </c>
      <c r="H1580" s="52">
        <v>0</v>
      </c>
      <c r="I1580" s="52">
        <v>0</v>
      </c>
      <c r="J1580" s="52">
        <v>0</v>
      </c>
      <c r="K1580" s="52">
        <v>0</v>
      </c>
      <c r="L1580" s="52">
        <v>0</v>
      </c>
      <c r="M1580" s="53">
        <v>0</v>
      </c>
    </row>
    <row r="1581" spans="1:13" x14ac:dyDescent="0.4">
      <c r="A1581" s="54"/>
      <c r="B1581" s="55">
        <v>1563</v>
      </c>
      <c r="C1581" s="55">
        <v>0</v>
      </c>
      <c r="D1581" s="55">
        <v>0</v>
      </c>
      <c r="E1581" s="55">
        <v>0</v>
      </c>
      <c r="F1581" s="55">
        <v>0</v>
      </c>
      <c r="G1581" s="55">
        <v>0</v>
      </c>
      <c r="H1581" s="55">
        <v>0</v>
      </c>
      <c r="I1581" s="55">
        <v>0</v>
      </c>
      <c r="J1581" s="55">
        <v>0</v>
      </c>
      <c r="K1581" s="55">
        <v>0</v>
      </c>
      <c r="L1581" s="55">
        <v>0</v>
      </c>
      <c r="M1581" s="56">
        <v>0</v>
      </c>
    </row>
    <row r="1582" spans="1:13" x14ac:dyDescent="0.4">
      <c r="A1582" s="51"/>
      <c r="B1582" s="52">
        <v>1564</v>
      </c>
      <c r="C1582" s="52">
        <v>0</v>
      </c>
      <c r="D1582" s="52">
        <v>0</v>
      </c>
      <c r="E1582" s="52">
        <v>0</v>
      </c>
      <c r="F1582" s="52">
        <v>0</v>
      </c>
      <c r="G1582" s="52">
        <v>0</v>
      </c>
      <c r="H1582" s="52">
        <v>0</v>
      </c>
      <c r="I1582" s="52">
        <v>0</v>
      </c>
      <c r="J1582" s="52">
        <v>36159453.572350793</v>
      </c>
      <c r="K1582" s="52">
        <v>0</v>
      </c>
      <c r="L1582" s="52">
        <v>0</v>
      </c>
      <c r="M1582" s="53">
        <v>0</v>
      </c>
    </row>
    <row r="1583" spans="1:13" x14ac:dyDescent="0.4">
      <c r="A1583" s="54"/>
      <c r="B1583" s="55">
        <v>1565</v>
      </c>
      <c r="C1583" s="55">
        <v>0</v>
      </c>
      <c r="D1583" s="55">
        <v>0</v>
      </c>
      <c r="E1583" s="55">
        <v>0</v>
      </c>
      <c r="F1583" s="55">
        <v>0</v>
      </c>
      <c r="G1583" s="55">
        <v>0</v>
      </c>
      <c r="H1583" s="55">
        <v>0</v>
      </c>
      <c r="I1583" s="55">
        <v>0</v>
      </c>
      <c r="J1583" s="55">
        <v>0</v>
      </c>
      <c r="K1583" s="55">
        <v>0</v>
      </c>
      <c r="L1583" s="55">
        <v>37565652.5281443</v>
      </c>
      <c r="M1583" s="56">
        <v>37565652.5281443</v>
      </c>
    </row>
    <row r="1584" spans="1:13" x14ac:dyDescent="0.4">
      <c r="A1584" s="51"/>
      <c r="B1584" s="52">
        <v>1566</v>
      </c>
      <c r="C1584" s="52">
        <v>6867285.8949628416</v>
      </c>
      <c r="D1584" s="52">
        <v>0</v>
      </c>
      <c r="E1584" s="52">
        <v>0</v>
      </c>
      <c r="F1584" s="52">
        <v>0</v>
      </c>
      <c r="G1584" s="52">
        <v>29734704.935942471</v>
      </c>
      <c r="H1584" s="52">
        <v>0</v>
      </c>
      <c r="I1584" s="52">
        <v>0</v>
      </c>
      <c r="J1584" s="52">
        <v>0</v>
      </c>
      <c r="K1584" s="52">
        <v>362371049.26376438</v>
      </c>
      <c r="L1584" s="52">
        <v>0</v>
      </c>
      <c r="M1584" s="53">
        <v>398973040.0946697</v>
      </c>
    </row>
    <row r="1585" spans="1:13" x14ac:dyDescent="0.4">
      <c r="A1585" s="54"/>
      <c r="B1585" s="55">
        <v>1567</v>
      </c>
      <c r="C1585" s="55">
        <v>0</v>
      </c>
      <c r="D1585" s="55">
        <v>0</v>
      </c>
      <c r="E1585" s="55">
        <v>0</v>
      </c>
      <c r="F1585" s="55">
        <v>0</v>
      </c>
      <c r="G1585" s="55">
        <v>6142665.4931042837</v>
      </c>
      <c r="H1585" s="55">
        <v>0</v>
      </c>
      <c r="I1585" s="55">
        <v>0</v>
      </c>
      <c r="J1585" s="55">
        <v>0</v>
      </c>
      <c r="K1585" s="55">
        <v>0</v>
      </c>
      <c r="L1585" s="55">
        <v>0</v>
      </c>
      <c r="M1585" s="56">
        <v>6142665.4931042837</v>
      </c>
    </row>
    <row r="1586" spans="1:13" x14ac:dyDescent="0.4">
      <c r="A1586" s="51"/>
      <c r="B1586" s="52">
        <v>1568</v>
      </c>
      <c r="C1586" s="52">
        <v>0</v>
      </c>
      <c r="D1586" s="52">
        <v>0</v>
      </c>
      <c r="E1586" s="52">
        <v>0</v>
      </c>
      <c r="F1586" s="52">
        <v>0</v>
      </c>
      <c r="G1586" s="52">
        <v>0</v>
      </c>
      <c r="H1586" s="52">
        <v>0</v>
      </c>
      <c r="I1586" s="52">
        <v>0</v>
      </c>
      <c r="J1586" s="52">
        <v>0</v>
      </c>
      <c r="K1586" s="52">
        <v>0</v>
      </c>
      <c r="L1586" s="52">
        <v>0</v>
      </c>
      <c r="M1586" s="53">
        <v>0</v>
      </c>
    </row>
    <row r="1587" spans="1:13" x14ac:dyDescent="0.4">
      <c r="A1587" s="54"/>
      <c r="B1587" s="55">
        <v>1569</v>
      </c>
      <c r="C1587" s="55">
        <v>0</v>
      </c>
      <c r="D1587" s="55">
        <v>0</v>
      </c>
      <c r="E1587" s="55">
        <v>0</v>
      </c>
      <c r="F1587" s="55">
        <v>0</v>
      </c>
      <c r="G1587" s="55">
        <v>0</v>
      </c>
      <c r="H1587" s="55">
        <v>0</v>
      </c>
      <c r="I1587" s="55">
        <v>0</v>
      </c>
      <c r="J1587" s="55">
        <v>0</v>
      </c>
      <c r="K1587" s="55">
        <v>0</v>
      </c>
      <c r="L1587" s="55">
        <v>0</v>
      </c>
      <c r="M1587" s="56">
        <v>0</v>
      </c>
    </row>
    <row r="1588" spans="1:13" x14ac:dyDescent="0.4">
      <c r="A1588" s="51"/>
      <c r="B1588" s="52">
        <v>1570</v>
      </c>
      <c r="C1588" s="52">
        <v>0</v>
      </c>
      <c r="D1588" s="52">
        <v>747262103.06579876</v>
      </c>
      <c r="E1588" s="52">
        <v>0</v>
      </c>
      <c r="F1588" s="52">
        <v>0</v>
      </c>
      <c r="G1588" s="52">
        <v>15228663.436329627</v>
      </c>
      <c r="H1588" s="52">
        <v>0</v>
      </c>
      <c r="I1588" s="52">
        <v>0</v>
      </c>
      <c r="J1588" s="52">
        <v>0</v>
      </c>
      <c r="K1588" s="52">
        <v>0</v>
      </c>
      <c r="L1588" s="52">
        <v>0</v>
      </c>
      <c r="M1588" s="53">
        <v>762490766.50212836</v>
      </c>
    </row>
    <row r="1589" spans="1:13" x14ac:dyDescent="0.4">
      <c r="A1589" s="54"/>
      <c r="B1589" s="55">
        <v>1571</v>
      </c>
      <c r="C1589" s="55">
        <v>0</v>
      </c>
      <c r="D1589" s="55">
        <v>0</v>
      </c>
      <c r="E1589" s="55">
        <v>0</v>
      </c>
      <c r="F1589" s="55">
        <v>0</v>
      </c>
      <c r="G1589" s="55">
        <v>0</v>
      </c>
      <c r="H1589" s="55">
        <v>0</v>
      </c>
      <c r="I1589" s="55">
        <v>0</v>
      </c>
      <c r="J1589" s="55">
        <v>0</v>
      </c>
      <c r="K1589" s="55">
        <v>0</v>
      </c>
      <c r="L1589" s="55">
        <v>0</v>
      </c>
      <c r="M1589" s="56">
        <v>0</v>
      </c>
    </row>
    <row r="1590" spans="1:13" x14ac:dyDescent="0.4">
      <c r="A1590" s="51"/>
      <c r="B1590" s="52">
        <v>1572</v>
      </c>
      <c r="C1590" s="52">
        <v>0</v>
      </c>
      <c r="D1590" s="52">
        <v>0</v>
      </c>
      <c r="E1590" s="52">
        <v>0</v>
      </c>
      <c r="F1590" s="52">
        <v>0</v>
      </c>
      <c r="G1590" s="52">
        <v>0</v>
      </c>
      <c r="H1590" s="52">
        <v>0</v>
      </c>
      <c r="I1590" s="52">
        <v>0</v>
      </c>
      <c r="J1590" s="52">
        <v>7091741.8449889617</v>
      </c>
      <c r="K1590" s="52">
        <v>0</v>
      </c>
      <c r="L1590" s="52">
        <v>27608984.06132086</v>
      </c>
      <c r="M1590" s="53">
        <v>27608984.06132086</v>
      </c>
    </row>
    <row r="1591" spans="1:13" x14ac:dyDescent="0.4">
      <c r="A1591" s="54"/>
      <c r="B1591" s="55">
        <v>1573</v>
      </c>
      <c r="C1591" s="55">
        <v>0</v>
      </c>
      <c r="D1591" s="55">
        <v>0</v>
      </c>
      <c r="E1591" s="55">
        <v>0</v>
      </c>
      <c r="F1591" s="55">
        <v>0</v>
      </c>
      <c r="G1591" s="55">
        <v>0</v>
      </c>
      <c r="H1591" s="55">
        <v>15810029.361524507</v>
      </c>
      <c r="I1591" s="55">
        <v>0</v>
      </c>
      <c r="J1591" s="55">
        <v>0</v>
      </c>
      <c r="K1591" s="55">
        <v>0</v>
      </c>
      <c r="L1591" s="55">
        <v>0</v>
      </c>
      <c r="M1591" s="56">
        <v>15810029.361524507</v>
      </c>
    </row>
    <row r="1592" spans="1:13" x14ac:dyDescent="0.4">
      <c r="A1592" s="51"/>
      <c r="B1592" s="52">
        <v>1574</v>
      </c>
      <c r="C1592" s="52">
        <v>0</v>
      </c>
      <c r="D1592" s="52">
        <v>0</v>
      </c>
      <c r="E1592" s="52">
        <v>0</v>
      </c>
      <c r="F1592" s="52">
        <v>0</v>
      </c>
      <c r="G1592" s="52">
        <v>0</v>
      </c>
      <c r="H1592" s="52">
        <v>0</v>
      </c>
      <c r="I1592" s="52">
        <v>0</v>
      </c>
      <c r="J1592" s="52">
        <v>0</v>
      </c>
      <c r="K1592" s="52">
        <v>0</v>
      </c>
      <c r="L1592" s="52">
        <v>0</v>
      </c>
      <c r="M1592" s="53">
        <v>0</v>
      </c>
    </row>
    <row r="1593" spans="1:13" x14ac:dyDescent="0.4">
      <c r="A1593" s="54"/>
      <c r="B1593" s="55">
        <v>1575</v>
      </c>
      <c r="C1593" s="55">
        <v>0</v>
      </c>
      <c r="D1593" s="55">
        <v>5966416.2239743927</v>
      </c>
      <c r="E1593" s="55">
        <v>0</v>
      </c>
      <c r="F1593" s="55">
        <v>0</v>
      </c>
      <c r="G1593" s="55">
        <v>0</v>
      </c>
      <c r="H1593" s="55">
        <v>6652176.2182246232</v>
      </c>
      <c r="I1593" s="55">
        <v>0</v>
      </c>
      <c r="J1593" s="55">
        <v>0</v>
      </c>
      <c r="K1593" s="55">
        <v>0</v>
      </c>
      <c r="L1593" s="55">
        <v>0</v>
      </c>
      <c r="M1593" s="56">
        <v>12618592.442199016</v>
      </c>
    </row>
    <row r="1594" spans="1:13" x14ac:dyDescent="0.4">
      <c r="A1594" s="51"/>
      <c r="B1594" s="52">
        <v>1576</v>
      </c>
      <c r="C1594" s="52">
        <v>0</v>
      </c>
      <c r="D1594" s="52">
        <v>0</v>
      </c>
      <c r="E1594" s="52">
        <v>0</v>
      </c>
      <c r="F1594" s="52">
        <v>0</v>
      </c>
      <c r="G1594" s="52">
        <v>0</v>
      </c>
      <c r="H1594" s="52">
        <v>0</v>
      </c>
      <c r="I1594" s="52">
        <v>0</v>
      </c>
      <c r="J1594" s="52">
        <v>0</v>
      </c>
      <c r="K1594" s="52">
        <v>0</v>
      </c>
      <c r="L1594" s="52">
        <v>0</v>
      </c>
      <c r="M1594" s="53">
        <v>0</v>
      </c>
    </row>
    <row r="1595" spans="1:13" x14ac:dyDescent="0.4">
      <c r="A1595" s="54"/>
      <c r="B1595" s="55">
        <v>1577</v>
      </c>
      <c r="C1595" s="55">
        <v>35735946.80120495</v>
      </c>
      <c r="D1595" s="55">
        <v>0</v>
      </c>
      <c r="E1595" s="55">
        <v>0</v>
      </c>
      <c r="F1595" s="55">
        <v>14927982.346429424</v>
      </c>
      <c r="G1595" s="55">
        <v>0</v>
      </c>
      <c r="H1595" s="55">
        <v>0</v>
      </c>
      <c r="I1595" s="55">
        <v>0</v>
      </c>
      <c r="J1595" s="55">
        <v>0</v>
      </c>
      <c r="K1595" s="55">
        <v>0</v>
      </c>
      <c r="L1595" s="55">
        <v>0</v>
      </c>
      <c r="M1595" s="56">
        <v>50663929.147634365</v>
      </c>
    </row>
    <row r="1596" spans="1:13" x14ac:dyDescent="0.4">
      <c r="A1596" s="51"/>
      <c r="B1596" s="52">
        <v>1578</v>
      </c>
      <c r="C1596" s="52">
        <v>0</v>
      </c>
      <c r="D1596" s="52">
        <v>17299120.831253186</v>
      </c>
      <c r="E1596" s="52">
        <v>0</v>
      </c>
      <c r="F1596" s="52">
        <v>0</v>
      </c>
      <c r="G1596" s="52">
        <v>9828515.4121323973</v>
      </c>
      <c r="H1596" s="52">
        <v>0</v>
      </c>
      <c r="I1596" s="52">
        <v>0</v>
      </c>
      <c r="J1596" s="52">
        <v>0</v>
      </c>
      <c r="K1596" s="52">
        <v>0</v>
      </c>
      <c r="L1596" s="52">
        <v>0</v>
      </c>
      <c r="M1596" s="53">
        <v>27127636.243385583</v>
      </c>
    </row>
    <row r="1597" spans="1:13" x14ac:dyDescent="0.4">
      <c r="A1597" s="54"/>
      <c r="B1597" s="55">
        <v>1579</v>
      </c>
      <c r="C1597" s="55">
        <v>0</v>
      </c>
      <c r="D1597" s="55">
        <v>0</v>
      </c>
      <c r="E1597" s="55">
        <v>0</v>
      </c>
      <c r="F1597" s="55">
        <v>0</v>
      </c>
      <c r="G1597" s="55">
        <v>8668605.5346155018</v>
      </c>
      <c r="H1597" s="55">
        <v>0</v>
      </c>
      <c r="I1597" s="55">
        <v>0</v>
      </c>
      <c r="J1597" s="55">
        <v>0</v>
      </c>
      <c r="K1597" s="55">
        <v>0</v>
      </c>
      <c r="L1597" s="55">
        <v>0</v>
      </c>
      <c r="M1597" s="56">
        <v>8668605.5346155018</v>
      </c>
    </row>
    <row r="1598" spans="1:13" x14ac:dyDescent="0.4">
      <c r="A1598" s="51"/>
      <c r="B1598" s="52">
        <v>1580</v>
      </c>
      <c r="C1598" s="52">
        <v>0</v>
      </c>
      <c r="D1598" s="52">
        <v>0</v>
      </c>
      <c r="E1598" s="52">
        <v>0</v>
      </c>
      <c r="F1598" s="52">
        <v>0</v>
      </c>
      <c r="G1598" s="52">
        <v>0</v>
      </c>
      <c r="H1598" s="52">
        <v>0</v>
      </c>
      <c r="I1598" s="52">
        <v>0</v>
      </c>
      <c r="J1598" s="52">
        <v>0</v>
      </c>
      <c r="K1598" s="52">
        <v>0</v>
      </c>
      <c r="L1598" s="52">
        <v>0</v>
      </c>
      <c r="M1598" s="53">
        <v>0</v>
      </c>
    </row>
    <row r="1599" spans="1:13" x14ac:dyDescent="0.4">
      <c r="A1599" s="54"/>
      <c r="B1599" s="55">
        <v>1581</v>
      </c>
      <c r="C1599" s="55">
        <v>0</v>
      </c>
      <c r="D1599" s="55">
        <v>0</v>
      </c>
      <c r="E1599" s="55">
        <v>6025859.324847565</v>
      </c>
      <c r="F1599" s="55">
        <v>0</v>
      </c>
      <c r="G1599" s="55">
        <v>6471434.4108517114</v>
      </c>
      <c r="H1599" s="55">
        <v>0</v>
      </c>
      <c r="I1599" s="55">
        <v>0</v>
      </c>
      <c r="J1599" s="55">
        <v>0</v>
      </c>
      <c r="K1599" s="55">
        <v>0</v>
      </c>
      <c r="L1599" s="55">
        <v>0</v>
      </c>
      <c r="M1599" s="56">
        <v>12497293.735699276</v>
      </c>
    </row>
    <row r="1600" spans="1:13" x14ac:dyDescent="0.4">
      <c r="A1600" s="51"/>
      <c r="B1600" s="52">
        <v>1582</v>
      </c>
      <c r="C1600" s="52">
        <v>0</v>
      </c>
      <c r="D1600" s="52">
        <v>0</v>
      </c>
      <c r="E1600" s="52">
        <v>0</v>
      </c>
      <c r="F1600" s="52">
        <v>0</v>
      </c>
      <c r="G1600" s="52">
        <v>0</v>
      </c>
      <c r="H1600" s="52">
        <v>0</v>
      </c>
      <c r="I1600" s="52">
        <v>21015546.231666617</v>
      </c>
      <c r="J1600" s="52">
        <v>7922294.9176422348</v>
      </c>
      <c r="K1600" s="52">
        <v>5888752.1591602499</v>
      </c>
      <c r="L1600" s="52">
        <v>0</v>
      </c>
      <c r="M1600" s="53">
        <v>26904298.390826862</v>
      </c>
    </row>
    <row r="1601" spans="1:13" x14ac:dyDescent="0.4">
      <c r="A1601" s="54"/>
      <c r="B1601" s="55">
        <v>1583</v>
      </c>
      <c r="C1601" s="55">
        <v>0</v>
      </c>
      <c r="D1601" s="55">
        <v>0</v>
      </c>
      <c r="E1601" s="55">
        <v>0</v>
      </c>
      <c r="F1601" s="55">
        <v>0</v>
      </c>
      <c r="G1601" s="55">
        <v>0</v>
      </c>
      <c r="H1601" s="55">
        <v>0</v>
      </c>
      <c r="I1601" s="55">
        <v>0</v>
      </c>
      <c r="J1601" s="55">
        <v>0</v>
      </c>
      <c r="K1601" s="55">
        <v>0</v>
      </c>
      <c r="L1601" s="55">
        <v>62325645.307483628</v>
      </c>
      <c r="M1601" s="56">
        <v>62325645.307483628</v>
      </c>
    </row>
    <row r="1602" spans="1:13" x14ac:dyDescent="0.4">
      <c r="A1602" s="51"/>
      <c r="B1602" s="52">
        <v>1584</v>
      </c>
      <c r="C1602" s="52">
        <v>0</v>
      </c>
      <c r="D1602" s="52">
        <v>0</v>
      </c>
      <c r="E1602" s="52">
        <v>0</v>
      </c>
      <c r="F1602" s="52">
        <v>0</v>
      </c>
      <c r="G1602" s="52">
        <v>0</v>
      </c>
      <c r="H1602" s="52">
        <v>0</v>
      </c>
      <c r="I1602" s="52">
        <v>0</v>
      </c>
      <c r="J1602" s="52">
        <v>0</v>
      </c>
      <c r="K1602" s="52">
        <v>0</v>
      </c>
      <c r="L1602" s="52">
        <v>0</v>
      </c>
      <c r="M1602" s="53">
        <v>0</v>
      </c>
    </row>
    <row r="1603" spans="1:13" x14ac:dyDescent="0.4">
      <c r="A1603" s="54"/>
      <c r="B1603" s="55">
        <v>1585</v>
      </c>
      <c r="C1603" s="55">
        <v>0</v>
      </c>
      <c r="D1603" s="55">
        <v>0</v>
      </c>
      <c r="E1603" s="55">
        <v>0</v>
      </c>
      <c r="F1603" s="55">
        <v>0</v>
      </c>
      <c r="G1603" s="55">
        <v>0</v>
      </c>
      <c r="H1603" s="55">
        <v>0</v>
      </c>
      <c r="I1603" s="55">
        <v>6859727.2519332804</v>
      </c>
      <c r="J1603" s="55">
        <v>0</v>
      </c>
      <c r="K1603" s="55">
        <v>0</v>
      </c>
      <c r="L1603" s="55">
        <v>0</v>
      </c>
      <c r="M1603" s="56">
        <v>6859727.2519332804</v>
      </c>
    </row>
    <row r="1604" spans="1:13" x14ac:dyDescent="0.4">
      <c r="A1604" s="51"/>
      <c r="B1604" s="52">
        <v>1586</v>
      </c>
      <c r="C1604" s="52">
        <v>0</v>
      </c>
      <c r="D1604" s="52">
        <v>0</v>
      </c>
      <c r="E1604" s="52">
        <v>9592244.8954401165</v>
      </c>
      <c r="F1604" s="52">
        <v>0</v>
      </c>
      <c r="G1604" s="52">
        <v>0</v>
      </c>
      <c r="H1604" s="52">
        <v>0</v>
      </c>
      <c r="I1604" s="52">
        <v>13676515.540950691</v>
      </c>
      <c r="J1604" s="52">
        <v>25264906.338329598</v>
      </c>
      <c r="K1604" s="52">
        <v>0</v>
      </c>
      <c r="L1604" s="52">
        <v>0</v>
      </c>
      <c r="M1604" s="53">
        <v>23268760.43639081</v>
      </c>
    </row>
    <row r="1605" spans="1:13" x14ac:dyDescent="0.4">
      <c r="A1605" s="54"/>
      <c r="B1605" s="55">
        <v>1587</v>
      </c>
      <c r="C1605" s="55">
        <v>13568741.62429674</v>
      </c>
      <c r="D1605" s="55">
        <v>17847770.202896688</v>
      </c>
      <c r="E1605" s="55">
        <v>0</v>
      </c>
      <c r="F1605" s="55">
        <v>0</v>
      </c>
      <c r="G1605" s="55">
        <v>0</v>
      </c>
      <c r="H1605" s="55">
        <v>0</v>
      </c>
      <c r="I1605" s="55">
        <v>0</v>
      </c>
      <c r="J1605" s="55">
        <v>0</v>
      </c>
      <c r="K1605" s="55">
        <v>0</v>
      </c>
      <c r="L1605" s="55">
        <v>0</v>
      </c>
      <c r="M1605" s="56">
        <v>31416511.827193428</v>
      </c>
    </row>
    <row r="1606" spans="1:13" x14ac:dyDescent="0.4">
      <c r="A1606" s="51"/>
      <c r="B1606" s="52">
        <v>1588</v>
      </c>
      <c r="C1606" s="52">
        <v>0</v>
      </c>
      <c r="D1606" s="52">
        <v>0</v>
      </c>
      <c r="E1606" s="52">
        <v>0</v>
      </c>
      <c r="F1606" s="52">
        <v>0</v>
      </c>
      <c r="G1606" s="52">
        <v>10691064.251406644</v>
      </c>
      <c r="H1606" s="52">
        <v>45473436.70932994</v>
      </c>
      <c r="I1606" s="52">
        <v>0</v>
      </c>
      <c r="J1606" s="52">
        <v>0</v>
      </c>
      <c r="K1606" s="52">
        <v>0</v>
      </c>
      <c r="L1606" s="52">
        <v>0</v>
      </c>
      <c r="M1606" s="53">
        <v>56164500.960736595</v>
      </c>
    </row>
    <row r="1607" spans="1:13" x14ac:dyDescent="0.4">
      <c r="A1607" s="54"/>
      <c r="B1607" s="55">
        <v>1589</v>
      </c>
      <c r="C1607" s="55">
        <v>7039189.0699368082</v>
      </c>
      <c r="D1607" s="55">
        <v>6507892.9324113708</v>
      </c>
      <c r="E1607" s="55">
        <v>0</v>
      </c>
      <c r="F1607" s="55">
        <v>0</v>
      </c>
      <c r="G1607" s="55">
        <v>12425474.767111216</v>
      </c>
      <c r="H1607" s="55">
        <v>0</v>
      </c>
      <c r="I1607" s="55">
        <v>0</v>
      </c>
      <c r="J1607" s="55">
        <v>0</v>
      </c>
      <c r="K1607" s="55">
        <v>0</v>
      </c>
      <c r="L1607" s="55">
        <v>0</v>
      </c>
      <c r="M1607" s="56">
        <v>25972556.769459397</v>
      </c>
    </row>
    <row r="1608" spans="1:13" x14ac:dyDescent="0.4">
      <c r="A1608" s="51"/>
      <c r="B1608" s="52">
        <v>1590</v>
      </c>
      <c r="C1608" s="52">
        <v>0</v>
      </c>
      <c r="D1608" s="52">
        <v>0</v>
      </c>
      <c r="E1608" s="52">
        <v>0</v>
      </c>
      <c r="F1608" s="52">
        <v>0</v>
      </c>
      <c r="G1608" s="52">
        <v>0</v>
      </c>
      <c r="H1608" s="52">
        <v>0</v>
      </c>
      <c r="I1608" s="52">
        <v>0</v>
      </c>
      <c r="J1608" s="52">
        <v>0</v>
      </c>
      <c r="K1608" s="52">
        <v>0</v>
      </c>
      <c r="L1608" s="52">
        <v>0</v>
      </c>
      <c r="M1608" s="53">
        <v>0</v>
      </c>
    </row>
    <row r="1609" spans="1:13" x14ac:dyDescent="0.4">
      <c r="A1609" s="54"/>
      <c r="B1609" s="55">
        <v>1591</v>
      </c>
      <c r="C1609" s="55">
        <v>0</v>
      </c>
      <c r="D1609" s="55">
        <v>0</v>
      </c>
      <c r="E1609" s="55">
        <v>0</v>
      </c>
      <c r="F1609" s="55">
        <v>0</v>
      </c>
      <c r="G1609" s="55">
        <v>0</v>
      </c>
      <c r="H1609" s="55">
        <v>0</v>
      </c>
      <c r="I1609" s="55">
        <v>0</v>
      </c>
      <c r="J1609" s="55">
        <v>0</v>
      </c>
      <c r="K1609" s="55">
        <v>20203330.434474312</v>
      </c>
      <c r="L1609" s="55">
        <v>0</v>
      </c>
      <c r="M1609" s="56">
        <v>20203330.434474312</v>
      </c>
    </row>
    <row r="1610" spans="1:13" x14ac:dyDescent="0.4">
      <c r="A1610" s="51"/>
      <c r="B1610" s="52">
        <v>1592</v>
      </c>
      <c r="C1610" s="52">
        <v>0</v>
      </c>
      <c r="D1610" s="52">
        <v>7426757.6098591229</v>
      </c>
      <c r="E1610" s="52">
        <v>0</v>
      </c>
      <c r="F1610" s="52">
        <v>0</v>
      </c>
      <c r="G1610" s="52">
        <v>0</v>
      </c>
      <c r="H1610" s="52">
        <v>8266839.363453947</v>
      </c>
      <c r="I1610" s="52">
        <v>0</v>
      </c>
      <c r="J1610" s="52">
        <v>0</v>
      </c>
      <c r="K1610" s="52">
        <v>0</v>
      </c>
      <c r="L1610" s="52">
        <v>0</v>
      </c>
      <c r="M1610" s="53">
        <v>31935700.207535263</v>
      </c>
    </row>
    <row r="1611" spans="1:13" x14ac:dyDescent="0.4">
      <c r="A1611" s="54"/>
      <c r="B1611" s="55">
        <v>1593</v>
      </c>
      <c r="C1611" s="55">
        <v>0</v>
      </c>
      <c r="D1611" s="55">
        <v>0</v>
      </c>
      <c r="E1611" s="55">
        <v>0</v>
      </c>
      <c r="F1611" s="55">
        <v>0</v>
      </c>
      <c r="G1611" s="55">
        <v>0</v>
      </c>
      <c r="H1611" s="55">
        <v>0</v>
      </c>
      <c r="I1611" s="55">
        <v>0</v>
      </c>
      <c r="J1611" s="55">
        <v>0</v>
      </c>
      <c r="K1611" s="55">
        <v>0</v>
      </c>
      <c r="L1611" s="55">
        <v>0</v>
      </c>
      <c r="M1611" s="56">
        <v>55392216.005326882</v>
      </c>
    </row>
    <row r="1612" spans="1:13" x14ac:dyDescent="0.4">
      <c r="A1612" s="51"/>
      <c r="B1612" s="52">
        <v>1594</v>
      </c>
      <c r="C1612" s="52">
        <v>0</v>
      </c>
      <c r="D1612" s="52">
        <v>0</v>
      </c>
      <c r="E1612" s="52">
        <v>0</v>
      </c>
      <c r="F1612" s="52">
        <v>0</v>
      </c>
      <c r="G1612" s="52">
        <v>0</v>
      </c>
      <c r="H1612" s="52">
        <v>7438015.6306024976</v>
      </c>
      <c r="I1612" s="52">
        <v>0</v>
      </c>
      <c r="J1612" s="52">
        <v>0</v>
      </c>
      <c r="K1612" s="52">
        <v>0</v>
      </c>
      <c r="L1612" s="52">
        <v>0</v>
      </c>
      <c r="M1612" s="53">
        <v>7438015.6306024976</v>
      </c>
    </row>
    <row r="1613" spans="1:13" x14ac:dyDescent="0.4">
      <c r="A1613" s="54"/>
      <c r="B1613" s="55">
        <v>1595</v>
      </c>
      <c r="C1613" s="55">
        <v>0</v>
      </c>
      <c r="D1613" s="55">
        <v>0</v>
      </c>
      <c r="E1613" s="55">
        <v>0</v>
      </c>
      <c r="F1613" s="55">
        <v>0</v>
      </c>
      <c r="G1613" s="55">
        <v>0</v>
      </c>
      <c r="H1613" s="55">
        <v>2443523520.8131256</v>
      </c>
      <c r="I1613" s="55">
        <v>0</v>
      </c>
      <c r="J1613" s="55">
        <v>0</v>
      </c>
      <c r="K1613" s="55">
        <v>0</v>
      </c>
      <c r="L1613" s="55">
        <v>0</v>
      </c>
      <c r="M1613" s="56">
        <v>2443523520.8131256</v>
      </c>
    </row>
    <row r="1614" spans="1:13" x14ac:dyDescent="0.4">
      <c r="A1614" s="51"/>
      <c r="B1614" s="52">
        <v>1596</v>
      </c>
      <c r="C1614" s="52">
        <v>0</v>
      </c>
      <c r="D1614" s="52">
        <v>0</v>
      </c>
      <c r="E1614" s="52">
        <v>0</v>
      </c>
      <c r="F1614" s="52">
        <v>0</v>
      </c>
      <c r="G1614" s="52">
        <v>0</v>
      </c>
      <c r="H1614" s="52">
        <v>0</v>
      </c>
      <c r="I1614" s="52">
        <v>0</v>
      </c>
      <c r="J1614" s="52">
        <v>0</v>
      </c>
      <c r="K1614" s="52">
        <v>0</v>
      </c>
      <c r="L1614" s="52">
        <v>11064520.855129538</v>
      </c>
      <c r="M1614" s="53">
        <v>11064520.855129538</v>
      </c>
    </row>
    <row r="1615" spans="1:13" x14ac:dyDescent="0.4">
      <c r="A1615" s="54"/>
      <c r="B1615" s="55">
        <v>1597</v>
      </c>
      <c r="C1615" s="55">
        <v>0</v>
      </c>
      <c r="D1615" s="55">
        <v>0</v>
      </c>
      <c r="E1615" s="55">
        <v>0</v>
      </c>
      <c r="F1615" s="55">
        <v>0</v>
      </c>
      <c r="G1615" s="55">
        <v>0</v>
      </c>
      <c r="H1615" s="55">
        <v>0</v>
      </c>
      <c r="I1615" s="55">
        <v>0</v>
      </c>
      <c r="J1615" s="55">
        <v>0</v>
      </c>
      <c r="K1615" s="55">
        <v>0</v>
      </c>
      <c r="L1615" s="55">
        <v>0</v>
      </c>
      <c r="M1615" s="56">
        <v>0</v>
      </c>
    </row>
    <row r="1616" spans="1:13" x14ac:dyDescent="0.4">
      <c r="A1616" s="51"/>
      <c r="B1616" s="52">
        <v>1598</v>
      </c>
      <c r="C1616" s="52">
        <v>0</v>
      </c>
      <c r="D1616" s="52">
        <v>0</v>
      </c>
      <c r="E1616" s="52">
        <v>0</v>
      </c>
      <c r="F1616" s="52">
        <v>0</v>
      </c>
      <c r="G1616" s="52">
        <v>0</v>
      </c>
      <c r="H1616" s="52">
        <v>0</v>
      </c>
      <c r="I1616" s="52">
        <v>0</v>
      </c>
      <c r="J1616" s="52">
        <v>0</v>
      </c>
      <c r="K1616" s="52">
        <v>0</v>
      </c>
      <c r="L1616" s="52">
        <v>0</v>
      </c>
      <c r="M1616" s="53">
        <v>0</v>
      </c>
    </row>
    <row r="1617" spans="1:13" x14ac:dyDescent="0.4">
      <c r="A1617" s="54"/>
      <c r="B1617" s="55">
        <v>1599</v>
      </c>
      <c r="C1617" s="55">
        <v>0</v>
      </c>
      <c r="D1617" s="55">
        <v>0</v>
      </c>
      <c r="E1617" s="55">
        <v>0</v>
      </c>
      <c r="F1617" s="55">
        <v>0</v>
      </c>
      <c r="G1617" s="55">
        <v>0</v>
      </c>
      <c r="H1617" s="55">
        <v>0</v>
      </c>
      <c r="I1617" s="55">
        <v>51554281.871001191</v>
      </c>
      <c r="J1617" s="55">
        <v>0</v>
      </c>
      <c r="K1617" s="55">
        <v>0</v>
      </c>
      <c r="L1617" s="55">
        <v>0</v>
      </c>
      <c r="M1617" s="56">
        <v>51554281.871001191</v>
      </c>
    </row>
    <row r="1618" spans="1:13" x14ac:dyDescent="0.4">
      <c r="A1618" s="51"/>
      <c r="B1618" s="52">
        <v>1600</v>
      </c>
      <c r="C1618" s="52">
        <v>0</v>
      </c>
      <c r="D1618" s="52">
        <v>0</v>
      </c>
      <c r="E1618" s="52">
        <v>0</v>
      </c>
      <c r="F1618" s="52">
        <v>0</v>
      </c>
      <c r="G1618" s="52">
        <v>0</v>
      </c>
      <c r="H1618" s="52">
        <v>0</v>
      </c>
      <c r="I1618" s="52">
        <v>0</v>
      </c>
      <c r="J1618" s="52">
        <v>0</v>
      </c>
      <c r="K1618" s="52">
        <v>0</v>
      </c>
      <c r="L1618" s="52">
        <v>0</v>
      </c>
      <c r="M1618" s="53">
        <v>7296174.2441888861</v>
      </c>
    </row>
    <row r="1619" spans="1:13" x14ac:dyDescent="0.4">
      <c r="A1619" s="54"/>
      <c r="B1619" s="55">
        <v>1601</v>
      </c>
      <c r="C1619" s="55">
        <v>0</v>
      </c>
      <c r="D1619" s="55">
        <v>0</v>
      </c>
      <c r="E1619" s="55">
        <v>0</v>
      </c>
      <c r="F1619" s="55">
        <v>0</v>
      </c>
      <c r="G1619" s="55">
        <v>0</v>
      </c>
      <c r="H1619" s="55">
        <v>0</v>
      </c>
      <c r="I1619" s="55">
        <v>0</v>
      </c>
      <c r="J1619" s="55">
        <v>0</v>
      </c>
      <c r="K1619" s="55">
        <v>0</v>
      </c>
      <c r="L1619" s="55">
        <v>0</v>
      </c>
      <c r="M1619" s="56">
        <v>0</v>
      </c>
    </row>
    <row r="1620" spans="1:13" x14ac:dyDescent="0.4">
      <c r="A1620" s="51"/>
      <c r="B1620" s="52">
        <v>1602</v>
      </c>
      <c r="C1620" s="52">
        <v>0</v>
      </c>
      <c r="D1620" s="52">
        <v>6181511.2325169118</v>
      </c>
      <c r="E1620" s="52">
        <v>0</v>
      </c>
      <c r="F1620" s="52">
        <v>0</v>
      </c>
      <c r="G1620" s="52">
        <v>0</v>
      </c>
      <c r="H1620" s="52">
        <v>0</v>
      </c>
      <c r="I1620" s="52">
        <v>0</v>
      </c>
      <c r="J1620" s="52">
        <v>0</v>
      </c>
      <c r="K1620" s="52">
        <v>0</v>
      </c>
      <c r="L1620" s="52">
        <v>0</v>
      </c>
      <c r="M1620" s="53">
        <v>6181511.2325169118</v>
      </c>
    </row>
    <row r="1621" spans="1:13" x14ac:dyDescent="0.4">
      <c r="A1621" s="54"/>
      <c r="B1621" s="55">
        <v>1603</v>
      </c>
      <c r="C1621" s="55">
        <v>0</v>
      </c>
      <c r="D1621" s="55">
        <v>0</v>
      </c>
      <c r="E1621" s="55">
        <v>0</v>
      </c>
      <c r="F1621" s="55">
        <v>0</v>
      </c>
      <c r="G1621" s="55">
        <v>0</v>
      </c>
      <c r="H1621" s="55">
        <v>0</v>
      </c>
      <c r="I1621" s="55">
        <v>0</v>
      </c>
      <c r="J1621" s="55">
        <v>0</v>
      </c>
      <c r="K1621" s="55">
        <v>0</v>
      </c>
      <c r="L1621" s="55">
        <v>0</v>
      </c>
      <c r="M1621" s="56">
        <v>0</v>
      </c>
    </row>
    <row r="1622" spans="1:13" x14ac:dyDescent="0.4">
      <c r="A1622" s="51"/>
      <c r="B1622" s="52">
        <v>1604</v>
      </c>
      <c r="C1622" s="52">
        <v>0</v>
      </c>
      <c r="D1622" s="52">
        <v>0</v>
      </c>
      <c r="E1622" s="52">
        <v>0</v>
      </c>
      <c r="F1622" s="52">
        <v>0</v>
      </c>
      <c r="G1622" s="52">
        <v>10697723.36716708</v>
      </c>
      <c r="H1622" s="52">
        <v>0</v>
      </c>
      <c r="I1622" s="52">
        <v>0</v>
      </c>
      <c r="J1622" s="52">
        <v>0</v>
      </c>
      <c r="K1622" s="52">
        <v>30730285.937893137</v>
      </c>
      <c r="L1622" s="52">
        <v>11571695.634297568</v>
      </c>
      <c r="M1622" s="53">
        <v>52999704.939357787</v>
      </c>
    </row>
    <row r="1623" spans="1:13" x14ac:dyDescent="0.4">
      <c r="A1623" s="54"/>
      <c r="B1623" s="55">
        <v>1605</v>
      </c>
      <c r="C1623" s="55">
        <v>0</v>
      </c>
      <c r="D1623" s="55">
        <v>0</v>
      </c>
      <c r="E1623" s="55">
        <v>0</v>
      </c>
      <c r="F1623" s="55">
        <v>0</v>
      </c>
      <c r="G1623" s="55">
        <v>0</v>
      </c>
      <c r="H1623" s="55">
        <v>0</v>
      </c>
      <c r="I1623" s="55">
        <v>0</v>
      </c>
      <c r="J1623" s="55">
        <v>0</v>
      </c>
      <c r="K1623" s="55">
        <v>0</v>
      </c>
      <c r="L1623" s="55">
        <v>0</v>
      </c>
      <c r="M1623" s="56">
        <v>0</v>
      </c>
    </row>
    <row r="1624" spans="1:13" x14ac:dyDescent="0.4">
      <c r="A1624" s="51"/>
      <c r="B1624" s="52">
        <v>1606</v>
      </c>
      <c r="C1624" s="52">
        <v>0</v>
      </c>
      <c r="D1624" s="52">
        <v>0</v>
      </c>
      <c r="E1624" s="52">
        <v>0</v>
      </c>
      <c r="F1624" s="52">
        <v>0</v>
      </c>
      <c r="G1624" s="52">
        <v>12023478.78308999</v>
      </c>
      <c r="H1624" s="52">
        <v>7554353.8899560915</v>
      </c>
      <c r="I1624" s="52">
        <v>0</v>
      </c>
      <c r="J1624" s="52">
        <v>0</v>
      </c>
      <c r="K1624" s="52">
        <v>0</v>
      </c>
      <c r="L1624" s="52">
        <v>12487928.568807188</v>
      </c>
      <c r="M1624" s="53">
        <v>32065761.241853271</v>
      </c>
    </row>
    <row r="1625" spans="1:13" x14ac:dyDescent="0.4">
      <c r="A1625" s="54"/>
      <c r="B1625" s="55">
        <v>1607</v>
      </c>
      <c r="C1625" s="55">
        <v>0</v>
      </c>
      <c r="D1625" s="55">
        <v>7511366.3592681028</v>
      </c>
      <c r="E1625" s="55">
        <v>0</v>
      </c>
      <c r="F1625" s="55">
        <v>0</v>
      </c>
      <c r="G1625" s="55">
        <v>0</v>
      </c>
      <c r="H1625" s="55">
        <v>0</v>
      </c>
      <c r="I1625" s="55">
        <v>0</v>
      </c>
      <c r="J1625" s="55">
        <v>0</v>
      </c>
      <c r="K1625" s="55">
        <v>0</v>
      </c>
      <c r="L1625" s="55">
        <v>49477657.082507342</v>
      </c>
      <c r="M1625" s="56">
        <v>56989023.441775441</v>
      </c>
    </row>
    <row r="1626" spans="1:13" x14ac:dyDescent="0.4">
      <c r="A1626" s="51"/>
      <c r="B1626" s="52">
        <v>1608</v>
      </c>
      <c r="C1626" s="52">
        <v>0</v>
      </c>
      <c r="D1626" s="52">
        <v>0</v>
      </c>
      <c r="E1626" s="52">
        <v>0</v>
      </c>
      <c r="F1626" s="52">
        <v>0</v>
      </c>
      <c r="G1626" s="52">
        <v>0</v>
      </c>
      <c r="H1626" s="52">
        <v>0</v>
      </c>
      <c r="I1626" s="52">
        <v>0</v>
      </c>
      <c r="J1626" s="52">
        <v>0</v>
      </c>
      <c r="K1626" s="52">
        <v>0</v>
      </c>
      <c r="L1626" s="52">
        <v>0</v>
      </c>
      <c r="M1626" s="53">
        <v>0</v>
      </c>
    </row>
    <row r="1627" spans="1:13" x14ac:dyDescent="0.4">
      <c r="A1627" s="54"/>
      <c r="B1627" s="55">
        <v>1609</v>
      </c>
      <c r="C1627" s="55">
        <v>0</v>
      </c>
      <c r="D1627" s="55">
        <v>0</v>
      </c>
      <c r="E1627" s="55">
        <v>0</v>
      </c>
      <c r="F1627" s="55">
        <v>15274016.58206794</v>
      </c>
      <c r="G1627" s="55">
        <v>0</v>
      </c>
      <c r="H1627" s="55">
        <v>0</v>
      </c>
      <c r="I1627" s="55">
        <v>0</v>
      </c>
      <c r="J1627" s="55">
        <v>0</v>
      </c>
      <c r="K1627" s="55">
        <v>0</v>
      </c>
      <c r="L1627" s="55">
        <v>0</v>
      </c>
      <c r="M1627" s="56">
        <v>15274016.58206794</v>
      </c>
    </row>
    <row r="1628" spans="1:13" x14ac:dyDescent="0.4">
      <c r="A1628" s="51"/>
      <c r="B1628" s="52">
        <v>1610</v>
      </c>
      <c r="C1628" s="52">
        <v>0</v>
      </c>
      <c r="D1628" s="52">
        <v>0</v>
      </c>
      <c r="E1628" s="52">
        <v>0</v>
      </c>
      <c r="F1628" s="52">
        <v>0</v>
      </c>
      <c r="G1628" s="52">
        <v>12641806.774508636</v>
      </c>
      <c r="H1628" s="52">
        <v>0</v>
      </c>
      <c r="I1628" s="52">
        <v>0</v>
      </c>
      <c r="J1628" s="52">
        <v>0</v>
      </c>
      <c r="K1628" s="52">
        <v>0</v>
      </c>
      <c r="L1628" s="52">
        <v>0</v>
      </c>
      <c r="M1628" s="53">
        <v>12641806.774508636</v>
      </c>
    </row>
    <row r="1629" spans="1:13" x14ac:dyDescent="0.4">
      <c r="A1629" s="54"/>
      <c r="B1629" s="55">
        <v>1611</v>
      </c>
      <c r="C1629" s="55">
        <v>10340050.845919518</v>
      </c>
      <c r="D1629" s="55">
        <v>0</v>
      </c>
      <c r="E1629" s="55">
        <v>39643070.909604192</v>
      </c>
      <c r="F1629" s="55">
        <v>0</v>
      </c>
      <c r="G1629" s="55">
        <v>0</v>
      </c>
      <c r="H1629" s="55">
        <v>0</v>
      </c>
      <c r="I1629" s="55">
        <v>0</v>
      </c>
      <c r="J1629" s="55">
        <v>0</v>
      </c>
      <c r="K1629" s="55">
        <v>0</v>
      </c>
      <c r="L1629" s="55">
        <v>0</v>
      </c>
      <c r="M1629" s="56">
        <v>49983121.755523711</v>
      </c>
    </row>
    <row r="1630" spans="1:13" x14ac:dyDescent="0.4">
      <c r="A1630" s="51"/>
      <c r="B1630" s="52">
        <v>1612</v>
      </c>
      <c r="C1630" s="52">
        <v>0</v>
      </c>
      <c r="D1630" s="52">
        <v>0</v>
      </c>
      <c r="E1630" s="52">
        <v>0</v>
      </c>
      <c r="F1630" s="52">
        <v>5895550.7343559861</v>
      </c>
      <c r="G1630" s="52">
        <v>0</v>
      </c>
      <c r="H1630" s="52">
        <v>0</v>
      </c>
      <c r="I1630" s="52">
        <v>0</v>
      </c>
      <c r="J1630" s="52">
        <v>0</v>
      </c>
      <c r="K1630" s="52">
        <v>0</v>
      </c>
      <c r="L1630" s="52">
        <v>110026337.75259496</v>
      </c>
      <c r="M1630" s="53">
        <v>115921888.48695092</v>
      </c>
    </row>
    <row r="1631" spans="1:13" x14ac:dyDescent="0.4">
      <c r="A1631" s="54"/>
      <c r="B1631" s="55">
        <v>1613</v>
      </c>
      <c r="C1631" s="55">
        <v>0</v>
      </c>
      <c r="D1631" s="55">
        <v>0</v>
      </c>
      <c r="E1631" s="55">
        <v>0</v>
      </c>
      <c r="F1631" s="55">
        <v>0</v>
      </c>
      <c r="G1631" s="55">
        <v>0</v>
      </c>
      <c r="H1631" s="55">
        <v>0</v>
      </c>
      <c r="I1631" s="55">
        <v>0</v>
      </c>
      <c r="J1631" s="55">
        <v>0</v>
      </c>
      <c r="K1631" s="55">
        <v>0</v>
      </c>
      <c r="L1631" s="55">
        <v>7738591.5713967504</v>
      </c>
      <c r="M1631" s="56">
        <v>7738591.5713967504</v>
      </c>
    </row>
    <row r="1632" spans="1:13" x14ac:dyDescent="0.4">
      <c r="A1632" s="51"/>
      <c r="B1632" s="52">
        <v>1614</v>
      </c>
      <c r="C1632" s="52">
        <v>0</v>
      </c>
      <c r="D1632" s="52">
        <v>0</v>
      </c>
      <c r="E1632" s="52">
        <v>0</v>
      </c>
      <c r="F1632" s="52">
        <v>0</v>
      </c>
      <c r="G1632" s="52">
        <v>0</v>
      </c>
      <c r="H1632" s="52">
        <v>0</v>
      </c>
      <c r="I1632" s="52">
        <v>0</v>
      </c>
      <c r="J1632" s="52">
        <v>0</v>
      </c>
      <c r="K1632" s="52">
        <v>0</v>
      </c>
      <c r="L1632" s="52">
        <v>6594647.4815832675</v>
      </c>
      <c r="M1632" s="53">
        <v>6594647.4815832675</v>
      </c>
    </row>
    <row r="1633" spans="1:13" x14ac:dyDescent="0.4">
      <c r="A1633" s="54"/>
      <c r="B1633" s="55">
        <v>1615</v>
      </c>
      <c r="C1633" s="55">
        <v>0</v>
      </c>
      <c r="D1633" s="55">
        <v>5928113.0259848777</v>
      </c>
      <c r="E1633" s="55">
        <v>0</v>
      </c>
      <c r="F1633" s="55">
        <v>0</v>
      </c>
      <c r="G1633" s="55">
        <v>0</v>
      </c>
      <c r="H1633" s="55">
        <v>0</v>
      </c>
      <c r="I1633" s="55">
        <v>0</v>
      </c>
      <c r="J1633" s="55">
        <v>0</v>
      </c>
      <c r="K1633" s="55">
        <v>0</v>
      </c>
      <c r="L1633" s="55">
        <v>0</v>
      </c>
      <c r="M1633" s="56">
        <v>5928113.0259848777</v>
      </c>
    </row>
    <row r="1634" spans="1:13" x14ac:dyDescent="0.4">
      <c r="A1634" s="51"/>
      <c r="B1634" s="52">
        <v>1616</v>
      </c>
      <c r="C1634" s="52">
        <v>0</v>
      </c>
      <c r="D1634" s="52">
        <v>0</v>
      </c>
      <c r="E1634" s="52">
        <v>0</v>
      </c>
      <c r="F1634" s="52">
        <v>0</v>
      </c>
      <c r="G1634" s="52">
        <v>0</v>
      </c>
      <c r="H1634" s="52">
        <v>5903687.6446338762</v>
      </c>
      <c r="I1634" s="52">
        <v>5960222.0437750816</v>
      </c>
      <c r="J1634" s="52">
        <v>0</v>
      </c>
      <c r="K1634" s="52">
        <v>0</v>
      </c>
      <c r="L1634" s="52">
        <v>0</v>
      </c>
      <c r="M1634" s="53">
        <v>11863909.688408958</v>
      </c>
    </row>
    <row r="1635" spans="1:13" x14ac:dyDescent="0.4">
      <c r="A1635" s="54"/>
      <c r="B1635" s="55">
        <v>1617</v>
      </c>
      <c r="C1635" s="55">
        <v>0</v>
      </c>
      <c r="D1635" s="55">
        <v>0</v>
      </c>
      <c r="E1635" s="55">
        <v>0</v>
      </c>
      <c r="F1635" s="55">
        <v>0</v>
      </c>
      <c r="G1635" s="55">
        <v>6422136.5500541385</v>
      </c>
      <c r="H1635" s="55">
        <v>5813175.2545678699</v>
      </c>
      <c r="I1635" s="55">
        <v>0</v>
      </c>
      <c r="J1635" s="55">
        <v>0</v>
      </c>
      <c r="K1635" s="55">
        <v>0</v>
      </c>
      <c r="L1635" s="55">
        <v>0</v>
      </c>
      <c r="M1635" s="56">
        <v>12235311.804622008</v>
      </c>
    </row>
    <row r="1636" spans="1:13" x14ac:dyDescent="0.4">
      <c r="A1636" s="51"/>
      <c r="B1636" s="52">
        <v>1618</v>
      </c>
      <c r="C1636" s="52">
        <v>0</v>
      </c>
      <c r="D1636" s="52">
        <v>21134725.963429935</v>
      </c>
      <c r="E1636" s="52">
        <v>0</v>
      </c>
      <c r="F1636" s="52">
        <v>0</v>
      </c>
      <c r="G1636" s="52">
        <v>0</v>
      </c>
      <c r="H1636" s="52">
        <v>0</v>
      </c>
      <c r="I1636" s="52">
        <v>0</v>
      </c>
      <c r="J1636" s="52">
        <v>0</v>
      </c>
      <c r="K1636" s="52">
        <v>0</v>
      </c>
      <c r="L1636" s="52">
        <v>0</v>
      </c>
      <c r="M1636" s="53">
        <v>132114694.27516666</v>
      </c>
    </row>
    <row r="1637" spans="1:13" x14ac:dyDescent="0.4">
      <c r="A1637" s="54"/>
      <c r="B1637" s="55">
        <v>1619</v>
      </c>
      <c r="C1637" s="55">
        <v>0</v>
      </c>
      <c r="D1637" s="55">
        <v>0</v>
      </c>
      <c r="E1637" s="55">
        <v>0</v>
      </c>
      <c r="F1637" s="55">
        <v>6152349.9013592796</v>
      </c>
      <c r="G1637" s="55">
        <v>0</v>
      </c>
      <c r="H1637" s="55">
        <v>20701262.47066975</v>
      </c>
      <c r="I1637" s="55">
        <v>0</v>
      </c>
      <c r="J1637" s="55">
        <v>0</v>
      </c>
      <c r="K1637" s="55">
        <v>0</v>
      </c>
      <c r="L1637" s="55">
        <v>0</v>
      </c>
      <c r="M1637" s="56">
        <v>38003722.487066805</v>
      </c>
    </row>
    <row r="1638" spans="1:13" x14ac:dyDescent="0.4">
      <c r="A1638" s="51"/>
      <c r="B1638" s="52">
        <v>1620</v>
      </c>
      <c r="C1638" s="52">
        <v>15095176.297505924</v>
      </c>
      <c r="D1638" s="52">
        <v>0</v>
      </c>
      <c r="E1638" s="52">
        <v>6135752.3009941773</v>
      </c>
      <c r="F1638" s="52">
        <v>162144944.840592</v>
      </c>
      <c r="G1638" s="52">
        <v>0</v>
      </c>
      <c r="H1638" s="52">
        <v>0</v>
      </c>
      <c r="I1638" s="52">
        <v>0</v>
      </c>
      <c r="J1638" s="52">
        <v>0</v>
      </c>
      <c r="K1638" s="52">
        <v>0</v>
      </c>
      <c r="L1638" s="52">
        <v>0</v>
      </c>
      <c r="M1638" s="53">
        <v>183375873.4390921</v>
      </c>
    </row>
    <row r="1639" spans="1:13" x14ac:dyDescent="0.4">
      <c r="A1639" s="54"/>
      <c r="B1639" s="55">
        <v>1621</v>
      </c>
      <c r="C1639" s="55">
        <v>0</v>
      </c>
      <c r="D1639" s="55">
        <v>0</v>
      </c>
      <c r="E1639" s="55">
        <v>0</v>
      </c>
      <c r="F1639" s="55">
        <v>0</v>
      </c>
      <c r="G1639" s="55">
        <v>0</v>
      </c>
      <c r="H1639" s="55">
        <v>0</v>
      </c>
      <c r="I1639" s="55">
        <v>0</v>
      </c>
      <c r="J1639" s="55">
        <v>0</v>
      </c>
      <c r="K1639" s="55">
        <v>0</v>
      </c>
      <c r="L1639" s="55">
        <v>0</v>
      </c>
      <c r="M1639" s="56">
        <v>26679225.636578687</v>
      </c>
    </row>
    <row r="1640" spans="1:13" x14ac:dyDescent="0.4">
      <c r="A1640" s="51"/>
      <c r="B1640" s="52">
        <v>1622</v>
      </c>
      <c r="C1640" s="52">
        <v>0</v>
      </c>
      <c r="D1640" s="52">
        <v>0</v>
      </c>
      <c r="E1640" s="52">
        <v>0</v>
      </c>
      <c r="F1640" s="52">
        <v>0</v>
      </c>
      <c r="G1640" s="52">
        <v>0</v>
      </c>
      <c r="H1640" s="52">
        <v>0</v>
      </c>
      <c r="I1640" s="52">
        <v>0</v>
      </c>
      <c r="J1640" s="52">
        <v>0</v>
      </c>
      <c r="K1640" s="52">
        <v>0</v>
      </c>
      <c r="L1640" s="52">
        <v>0</v>
      </c>
      <c r="M1640" s="53">
        <v>0</v>
      </c>
    </row>
    <row r="1641" spans="1:13" x14ac:dyDescent="0.4">
      <c r="A1641" s="54"/>
      <c r="B1641" s="55">
        <v>1623</v>
      </c>
      <c r="C1641" s="55">
        <v>5765191.1072879815</v>
      </c>
      <c r="D1641" s="55">
        <v>0</v>
      </c>
      <c r="E1641" s="55">
        <v>0</v>
      </c>
      <c r="F1641" s="55">
        <v>0</v>
      </c>
      <c r="G1641" s="55">
        <v>0</v>
      </c>
      <c r="H1641" s="55">
        <v>0</v>
      </c>
      <c r="I1641" s="55">
        <v>0</v>
      </c>
      <c r="J1641" s="55">
        <v>0</v>
      </c>
      <c r="K1641" s="55">
        <v>0</v>
      </c>
      <c r="L1641" s="55">
        <v>0</v>
      </c>
      <c r="M1641" s="56">
        <v>5765191.1072879815</v>
      </c>
    </row>
    <row r="1642" spans="1:13" x14ac:dyDescent="0.4">
      <c r="A1642" s="51"/>
      <c r="B1642" s="52">
        <v>1624</v>
      </c>
      <c r="C1642" s="52">
        <v>0</v>
      </c>
      <c r="D1642" s="52">
        <v>0</v>
      </c>
      <c r="E1642" s="52">
        <v>0</v>
      </c>
      <c r="F1642" s="52">
        <v>0</v>
      </c>
      <c r="G1642" s="52">
        <v>0</v>
      </c>
      <c r="H1642" s="52">
        <v>465953998.05063522</v>
      </c>
      <c r="I1642" s="52">
        <v>0</v>
      </c>
      <c r="J1642" s="52">
        <v>0</v>
      </c>
      <c r="K1642" s="52">
        <v>0</v>
      </c>
      <c r="L1642" s="52">
        <v>0</v>
      </c>
      <c r="M1642" s="53">
        <v>465953998.05063522</v>
      </c>
    </row>
    <row r="1643" spans="1:13" x14ac:dyDescent="0.4">
      <c r="A1643" s="54"/>
      <c r="B1643" s="55">
        <v>1625</v>
      </c>
      <c r="C1643" s="55">
        <v>0</v>
      </c>
      <c r="D1643" s="55">
        <v>0</v>
      </c>
      <c r="E1643" s="55">
        <v>0</v>
      </c>
      <c r="F1643" s="55">
        <v>0</v>
      </c>
      <c r="G1643" s="55">
        <v>0</v>
      </c>
      <c r="H1643" s="55">
        <v>0</v>
      </c>
      <c r="I1643" s="55">
        <v>0</v>
      </c>
      <c r="J1643" s="55">
        <v>24847234.978879739</v>
      </c>
      <c r="K1643" s="55">
        <v>0</v>
      </c>
      <c r="L1643" s="55">
        <v>0</v>
      </c>
      <c r="M1643" s="56">
        <v>0</v>
      </c>
    </row>
    <row r="1644" spans="1:13" x14ac:dyDescent="0.4">
      <c r="A1644" s="51"/>
      <c r="B1644" s="52">
        <v>1626</v>
      </c>
      <c r="C1644" s="52">
        <v>0</v>
      </c>
      <c r="D1644" s="52">
        <v>0</v>
      </c>
      <c r="E1644" s="52">
        <v>0</v>
      </c>
      <c r="F1644" s="52">
        <v>0</v>
      </c>
      <c r="G1644" s="52">
        <v>0</v>
      </c>
      <c r="H1644" s="52">
        <v>0</v>
      </c>
      <c r="I1644" s="52">
        <v>0</v>
      </c>
      <c r="J1644" s="52">
        <v>0</v>
      </c>
      <c r="K1644" s="52">
        <v>10906837.628288325</v>
      </c>
      <c r="L1644" s="52">
        <v>0</v>
      </c>
      <c r="M1644" s="53">
        <v>10906837.628288325</v>
      </c>
    </row>
    <row r="1645" spans="1:13" x14ac:dyDescent="0.4">
      <c r="A1645" s="54"/>
      <c r="B1645" s="55">
        <v>1627</v>
      </c>
      <c r="C1645" s="55">
        <v>0</v>
      </c>
      <c r="D1645" s="55">
        <v>0</v>
      </c>
      <c r="E1645" s="55">
        <v>0</v>
      </c>
      <c r="F1645" s="55">
        <v>0</v>
      </c>
      <c r="G1645" s="55">
        <v>0</v>
      </c>
      <c r="H1645" s="55">
        <v>0</v>
      </c>
      <c r="I1645" s="55">
        <v>0</v>
      </c>
      <c r="J1645" s="55">
        <v>0</v>
      </c>
      <c r="K1645" s="55">
        <v>0</v>
      </c>
      <c r="L1645" s="55">
        <v>0</v>
      </c>
      <c r="M1645" s="56">
        <v>0</v>
      </c>
    </row>
    <row r="1646" spans="1:13" x14ac:dyDescent="0.4">
      <c r="A1646" s="51"/>
      <c r="B1646" s="52">
        <v>1628</v>
      </c>
      <c r="C1646" s="52">
        <v>0</v>
      </c>
      <c r="D1646" s="52">
        <v>0</v>
      </c>
      <c r="E1646" s="52">
        <v>0</v>
      </c>
      <c r="F1646" s="52">
        <v>0</v>
      </c>
      <c r="G1646" s="52">
        <v>0</v>
      </c>
      <c r="H1646" s="52">
        <v>0</v>
      </c>
      <c r="I1646" s="52">
        <v>17015702.47240819</v>
      </c>
      <c r="J1646" s="52">
        <v>0</v>
      </c>
      <c r="K1646" s="52">
        <v>0</v>
      </c>
      <c r="L1646" s="52">
        <v>0</v>
      </c>
      <c r="M1646" s="53">
        <v>17015702.47240819</v>
      </c>
    </row>
    <row r="1647" spans="1:13" x14ac:dyDescent="0.4">
      <c r="A1647" s="54"/>
      <c r="B1647" s="55">
        <v>1629</v>
      </c>
      <c r="C1647" s="55">
        <v>0</v>
      </c>
      <c r="D1647" s="55">
        <v>0</v>
      </c>
      <c r="E1647" s="55">
        <v>0</v>
      </c>
      <c r="F1647" s="55">
        <v>0</v>
      </c>
      <c r="G1647" s="55">
        <v>0</v>
      </c>
      <c r="H1647" s="55">
        <v>6684412.2254915386</v>
      </c>
      <c r="I1647" s="55">
        <v>0</v>
      </c>
      <c r="J1647" s="55">
        <v>0</v>
      </c>
      <c r="K1647" s="55">
        <v>0</v>
      </c>
      <c r="L1647" s="55">
        <v>0</v>
      </c>
      <c r="M1647" s="56">
        <v>18631800.789815161</v>
      </c>
    </row>
    <row r="1648" spans="1:13" x14ac:dyDescent="0.4">
      <c r="A1648" s="51"/>
      <c r="B1648" s="52">
        <v>1630</v>
      </c>
      <c r="C1648" s="52">
        <v>0</v>
      </c>
      <c r="D1648" s="52">
        <v>0</v>
      </c>
      <c r="E1648" s="52">
        <v>0</v>
      </c>
      <c r="F1648" s="52">
        <v>0</v>
      </c>
      <c r="G1648" s="52">
        <v>0</v>
      </c>
      <c r="H1648" s="52">
        <v>0</v>
      </c>
      <c r="I1648" s="52">
        <v>0</v>
      </c>
      <c r="J1648" s="52">
        <v>0</v>
      </c>
      <c r="K1648" s="52">
        <v>0</v>
      </c>
      <c r="L1648" s="52">
        <v>0</v>
      </c>
      <c r="M1648" s="53">
        <v>0</v>
      </c>
    </row>
    <row r="1649" spans="1:13" x14ac:dyDescent="0.4">
      <c r="A1649" s="54"/>
      <c r="B1649" s="55">
        <v>1631</v>
      </c>
      <c r="C1649" s="55">
        <v>0</v>
      </c>
      <c r="D1649" s="55">
        <v>0</v>
      </c>
      <c r="E1649" s="55">
        <v>0</v>
      </c>
      <c r="F1649" s="55">
        <v>0</v>
      </c>
      <c r="G1649" s="55">
        <v>212577255.57781559</v>
      </c>
      <c r="H1649" s="55">
        <v>0</v>
      </c>
      <c r="I1649" s="55">
        <v>0</v>
      </c>
      <c r="J1649" s="55">
        <v>0</v>
      </c>
      <c r="K1649" s="55">
        <v>0</v>
      </c>
      <c r="L1649" s="55">
        <v>0</v>
      </c>
      <c r="M1649" s="56">
        <v>212577255.57781559</v>
      </c>
    </row>
    <row r="1650" spans="1:13" x14ac:dyDescent="0.4">
      <c r="A1650" s="51"/>
      <c r="B1650" s="52">
        <v>1632</v>
      </c>
      <c r="C1650" s="52">
        <v>0</v>
      </c>
      <c r="D1650" s="52">
        <v>0</v>
      </c>
      <c r="E1650" s="52">
        <v>0</v>
      </c>
      <c r="F1650" s="52">
        <v>0</v>
      </c>
      <c r="G1650" s="52">
        <v>0</v>
      </c>
      <c r="H1650" s="52">
        <v>6110595.7300235704</v>
      </c>
      <c r="I1650" s="52">
        <v>0</v>
      </c>
      <c r="J1650" s="52">
        <v>0</v>
      </c>
      <c r="K1650" s="52">
        <v>0</v>
      </c>
      <c r="L1650" s="52">
        <v>0</v>
      </c>
      <c r="M1650" s="53">
        <v>6110595.7300235704</v>
      </c>
    </row>
    <row r="1651" spans="1:13" x14ac:dyDescent="0.4">
      <c r="A1651" s="54"/>
      <c r="B1651" s="55">
        <v>1633</v>
      </c>
      <c r="C1651" s="55">
        <v>0</v>
      </c>
      <c r="D1651" s="55">
        <v>0</v>
      </c>
      <c r="E1651" s="55">
        <v>0</v>
      </c>
      <c r="F1651" s="55">
        <v>0</v>
      </c>
      <c r="G1651" s="55">
        <v>0</v>
      </c>
      <c r="H1651" s="55">
        <v>0</v>
      </c>
      <c r="I1651" s="55">
        <v>0</v>
      </c>
      <c r="J1651" s="55">
        <v>0</v>
      </c>
      <c r="K1651" s="55">
        <v>0</v>
      </c>
      <c r="L1651" s="55">
        <v>6070023.035060253</v>
      </c>
      <c r="M1651" s="56">
        <v>20099743.74966833</v>
      </c>
    </row>
    <row r="1652" spans="1:13" x14ac:dyDescent="0.4">
      <c r="A1652" s="51"/>
      <c r="B1652" s="52">
        <v>1634</v>
      </c>
      <c r="C1652" s="52">
        <v>0</v>
      </c>
      <c r="D1652" s="52">
        <v>0</v>
      </c>
      <c r="E1652" s="52">
        <v>0</v>
      </c>
      <c r="F1652" s="52">
        <v>0</v>
      </c>
      <c r="G1652" s="52">
        <v>34266677.474148579</v>
      </c>
      <c r="H1652" s="52">
        <v>0</v>
      </c>
      <c r="I1652" s="52">
        <v>0</v>
      </c>
      <c r="J1652" s="52">
        <v>0</v>
      </c>
      <c r="K1652" s="52">
        <v>0</v>
      </c>
      <c r="L1652" s="52">
        <v>0</v>
      </c>
      <c r="M1652" s="53">
        <v>57521838.955024593</v>
      </c>
    </row>
    <row r="1653" spans="1:13" x14ac:dyDescent="0.4">
      <c r="A1653" s="54"/>
      <c r="B1653" s="55">
        <v>1635</v>
      </c>
      <c r="C1653" s="55">
        <v>0</v>
      </c>
      <c r="D1653" s="55">
        <v>0</v>
      </c>
      <c r="E1653" s="55">
        <v>0</v>
      </c>
      <c r="F1653" s="55">
        <v>0</v>
      </c>
      <c r="G1653" s="55">
        <v>0</v>
      </c>
      <c r="H1653" s="55">
        <v>0</v>
      </c>
      <c r="I1653" s="55">
        <v>21523514.019419424</v>
      </c>
      <c r="J1653" s="55">
        <v>16872453.976509802</v>
      </c>
      <c r="K1653" s="55">
        <v>0</v>
      </c>
      <c r="L1653" s="55">
        <v>0</v>
      </c>
      <c r="M1653" s="56">
        <v>21523514.019419424</v>
      </c>
    </row>
    <row r="1654" spans="1:13" x14ac:dyDescent="0.4">
      <c r="A1654" s="51"/>
      <c r="B1654" s="52">
        <v>1636</v>
      </c>
      <c r="C1654" s="52">
        <v>10198045.822127346</v>
      </c>
      <c r="D1654" s="52">
        <v>0</v>
      </c>
      <c r="E1654" s="52">
        <v>0</v>
      </c>
      <c r="F1654" s="52">
        <v>0</v>
      </c>
      <c r="G1654" s="52">
        <v>0</v>
      </c>
      <c r="H1654" s="52">
        <v>0</v>
      </c>
      <c r="I1654" s="52">
        <v>0</v>
      </c>
      <c r="J1654" s="52">
        <v>0</v>
      </c>
      <c r="K1654" s="52">
        <v>0</v>
      </c>
      <c r="L1654" s="52">
        <v>0</v>
      </c>
      <c r="M1654" s="53">
        <v>10198045.822127346</v>
      </c>
    </row>
    <row r="1655" spans="1:13" x14ac:dyDescent="0.4">
      <c r="A1655" s="54"/>
      <c r="B1655" s="55">
        <v>1637</v>
      </c>
      <c r="C1655" s="55">
        <v>11215245.189929742</v>
      </c>
      <c r="D1655" s="55">
        <v>0</v>
      </c>
      <c r="E1655" s="55">
        <v>0</v>
      </c>
      <c r="F1655" s="55">
        <v>1715851111.2876256</v>
      </c>
      <c r="G1655" s="55">
        <v>90962115.989057183</v>
      </c>
      <c r="H1655" s="55">
        <v>0</v>
      </c>
      <c r="I1655" s="55">
        <v>0</v>
      </c>
      <c r="J1655" s="55">
        <v>24473900.723970369</v>
      </c>
      <c r="K1655" s="55">
        <v>0</v>
      </c>
      <c r="L1655" s="55">
        <v>0</v>
      </c>
      <c r="M1655" s="56">
        <v>1818028472.4666123</v>
      </c>
    </row>
    <row r="1656" spans="1:13" x14ac:dyDescent="0.4">
      <c r="A1656" s="51"/>
      <c r="B1656" s="52">
        <v>1638</v>
      </c>
      <c r="C1656" s="52">
        <v>0</v>
      </c>
      <c r="D1656" s="52">
        <v>0</v>
      </c>
      <c r="E1656" s="52">
        <v>0</v>
      </c>
      <c r="F1656" s="52">
        <v>0</v>
      </c>
      <c r="G1656" s="52">
        <v>13967549.63667562</v>
      </c>
      <c r="H1656" s="52">
        <v>0</v>
      </c>
      <c r="I1656" s="52">
        <v>16868105.106243327</v>
      </c>
      <c r="J1656" s="52">
        <v>0</v>
      </c>
      <c r="K1656" s="52">
        <v>0</v>
      </c>
      <c r="L1656" s="52">
        <v>0</v>
      </c>
      <c r="M1656" s="53">
        <v>38760850.208556481</v>
      </c>
    </row>
    <row r="1657" spans="1:13" x14ac:dyDescent="0.4">
      <c r="A1657" s="54"/>
      <c r="B1657" s="55">
        <v>1639</v>
      </c>
      <c r="C1657" s="55">
        <v>6425219.7920803474</v>
      </c>
      <c r="D1657" s="55">
        <v>0</v>
      </c>
      <c r="E1657" s="55">
        <v>0</v>
      </c>
      <c r="F1657" s="55">
        <v>0</v>
      </c>
      <c r="G1657" s="55">
        <v>0</v>
      </c>
      <c r="H1657" s="55">
        <v>0</v>
      </c>
      <c r="I1657" s="55">
        <v>0</v>
      </c>
      <c r="J1657" s="55">
        <v>0</v>
      </c>
      <c r="K1657" s="55">
        <v>0</v>
      </c>
      <c r="L1657" s="55">
        <v>5801576.1898201853</v>
      </c>
      <c r="M1657" s="56">
        <v>12226795.981900532</v>
      </c>
    </row>
    <row r="1658" spans="1:13" x14ac:dyDescent="0.4">
      <c r="A1658" s="51"/>
      <c r="B1658" s="52">
        <v>1640</v>
      </c>
      <c r="C1658" s="52">
        <v>0</v>
      </c>
      <c r="D1658" s="52">
        <v>0</v>
      </c>
      <c r="E1658" s="52">
        <v>0</v>
      </c>
      <c r="F1658" s="52">
        <v>0</v>
      </c>
      <c r="G1658" s="52">
        <v>0</v>
      </c>
      <c r="H1658" s="52">
        <v>0</v>
      </c>
      <c r="I1658" s="52">
        <v>0</v>
      </c>
      <c r="J1658" s="52">
        <v>0</v>
      </c>
      <c r="K1658" s="52">
        <v>0</v>
      </c>
      <c r="L1658" s="52">
        <v>0</v>
      </c>
      <c r="M1658" s="53">
        <v>0</v>
      </c>
    </row>
    <row r="1659" spans="1:13" x14ac:dyDescent="0.4">
      <c r="A1659" s="54"/>
      <c r="B1659" s="55">
        <v>1641</v>
      </c>
      <c r="C1659" s="55">
        <v>0</v>
      </c>
      <c r="D1659" s="55">
        <v>0</v>
      </c>
      <c r="E1659" s="55">
        <v>6753175.6536490582</v>
      </c>
      <c r="F1659" s="55">
        <v>0</v>
      </c>
      <c r="G1659" s="55">
        <v>0</v>
      </c>
      <c r="H1659" s="55">
        <v>0</v>
      </c>
      <c r="I1659" s="55">
        <v>0</v>
      </c>
      <c r="J1659" s="55">
        <v>0</v>
      </c>
      <c r="K1659" s="55">
        <v>0</v>
      </c>
      <c r="L1659" s="55">
        <v>5861028.6862423159</v>
      </c>
      <c r="M1659" s="56">
        <v>12614204.339891374</v>
      </c>
    </row>
    <row r="1660" spans="1:13" x14ac:dyDescent="0.4">
      <c r="A1660" s="51"/>
      <c r="B1660" s="52">
        <v>1642</v>
      </c>
      <c r="C1660" s="52">
        <v>0</v>
      </c>
      <c r="D1660" s="52">
        <v>0</v>
      </c>
      <c r="E1660" s="52">
        <v>5874905.1447568871</v>
      </c>
      <c r="F1660" s="52">
        <v>0</v>
      </c>
      <c r="G1660" s="52">
        <v>0</v>
      </c>
      <c r="H1660" s="52">
        <v>0</v>
      </c>
      <c r="I1660" s="52">
        <v>0</v>
      </c>
      <c r="J1660" s="52">
        <v>0</v>
      </c>
      <c r="K1660" s="52">
        <v>0</v>
      </c>
      <c r="L1660" s="52">
        <v>495373467.44197327</v>
      </c>
      <c r="M1660" s="53">
        <v>501248372.58673018</v>
      </c>
    </row>
    <row r="1661" spans="1:13" x14ac:dyDescent="0.4">
      <c r="A1661" s="54"/>
      <c r="B1661" s="55">
        <v>1643</v>
      </c>
      <c r="C1661" s="55">
        <v>0</v>
      </c>
      <c r="D1661" s="55">
        <v>0</v>
      </c>
      <c r="E1661" s="55">
        <v>0</v>
      </c>
      <c r="F1661" s="55">
        <v>33580022.466778405</v>
      </c>
      <c r="G1661" s="55">
        <v>23865300.791539632</v>
      </c>
      <c r="H1661" s="55">
        <v>0</v>
      </c>
      <c r="I1661" s="55">
        <v>0</v>
      </c>
      <c r="J1661" s="55">
        <v>0</v>
      </c>
      <c r="K1661" s="55">
        <v>6441100.1476200372</v>
      </c>
      <c r="L1661" s="55">
        <v>0</v>
      </c>
      <c r="M1661" s="56">
        <v>63886423.405938074</v>
      </c>
    </row>
    <row r="1662" spans="1:13" x14ac:dyDescent="0.4">
      <c r="A1662" s="51"/>
      <c r="B1662" s="52">
        <v>1644</v>
      </c>
      <c r="C1662" s="52">
        <v>0</v>
      </c>
      <c r="D1662" s="52">
        <v>0</v>
      </c>
      <c r="E1662" s="52">
        <v>0</v>
      </c>
      <c r="F1662" s="52">
        <v>0</v>
      </c>
      <c r="G1662" s="52">
        <v>0</v>
      </c>
      <c r="H1662" s="52">
        <v>0</v>
      </c>
      <c r="I1662" s="52">
        <v>12286535.458530478</v>
      </c>
      <c r="J1662" s="52">
        <v>10653400.009438921</v>
      </c>
      <c r="K1662" s="52">
        <v>0</v>
      </c>
      <c r="L1662" s="52">
        <v>0</v>
      </c>
      <c r="M1662" s="53">
        <v>12286535.458530478</v>
      </c>
    </row>
    <row r="1663" spans="1:13" x14ac:dyDescent="0.4">
      <c r="A1663" s="54"/>
      <c r="B1663" s="55">
        <v>1645</v>
      </c>
      <c r="C1663" s="55">
        <v>0</v>
      </c>
      <c r="D1663" s="55">
        <v>0</v>
      </c>
      <c r="E1663" s="55">
        <v>0</v>
      </c>
      <c r="F1663" s="55">
        <v>0</v>
      </c>
      <c r="G1663" s="55">
        <v>0</v>
      </c>
      <c r="H1663" s="55">
        <v>0</v>
      </c>
      <c r="I1663" s="55">
        <v>0</v>
      </c>
      <c r="J1663" s="55">
        <v>0</v>
      </c>
      <c r="K1663" s="55">
        <v>0</v>
      </c>
      <c r="L1663" s="55">
        <v>0</v>
      </c>
      <c r="M1663" s="56">
        <v>0</v>
      </c>
    </row>
    <row r="1664" spans="1:13" x14ac:dyDescent="0.4">
      <c r="A1664" s="51"/>
      <c r="B1664" s="52">
        <v>1646</v>
      </c>
      <c r="C1664" s="52">
        <v>0</v>
      </c>
      <c r="D1664" s="52">
        <v>0</v>
      </c>
      <c r="E1664" s="52">
        <v>0</v>
      </c>
      <c r="F1664" s="52">
        <v>17300225.735683769</v>
      </c>
      <c r="G1664" s="52">
        <v>0</v>
      </c>
      <c r="H1664" s="52">
        <v>0</v>
      </c>
      <c r="I1664" s="52">
        <v>0</v>
      </c>
      <c r="J1664" s="52">
        <v>0</v>
      </c>
      <c r="K1664" s="52">
        <v>0</v>
      </c>
      <c r="L1664" s="52">
        <v>0</v>
      </c>
      <c r="M1664" s="53">
        <v>17300225.735683769</v>
      </c>
    </row>
    <row r="1665" spans="1:13" x14ac:dyDescent="0.4">
      <c r="A1665" s="54"/>
      <c r="B1665" s="55">
        <v>1647</v>
      </c>
      <c r="C1665" s="55">
        <v>0</v>
      </c>
      <c r="D1665" s="55">
        <v>0</v>
      </c>
      <c r="E1665" s="55">
        <v>0</v>
      </c>
      <c r="F1665" s="55">
        <v>8752651.5234708935</v>
      </c>
      <c r="G1665" s="55">
        <v>0</v>
      </c>
      <c r="H1665" s="55">
        <v>0</v>
      </c>
      <c r="I1665" s="55">
        <v>0</v>
      </c>
      <c r="J1665" s="55">
        <v>0</v>
      </c>
      <c r="K1665" s="55">
        <v>0</v>
      </c>
      <c r="L1665" s="55">
        <v>8254750.4782953644</v>
      </c>
      <c r="M1665" s="56">
        <v>17007402.001766257</v>
      </c>
    </row>
    <row r="1666" spans="1:13" x14ac:dyDescent="0.4">
      <c r="A1666" s="51"/>
      <c r="B1666" s="52">
        <v>1648</v>
      </c>
      <c r="C1666" s="52">
        <v>0</v>
      </c>
      <c r="D1666" s="52">
        <v>0</v>
      </c>
      <c r="E1666" s="52">
        <v>0</v>
      </c>
      <c r="F1666" s="52">
        <v>0</v>
      </c>
      <c r="G1666" s="52">
        <v>0</v>
      </c>
      <c r="H1666" s="52">
        <v>17833308.058412407</v>
      </c>
      <c r="I1666" s="52">
        <v>0</v>
      </c>
      <c r="J1666" s="52">
        <v>0</v>
      </c>
      <c r="K1666" s="52">
        <v>0</v>
      </c>
      <c r="L1666" s="52">
        <v>0</v>
      </c>
      <c r="M1666" s="53">
        <v>17833308.058412407</v>
      </c>
    </row>
    <row r="1667" spans="1:13" x14ac:dyDescent="0.4">
      <c r="A1667" s="54"/>
      <c r="B1667" s="55">
        <v>1649</v>
      </c>
      <c r="C1667" s="55">
        <v>0</v>
      </c>
      <c r="D1667" s="55">
        <v>0</v>
      </c>
      <c r="E1667" s="55">
        <v>0</v>
      </c>
      <c r="F1667" s="55">
        <v>0</v>
      </c>
      <c r="G1667" s="55">
        <v>0</v>
      </c>
      <c r="H1667" s="55">
        <v>0</v>
      </c>
      <c r="I1667" s="55">
        <v>0</v>
      </c>
      <c r="J1667" s="55">
        <v>0</v>
      </c>
      <c r="K1667" s="55">
        <v>0</v>
      </c>
      <c r="L1667" s="55">
        <v>0</v>
      </c>
      <c r="M1667" s="56">
        <v>0</v>
      </c>
    </row>
    <row r="1668" spans="1:13" x14ac:dyDescent="0.4">
      <c r="A1668" s="51"/>
      <c r="B1668" s="52">
        <v>1650</v>
      </c>
      <c r="C1668" s="52">
        <v>0</v>
      </c>
      <c r="D1668" s="52">
        <v>0</v>
      </c>
      <c r="E1668" s="52">
        <v>0</v>
      </c>
      <c r="F1668" s="52">
        <v>0</v>
      </c>
      <c r="G1668" s="52">
        <v>0</v>
      </c>
      <c r="H1668" s="52">
        <v>0</v>
      </c>
      <c r="I1668" s="52">
        <v>0</v>
      </c>
      <c r="J1668" s="52">
        <v>0</v>
      </c>
      <c r="K1668" s="52">
        <v>0</v>
      </c>
      <c r="L1668" s="52">
        <v>0</v>
      </c>
      <c r="M1668" s="53">
        <v>6665845.5234544855</v>
      </c>
    </row>
    <row r="1669" spans="1:13" x14ac:dyDescent="0.4">
      <c r="A1669" s="54"/>
      <c r="B1669" s="55">
        <v>1651</v>
      </c>
      <c r="C1669" s="55">
        <v>0</v>
      </c>
      <c r="D1669" s="55">
        <v>0</v>
      </c>
      <c r="E1669" s="55">
        <v>0</v>
      </c>
      <c r="F1669" s="55">
        <v>0</v>
      </c>
      <c r="G1669" s="55">
        <v>0</v>
      </c>
      <c r="H1669" s="55">
        <v>0</v>
      </c>
      <c r="I1669" s="55">
        <v>0</v>
      </c>
      <c r="J1669" s="55">
        <v>7020112.5755532626</v>
      </c>
      <c r="K1669" s="55">
        <v>0</v>
      </c>
      <c r="L1669" s="55">
        <v>0</v>
      </c>
      <c r="M1669" s="56">
        <v>0</v>
      </c>
    </row>
    <row r="1670" spans="1:13" x14ac:dyDescent="0.4">
      <c r="A1670" s="51"/>
      <c r="B1670" s="52">
        <v>1652</v>
      </c>
      <c r="C1670" s="52">
        <v>29357909.040780134</v>
      </c>
      <c r="D1670" s="52">
        <v>0</v>
      </c>
      <c r="E1670" s="52">
        <v>0</v>
      </c>
      <c r="F1670" s="52">
        <v>0</v>
      </c>
      <c r="G1670" s="52">
        <v>0</v>
      </c>
      <c r="H1670" s="52">
        <v>0</v>
      </c>
      <c r="I1670" s="52">
        <v>0</v>
      </c>
      <c r="J1670" s="52">
        <v>0</v>
      </c>
      <c r="K1670" s="52">
        <v>0</v>
      </c>
      <c r="L1670" s="52">
        <v>0</v>
      </c>
      <c r="M1670" s="53">
        <v>29357909.040780134</v>
      </c>
    </row>
    <row r="1671" spans="1:13" x14ac:dyDescent="0.4">
      <c r="A1671" s="54"/>
      <c r="B1671" s="55">
        <v>1653</v>
      </c>
      <c r="C1671" s="55">
        <v>0</v>
      </c>
      <c r="D1671" s="55">
        <v>0</v>
      </c>
      <c r="E1671" s="55">
        <v>6125149.5154185053</v>
      </c>
      <c r="F1671" s="55">
        <v>0</v>
      </c>
      <c r="G1671" s="55">
        <v>0</v>
      </c>
      <c r="H1671" s="55">
        <v>0</v>
      </c>
      <c r="I1671" s="55">
        <v>0</v>
      </c>
      <c r="J1671" s="55">
        <v>0</v>
      </c>
      <c r="K1671" s="55">
        <v>0</v>
      </c>
      <c r="L1671" s="55">
        <v>7654967.7967946157</v>
      </c>
      <c r="M1671" s="56">
        <v>13780117.312213119</v>
      </c>
    </row>
    <row r="1672" spans="1:13" x14ac:dyDescent="0.4">
      <c r="A1672" s="51"/>
      <c r="B1672" s="52">
        <v>1654</v>
      </c>
      <c r="C1672" s="52">
        <v>0</v>
      </c>
      <c r="D1672" s="52">
        <v>25255615.247780118</v>
      </c>
      <c r="E1672" s="52">
        <v>23545796.805326551</v>
      </c>
      <c r="F1672" s="52">
        <v>25264906.338329598</v>
      </c>
      <c r="G1672" s="52">
        <v>0</v>
      </c>
      <c r="H1672" s="52">
        <v>0</v>
      </c>
      <c r="I1672" s="52">
        <v>0</v>
      </c>
      <c r="J1672" s="52">
        <v>0</v>
      </c>
      <c r="K1672" s="52">
        <v>0</v>
      </c>
      <c r="L1672" s="52">
        <v>0</v>
      </c>
      <c r="M1672" s="53">
        <v>74066318.391436279</v>
      </c>
    </row>
    <row r="1673" spans="1:13" x14ac:dyDescent="0.4">
      <c r="A1673" s="54"/>
      <c r="B1673" s="55">
        <v>1655</v>
      </c>
      <c r="C1673" s="55">
        <v>0</v>
      </c>
      <c r="D1673" s="55">
        <v>0</v>
      </c>
      <c r="E1673" s="55">
        <v>0</v>
      </c>
      <c r="F1673" s="55">
        <v>0</v>
      </c>
      <c r="G1673" s="55">
        <v>0</v>
      </c>
      <c r="H1673" s="55">
        <v>0</v>
      </c>
      <c r="I1673" s="55">
        <v>0</v>
      </c>
      <c r="J1673" s="55">
        <v>0</v>
      </c>
      <c r="K1673" s="55">
        <v>0</v>
      </c>
      <c r="L1673" s="55">
        <v>0</v>
      </c>
      <c r="M1673" s="56">
        <v>7364198.3357287105</v>
      </c>
    </row>
    <row r="1674" spans="1:13" x14ac:dyDescent="0.4">
      <c r="A1674" s="51"/>
      <c r="B1674" s="52">
        <v>1656</v>
      </c>
      <c r="C1674" s="52">
        <v>0</v>
      </c>
      <c r="D1674" s="52">
        <v>0</v>
      </c>
      <c r="E1674" s="52">
        <v>0</v>
      </c>
      <c r="F1674" s="52">
        <v>0</v>
      </c>
      <c r="G1674" s="52">
        <v>0</v>
      </c>
      <c r="H1674" s="52">
        <v>0</v>
      </c>
      <c r="I1674" s="52">
        <v>0</v>
      </c>
      <c r="J1674" s="52">
        <v>0</v>
      </c>
      <c r="K1674" s="52">
        <v>0</v>
      </c>
      <c r="L1674" s="52">
        <v>0</v>
      </c>
      <c r="M1674" s="53">
        <v>0</v>
      </c>
    </row>
    <row r="1675" spans="1:13" x14ac:dyDescent="0.4">
      <c r="A1675" s="54"/>
      <c r="B1675" s="55">
        <v>1657</v>
      </c>
      <c r="C1675" s="55">
        <v>0</v>
      </c>
      <c r="D1675" s="55">
        <v>0</v>
      </c>
      <c r="E1675" s="55">
        <v>0</v>
      </c>
      <c r="F1675" s="55">
        <v>0</v>
      </c>
      <c r="G1675" s="55">
        <v>0</v>
      </c>
      <c r="H1675" s="55">
        <v>0</v>
      </c>
      <c r="I1675" s="55">
        <v>0</v>
      </c>
      <c r="J1675" s="55">
        <v>0</v>
      </c>
      <c r="K1675" s="55">
        <v>0</v>
      </c>
      <c r="L1675" s="55">
        <v>0</v>
      </c>
      <c r="M1675" s="56">
        <v>0</v>
      </c>
    </row>
    <row r="1676" spans="1:13" x14ac:dyDescent="0.4">
      <c r="A1676" s="51"/>
      <c r="B1676" s="52">
        <v>1658</v>
      </c>
      <c r="C1676" s="52">
        <v>9032973.9568222631</v>
      </c>
      <c r="D1676" s="52">
        <v>0</v>
      </c>
      <c r="E1676" s="52">
        <v>0</v>
      </c>
      <c r="F1676" s="52">
        <v>0</v>
      </c>
      <c r="G1676" s="52">
        <v>0</v>
      </c>
      <c r="H1676" s="52">
        <v>5769008.6671353411</v>
      </c>
      <c r="I1676" s="52">
        <v>6426781.4619631562</v>
      </c>
      <c r="J1676" s="52">
        <v>0</v>
      </c>
      <c r="K1676" s="52">
        <v>0</v>
      </c>
      <c r="L1676" s="52">
        <v>223547855.36786285</v>
      </c>
      <c r="M1676" s="53">
        <v>244776619.4537836</v>
      </c>
    </row>
    <row r="1677" spans="1:13" x14ac:dyDescent="0.4">
      <c r="A1677" s="54"/>
      <c r="B1677" s="55">
        <v>1659</v>
      </c>
      <c r="C1677" s="55">
        <v>0</v>
      </c>
      <c r="D1677" s="55">
        <v>0</v>
      </c>
      <c r="E1677" s="55">
        <v>0</v>
      </c>
      <c r="F1677" s="55">
        <v>0</v>
      </c>
      <c r="G1677" s="55">
        <v>0</v>
      </c>
      <c r="H1677" s="55">
        <v>0</v>
      </c>
      <c r="I1677" s="55">
        <v>0</v>
      </c>
      <c r="J1677" s="55">
        <v>0</v>
      </c>
      <c r="K1677" s="55">
        <v>0</v>
      </c>
      <c r="L1677" s="55">
        <v>0</v>
      </c>
      <c r="M1677" s="56">
        <v>0</v>
      </c>
    </row>
    <row r="1678" spans="1:13" x14ac:dyDescent="0.4">
      <c r="A1678" s="51"/>
      <c r="B1678" s="52">
        <v>1660</v>
      </c>
      <c r="C1678" s="52">
        <v>0</v>
      </c>
      <c r="D1678" s="52">
        <v>0</v>
      </c>
      <c r="E1678" s="52">
        <v>0</v>
      </c>
      <c r="F1678" s="52">
        <v>0</v>
      </c>
      <c r="G1678" s="52">
        <v>0</v>
      </c>
      <c r="H1678" s="52">
        <v>0</v>
      </c>
      <c r="I1678" s="52">
        <v>0</v>
      </c>
      <c r="J1678" s="52">
        <v>0</v>
      </c>
      <c r="K1678" s="52">
        <v>0</v>
      </c>
      <c r="L1678" s="52">
        <v>0</v>
      </c>
      <c r="M1678" s="53">
        <v>0</v>
      </c>
    </row>
    <row r="1679" spans="1:13" x14ac:dyDescent="0.4">
      <c r="A1679" s="54"/>
      <c r="B1679" s="55">
        <v>1661</v>
      </c>
      <c r="C1679" s="55">
        <v>0</v>
      </c>
      <c r="D1679" s="55">
        <v>0</v>
      </c>
      <c r="E1679" s="55">
        <v>0</v>
      </c>
      <c r="F1679" s="55">
        <v>0</v>
      </c>
      <c r="G1679" s="55">
        <v>0</v>
      </c>
      <c r="H1679" s="55">
        <v>0</v>
      </c>
      <c r="I1679" s="55">
        <v>0</v>
      </c>
      <c r="J1679" s="55">
        <v>0</v>
      </c>
      <c r="K1679" s="55">
        <v>0</v>
      </c>
      <c r="L1679" s="55">
        <v>0</v>
      </c>
      <c r="M1679" s="56">
        <v>0</v>
      </c>
    </row>
    <row r="1680" spans="1:13" x14ac:dyDescent="0.4">
      <c r="A1680" s="51"/>
      <c r="B1680" s="52">
        <v>1662</v>
      </c>
      <c r="C1680" s="52">
        <v>8069521.1518236445</v>
      </c>
      <c r="D1680" s="52">
        <v>0</v>
      </c>
      <c r="E1680" s="52">
        <v>0</v>
      </c>
      <c r="F1680" s="52">
        <v>0</v>
      </c>
      <c r="G1680" s="52">
        <v>0</v>
      </c>
      <c r="H1680" s="52">
        <v>0</v>
      </c>
      <c r="I1680" s="52">
        <v>0</v>
      </c>
      <c r="J1680" s="52">
        <v>0</v>
      </c>
      <c r="K1680" s="52">
        <v>19525839.152501959</v>
      </c>
      <c r="L1680" s="52">
        <v>0</v>
      </c>
      <c r="M1680" s="53">
        <v>35193755.979661793</v>
      </c>
    </row>
    <row r="1681" spans="1:13" x14ac:dyDescent="0.4">
      <c r="A1681" s="54"/>
      <c r="B1681" s="55">
        <v>1663</v>
      </c>
      <c r="C1681" s="55">
        <v>0</v>
      </c>
      <c r="D1681" s="55">
        <v>0</v>
      </c>
      <c r="E1681" s="55">
        <v>0</v>
      </c>
      <c r="F1681" s="55">
        <v>0</v>
      </c>
      <c r="G1681" s="55">
        <v>0</v>
      </c>
      <c r="H1681" s="55">
        <v>0</v>
      </c>
      <c r="I1681" s="55">
        <v>0</v>
      </c>
      <c r="J1681" s="55">
        <v>0</v>
      </c>
      <c r="K1681" s="55">
        <v>0</v>
      </c>
      <c r="L1681" s="55">
        <v>0</v>
      </c>
      <c r="M1681" s="56">
        <v>0</v>
      </c>
    </row>
    <row r="1682" spans="1:13" x14ac:dyDescent="0.4">
      <c r="A1682" s="51"/>
      <c r="B1682" s="52">
        <v>1664</v>
      </c>
      <c r="C1682" s="52">
        <v>0</v>
      </c>
      <c r="D1682" s="52">
        <v>0</v>
      </c>
      <c r="E1682" s="52">
        <v>0</v>
      </c>
      <c r="F1682" s="52">
        <v>0</v>
      </c>
      <c r="G1682" s="52">
        <v>0</v>
      </c>
      <c r="H1682" s="52">
        <v>0</v>
      </c>
      <c r="I1682" s="52">
        <v>0</v>
      </c>
      <c r="J1682" s="52">
        <v>0</v>
      </c>
      <c r="K1682" s="52">
        <v>0</v>
      </c>
      <c r="L1682" s="52">
        <v>0</v>
      </c>
      <c r="M1682" s="53">
        <v>0</v>
      </c>
    </row>
    <row r="1683" spans="1:13" x14ac:dyDescent="0.4">
      <c r="A1683" s="54"/>
      <c r="B1683" s="55">
        <v>1665</v>
      </c>
      <c r="C1683" s="55">
        <v>71277364.282177866</v>
      </c>
      <c r="D1683" s="55">
        <v>0</v>
      </c>
      <c r="E1683" s="55">
        <v>0</v>
      </c>
      <c r="F1683" s="55">
        <v>0</v>
      </c>
      <c r="G1683" s="55">
        <v>0</v>
      </c>
      <c r="H1683" s="55">
        <v>0</v>
      </c>
      <c r="I1683" s="55">
        <v>0</v>
      </c>
      <c r="J1683" s="55">
        <v>0</v>
      </c>
      <c r="K1683" s="55">
        <v>0</v>
      </c>
      <c r="L1683" s="55">
        <v>0</v>
      </c>
      <c r="M1683" s="56">
        <v>71277364.282177866</v>
      </c>
    </row>
    <row r="1684" spans="1:13" x14ac:dyDescent="0.4">
      <c r="A1684" s="51"/>
      <c r="B1684" s="52">
        <v>1666</v>
      </c>
      <c r="C1684" s="52">
        <v>0</v>
      </c>
      <c r="D1684" s="52">
        <v>0</v>
      </c>
      <c r="E1684" s="52">
        <v>9605980.9914508369</v>
      </c>
      <c r="F1684" s="52">
        <v>0</v>
      </c>
      <c r="G1684" s="52">
        <v>0</v>
      </c>
      <c r="H1684" s="52">
        <v>0</v>
      </c>
      <c r="I1684" s="52">
        <v>0</v>
      </c>
      <c r="J1684" s="52">
        <v>0</v>
      </c>
      <c r="K1684" s="52">
        <v>0</v>
      </c>
      <c r="L1684" s="52">
        <v>0</v>
      </c>
      <c r="M1684" s="53">
        <v>9605980.9914508369</v>
      </c>
    </row>
    <row r="1685" spans="1:13" x14ac:dyDescent="0.4">
      <c r="A1685" s="54"/>
      <c r="B1685" s="55">
        <v>1667</v>
      </c>
      <c r="C1685" s="55">
        <v>0</v>
      </c>
      <c r="D1685" s="55">
        <v>0</v>
      </c>
      <c r="E1685" s="55">
        <v>0</v>
      </c>
      <c r="F1685" s="55">
        <v>6642979.1214867663</v>
      </c>
      <c r="G1685" s="55">
        <v>0</v>
      </c>
      <c r="H1685" s="55">
        <v>6982716.1333560217</v>
      </c>
      <c r="I1685" s="55">
        <v>10215114.229434948</v>
      </c>
      <c r="J1685" s="55">
        <v>0</v>
      </c>
      <c r="K1685" s="55">
        <v>0</v>
      </c>
      <c r="L1685" s="55">
        <v>0</v>
      </c>
      <c r="M1685" s="56">
        <v>64786341.302750587</v>
      </c>
    </row>
    <row r="1686" spans="1:13" x14ac:dyDescent="0.4">
      <c r="A1686" s="51"/>
      <c r="B1686" s="52">
        <v>1668</v>
      </c>
      <c r="C1686" s="52">
        <v>0</v>
      </c>
      <c r="D1686" s="52">
        <v>0</v>
      </c>
      <c r="E1686" s="52">
        <v>6198283.3803820424</v>
      </c>
      <c r="F1686" s="52">
        <v>0</v>
      </c>
      <c r="G1686" s="52">
        <v>0</v>
      </c>
      <c r="H1686" s="52">
        <v>0</v>
      </c>
      <c r="I1686" s="52">
        <v>0</v>
      </c>
      <c r="J1686" s="52">
        <v>0</v>
      </c>
      <c r="K1686" s="52">
        <v>0</v>
      </c>
      <c r="L1686" s="52">
        <v>16048121.771457024</v>
      </c>
      <c r="M1686" s="53">
        <v>22246405.151839063</v>
      </c>
    </row>
    <row r="1687" spans="1:13" x14ac:dyDescent="0.4">
      <c r="A1687" s="54"/>
      <c r="B1687" s="55">
        <v>1669</v>
      </c>
      <c r="C1687" s="55">
        <v>0</v>
      </c>
      <c r="D1687" s="55">
        <v>0</v>
      </c>
      <c r="E1687" s="55">
        <v>0</v>
      </c>
      <c r="F1687" s="55">
        <v>249124905.08061069</v>
      </c>
      <c r="G1687" s="55">
        <v>0</v>
      </c>
      <c r="H1687" s="55">
        <v>0</v>
      </c>
      <c r="I1687" s="55">
        <v>0</v>
      </c>
      <c r="J1687" s="55">
        <v>0</v>
      </c>
      <c r="K1687" s="55">
        <v>12940569.142956579</v>
      </c>
      <c r="L1687" s="55">
        <v>0</v>
      </c>
      <c r="M1687" s="56">
        <v>262065474.22356728</v>
      </c>
    </row>
    <row r="1688" spans="1:13" x14ac:dyDescent="0.4">
      <c r="A1688" s="51"/>
      <c r="B1688" s="52">
        <v>1670</v>
      </c>
      <c r="C1688" s="52">
        <v>0</v>
      </c>
      <c r="D1688" s="52">
        <v>0</v>
      </c>
      <c r="E1688" s="52">
        <v>0</v>
      </c>
      <c r="F1688" s="52">
        <v>0</v>
      </c>
      <c r="G1688" s="52">
        <v>0</v>
      </c>
      <c r="H1688" s="52">
        <v>0</v>
      </c>
      <c r="I1688" s="52">
        <v>0</v>
      </c>
      <c r="J1688" s="52">
        <v>0</v>
      </c>
      <c r="K1688" s="52">
        <v>0</v>
      </c>
      <c r="L1688" s="52">
        <v>0</v>
      </c>
      <c r="M1688" s="53">
        <v>0</v>
      </c>
    </row>
    <row r="1689" spans="1:13" x14ac:dyDescent="0.4">
      <c r="A1689" s="54"/>
      <c r="B1689" s="55">
        <v>1671</v>
      </c>
      <c r="C1689" s="55">
        <v>0</v>
      </c>
      <c r="D1689" s="55">
        <v>0</v>
      </c>
      <c r="E1689" s="55">
        <v>0</v>
      </c>
      <c r="F1689" s="55">
        <v>9362331.9566800892</v>
      </c>
      <c r="G1689" s="55">
        <v>0</v>
      </c>
      <c r="H1689" s="55">
        <v>0</v>
      </c>
      <c r="I1689" s="55">
        <v>0</v>
      </c>
      <c r="J1689" s="55">
        <v>0</v>
      </c>
      <c r="K1689" s="55">
        <v>0</v>
      </c>
      <c r="L1689" s="55">
        <v>0</v>
      </c>
      <c r="M1689" s="56">
        <v>9362331.9566800892</v>
      </c>
    </row>
    <row r="1690" spans="1:13" x14ac:dyDescent="0.4">
      <c r="A1690" s="51"/>
      <c r="B1690" s="52">
        <v>1672</v>
      </c>
      <c r="C1690" s="52">
        <v>0</v>
      </c>
      <c r="D1690" s="52">
        <v>0</v>
      </c>
      <c r="E1690" s="52">
        <v>0</v>
      </c>
      <c r="F1690" s="52">
        <v>0</v>
      </c>
      <c r="G1690" s="52">
        <v>0</v>
      </c>
      <c r="H1690" s="52">
        <v>0</v>
      </c>
      <c r="I1690" s="52">
        <v>0</v>
      </c>
      <c r="J1690" s="52">
        <v>0</v>
      </c>
      <c r="K1690" s="52">
        <v>0</v>
      </c>
      <c r="L1690" s="52">
        <v>0</v>
      </c>
      <c r="M1690" s="53">
        <v>0</v>
      </c>
    </row>
    <row r="1691" spans="1:13" x14ac:dyDescent="0.4">
      <c r="A1691" s="54"/>
      <c r="B1691" s="55">
        <v>1673</v>
      </c>
      <c r="C1691" s="55">
        <v>0</v>
      </c>
      <c r="D1691" s="55">
        <v>0</v>
      </c>
      <c r="E1691" s="55">
        <v>0</v>
      </c>
      <c r="F1691" s="55">
        <v>0</v>
      </c>
      <c r="G1691" s="55">
        <v>0</v>
      </c>
      <c r="H1691" s="55">
        <v>8410869.7656245455</v>
      </c>
      <c r="I1691" s="55">
        <v>0</v>
      </c>
      <c r="J1691" s="55">
        <v>0</v>
      </c>
      <c r="K1691" s="55">
        <v>0</v>
      </c>
      <c r="L1691" s="55">
        <v>0</v>
      </c>
      <c r="M1691" s="56">
        <v>8410869.7656245455</v>
      </c>
    </row>
    <row r="1692" spans="1:13" x14ac:dyDescent="0.4">
      <c r="A1692" s="51"/>
      <c r="B1692" s="52">
        <v>1674</v>
      </c>
      <c r="C1692" s="52">
        <v>0</v>
      </c>
      <c r="D1692" s="52">
        <v>0</v>
      </c>
      <c r="E1692" s="52">
        <v>0</v>
      </c>
      <c r="F1692" s="52">
        <v>0</v>
      </c>
      <c r="G1692" s="52">
        <v>0</v>
      </c>
      <c r="H1692" s="52">
        <v>0</v>
      </c>
      <c r="I1692" s="52">
        <v>0</v>
      </c>
      <c r="J1692" s="52">
        <v>0</v>
      </c>
      <c r="K1692" s="52">
        <v>0</v>
      </c>
      <c r="L1692" s="52">
        <v>0</v>
      </c>
      <c r="M1692" s="53">
        <v>0</v>
      </c>
    </row>
    <row r="1693" spans="1:13" x14ac:dyDescent="0.4">
      <c r="A1693" s="54"/>
      <c r="B1693" s="55">
        <v>1675</v>
      </c>
      <c r="C1693" s="55">
        <v>8176224.2281316146</v>
      </c>
      <c r="D1693" s="55">
        <v>0</v>
      </c>
      <c r="E1693" s="55">
        <v>0</v>
      </c>
      <c r="F1693" s="55">
        <v>0</v>
      </c>
      <c r="G1693" s="55">
        <v>0</v>
      </c>
      <c r="H1693" s="55">
        <v>13543293.845220476</v>
      </c>
      <c r="I1693" s="55">
        <v>0</v>
      </c>
      <c r="J1693" s="55">
        <v>0</v>
      </c>
      <c r="K1693" s="55">
        <v>0</v>
      </c>
      <c r="L1693" s="55">
        <v>0</v>
      </c>
      <c r="M1693" s="56">
        <v>21719518.073352091</v>
      </c>
    </row>
    <row r="1694" spans="1:13" x14ac:dyDescent="0.4">
      <c r="A1694" s="51"/>
      <c r="B1694" s="52">
        <v>1676</v>
      </c>
      <c r="C1694" s="52">
        <v>6188116.2536253454</v>
      </c>
      <c r="D1694" s="52">
        <v>0</v>
      </c>
      <c r="E1694" s="52">
        <v>6102288.4114529733</v>
      </c>
      <c r="F1694" s="52">
        <v>0</v>
      </c>
      <c r="G1694" s="52">
        <v>0</v>
      </c>
      <c r="H1694" s="52">
        <v>0</v>
      </c>
      <c r="I1694" s="52">
        <v>0</v>
      </c>
      <c r="J1694" s="52">
        <v>0</v>
      </c>
      <c r="K1694" s="52">
        <v>0</v>
      </c>
      <c r="L1694" s="52">
        <v>0</v>
      </c>
      <c r="M1694" s="53">
        <v>12290404.66507832</v>
      </c>
    </row>
    <row r="1695" spans="1:13" x14ac:dyDescent="0.4">
      <c r="A1695" s="54"/>
      <c r="B1695" s="55">
        <v>1677</v>
      </c>
      <c r="C1695" s="55">
        <v>0</v>
      </c>
      <c r="D1695" s="55">
        <v>0</v>
      </c>
      <c r="E1695" s="55">
        <v>0</v>
      </c>
      <c r="F1695" s="55">
        <v>0</v>
      </c>
      <c r="G1695" s="55">
        <v>0</v>
      </c>
      <c r="H1695" s="55">
        <v>0</v>
      </c>
      <c r="I1695" s="55">
        <v>0</v>
      </c>
      <c r="J1695" s="55">
        <v>0</v>
      </c>
      <c r="K1695" s="55">
        <v>0</v>
      </c>
      <c r="L1695" s="55">
        <v>0</v>
      </c>
      <c r="M1695" s="56">
        <v>7747598.7089945469</v>
      </c>
    </row>
    <row r="1696" spans="1:13" x14ac:dyDescent="0.4">
      <c r="A1696" s="51"/>
      <c r="B1696" s="52">
        <v>1678</v>
      </c>
      <c r="C1696" s="52">
        <v>7854174.5043183649</v>
      </c>
      <c r="D1696" s="52">
        <v>6201378.5245577227</v>
      </c>
      <c r="E1696" s="52">
        <v>0</v>
      </c>
      <c r="F1696" s="52">
        <v>0</v>
      </c>
      <c r="G1696" s="52">
        <v>0</v>
      </c>
      <c r="H1696" s="52">
        <v>0</v>
      </c>
      <c r="I1696" s="52">
        <v>0</v>
      </c>
      <c r="J1696" s="52">
        <v>8554055.9423100166</v>
      </c>
      <c r="K1696" s="52">
        <v>0</v>
      </c>
      <c r="L1696" s="52">
        <v>0</v>
      </c>
      <c r="M1696" s="53">
        <v>32987806.195546169</v>
      </c>
    </row>
    <row r="1697" spans="1:13" x14ac:dyDescent="0.4">
      <c r="A1697" s="54"/>
      <c r="B1697" s="55">
        <v>1679</v>
      </c>
      <c r="C1697" s="55">
        <v>0</v>
      </c>
      <c r="D1697" s="55">
        <v>0</v>
      </c>
      <c r="E1697" s="55">
        <v>0</v>
      </c>
      <c r="F1697" s="55">
        <v>0</v>
      </c>
      <c r="G1697" s="55">
        <v>0</v>
      </c>
      <c r="H1697" s="55">
        <v>0</v>
      </c>
      <c r="I1697" s="55">
        <v>0</v>
      </c>
      <c r="J1697" s="55">
        <v>0</v>
      </c>
      <c r="K1697" s="55">
        <v>0</v>
      </c>
      <c r="L1697" s="55">
        <v>0</v>
      </c>
      <c r="M1697" s="56">
        <v>8040075.886647664</v>
      </c>
    </row>
    <row r="1698" spans="1:13" x14ac:dyDescent="0.4">
      <c r="A1698" s="51"/>
      <c r="B1698" s="52">
        <v>1680</v>
      </c>
      <c r="C1698" s="52">
        <v>0</v>
      </c>
      <c r="D1698" s="52">
        <v>0</v>
      </c>
      <c r="E1698" s="52">
        <v>0</v>
      </c>
      <c r="F1698" s="52">
        <v>59363901.921466626</v>
      </c>
      <c r="G1698" s="52">
        <v>0</v>
      </c>
      <c r="H1698" s="52">
        <v>0</v>
      </c>
      <c r="I1698" s="52">
        <v>33921134.57710018</v>
      </c>
      <c r="J1698" s="52">
        <v>0</v>
      </c>
      <c r="K1698" s="52">
        <v>15693219.414922502</v>
      </c>
      <c r="L1698" s="52">
        <v>0</v>
      </c>
      <c r="M1698" s="53">
        <v>108978255.91348933</v>
      </c>
    </row>
    <row r="1699" spans="1:13" x14ac:dyDescent="0.4">
      <c r="A1699" s="54"/>
      <c r="B1699" s="55">
        <v>1681</v>
      </c>
      <c r="C1699" s="55">
        <v>0</v>
      </c>
      <c r="D1699" s="55">
        <v>34534442.877648063</v>
      </c>
      <c r="E1699" s="55">
        <v>0</v>
      </c>
      <c r="F1699" s="55">
        <v>0</v>
      </c>
      <c r="G1699" s="55">
        <v>0</v>
      </c>
      <c r="H1699" s="55">
        <v>0</v>
      </c>
      <c r="I1699" s="55">
        <v>0</v>
      </c>
      <c r="J1699" s="55">
        <v>0</v>
      </c>
      <c r="K1699" s="55">
        <v>0</v>
      </c>
      <c r="L1699" s="55">
        <v>37865317.670845427</v>
      </c>
      <c r="M1699" s="56">
        <v>72399760.54849349</v>
      </c>
    </row>
    <row r="1700" spans="1:13" x14ac:dyDescent="0.4">
      <c r="A1700" s="51"/>
      <c r="B1700" s="52">
        <v>1682</v>
      </c>
      <c r="C1700" s="52">
        <v>0</v>
      </c>
      <c r="D1700" s="52">
        <v>0</v>
      </c>
      <c r="E1700" s="52">
        <v>0</v>
      </c>
      <c r="F1700" s="52">
        <v>0</v>
      </c>
      <c r="G1700" s="52">
        <v>0</v>
      </c>
      <c r="H1700" s="52">
        <v>0</v>
      </c>
      <c r="I1700" s="52">
        <v>0</v>
      </c>
      <c r="J1700" s="52">
        <v>0</v>
      </c>
      <c r="K1700" s="52">
        <v>0</v>
      </c>
      <c r="L1700" s="52">
        <v>0</v>
      </c>
      <c r="M1700" s="53">
        <v>0</v>
      </c>
    </row>
    <row r="1701" spans="1:13" x14ac:dyDescent="0.4">
      <c r="A1701" s="54"/>
      <c r="B1701" s="55">
        <v>1683</v>
      </c>
      <c r="C1701" s="55">
        <v>0</v>
      </c>
      <c r="D1701" s="55">
        <v>0</v>
      </c>
      <c r="E1701" s="55">
        <v>0</v>
      </c>
      <c r="F1701" s="55">
        <v>0</v>
      </c>
      <c r="G1701" s="55">
        <v>0</v>
      </c>
      <c r="H1701" s="55">
        <v>0</v>
      </c>
      <c r="I1701" s="55">
        <v>25617427.440676488</v>
      </c>
      <c r="J1701" s="55">
        <v>0</v>
      </c>
      <c r="K1701" s="55">
        <v>0</v>
      </c>
      <c r="L1701" s="55">
        <v>0</v>
      </c>
      <c r="M1701" s="56">
        <v>25617427.440676488</v>
      </c>
    </row>
    <row r="1702" spans="1:13" x14ac:dyDescent="0.4">
      <c r="A1702" s="51"/>
      <c r="B1702" s="52">
        <v>1684</v>
      </c>
      <c r="C1702" s="52">
        <v>0</v>
      </c>
      <c r="D1702" s="52">
        <v>0</v>
      </c>
      <c r="E1702" s="52">
        <v>0</v>
      </c>
      <c r="F1702" s="52">
        <v>0</v>
      </c>
      <c r="G1702" s="52">
        <v>0</v>
      </c>
      <c r="H1702" s="52">
        <v>16973483.692292117</v>
      </c>
      <c r="I1702" s="52">
        <v>0</v>
      </c>
      <c r="J1702" s="52">
        <v>0</v>
      </c>
      <c r="K1702" s="52">
        <v>0</v>
      </c>
      <c r="L1702" s="52">
        <v>0</v>
      </c>
      <c r="M1702" s="53">
        <v>16973483.692292117</v>
      </c>
    </row>
    <row r="1703" spans="1:13" x14ac:dyDescent="0.4">
      <c r="A1703" s="54"/>
      <c r="B1703" s="55">
        <v>1685</v>
      </c>
      <c r="C1703" s="55">
        <v>0</v>
      </c>
      <c r="D1703" s="55">
        <v>0</v>
      </c>
      <c r="E1703" s="55">
        <v>0</v>
      </c>
      <c r="F1703" s="55">
        <v>0</v>
      </c>
      <c r="G1703" s="55">
        <v>0</v>
      </c>
      <c r="H1703" s="55">
        <v>8468701.6890300158</v>
      </c>
      <c r="I1703" s="55">
        <v>15630019.320891466</v>
      </c>
      <c r="J1703" s="55">
        <v>0</v>
      </c>
      <c r="K1703" s="55">
        <v>0</v>
      </c>
      <c r="L1703" s="55">
        <v>0</v>
      </c>
      <c r="M1703" s="56">
        <v>24098721.009921484</v>
      </c>
    </row>
    <row r="1704" spans="1:13" x14ac:dyDescent="0.4">
      <c r="A1704" s="51"/>
      <c r="B1704" s="52">
        <v>1686</v>
      </c>
      <c r="C1704" s="52">
        <v>0</v>
      </c>
      <c r="D1704" s="52">
        <v>0</v>
      </c>
      <c r="E1704" s="52">
        <v>0</v>
      </c>
      <c r="F1704" s="52">
        <v>0</v>
      </c>
      <c r="G1704" s="52">
        <v>0</v>
      </c>
      <c r="H1704" s="52">
        <v>0</v>
      </c>
      <c r="I1704" s="52">
        <v>0</v>
      </c>
      <c r="J1704" s="52">
        <v>0</v>
      </c>
      <c r="K1704" s="52">
        <v>0</v>
      </c>
      <c r="L1704" s="52">
        <v>29826457.049503028</v>
      </c>
      <c r="M1704" s="53">
        <v>29826457.049503028</v>
      </c>
    </row>
    <row r="1705" spans="1:13" x14ac:dyDescent="0.4">
      <c r="A1705" s="54"/>
      <c r="B1705" s="55">
        <v>1687</v>
      </c>
      <c r="C1705" s="55">
        <v>0</v>
      </c>
      <c r="D1705" s="55">
        <v>0</v>
      </c>
      <c r="E1705" s="55">
        <v>0</v>
      </c>
      <c r="F1705" s="55">
        <v>8285232.2781292573</v>
      </c>
      <c r="G1705" s="55">
        <v>0</v>
      </c>
      <c r="H1705" s="55">
        <v>0</v>
      </c>
      <c r="I1705" s="55">
        <v>0</v>
      </c>
      <c r="J1705" s="55">
        <v>5761201.4305275995</v>
      </c>
      <c r="K1705" s="55">
        <v>0</v>
      </c>
      <c r="L1705" s="55">
        <v>0</v>
      </c>
      <c r="M1705" s="56">
        <v>8285232.2781292573</v>
      </c>
    </row>
    <row r="1706" spans="1:13" x14ac:dyDescent="0.4">
      <c r="A1706" s="51"/>
      <c r="B1706" s="52">
        <v>1688</v>
      </c>
      <c r="C1706" s="52">
        <v>11212555.523792127</v>
      </c>
      <c r="D1706" s="52">
        <v>0</v>
      </c>
      <c r="E1706" s="52">
        <v>0</v>
      </c>
      <c r="F1706" s="52">
        <v>0</v>
      </c>
      <c r="G1706" s="52">
        <v>0</v>
      </c>
      <c r="H1706" s="52">
        <v>0</v>
      </c>
      <c r="I1706" s="52">
        <v>0</v>
      </c>
      <c r="J1706" s="52">
        <v>0</v>
      </c>
      <c r="K1706" s="52">
        <v>0</v>
      </c>
      <c r="L1706" s="52">
        <v>6837944.1772701163</v>
      </c>
      <c r="M1706" s="53">
        <v>18050499.701062247</v>
      </c>
    </row>
    <row r="1707" spans="1:13" x14ac:dyDescent="0.4">
      <c r="A1707" s="54"/>
      <c r="B1707" s="55">
        <v>1689</v>
      </c>
      <c r="C1707" s="55">
        <v>0</v>
      </c>
      <c r="D1707" s="55">
        <v>0</v>
      </c>
      <c r="E1707" s="55">
        <v>0</v>
      </c>
      <c r="F1707" s="55">
        <v>12838868.429744285</v>
      </c>
      <c r="G1707" s="55">
        <v>0</v>
      </c>
      <c r="H1707" s="55">
        <v>0</v>
      </c>
      <c r="I1707" s="55">
        <v>0</v>
      </c>
      <c r="J1707" s="55">
        <v>0</v>
      </c>
      <c r="K1707" s="55">
        <v>0</v>
      </c>
      <c r="L1707" s="55">
        <v>0</v>
      </c>
      <c r="M1707" s="56">
        <v>12838868.429744285</v>
      </c>
    </row>
    <row r="1708" spans="1:13" x14ac:dyDescent="0.4">
      <c r="A1708" s="51"/>
      <c r="B1708" s="52">
        <v>1690</v>
      </c>
      <c r="C1708" s="52">
        <v>0</v>
      </c>
      <c r="D1708" s="52">
        <v>0</v>
      </c>
      <c r="E1708" s="52">
        <v>0</v>
      </c>
      <c r="F1708" s="52">
        <v>0</v>
      </c>
      <c r="G1708" s="52">
        <v>0</v>
      </c>
      <c r="H1708" s="52">
        <v>0</v>
      </c>
      <c r="I1708" s="52">
        <v>0</v>
      </c>
      <c r="J1708" s="52">
        <v>0</v>
      </c>
      <c r="K1708" s="52">
        <v>0</v>
      </c>
      <c r="L1708" s="52">
        <v>0</v>
      </c>
      <c r="M1708" s="53">
        <v>0</v>
      </c>
    </row>
    <row r="1709" spans="1:13" x14ac:dyDescent="0.4">
      <c r="A1709" s="54"/>
      <c r="B1709" s="55">
        <v>1691</v>
      </c>
      <c r="C1709" s="55">
        <v>0</v>
      </c>
      <c r="D1709" s="55">
        <v>8318337.6299860412</v>
      </c>
      <c r="E1709" s="55">
        <v>0</v>
      </c>
      <c r="F1709" s="55">
        <v>0</v>
      </c>
      <c r="G1709" s="55">
        <v>0</v>
      </c>
      <c r="H1709" s="55">
        <v>0</v>
      </c>
      <c r="I1709" s="55">
        <v>0</v>
      </c>
      <c r="J1709" s="55">
        <v>28016300.30034994</v>
      </c>
      <c r="K1709" s="55">
        <v>0</v>
      </c>
      <c r="L1709" s="55">
        <v>0</v>
      </c>
      <c r="M1709" s="56">
        <v>8318337.6299860412</v>
      </c>
    </row>
    <row r="1710" spans="1:13" x14ac:dyDescent="0.4">
      <c r="A1710" s="51"/>
      <c r="B1710" s="52">
        <v>1692</v>
      </c>
      <c r="C1710" s="52">
        <v>0</v>
      </c>
      <c r="D1710" s="52">
        <v>0</v>
      </c>
      <c r="E1710" s="52">
        <v>0</v>
      </c>
      <c r="F1710" s="52">
        <v>0</v>
      </c>
      <c r="G1710" s="52">
        <v>0</v>
      </c>
      <c r="H1710" s="52">
        <v>0</v>
      </c>
      <c r="I1710" s="52">
        <v>0</v>
      </c>
      <c r="J1710" s="52">
        <v>0</v>
      </c>
      <c r="K1710" s="52">
        <v>180917950.55489379</v>
      </c>
      <c r="L1710" s="52">
        <v>0</v>
      </c>
      <c r="M1710" s="53">
        <v>180917950.55489379</v>
      </c>
    </row>
    <row r="1711" spans="1:13" x14ac:dyDescent="0.4">
      <c r="A1711" s="54"/>
      <c r="B1711" s="55">
        <v>1693</v>
      </c>
      <c r="C1711" s="55">
        <v>0</v>
      </c>
      <c r="D1711" s="55">
        <v>0</v>
      </c>
      <c r="E1711" s="55">
        <v>0</v>
      </c>
      <c r="F1711" s="55">
        <v>0</v>
      </c>
      <c r="G1711" s="55">
        <v>0</v>
      </c>
      <c r="H1711" s="55">
        <v>0</v>
      </c>
      <c r="I1711" s="55">
        <v>0</v>
      </c>
      <c r="J1711" s="55">
        <v>0</v>
      </c>
      <c r="K1711" s="55">
        <v>0</v>
      </c>
      <c r="L1711" s="55">
        <v>14738013.554263769</v>
      </c>
      <c r="M1711" s="56">
        <v>14738013.554263769</v>
      </c>
    </row>
    <row r="1712" spans="1:13" x14ac:dyDescent="0.4">
      <c r="A1712" s="51"/>
      <c r="B1712" s="52">
        <v>1694</v>
      </c>
      <c r="C1712" s="52">
        <v>0</v>
      </c>
      <c r="D1712" s="52">
        <v>0</v>
      </c>
      <c r="E1712" s="52">
        <v>0</v>
      </c>
      <c r="F1712" s="52">
        <v>0</v>
      </c>
      <c r="G1712" s="52">
        <v>5911162.1461667502</v>
      </c>
      <c r="H1712" s="52">
        <v>0</v>
      </c>
      <c r="I1712" s="52">
        <v>0</v>
      </c>
      <c r="J1712" s="52">
        <v>0</v>
      </c>
      <c r="K1712" s="52">
        <v>0</v>
      </c>
      <c r="L1712" s="52">
        <v>0</v>
      </c>
      <c r="M1712" s="53">
        <v>19412365.604395621</v>
      </c>
    </row>
    <row r="1713" spans="1:13" x14ac:dyDescent="0.4">
      <c r="A1713" s="54"/>
      <c r="B1713" s="55">
        <v>1695</v>
      </c>
      <c r="C1713" s="55">
        <v>0</v>
      </c>
      <c r="D1713" s="55">
        <v>0</v>
      </c>
      <c r="E1713" s="55">
        <v>0</v>
      </c>
      <c r="F1713" s="55">
        <v>897003990.44548607</v>
      </c>
      <c r="G1713" s="55">
        <v>765136016.41171741</v>
      </c>
      <c r="H1713" s="55">
        <v>16907691.902713615</v>
      </c>
      <c r="I1713" s="55">
        <v>0</v>
      </c>
      <c r="J1713" s="55">
        <v>5771873.2004108299</v>
      </c>
      <c r="K1713" s="55">
        <v>0</v>
      </c>
      <c r="L1713" s="55">
        <v>0</v>
      </c>
      <c r="M1713" s="56">
        <v>1685074243.7996769</v>
      </c>
    </row>
    <row r="1714" spans="1:13" x14ac:dyDescent="0.4">
      <c r="A1714" s="51"/>
      <c r="B1714" s="52">
        <v>1696</v>
      </c>
      <c r="C1714" s="52">
        <v>0</v>
      </c>
      <c r="D1714" s="52">
        <v>0</v>
      </c>
      <c r="E1714" s="52">
        <v>0</v>
      </c>
      <c r="F1714" s="52">
        <v>0</v>
      </c>
      <c r="G1714" s="52">
        <v>33668373.339268401</v>
      </c>
      <c r="H1714" s="52">
        <v>6196642.7316085231</v>
      </c>
      <c r="I1714" s="52">
        <v>0</v>
      </c>
      <c r="J1714" s="52">
        <v>0</v>
      </c>
      <c r="K1714" s="52">
        <v>0</v>
      </c>
      <c r="L1714" s="52">
        <v>0</v>
      </c>
      <c r="M1714" s="53">
        <v>39865016.070876926</v>
      </c>
    </row>
    <row r="1715" spans="1:13" x14ac:dyDescent="0.4">
      <c r="A1715" s="54"/>
      <c r="B1715" s="55">
        <v>1697</v>
      </c>
      <c r="C1715" s="55">
        <v>7139058.6534498781</v>
      </c>
      <c r="D1715" s="55">
        <v>8679913.7508503944</v>
      </c>
      <c r="E1715" s="55">
        <v>0</v>
      </c>
      <c r="F1715" s="55">
        <v>0</v>
      </c>
      <c r="G1715" s="55">
        <v>6006994.0478174333</v>
      </c>
      <c r="H1715" s="55">
        <v>0</v>
      </c>
      <c r="I1715" s="55">
        <v>0</v>
      </c>
      <c r="J1715" s="55">
        <v>0</v>
      </c>
      <c r="K1715" s="55">
        <v>0</v>
      </c>
      <c r="L1715" s="55">
        <v>0</v>
      </c>
      <c r="M1715" s="56">
        <v>21825966.452117704</v>
      </c>
    </row>
    <row r="1716" spans="1:13" x14ac:dyDescent="0.4">
      <c r="A1716" s="51"/>
      <c r="B1716" s="52">
        <v>1698</v>
      </c>
      <c r="C1716" s="52">
        <v>0</v>
      </c>
      <c r="D1716" s="52">
        <v>0</v>
      </c>
      <c r="E1716" s="52">
        <v>0</v>
      </c>
      <c r="F1716" s="52">
        <v>30533634.027928937</v>
      </c>
      <c r="G1716" s="52">
        <v>6610817.1301803812</v>
      </c>
      <c r="H1716" s="52">
        <v>0</v>
      </c>
      <c r="I1716" s="52">
        <v>0</v>
      </c>
      <c r="J1716" s="52">
        <v>0</v>
      </c>
      <c r="K1716" s="52">
        <v>0</v>
      </c>
      <c r="L1716" s="52">
        <v>0</v>
      </c>
      <c r="M1716" s="53">
        <v>37144451.158109315</v>
      </c>
    </row>
    <row r="1717" spans="1:13" x14ac:dyDescent="0.4">
      <c r="A1717" s="54"/>
      <c r="B1717" s="55">
        <v>1699</v>
      </c>
      <c r="C1717" s="55">
        <v>0</v>
      </c>
      <c r="D1717" s="55">
        <v>219244416.36930075</v>
      </c>
      <c r="E1717" s="55">
        <v>0</v>
      </c>
      <c r="F1717" s="55">
        <v>0</v>
      </c>
      <c r="G1717" s="55">
        <v>0</v>
      </c>
      <c r="H1717" s="55">
        <v>0</v>
      </c>
      <c r="I1717" s="55">
        <v>10700943.963630542</v>
      </c>
      <c r="J1717" s="55">
        <v>0</v>
      </c>
      <c r="K1717" s="55">
        <v>185076107.77376089</v>
      </c>
      <c r="L1717" s="55">
        <v>0</v>
      </c>
      <c r="M1717" s="56">
        <v>415021468.10669214</v>
      </c>
    </row>
    <row r="1718" spans="1:13" x14ac:dyDescent="0.4">
      <c r="A1718" s="51"/>
      <c r="B1718" s="52">
        <v>1700</v>
      </c>
      <c r="C1718" s="52">
        <v>0</v>
      </c>
      <c r="D1718" s="52">
        <v>0</v>
      </c>
      <c r="E1718" s="52">
        <v>0</v>
      </c>
      <c r="F1718" s="52">
        <v>0</v>
      </c>
      <c r="G1718" s="52">
        <v>0</v>
      </c>
      <c r="H1718" s="52">
        <v>0</v>
      </c>
      <c r="I1718" s="52">
        <v>19498875.60245312</v>
      </c>
      <c r="J1718" s="52">
        <v>7796275.9274458252</v>
      </c>
      <c r="K1718" s="52">
        <v>0</v>
      </c>
      <c r="L1718" s="52">
        <v>0</v>
      </c>
      <c r="M1718" s="53">
        <v>19498875.60245312</v>
      </c>
    </row>
    <row r="1719" spans="1:13" x14ac:dyDescent="0.4">
      <c r="A1719" s="54"/>
      <c r="B1719" s="55">
        <v>1701</v>
      </c>
      <c r="C1719" s="55">
        <v>0</v>
      </c>
      <c r="D1719" s="55">
        <v>0</v>
      </c>
      <c r="E1719" s="55">
        <v>0</v>
      </c>
      <c r="F1719" s="55">
        <v>0</v>
      </c>
      <c r="G1719" s="55">
        <v>0</v>
      </c>
      <c r="H1719" s="55">
        <v>0</v>
      </c>
      <c r="I1719" s="55">
        <v>0</v>
      </c>
      <c r="J1719" s="55">
        <v>0</v>
      </c>
      <c r="K1719" s="55">
        <v>0</v>
      </c>
      <c r="L1719" s="55">
        <v>0</v>
      </c>
      <c r="M1719" s="56">
        <v>0</v>
      </c>
    </row>
    <row r="1720" spans="1:13" x14ac:dyDescent="0.4">
      <c r="A1720" s="51"/>
      <c r="B1720" s="52">
        <v>1702</v>
      </c>
      <c r="C1720" s="52">
        <v>0</v>
      </c>
      <c r="D1720" s="52">
        <v>0</v>
      </c>
      <c r="E1720" s="52">
        <v>0</v>
      </c>
      <c r="F1720" s="52">
        <v>0</v>
      </c>
      <c r="G1720" s="52">
        <v>0</v>
      </c>
      <c r="H1720" s="52">
        <v>0</v>
      </c>
      <c r="I1720" s="52">
        <v>0</v>
      </c>
      <c r="J1720" s="52">
        <v>0</v>
      </c>
      <c r="K1720" s="52">
        <v>0</v>
      </c>
      <c r="L1720" s="52">
        <v>0</v>
      </c>
      <c r="M1720" s="53">
        <v>0</v>
      </c>
    </row>
    <row r="1721" spans="1:13" x14ac:dyDescent="0.4">
      <c r="A1721" s="54"/>
      <c r="B1721" s="55">
        <v>1703</v>
      </c>
      <c r="C1721" s="55">
        <v>0</v>
      </c>
      <c r="D1721" s="55">
        <v>0</v>
      </c>
      <c r="E1721" s="55">
        <v>0</v>
      </c>
      <c r="F1721" s="55">
        <v>6055747.1140425801</v>
      </c>
      <c r="G1721" s="55">
        <v>0</v>
      </c>
      <c r="H1721" s="55">
        <v>0</v>
      </c>
      <c r="I1721" s="55">
        <v>0</v>
      </c>
      <c r="J1721" s="55">
        <v>0</v>
      </c>
      <c r="K1721" s="55">
        <v>0</v>
      </c>
      <c r="L1721" s="55">
        <v>0</v>
      </c>
      <c r="M1721" s="56">
        <v>6055747.1140425801</v>
      </c>
    </row>
    <row r="1722" spans="1:13" x14ac:dyDescent="0.4">
      <c r="A1722" s="51"/>
      <c r="B1722" s="52">
        <v>1704</v>
      </c>
      <c r="C1722" s="52">
        <v>0</v>
      </c>
      <c r="D1722" s="52">
        <v>0</v>
      </c>
      <c r="E1722" s="52">
        <v>0</v>
      </c>
      <c r="F1722" s="52">
        <v>0</v>
      </c>
      <c r="G1722" s="52">
        <v>0</v>
      </c>
      <c r="H1722" s="52">
        <v>0</v>
      </c>
      <c r="I1722" s="52">
        <v>0</v>
      </c>
      <c r="J1722" s="52">
        <v>0</v>
      </c>
      <c r="K1722" s="52">
        <v>0</v>
      </c>
      <c r="L1722" s="52">
        <v>0</v>
      </c>
      <c r="M1722" s="53">
        <v>0</v>
      </c>
    </row>
    <row r="1723" spans="1:13" x14ac:dyDescent="0.4">
      <c r="A1723" s="54"/>
      <c r="B1723" s="55">
        <v>1705</v>
      </c>
      <c r="C1723" s="55">
        <v>0</v>
      </c>
      <c r="D1723" s="55">
        <v>0</v>
      </c>
      <c r="E1723" s="55">
        <v>33038836.461171616</v>
      </c>
      <c r="F1723" s="55">
        <v>0</v>
      </c>
      <c r="G1723" s="55">
        <v>8206711.4343186077</v>
      </c>
      <c r="H1723" s="55">
        <v>0</v>
      </c>
      <c r="I1723" s="55">
        <v>0</v>
      </c>
      <c r="J1723" s="55">
        <v>0</v>
      </c>
      <c r="K1723" s="55">
        <v>9648313.0555952489</v>
      </c>
      <c r="L1723" s="55">
        <v>0</v>
      </c>
      <c r="M1723" s="56">
        <v>78854411.86650601</v>
      </c>
    </row>
    <row r="1724" spans="1:13" x14ac:dyDescent="0.4">
      <c r="A1724" s="51"/>
      <c r="B1724" s="52">
        <v>1706</v>
      </c>
      <c r="C1724" s="52">
        <v>0</v>
      </c>
      <c r="D1724" s="52">
        <v>0</v>
      </c>
      <c r="E1724" s="52">
        <v>0</v>
      </c>
      <c r="F1724" s="52">
        <v>0</v>
      </c>
      <c r="G1724" s="52">
        <v>13155488.186011324</v>
      </c>
      <c r="H1724" s="52">
        <v>0</v>
      </c>
      <c r="I1724" s="52">
        <v>0</v>
      </c>
      <c r="J1724" s="52">
        <v>0</v>
      </c>
      <c r="K1724" s="52">
        <v>0</v>
      </c>
      <c r="L1724" s="52">
        <v>0</v>
      </c>
      <c r="M1724" s="53">
        <v>13155488.186011324</v>
      </c>
    </row>
    <row r="1725" spans="1:13" x14ac:dyDescent="0.4">
      <c r="A1725" s="54"/>
      <c r="B1725" s="55">
        <v>1707</v>
      </c>
      <c r="C1725" s="55">
        <v>32773232.493952826</v>
      </c>
      <c r="D1725" s="55">
        <v>0</v>
      </c>
      <c r="E1725" s="55">
        <v>0</v>
      </c>
      <c r="F1725" s="55">
        <v>0</v>
      </c>
      <c r="G1725" s="55">
        <v>0</v>
      </c>
      <c r="H1725" s="55">
        <v>0</v>
      </c>
      <c r="I1725" s="55">
        <v>0</v>
      </c>
      <c r="J1725" s="55">
        <v>0</v>
      </c>
      <c r="K1725" s="55">
        <v>0</v>
      </c>
      <c r="L1725" s="55">
        <v>0</v>
      </c>
      <c r="M1725" s="56">
        <v>32773232.493952826</v>
      </c>
    </row>
    <row r="1726" spans="1:13" x14ac:dyDescent="0.4">
      <c r="A1726" s="51"/>
      <c r="B1726" s="52">
        <v>1708</v>
      </c>
      <c r="C1726" s="52">
        <v>0</v>
      </c>
      <c r="D1726" s="52">
        <v>0</v>
      </c>
      <c r="E1726" s="52">
        <v>0</v>
      </c>
      <c r="F1726" s="52">
        <v>0</v>
      </c>
      <c r="G1726" s="52">
        <v>0</v>
      </c>
      <c r="H1726" s="52">
        <v>0</v>
      </c>
      <c r="I1726" s="52">
        <v>0</v>
      </c>
      <c r="J1726" s="52">
        <v>0</v>
      </c>
      <c r="K1726" s="52">
        <v>0</v>
      </c>
      <c r="L1726" s="52">
        <v>9800480.4765593167</v>
      </c>
      <c r="M1726" s="53">
        <v>9800480.4765593167</v>
      </c>
    </row>
    <row r="1727" spans="1:13" x14ac:dyDescent="0.4">
      <c r="A1727" s="54"/>
      <c r="B1727" s="55">
        <v>1709</v>
      </c>
      <c r="C1727" s="55">
        <v>0</v>
      </c>
      <c r="D1727" s="55">
        <v>0</v>
      </c>
      <c r="E1727" s="55">
        <v>20434082.606561597</v>
      </c>
      <c r="F1727" s="55">
        <v>0</v>
      </c>
      <c r="G1727" s="55">
        <v>0</v>
      </c>
      <c r="H1727" s="55">
        <v>0</v>
      </c>
      <c r="I1727" s="55">
        <v>0</v>
      </c>
      <c r="J1727" s="55">
        <v>0</v>
      </c>
      <c r="K1727" s="55">
        <v>0</v>
      </c>
      <c r="L1727" s="55">
        <v>0</v>
      </c>
      <c r="M1727" s="56">
        <v>20434082.606561597</v>
      </c>
    </row>
    <row r="1728" spans="1:13" x14ac:dyDescent="0.4">
      <c r="A1728" s="51"/>
      <c r="B1728" s="52">
        <v>1710</v>
      </c>
      <c r="C1728" s="52">
        <v>0</v>
      </c>
      <c r="D1728" s="52">
        <v>0</v>
      </c>
      <c r="E1728" s="52">
        <v>0</v>
      </c>
      <c r="F1728" s="52">
        <v>0</v>
      </c>
      <c r="G1728" s="52">
        <v>0</v>
      </c>
      <c r="H1728" s="52">
        <v>0</v>
      </c>
      <c r="I1728" s="52">
        <v>0</v>
      </c>
      <c r="J1728" s="52">
        <v>0</v>
      </c>
      <c r="K1728" s="52">
        <v>0</v>
      </c>
      <c r="L1728" s="52">
        <v>8976942.850821143</v>
      </c>
      <c r="M1728" s="53">
        <v>8976942.850821143</v>
      </c>
    </row>
    <row r="1729" spans="1:13" x14ac:dyDescent="0.4">
      <c r="A1729" s="54"/>
      <c r="B1729" s="55">
        <v>1711</v>
      </c>
      <c r="C1729" s="55">
        <v>0</v>
      </c>
      <c r="D1729" s="55">
        <v>0</v>
      </c>
      <c r="E1729" s="55">
        <v>0</v>
      </c>
      <c r="F1729" s="55">
        <v>0</v>
      </c>
      <c r="G1729" s="55">
        <v>0</v>
      </c>
      <c r="H1729" s="55">
        <v>0</v>
      </c>
      <c r="I1729" s="55">
        <v>0</v>
      </c>
      <c r="J1729" s="55">
        <v>0</v>
      </c>
      <c r="K1729" s="55">
        <v>0</v>
      </c>
      <c r="L1729" s="55">
        <v>0</v>
      </c>
      <c r="M1729" s="56">
        <v>0</v>
      </c>
    </row>
    <row r="1730" spans="1:13" x14ac:dyDescent="0.4">
      <c r="A1730" s="51"/>
      <c r="B1730" s="52">
        <v>1712</v>
      </c>
      <c r="C1730" s="52">
        <v>0</v>
      </c>
      <c r="D1730" s="52">
        <v>6969312.3233496398</v>
      </c>
      <c r="E1730" s="52">
        <v>0</v>
      </c>
      <c r="F1730" s="52">
        <v>0</v>
      </c>
      <c r="G1730" s="52">
        <v>13997789.300183252</v>
      </c>
      <c r="H1730" s="52">
        <v>0</v>
      </c>
      <c r="I1730" s="52">
        <v>0</v>
      </c>
      <c r="J1730" s="52">
        <v>0</v>
      </c>
      <c r="K1730" s="52">
        <v>7654205.8777993759</v>
      </c>
      <c r="L1730" s="52">
        <v>0</v>
      </c>
      <c r="M1730" s="53">
        <v>28621307.501332268</v>
      </c>
    </row>
    <row r="1731" spans="1:13" x14ac:dyDescent="0.4">
      <c r="A1731" s="54"/>
      <c r="B1731" s="55">
        <v>1713</v>
      </c>
      <c r="C1731" s="55">
        <v>7399978.1161716897</v>
      </c>
      <c r="D1731" s="55">
        <v>0</v>
      </c>
      <c r="E1731" s="55">
        <v>6050165.9180511162</v>
      </c>
      <c r="F1731" s="55">
        <v>0</v>
      </c>
      <c r="G1731" s="55">
        <v>0</v>
      </c>
      <c r="H1731" s="55">
        <v>0</v>
      </c>
      <c r="I1731" s="55">
        <v>9808681.7728298083</v>
      </c>
      <c r="J1731" s="55">
        <v>0</v>
      </c>
      <c r="K1731" s="55">
        <v>0</v>
      </c>
      <c r="L1731" s="55">
        <v>0</v>
      </c>
      <c r="M1731" s="56">
        <v>23258825.807052612</v>
      </c>
    </row>
    <row r="1732" spans="1:13" x14ac:dyDescent="0.4">
      <c r="A1732" s="51"/>
      <c r="B1732" s="52">
        <v>1714</v>
      </c>
      <c r="C1732" s="52">
        <v>0</v>
      </c>
      <c r="D1732" s="52">
        <v>0</v>
      </c>
      <c r="E1732" s="52">
        <v>0</v>
      </c>
      <c r="F1732" s="52">
        <v>0</v>
      </c>
      <c r="G1732" s="52">
        <v>0</v>
      </c>
      <c r="H1732" s="52">
        <v>16405671.210446792</v>
      </c>
      <c r="I1732" s="52">
        <v>0</v>
      </c>
      <c r="J1732" s="52">
        <v>0</v>
      </c>
      <c r="K1732" s="52">
        <v>0</v>
      </c>
      <c r="L1732" s="52">
        <v>0</v>
      </c>
      <c r="M1732" s="53">
        <v>16405671.210446792</v>
      </c>
    </row>
    <row r="1733" spans="1:13" x14ac:dyDescent="0.4">
      <c r="A1733" s="54"/>
      <c r="B1733" s="55">
        <v>1715</v>
      </c>
      <c r="C1733" s="55">
        <v>0</v>
      </c>
      <c r="D1733" s="55">
        <v>6291120.2404854819</v>
      </c>
      <c r="E1733" s="55">
        <v>0</v>
      </c>
      <c r="F1733" s="55">
        <v>14503046.663600538</v>
      </c>
      <c r="G1733" s="55">
        <v>0</v>
      </c>
      <c r="H1733" s="55">
        <v>0</v>
      </c>
      <c r="I1733" s="55">
        <v>0</v>
      </c>
      <c r="J1733" s="55">
        <v>0</v>
      </c>
      <c r="K1733" s="55">
        <v>0</v>
      </c>
      <c r="L1733" s="55">
        <v>0</v>
      </c>
      <c r="M1733" s="56">
        <v>20794166.90408602</v>
      </c>
    </row>
    <row r="1734" spans="1:13" x14ac:dyDescent="0.4">
      <c r="A1734" s="51"/>
      <c r="B1734" s="52">
        <v>1716</v>
      </c>
      <c r="C1734" s="52">
        <v>0</v>
      </c>
      <c r="D1734" s="52">
        <v>0</v>
      </c>
      <c r="E1734" s="52">
        <v>0</v>
      </c>
      <c r="F1734" s="52">
        <v>0</v>
      </c>
      <c r="G1734" s="52">
        <v>0</v>
      </c>
      <c r="H1734" s="52">
        <v>0</v>
      </c>
      <c r="I1734" s="52">
        <v>0</v>
      </c>
      <c r="J1734" s="52">
        <v>0</v>
      </c>
      <c r="K1734" s="52">
        <v>0</v>
      </c>
      <c r="L1734" s="52">
        <v>0</v>
      </c>
      <c r="M1734" s="53">
        <v>0</v>
      </c>
    </row>
    <row r="1735" spans="1:13" x14ac:dyDescent="0.4">
      <c r="A1735" s="54"/>
      <c r="B1735" s="55">
        <v>1717</v>
      </c>
      <c r="C1735" s="55">
        <v>0</v>
      </c>
      <c r="D1735" s="55">
        <v>0</v>
      </c>
      <c r="E1735" s="55">
        <v>0</v>
      </c>
      <c r="F1735" s="55">
        <v>0</v>
      </c>
      <c r="G1735" s="55">
        <v>0</v>
      </c>
      <c r="H1735" s="55">
        <v>0</v>
      </c>
      <c r="I1735" s="55">
        <v>28050422.327586465</v>
      </c>
      <c r="J1735" s="55">
        <v>0</v>
      </c>
      <c r="K1735" s="55">
        <v>0</v>
      </c>
      <c r="L1735" s="55">
        <v>0</v>
      </c>
      <c r="M1735" s="56">
        <v>28050422.327586465</v>
      </c>
    </row>
    <row r="1736" spans="1:13" x14ac:dyDescent="0.4">
      <c r="A1736" s="51"/>
      <c r="B1736" s="52">
        <v>1718</v>
      </c>
      <c r="C1736" s="52">
        <v>0</v>
      </c>
      <c r="D1736" s="52">
        <v>0</v>
      </c>
      <c r="E1736" s="52">
        <v>0</v>
      </c>
      <c r="F1736" s="52">
        <v>0</v>
      </c>
      <c r="G1736" s="52">
        <v>8365543.9667315762</v>
      </c>
      <c r="H1736" s="52">
        <v>0</v>
      </c>
      <c r="I1736" s="52">
        <v>0</v>
      </c>
      <c r="J1736" s="52">
        <v>0</v>
      </c>
      <c r="K1736" s="52">
        <v>0</v>
      </c>
      <c r="L1736" s="52">
        <v>0</v>
      </c>
      <c r="M1736" s="53">
        <v>8365543.9667315762</v>
      </c>
    </row>
    <row r="1737" spans="1:13" x14ac:dyDescent="0.4">
      <c r="A1737" s="54"/>
      <c r="B1737" s="55">
        <v>1719</v>
      </c>
      <c r="C1737" s="55">
        <v>0</v>
      </c>
      <c r="D1737" s="55">
        <v>11296577.351509327</v>
      </c>
      <c r="E1737" s="55">
        <v>0</v>
      </c>
      <c r="F1737" s="55">
        <v>0</v>
      </c>
      <c r="G1737" s="55">
        <v>0</v>
      </c>
      <c r="H1737" s="55">
        <v>0</v>
      </c>
      <c r="I1737" s="55">
        <v>12641997.10884684</v>
      </c>
      <c r="J1737" s="55">
        <v>0</v>
      </c>
      <c r="K1737" s="55">
        <v>7371048.9451869437</v>
      </c>
      <c r="L1737" s="55">
        <v>0</v>
      </c>
      <c r="M1737" s="56">
        <v>31309623.405543111</v>
      </c>
    </row>
    <row r="1738" spans="1:13" x14ac:dyDescent="0.4">
      <c r="A1738" s="51"/>
      <c r="B1738" s="52">
        <v>1720</v>
      </c>
      <c r="C1738" s="52">
        <v>0</v>
      </c>
      <c r="D1738" s="52">
        <v>0</v>
      </c>
      <c r="E1738" s="52">
        <v>0</v>
      </c>
      <c r="F1738" s="52">
        <v>0</v>
      </c>
      <c r="G1738" s="52">
        <v>0</v>
      </c>
      <c r="H1738" s="52">
        <v>0</v>
      </c>
      <c r="I1738" s="52">
        <v>168428035.55236608</v>
      </c>
      <c r="J1738" s="52">
        <v>0</v>
      </c>
      <c r="K1738" s="52">
        <v>0</v>
      </c>
      <c r="L1738" s="52">
        <v>0</v>
      </c>
      <c r="M1738" s="53">
        <v>168428035.55236608</v>
      </c>
    </row>
    <row r="1739" spans="1:13" x14ac:dyDescent="0.4">
      <c r="A1739" s="54"/>
      <c r="B1739" s="55">
        <v>1721</v>
      </c>
      <c r="C1739" s="55">
        <v>0</v>
      </c>
      <c r="D1739" s="55">
        <v>0</v>
      </c>
      <c r="E1739" s="55">
        <v>0</v>
      </c>
      <c r="F1739" s="55">
        <v>0</v>
      </c>
      <c r="G1739" s="55">
        <v>0</v>
      </c>
      <c r="H1739" s="55">
        <v>7487190.296615907</v>
      </c>
      <c r="I1739" s="55">
        <v>0</v>
      </c>
      <c r="J1739" s="55">
        <v>0</v>
      </c>
      <c r="K1739" s="55">
        <v>0</v>
      </c>
      <c r="L1739" s="55">
        <v>0</v>
      </c>
      <c r="M1739" s="56">
        <v>7487190.296615907</v>
      </c>
    </row>
    <row r="1740" spans="1:13" x14ac:dyDescent="0.4">
      <c r="A1740" s="51"/>
      <c r="B1740" s="52">
        <v>1722</v>
      </c>
      <c r="C1740" s="52">
        <v>0</v>
      </c>
      <c r="D1740" s="52">
        <v>0</v>
      </c>
      <c r="E1740" s="52">
        <v>0</v>
      </c>
      <c r="F1740" s="52">
        <v>0</v>
      </c>
      <c r="G1740" s="52">
        <v>0</v>
      </c>
      <c r="H1740" s="52">
        <v>0</v>
      </c>
      <c r="I1740" s="52">
        <v>0</v>
      </c>
      <c r="J1740" s="52">
        <v>0</v>
      </c>
      <c r="K1740" s="52">
        <v>0</v>
      </c>
      <c r="L1740" s="52">
        <v>0</v>
      </c>
      <c r="M1740" s="53">
        <v>31843883.219700947</v>
      </c>
    </row>
    <row r="1741" spans="1:13" x14ac:dyDescent="0.4">
      <c r="A1741" s="54"/>
      <c r="B1741" s="55">
        <v>1723</v>
      </c>
      <c r="C1741" s="55">
        <v>0</v>
      </c>
      <c r="D1741" s="55">
        <v>0</v>
      </c>
      <c r="E1741" s="55">
        <v>0</v>
      </c>
      <c r="F1741" s="55">
        <v>0</v>
      </c>
      <c r="G1741" s="55">
        <v>0</v>
      </c>
      <c r="H1741" s="55">
        <v>0</v>
      </c>
      <c r="I1741" s="55">
        <v>0</v>
      </c>
      <c r="J1741" s="55">
        <v>0</v>
      </c>
      <c r="K1741" s="55">
        <v>0</v>
      </c>
      <c r="L1741" s="55">
        <v>0</v>
      </c>
      <c r="M1741" s="56">
        <v>0</v>
      </c>
    </row>
    <row r="1742" spans="1:13" x14ac:dyDescent="0.4">
      <c r="A1742" s="51"/>
      <c r="B1742" s="52">
        <v>1724</v>
      </c>
      <c r="C1742" s="52">
        <v>16651031.82764595</v>
      </c>
      <c r="D1742" s="52">
        <v>0</v>
      </c>
      <c r="E1742" s="52">
        <v>0</v>
      </c>
      <c r="F1742" s="52">
        <v>0</v>
      </c>
      <c r="G1742" s="52">
        <v>0</v>
      </c>
      <c r="H1742" s="52">
        <v>0</v>
      </c>
      <c r="I1742" s="52">
        <v>0</v>
      </c>
      <c r="J1742" s="52">
        <v>0</v>
      </c>
      <c r="K1742" s="52">
        <v>0</v>
      </c>
      <c r="L1742" s="52">
        <v>0</v>
      </c>
      <c r="M1742" s="53">
        <v>16651031.82764595</v>
      </c>
    </row>
    <row r="1743" spans="1:13" x14ac:dyDescent="0.4">
      <c r="A1743" s="54"/>
      <c r="B1743" s="55">
        <v>1725</v>
      </c>
      <c r="C1743" s="55">
        <v>0</v>
      </c>
      <c r="D1743" s="55">
        <v>0</v>
      </c>
      <c r="E1743" s="55">
        <v>0</v>
      </c>
      <c r="F1743" s="55">
        <v>0</v>
      </c>
      <c r="G1743" s="55">
        <v>0</v>
      </c>
      <c r="H1743" s="55">
        <v>0</v>
      </c>
      <c r="I1743" s="55">
        <v>0</v>
      </c>
      <c r="J1743" s="55">
        <v>0</v>
      </c>
      <c r="K1743" s="55">
        <v>0</v>
      </c>
      <c r="L1743" s="55">
        <v>0</v>
      </c>
      <c r="M1743" s="56">
        <v>0</v>
      </c>
    </row>
    <row r="1744" spans="1:13" x14ac:dyDescent="0.4">
      <c r="A1744" s="51"/>
      <c r="B1744" s="52">
        <v>1726</v>
      </c>
      <c r="C1744" s="52">
        <v>6024654.0159212397</v>
      </c>
      <c r="D1744" s="52">
        <v>0</v>
      </c>
      <c r="E1744" s="52">
        <v>0</v>
      </c>
      <c r="F1744" s="52">
        <v>0</v>
      </c>
      <c r="G1744" s="52">
        <v>8712037.8115895744</v>
      </c>
      <c r="H1744" s="52">
        <v>0</v>
      </c>
      <c r="I1744" s="52">
        <v>0</v>
      </c>
      <c r="J1744" s="52">
        <v>0</v>
      </c>
      <c r="K1744" s="52">
        <v>0</v>
      </c>
      <c r="L1744" s="52">
        <v>0</v>
      </c>
      <c r="M1744" s="53">
        <v>14736691.827510815</v>
      </c>
    </row>
    <row r="1745" spans="1:13" x14ac:dyDescent="0.4">
      <c r="A1745" s="54"/>
      <c r="B1745" s="55">
        <v>1727</v>
      </c>
      <c r="C1745" s="55">
        <v>0</v>
      </c>
      <c r="D1745" s="55">
        <v>0</v>
      </c>
      <c r="E1745" s="55">
        <v>0</v>
      </c>
      <c r="F1745" s="55">
        <v>0</v>
      </c>
      <c r="G1745" s="55">
        <v>0</v>
      </c>
      <c r="H1745" s="55">
        <v>0</v>
      </c>
      <c r="I1745" s="55">
        <v>0</v>
      </c>
      <c r="J1745" s="55">
        <v>0</v>
      </c>
      <c r="K1745" s="55">
        <v>23406470.601561211</v>
      </c>
      <c r="L1745" s="55">
        <v>0</v>
      </c>
      <c r="M1745" s="56">
        <v>23406470.601561211</v>
      </c>
    </row>
    <row r="1746" spans="1:13" x14ac:dyDescent="0.4">
      <c r="A1746" s="51"/>
      <c r="B1746" s="52">
        <v>1728</v>
      </c>
      <c r="C1746" s="52">
        <v>0</v>
      </c>
      <c r="D1746" s="52">
        <v>0</v>
      </c>
      <c r="E1746" s="52">
        <v>0</v>
      </c>
      <c r="F1746" s="52">
        <v>0</v>
      </c>
      <c r="G1746" s="52">
        <v>0</v>
      </c>
      <c r="H1746" s="52">
        <v>0</v>
      </c>
      <c r="I1746" s="52">
        <v>0</v>
      </c>
      <c r="J1746" s="52">
        <v>0</v>
      </c>
      <c r="K1746" s="52">
        <v>0</v>
      </c>
      <c r="L1746" s="52">
        <v>0</v>
      </c>
      <c r="M1746" s="53">
        <v>0</v>
      </c>
    </row>
    <row r="1747" spans="1:13" x14ac:dyDescent="0.4">
      <c r="A1747" s="54"/>
      <c r="B1747" s="55">
        <v>1729</v>
      </c>
      <c r="C1747" s="55">
        <v>0</v>
      </c>
      <c r="D1747" s="55">
        <v>0</v>
      </c>
      <c r="E1747" s="55">
        <v>0</v>
      </c>
      <c r="F1747" s="55">
        <v>0</v>
      </c>
      <c r="G1747" s="55">
        <v>36978321.451996878</v>
      </c>
      <c r="H1747" s="55">
        <v>0</v>
      </c>
      <c r="I1747" s="55">
        <v>0</v>
      </c>
      <c r="J1747" s="55">
        <v>0</v>
      </c>
      <c r="K1747" s="55">
        <v>0</v>
      </c>
      <c r="L1747" s="55">
        <v>0</v>
      </c>
      <c r="M1747" s="56">
        <v>36978321.451996878</v>
      </c>
    </row>
    <row r="1748" spans="1:13" x14ac:dyDescent="0.4">
      <c r="A1748" s="51"/>
      <c r="B1748" s="52">
        <v>1730</v>
      </c>
      <c r="C1748" s="52">
        <v>0</v>
      </c>
      <c r="D1748" s="52">
        <v>6577375.3163215239</v>
      </c>
      <c r="E1748" s="52">
        <v>0</v>
      </c>
      <c r="F1748" s="52">
        <v>11912317.220332401</v>
      </c>
      <c r="G1748" s="52">
        <v>0</v>
      </c>
      <c r="H1748" s="52">
        <v>0</v>
      </c>
      <c r="I1748" s="52">
        <v>6318365.3839559276</v>
      </c>
      <c r="J1748" s="52">
        <v>0</v>
      </c>
      <c r="K1748" s="52">
        <v>0</v>
      </c>
      <c r="L1748" s="52">
        <v>0</v>
      </c>
      <c r="M1748" s="53">
        <v>24808057.920609847</v>
      </c>
    </row>
    <row r="1749" spans="1:13" x14ac:dyDescent="0.4">
      <c r="A1749" s="54"/>
      <c r="B1749" s="55">
        <v>1731</v>
      </c>
      <c r="C1749" s="55">
        <v>11269969.80328228</v>
      </c>
      <c r="D1749" s="55">
        <v>0</v>
      </c>
      <c r="E1749" s="55">
        <v>0</v>
      </c>
      <c r="F1749" s="55">
        <v>0</v>
      </c>
      <c r="G1749" s="55">
        <v>0</v>
      </c>
      <c r="H1749" s="55">
        <v>0</v>
      </c>
      <c r="I1749" s="55">
        <v>0</v>
      </c>
      <c r="J1749" s="55">
        <v>0</v>
      </c>
      <c r="K1749" s="55">
        <v>0</v>
      </c>
      <c r="L1749" s="55">
        <v>0</v>
      </c>
      <c r="M1749" s="56">
        <v>11269969.80328228</v>
      </c>
    </row>
    <row r="1750" spans="1:13" x14ac:dyDescent="0.4">
      <c r="A1750" s="51"/>
      <c r="B1750" s="52">
        <v>1732</v>
      </c>
      <c r="C1750" s="52">
        <v>0</v>
      </c>
      <c r="D1750" s="52">
        <v>0</v>
      </c>
      <c r="E1750" s="52">
        <v>0</v>
      </c>
      <c r="F1750" s="52">
        <v>0</v>
      </c>
      <c r="G1750" s="52">
        <v>0</v>
      </c>
      <c r="H1750" s="52">
        <v>0</v>
      </c>
      <c r="I1750" s="52">
        <v>0</v>
      </c>
      <c r="J1750" s="52">
        <v>0</v>
      </c>
      <c r="K1750" s="52">
        <v>7260066.2372281933</v>
      </c>
      <c r="L1750" s="52">
        <v>0</v>
      </c>
      <c r="M1750" s="53">
        <v>7260066.2372281933</v>
      </c>
    </row>
    <row r="1751" spans="1:13" x14ac:dyDescent="0.4">
      <c r="A1751" s="54"/>
      <c r="B1751" s="55">
        <v>1733</v>
      </c>
      <c r="C1751" s="55">
        <v>0</v>
      </c>
      <c r="D1751" s="55">
        <v>0</v>
      </c>
      <c r="E1751" s="55">
        <v>0</v>
      </c>
      <c r="F1751" s="55">
        <v>0</v>
      </c>
      <c r="G1751" s="55">
        <v>0</v>
      </c>
      <c r="H1751" s="55">
        <v>0</v>
      </c>
      <c r="I1751" s="55">
        <v>0</v>
      </c>
      <c r="J1751" s="55">
        <v>221065617.92705709</v>
      </c>
      <c r="K1751" s="55">
        <v>0</v>
      </c>
      <c r="L1751" s="55">
        <v>0</v>
      </c>
      <c r="M1751" s="56">
        <v>0</v>
      </c>
    </row>
    <row r="1752" spans="1:13" x14ac:dyDescent="0.4">
      <c r="A1752" s="51"/>
      <c r="B1752" s="52">
        <v>1734</v>
      </c>
      <c r="C1752" s="52">
        <v>8997516.3669734187</v>
      </c>
      <c r="D1752" s="52">
        <v>0</v>
      </c>
      <c r="E1752" s="52">
        <v>22681500.934211019</v>
      </c>
      <c r="F1752" s="52">
        <v>0</v>
      </c>
      <c r="G1752" s="52">
        <v>0</v>
      </c>
      <c r="H1752" s="52">
        <v>0</v>
      </c>
      <c r="I1752" s="52">
        <v>0</v>
      </c>
      <c r="J1752" s="52">
        <v>0</v>
      </c>
      <c r="K1752" s="52">
        <v>0</v>
      </c>
      <c r="L1752" s="52">
        <v>0</v>
      </c>
      <c r="M1752" s="53">
        <v>31679017.301184438</v>
      </c>
    </row>
    <row r="1753" spans="1:13" x14ac:dyDescent="0.4">
      <c r="A1753" s="54"/>
      <c r="B1753" s="55">
        <v>1735</v>
      </c>
      <c r="C1753" s="55">
        <v>0</v>
      </c>
      <c r="D1753" s="55">
        <v>0</v>
      </c>
      <c r="E1753" s="55">
        <v>0</v>
      </c>
      <c r="F1753" s="55">
        <v>0</v>
      </c>
      <c r="G1753" s="55">
        <v>6201131.205474522</v>
      </c>
      <c r="H1753" s="55">
        <v>0</v>
      </c>
      <c r="I1753" s="55">
        <v>0</v>
      </c>
      <c r="J1753" s="55">
        <v>0</v>
      </c>
      <c r="K1753" s="55">
        <v>0</v>
      </c>
      <c r="L1753" s="55">
        <v>0</v>
      </c>
      <c r="M1753" s="56">
        <v>19563787.631345451</v>
      </c>
    </row>
    <row r="1754" spans="1:13" x14ac:dyDescent="0.4">
      <c r="A1754" s="51"/>
      <c r="B1754" s="52">
        <v>1736</v>
      </c>
      <c r="C1754" s="52">
        <v>0</v>
      </c>
      <c r="D1754" s="52">
        <v>0</v>
      </c>
      <c r="E1754" s="52">
        <v>0</v>
      </c>
      <c r="F1754" s="52">
        <v>0</v>
      </c>
      <c r="G1754" s="52">
        <v>0</v>
      </c>
      <c r="H1754" s="52">
        <v>0</v>
      </c>
      <c r="I1754" s="52">
        <v>0</v>
      </c>
      <c r="J1754" s="52">
        <v>0</v>
      </c>
      <c r="K1754" s="52">
        <v>0</v>
      </c>
      <c r="L1754" s="52">
        <v>0</v>
      </c>
      <c r="M1754" s="53">
        <v>0</v>
      </c>
    </row>
    <row r="1755" spans="1:13" x14ac:dyDescent="0.4">
      <c r="A1755" s="54"/>
      <c r="B1755" s="55">
        <v>1737</v>
      </c>
      <c r="C1755" s="55">
        <v>0</v>
      </c>
      <c r="D1755" s="55">
        <v>0</v>
      </c>
      <c r="E1755" s="55">
        <v>0</v>
      </c>
      <c r="F1755" s="55">
        <v>0</v>
      </c>
      <c r="G1755" s="55">
        <v>0</v>
      </c>
      <c r="H1755" s="55">
        <v>0</v>
      </c>
      <c r="I1755" s="55">
        <v>0</v>
      </c>
      <c r="J1755" s="55">
        <v>0</v>
      </c>
      <c r="K1755" s="55">
        <v>0</v>
      </c>
      <c r="L1755" s="55">
        <v>0</v>
      </c>
      <c r="M1755" s="56">
        <v>0</v>
      </c>
    </row>
    <row r="1756" spans="1:13" x14ac:dyDescent="0.4">
      <c r="A1756" s="51"/>
      <c r="B1756" s="52">
        <v>1738</v>
      </c>
      <c r="C1756" s="52">
        <v>0</v>
      </c>
      <c r="D1756" s="52">
        <v>0</v>
      </c>
      <c r="E1756" s="52">
        <v>0</v>
      </c>
      <c r="F1756" s="52">
        <v>0</v>
      </c>
      <c r="G1756" s="52">
        <v>0</v>
      </c>
      <c r="H1756" s="52">
        <v>0</v>
      </c>
      <c r="I1756" s="52">
        <v>0</v>
      </c>
      <c r="J1756" s="52">
        <v>0</v>
      </c>
      <c r="K1756" s="52">
        <v>0</v>
      </c>
      <c r="L1756" s="52">
        <v>0</v>
      </c>
      <c r="M1756" s="53">
        <v>0</v>
      </c>
    </row>
    <row r="1757" spans="1:13" x14ac:dyDescent="0.4">
      <c r="A1757" s="54"/>
      <c r="B1757" s="55">
        <v>1739</v>
      </c>
      <c r="C1757" s="55">
        <v>0</v>
      </c>
      <c r="D1757" s="55">
        <v>0</v>
      </c>
      <c r="E1757" s="55">
        <v>0</v>
      </c>
      <c r="F1757" s="55">
        <v>0</v>
      </c>
      <c r="G1757" s="55">
        <v>0</v>
      </c>
      <c r="H1757" s="55">
        <v>8881335.7448985018</v>
      </c>
      <c r="I1757" s="55">
        <v>0</v>
      </c>
      <c r="J1757" s="55">
        <v>0</v>
      </c>
      <c r="K1757" s="55">
        <v>0</v>
      </c>
      <c r="L1757" s="55">
        <v>0</v>
      </c>
      <c r="M1757" s="56">
        <v>8881335.7448985018</v>
      </c>
    </row>
    <row r="1758" spans="1:13" x14ac:dyDescent="0.4">
      <c r="A1758" s="51"/>
      <c r="B1758" s="52">
        <v>1740</v>
      </c>
      <c r="C1758" s="52">
        <v>0</v>
      </c>
      <c r="D1758" s="52">
        <v>0</v>
      </c>
      <c r="E1758" s="52">
        <v>0</v>
      </c>
      <c r="F1758" s="52">
        <v>0</v>
      </c>
      <c r="G1758" s="52">
        <v>0</v>
      </c>
      <c r="H1758" s="52">
        <v>0</v>
      </c>
      <c r="I1758" s="52">
        <v>0</v>
      </c>
      <c r="J1758" s="52">
        <v>0</v>
      </c>
      <c r="K1758" s="52">
        <v>0</v>
      </c>
      <c r="L1758" s="52">
        <v>0</v>
      </c>
      <c r="M1758" s="53">
        <v>0</v>
      </c>
    </row>
    <row r="1759" spans="1:13" x14ac:dyDescent="0.4">
      <c r="A1759" s="54"/>
      <c r="B1759" s="55">
        <v>1741</v>
      </c>
      <c r="C1759" s="55">
        <v>0</v>
      </c>
      <c r="D1759" s="55">
        <v>0</v>
      </c>
      <c r="E1759" s="55">
        <v>0</v>
      </c>
      <c r="F1759" s="55">
        <v>0</v>
      </c>
      <c r="G1759" s="55">
        <v>0</v>
      </c>
      <c r="H1759" s="55">
        <v>166866056.48252729</v>
      </c>
      <c r="I1759" s="55">
        <v>0</v>
      </c>
      <c r="J1759" s="55">
        <v>0</v>
      </c>
      <c r="K1759" s="55">
        <v>0</v>
      </c>
      <c r="L1759" s="55">
        <v>0</v>
      </c>
      <c r="M1759" s="56">
        <v>166866056.48252729</v>
      </c>
    </row>
    <row r="1760" spans="1:13" x14ac:dyDescent="0.4">
      <c r="A1760" s="51"/>
      <c r="B1760" s="52">
        <v>1742</v>
      </c>
      <c r="C1760" s="52">
        <v>0</v>
      </c>
      <c r="D1760" s="52">
        <v>0</v>
      </c>
      <c r="E1760" s="52">
        <v>16341620.588784561</v>
      </c>
      <c r="F1760" s="52">
        <v>0</v>
      </c>
      <c r="G1760" s="52">
        <v>0</v>
      </c>
      <c r="H1760" s="52">
        <v>6885258.9071633518</v>
      </c>
      <c r="I1760" s="52">
        <v>0</v>
      </c>
      <c r="J1760" s="52">
        <v>0</v>
      </c>
      <c r="K1760" s="52">
        <v>0</v>
      </c>
      <c r="L1760" s="52">
        <v>0</v>
      </c>
      <c r="M1760" s="53">
        <v>23226879.495947912</v>
      </c>
    </row>
    <row r="1761" spans="1:13" x14ac:dyDescent="0.4">
      <c r="A1761" s="54"/>
      <c r="B1761" s="55">
        <v>1743</v>
      </c>
      <c r="C1761" s="55">
        <v>0</v>
      </c>
      <c r="D1761" s="55">
        <v>0</v>
      </c>
      <c r="E1761" s="55">
        <v>0</v>
      </c>
      <c r="F1761" s="55">
        <v>0</v>
      </c>
      <c r="G1761" s="55">
        <v>0</v>
      </c>
      <c r="H1761" s="55">
        <v>0</v>
      </c>
      <c r="I1761" s="55">
        <v>0</v>
      </c>
      <c r="J1761" s="55">
        <v>40439262.614824295</v>
      </c>
      <c r="K1761" s="55">
        <v>15092906.354305468</v>
      </c>
      <c r="L1761" s="55">
        <v>0</v>
      </c>
      <c r="M1761" s="56">
        <v>15092906.354305468</v>
      </c>
    </row>
    <row r="1762" spans="1:13" x14ac:dyDescent="0.4">
      <c r="A1762" s="51"/>
      <c r="B1762" s="52">
        <v>1744</v>
      </c>
      <c r="C1762" s="52">
        <v>0</v>
      </c>
      <c r="D1762" s="52">
        <v>0</v>
      </c>
      <c r="E1762" s="52">
        <v>0</v>
      </c>
      <c r="F1762" s="52">
        <v>0</v>
      </c>
      <c r="G1762" s="52">
        <v>0</v>
      </c>
      <c r="H1762" s="52">
        <v>0</v>
      </c>
      <c r="I1762" s="52">
        <v>0</v>
      </c>
      <c r="J1762" s="52">
        <v>0</v>
      </c>
      <c r="K1762" s="52">
        <v>0</v>
      </c>
      <c r="L1762" s="52">
        <v>0</v>
      </c>
      <c r="M1762" s="53">
        <v>0</v>
      </c>
    </row>
    <row r="1763" spans="1:13" x14ac:dyDescent="0.4">
      <c r="A1763" s="54"/>
      <c r="B1763" s="55">
        <v>1745</v>
      </c>
      <c r="C1763" s="55">
        <v>0</v>
      </c>
      <c r="D1763" s="55">
        <v>0</v>
      </c>
      <c r="E1763" s="55">
        <v>0</v>
      </c>
      <c r="F1763" s="55">
        <v>0</v>
      </c>
      <c r="G1763" s="55">
        <v>0</v>
      </c>
      <c r="H1763" s="55">
        <v>0</v>
      </c>
      <c r="I1763" s="55">
        <v>0</v>
      </c>
      <c r="J1763" s="55">
        <v>0</v>
      </c>
      <c r="K1763" s="55">
        <v>6197771.9461000729</v>
      </c>
      <c r="L1763" s="55">
        <v>6137563.7950904388</v>
      </c>
      <c r="M1763" s="56">
        <v>12335335.741190512</v>
      </c>
    </row>
    <row r="1764" spans="1:13" x14ac:dyDescent="0.4">
      <c r="A1764" s="51"/>
      <c r="B1764" s="52">
        <v>1746</v>
      </c>
      <c r="C1764" s="52">
        <v>0</v>
      </c>
      <c r="D1764" s="52">
        <v>0</v>
      </c>
      <c r="E1764" s="52">
        <v>0</v>
      </c>
      <c r="F1764" s="52">
        <v>0</v>
      </c>
      <c r="G1764" s="52">
        <v>6312964.76490435</v>
      </c>
      <c r="H1764" s="52">
        <v>0</v>
      </c>
      <c r="I1764" s="52">
        <v>0</v>
      </c>
      <c r="J1764" s="52">
        <v>0</v>
      </c>
      <c r="K1764" s="52">
        <v>6140748.0804271661</v>
      </c>
      <c r="L1764" s="52">
        <v>0</v>
      </c>
      <c r="M1764" s="53">
        <v>12453712.845331516</v>
      </c>
    </row>
    <row r="1765" spans="1:13" x14ac:dyDescent="0.4">
      <c r="A1765" s="54"/>
      <c r="B1765" s="55">
        <v>1747</v>
      </c>
      <c r="C1765" s="55">
        <v>0</v>
      </c>
      <c r="D1765" s="55">
        <v>0</v>
      </c>
      <c r="E1765" s="55">
        <v>0</v>
      </c>
      <c r="F1765" s="55">
        <v>0</v>
      </c>
      <c r="G1765" s="55">
        <v>0</v>
      </c>
      <c r="H1765" s="55">
        <v>0</v>
      </c>
      <c r="I1765" s="55">
        <v>0</v>
      </c>
      <c r="J1765" s="55">
        <v>0</v>
      </c>
      <c r="K1765" s="55">
        <v>0</v>
      </c>
      <c r="L1765" s="55">
        <v>0</v>
      </c>
      <c r="M1765" s="56">
        <v>0</v>
      </c>
    </row>
    <row r="1766" spans="1:13" x14ac:dyDescent="0.4">
      <c r="A1766" s="51"/>
      <c r="B1766" s="52">
        <v>1748</v>
      </c>
      <c r="C1766" s="52">
        <v>0</v>
      </c>
      <c r="D1766" s="52">
        <v>0</v>
      </c>
      <c r="E1766" s="52">
        <v>0</v>
      </c>
      <c r="F1766" s="52">
        <v>0</v>
      </c>
      <c r="G1766" s="52">
        <v>0</v>
      </c>
      <c r="H1766" s="52">
        <v>0</v>
      </c>
      <c r="I1766" s="52">
        <v>0</v>
      </c>
      <c r="J1766" s="52">
        <v>0</v>
      </c>
      <c r="K1766" s="52">
        <v>0</v>
      </c>
      <c r="L1766" s="52">
        <v>0</v>
      </c>
      <c r="M1766" s="53">
        <v>0</v>
      </c>
    </row>
    <row r="1767" spans="1:13" x14ac:dyDescent="0.4">
      <c r="A1767" s="54"/>
      <c r="B1767" s="55">
        <v>1749</v>
      </c>
      <c r="C1767" s="55">
        <v>0</v>
      </c>
      <c r="D1767" s="55">
        <v>10369173.06175041</v>
      </c>
      <c r="E1767" s="55">
        <v>0</v>
      </c>
      <c r="F1767" s="55">
        <v>0</v>
      </c>
      <c r="G1767" s="55">
        <v>0</v>
      </c>
      <c r="H1767" s="55">
        <v>0</v>
      </c>
      <c r="I1767" s="55">
        <v>0</v>
      </c>
      <c r="J1767" s="55">
        <v>0</v>
      </c>
      <c r="K1767" s="55">
        <v>0</v>
      </c>
      <c r="L1767" s="55">
        <v>0</v>
      </c>
      <c r="M1767" s="56">
        <v>18800329.011830144</v>
      </c>
    </row>
    <row r="1768" spans="1:13" x14ac:dyDescent="0.4">
      <c r="A1768" s="51"/>
      <c r="B1768" s="52">
        <v>1750</v>
      </c>
      <c r="C1768" s="52">
        <v>0</v>
      </c>
      <c r="D1768" s="52">
        <v>0</v>
      </c>
      <c r="E1768" s="52">
        <v>0</v>
      </c>
      <c r="F1768" s="52">
        <v>0</v>
      </c>
      <c r="G1768" s="52">
        <v>0</v>
      </c>
      <c r="H1768" s="52">
        <v>0</v>
      </c>
      <c r="I1768" s="52">
        <v>0</v>
      </c>
      <c r="J1768" s="52">
        <v>0</v>
      </c>
      <c r="K1768" s="52">
        <v>0</v>
      </c>
      <c r="L1768" s="52">
        <v>0</v>
      </c>
      <c r="M1768" s="53">
        <v>0</v>
      </c>
    </row>
    <row r="1769" spans="1:13" x14ac:dyDescent="0.4">
      <c r="A1769" s="54"/>
      <c r="B1769" s="55">
        <v>1751</v>
      </c>
      <c r="C1769" s="55">
        <v>0</v>
      </c>
      <c r="D1769" s="55">
        <v>0</v>
      </c>
      <c r="E1769" s="55">
        <v>0</v>
      </c>
      <c r="F1769" s="55">
        <v>0</v>
      </c>
      <c r="G1769" s="55">
        <v>0</v>
      </c>
      <c r="H1769" s="55">
        <v>0</v>
      </c>
      <c r="I1769" s="55">
        <v>19309169.678462345</v>
      </c>
      <c r="J1769" s="55">
        <v>0</v>
      </c>
      <c r="K1769" s="55">
        <v>0</v>
      </c>
      <c r="L1769" s="55">
        <v>0</v>
      </c>
      <c r="M1769" s="56">
        <v>26382426.438105792</v>
      </c>
    </row>
    <row r="1770" spans="1:13" x14ac:dyDescent="0.4">
      <c r="A1770" s="51"/>
      <c r="B1770" s="52">
        <v>1752</v>
      </c>
      <c r="C1770" s="52">
        <v>0</v>
      </c>
      <c r="D1770" s="52">
        <v>0</v>
      </c>
      <c r="E1770" s="52">
        <v>0</v>
      </c>
      <c r="F1770" s="52">
        <v>0</v>
      </c>
      <c r="G1770" s="52">
        <v>0</v>
      </c>
      <c r="H1770" s="52">
        <v>0</v>
      </c>
      <c r="I1770" s="52">
        <v>0</v>
      </c>
      <c r="J1770" s="52">
        <v>0</v>
      </c>
      <c r="K1770" s="52">
        <v>0</v>
      </c>
      <c r="L1770" s="52">
        <v>0</v>
      </c>
      <c r="M1770" s="53">
        <v>0</v>
      </c>
    </row>
    <row r="1771" spans="1:13" x14ac:dyDescent="0.4">
      <c r="A1771" s="54"/>
      <c r="B1771" s="55">
        <v>1753</v>
      </c>
      <c r="C1771" s="55">
        <v>0</v>
      </c>
      <c r="D1771" s="55">
        <v>14755167.616059933</v>
      </c>
      <c r="E1771" s="55">
        <v>0</v>
      </c>
      <c r="F1771" s="55">
        <v>0</v>
      </c>
      <c r="G1771" s="55">
        <v>0</v>
      </c>
      <c r="H1771" s="55">
        <v>0</v>
      </c>
      <c r="I1771" s="55">
        <v>0</v>
      </c>
      <c r="J1771" s="55">
        <v>0</v>
      </c>
      <c r="K1771" s="55">
        <v>0</v>
      </c>
      <c r="L1771" s="55">
        <v>0</v>
      </c>
      <c r="M1771" s="56">
        <v>14755167.616059933</v>
      </c>
    </row>
    <row r="1772" spans="1:13" x14ac:dyDescent="0.4">
      <c r="A1772" s="51"/>
      <c r="B1772" s="52">
        <v>1754</v>
      </c>
      <c r="C1772" s="52">
        <v>0</v>
      </c>
      <c r="D1772" s="52">
        <v>0</v>
      </c>
      <c r="E1772" s="52">
        <v>0</v>
      </c>
      <c r="F1772" s="52">
        <v>0</v>
      </c>
      <c r="G1772" s="52">
        <v>0</v>
      </c>
      <c r="H1772" s="52">
        <v>0</v>
      </c>
      <c r="I1772" s="52">
        <v>0</v>
      </c>
      <c r="J1772" s="52">
        <v>0</v>
      </c>
      <c r="K1772" s="52">
        <v>0</v>
      </c>
      <c r="L1772" s="52">
        <v>0</v>
      </c>
      <c r="M1772" s="53">
        <v>0</v>
      </c>
    </row>
    <row r="1773" spans="1:13" x14ac:dyDescent="0.4">
      <c r="A1773" s="54"/>
      <c r="B1773" s="55">
        <v>1755</v>
      </c>
      <c r="C1773" s="55">
        <v>0</v>
      </c>
      <c r="D1773" s="55">
        <v>0</v>
      </c>
      <c r="E1773" s="55">
        <v>0</v>
      </c>
      <c r="F1773" s="55">
        <v>0</v>
      </c>
      <c r="G1773" s="55">
        <v>0</v>
      </c>
      <c r="H1773" s="55">
        <v>0</v>
      </c>
      <c r="I1773" s="55">
        <v>0</v>
      </c>
      <c r="J1773" s="55">
        <v>0</v>
      </c>
      <c r="K1773" s="55">
        <v>0</v>
      </c>
      <c r="L1773" s="55">
        <v>0</v>
      </c>
      <c r="M1773" s="56">
        <v>0</v>
      </c>
    </row>
    <row r="1774" spans="1:13" x14ac:dyDescent="0.4">
      <c r="A1774" s="51"/>
      <c r="B1774" s="52">
        <v>1756</v>
      </c>
      <c r="C1774" s="52">
        <v>0</v>
      </c>
      <c r="D1774" s="52">
        <v>0</v>
      </c>
      <c r="E1774" s="52">
        <v>0</v>
      </c>
      <c r="F1774" s="52">
        <v>0</v>
      </c>
      <c r="G1774" s="52">
        <v>0</v>
      </c>
      <c r="H1774" s="52">
        <v>6814584.63795905</v>
      </c>
      <c r="I1774" s="52">
        <v>0</v>
      </c>
      <c r="J1774" s="52">
        <v>0</v>
      </c>
      <c r="K1774" s="52">
        <v>0</v>
      </c>
      <c r="L1774" s="52">
        <v>0</v>
      </c>
      <c r="M1774" s="53">
        <v>6814584.63795905</v>
      </c>
    </row>
    <row r="1775" spans="1:13" x14ac:dyDescent="0.4">
      <c r="A1775" s="54"/>
      <c r="B1775" s="55">
        <v>1757</v>
      </c>
      <c r="C1775" s="55">
        <v>0</v>
      </c>
      <c r="D1775" s="55">
        <v>0</v>
      </c>
      <c r="E1775" s="55">
        <v>0</v>
      </c>
      <c r="F1775" s="55">
        <v>0</v>
      </c>
      <c r="G1775" s="55">
        <v>0</v>
      </c>
      <c r="H1775" s="55">
        <v>5792787.9729839191</v>
      </c>
      <c r="I1775" s="55">
        <v>0</v>
      </c>
      <c r="J1775" s="55">
        <v>0</v>
      </c>
      <c r="K1775" s="55">
        <v>0</v>
      </c>
      <c r="L1775" s="55">
        <v>0</v>
      </c>
      <c r="M1775" s="56">
        <v>5792787.9729839191</v>
      </c>
    </row>
    <row r="1776" spans="1:13" x14ac:dyDescent="0.4">
      <c r="A1776" s="51"/>
      <c r="B1776" s="52">
        <v>1758</v>
      </c>
      <c r="C1776" s="52">
        <v>21368872.29995057</v>
      </c>
      <c r="D1776" s="52">
        <v>0</v>
      </c>
      <c r="E1776" s="52">
        <v>0</v>
      </c>
      <c r="F1776" s="52">
        <v>334536573.45530605</v>
      </c>
      <c r="G1776" s="52">
        <v>0</v>
      </c>
      <c r="H1776" s="52">
        <v>0</v>
      </c>
      <c r="I1776" s="52">
        <v>0</v>
      </c>
      <c r="J1776" s="52">
        <v>0</v>
      </c>
      <c r="K1776" s="52">
        <v>19038228.13772719</v>
      </c>
      <c r="L1776" s="52">
        <v>0</v>
      </c>
      <c r="M1776" s="53">
        <v>374943673.89298385</v>
      </c>
    </row>
    <row r="1777" spans="1:13" x14ac:dyDescent="0.4">
      <c r="A1777" s="54"/>
      <c r="B1777" s="55">
        <v>1759</v>
      </c>
      <c r="C1777" s="55">
        <v>0</v>
      </c>
      <c r="D1777" s="55">
        <v>0</v>
      </c>
      <c r="E1777" s="55">
        <v>0</v>
      </c>
      <c r="F1777" s="55">
        <v>0</v>
      </c>
      <c r="G1777" s="55">
        <v>0</v>
      </c>
      <c r="H1777" s="55">
        <v>0</v>
      </c>
      <c r="I1777" s="55">
        <v>0</v>
      </c>
      <c r="J1777" s="55">
        <v>0</v>
      </c>
      <c r="K1777" s="55">
        <v>0</v>
      </c>
      <c r="L1777" s="55">
        <v>0</v>
      </c>
      <c r="M1777" s="56">
        <v>0</v>
      </c>
    </row>
    <row r="1778" spans="1:13" x14ac:dyDescent="0.4">
      <c r="A1778" s="51"/>
      <c r="B1778" s="52">
        <v>1760</v>
      </c>
      <c r="C1778" s="52">
        <v>0</v>
      </c>
      <c r="D1778" s="52">
        <v>7699882.3554141251</v>
      </c>
      <c r="E1778" s="52">
        <v>12209750.404934401</v>
      </c>
      <c r="F1778" s="52">
        <v>0</v>
      </c>
      <c r="G1778" s="52">
        <v>0</v>
      </c>
      <c r="H1778" s="52">
        <v>0</v>
      </c>
      <c r="I1778" s="52">
        <v>0</v>
      </c>
      <c r="J1778" s="52">
        <v>0</v>
      </c>
      <c r="K1778" s="52">
        <v>0</v>
      </c>
      <c r="L1778" s="52">
        <v>0</v>
      </c>
      <c r="M1778" s="53">
        <v>19909632.760348521</v>
      </c>
    </row>
    <row r="1779" spans="1:13" x14ac:dyDescent="0.4">
      <c r="A1779" s="54"/>
      <c r="B1779" s="55">
        <v>1761</v>
      </c>
      <c r="C1779" s="55">
        <v>0</v>
      </c>
      <c r="D1779" s="55">
        <v>0</v>
      </c>
      <c r="E1779" s="55">
        <v>0</v>
      </c>
      <c r="F1779" s="55">
        <v>0</v>
      </c>
      <c r="G1779" s="55">
        <v>0</v>
      </c>
      <c r="H1779" s="55">
        <v>0</v>
      </c>
      <c r="I1779" s="55">
        <v>0</v>
      </c>
      <c r="J1779" s="55">
        <v>0</v>
      </c>
      <c r="K1779" s="55">
        <v>0</v>
      </c>
      <c r="L1779" s="55">
        <v>0</v>
      </c>
      <c r="M1779" s="56">
        <v>0</v>
      </c>
    </row>
    <row r="1780" spans="1:13" x14ac:dyDescent="0.4">
      <c r="A1780" s="51"/>
      <c r="B1780" s="52">
        <v>1762</v>
      </c>
      <c r="C1780" s="52">
        <v>0</v>
      </c>
      <c r="D1780" s="52">
        <v>0</v>
      </c>
      <c r="E1780" s="52">
        <v>0</v>
      </c>
      <c r="F1780" s="52">
        <v>0</v>
      </c>
      <c r="G1780" s="52">
        <v>0</v>
      </c>
      <c r="H1780" s="52">
        <v>0</v>
      </c>
      <c r="I1780" s="52">
        <v>0</v>
      </c>
      <c r="J1780" s="52">
        <v>0</v>
      </c>
      <c r="K1780" s="52">
        <v>0</v>
      </c>
      <c r="L1780" s="52">
        <v>0</v>
      </c>
      <c r="M1780" s="53">
        <v>0</v>
      </c>
    </row>
    <row r="1781" spans="1:13" x14ac:dyDescent="0.4">
      <c r="A1781" s="54"/>
      <c r="B1781" s="55">
        <v>1763</v>
      </c>
      <c r="C1781" s="55">
        <v>0</v>
      </c>
      <c r="D1781" s="55">
        <v>0</v>
      </c>
      <c r="E1781" s="55">
        <v>0</v>
      </c>
      <c r="F1781" s="55">
        <v>27239886.941815849</v>
      </c>
      <c r="G1781" s="55">
        <v>35404877.101825558</v>
      </c>
      <c r="H1781" s="55">
        <v>0</v>
      </c>
      <c r="I1781" s="55">
        <v>0</v>
      </c>
      <c r="J1781" s="55">
        <v>0</v>
      </c>
      <c r="K1781" s="55">
        <v>0</v>
      </c>
      <c r="L1781" s="55">
        <v>0</v>
      </c>
      <c r="M1781" s="56">
        <v>69603357.764181405</v>
      </c>
    </row>
    <row r="1782" spans="1:13" x14ac:dyDescent="0.4">
      <c r="A1782" s="51"/>
      <c r="B1782" s="52">
        <v>1764</v>
      </c>
      <c r="C1782" s="52">
        <v>0</v>
      </c>
      <c r="D1782" s="52">
        <v>0</v>
      </c>
      <c r="E1782" s="52">
        <v>0</v>
      </c>
      <c r="F1782" s="52">
        <v>0</v>
      </c>
      <c r="G1782" s="52">
        <v>0</v>
      </c>
      <c r="H1782" s="52">
        <v>0</v>
      </c>
      <c r="I1782" s="52">
        <v>0</v>
      </c>
      <c r="J1782" s="52">
        <v>0</v>
      </c>
      <c r="K1782" s="52">
        <v>13278363.840741182</v>
      </c>
      <c r="L1782" s="52">
        <v>0</v>
      </c>
      <c r="M1782" s="53">
        <v>13278363.840741182</v>
      </c>
    </row>
    <row r="1783" spans="1:13" x14ac:dyDescent="0.4">
      <c r="A1783" s="54"/>
      <c r="B1783" s="55">
        <v>1765</v>
      </c>
      <c r="C1783" s="55">
        <v>0</v>
      </c>
      <c r="D1783" s="55">
        <v>0</v>
      </c>
      <c r="E1783" s="55">
        <v>0</v>
      </c>
      <c r="F1783" s="55">
        <v>5987594.1934950594</v>
      </c>
      <c r="G1783" s="55">
        <v>0</v>
      </c>
      <c r="H1783" s="55">
        <v>0</v>
      </c>
      <c r="I1783" s="55">
        <v>5881021.5944300294</v>
      </c>
      <c r="J1783" s="55">
        <v>0</v>
      </c>
      <c r="K1783" s="55">
        <v>0</v>
      </c>
      <c r="L1783" s="55">
        <v>0</v>
      </c>
      <c r="M1783" s="56">
        <v>11868615.787925089</v>
      </c>
    </row>
    <row r="1784" spans="1:13" x14ac:dyDescent="0.4">
      <c r="A1784" s="51"/>
      <c r="B1784" s="52">
        <v>1766</v>
      </c>
      <c r="C1784" s="52">
        <v>0</v>
      </c>
      <c r="D1784" s="52">
        <v>0</v>
      </c>
      <c r="E1784" s="52">
        <v>7293653.1973736035</v>
      </c>
      <c r="F1784" s="52">
        <v>0</v>
      </c>
      <c r="G1784" s="52">
        <v>0</v>
      </c>
      <c r="H1784" s="52">
        <v>0</v>
      </c>
      <c r="I1784" s="52">
        <v>0</v>
      </c>
      <c r="J1784" s="52">
        <v>0</v>
      </c>
      <c r="K1784" s="52">
        <v>0</v>
      </c>
      <c r="L1784" s="52">
        <v>0</v>
      </c>
      <c r="M1784" s="53">
        <v>7293653.1973736035</v>
      </c>
    </row>
    <row r="1785" spans="1:13" x14ac:dyDescent="0.4">
      <c r="A1785" s="54"/>
      <c r="B1785" s="55">
        <v>1767</v>
      </c>
      <c r="C1785" s="55">
        <v>0</v>
      </c>
      <c r="D1785" s="55">
        <v>0</v>
      </c>
      <c r="E1785" s="55">
        <v>0</v>
      </c>
      <c r="F1785" s="55">
        <v>8994406.9612952657</v>
      </c>
      <c r="G1785" s="55">
        <v>0</v>
      </c>
      <c r="H1785" s="55">
        <v>0</v>
      </c>
      <c r="I1785" s="55">
        <v>0</v>
      </c>
      <c r="J1785" s="55">
        <v>0</v>
      </c>
      <c r="K1785" s="55">
        <v>0</v>
      </c>
      <c r="L1785" s="55">
        <v>0</v>
      </c>
      <c r="M1785" s="56">
        <v>8994406.9612952657</v>
      </c>
    </row>
    <row r="1786" spans="1:13" x14ac:dyDescent="0.4">
      <c r="A1786" s="51"/>
      <c r="B1786" s="52">
        <v>1768</v>
      </c>
      <c r="C1786" s="52">
        <v>0</v>
      </c>
      <c r="D1786" s="52">
        <v>0</v>
      </c>
      <c r="E1786" s="52">
        <v>0</v>
      </c>
      <c r="F1786" s="52">
        <v>0</v>
      </c>
      <c r="G1786" s="52">
        <v>0</v>
      </c>
      <c r="H1786" s="52">
        <v>0</v>
      </c>
      <c r="I1786" s="52">
        <v>0</v>
      </c>
      <c r="J1786" s="52">
        <v>0</v>
      </c>
      <c r="K1786" s="52">
        <v>0</v>
      </c>
      <c r="L1786" s="52">
        <v>0</v>
      </c>
      <c r="M1786" s="53">
        <v>0</v>
      </c>
    </row>
    <row r="1787" spans="1:13" x14ac:dyDescent="0.4">
      <c r="A1787" s="54"/>
      <c r="B1787" s="55">
        <v>1769</v>
      </c>
      <c r="C1787" s="55">
        <v>0</v>
      </c>
      <c r="D1787" s="55">
        <v>0</v>
      </c>
      <c r="E1787" s="55">
        <v>0</v>
      </c>
      <c r="F1787" s="55">
        <v>7989420.4754722733</v>
      </c>
      <c r="G1787" s="55">
        <v>0</v>
      </c>
      <c r="H1787" s="55">
        <v>0</v>
      </c>
      <c r="I1787" s="55">
        <v>0</v>
      </c>
      <c r="J1787" s="55">
        <v>0</v>
      </c>
      <c r="K1787" s="55">
        <v>0</v>
      </c>
      <c r="L1787" s="55">
        <v>0</v>
      </c>
      <c r="M1787" s="56">
        <v>7989420.4754722733</v>
      </c>
    </row>
    <row r="1788" spans="1:13" x14ac:dyDescent="0.4">
      <c r="A1788" s="51"/>
      <c r="B1788" s="52">
        <v>1770</v>
      </c>
      <c r="C1788" s="52">
        <v>0</v>
      </c>
      <c r="D1788" s="52">
        <v>0</v>
      </c>
      <c r="E1788" s="52">
        <v>0</v>
      </c>
      <c r="F1788" s="52">
        <v>0</v>
      </c>
      <c r="G1788" s="52">
        <v>0</v>
      </c>
      <c r="H1788" s="52">
        <v>0</v>
      </c>
      <c r="I1788" s="52">
        <v>7366528.7883404382</v>
      </c>
      <c r="J1788" s="52">
        <v>0</v>
      </c>
      <c r="K1788" s="52">
        <v>0</v>
      </c>
      <c r="L1788" s="52">
        <v>0</v>
      </c>
      <c r="M1788" s="53">
        <v>7366528.7883404382</v>
      </c>
    </row>
    <row r="1789" spans="1:13" x14ac:dyDescent="0.4">
      <c r="A1789" s="54"/>
      <c r="B1789" s="55">
        <v>1771</v>
      </c>
      <c r="C1789" s="55">
        <v>0</v>
      </c>
      <c r="D1789" s="55">
        <v>0</v>
      </c>
      <c r="E1789" s="55">
        <v>0</v>
      </c>
      <c r="F1789" s="55">
        <v>0</v>
      </c>
      <c r="G1789" s="55">
        <v>0</v>
      </c>
      <c r="H1789" s="55">
        <v>0</v>
      </c>
      <c r="I1789" s="55">
        <v>6108315.062915084</v>
      </c>
      <c r="J1789" s="55">
        <v>0</v>
      </c>
      <c r="K1789" s="55">
        <v>0</v>
      </c>
      <c r="L1789" s="55">
        <v>0</v>
      </c>
      <c r="M1789" s="56">
        <v>54686894.306788981</v>
      </c>
    </row>
    <row r="1790" spans="1:13" x14ac:dyDescent="0.4">
      <c r="A1790" s="51"/>
      <c r="B1790" s="52">
        <v>1772</v>
      </c>
      <c r="C1790" s="52">
        <v>6956716.481314294</v>
      </c>
      <c r="D1790" s="52">
        <v>0</v>
      </c>
      <c r="E1790" s="52">
        <v>0</v>
      </c>
      <c r="F1790" s="52">
        <v>0</v>
      </c>
      <c r="G1790" s="52">
        <v>0</v>
      </c>
      <c r="H1790" s="52">
        <v>0</v>
      </c>
      <c r="I1790" s="52">
        <v>0</v>
      </c>
      <c r="J1790" s="52">
        <v>0</v>
      </c>
      <c r="K1790" s="52">
        <v>11725807.587997001</v>
      </c>
      <c r="L1790" s="52">
        <v>0</v>
      </c>
      <c r="M1790" s="53">
        <v>18682524.069311291</v>
      </c>
    </row>
    <row r="1791" spans="1:13" x14ac:dyDescent="0.4">
      <c r="A1791" s="54"/>
      <c r="B1791" s="55">
        <v>1773</v>
      </c>
      <c r="C1791" s="55">
        <v>0</v>
      </c>
      <c r="D1791" s="55">
        <v>0</v>
      </c>
      <c r="E1791" s="55">
        <v>0</v>
      </c>
      <c r="F1791" s="55">
        <v>12146986.710212739</v>
      </c>
      <c r="G1791" s="55">
        <v>0</v>
      </c>
      <c r="H1791" s="55">
        <v>0</v>
      </c>
      <c r="I1791" s="55">
        <v>0</v>
      </c>
      <c r="J1791" s="55">
        <v>0</v>
      </c>
      <c r="K1791" s="55">
        <v>0</v>
      </c>
      <c r="L1791" s="55">
        <v>0</v>
      </c>
      <c r="M1791" s="56">
        <v>12146986.710212739</v>
      </c>
    </row>
    <row r="1792" spans="1:13" x14ac:dyDescent="0.4">
      <c r="A1792" s="51"/>
      <c r="B1792" s="52">
        <v>1774</v>
      </c>
      <c r="C1792" s="52">
        <v>0</v>
      </c>
      <c r="D1792" s="52">
        <v>0</v>
      </c>
      <c r="E1792" s="52">
        <v>0</v>
      </c>
      <c r="F1792" s="52">
        <v>0</v>
      </c>
      <c r="G1792" s="52">
        <v>63030749.419299312</v>
      </c>
      <c r="H1792" s="52">
        <v>0</v>
      </c>
      <c r="I1792" s="52">
        <v>0</v>
      </c>
      <c r="J1792" s="52">
        <v>0</v>
      </c>
      <c r="K1792" s="52">
        <v>0</v>
      </c>
      <c r="L1792" s="52">
        <v>0</v>
      </c>
      <c r="M1792" s="53">
        <v>63030749.419299312</v>
      </c>
    </row>
    <row r="1793" spans="1:13" x14ac:dyDescent="0.4">
      <c r="A1793" s="54"/>
      <c r="B1793" s="55">
        <v>1775</v>
      </c>
      <c r="C1793" s="55">
        <v>0</v>
      </c>
      <c r="D1793" s="55">
        <v>0</v>
      </c>
      <c r="E1793" s="55">
        <v>52545353.301455989</v>
      </c>
      <c r="F1793" s="55">
        <v>7444696.2634612639</v>
      </c>
      <c r="G1793" s="55">
        <v>0</v>
      </c>
      <c r="H1793" s="55">
        <v>6160217.3083227761</v>
      </c>
      <c r="I1793" s="55">
        <v>8367582.0684767012</v>
      </c>
      <c r="J1793" s="55">
        <v>0</v>
      </c>
      <c r="K1793" s="55">
        <v>0</v>
      </c>
      <c r="L1793" s="55">
        <v>7440596.871626975</v>
      </c>
      <c r="M1793" s="56">
        <v>81958445.813343719</v>
      </c>
    </row>
    <row r="1794" spans="1:13" x14ac:dyDescent="0.4">
      <c r="A1794" s="51"/>
      <c r="B1794" s="52">
        <v>1776</v>
      </c>
      <c r="C1794" s="52">
        <v>0</v>
      </c>
      <c r="D1794" s="52">
        <v>0</v>
      </c>
      <c r="E1794" s="52">
        <v>0</v>
      </c>
      <c r="F1794" s="52">
        <v>0</v>
      </c>
      <c r="G1794" s="52">
        <v>0</v>
      </c>
      <c r="H1794" s="52">
        <v>0</v>
      </c>
      <c r="I1794" s="52">
        <v>0</v>
      </c>
      <c r="J1794" s="52">
        <v>0</v>
      </c>
      <c r="K1794" s="52">
        <v>110788129.6373774</v>
      </c>
      <c r="L1794" s="52">
        <v>0</v>
      </c>
      <c r="M1794" s="53">
        <v>110788129.6373774</v>
      </c>
    </row>
    <row r="1795" spans="1:13" x14ac:dyDescent="0.4">
      <c r="A1795" s="54"/>
      <c r="B1795" s="55">
        <v>1777</v>
      </c>
      <c r="C1795" s="55">
        <v>0</v>
      </c>
      <c r="D1795" s="55">
        <v>0</v>
      </c>
      <c r="E1795" s="55">
        <v>0</v>
      </c>
      <c r="F1795" s="55">
        <v>8193932.6602502735</v>
      </c>
      <c r="G1795" s="55">
        <v>0</v>
      </c>
      <c r="H1795" s="55">
        <v>0</v>
      </c>
      <c r="I1795" s="55">
        <v>0</v>
      </c>
      <c r="J1795" s="55">
        <v>7586021.1259934846</v>
      </c>
      <c r="K1795" s="55">
        <v>0</v>
      </c>
      <c r="L1795" s="55">
        <v>0</v>
      </c>
      <c r="M1795" s="56">
        <v>8193932.6602502735</v>
      </c>
    </row>
    <row r="1796" spans="1:13" x14ac:dyDescent="0.4">
      <c r="A1796" s="51"/>
      <c r="B1796" s="52">
        <v>1778</v>
      </c>
      <c r="C1796" s="52">
        <v>0</v>
      </c>
      <c r="D1796" s="52">
        <v>0</v>
      </c>
      <c r="E1796" s="52">
        <v>0</v>
      </c>
      <c r="F1796" s="52">
        <v>0</v>
      </c>
      <c r="G1796" s="52">
        <v>0</v>
      </c>
      <c r="H1796" s="52">
        <v>8170743.4856195934</v>
      </c>
      <c r="I1796" s="52">
        <v>0</v>
      </c>
      <c r="J1796" s="52">
        <v>0</v>
      </c>
      <c r="K1796" s="52">
        <v>0</v>
      </c>
      <c r="L1796" s="52">
        <v>0</v>
      </c>
      <c r="M1796" s="53">
        <v>8170743.4856195934</v>
      </c>
    </row>
    <row r="1797" spans="1:13" x14ac:dyDescent="0.4">
      <c r="A1797" s="54"/>
      <c r="B1797" s="55">
        <v>1779</v>
      </c>
      <c r="C1797" s="55">
        <v>7116275.7416670369</v>
      </c>
      <c r="D1797" s="55">
        <v>0</v>
      </c>
      <c r="E1797" s="55">
        <v>0</v>
      </c>
      <c r="F1797" s="55">
        <v>0</v>
      </c>
      <c r="G1797" s="55">
        <v>0</v>
      </c>
      <c r="H1797" s="55">
        <v>0</v>
      </c>
      <c r="I1797" s="55">
        <v>0</v>
      </c>
      <c r="J1797" s="55">
        <v>56151109.818347141</v>
      </c>
      <c r="K1797" s="55">
        <v>0</v>
      </c>
      <c r="L1797" s="55">
        <v>0</v>
      </c>
      <c r="M1797" s="56">
        <v>7116275.7416670369</v>
      </c>
    </row>
    <row r="1798" spans="1:13" x14ac:dyDescent="0.4">
      <c r="A1798" s="51"/>
      <c r="B1798" s="52">
        <v>1780</v>
      </c>
      <c r="C1798" s="52">
        <v>0</v>
      </c>
      <c r="D1798" s="52">
        <v>0</v>
      </c>
      <c r="E1798" s="52">
        <v>0</v>
      </c>
      <c r="F1798" s="52">
        <v>6512322.8600322902</v>
      </c>
      <c r="G1798" s="52">
        <v>6390165.3887462253</v>
      </c>
      <c r="H1798" s="52">
        <v>0</v>
      </c>
      <c r="I1798" s="52">
        <v>0</v>
      </c>
      <c r="J1798" s="52">
        <v>0</v>
      </c>
      <c r="K1798" s="52">
        <v>0</v>
      </c>
      <c r="L1798" s="52">
        <v>5853218.5055688601</v>
      </c>
      <c r="M1798" s="53">
        <v>18755706.754347377</v>
      </c>
    </row>
    <row r="1799" spans="1:13" x14ac:dyDescent="0.4">
      <c r="A1799" s="54"/>
      <c r="B1799" s="55">
        <v>1781</v>
      </c>
      <c r="C1799" s="55">
        <v>14029458.828357941</v>
      </c>
      <c r="D1799" s="55">
        <v>0</v>
      </c>
      <c r="E1799" s="55">
        <v>0</v>
      </c>
      <c r="F1799" s="55">
        <v>0</v>
      </c>
      <c r="G1799" s="55">
        <v>0</v>
      </c>
      <c r="H1799" s="55">
        <v>0</v>
      </c>
      <c r="I1799" s="55">
        <v>0</v>
      </c>
      <c r="J1799" s="55">
        <v>0</v>
      </c>
      <c r="K1799" s="55">
        <v>0</v>
      </c>
      <c r="L1799" s="55">
        <v>0</v>
      </c>
      <c r="M1799" s="56">
        <v>14029458.828357941</v>
      </c>
    </row>
    <row r="1800" spans="1:13" x14ac:dyDescent="0.4">
      <c r="A1800" s="51"/>
      <c r="B1800" s="52">
        <v>1782</v>
      </c>
      <c r="C1800" s="52">
        <v>0</v>
      </c>
      <c r="D1800" s="52">
        <v>0</v>
      </c>
      <c r="E1800" s="52">
        <v>0</v>
      </c>
      <c r="F1800" s="52">
        <v>6894167.1892379392</v>
      </c>
      <c r="G1800" s="52">
        <v>0</v>
      </c>
      <c r="H1800" s="52">
        <v>0</v>
      </c>
      <c r="I1800" s="52">
        <v>6876003.2115743728</v>
      </c>
      <c r="J1800" s="52">
        <v>110929588.40030028</v>
      </c>
      <c r="K1800" s="52">
        <v>44356591.932479486</v>
      </c>
      <c r="L1800" s="52">
        <v>0</v>
      </c>
      <c r="M1800" s="53">
        <v>58126762.333291799</v>
      </c>
    </row>
    <row r="1801" spans="1:13" x14ac:dyDescent="0.4">
      <c r="A1801" s="54"/>
      <c r="B1801" s="55">
        <v>1783</v>
      </c>
      <c r="C1801" s="55">
        <v>0</v>
      </c>
      <c r="D1801" s="55">
        <v>0</v>
      </c>
      <c r="E1801" s="55">
        <v>0</v>
      </c>
      <c r="F1801" s="55">
        <v>6406386.4224703126</v>
      </c>
      <c r="G1801" s="55">
        <v>0</v>
      </c>
      <c r="H1801" s="55">
        <v>0</v>
      </c>
      <c r="I1801" s="55">
        <v>0</v>
      </c>
      <c r="J1801" s="55">
        <v>0</v>
      </c>
      <c r="K1801" s="55">
        <v>0</v>
      </c>
      <c r="L1801" s="55">
        <v>0</v>
      </c>
      <c r="M1801" s="56">
        <v>6406386.4224703126</v>
      </c>
    </row>
    <row r="1802" spans="1:13" x14ac:dyDescent="0.4">
      <c r="A1802" s="51"/>
      <c r="B1802" s="52">
        <v>1784</v>
      </c>
      <c r="C1802" s="52">
        <v>0</v>
      </c>
      <c r="D1802" s="52">
        <v>0</v>
      </c>
      <c r="E1802" s="52">
        <v>12719936.782023843</v>
      </c>
      <c r="F1802" s="52">
        <v>0</v>
      </c>
      <c r="G1802" s="52">
        <v>0</v>
      </c>
      <c r="H1802" s="52">
        <v>0</v>
      </c>
      <c r="I1802" s="52">
        <v>0</v>
      </c>
      <c r="J1802" s="52">
        <v>0</v>
      </c>
      <c r="K1802" s="52">
        <v>0</v>
      </c>
      <c r="L1802" s="52">
        <v>0</v>
      </c>
      <c r="M1802" s="53">
        <v>12719936.782023843</v>
      </c>
    </row>
    <row r="1803" spans="1:13" x14ac:dyDescent="0.4">
      <c r="A1803" s="54"/>
      <c r="B1803" s="55">
        <v>1785</v>
      </c>
      <c r="C1803" s="55">
        <v>0</v>
      </c>
      <c r="D1803" s="55">
        <v>0</v>
      </c>
      <c r="E1803" s="55">
        <v>0</v>
      </c>
      <c r="F1803" s="55">
        <v>0</v>
      </c>
      <c r="G1803" s="55">
        <v>0</v>
      </c>
      <c r="H1803" s="55">
        <v>0</v>
      </c>
      <c r="I1803" s="55">
        <v>0</v>
      </c>
      <c r="J1803" s="55">
        <v>0</v>
      </c>
      <c r="K1803" s="55">
        <v>0</v>
      </c>
      <c r="L1803" s="55">
        <v>0</v>
      </c>
      <c r="M1803" s="56">
        <v>0</v>
      </c>
    </row>
    <row r="1804" spans="1:13" x14ac:dyDescent="0.4">
      <c r="A1804" s="51"/>
      <c r="B1804" s="52">
        <v>1786</v>
      </c>
      <c r="C1804" s="52">
        <v>0</v>
      </c>
      <c r="D1804" s="52">
        <v>0</v>
      </c>
      <c r="E1804" s="52">
        <v>0</v>
      </c>
      <c r="F1804" s="52">
        <v>0</v>
      </c>
      <c r="G1804" s="52">
        <v>0</v>
      </c>
      <c r="H1804" s="52">
        <v>0</v>
      </c>
      <c r="I1804" s="52">
        <v>18250323.676375981</v>
      </c>
      <c r="J1804" s="52">
        <v>21984958.419586822</v>
      </c>
      <c r="K1804" s="52">
        <v>0</v>
      </c>
      <c r="L1804" s="52">
        <v>0</v>
      </c>
      <c r="M1804" s="53">
        <v>18250323.676375981</v>
      </c>
    </row>
    <row r="1805" spans="1:13" x14ac:dyDescent="0.4">
      <c r="A1805" s="54"/>
      <c r="B1805" s="55">
        <v>1787</v>
      </c>
      <c r="C1805" s="55">
        <v>0</v>
      </c>
      <c r="D1805" s="55">
        <v>0</v>
      </c>
      <c r="E1805" s="55">
        <v>0</v>
      </c>
      <c r="F1805" s="55">
        <v>0</v>
      </c>
      <c r="G1805" s="55">
        <v>0</v>
      </c>
      <c r="H1805" s="55">
        <v>0</v>
      </c>
      <c r="I1805" s="55">
        <v>66647733.149380341</v>
      </c>
      <c r="J1805" s="55">
        <v>0</v>
      </c>
      <c r="K1805" s="55">
        <v>0</v>
      </c>
      <c r="L1805" s="55">
        <v>0</v>
      </c>
      <c r="M1805" s="56">
        <v>66647733.149380341</v>
      </c>
    </row>
    <row r="1806" spans="1:13" x14ac:dyDescent="0.4">
      <c r="A1806" s="51"/>
      <c r="B1806" s="52">
        <v>1788</v>
      </c>
      <c r="C1806" s="52">
        <v>0</v>
      </c>
      <c r="D1806" s="52">
        <v>0</v>
      </c>
      <c r="E1806" s="52">
        <v>0</v>
      </c>
      <c r="F1806" s="52">
        <v>0</v>
      </c>
      <c r="G1806" s="52">
        <v>0</v>
      </c>
      <c r="H1806" s="52">
        <v>9628205.4069114011</v>
      </c>
      <c r="I1806" s="52">
        <v>0</v>
      </c>
      <c r="J1806" s="52">
        <v>7889771.1273576738</v>
      </c>
      <c r="K1806" s="52">
        <v>0</v>
      </c>
      <c r="L1806" s="52">
        <v>0</v>
      </c>
      <c r="M1806" s="53">
        <v>9628205.4069114011</v>
      </c>
    </row>
    <row r="1807" spans="1:13" x14ac:dyDescent="0.4">
      <c r="A1807" s="54"/>
      <c r="B1807" s="55">
        <v>1789</v>
      </c>
      <c r="C1807" s="55">
        <v>0</v>
      </c>
      <c r="D1807" s="55">
        <v>0</v>
      </c>
      <c r="E1807" s="55">
        <v>0</v>
      </c>
      <c r="F1807" s="55">
        <v>0</v>
      </c>
      <c r="G1807" s="55">
        <v>953934886.1509676</v>
      </c>
      <c r="H1807" s="55">
        <v>0</v>
      </c>
      <c r="I1807" s="55">
        <v>0</v>
      </c>
      <c r="J1807" s="55">
        <v>0</v>
      </c>
      <c r="K1807" s="55">
        <v>0</v>
      </c>
      <c r="L1807" s="55">
        <v>7171777.2536183316</v>
      </c>
      <c r="M1807" s="56">
        <v>961106663.40458596</v>
      </c>
    </row>
    <row r="1808" spans="1:13" x14ac:dyDescent="0.4">
      <c r="A1808" s="51"/>
      <c r="B1808" s="52">
        <v>1790</v>
      </c>
      <c r="C1808" s="52">
        <v>0</v>
      </c>
      <c r="D1808" s="52">
        <v>0</v>
      </c>
      <c r="E1808" s="52">
        <v>0</v>
      </c>
      <c r="F1808" s="52">
        <v>0</v>
      </c>
      <c r="G1808" s="52">
        <v>0</v>
      </c>
      <c r="H1808" s="52">
        <v>0</v>
      </c>
      <c r="I1808" s="52">
        <v>6012895.4298114963</v>
      </c>
      <c r="J1808" s="52">
        <v>0</v>
      </c>
      <c r="K1808" s="52">
        <v>58607368.309296019</v>
      </c>
      <c r="L1808" s="52">
        <v>0</v>
      </c>
      <c r="M1808" s="53">
        <v>64620263.739107519</v>
      </c>
    </row>
    <row r="1809" spans="1:13" x14ac:dyDescent="0.4">
      <c r="A1809" s="54"/>
      <c r="B1809" s="55">
        <v>1791</v>
      </c>
      <c r="C1809" s="55">
        <v>0</v>
      </c>
      <c r="D1809" s="55">
        <v>748912881.79151535</v>
      </c>
      <c r="E1809" s="55">
        <v>0</v>
      </c>
      <c r="F1809" s="55">
        <v>0</v>
      </c>
      <c r="G1809" s="55">
        <v>0</v>
      </c>
      <c r="H1809" s="55">
        <v>0</v>
      </c>
      <c r="I1809" s="55">
        <v>0</v>
      </c>
      <c r="J1809" s="55">
        <v>0</v>
      </c>
      <c r="K1809" s="55">
        <v>0</v>
      </c>
      <c r="L1809" s="55">
        <v>258582251.35546497</v>
      </c>
      <c r="M1809" s="56">
        <v>1007495133.1469804</v>
      </c>
    </row>
    <row r="1810" spans="1:13" x14ac:dyDescent="0.4">
      <c r="A1810" s="51"/>
      <c r="B1810" s="52">
        <v>1792</v>
      </c>
      <c r="C1810" s="52">
        <v>0</v>
      </c>
      <c r="D1810" s="52">
        <v>0</v>
      </c>
      <c r="E1810" s="52">
        <v>0</v>
      </c>
      <c r="F1810" s="52">
        <v>0</v>
      </c>
      <c r="G1810" s="52">
        <v>0</v>
      </c>
      <c r="H1810" s="52">
        <v>0</v>
      </c>
      <c r="I1810" s="52">
        <v>0</v>
      </c>
      <c r="J1810" s="52">
        <v>0</v>
      </c>
      <c r="K1810" s="52">
        <v>0</v>
      </c>
      <c r="L1810" s="52">
        <v>0</v>
      </c>
      <c r="M1810" s="53">
        <v>0</v>
      </c>
    </row>
    <row r="1811" spans="1:13" x14ac:dyDescent="0.4">
      <c r="A1811" s="54"/>
      <c r="B1811" s="55">
        <v>1793</v>
      </c>
      <c r="C1811" s="55">
        <v>0</v>
      </c>
      <c r="D1811" s="55">
        <v>0</v>
      </c>
      <c r="E1811" s="55">
        <v>0</v>
      </c>
      <c r="F1811" s="55">
        <v>0</v>
      </c>
      <c r="G1811" s="55">
        <v>0</v>
      </c>
      <c r="H1811" s="55">
        <v>0</v>
      </c>
      <c r="I1811" s="55">
        <v>0</v>
      </c>
      <c r="J1811" s="55">
        <v>20113557.476319741</v>
      </c>
      <c r="K1811" s="55">
        <v>0</v>
      </c>
      <c r="L1811" s="55">
        <v>0</v>
      </c>
      <c r="M1811" s="56">
        <v>0</v>
      </c>
    </row>
    <row r="1812" spans="1:13" x14ac:dyDescent="0.4">
      <c r="A1812" s="51"/>
      <c r="B1812" s="52">
        <v>1794</v>
      </c>
      <c r="C1812" s="52">
        <v>40985689.303911865</v>
      </c>
      <c r="D1812" s="52">
        <v>6520664.2858048826</v>
      </c>
      <c r="E1812" s="52">
        <v>0</v>
      </c>
      <c r="F1812" s="52">
        <v>0</v>
      </c>
      <c r="G1812" s="52">
        <v>0</v>
      </c>
      <c r="H1812" s="52">
        <v>0</v>
      </c>
      <c r="I1812" s="52">
        <v>0</v>
      </c>
      <c r="J1812" s="52">
        <v>0</v>
      </c>
      <c r="K1812" s="52">
        <v>0</v>
      </c>
      <c r="L1812" s="52">
        <v>18253423.069681305</v>
      </c>
      <c r="M1812" s="53">
        <v>65759776.659398049</v>
      </c>
    </row>
    <row r="1813" spans="1:13" x14ac:dyDescent="0.4">
      <c r="A1813" s="54"/>
      <c r="B1813" s="55">
        <v>1795</v>
      </c>
      <c r="C1813" s="55">
        <v>0</v>
      </c>
      <c r="D1813" s="55">
        <v>0</v>
      </c>
      <c r="E1813" s="55">
        <v>0</v>
      </c>
      <c r="F1813" s="55">
        <v>0</v>
      </c>
      <c r="G1813" s="55">
        <v>0</v>
      </c>
      <c r="H1813" s="55">
        <v>0</v>
      </c>
      <c r="I1813" s="55">
        <v>0</v>
      </c>
      <c r="J1813" s="55">
        <v>0</v>
      </c>
      <c r="K1813" s="55">
        <v>0</v>
      </c>
      <c r="L1813" s="55">
        <v>0</v>
      </c>
      <c r="M1813" s="56">
        <v>0</v>
      </c>
    </row>
    <row r="1814" spans="1:13" x14ac:dyDescent="0.4">
      <c r="A1814" s="51"/>
      <c r="B1814" s="52">
        <v>1796</v>
      </c>
      <c r="C1814" s="52">
        <v>0</v>
      </c>
      <c r="D1814" s="52">
        <v>0</v>
      </c>
      <c r="E1814" s="52">
        <v>0</v>
      </c>
      <c r="F1814" s="52">
        <v>0</v>
      </c>
      <c r="G1814" s="52">
        <v>0</v>
      </c>
      <c r="H1814" s="52">
        <v>0</v>
      </c>
      <c r="I1814" s="52">
        <v>0</v>
      </c>
      <c r="J1814" s="52">
        <v>0</v>
      </c>
      <c r="K1814" s="52">
        <v>0</v>
      </c>
      <c r="L1814" s="52">
        <v>0</v>
      </c>
      <c r="M1814" s="53">
        <v>0</v>
      </c>
    </row>
    <row r="1815" spans="1:13" x14ac:dyDescent="0.4">
      <c r="A1815" s="54"/>
      <c r="B1815" s="55">
        <v>1797</v>
      </c>
      <c r="C1815" s="55">
        <v>0</v>
      </c>
      <c r="D1815" s="55">
        <v>15030800.968493544</v>
      </c>
      <c r="E1815" s="55">
        <v>0</v>
      </c>
      <c r="F1815" s="55">
        <v>0</v>
      </c>
      <c r="G1815" s="55">
        <v>0</v>
      </c>
      <c r="H1815" s="55">
        <v>0</v>
      </c>
      <c r="I1815" s="55">
        <v>0</v>
      </c>
      <c r="J1815" s="55">
        <v>0</v>
      </c>
      <c r="K1815" s="55">
        <v>0</v>
      </c>
      <c r="L1815" s="55">
        <v>6490431.6862970069</v>
      </c>
      <c r="M1815" s="56">
        <v>21521232.65479055</v>
      </c>
    </row>
    <row r="1816" spans="1:13" x14ac:dyDescent="0.4">
      <c r="A1816" s="51"/>
      <c r="B1816" s="52">
        <v>1798</v>
      </c>
      <c r="C1816" s="52">
        <v>32813961.983609475</v>
      </c>
      <c r="D1816" s="52">
        <v>0</v>
      </c>
      <c r="E1816" s="52">
        <v>0</v>
      </c>
      <c r="F1816" s="52">
        <v>0</v>
      </c>
      <c r="G1816" s="52">
        <v>10108753.983931776</v>
      </c>
      <c r="H1816" s="52">
        <v>0</v>
      </c>
      <c r="I1816" s="52">
        <v>5754416.0106630418</v>
      </c>
      <c r="J1816" s="52">
        <v>0</v>
      </c>
      <c r="K1816" s="52">
        <v>0</v>
      </c>
      <c r="L1816" s="52">
        <v>6442978.5280854041</v>
      </c>
      <c r="M1816" s="53">
        <v>55120110.506289691</v>
      </c>
    </row>
    <row r="1817" spans="1:13" x14ac:dyDescent="0.4">
      <c r="A1817" s="54"/>
      <c r="B1817" s="55">
        <v>1799</v>
      </c>
      <c r="C1817" s="55">
        <v>0</v>
      </c>
      <c r="D1817" s="55">
        <v>0</v>
      </c>
      <c r="E1817" s="55">
        <v>0</v>
      </c>
      <c r="F1817" s="55">
        <v>0</v>
      </c>
      <c r="G1817" s="55">
        <v>0</v>
      </c>
      <c r="H1817" s="55">
        <v>0</v>
      </c>
      <c r="I1817" s="55">
        <v>17037860.309308454</v>
      </c>
      <c r="J1817" s="55">
        <v>0</v>
      </c>
      <c r="K1817" s="55">
        <v>0</v>
      </c>
      <c r="L1817" s="55">
        <v>0</v>
      </c>
      <c r="M1817" s="56">
        <v>17037860.309308454</v>
      </c>
    </row>
    <row r="1818" spans="1:13" x14ac:dyDescent="0.4">
      <c r="A1818" s="51"/>
      <c r="B1818" s="52">
        <v>1800</v>
      </c>
      <c r="C1818" s="52">
        <v>0</v>
      </c>
      <c r="D1818" s="52">
        <v>0</v>
      </c>
      <c r="E1818" s="52">
        <v>0</v>
      </c>
      <c r="F1818" s="52">
        <v>0</v>
      </c>
      <c r="G1818" s="52">
        <v>0</v>
      </c>
      <c r="H1818" s="52">
        <v>0</v>
      </c>
      <c r="I1818" s="52">
        <v>0</v>
      </c>
      <c r="J1818" s="52">
        <v>0</v>
      </c>
      <c r="K1818" s="52">
        <v>0</v>
      </c>
      <c r="L1818" s="52">
        <v>0</v>
      </c>
      <c r="M1818" s="53">
        <v>0</v>
      </c>
    </row>
    <row r="1819" spans="1:13" x14ac:dyDescent="0.4">
      <c r="A1819" s="54"/>
      <c r="B1819" s="55">
        <v>1801</v>
      </c>
      <c r="C1819" s="55">
        <v>0</v>
      </c>
      <c r="D1819" s="55">
        <v>0</v>
      </c>
      <c r="E1819" s="55">
        <v>0</v>
      </c>
      <c r="F1819" s="55">
        <v>0</v>
      </c>
      <c r="G1819" s="55">
        <v>8744276.9587335251</v>
      </c>
      <c r="H1819" s="55">
        <v>0</v>
      </c>
      <c r="I1819" s="55">
        <v>0</v>
      </c>
      <c r="J1819" s="55">
        <v>0</v>
      </c>
      <c r="K1819" s="55">
        <v>0</v>
      </c>
      <c r="L1819" s="55">
        <v>0</v>
      </c>
      <c r="M1819" s="56">
        <v>8744276.9587335251</v>
      </c>
    </row>
    <row r="1820" spans="1:13" x14ac:dyDescent="0.4">
      <c r="A1820" s="51"/>
      <c r="B1820" s="52">
        <v>1802</v>
      </c>
      <c r="C1820" s="52">
        <v>15052283.591234293</v>
      </c>
      <c r="D1820" s="52">
        <v>0</v>
      </c>
      <c r="E1820" s="52">
        <v>0</v>
      </c>
      <c r="F1820" s="52">
        <v>0</v>
      </c>
      <c r="G1820" s="52">
        <v>0</v>
      </c>
      <c r="H1820" s="52">
        <v>0</v>
      </c>
      <c r="I1820" s="52">
        <v>0</v>
      </c>
      <c r="J1820" s="52">
        <v>0</v>
      </c>
      <c r="K1820" s="52">
        <v>0</v>
      </c>
      <c r="L1820" s="52">
        <v>0</v>
      </c>
      <c r="M1820" s="53">
        <v>15052283.591234293</v>
      </c>
    </row>
    <row r="1821" spans="1:13" x14ac:dyDescent="0.4">
      <c r="A1821" s="54"/>
      <c r="B1821" s="55">
        <v>1803</v>
      </c>
      <c r="C1821" s="55">
        <v>0</v>
      </c>
      <c r="D1821" s="55">
        <v>19876858.836699285</v>
      </c>
      <c r="E1821" s="55">
        <v>0</v>
      </c>
      <c r="F1821" s="55">
        <v>0</v>
      </c>
      <c r="G1821" s="55">
        <v>0</v>
      </c>
      <c r="H1821" s="55">
        <v>0</v>
      </c>
      <c r="I1821" s="55">
        <v>0</v>
      </c>
      <c r="J1821" s="55">
        <v>0</v>
      </c>
      <c r="K1821" s="55">
        <v>0</v>
      </c>
      <c r="L1821" s="55">
        <v>0</v>
      </c>
      <c r="M1821" s="56">
        <v>19876858.836699285</v>
      </c>
    </row>
    <row r="1822" spans="1:13" x14ac:dyDescent="0.4">
      <c r="A1822" s="51"/>
      <c r="B1822" s="52">
        <v>1804</v>
      </c>
      <c r="C1822" s="52">
        <v>0</v>
      </c>
      <c r="D1822" s="52">
        <v>1637713374.3051338</v>
      </c>
      <c r="E1822" s="52">
        <v>0</v>
      </c>
      <c r="F1822" s="52">
        <v>0</v>
      </c>
      <c r="G1822" s="52">
        <v>0</v>
      </c>
      <c r="H1822" s="52">
        <v>0</v>
      </c>
      <c r="I1822" s="52">
        <v>0</v>
      </c>
      <c r="J1822" s="52">
        <v>0</v>
      </c>
      <c r="K1822" s="52">
        <v>0</v>
      </c>
      <c r="L1822" s="52">
        <v>0</v>
      </c>
      <c r="M1822" s="53">
        <v>1637713374.3051338</v>
      </c>
    </row>
    <row r="1823" spans="1:13" x14ac:dyDescent="0.4">
      <c r="A1823" s="54"/>
      <c r="B1823" s="55">
        <v>1805</v>
      </c>
      <c r="C1823" s="55">
        <v>0</v>
      </c>
      <c r="D1823" s="55">
        <v>0</v>
      </c>
      <c r="E1823" s="55">
        <v>0</v>
      </c>
      <c r="F1823" s="55">
        <v>0</v>
      </c>
      <c r="G1823" s="55">
        <v>0</v>
      </c>
      <c r="H1823" s="55">
        <v>0</v>
      </c>
      <c r="I1823" s="55">
        <v>0</v>
      </c>
      <c r="J1823" s="55">
        <v>0</v>
      </c>
      <c r="K1823" s="55">
        <v>0</v>
      </c>
      <c r="L1823" s="55">
        <v>0</v>
      </c>
      <c r="M1823" s="56">
        <v>0</v>
      </c>
    </row>
    <row r="1824" spans="1:13" x14ac:dyDescent="0.4">
      <c r="A1824" s="51"/>
      <c r="B1824" s="52">
        <v>1806</v>
      </c>
      <c r="C1824" s="52">
        <v>0</v>
      </c>
      <c r="D1824" s="52">
        <v>0</v>
      </c>
      <c r="E1824" s="52">
        <v>0</v>
      </c>
      <c r="F1824" s="52">
        <v>0</v>
      </c>
      <c r="G1824" s="52">
        <v>0</v>
      </c>
      <c r="H1824" s="52">
        <v>43311377.04724858</v>
      </c>
      <c r="I1824" s="52">
        <v>0</v>
      </c>
      <c r="J1824" s="52">
        <v>0</v>
      </c>
      <c r="K1824" s="52">
        <v>0</v>
      </c>
      <c r="L1824" s="52">
        <v>0</v>
      </c>
      <c r="M1824" s="53">
        <v>43311377.04724858</v>
      </c>
    </row>
    <row r="1825" spans="1:13" x14ac:dyDescent="0.4">
      <c r="A1825" s="54"/>
      <c r="B1825" s="55">
        <v>1807</v>
      </c>
      <c r="C1825" s="55">
        <v>0</v>
      </c>
      <c r="D1825" s="55">
        <v>0</v>
      </c>
      <c r="E1825" s="55">
        <v>0</v>
      </c>
      <c r="F1825" s="55">
        <v>0</v>
      </c>
      <c r="G1825" s="55">
        <v>0</v>
      </c>
      <c r="H1825" s="55">
        <v>5981244.4188775122</v>
      </c>
      <c r="I1825" s="55">
        <v>0</v>
      </c>
      <c r="J1825" s="55">
        <v>0</v>
      </c>
      <c r="K1825" s="55">
        <v>0</v>
      </c>
      <c r="L1825" s="55">
        <v>0</v>
      </c>
      <c r="M1825" s="56">
        <v>5981244.4188775122</v>
      </c>
    </row>
    <row r="1826" spans="1:13" x14ac:dyDescent="0.4">
      <c r="A1826" s="51"/>
      <c r="B1826" s="52">
        <v>1808</v>
      </c>
      <c r="C1826" s="52">
        <v>0</v>
      </c>
      <c r="D1826" s="52">
        <v>0</v>
      </c>
      <c r="E1826" s="52">
        <v>0</v>
      </c>
      <c r="F1826" s="52">
        <v>0</v>
      </c>
      <c r="G1826" s="52">
        <v>0</v>
      </c>
      <c r="H1826" s="52">
        <v>0</v>
      </c>
      <c r="I1826" s="52">
        <v>0</v>
      </c>
      <c r="J1826" s="52">
        <v>0</v>
      </c>
      <c r="K1826" s="52">
        <v>0</v>
      </c>
      <c r="L1826" s="52">
        <v>0</v>
      </c>
      <c r="M1826" s="53">
        <v>0</v>
      </c>
    </row>
    <row r="1827" spans="1:13" x14ac:dyDescent="0.4">
      <c r="A1827" s="54"/>
      <c r="B1827" s="55">
        <v>1809</v>
      </c>
      <c r="C1827" s="55">
        <v>0</v>
      </c>
      <c r="D1827" s="55">
        <v>0</v>
      </c>
      <c r="E1827" s="55">
        <v>0</v>
      </c>
      <c r="F1827" s="55">
        <v>29974574.693512071</v>
      </c>
      <c r="G1827" s="55">
        <v>0</v>
      </c>
      <c r="H1827" s="55">
        <v>0</v>
      </c>
      <c r="I1827" s="55">
        <v>0</v>
      </c>
      <c r="J1827" s="55">
        <v>5798709.0064294934</v>
      </c>
      <c r="K1827" s="55">
        <v>0</v>
      </c>
      <c r="L1827" s="55">
        <v>0</v>
      </c>
      <c r="M1827" s="56">
        <v>29974574.693512071</v>
      </c>
    </row>
    <row r="1828" spans="1:13" x14ac:dyDescent="0.4">
      <c r="A1828" s="51"/>
      <c r="B1828" s="52">
        <v>1810</v>
      </c>
      <c r="C1828" s="52">
        <v>0</v>
      </c>
      <c r="D1828" s="52">
        <v>0</v>
      </c>
      <c r="E1828" s="52">
        <v>0</v>
      </c>
      <c r="F1828" s="52">
        <v>0</v>
      </c>
      <c r="G1828" s="52">
        <v>0</v>
      </c>
      <c r="H1828" s="52">
        <v>0</v>
      </c>
      <c r="I1828" s="52">
        <v>0</v>
      </c>
      <c r="J1828" s="52">
        <v>0</v>
      </c>
      <c r="K1828" s="52">
        <v>0</v>
      </c>
      <c r="L1828" s="52">
        <v>0</v>
      </c>
      <c r="M1828" s="53">
        <v>0</v>
      </c>
    </row>
    <row r="1829" spans="1:13" x14ac:dyDescent="0.4">
      <c r="A1829" s="54"/>
      <c r="B1829" s="55">
        <v>1811</v>
      </c>
      <c r="C1829" s="55">
        <v>0</v>
      </c>
      <c r="D1829" s="55">
        <v>0</v>
      </c>
      <c r="E1829" s="55">
        <v>0</v>
      </c>
      <c r="F1829" s="55">
        <v>0</v>
      </c>
      <c r="G1829" s="55">
        <v>0</v>
      </c>
      <c r="H1829" s="55">
        <v>0</v>
      </c>
      <c r="I1829" s="55">
        <v>0</v>
      </c>
      <c r="J1829" s="55">
        <v>0</v>
      </c>
      <c r="K1829" s="55">
        <v>6818726.6606433913</v>
      </c>
      <c r="L1829" s="55">
        <v>0</v>
      </c>
      <c r="M1829" s="56">
        <v>22231556.683799919</v>
      </c>
    </row>
    <row r="1830" spans="1:13" x14ac:dyDescent="0.4">
      <c r="A1830" s="51"/>
      <c r="B1830" s="52">
        <v>1812</v>
      </c>
      <c r="C1830" s="52">
        <v>0</v>
      </c>
      <c r="D1830" s="52">
        <v>0</v>
      </c>
      <c r="E1830" s="52">
        <v>182481371.10171813</v>
      </c>
      <c r="F1830" s="52">
        <v>0</v>
      </c>
      <c r="G1830" s="52">
        <v>0</v>
      </c>
      <c r="H1830" s="52">
        <v>0</v>
      </c>
      <c r="I1830" s="52">
        <v>0</v>
      </c>
      <c r="J1830" s="52">
        <v>0</v>
      </c>
      <c r="K1830" s="52">
        <v>0</v>
      </c>
      <c r="L1830" s="52">
        <v>0</v>
      </c>
      <c r="M1830" s="53">
        <v>182481371.10171813</v>
      </c>
    </row>
    <row r="1831" spans="1:13" x14ac:dyDescent="0.4">
      <c r="A1831" s="54"/>
      <c r="B1831" s="55">
        <v>1813</v>
      </c>
      <c r="C1831" s="55">
        <v>0</v>
      </c>
      <c r="D1831" s="55">
        <v>0</v>
      </c>
      <c r="E1831" s="55">
        <v>0</v>
      </c>
      <c r="F1831" s="55">
        <v>0</v>
      </c>
      <c r="G1831" s="55">
        <v>0</v>
      </c>
      <c r="H1831" s="55">
        <v>0</v>
      </c>
      <c r="I1831" s="55">
        <v>0</v>
      </c>
      <c r="J1831" s="55">
        <v>6248534.3475612812</v>
      </c>
      <c r="K1831" s="55">
        <v>0</v>
      </c>
      <c r="L1831" s="55">
        <v>0</v>
      </c>
      <c r="M1831" s="56">
        <v>0</v>
      </c>
    </row>
    <row r="1832" spans="1:13" x14ac:dyDescent="0.4">
      <c r="A1832" s="51"/>
      <c r="B1832" s="52">
        <v>1814</v>
      </c>
      <c r="C1832" s="52">
        <v>0</v>
      </c>
      <c r="D1832" s="52">
        <v>0</v>
      </c>
      <c r="E1832" s="52">
        <v>0</v>
      </c>
      <c r="F1832" s="52">
        <v>0</v>
      </c>
      <c r="G1832" s="52">
        <v>0</v>
      </c>
      <c r="H1832" s="52">
        <v>0</v>
      </c>
      <c r="I1832" s="52">
        <v>0</v>
      </c>
      <c r="J1832" s="52">
        <v>28889409.677692235</v>
      </c>
      <c r="K1832" s="52">
        <v>0</v>
      </c>
      <c r="L1832" s="52">
        <v>33924061.267771028</v>
      </c>
      <c r="M1832" s="53">
        <v>33924061.267771028</v>
      </c>
    </row>
    <row r="1833" spans="1:13" x14ac:dyDescent="0.4">
      <c r="A1833" s="54"/>
      <c r="B1833" s="55">
        <v>1815</v>
      </c>
      <c r="C1833" s="55">
        <v>0</v>
      </c>
      <c r="D1833" s="55">
        <v>0</v>
      </c>
      <c r="E1833" s="55">
        <v>0</v>
      </c>
      <c r="F1833" s="55">
        <v>0</v>
      </c>
      <c r="G1833" s="55">
        <v>0</v>
      </c>
      <c r="H1833" s="55">
        <v>51313288.892492369</v>
      </c>
      <c r="I1833" s="55">
        <v>0</v>
      </c>
      <c r="J1833" s="55">
        <v>6058426.5980865555</v>
      </c>
      <c r="K1833" s="55">
        <v>0</v>
      </c>
      <c r="L1833" s="55">
        <v>0</v>
      </c>
      <c r="M1833" s="56">
        <v>51313288.892492369</v>
      </c>
    </row>
    <row r="1834" spans="1:13" x14ac:dyDescent="0.4">
      <c r="A1834" s="51"/>
      <c r="B1834" s="52">
        <v>1816</v>
      </c>
      <c r="C1834" s="52">
        <v>0</v>
      </c>
      <c r="D1834" s="52">
        <v>0</v>
      </c>
      <c r="E1834" s="52">
        <v>51365092.322983056</v>
      </c>
      <c r="F1834" s="52">
        <v>0</v>
      </c>
      <c r="G1834" s="52">
        <v>6290992.2880603718</v>
      </c>
      <c r="H1834" s="52">
        <v>0</v>
      </c>
      <c r="I1834" s="52">
        <v>0</v>
      </c>
      <c r="J1834" s="52">
        <v>0</v>
      </c>
      <c r="K1834" s="52">
        <v>0</v>
      </c>
      <c r="L1834" s="52">
        <v>0</v>
      </c>
      <c r="M1834" s="53">
        <v>57656084.611043431</v>
      </c>
    </row>
    <row r="1835" spans="1:13" x14ac:dyDescent="0.4">
      <c r="A1835" s="54"/>
      <c r="B1835" s="55">
        <v>1817</v>
      </c>
      <c r="C1835" s="55">
        <v>0</v>
      </c>
      <c r="D1835" s="55">
        <v>0</v>
      </c>
      <c r="E1835" s="55">
        <v>0</v>
      </c>
      <c r="F1835" s="55">
        <v>0</v>
      </c>
      <c r="G1835" s="55">
        <v>0</v>
      </c>
      <c r="H1835" s="55">
        <v>74796619.155640006</v>
      </c>
      <c r="I1835" s="55">
        <v>0</v>
      </c>
      <c r="J1835" s="55">
        <v>0</v>
      </c>
      <c r="K1835" s="55">
        <v>0</v>
      </c>
      <c r="L1835" s="55">
        <v>0</v>
      </c>
      <c r="M1835" s="56">
        <v>74796619.155640006</v>
      </c>
    </row>
    <row r="1836" spans="1:13" x14ac:dyDescent="0.4">
      <c r="A1836" s="51"/>
      <c r="B1836" s="52">
        <v>1818</v>
      </c>
      <c r="C1836" s="52">
        <v>0</v>
      </c>
      <c r="D1836" s="52">
        <v>0</v>
      </c>
      <c r="E1836" s="52">
        <v>0</v>
      </c>
      <c r="F1836" s="52">
        <v>0</v>
      </c>
      <c r="G1836" s="52">
        <v>0</v>
      </c>
      <c r="H1836" s="52">
        <v>0</v>
      </c>
      <c r="I1836" s="52">
        <v>6957160.9768727235</v>
      </c>
      <c r="J1836" s="52">
        <v>0</v>
      </c>
      <c r="K1836" s="52">
        <v>0</v>
      </c>
      <c r="L1836" s="52">
        <v>0</v>
      </c>
      <c r="M1836" s="53">
        <v>6957160.9768727235</v>
      </c>
    </row>
    <row r="1837" spans="1:13" x14ac:dyDescent="0.4">
      <c r="A1837" s="54"/>
      <c r="B1837" s="55">
        <v>1819</v>
      </c>
      <c r="C1837" s="55">
        <v>17597439.815958519</v>
      </c>
      <c r="D1837" s="55">
        <v>0</v>
      </c>
      <c r="E1837" s="55">
        <v>0</v>
      </c>
      <c r="F1837" s="55">
        <v>0</v>
      </c>
      <c r="G1837" s="55">
        <v>0</v>
      </c>
      <c r="H1837" s="55">
        <v>0</v>
      </c>
      <c r="I1837" s="55">
        <v>0</v>
      </c>
      <c r="J1837" s="55">
        <v>0</v>
      </c>
      <c r="K1837" s="55">
        <v>0</v>
      </c>
      <c r="L1837" s="55">
        <v>0</v>
      </c>
      <c r="M1837" s="56">
        <v>17597439.815958519</v>
      </c>
    </row>
    <row r="1838" spans="1:13" x14ac:dyDescent="0.4">
      <c r="A1838" s="51"/>
      <c r="B1838" s="52">
        <v>1820</v>
      </c>
      <c r="C1838" s="52">
        <v>0</v>
      </c>
      <c r="D1838" s="52">
        <v>6181127.3995672856</v>
      </c>
      <c r="E1838" s="52">
        <v>0</v>
      </c>
      <c r="F1838" s="52">
        <v>0</v>
      </c>
      <c r="G1838" s="52">
        <v>0</v>
      </c>
      <c r="H1838" s="52">
        <v>5969179.9625759013</v>
      </c>
      <c r="I1838" s="52">
        <v>0</v>
      </c>
      <c r="J1838" s="52">
        <v>0</v>
      </c>
      <c r="K1838" s="52">
        <v>0</v>
      </c>
      <c r="L1838" s="52">
        <v>0</v>
      </c>
      <c r="M1838" s="53">
        <v>12150307.362143189</v>
      </c>
    </row>
    <row r="1839" spans="1:13" x14ac:dyDescent="0.4">
      <c r="A1839" s="54"/>
      <c r="B1839" s="55">
        <v>1821</v>
      </c>
      <c r="C1839" s="55">
        <v>0</v>
      </c>
      <c r="D1839" s="55">
        <v>6239208.3125116397</v>
      </c>
      <c r="E1839" s="55">
        <v>0</v>
      </c>
      <c r="F1839" s="55">
        <v>7889771.1273576738</v>
      </c>
      <c r="G1839" s="55">
        <v>0</v>
      </c>
      <c r="H1839" s="55">
        <v>0</v>
      </c>
      <c r="I1839" s="55">
        <v>0</v>
      </c>
      <c r="J1839" s="55">
        <v>0</v>
      </c>
      <c r="K1839" s="55">
        <v>0</v>
      </c>
      <c r="L1839" s="55">
        <v>58854535.165667661</v>
      </c>
      <c r="M1839" s="56">
        <v>72983514.605536982</v>
      </c>
    </row>
    <row r="1840" spans="1:13" x14ac:dyDescent="0.4">
      <c r="A1840" s="51"/>
      <c r="B1840" s="52">
        <v>1822</v>
      </c>
      <c r="C1840" s="52">
        <v>0</v>
      </c>
      <c r="D1840" s="52">
        <v>0</v>
      </c>
      <c r="E1840" s="52">
        <v>0</v>
      </c>
      <c r="F1840" s="52">
        <v>7686050.5332981441</v>
      </c>
      <c r="G1840" s="52">
        <v>57813570.974088565</v>
      </c>
      <c r="H1840" s="52">
        <v>0</v>
      </c>
      <c r="I1840" s="52">
        <v>0</v>
      </c>
      <c r="J1840" s="52">
        <v>0</v>
      </c>
      <c r="K1840" s="52">
        <v>0</v>
      </c>
      <c r="L1840" s="52">
        <v>0</v>
      </c>
      <c r="M1840" s="53">
        <v>65499621.507386707</v>
      </c>
    </row>
    <row r="1841" spans="1:13" x14ac:dyDescent="0.4">
      <c r="A1841" s="54"/>
      <c r="B1841" s="55">
        <v>1823</v>
      </c>
      <c r="C1841" s="55">
        <v>0</v>
      </c>
      <c r="D1841" s="55">
        <v>0</v>
      </c>
      <c r="E1841" s="55">
        <v>0</v>
      </c>
      <c r="F1841" s="55">
        <v>0</v>
      </c>
      <c r="G1841" s="55">
        <v>0</v>
      </c>
      <c r="H1841" s="55">
        <v>0</v>
      </c>
      <c r="I1841" s="55">
        <v>14335520.644638712</v>
      </c>
      <c r="J1841" s="55">
        <v>0</v>
      </c>
      <c r="K1841" s="55">
        <v>0</v>
      </c>
      <c r="L1841" s="55">
        <v>0</v>
      </c>
      <c r="M1841" s="56">
        <v>14335520.644638712</v>
      </c>
    </row>
    <row r="1842" spans="1:13" x14ac:dyDescent="0.4">
      <c r="A1842" s="51"/>
      <c r="B1842" s="52">
        <v>1824</v>
      </c>
      <c r="C1842" s="52">
        <v>0</v>
      </c>
      <c r="D1842" s="52">
        <v>0</v>
      </c>
      <c r="E1842" s="52">
        <v>0</v>
      </c>
      <c r="F1842" s="52">
        <v>0</v>
      </c>
      <c r="G1842" s="52">
        <v>0</v>
      </c>
      <c r="H1842" s="52">
        <v>0</v>
      </c>
      <c r="I1842" s="52">
        <v>0</v>
      </c>
      <c r="J1842" s="52">
        <v>0</v>
      </c>
      <c r="K1842" s="52">
        <v>0</v>
      </c>
      <c r="L1842" s="52">
        <v>14251102.780786516</v>
      </c>
      <c r="M1842" s="53">
        <v>14251102.780786516</v>
      </c>
    </row>
    <row r="1843" spans="1:13" x14ac:dyDescent="0.4">
      <c r="A1843" s="54"/>
      <c r="B1843" s="55">
        <v>1825</v>
      </c>
      <c r="C1843" s="55">
        <v>0</v>
      </c>
      <c r="D1843" s="55">
        <v>6042163.6646197382</v>
      </c>
      <c r="E1843" s="55">
        <v>0</v>
      </c>
      <c r="F1843" s="55">
        <v>0</v>
      </c>
      <c r="G1843" s="55">
        <v>0</v>
      </c>
      <c r="H1843" s="55">
        <v>0</v>
      </c>
      <c r="I1843" s="55">
        <v>0</v>
      </c>
      <c r="J1843" s="55">
        <v>0</v>
      </c>
      <c r="K1843" s="55">
        <v>0</v>
      </c>
      <c r="L1843" s="55">
        <v>0</v>
      </c>
      <c r="M1843" s="56">
        <v>6042163.6646197382</v>
      </c>
    </row>
    <row r="1844" spans="1:13" x14ac:dyDescent="0.4">
      <c r="A1844" s="51"/>
      <c r="B1844" s="52">
        <v>1826</v>
      </c>
      <c r="C1844" s="52">
        <v>0</v>
      </c>
      <c r="D1844" s="52">
        <v>0</v>
      </c>
      <c r="E1844" s="52">
        <v>14242146.11286851</v>
      </c>
      <c r="F1844" s="52">
        <v>0</v>
      </c>
      <c r="G1844" s="52">
        <v>0</v>
      </c>
      <c r="H1844" s="52">
        <v>0</v>
      </c>
      <c r="I1844" s="52">
        <v>0</v>
      </c>
      <c r="J1844" s="52">
        <v>0</v>
      </c>
      <c r="K1844" s="52">
        <v>0</v>
      </c>
      <c r="L1844" s="52">
        <v>11548013.166978464</v>
      </c>
      <c r="M1844" s="53">
        <v>25790159.279846977</v>
      </c>
    </row>
    <row r="1845" spans="1:13" x14ac:dyDescent="0.4">
      <c r="A1845" s="54"/>
      <c r="B1845" s="55">
        <v>1827</v>
      </c>
      <c r="C1845" s="55">
        <v>0</v>
      </c>
      <c r="D1845" s="55">
        <v>12896589.410792109</v>
      </c>
      <c r="E1845" s="55">
        <v>0</v>
      </c>
      <c r="F1845" s="55">
        <v>0</v>
      </c>
      <c r="G1845" s="55">
        <v>0</v>
      </c>
      <c r="H1845" s="55">
        <v>0</v>
      </c>
      <c r="I1845" s="55">
        <v>0</v>
      </c>
      <c r="J1845" s="55">
        <v>0</v>
      </c>
      <c r="K1845" s="55">
        <v>0</v>
      </c>
      <c r="L1845" s="55">
        <v>6880394.5256733112</v>
      </c>
      <c r="M1845" s="56">
        <v>19776983.93646542</v>
      </c>
    </row>
    <row r="1846" spans="1:13" x14ac:dyDescent="0.4">
      <c r="A1846" s="51"/>
      <c r="B1846" s="52">
        <v>1828</v>
      </c>
      <c r="C1846" s="52">
        <v>0</v>
      </c>
      <c r="D1846" s="52">
        <v>0</v>
      </c>
      <c r="E1846" s="52">
        <v>0</v>
      </c>
      <c r="F1846" s="52">
        <v>0</v>
      </c>
      <c r="G1846" s="52">
        <v>0</v>
      </c>
      <c r="H1846" s="52">
        <v>0</v>
      </c>
      <c r="I1846" s="52">
        <v>0</v>
      </c>
      <c r="J1846" s="52">
        <v>0</v>
      </c>
      <c r="K1846" s="52">
        <v>0</v>
      </c>
      <c r="L1846" s="52">
        <v>0</v>
      </c>
      <c r="M1846" s="53">
        <v>0</v>
      </c>
    </row>
    <row r="1847" spans="1:13" x14ac:dyDescent="0.4">
      <c r="A1847" s="54"/>
      <c r="B1847" s="55">
        <v>1829</v>
      </c>
      <c r="C1847" s="55">
        <v>0</v>
      </c>
      <c r="D1847" s="55">
        <v>0</v>
      </c>
      <c r="E1847" s="55">
        <v>6787709.6074003819</v>
      </c>
      <c r="F1847" s="55">
        <v>0</v>
      </c>
      <c r="G1847" s="55">
        <v>0</v>
      </c>
      <c r="H1847" s="55">
        <v>107086070.90287732</v>
      </c>
      <c r="I1847" s="55">
        <v>0</v>
      </c>
      <c r="J1847" s="55">
        <v>0</v>
      </c>
      <c r="K1847" s="55">
        <v>175067009.29770592</v>
      </c>
      <c r="L1847" s="55">
        <v>0</v>
      </c>
      <c r="M1847" s="56">
        <v>288940789.80798364</v>
      </c>
    </row>
    <row r="1848" spans="1:13" x14ac:dyDescent="0.4">
      <c r="A1848" s="51"/>
      <c r="B1848" s="52">
        <v>1830</v>
      </c>
      <c r="C1848" s="52">
        <v>0</v>
      </c>
      <c r="D1848" s="52">
        <v>0</v>
      </c>
      <c r="E1848" s="52">
        <v>0</v>
      </c>
      <c r="F1848" s="52">
        <v>0</v>
      </c>
      <c r="G1848" s="52">
        <v>0</v>
      </c>
      <c r="H1848" s="52">
        <v>0</v>
      </c>
      <c r="I1848" s="52">
        <v>0</v>
      </c>
      <c r="J1848" s="52">
        <v>0</v>
      </c>
      <c r="K1848" s="52">
        <v>0</v>
      </c>
      <c r="L1848" s="52">
        <v>0</v>
      </c>
      <c r="M1848" s="53">
        <v>6604434.1757711405</v>
      </c>
    </row>
    <row r="1849" spans="1:13" x14ac:dyDescent="0.4">
      <c r="A1849" s="54"/>
      <c r="B1849" s="55">
        <v>1831</v>
      </c>
      <c r="C1849" s="55">
        <v>0</v>
      </c>
      <c r="D1849" s="55">
        <v>0</v>
      </c>
      <c r="E1849" s="55">
        <v>0</v>
      </c>
      <c r="F1849" s="55">
        <v>0</v>
      </c>
      <c r="G1849" s="55">
        <v>0</v>
      </c>
      <c r="H1849" s="55">
        <v>0</v>
      </c>
      <c r="I1849" s="55">
        <v>0</v>
      </c>
      <c r="J1849" s="55">
        <v>0</v>
      </c>
      <c r="K1849" s="55">
        <v>7763929.6695096893</v>
      </c>
      <c r="L1849" s="55">
        <v>0</v>
      </c>
      <c r="M1849" s="56">
        <v>7763929.6695096893</v>
      </c>
    </row>
    <row r="1850" spans="1:13" x14ac:dyDescent="0.4">
      <c r="A1850" s="51"/>
      <c r="B1850" s="52">
        <v>1832</v>
      </c>
      <c r="C1850" s="52">
        <v>0</v>
      </c>
      <c r="D1850" s="52">
        <v>0</v>
      </c>
      <c r="E1850" s="52">
        <v>0</v>
      </c>
      <c r="F1850" s="52">
        <v>51145766.791573331</v>
      </c>
      <c r="G1850" s="52">
        <v>0</v>
      </c>
      <c r="H1850" s="52">
        <v>0</v>
      </c>
      <c r="I1850" s="52">
        <v>0</v>
      </c>
      <c r="J1850" s="52">
        <v>0</v>
      </c>
      <c r="K1850" s="52">
        <v>0</v>
      </c>
      <c r="L1850" s="52">
        <v>0</v>
      </c>
      <c r="M1850" s="53">
        <v>51145766.791573331</v>
      </c>
    </row>
    <row r="1851" spans="1:13" x14ac:dyDescent="0.4">
      <c r="A1851" s="54"/>
      <c r="B1851" s="55">
        <v>1833</v>
      </c>
      <c r="C1851" s="55">
        <v>0</v>
      </c>
      <c r="D1851" s="55">
        <v>0</v>
      </c>
      <c r="E1851" s="55">
        <v>11955796.959387865</v>
      </c>
      <c r="F1851" s="55">
        <v>0</v>
      </c>
      <c r="G1851" s="55">
        <v>0</v>
      </c>
      <c r="H1851" s="55">
        <v>0</v>
      </c>
      <c r="I1851" s="55">
        <v>0</v>
      </c>
      <c r="J1851" s="55">
        <v>0</v>
      </c>
      <c r="K1851" s="55">
        <v>0</v>
      </c>
      <c r="L1851" s="55">
        <v>0</v>
      </c>
      <c r="M1851" s="56">
        <v>11955796.959387865</v>
      </c>
    </row>
    <row r="1852" spans="1:13" x14ac:dyDescent="0.4">
      <c r="A1852" s="51"/>
      <c r="B1852" s="52">
        <v>1834</v>
      </c>
      <c r="C1852" s="52">
        <v>0</v>
      </c>
      <c r="D1852" s="52">
        <v>0</v>
      </c>
      <c r="E1852" s="52">
        <v>0</v>
      </c>
      <c r="F1852" s="52">
        <v>0</v>
      </c>
      <c r="G1852" s="52">
        <v>0</v>
      </c>
      <c r="H1852" s="52">
        <v>0</v>
      </c>
      <c r="I1852" s="52">
        <v>0</v>
      </c>
      <c r="J1852" s="52">
        <v>0</v>
      </c>
      <c r="K1852" s="52">
        <v>0</v>
      </c>
      <c r="L1852" s="52">
        <v>0</v>
      </c>
      <c r="M1852" s="53">
        <v>0</v>
      </c>
    </row>
    <row r="1853" spans="1:13" x14ac:dyDescent="0.4">
      <c r="A1853" s="54"/>
      <c r="B1853" s="55">
        <v>1835</v>
      </c>
      <c r="C1853" s="55">
        <v>0</v>
      </c>
      <c r="D1853" s="55">
        <v>0</v>
      </c>
      <c r="E1853" s="55">
        <v>0</v>
      </c>
      <c r="F1853" s="55">
        <v>0</v>
      </c>
      <c r="G1853" s="55">
        <v>0</v>
      </c>
      <c r="H1853" s="55">
        <v>0</v>
      </c>
      <c r="I1853" s="55">
        <v>0</v>
      </c>
      <c r="J1853" s="55">
        <v>0</v>
      </c>
      <c r="K1853" s="55">
        <v>0</v>
      </c>
      <c r="L1853" s="55">
        <v>6212144.1948405858</v>
      </c>
      <c r="M1853" s="56">
        <v>6212144.1948405858</v>
      </c>
    </row>
    <row r="1854" spans="1:13" x14ac:dyDescent="0.4">
      <c r="A1854" s="51"/>
      <c r="B1854" s="52">
        <v>1836</v>
      </c>
      <c r="C1854" s="52">
        <v>0</v>
      </c>
      <c r="D1854" s="52">
        <v>0</v>
      </c>
      <c r="E1854" s="52">
        <v>0</v>
      </c>
      <c r="F1854" s="52">
        <v>0</v>
      </c>
      <c r="G1854" s="52">
        <v>0</v>
      </c>
      <c r="H1854" s="52">
        <v>0</v>
      </c>
      <c r="I1854" s="52">
        <v>0</v>
      </c>
      <c r="J1854" s="52">
        <v>0</v>
      </c>
      <c r="K1854" s="52">
        <v>0</v>
      </c>
      <c r="L1854" s="52">
        <v>0</v>
      </c>
      <c r="M1854" s="53">
        <v>0</v>
      </c>
    </row>
    <row r="1855" spans="1:13" x14ac:dyDescent="0.4">
      <c r="A1855" s="54"/>
      <c r="B1855" s="55">
        <v>1837</v>
      </c>
      <c r="C1855" s="55">
        <v>0</v>
      </c>
      <c r="D1855" s="55">
        <v>0</v>
      </c>
      <c r="E1855" s="55">
        <v>0</v>
      </c>
      <c r="F1855" s="55">
        <v>0</v>
      </c>
      <c r="G1855" s="55">
        <v>0</v>
      </c>
      <c r="H1855" s="55">
        <v>0</v>
      </c>
      <c r="I1855" s="55">
        <v>0</v>
      </c>
      <c r="J1855" s="55">
        <v>9625177.8562491499</v>
      </c>
      <c r="K1855" s="55">
        <v>0</v>
      </c>
      <c r="L1855" s="55">
        <v>0</v>
      </c>
      <c r="M1855" s="56">
        <v>0</v>
      </c>
    </row>
    <row r="1856" spans="1:13" x14ac:dyDescent="0.4">
      <c r="A1856" s="51"/>
      <c r="B1856" s="52">
        <v>1838</v>
      </c>
      <c r="C1856" s="52">
        <v>0</v>
      </c>
      <c r="D1856" s="52">
        <v>23320690.444692314</v>
      </c>
      <c r="E1856" s="52">
        <v>0</v>
      </c>
      <c r="F1856" s="52">
        <v>0</v>
      </c>
      <c r="G1856" s="52">
        <v>0</v>
      </c>
      <c r="H1856" s="52">
        <v>0</v>
      </c>
      <c r="I1856" s="52">
        <v>0</v>
      </c>
      <c r="J1856" s="52">
        <v>0</v>
      </c>
      <c r="K1856" s="52">
        <v>0</v>
      </c>
      <c r="L1856" s="52">
        <v>0</v>
      </c>
      <c r="M1856" s="53">
        <v>92444479.391536415</v>
      </c>
    </row>
    <row r="1857" spans="1:13" x14ac:dyDescent="0.4">
      <c r="A1857" s="54"/>
      <c r="B1857" s="55">
        <v>1839</v>
      </c>
      <c r="C1857" s="55">
        <v>0</v>
      </c>
      <c r="D1857" s="55">
        <v>0</v>
      </c>
      <c r="E1857" s="55">
        <v>0</v>
      </c>
      <c r="F1857" s="55">
        <v>0</v>
      </c>
      <c r="G1857" s="55">
        <v>0</v>
      </c>
      <c r="H1857" s="55">
        <v>0</v>
      </c>
      <c r="I1857" s="55">
        <v>0</v>
      </c>
      <c r="J1857" s="55">
        <v>0</v>
      </c>
      <c r="K1857" s="55">
        <v>0</v>
      </c>
      <c r="L1857" s="55">
        <v>0</v>
      </c>
      <c r="M1857" s="56">
        <v>0</v>
      </c>
    </row>
    <row r="1858" spans="1:13" x14ac:dyDescent="0.4">
      <c r="A1858" s="51"/>
      <c r="B1858" s="52">
        <v>1840</v>
      </c>
      <c r="C1858" s="52">
        <v>8833582.6957352813</v>
      </c>
      <c r="D1858" s="52">
        <v>0</v>
      </c>
      <c r="E1858" s="52">
        <v>0</v>
      </c>
      <c r="F1858" s="52">
        <v>0</v>
      </c>
      <c r="G1858" s="52">
        <v>0</v>
      </c>
      <c r="H1858" s="52">
        <v>0</v>
      </c>
      <c r="I1858" s="52">
        <v>0</v>
      </c>
      <c r="J1858" s="52">
        <v>0</v>
      </c>
      <c r="K1858" s="52">
        <v>0</v>
      </c>
      <c r="L1858" s="52">
        <v>0</v>
      </c>
      <c r="M1858" s="53">
        <v>8833582.6957352813</v>
      </c>
    </row>
    <row r="1859" spans="1:13" x14ac:dyDescent="0.4">
      <c r="A1859" s="54"/>
      <c r="B1859" s="55">
        <v>1841</v>
      </c>
      <c r="C1859" s="55">
        <v>0</v>
      </c>
      <c r="D1859" s="55">
        <v>0</v>
      </c>
      <c r="E1859" s="55">
        <v>0</v>
      </c>
      <c r="F1859" s="55">
        <v>0</v>
      </c>
      <c r="G1859" s="55">
        <v>0</v>
      </c>
      <c r="H1859" s="55">
        <v>0</v>
      </c>
      <c r="I1859" s="55">
        <v>0</v>
      </c>
      <c r="J1859" s="55">
        <v>42699128.641813397</v>
      </c>
      <c r="K1859" s="55">
        <v>0</v>
      </c>
      <c r="L1859" s="55">
        <v>0</v>
      </c>
      <c r="M1859" s="56">
        <v>0</v>
      </c>
    </row>
    <row r="1860" spans="1:13" x14ac:dyDescent="0.4">
      <c r="A1860" s="51"/>
      <c r="B1860" s="52">
        <v>1842</v>
      </c>
      <c r="C1860" s="52">
        <v>0</v>
      </c>
      <c r="D1860" s="52">
        <v>0</v>
      </c>
      <c r="E1860" s="52">
        <v>0</v>
      </c>
      <c r="F1860" s="52">
        <v>0</v>
      </c>
      <c r="G1860" s="52">
        <v>0</v>
      </c>
      <c r="H1860" s="52">
        <v>473004591.78182274</v>
      </c>
      <c r="I1860" s="52">
        <v>0</v>
      </c>
      <c r="J1860" s="52">
        <v>0</v>
      </c>
      <c r="K1860" s="52">
        <v>0</v>
      </c>
      <c r="L1860" s="52">
        <v>0</v>
      </c>
      <c r="M1860" s="53">
        <v>473004591.78182274</v>
      </c>
    </row>
    <row r="1861" spans="1:13" x14ac:dyDescent="0.4">
      <c r="A1861" s="54"/>
      <c r="B1861" s="55">
        <v>1843</v>
      </c>
      <c r="C1861" s="55">
        <v>0</v>
      </c>
      <c r="D1861" s="55">
        <v>0</v>
      </c>
      <c r="E1861" s="55">
        <v>0</v>
      </c>
      <c r="F1861" s="55">
        <v>6837253.2951957677</v>
      </c>
      <c r="G1861" s="55">
        <v>0</v>
      </c>
      <c r="H1861" s="55">
        <v>0</v>
      </c>
      <c r="I1861" s="55">
        <v>0</v>
      </c>
      <c r="J1861" s="55">
        <v>0</v>
      </c>
      <c r="K1861" s="55">
        <v>0</v>
      </c>
      <c r="L1861" s="55">
        <v>0</v>
      </c>
      <c r="M1861" s="56">
        <v>6837253.2951957677</v>
      </c>
    </row>
    <row r="1862" spans="1:13" x14ac:dyDescent="0.4">
      <c r="A1862" s="51"/>
      <c r="B1862" s="52">
        <v>1844</v>
      </c>
      <c r="C1862" s="52">
        <v>0</v>
      </c>
      <c r="D1862" s="52">
        <v>0</v>
      </c>
      <c r="E1862" s="52">
        <v>0</v>
      </c>
      <c r="F1862" s="52">
        <v>0</v>
      </c>
      <c r="G1862" s="52">
        <v>0</v>
      </c>
      <c r="H1862" s="52">
        <v>8871467.6345460732</v>
      </c>
      <c r="I1862" s="52">
        <v>0</v>
      </c>
      <c r="J1862" s="52">
        <v>6498577.4156894032</v>
      </c>
      <c r="K1862" s="52">
        <v>0</v>
      </c>
      <c r="L1862" s="52">
        <v>0</v>
      </c>
      <c r="M1862" s="53">
        <v>8871467.6345460732</v>
      </c>
    </row>
    <row r="1863" spans="1:13" x14ac:dyDescent="0.4">
      <c r="A1863" s="54"/>
      <c r="B1863" s="55">
        <v>1845</v>
      </c>
      <c r="C1863" s="55">
        <v>0</v>
      </c>
      <c r="D1863" s="55">
        <v>0</v>
      </c>
      <c r="E1863" s="55">
        <v>0</v>
      </c>
      <c r="F1863" s="55">
        <v>0</v>
      </c>
      <c r="G1863" s="55">
        <v>0</v>
      </c>
      <c r="H1863" s="55">
        <v>0</v>
      </c>
      <c r="I1863" s="55">
        <v>0</v>
      </c>
      <c r="J1863" s="55">
        <v>0</v>
      </c>
      <c r="K1863" s="55">
        <v>0</v>
      </c>
      <c r="L1863" s="55">
        <v>0</v>
      </c>
      <c r="M1863" s="56">
        <v>0</v>
      </c>
    </row>
    <row r="1864" spans="1:13" x14ac:dyDescent="0.4">
      <c r="A1864" s="51"/>
      <c r="B1864" s="52">
        <v>1846</v>
      </c>
      <c r="C1864" s="52">
        <v>0</v>
      </c>
      <c r="D1864" s="52">
        <v>0</v>
      </c>
      <c r="E1864" s="52">
        <v>0</v>
      </c>
      <c r="F1864" s="52">
        <v>0</v>
      </c>
      <c r="G1864" s="52">
        <v>5889689.8351136455</v>
      </c>
      <c r="H1864" s="52">
        <v>0</v>
      </c>
      <c r="I1864" s="52">
        <v>31077558.558373407</v>
      </c>
      <c r="J1864" s="52">
        <v>14463051.805224638</v>
      </c>
      <c r="K1864" s="52">
        <v>0</v>
      </c>
      <c r="L1864" s="52">
        <v>0</v>
      </c>
      <c r="M1864" s="53">
        <v>36967248.393487051</v>
      </c>
    </row>
    <row r="1865" spans="1:13" x14ac:dyDescent="0.4">
      <c r="A1865" s="54"/>
      <c r="B1865" s="55">
        <v>1847</v>
      </c>
      <c r="C1865" s="55">
        <v>0</v>
      </c>
      <c r="D1865" s="55">
        <v>0</v>
      </c>
      <c r="E1865" s="55">
        <v>0</v>
      </c>
      <c r="F1865" s="55">
        <v>0</v>
      </c>
      <c r="G1865" s="55">
        <v>0</v>
      </c>
      <c r="H1865" s="55">
        <v>48751096.586020567</v>
      </c>
      <c r="I1865" s="55">
        <v>0</v>
      </c>
      <c r="J1865" s="55">
        <v>0</v>
      </c>
      <c r="K1865" s="55">
        <v>0</v>
      </c>
      <c r="L1865" s="55">
        <v>0</v>
      </c>
      <c r="M1865" s="56">
        <v>57174331.30691129</v>
      </c>
    </row>
    <row r="1866" spans="1:13" x14ac:dyDescent="0.4">
      <c r="A1866" s="51"/>
      <c r="B1866" s="52">
        <v>1848</v>
      </c>
      <c r="C1866" s="52">
        <v>0</v>
      </c>
      <c r="D1866" s="52">
        <v>0</v>
      </c>
      <c r="E1866" s="52">
        <v>0</v>
      </c>
      <c r="F1866" s="52">
        <v>0</v>
      </c>
      <c r="G1866" s="52">
        <v>0</v>
      </c>
      <c r="H1866" s="52">
        <v>0</v>
      </c>
      <c r="I1866" s="52">
        <v>0</v>
      </c>
      <c r="J1866" s="52">
        <v>0</v>
      </c>
      <c r="K1866" s="52">
        <v>0</v>
      </c>
      <c r="L1866" s="52">
        <v>0</v>
      </c>
      <c r="M1866" s="53">
        <v>0</v>
      </c>
    </row>
    <row r="1867" spans="1:13" x14ac:dyDescent="0.4">
      <c r="A1867" s="54"/>
      <c r="B1867" s="55">
        <v>1849</v>
      </c>
      <c r="C1867" s="55">
        <v>0</v>
      </c>
      <c r="D1867" s="55">
        <v>0</v>
      </c>
      <c r="E1867" s="55">
        <v>0</v>
      </c>
      <c r="F1867" s="55">
        <v>0</v>
      </c>
      <c r="G1867" s="55">
        <v>0</v>
      </c>
      <c r="H1867" s="55">
        <v>0</v>
      </c>
      <c r="I1867" s="55">
        <v>0</v>
      </c>
      <c r="J1867" s="55">
        <v>0</v>
      </c>
      <c r="K1867" s="55">
        <v>0</v>
      </c>
      <c r="L1867" s="55">
        <v>0</v>
      </c>
      <c r="M1867" s="56">
        <v>0</v>
      </c>
    </row>
    <row r="1868" spans="1:13" x14ac:dyDescent="0.4">
      <c r="A1868" s="51"/>
      <c r="B1868" s="52">
        <v>1850</v>
      </c>
      <c r="C1868" s="52">
        <v>0</v>
      </c>
      <c r="D1868" s="52">
        <v>0</v>
      </c>
      <c r="E1868" s="52">
        <v>0</v>
      </c>
      <c r="F1868" s="52">
        <v>0</v>
      </c>
      <c r="G1868" s="52">
        <v>6180469.3183126468</v>
      </c>
      <c r="H1868" s="52">
        <v>0</v>
      </c>
      <c r="I1868" s="52">
        <v>0</v>
      </c>
      <c r="J1868" s="52">
        <v>0</v>
      </c>
      <c r="K1868" s="52">
        <v>0</v>
      </c>
      <c r="L1868" s="52">
        <v>19741036.50599895</v>
      </c>
      <c r="M1868" s="53">
        <v>52276685.871834248</v>
      </c>
    </row>
    <row r="1869" spans="1:13" x14ac:dyDescent="0.4">
      <c r="A1869" s="54"/>
      <c r="B1869" s="55">
        <v>1851</v>
      </c>
      <c r="C1869" s="55">
        <v>0</v>
      </c>
      <c r="D1869" s="55">
        <v>0</v>
      </c>
      <c r="E1869" s="55">
        <v>0</v>
      </c>
      <c r="F1869" s="55">
        <v>0</v>
      </c>
      <c r="G1869" s="55">
        <v>0</v>
      </c>
      <c r="H1869" s="55">
        <v>0</v>
      </c>
      <c r="I1869" s="55">
        <v>0</v>
      </c>
      <c r="J1869" s="55">
        <v>0</v>
      </c>
      <c r="K1869" s="55">
        <v>0</v>
      </c>
      <c r="L1869" s="55">
        <v>12901935.304897521</v>
      </c>
      <c r="M1869" s="56">
        <v>12901935.304897521</v>
      </c>
    </row>
    <row r="1870" spans="1:13" x14ac:dyDescent="0.4">
      <c r="A1870" s="51"/>
      <c r="B1870" s="52">
        <v>1852</v>
      </c>
      <c r="C1870" s="52">
        <v>0</v>
      </c>
      <c r="D1870" s="52">
        <v>0</v>
      </c>
      <c r="E1870" s="52">
        <v>5901947.1670506392</v>
      </c>
      <c r="F1870" s="52">
        <v>0</v>
      </c>
      <c r="G1870" s="52">
        <v>0</v>
      </c>
      <c r="H1870" s="52">
        <v>0</v>
      </c>
      <c r="I1870" s="52">
        <v>36484203.385278098</v>
      </c>
      <c r="J1870" s="52">
        <v>0</v>
      </c>
      <c r="K1870" s="52">
        <v>0</v>
      </c>
      <c r="L1870" s="52">
        <v>0</v>
      </c>
      <c r="M1870" s="53">
        <v>87623651.596564114</v>
      </c>
    </row>
    <row r="1871" spans="1:13" x14ac:dyDescent="0.4">
      <c r="A1871" s="54"/>
      <c r="B1871" s="55">
        <v>1853</v>
      </c>
      <c r="C1871" s="55">
        <v>0</v>
      </c>
      <c r="D1871" s="55">
        <v>0</v>
      </c>
      <c r="E1871" s="55">
        <v>0</v>
      </c>
      <c r="F1871" s="55">
        <v>0</v>
      </c>
      <c r="G1871" s="55">
        <v>0</v>
      </c>
      <c r="H1871" s="55">
        <v>0</v>
      </c>
      <c r="I1871" s="55">
        <v>0</v>
      </c>
      <c r="J1871" s="55">
        <v>0</v>
      </c>
      <c r="K1871" s="55">
        <v>0</v>
      </c>
      <c r="L1871" s="55">
        <v>0</v>
      </c>
      <c r="M1871" s="56">
        <v>0</v>
      </c>
    </row>
    <row r="1872" spans="1:13" x14ac:dyDescent="0.4">
      <c r="A1872" s="51"/>
      <c r="B1872" s="52">
        <v>1854</v>
      </c>
      <c r="C1872" s="52">
        <v>0</v>
      </c>
      <c r="D1872" s="52">
        <v>0</v>
      </c>
      <c r="E1872" s="52">
        <v>0</v>
      </c>
      <c r="F1872" s="52">
        <v>0</v>
      </c>
      <c r="G1872" s="52">
        <v>15858707.819466719</v>
      </c>
      <c r="H1872" s="52">
        <v>0</v>
      </c>
      <c r="I1872" s="52">
        <v>7608748.9592237454</v>
      </c>
      <c r="J1872" s="52">
        <v>0</v>
      </c>
      <c r="K1872" s="52">
        <v>0</v>
      </c>
      <c r="L1872" s="52">
        <v>0</v>
      </c>
      <c r="M1872" s="53">
        <v>23467456.778690465</v>
      </c>
    </row>
    <row r="1873" spans="1:13" x14ac:dyDescent="0.4">
      <c r="A1873" s="54"/>
      <c r="B1873" s="55">
        <v>1855</v>
      </c>
      <c r="C1873" s="55">
        <v>0</v>
      </c>
      <c r="D1873" s="55">
        <v>0</v>
      </c>
      <c r="E1873" s="55">
        <v>0</v>
      </c>
      <c r="F1873" s="55">
        <v>0</v>
      </c>
      <c r="G1873" s="55">
        <v>0</v>
      </c>
      <c r="H1873" s="55">
        <v>0</v>
      </c>
      <c r="I1873" s="55">
        <v>0</v>
      </c>
      <c r="J1873" s="55">
        <v>0</v>
      </c>
      <c r="K1873" s="55">
        <v>9159260.9411139004</v>
      </c>
      <c r="L1873" s="55">
        <v>0</v>
      </c>
      <c r="M1873" s="56">
        <v>9159260.9411139004</v>
      </c>
    </row>
    <row r="1874" spans="1:13" x14ac:dyDescent="0.4">
      <c r="A1874" s="51"/>
      <c r="B1874" s="52">
        <v>1856</v>
      </c>
      <c r="C1874" s="52">
        <v>0</v>
      </c>
      <c r="D1874" s="52">
        <v>0</v>
      </c>
      <c r="E1874" s="52">
        <v>0</v>
      </c>
      <c r="F1874" s="52">
        <v>0</v>
      </c>
      <c r="G1874" s="52">
        <v>6661258.9893876854</v>
      </c>
      <c r="H1874" s="52">
        <v>0</v>
      </c>
      <c r="I1874" s="52">
        <v>0</v>
      </c>
      <c r="J1874" s="52">
        <v>0</v>
      </c>
      <c r="K1874" s="52">
        <v>0</v>
      </c>
      <c r="L1874" s="52">
        <v>0</v>
      </c>
      <c r="M1874" s="53">
        <v>6661258.9893876854</v>
      </c>
    </row>
    <row r="1875" spans="1:13" x14ac:dyDescent="0.4">
      <c r="A1875" s="54"/>
      <c r="B1875" s="55">
        <v>1857</v>
      </c>
      <c r="C1875" s="55">
        <v>6674615.6090893894</v>
      </c>
      <c r="D1875" s="55">
        <v>0</v>
      </c>
      <c r="E1875" s="55">
        <v>0</v>
      </c>
      <c r="F1875" s="55">
        <v>0</v>
      </c>
      <c r="G1875" s="55">
        <v>0</v>
      </c>
      <c r="H1875" s="55">
        <v>0</v>
      </c>
      <c r="I1875" s="55">
        <v>0</v>
      </c>
      <c r="J1875" s="55">
        <v>0</v>
      </c>
      <c r="K1875" s="55">
        <v>0</v>
      </c>
      <c r="L1875" s="55">
        <v>0</v>
      </c>
      <c r="M1875" s="56">
        <v>6674615.6090893894</v>
      </c>
    </row>
    <row r="1876" spans="1:13" x14ac:dyDescent="0.4">
      <c r="A1876" s="51"/>
      <c r="B1876" s="52">
        <v>1858</v>
      </c>
      <c r="C1876" s="52">
        <v>0</v>
      </c>
      <c r="D1876" s="52">
        <v>61814451.374555007</v>
      </c>
      <c r="E1876" s="52">
        <v>0</v>
      </c>
      <c r="F1876" s="52">
        <v>0</v>
      </c>
      <c r="G1876" s="52">
        <v>0</v>
      </c>
      <c r="H1876" s="52">
        <v>0</v>
      </c>
      <c r="I1876" s="52">
        <v>0</v>
      </c>
      <c r="J1876" s="52">
        <v>0</v>
      </c>
      <c r="K1876" s="52">
        <v>0</v>
      </c>
      <c r="L1876" s="52">
        <v>0</v>
      </c>
      <c r="M1876" s="53">
        <v>61814451.374555007</v>
      </c>
    </row>
    <row r="1877" spans="1:13" x14ac:dyDescent="0.4">
      <c r="A1877" s="54"/>
      <c r="B1877" s="55">
        <v>1859</v>
      </c>
      <c r="C1877" s="55">
        <v>0</v>
      </c>
      <c r="D1877" s="55">
        <v>0</v>
      </c>
      <c r="E1877" s="55">
        <v>0</v>
      </c>
      <c r="F1877" s="55">
        <v>0</v>
      </c>
      <c r="G1877" s="55">
        <v>0</v>
      </c>
      <c r="H1877" s="55">
        <v>0</v>
      </c>
      <c r="I1877" s="55">
        <v>0</v>
      </c>
      <c r="J1877" s="55">
        <v>0</v>
      </c>
      <c r="K1877" s="55">
        <v>0</v>
      </c>
      <c r="L1877" s="55">
        <v>0</v>
      </c>
      <c r="M1877" s="56">
        <v>0</v>
      </c>
    </row>
    <row r="1878" spans="1:13" x14ac:dyDescent="0.4">
      <c r="A1878" s="51"/>
      <c r="B1878" s="52">
        <v>1860</v>
      </c>
      <c r="C1878" s="52">
        <v>0</v>
      </c>
      <c r="D1878" s="52">
        <v>0</v>
      </c>
      <c r="E1878" s="52">
        <v>0</v>
      </c>
      <c r="F1878" s="52">
        <v>0</v>
      </c>
      <c r="G1878" s="52">
        <v>0</v>
      </c>
      <c r="H1878" s="52">
        <v>32815429.313854549</v>
      </c>
      <c r="I1878" s="52">
        <v>0</v>
      </c>
      <c r="J1878" s="52">
        <v>0</v>
      </c>
      <c r="K1878" s="52">
        <v>0</v>
      </c>
      <c r="L1878" s="52">
        <v>31652059.579027031</v>
      </c>
      <c r="M1878" s="53">
        <v>64467488.892881587</v>
      </c>
    </row>
    <row r="1879" spans="1:13" x14ac:dyDescent="0.4">
      <c r="A1879" s="54"/>
      <c r="B1879" s="55">
        <v>1861</v>
      </c>
      <c r="C1879" s="55">
        <v>17584182.183512222</v>
      </c>
      <c r="D1879" s="55">
        <v>0</v>
      </c>
      <c r="E1879" s="55">
        <v>0</v>
      </c>
      <c r="F1879" s="55">
        <v>0</v>
      </c>
      <c r="G1879" s="55">
        <v>0</v>
      </c>
      <c r="H1879" s="55">
        <v>0</v>
      </c>
      <c r="I1879" s="55">
        <v>0</v>
      </c>
      <c r="J1879" s="55">
        <v>0</v>
      </c>
      <c r="K1879" s="55">
        <v>43774224.020690277</v>
      </c>
      <c r="L1879" s="55">
        <v>0</v>
      </c>
      <c r="M1879" s="56">
        <v>61358406.204202503</v>
      </c>
    </row>
    <row r="1880" spans="1:13" x14ac:dyDescent="0.4">
      <c r="A1880" s="51"/>
      <c r="B1880" s="52">
        <v>1862</v>
      </c>
      <c r="C1880" s="52">
        <v>0</v>
      </c>
      <c r="D1880" s="52">
        <v>0</v>
      </c>
      <c r="E1880" s="52">
        <v>0</v>
      </c>
      <c r="F1880" s="52">
        <v>0</v>
      </c>
      <c r="G1880" s="52">
        <v>0</v>
      </c>
      <c r="H1880" s="52">
        <v>0</v>
      </c>
      <c r="I1880" s="52">
        <v>0</v>
      </c>
      <c r="J1880" s="52">
        <v>0</v>
      </c>
      <c r="K1880" s="52">
        <v>0</v>
      </c>
      <c r="L1880" s="52">
        <v>0</v>
      </c>
      <c r="M1880" s="53">
        <v>66032593.890768513</v>
      </c>
    </row>
    <row r="1881" spans="1:13" x14ac:dyDescent="0.4">
      <c r="A1881" s="54"/>
      <c r="B1881" s="55">
        <v>1863</v>
      </c>
      <c r="C1881" s="55">
        <v>0</v>
      </c>
      <c r="D1881" s="55">
        <v>0</v>
      </c>
      <c r="E1881" s="55">
        <v>0</v>
      </c>
      <c r="F1881" s="55">
        <v>0</v>
      </c>
      <c r="G1881" s="55">
        <v>0</v>
      </c>
      <c r="H1881" s="55">
        <v>0</v>
      </c>
      <c r="I1881" s="55">
        <v>0</v>
      </c>
      <c r="J1881" s="55">
        <v>0</v>
      </c>
      <c r="K1881" s="55">
        <v>0</v>
      </c>
      <c r="L1881" s="55">
        <v>0</v>
      </c>
      <c r="M1881" s="56">
        <v>0</v>
      </c>
    </row>
    <row r="1882" spans="1:13" x14ac:dyDescent="0.4">
      <c r="A1882" s="51"/>
      <c r="B1882" s="52">
        <v>1864</v>
      </c>
      <c r="C1882" s="52">
        <v>0</v>
      </c>
      <c r="D1882" s="52">
        <v>0</v>
      </c>
      <c r="E1882" s="52">
        <v>0</v>
      </c>
      <c r="F1882" s="52">
        <v>0</v>
      </c>
      <c r="G1882" s="52">
        <v>0</v>
      </c>
      <c r="H1882" s="52">
        <v>0</v>
      </c>
      <c r="I1882" s="52">
        <v>0</v>
      </c>
      <c r="J1882" s="52">
        <v>0</v>
      </c>
      <c r="K1882" s="52">
        <v>0</v>
      </c>
      <c r="L1882" s="52">
        <v>6331346.4758350113</v>
      </c>
      <c r="M1882" s="53">
        <v>6331346.4758350113</v>
      </c>
    </row>
    <row r="1883" spans="1:13" x14ac:dyDescent="0.4">
      <c r="A1883" s="54"/>
      <c r="B1883" s="55">
        <v>1865</v>
      </c>
      <c r="C1883" s="55">
        <v>0</v>
      </c>
      <c r="D1883" s="55">
        <v>0</v>
      </c>
      <c r="E1883" s="55">
        <v>0</v>
      </c>
      <c r="F1883" s="55">
        <v>0</v>
      </c>
      <c r="G1883" s="55">
        <v>0</v>
      </c>
      <c r="H1883" s="55">
        <v>0</v>
      </c>
      <c r="I1883" s="55">
        <v>0</v>
      </c>
      <c r="J1883" s="55">
        <v>0</v>
      </c>
      <c r="K1883" s="55">
        <v>0</v>
      </c>
      <c r="L1883" s="55">
        <v>0</v>
      </c>
      <c r="M1883" s="56">
        <v>0</v>
      </c>
    </row>
    <row r="1884" spans="1:13" x14ac:dyDescent="0.4">
      <c r="A1884" s="51"/>
      <c r="B1884" s="52">
        <v>1866</v>
      </c>
      <c r="C1884" s="52">
        <v>8462488.6611580774</v>
      </c>
      <c r="D1884" s="52">
        <v>0</v>
      </c>
      <c r="E1884" s="52">
        <v>0</v>
      </c>
      <c r="F1884" s="52">
        <v>0</v>
      </c>
      <c r="G1884" s="52">
        <v>0</v>
      </c>
      <c r="H1884" s="52">
        <v>0</v>
      </c>
      <c r="I1884" s="52">
        <v>0</v>
      </c>
      <c r="J1884" s="52">
        <v>0</v>
      </c>
      <c r="K1884" s="52">
        <v>0</v>
      </c>
      <c r="L1884" s="52">
        <v>0</v>
      </c>
      <c r="M1884" s="53">
        <v>8462488.6611580774</v>
      </c>
    </row>
    <row r="1885" spans="1:13" x14ac:dyDescent="0.4">
      <c r="A1885" s="54"/>
      <c r="B1885" s="55">
        <v>1867</v>
      </c>
      <c r="C1885" s="55">
        <v>0</v>
      </c>
      <c r="D1885" s="55">
        <v>12862410.99496362</v>
      </c>
      <c r="E1885" s="55">
        <v>0</v>
      </c>
      <c r="F1885" s="55">
        <v>0</v>
      </c>
      <c r="G1885" s="55">
        <v>0</v>
      </c>
      <c r="H1885" s="55">
        <v>0</v>
      </c>
      <c r="I1885" s="55">
        <v>0</v>
      </c>
      <c r="J1885" s="55">
        <v>0</v>
      </c>
      <c r="K1885" s="55">
        <v>6085126.6476990925</v>
      </c>
      <c r="L1885" s="55">
        <v>0</v>
      </c>
      <c r="M1885" s="56">
        <v>18947537.642662711</v>
      </c>
    </row>
    <row r="1886" spans="1:13" x14ac:dyDescent="0.4">
      <c r="A1886" s="51"/>
      <c r="B1886" s="52">
        <v>1868</v>
      </c>
      <c r="C1886" s="52">
        <v>0</v>
      </c>
      <c r="D1886" s="52">
        <v>0</v>
      </c>
      <c r="E1886" s="52">
        <v>0</v>
      </c>
      <c r="F1886" s="52">
        <v>8624915.980683336</v>
      </c>
      <c r="G1886" s="52">
        <v>0</v>
      </c>
      <c r="H1886" s="52">
        <v>0</v>
      </c>
      <c r="I1886" s="52">
        <v>11931573.324166104</v>
      </c>
      <c r="J1886" s="52">
        <v>0</v>
      </c>
      <c r="K1886" s="52">
        <v>0</v>
      </c>
      <c r="L1886" s="52">
        <v>0</v>
      </c>
      <c r="M1886" s="53">
        <v>20556489.304849438</v>
      </c>
    </row>
    <row r="1887" spans="1:13" x14ac:dyDescent="0.4">
      <c r="A1887" s="54"/>
      <c r="B1887" s="55">
        <v>1869</v>
      </c>
      <c r="C1887" s="55">
        <v>0</v>
      </c>
      <c r="D1887" s="55">
        <v>0</v>
      </c>
      <c r="E1887" s="55">
        <v>6310187.5702609923</v>
      </c>
      <c r="F1887" s="55">
        <v>0</v>
      </c>
      <c r="G1887" s="55">
        <v>0</v>
      </c>
      <c r="H1887" s="55">
        <v>0</v>
      </c>
      <c r="I1887" s="55">
        <v>0</v>
      </c>
      <c r="J1887" s="55">
        <v>0</v>
      </c>
      <c r="K1887" s="55">
        <v>0</v>
      </c>
      <c r="L1887" s="55">
        <v>0</v>
      </c>
      <c r="M1887" s="56">
        <v>6310187.5702609923</v>
      </c>
    </row>
    <row r="1888" spans="1:13" x14ac:dyDescent="0.4">
      <c r="A1888" s="51"/>
      <c r="B1888" s="52">
        <v>1870</v>
      </c>
      <c r="C1888" s="52">
        <v>0</v>
      </c>
      <c r="D1888" s="52">
        <v>0</v>
      </c>
      <c r="E1888" s="52">
        <v>0</v>
      </c>
      <c r="F1888" s="52">
        <v>0</v>
      </c>
      <c r="G1888" s="52">
        <v>0</v>
      </c>
      <c r="H1888" s="52">
        <v>0</v>
      </c>
      <c r="I1888" s="52">
        <v>0</v>
      </c>
      <c r="J1888" s="52">
        <v>0</v>
      </c>
      <c r="K1888" s="52">
        <v>0</v>
      </c>
      <c r="L1888" s="52">
        <v>0</v>
      </c>
      <c r="M1888" s="53">
        <v>0</v>
      </c>
    </row>
    <row r="1889" spans="1:13" x14ac:dyDescent="0.4">
      <c r="A1889" s="54"/>
      <c r="B1889" s="55">
        <v>1871</v>
      </c>
      <c r="C1889" s="55">
        <v>0</v>
      </c>
      <c r="D1889" s="55">
        <v>0</v>
      </c>
      <c r="E1889" s="55">
        <v>0</v>
      </c>
      <c r="F1889" s="55">
        <v>0</v>
      </c>
      <c r="G1889" s="55">
        <v>0</v>
      </c>
      <c r="H1889" s="55">
        <v>0</v>
      </c>
      <c r="I1889" s="55">
        <v>0</v>
      </c>
      <c r="J1889" s="55">
        <v>0</v>
      </c>
      <c r="K1889" s="55">
        <v>0</v>
      </c>
      <c r="L1889" s="55">
        <v>0</v>
      </c>
      <c r="M1889" s="56">
        <v>0</v>
      </c>
    </row>
    <row r="1890" spans="1:13" x14ac:dyDescent="0.4">
      <c r="A1890" s="51"/>
      <c r="B1890" s="52">
        <v>1872</v>
      </c>
      <c r="C1890" s="52">
        <v>7534573.40343263</v>
      </c>
      <c r="D1890" s="52">
        <v>0</v>
      </c>
      <c r="E1890" s="52">
        <v>0</v>
      </c>
      <c r="F1890" s="52">
        <v>0</v>
      </c>
      <c r="G1890" s="52">
        <v>0</v>
      </c>
      <c r="H1890" s="52">
        <v>0</v>
      </c>
      <c r="I1890" s="52">
        <v>0</v>
      </c>
      <c r="J1890" s="52">
        <v>5755320.4086452695</v>
      </c>
      <c r="K1890" s="52">
        <v>0</v>
      </c>
      <c r="L1890" s="52">
        <v>0</v>
      </c>
      <c r="M1890" s="53">
        <v>7534573.40343263</v>
      </c>
    </row>
    <row r="1891" spans="1:13" x14ac:dyDescent="0.4">
      <c r="A1891" s="54"/>
      <c r="B1891" s="55">
        <v>1873</v>
      </c>
      <c r="C1891" s="55">
        <v>0</v>
      </c>
      <c r="D1891" s="55">
        <v>0</v>
      </c>
      <c r="E1891" s="55">
        <v>0</v>
      </c>
      <c r="F1891" s="55">
        <v>9795497.1937821209</v>
      </c>
      <c r="G1891" s="55">
        <v>7114169.1657618303</v>
      </c>
      <c r="H1891" s="55">
        <v>0</v>
      </c>
      <c r="I1891" s="55">
        <v>0</v>
      </c>
      <c r="J1891" s="55">
        <v>0</v>
      </c>
      <c r="K1891" s="55">
        <v>0</v>
      </c>
      <c r="L1891" s="55">
        <v>0</v>
      </c>
      <c r="M1891" s="56">
        <v>16909666.359543949</v>
      </c>
    </row>
    <row r="1892" spans="1:13" x14ac:dyDescent="0.4">
      <c r="A1892" s="51"/>
      <c r="B1892" s="52">
        <v>1874</v>
      </c>
      <c r="C1892" s="52">
        <v>0</v>
      </c>
      <c r="D1892" s="52">
        <v>0</v>
      </c>
      <c r="E1892" s="52">
        <v>0</v>
      </c>
      <c r="F1892" s="52">
        <v>0</v>
      </c>
      <c r="G1892" s="52">
        <v>0</v>
      </c>
      <c r="H1892" s="52">
        <v>0</v>
      </c>
      <c r="I1892" s="52">
        <v>0</v>
      </c>
      <c r="J1892" s="52">
        <v>0</v>
      </c>
      <c r="K1892" s="52">
        <v>0</v>
      </c>
      <c r="L1892" s="52">
        <v>0</v>
      </c>
      <c r="M1892" s="53">
        <v>0</v>
      </c>
    </row>
    <row r="1893" spans="1:13" x14ac:dyDescent="0.4">
      <c r="A1893" s="54"/>
      <c r="B1893" s="55">
        <v>1875</v>
      </c>
      <c r="C1893" s="55">
        <v>0</v>
      </c>
      <c r="D1893" s="55">
        <v>0</v>
      </c>
      <c r="E1893" s="55">
        <v>0</v>
      </c>
      <c r="F1893" s="55">
        <v>0</v>
      </c>
      <c r="G1893" s="55">
        <v>0</v>
      </c>
      <c r="H1893" s="55">
        <v>0</v>
      </c>
      <c r="I1893" s="55">
        <v>0</v>
      </c>
      <c r="J1893" s="55">
        <v>0</v>
      </c>
      <c r="K1893" s="55">
        <v>0</v>
      </c>
      <c r="L1893" s="55">
        <v>6730564.8395324573</v>
      </c>
      <c r="M1893" s="56">
        <v>6730564.8395324573</v>
      </c>
    </row>
    <row r="1894" spans="1:13" x14ac:dyDescent="0.4">
      <c r="A1894" s="51"/>
      <c r="B1894" s="52">
        <v>1876</v>
      </c>
      <c r="C1894" s="52">
        <v>0</v>
      </c>
      <c r="D1894" s="52">
        <v>0</v>
      </c>
      <c r="E1894" s="52">
        <v>0</v>
      </c>
      <c r="F1894" s="52">
        <v>0</v>
      </c>
      <c r="G1894" s="52">
        <v>0</v>
      </c>
      <c r="H1894" s="52">
        <v>0</v>
      </c>
      <c r="I1894" s="52">
        <v>0</v>
      </c>
      <c r="J1894" s="52">
        <v>0</v>
      </c>
      <c r="K1894" s="52">
        <v>0</v>
      </c>
      <c r="L1894" s="52">
        <v>0</v>
      </c>
      <c r="M1894" s="53">
        <v>0</v>
      </c>
    </row>
    <row r="1895" spans="1:13" x14ac:dyDescent="0.4">
      <c r="A1895" s="54"/>
      <c r="B1895" s="55">
        <v>1877</v>
      </c>
      <c r="C1895" s="55">
        <v>0</v>
      </c>
      <c r="D1895" s="55">
        <v>0</v>
      </c>
      <c r="E1895" s="55">
        <v>0</v>
      </c>
      <c r="F1895" s="55">
        <v>0</v>
      </c>
      <c r="G1895" s="55">
        <v>0</v>
      </c>
      <c r="H1895" s="55">
        <v>0</v>
      </c>
      <c r="I1895" s="55">
        <v>0</v>
      </c>
      <c r="J1895" s="55">
        <v>0</v>
      </c>
      <c r="K1895" s="55">
        <v>0</v>
      </c>
      <c r="L1895" s="55">
        <v>6695147860.1576853</v>
      </c>
      <c r="M1895" s="56">
        <v>6695147860.1576853</v>
      </c>
    </row>
    <row r="1896" spans="1:13" x14ac:dyDescent="0.4">
      <c r="A1896" s="51"/>
      <c r="B1896" s="52">
        <v>1878</v>
      </c>
      <c r="C1896" s="52">
        <v>0</v>
      </c>
      <c r="D1896" s="52">
        <v>0</v>
      </c>
      <c r="E1896" s="52">
        <v>0</v>
      </c>
      <c r="F1896" s="52">
        <v>0</v>
      </c>
      <c r="G1896" s="52">
        <v>0</v>
      </c>
      <c r="H1896" s="52">
        <v>0</v>
      </c>
      <c r="I1896" s="52">
        <v>0</v>
      </c>
      <c r="J1896" s="52">
        <v>5745346.0166600514</v>
      </c>
      <c r="K1896" s="52">
        <v>5845312.9026210094</v>
      </c>
      <c r="L1896" s="52">
        <v>0</v>
      </c>
      <c r="M1896" s="53">
        <v>5845312.9026210094</v>
      </c>
    </row>
    <row r="1897" spans="1:13" x14ac:dyDescent="0.4">
      <c r="A1897" s="54"/>
      <c r="B1897" s="55">
        <v>1879</v>
      </c>
      <c r="C1897" s="55">
        <v>0</v>
      </c>
      <c r="D1897" s="55">
        <v>0</v>
      </c>
      <c r="E1897" s="55">
        <v>0</v>
      </c>
      <c r="F1897" s="55">
        <v>0</v>
      </c>
      <c r="G1897" s="55">
        <v>0</v>
      </c>
      <c r="H1897" s="55">
        <v>0</v>
      </c>
      <c r="I1897" s="55">
        <v>0</v>
      </c>
      <c r="J1897" s="55">
        <v>8084968.6411196701</v>
      </c>
      <c r="K1897" s="55">
        <v>0</v>
      </c>
      <c r="L1897" s="55">
        <v>0</v>
      </c>
      <c r="M1897" s="56">
        <v>0</v>
      </c>
    </row>
    <row r="1898" spans="1:13" x14ac:dyDescent="0.4">
      <c r="A1898" s="51"/>
      <c r="B1898" s="52">
        <v>1880</v>
      </c>
      <c r="C1898" s="52">
        <v>0</v>
      </c>
      <c r="D1898" s="52">
        <v>0</v>
      </c>
      <c r="E1898" s="52">
        <v>0</v>
      </c>
      <c r="F1898" s="52">
        <v>0</v>
      </c>
      <c r="G1898" s="52">
        <v>0</v>
      </c>
      <c r="H1898" s="52">
        <v>0</v>
      </c>
      <c r="I1898" s="52">
        <v>0</v>
      </c>
      <c r="J1898" s="52">
        <v>0</v>
      </c>
      <c r="K1898" s="52">
        <v>0</v>
      </c>
      <c r="L1898" s="52">
        <v>0</v>
      </c>
      <c r="M1898" s="53">
        <v>0</v>
      </c>
    </row>
    <row r="1899" spans="1:13" x14ac:dyDescent="0.4">
      <c r="A1899" s="54"/>
      <c r="B1899" s="55">
        <v>1881</v>
      </c>
      <c r="C1899" s="55">
        <v>0</v>
      </c>
      <c r="D1899" s="55">
        <v>0</v>
      </c>
      <c r="E1899" s="55">
        <v>0</v>
      </c>
      <c r="F1899" s="55">
        <v>35585296.077489652</v>
      </c>
      <c r="G1899" s="55">
        <v>0</v>
      </c>
      <c r="H1899" s="55">
        <v>0</v>
      </c>
      <c r="I1899" s="55">
        <v>0</v>
      </c>
      <c r="J1899" s="55">
        <v>0</v>
      </c>
      <c r="K1899" s="55">
        <v>0</v>
      </c>
      <c r="L1899" s="55">
        <v>0</v>
      </c>
      <c r="M1899" s="56">
        <v>35585296.077489652</v>
      </c>
    </row>
    <row r="1900" spans="1:13" x14ac:dyDescent="0.4">
      <c r="A1900" s="51"/>
      <c r="B1900" s="52">
        <v>1882</v>
      </c>
      <c r="C1900" s="52">
        <v>0</v>
      </c>
      <c r="D1900" s="52">
        <v>0</v>
      </c>
      <c r="E1900" s="52">
        <v>0</v>
      </c>
      <c r="F1900" s="52">
        <v>0</v>
      </c>
      <c r="G1900" s="52">
        <v>0</v>
      </c>
      <c r="H1900" s="52">
        <v>0</v>
      </c>
      <c r="I1900" s="52">
        <v>0</v>
      </c>
      <c r="J1900" s="52">
        <v>0</v>
      </c>
      <c r="K1900" s="52">
        <v>0</v>
      </c>
      <c r="L1900" s="52">
        <v>0</v>
      </c>
      <c r="M1900" s="53">
        <v>0</v>
      </c>
    </row>
    <row r="1901" spans="1:13" x14ac:dyDescent="0.4">
      <c r="A1901" s="54"/>
      <c r="B1901" s="55">
        <v>1883</v>
      </c>
      <c r="C1901" s="55">
        <v>0</v>
      </c>
      <c r="D1901" s="55">
        <v>0</v>
      </c>
      <c r="E1901" s="55">
        <v>0</v>
      </c>
      <c r="F1901" s="55">
        <v>0</v>
      </c>
      <c r="G1901" s="55">
        <v>0</v>
      </c>
      <c r="H1901" s="55">
        <v>0</v>
      </c>
      <c r="I1901" s="55">
        <v>0</v>
      </c>
      <c r="J1901" s="55">
        <v>0</v>
      </c>
      <c r="K1901" s="55">
        <v>0</v>
      </c>
      <c r="L1901" s="55">
        <v>6982401.9056990016</v>
      </c>
      <c r="M1901" s="56">
        <v>6982401.9056990016</v>
      </c>
    </row>
    <row r="1902" spans="1:13" x14ac:dyDescent="0.4">
      <c r="A1902" s="51"/>
      <c r="B1902" s="52">
        <v>1884</v>
      </c>
      <c r="C1902" s="52">
        <v>0</v>
      </c>
      <c r="D1902" s="52">
        <v>0</v>
      </c>
      <c r="E1902" s="52">
        <v>0</v>
      </c>
      <c r="F1902" s="52">
        <v>0</v>
      </c>
      <c r="G1902" s="52">
        <v>0</v>
      </c>
      <c r="H1902" s="52">
        <v>0</v>
      </c>
      <c r="I1902" s="52">
        <v>0</v>
      </c>
      <c r="J1902" s="52">
        <v>0</v>
      </c>
      <c r="K1902" s="52">
        <v>0</v>
      </c>
      <c r="L1902" s="52">
        <v>0</v>
      </c>
      <c r="M1902" s="53">
        <v>0</v>
      </c>
    </row>
    <row r="1903" spans="1:13" x14ac:dyDescent="0.4">
      <c r="A1903" s="54"/>
      <c r="B1903" s="55">
        <v>1885</v>
      </c>
      <c r="C1903" s="55">
        <v>0</v>
      </c>
      <c r="D1903" s="55">
        <v>0</v>
      </c>
      <c r="E1903" s="55">
        <v>0</v>
      </c>
      <c r="F1903" s="55">
        <v>0</v>
      </c>
      <c r="G1903" s="55">
        <v>0</v>
      </c>
      <c r="H1903" s="55">
        <v>0</v>
      </c>
      <c r="I1903" s="55">
        <v>0</v>
      </c>
      <c r="J1903" s="55">
        <v>0</v>
      </c>
      <c r="K1903" s="55">
        <v>0</v>
      </c>
      <c r="L1903" s="55">
        <v>24617200.886609584</v>
      </c>
      <c r="M1903" s="56">
        <v>24617200.886609584</v>
      </c>
    </row>
    <row r="1904" spans="1:13" x14ac:dyDescent="0.4">
      <c r="A1904" s="51"/>
      <c r="B1904" s="52">
        <v>1886</v>
      </c>
      <c r="C1904" s="52">
        <v>0</v>
      </c>
      <c r="D1904" s="52">
        <v>0</v>
      </c>
      <c r="E1904" s="52">
        <v>0</v>
      </c>
      <c r="F1904" s="52">
        <v>0</v>
      </c>
      <c r="G1904" s="52">
        <v>0</v>
      </c>
      <c r="H1904" s="52">
        <v>0</v>
      </c>
      <c r="I1904" s="52">
        <v>0</v>
      </c>
      <c r="J1904" s="52">
        <v>0</v>
      </c>
      <c r="K1904" s="52">
        <v>0</v>
      </c>
      <c r="L1904" s="52">
        <v>0</v>
      </c>
      <c r="M1904" s="53">
        <v>0</v>
      </c>
    </row>
    <row r="1905" spans="1:13" x14ac:dyDescent="0.4">
      <c r="A1905" s="54"/>
      <c r="B1905" s="55">
        <v>1887</v>
      </c>
      <c r="C1905" s="55">
        <v>0</v>
      </c>
      <c r="D1905" s="55">
        <v>0</v>
      </c>
      <c r="E1905" s="55">
        <v>0</v>
      </c>
      <c r="F1905" s="55">
        <v>0</v>
      </c>
      <c r="G1905" s="55">
        <v>64039324.293235607</v>
      </c>
      <c r="H1905" s="55">
        <v>0</v>
      </c>
      <c r="I1905" s="55">
        <v>0</v>
      </c>
      <c r="J1905" s="55">
        <v>0</v>
      </c>
      <c r="K1905" s="55">
        <v>0</v>
      </c>
      <c r="L1905" s="55">
        <v>0</v>
      </c>
      <c r="M1905" s="56">
        <v>70891419.026519045</v>
      </c>
    </row>
    <row r="1906" spans="1:13" x14ac:dyDescent="0.4">
      <c r="A1906" s="51"/>
      <c r="B1906" s="52">
        <v>1888</v>
      </c>
      <c r="C1906" s="52">
        <v>0</v>
      </c>
      <c r="D1906" s="52">
        <v>0</v>
      </c>
      <c r="E1906" s="52">
        <v>0</v>
      </c>
      <c r="F1906" s="52">
        <v>0</v>
      </c>
      <c r="G1906" s="52">
        <v>0</v>
      </c>
      <c r="H1906" s="52">
        <v>6032197.4696029369</v>
      </c>
      <c r="I1906" s="52">
        <v>0</v>
      </c>
      <c r="J1906" s="52">
        <v>0</v>
      </c>
      <c r="K1906" s="52">
        <v>0</v>
      </c>
      <c r="L1906" s="52">
        <v>8764629.3063522968</v>
      </c>
      <c r="M1906" s="53">
        <v>14796826.775955234</v>
      </c>
    </row>
    <row r="1907" spans="1:13" x14ac:dyDescent="0.4">
      <c r="A1907" s="54"/>
      <c r="B1907" s="55">
        <v>1889</v>
      </c>
      <c r="C1907" s="55">
        <v>0</v>
      </c>
      <c r="D1907" s="55">
        <v>0</v>
      </c>
      <c r="E1907" s="55">
        <v>0</v>
      </c>
      <c r="F1907" s="55">
        <v>0</v>
      </c>
      <c r="G1907" s="55">
        <v>0</v>
      </c>
      <c r="H1907" s="55">
        <v>0</v>
      </c>
      <c r="I1907" s="55">
        <v>0</v>
      </c>
      <c r="J1907" s="55">
        <v>0</v>
      </c>
      <c r="K1907" s="55">
        <v>0</v>
      </c>
      <c r="L1907" s="55">
        <v>0</v>
      </c>
      <c r="M1907" s="56">
        <v>0</v>
      </c>
    </row>
    <row r="1908" spans="1:13" x14ac:dyDescent="0.4">
      <c r="A1908" s="51"/>
      <c r="B1908" s="52">
        <v>1890</v>
      </c>
      <c r="C1908" s="52">
        <v>0</v>
      </c>
      <c r="D1908" s="52">
        <v>0</v>
      </c>
      <c r="E1908" s="52">
        <v>0</v>
      </c>
      <c r="F1908" s="52">
        <v>0</v>
      </c>
      <c r="G1908" s="52">
        <v>0</v>
      </c>
      <c r="H1908" s="52">
        <v>0</v>
      </c>
      <c r="I1908" s="52">
        <v>0</v>
      </c>
      <c r="J1908" s="52">
        <v>0</v>
      </c>
      <c r="K1908" s="52">
        <v>0</v>
      </c>
      <c r="L1908" s="52">
        <v>280526692.5522843</v>
      </c>
      <c r="M1908" s="53">
        <v>280526692.5522843</v>
      </c>
    </row>
    <row r="1909" spans="1:13" x14ac:dyDescent="0.4">
      <c r="A1909" s="54"/>
      <c r="B1909" s="55">
        <v>1891</v>
      </c>
      <c r="C1909" s="55">
        <v>0</v>
      </c>
      <c r="D1909" s="55">
        <v>0</v>
      </c>
      <c r="E1909" s="55">
        <v>0</v>
      </c>
      <c r="F1909" s="55">
        <v>0</v>
      </c>
      <c r="G1909" s="55">
        <v>0</v>
      </c>
      <c r="H1909" s="55">
        <v>0</v>
      </c>
      <c r="I1909" s="55">
        <v>0</v>
      </c>
      <c r="J1909" s="55">
        <v>0</v>
      </c>
      <c r="K1909" s="55">
        <v>0</v>
      </c>
      <c r="L1909" s="55">
        <v>0</v>
      </c>
      <c r="M1909" s="56">
        <v>0</v>
      </c>
    </row>
    <row r="1910" spans="1:13" x14ac:dyDescent="0.4">
      <c r="A1910" s="51"/>
      <c r="B1910" s="52">
        <v>1892</v>
      </c>
      <c r="C1910" s="52">
        <v>6902457.3554198407</v>
      </c>
      <c r="D1910" s="52">
        <v>0</v>
      </c>
      <c r="E1910" s="52">
        <v>0</v>
      </c>
      <c r="F1910" s="52">
        <v>0</v>
      </c>
      <c r="G1910" s="52">
        <v>0</v>
      </c>
      <c r="H1910" s="52">
        <v>0</v>
      </c>
      <c r="I1910" s="52">
        <v>0</v>
      </c>
      <c r="J1910" s="52">
        <v>0</v>
      </c>
      <c r="K1910" s="52">
        <v>0</v>
      </c>
      <c r="L1910" s="52">
        <v>0</v>
      </c>
      <c r="M1910" s="53">
        <v>6902457.3554198407</v>
      </c>
    </row>
    <row r="1911" spans="1:13" x14ac:dyDescent="0.4">
      <c r="A1911" s="54"/>
      <c r="B1911" s="55">
        <v>1893</v>
      </c>
      <c r="C1911" s="55">
        <v>0</v>
      </c>
      <c r="D1911" s="55">
        <v>0</v>
      </c>
      <c r="E1911" s="55">
        <v>0</v>
      </c>
      <c r="F1911" s="55">
        <v>0</v>
      </c>
      <c r="G1911" s="55">
        <v>0</v>
      </c>
      <c r="H1911" s="55">
        <v>5774566.771189034</v>
      </c>
      <c r="I1911" s="55">
        <v>0</v>
      </c>
      <c r="J1911" s="55">
        <v>0</v>
      </c>
      <c r="K1911" s="55">
        <v>0</v>
      </c>
      <c r="L1911" s="55">
        <v>0</v>
      </c>
      <c r="M1911" s="56">
        <v>5774566.771189034</v>
      </c>
    </row>
    <row r="1912" spans="1:13" x14ac:dyDescent="0.4">
      <c r="A1912" s="51"/>
      <c r="B1912" s="52">
        <v>1894</v>
      </c>
      <c r="C1912" s="52">
        <v>0</v>
      </c>
      <c r="D1912" s="52">
        <v>0</v>
      </c>
      <c r="E1912" s="52">
        <v>0</v>
      </c>
      <c r="F1912" s="52">
        <v>0</v>
      </c>
      <c r="G1912" s="52">
        <v>216509624.45701689</v>
      </c>
      <c r="H1912" s="52">
        <v>0</v>
      </c>
      <c r="I1912" s="52">
        <v>0</v>
      </c>
      <c r="J1912" s="52">
        <v>0</v>
      </c>
      <c r="K1912" s="52">
        <v>0</v>
      </c>
      <c r="L1912" s="52">
        <v>0</v>
      </c>
      <c r="M1912" s="53">
        <v>216509624.45701689</v>
      </c>
    </row>
    <row r="1913" spans="1:13" x14ac:dyDescent="0.4">
      <c r="A1913" s="54"/>
      <c r="B1913" s="55">
        <v>1895</v>
      </c>
      <c r="C1913" s="55">
        <v>0</v>
      </c>
      <c r="D1913" s="55">
        <v>0</v>
      </c>
      <c r="E1913" s="55">
        <v>0</v>
      </c>
      <c r="F1913" s="55">
        <v>0</v>
      </c>
      <c r="G1913" s="55">
        <v>0</v>
      </c>
      <c r="H1913" s="55">
        <v>0</v>
      </c>
      <c r="I1913" s="55">
        <v>0</v>
      </c>
      <c r="J1913" s="55">
        <v>0</v>
      </c>
      <c r="K1913" s="55">
        <v>0</v>
      </c>
      <c r="L1913" s="55">
        <v>0</v>
      </c>
      <c r="M1913" s="56">
        <v>0</v>
      </c>
    </row>
    <row r="1914" spans="1:13" x14ac:dyDescent="0.4">
      <c r="A1914" s="51"/>
      <c r="B1914" s="52">
        <v>1896</v>
      </c>
      <c r="C1914" s="52">
        <v>0</v>
      </c>
      <c r="D1914" s="52">
        <v>0</v>
      </c>
      <c r="E1914" s="52">
        <v>0</v>
      </c>
      <c r="F1914" s="52">
        <v>0</v>
      </c>
      <c r="G1914" s="52">
        <v>0</v>
      </c>
      <c r="H1914" s="52">
        <v>0</v>
      </c>
      <c r="I1914" s="52">
        <v>28207490.888462458</v>
      </c>
      <c r="J1914" s="52">
        <v>0</v>
      </c>
      <c r="K1914" s="52">
        <v>0</v>
      </c>
      <c r="L1914" s="52">
        <v>0</v>
      </c>
      <c r="M1914" s="53">
        <v>28207490.888462458</v>
      </c>
    </row>
    <row r="1915" spans="1:13" x14ac:dyDescent="0.4">
      <c r="A1915" s="54"/>
      <c r="B1915" s="55">
        <v>1897</v>
      </c>
      <c r="C1915" s="55">
        <v>0</v>
      </c>
      <c r="D1915" s="55">
        <v>0</v>
      </c>
      <c r="E1915" s="55">
        <v>38162240.888437182</v>
      </c>
      <c r="F1915" s="55">
        <v>0</v>
      </c>
      <c r="G1915" s="55">
        <v>0</v>
      </c>
      <c r="H1915" s="55">
        <v>7628084.8936108099</v>
      </c>
      <c r="I1915" s="55">
        <v>0</v>
      </c>
      <c r="J1915" s="55">
        <v>0</v>
      </c>
      <c r="K1915" s="55">
        <v>0</v>
      </c>
      <c r="L1915" s="55">
        <v>8145317.2180507956</v>
      </c>
      <c r="M1915" s="56">
        <v>53935643.000098787</v>
      </c>
    </row>
    <row r="1916" spans="1:13" x14ac:dyDescent="0.4">
      <c r="A1916" s="51"/>
      <c r="B1916" s="52">
        <v>1898</v>
      </c>
      <c r="C1916" s="52">
        <v>0</v>
      </c>
      <c r="D1916" s="52">
        <v>0</v>
      </c>
      <c r="E1916" s="52">
        <v>0</v>
      </c>
      <c r="F1916" s="52">
        <v>0</v>
      </c>
      <c r="G1916" s="52">
        <v>0</v>
      </c>
      <c r="H1916" s="52">
        <v>0</v>
      </c>
      <c r="I1916" s="52">
        <v>0</v>
      </c>
      <c r="J1916" s="52">
        <v>0</v>
      </c>
      <c r="K1916" s="52">
        <v>0</v>
      </c>
      <c r="L1916" s="52">
        <v>0</v>
      </c>
      <c r="M1916" s="53">
        <v>0</v>
      </c>
    </row>
    <row r="1917" spans="1:13" x14ac:dyDescent="0.4">
      <c r="A1917" s="54"/>
      <c r="B1917" s="55">
        <v>1899</v>
      </c>
      <c r="C1917" s="55">
        <v>0</v>
      </c>
      <c r="D1917" s="55">
        <v>5987979.630017546</v>
      </c>
      <c r="E1917" s="55">
        <v>0</v>
      </c>
      <c r="F1917" s="55">
        <v>0</v>
      </c>
      <c r="G1917" s="55">
        <v>0</v>
      </c>
      <c r="H1917" s="55">
        <v>0</v>
      </c>
      <c r="I1917" s="55">
        <v>0</v>
      </c>
      <c r="J1917" s="55">
        <v>0</v>
      </c>
      <c r="K1917" s="55">
        <v>0</v>
      </c>
      <c r="L1917" s="55">
        <v>0</v>
      </c>
      <c r="M1917" s="56">
        <v>5987979.630017546</v>
      </c>
    </row>
    <row r="1918" spans="1:13" x14ac:dyDescent="0.4">
      <c r="A1918" s="51"/>
      <c r="B1918" s="52">
        <v>1900</v>
      </c>
      <c r="C1918" s="52">
        <v>0</v>
      </c>
      <c r="D1918" s="52">
        <v>0</v>
      </c>
      <c r="E1918" s="52">
        <v>0</v>
      </c>
      <c r="F1918" s="52">
        <v>0</v>
      </c>
      <c r="G1918" s="52">
        <v>0</v>
      </c>
      <c r="H1918" s="52">
        <v>0</v>
      </c>
      <c r="I1918" s="52">
        <v>0</v>
      </c>
      <c r="J1918" s="52">
        <v>5996783.8336773608</v>
      </c>
      <c r="K1918" s="52">
        <v>430683521.67430866</v>
      </c>
      <c r="L1918" s="52">
        <v>0</v>
      </c>
      <c r="M1918" s="53">
        <v>437682541.18530691</v>
      </c>
    </row>
    <row r="1919" spans="1:13" x14ac:dyDescent="0.4">
      <c r="A1919" s="54"/>
      <c r="B1919" s="55">
        <v>1901</v>
      </c>
      <c r="C1919" s="55">
        <v>0</v>
      </c>
      <c r="D1919" s="55">
        <v>0</v>
      </c>
      <c r="E1919" s="55">
        <v>0</v>
      </c>
      <c r="F1919" s="55">
        <v>0</v>
      </c>
      <c r="G1919" s="55">
        <v>0</v>
      </c>
      <c r="H1919" s="55">
        <v>0</v>
      </c>
      <c r="I1919" s="55">
        <v>6169343.9447887205</v>
      </c>
      <c r="J1919" s="55">
        <v>0</v>
      </c>
      <c r="K1919" s="55">
        <v>10636280.323859334</v>
      </c>
      <c r="L1919" s="55">
        <v>0</v>
      </c>
      <c r="M1919" s="56">
        <v>16805624.268648054</v>
      </c>
    </row>
    <row r="1920" spans="1:13" x14ac:dyDescent="0.4">
      <c r="A1920" s="51"/>
      <c r="B1920" s="52">
        <v>1902</v>
      </c>
      <c r="C1920" s="52">
        <v>36133725.334295273</v>
      </c>
      <c r="D1920" s="52">
        <v>0</v>
      </c>
      <c r="E1920" s="52">
        <v>0</v>
      </c>
      <c r="F1920" s="52">
        <v>6658418.8553815354</v>
      </c>
      <c r="G1920" s="52">
        <v>24392039.302843858</v>
      </c>
      <c r="H1920" s="52">
        <v>0</v>
      </c>
      <c r="I1920" s="52">
        <v>0</v>
      </c>
      <c r="J1920" s="52">
        <v>0</v>
      </c>
      <c r="K1920" s="52">
        <v>0</v>
      </c>
      <c r="L1920" s="52">
        <v>0</v>
      </c>
      <c r="M1920" s="53">
        <v>67184183.49252066</v>
      </c>
    </row>
    <row r="1921" spans="1:13" x14ac:dyDescent="0.4">
      <c r="A1921" s="54"/>
      <c r="B1921" s="55">
        <v>1903</v>
      </c>
      <c r="C1921" s="55">
        <v>0</v>
      </c>
      <c r="D1921" s="55">
        <v>0</v>
      </c>
      <c r="E1921" s="55">
        <v>0</v>
      </c>
      <c r="F1921" s="55">
        <v>0</v>
      </c>
      <c r="G1921" s="55">
        <v>0</v>
      </c>
      <c r="H1921" s="55">
        <v>13730161.34511672</v>
      </c>
      <c r="I1921" s="55">
        <v>0</v>
      </c>
      <c r="J1921" s="55">
        <v>0</v>
      </c>
      <c r="K1921" s="55">
        <v>0</v>
      </c>
      <c r="L1921" s="55">
        <v>0</v>
      </c>
      <c r="M1921" s="56">
        <v>13730161.34511672</v>
      </c>
    </row>
    <row r="1922" spans="1:13" x14ac:dyDescent="0.4">
      <c r="A1922" s="51"/>
      <c r="B1922" s="52">
        <v>1904</v>
      </c>
      <c r="C1922" s="52">
        <v>0</v>
      </c>
      <c r="D1922" s="52">
        <v>0</v>
      </c>
      <c r="E1922" s="52">
        <v>0</v>
      </c>
      <c r="F1922" s="52">
        <v>6379342.9178384729</v>
      </c>
      <c r="G1922" s="52">
        <v>0</v>
      </c>
      <c r="H1922" s="52">
        <v>0</v>
      </c>
      <c r="I1922" s="52">
        <v>0</v>
      </c>
      <c r="J1922" s="52">
        <v>0</v>
      </c>
      <c r="K1922" s="52">
        <v>0</v>
      </c>
      <c r="L1922" s="52">
        <v>0</v>
      </c>
      <c r="M1922" s="53">
        <v>6379342.9178384729</v>
      </c>
    </row>
    <row r="1923" spans="1:13" x14ac:dyDescent="0.4">
      <c r="A1923" s="54"/>
      <c r="B1923" s="55">
        <v>1905</v>
      </c>
      <c r="C1923" s="55">
        <v>0</v>
      </c>
      <c r="D1923" s="55">
        <v>0</v>
      </c>
      <c r="E1923" s="55">
        <v>0</v>
      </c>
      <c r="F1923" s="55">
        <v>147749158.85534847</v>
      </c>
      <c r="G1923" s="55">
        <v>0</v>
      </c>
      <c r="H1923" s="55">
        <v>0</v>
      </c>
      <c r="I1923" s="55">
        <v>0</v>
      </c>
      <c r="J1923" s="55">
        <v>0</v>
      </c>
      <c r="K1923" s="55">
        <v>0</v>
      </c>
      <c r="L1923" s="55">
        <v>0</v>
      </c>
      <c r="M1923" s="56">
        <v>147749158.85534847</v>
      </c>
    </row>
    <row r="1924" spans="1:13" x14ac:dyDescent="0.4">
      <c r="A1924" s="51"/>
      <c r="B1924" s="52">
        <v>1906</v>
      </c>
      <c r="C1924" s="52">
        <v>0</v>
      </c>
      <c r="D1924" s="52">
        <v>11049887.657817662</v>
      </c>
      <c r="E1924" s="52">
        <v>0</v>
      </c>
      <c r="F1924" s="52">
        <v>0</v>
      </c>
      <c r="G1924" s="52">
        <v>0</v>
      </c>
      <c r="H1924" s="52">
        <v>0</v>
      </c>
      <c r="I1924" s="52">
        <v>39825387.228203475</v>
      </c>
      <c r="J1924" s="52">
        <v>0</v>
      </c>
      <c r="K1924" s="52">
        <v>15070530.464808198</v>
      </c>
      <c r="L1924" s="52">
        <v>0</v>
      </c>
      <c r="M1924" s="53">
        <v>65945805.350829326</v>
      </c>
    </row>
    <row r="1925" spans="1:13" x14ac:dyDescent="0.4">
      <c r="A1925" s="54"/>
      <c r="B1925" s="55">
        <v>1907</v>
      </c>
      <c r="C1925" s="55">
        <v>0</v>
      </c>
      <c r="D1925" s="55">
        <v>0</v>
      </c>
      <c r="E1925" s="55">
        <v>6088601.0167328464</v>
      </c>
      <c r="F1925" s="55">
        <v>0</v>
      </c>
      <c r="G1925" s="55">
        <v>0</v>
      </c>
      <c r="H1925" s="55">
        <v>9976949.7796147969</v>
      </c>
      <c r="I1925" s="55">
        <v>0</v>
      </c>
      <c r="J1925" s="55">
        <v>0</v>
      </c>
      <c r="K1925" s="55">
        <v>0</v>
      </c>
      <c r="L1925" s="55">
        <v>0</v>
      </c>
      <c r="M1925" s="56">
        <v>16065550.796347644</v>
      </c>
    </row>
    <row r="1926" spans="1:13" x14ac:dyDescent="0.4">
      <c r="A1926" s="51"/>
      <c r="B1926" s="52">
        <v>1908</v>
      </c>
      <c r="C1926" s="52">
        <v>0</v>
      </c>
      <c r="D1926" s="52">
        <v>0</v>
      </c>
      <c r="E1926" s="52">
        <v>0</v>
      </c>
      <c r="F1926" s="52">
        <v>0</v>
      </c>
      <c r="G1926" s="52">
        <v>0</v>
      </c>
      <c r="H1926" s="52">
        <v>0</v>
      </c>
      <c r="I1926" s="52">
        <v>8625122.7412543595</v>
      </c>
      <c r="J1926" s="52">
        <v>0</v>
      </c>
      <c r="K1926" s="52">
        <v>10662216.646504026</v>
      </c>
      <c r="L1926" s="52">
        <v>0</v>
      </c>
      <c r="M1926" s="53">
        <v>19287339.387758385</v>
      </c>
    </row>
    <row r="1927" spans="1:13" x14ac:dyDescent="0.4">
      <c r="A1927" s="54"/>
      <c r="B1927" s="55">
        <v>1909</v>
      </c>
      <c r="C1927" s="55">
        <v>0</v>
      </c>
      <c r="D1927" s="55">
        <v>0</v>
      </c>
      <c r="E1927" s="55">
        <v>0</v>
      </c>
      <c r="F1927" s="55">
        <v>0</v>
      </c>
      <c r="G1927" s="55">
        <v>30239780.655113637</v>
      </c>
      <c r="H1927" s="55">
        <v>0</v>
      </c>
      <c r="I1927" s="55">
        <v>0</v>
      </c>
      <c r="J1927" s="55">
        <v>0</v>
      </c>
      <c r="K1927" s="55">
        <v>0</v>
      </c>
      <c r="L1927" s="55">
        <v>0</v>
      </c>
      <c r="M1927" s="56">
        <v>40150344.720570825</v>
      </c>
    </row>
    <row r="1928" spans="1:13" x14ac:dyDescent="0.4">
      <c r="A1928" s="51"/>
      <c r="B1928" s="52">
        <v>1910</v>
      </c>
      <c r="C1928" s="52">
        <v>0</v>
      </c>
      <c r="D1928" s="52">
        <v>0</v>
      </c>
      <c r="E1928" s="52">
        <v>0</v>
      </c>
      <c r="F1928" s="52">
        <v>0</v>
      </c>
      <c r="G1928" s="52">
        <v>0</v>
      </c>
      <c r="H1928" s="52">
        <v>0</v>
      </c>
      <c r="I1928" s="52">
        <v>0</v>
      </c>
      <c r="J1928" s="52">
        <v>10172830.934468661</v>
      </c>
      <c r="K1928" s="52">
        <v>0</v>
      </c>
      <c r="L1928" s="52">
        <v>0</v>
      </c>
      <c r="M1928" s="53">
        <v>0</v>
      </c>
    </row>
    <row r="1929" spans="1:13" x14ac:dyDescent="0.4">
      <c r="A1929" s="54"/>
      <c r="B1929" s="55">
        <v>1911</v>
      </c>
      <c r="C1929" s="55">
        <v>0</v>
      </c>
      <c r="D1929" s="55">
        <v>0</v>
      </c>
      <c r="E1929" s="55">
        <v>5767746.82259674</v>
      </c>
      <c r="F1929" s="55">
        <v>0</v>
      </c>
      <c r="G1929" s="55">
        <v>0</v>
      </c>
      <c r="H1929" s="55">
        <v>7588474.6034361422</v>
      </c>
      <c r="I1929" s="55">
        <v>0</v>
      </c>
      <c r="J1929" s="55">
        <v>0</v>
      </c>
      <c r="K1929" s="55">
        <v>0</v>
      </c>
      <c r="L1929" s="55">
        <v>0</v>
      </c>
      <c r="M1929" s="56">
        <v>13356221.426032882</v>
      </c>
    </row>
    <row r="1930" spans="1:13" x14ac:dyDescent="0.4">
      <c r="A1930" s="51"/>
      <c r="B1930" s="52">
        <v>1912</v>
      </c>
      <c r="C1930" s="52">
        <v>0</v>
      </c>
      <c r="D1930" s="52">
        <v>0</v>
      </c>
      <c r="E1930" s="52">
        <v>0</v>
      </c>
      <c r="F1930" s="52">
        <v>0</v>
      </c>
      <c r="G1930" s="52">
        <v>0</v>
      </c>
      <c r="H1930" s="52">
        <v>0</v>
      </c>
      <c r="I1930" s="52">
        <v>0</v>
      </c>
      <c r="J1930" s="52">
        <v>0</v>
      </c>
      <c r="K1930" s="52">
        <v>0</v>
      </c>
      <c r="L1930" s="52">
        <v>0</v>
      </c>
      <c r="M1930" s="53">
        <v>0</v>
      </c>
    </row>
    <row r="1931" spans="1:13" x14ac:dyDescent="0.4">
      <c r="A1931" s="54"/>
      <c r="B1931" s="55">
        <v>1913</v>
      </c>
      <c r="C1931" s="55">
        <v>0</v>
      </c>
      <c r="D1931" s="55">
        <v>0</v>
      </c>
      <c r="E1931" s="55">
        <v>0</v>
      </c>
      <c r="F1931" s="55">
        <v>0</v>
      </c>
      <c r="G1931" s="55">
        <v>0</v>
      </c>
      <c r="H1931" s="55">
        <v>0</v>
      </c>
      <c r="I1931" s="55">
        <v>6117643.1003421936</v>
      </c>
      <c r="J1931" s="55">
        <v>16223160.102264175</v>
      </c>
      <c r="K1931" s="55">
        <v>0</v>
      </c>
      <c r="L1931" s="55">
        <v>0</v>
      </c>
      <c r="M1931" s="56">
        <v>6117643.1003421936</v>
      </c>
    </row>
    <row r="1932" spans="1:13" x14ac:dyDescent="0.4">
      <c r="A1932" s="51"/>
      <c r="B1932" s="52">
        <v>1914</v>
      </c>
      <c r="C1932" s="52">
        <v>57438125.24455858</v>
      </c>
      <c r="D1932" s="52">
        <v>7434295.2870099554</v>
      </c>
      <c r="E1932" s="52">
        <v>0</v>
      </c>
      <c r="F1932" s="52">
        <v>0</v>
      </c>
      <c r="G1932" s="52">
        <v>0</v>
      </c>
      <c r="H1932" s="52">
        <v>10574879.60710674</v>
      </c>
      <c r="I1932" s="52">
        <v>0</v>
      </c>
      <c r="J1932" s="52">
        <v>0</v>
      </c>
      <c r="K1932" s="52">
        <v>0</v>
      </c>
      <c r="L1932" s="52">
        <v>8657635.2549712397</v>
      </c>
      <c r="M1932" s="53">
        <v>84104935.393646508</v>
      </c>
    </row>
    <row r="1933" spans="1:13" x14ac:dyDescent="0.4">
      <c r="A1933" s="54"/>
      <c r="B1933" s="55">
        <v>1915</v>
      </c>
      <c r="C1933" s="55">
        <v>0</v>
      </c>
      <c r="D1933" s="55">
        <v>0</v>
      </c>
      <c r="E1933" s="55">
        <v>6374238.415754375</v>
      </c>
      <c r="F1933" s="55">
        <v>0</v>
      </c>
      <c r="G1933" s="55">
        <v>28291408.391150124</v>
      </c>
      <c r="H1933" s="55">
        <v>0</v>
      </c>
      <c r="I1933" s="55">
        <v>0</v>
      </c>
      <c r="J1933" s="55">
        <v>0</v>
      </c>
      <c r="K1933" s="55">
        <v>0</v>
      </c>
      <c r="L1933" s="55">
        <v>15653464.851210499</v>
      </c>
      <c r="M1933" s="56">
        <v>50319111.658115</v>
      </c>
    </row>
    <row r="1934" spans="1:13" x14ac:dyDescent="0.4">
      <c r="A1934" s="51"/>
      <c r="B1934" s="52">
        <v>1916</v>
      </c>
      <c r="C1934" s="52">
        <v>0</v>
      </c>
      <c r="D1934" s="52">
        <v>0</v>
      </c>
      <c r="E1934" s="52">
        <v>17348166.794524733</v>
      </c>
      <c r="F1934" s="52">
        <v>0</v>
      </c>
      <c r="G1934" s="52">
        <v>0</v>
      </c>
      <c r="H1934" s="52">
        <v>0</v>
      </c>
      <c r="I1934" s="52">
        <v>0</v>
      </c>
      <c r="J1934" s="52">
        <v>0</v>
      </c>
      <c r="K1934" s="52">
        <v>0</v>
      </c>
      <c r="L1934" s="52">
        <v>0</v>
      </c>
      <c r="M1934" s="53">
        <v>17348166.794524733</v>
      </c>
    </row>
    <row r="1935" spans="1:13" x14ac:dyDescent="0.4">
      <c r="A1935" s="54"/>
      <c r="B1935" s="55">
        <v>1917</v>
      </c>
      <c r="C1935" s="55">
        <v>0</v>
      </c>
      <c r="D1935" s="55">
        <v>0</v>
      </c>
      <c r="E1935" s="55">
        <v>0</v>
      </c>
      <c r="F1935" s="55">
        <v>0</v>
      </c>
      <c r="G1935" s="55">
        <v>0</v>
      </c>
      <c r="H1935" s="55">
        <v>0</v>
      </c>
      <c r="I1935" s="55">
        <v>6424541.5421086922</v>
      </c>
      <c r="J1935" s="55">
        <v>0</v>
      </c>
      <c r="K1935" s="55">
        <v>0</v>
      </c>
      <c r="L1935" s="55">
        <v>0</v>
      </c>
      <c r="M1935" s="56">
        <v>6424541.5421086922</v>
      </c>
    </row>
    <row r="1936" spans="1:13" x14ac:dyDescent="0.4">
      <c r="A1936" s="51"/>
      <c r="B1936" s="52">
        <v>1918</v>
      </c>
      <c r="C1936" s="52">
        <v>6139142.7722379528</v>
      </c>
      <c r="D1936" s="52">
        <v>0</v>
      </c>
      <c r="E1936" s="52">
        <v>0</v>
      </c>
      <c r="F1936" s="52">
        <v>6029234.3222586215</v>
      </c>
      <c r="G1936" s="52">
        <v>0</v>
      </c>
      <c r="H1936" s="52">
        <v>0</v>
      </c>
      <c r="I1936" s="52">
        <v>0</v>
      </c>
      <c r="J1936" s="52">
        <v>6162239.7802177966</v>
      </c>
      <c r="K1936" s="52">
        <v>0</v>
      </c>
      <c r="L1936" s="52">
        <v>0</v>
      </c>
      <c r="M1936" s="53">
        <v>12168377.094496574</v>
      </c>
    </row>
    <row r="1937" spans="1:13" x14ac:dyDescent="0.4">
      <c r="A1937" s="54"/>
      <c r="B1937" s="55">
        <v>1919</v>
      </c>
      <c r="C1937" s="55">
        <v>0</v>
      </c>
      <c r="D1937" s="55">
        <v>58170033.128824562</v>
      </c>
      <c r="E1937" s="55">
        <v>0</v>
      </c>
      <c r="F1937" s="55">
        <v>0</v>
      </c>
      <c r="G1937" s="55">
        <v>0</v>
      </c>
      <c r="H1937" s="55">
        <v>0</v>
      </c>
      <c r="I1937" s="55">
        <v>0</v>
      </c>
      <c r="J1937" s="55">
        <v>0</v>
      </c>
      <c r="K1937" s="55">
        <v>0</v>
      </c>
      <c r="L1937" s="55">
        <v>0</v>
      </c>
      <c r="M1937" s="56">
        <v>902163179.19120979</v>
      </c>
    </row>
    <row r="1938" spans="1:13" x14ac:dyDescent="0.4">
      <c r="A1938" s="51"/>
      <c r="B1938" s="52">
        <v>1920</v>
      </c>
      <c r="C1938" s="52">
        <v>0</v>
      </c>
      <c r="D1938" s="52">
        <v>0</v>
      </c>
      <c r="E1938" s="52">
        <v>0</v>
      </c>
      <c r="F1938" s="52">
        <v>0</v>
      </c>
      <c r="G1938" s="52">
        <v>0</v>
      </c>
      <c r="H1938" s="52">
        <v>0</v>
      </c>
      <c r="I1938" s="52">
        <v>0</v>
      </c>
      <c r="J1938" s="52">
        <v>0</v>
      </c>
      <c r="K1938" s="52">
        <v>0</v>
      </c>
      <c r="L1938" s="52">
        <v>6050995.5423863651</v>
      </c>
      <c r="M1938" s="53">
        <v>6050995.5423863651</v>
      </c>
    </row>
    <row r="1939" spans="1:13" x14ac:dyDescent="0.4">
      <c r="A1939" s="54"/>
      <c r="B1939" s="55">
        <v>1921</v>
      </c>
      <c r="C1939" s="55">
        <v>0</v>
      </c>
      <c r="D1939" s="55">
        <v>0</v>
      </c>
      <c r="E1939" s="55">
        <v>0</v>
      </c>
      <c r="F1939" s="55">
        <v>0</v>
      </c>
      <c r="G1939" s="55">
        <v>0</v>
      </c>
      <c r="H1939" s="55">
        <v>14130895.488154983</v>
      </c>
      <c r="I1939" s="55">
        <v>0</v>
      </c>
      <c r="J1939" s="55">
        <v>0</v>
      </c>
      <c r="K1939" s="55">
        <v>0</v>
      </c>
      <c r="L1939" s="55">
        <v>0</v>
      </c>
      <c r="M1939" s="56">
        <v>14130895.488154983</v>
      </c>
    </row>
    <row r="1940" spans="1:13" x14ac:dyDescent="0.4">
      <c r="A1940" s="51"/>
      <c r="B1940" s="52">
        <v>1922</v>
      </c>
      <c r="C1940" s="52">
        <v>0</v>
      </c>
      <c r="D1940" s="52">
        <v>0</v>
      </c>
      <c r="E1940" s="52">
        <v>0</v>
      </c>
      <c r="F1940" s="52">
        <v>0</v>
      </c>
      <c r="G1940" s="52">
        <v>0</v>
      </c>
      <c r="H1940" s="52">
        <v>29561154.180271775</v>
      </c>
      <c r="I1940" s="52">
        <v>0</v>
      </c>
      <c r="J1940" s="52">
        <v>0</v>
      </c>
      <c r="K1940" s="52">
        <v>6357424.4934478598</v>
      </c>
      <c r="L1940" s="52">
        <v>0</v>
      </c>
      <c r="M1940" s="53">
        <v>35918578.673719637</v>
      </c>
    </row>
    <row r="1941" spans="1:13" x14ac:dyDescent="0.4">
      <c r="A1941" s="54"/>
      <c r="B1941" s="55">
        <v>1923</v>
      </c>
      <c r="C1941" s="55">
        <v>0</v>
      </c>
      <c r="D1941" s="55">
        <v>0</v>
      </c>
      <c r="E1941" s="55">
        <v>0</v>
      </c>
      <c r="F1941" s="55">
        <v>6134799.0677621718</v>
      </c>
      <c r="G1941" s="55">
        <v>0</v>
      </c>
      <c r="H1941" s="55">
        <v>0</v>
      </c>
      <c r="I1941" s="55">
        <v>0</v>
      </c>
      <c r="J1941" s="55">
        <v>0</v>
      </c>
      <c r="K1941" s="55">
        <v>0</v>
      </c>
      <c r="L1941" s="55">
        <v>0</v>
      </c>
      <c r="M1941" s="56">
        <v>6134799.0677621718</v>
      </c>
    </row>
    <row r="1942" spans="1:13" x14ac:dyDescent="0.4">
      <c r="A1942" s="51"/>
      <c r="B1942" s="52">
        <v>1924</v>
      </c>
      <c r="C1942" s="52">
        <v>0</v>
      </c>
      <c r="D1942" s="52">
        <v>0</v>
      </c>
      <c r="E1942" s="52">
        <v>0</v>
      </c>
      <c r="F1942" s="52">
        <v>0</v>
      </c>
      <c r="G1942" s="52">
        <v>0</v>
      </c>
      <c r="H1942" s="52">
        <v>0</v>
      </c>
      <c r="I1942" s="52">
        <v>0</v>
      </c>
      <c r="J1942" s="52">
        <v>0</v>
      </c>
      <c r="K1942" s="52">
        <v>0</v>
      </c>
      <c r="L1942" s="52">
        <v>0</v>
      </c>
      <c r="M1942" s="53">
        <v>0</v>
      </c>
    </row>
    <row r="1943" spans="1:13" x14ac:dyDescent="0.4">
      <c r="A1943" s="54"/>
      <c r="B1943" s="55">
        <v>1925</v>
      </c>
      <c r="C1943" s="55">
        <v>0</v>
      </c>
      <c r="D1943" s="55">
        <v>0</v>
      </c>
      <c r="E1943" s="55">
        <v>0</v>
      </c>
      <c r="F1943" s="55">
        <v>0</v>
      </c>
      <c r="G1943" s="55">
        <v>0</v>
      </c>
      <c r="H1943" s="55">
        <v>0</v>
      </c>
      <c r="I1943" s="55">
        <v>0</v>
      </c>
      <c r="J1943" s="55">
        <v>0</v>
      </c>
      <c r="K1943" s="55">
        <v>5892344.317816318</v>
      </c>
      <c r="L1943" s="55">
        <v>0</v>
      </c>
      <c r="M1943" s="56">
        <v>5892344.317816318</v>
      </c>
    </row>
    <row r="1944" spans="1:13" x14ac:dyDescent="0.4">
      <c r="A1944" s="51"/>
      <c r="B1944" s="52">
        <v>1926</v>
      </c>
      <c r="C1944" s="52">
        <v>0</v>
      </c>
      <c r="D1944" s="52">
        <v>0</v>
      </c>
      <c r="E1944" s="52">
        <v>0</v>
      </c>
      <c r="F1944" s="52">
        <v>0</v>
      </c>
      <c r="G1944" s="52">
        <v>0</v>
      </c>
      <c r="H1944" s="52">
        <v>0</v>
      </c>
      <c r="I1944" s="52">
        <v>7145220.3220285997</v>
      </c>
      <c r="J1944" s="52">
        <v>0</v>
      </c>
      <c r="K1944" s="52">
        <v>0</v>
      </c>
      <c r="L1944" s="52">
        <v>0</v>
      </c>
      <c r="M1944" s="53">
        <v>7145220.3220285997</v>
      </c>
    </row>
    <row r="1945" spans="1:13" x14ac:dyDescent="0.4">
      <c r="A1945" s="54"/>
      <c r="B1945" s="55">
        <v>1927</v>
      </c>
      <c r="C1945" s="55">
        <v>0</v>
      </c>
      <c r="D1945" s="55">
        <v>0</v>
      </c>
      <c r="E1945" s="55">
        <v>0</v>
      </c>
      <c r="F1945" s="55">
        <v>0</v>
      </c>
      <c r="G1945" s="55">
        <v>0</v>
      </c>
      <c r="H1945" s="55">
        <v>0</v>
      </c>
      <c r="I1945" s="55">
        <v>0</v>
      </c>
      <c r="J1945" s="55">
        <v>0</v>
      </c>
      <c r="K1945" s="55">
        <v>0</v>
      </c>
      <c r="L1945" s="55">
        <v>0</v>
      </c>
      <c r="M1945" s="56">
        <v>0</v>
      </c>
    </row>
    <row r="1946" spans="1:13" x14ac:dyDescent="0.4">
      <c r="A1946" s="51"/>
      <c r="B1946" s="52">
        <v>1928</v>
      </c>
      <c r="C1946" s="52">
        <v>0</v>
      </c>
      <c r="D1946" s="52">
        <v>0</v>
      </c>
      <c r="E1946" s="52">
        <v>0</v>
      </c>
      <c r="F1946" s="52">
        <v>23316014.366244841</v>
      </c>
      <c r="G1946" s="52">
        <v>0</v>
      </c>
      <c r="H1946" s="52">
        <v>0</v>
      </c>
      <c r="I1946" s="52">
        <v>0</v>
      </c>
      <c r="J1946" s="52">
        <v>0</v>
      </c>
      <c r="K1946" s="52">
        <v>0</v>
      </c>
      <c r="L1946" s="52">
        <v>0</v>
      </c>
      <c r="M1946" s="53">
        <v>23316014.366244841</v>
      </c>
    </row>
    <row r="1947" spans="1:13" x14ac:dyDescent="0.4">
      <c r="A1947" s="54"/>
      <c r="B1947" s="55">
        <v>1929</v>
      </c>
      <c r="C1947" s="55">
        <v>0</v>
      </c>
      <c r="D1947" s="55">
        <v>0</v>
      </c>
      <c r="E1947" s="55">
        <v>0</v>
      </c>
      <c r="F1947" s="55">
        <v>0</v>
      </c>
      <c r="G1947" s="55">
        <v>37124159.029858768</v>
      </c>
      <c r="H1947" s="55">
        <v>0</v>
      </c>
      <c r="I1947" s="55">
        <v>0</v>
      </c>
      <c r="J1947" s="55">
        <v>0</v>
      </c>
      <c r="K1947" s="55">
        <v>0</v>
      </c>
      <c r="L1947" s="55">
        <v>0</v>
      </c>
      <c r="M1947" s="56">
        <v>37124159.029858768</v>
      </c>
    </row>
    <row r="1948" spans="1:13" x14ac:dyDescent="0.4">
      <c r="A1948" s="51"/>
      <c r="B1948" s="52">
        <v>1930</v>
      </c>
      <c r="C1948" s="52">
        <v>0</v>
      </c>
      <c r="D1948" s="52">
        <v>14098174.021115858</v>
      </c>
      <c r="E1948" s="52">
        <v>0</v>
      </c>
      <c r="F1948" s="52">
        <v>0</v>
      </c>
      <c r="G1948" s="52">
        <v>0</v>
      </c>
      <c r="H1948" s="52">
        <v>0</v>
      </c>
      <c r="I1948" s="52">
        <v>0</v>
      </c>
      <c r="J1948" s="52">
        <v>0</v>
      </c>
      <c r="K1948" s="52">
        <v>0</v>
      </c>
      <c r="L1948" s="52">
        <v>0</v>
      </c>
      <c r="M1948" s="53">
        <v>14098174.021115858</v>
      </c>
    </row>
    <row r="1949" spans="1:13" x14ac:dyDescent="0.4">
      <c r="A1949" s="54"/>
      <c r="B1949" s="55">
        <v>1931</v>
      </c>
      <c r="C1949" s="55">
        <v>0</v>
      </c>
      <c r="D1949" s="55">
        <v>0</v>
      </c>
      <c r="E1949" s="55">
        <v>0</v>
      </c>
      <c r="F1949" s="55">
        <v>0</v>
      </c>
      <c r="G1949" s="55">
        <v>0</v>
      </c>
      <c r="H1949" s="55">
        <v>0</v>
      </c>
      <c r="I1949" s="55">
        <v>0</v>
      </c>
      <c r="J1949" s="55">
        <v>0</v>
      </c>
      <c r="K1949" s="55">
        <v>0</v>
      </c>
      <c r="L1949" s="55">
        <v>0</v>
      </c>
      <c r="M1949" s="56">
        <v>0</v>
      </c>
    </row>
    <row r="1950" spans="1:13" x14ac:dyDescent="0.4">
      <c r="A1950" s="51"/>
      <c r="B1950" s="52">
        <v>1932</v>
      </c>
      <c r="C1950" s="52">
        <v>0</v>
      </c>
      <c r="D1950" s="52">
        <v>0</v>
      </c>
      <c r="E1950" s="52">
        <v>5760916.9264485184</v>
      </c>
      <c r="F1950" s="52">
        <v>6147131.3778844513</v>
      </c>
      <c r="G1950" s="52">
        <v>0</v>
      </c>
      <c r="H1950" s="52">
        <v>0</v>
      </c>
      <c r="I1950" s="52">
        <v>6998674.0467944611</v>
      </c>
      <c r="J1950" s="52">
        <v>0</v>
      </c>
      <c r="K1950" s="52">
        <v>0</v>
      </c>
      <c r="L1950" s="52">
        <v>0</v>
      </c>
      <c r="M1950" s="53">
        <v>18906722.351127431</v>
      </c>
    </row>
    <row r="1951" spans="1:13" x14ac:dyDescent="0.4">
      <c r="A1951" s="54"/>
      <c r="B1951" s="55">
        <v>1933</v>
      </c>
      <c r="C1951" s="55">
        <v>0</v>
      </c>
      <c r="D1951" s="55">
        <v>0</v>
      </c>
      <c r="E1951" s="55">
        <v>0</v>
      </c>
      <c r="F1951" s="55">
        <v>0</v>
      </c>
      <c r="G1951" s="55">
        <v>0</v>
      </c>
      <c r="H1951" s="55">
        <v>0</v>
      </c>
      <c r="I1951" s="55">
        <v>10142928.951628534</v>
      </c>
      <c r="J1951" s="55">
        <v>0</v>
      </c>
      <c r="K1951" s="55">
        <v>0</v>
      </c>
      <c r="L1951" s="55">
        <v>18018159.190695435</v>
      </c>
      <c r="M1951" s="56">
        <v>28161088.142323971</v>
      </c>
    </row>
    <row r="1952" spans="1:13" x14ac:dyDescent="0.4">
      <c r="A1952" s="51"/>
      <c r="B1952" s="52">
        <v>1934</v>
      </c>
      <c r="C1952" s="52">
        <v>0</v>
      </c>
      <c r="D1952" s="52">
        <v>0</v>
      </c>
      <c r="E1952" s="52">
        <v>0</v>
      </c>
      <c r="F1952" s="52">
        <v>0</v>
      </c>
      <c r="G1952" s="52">
        <v>0</v>
      </c>
      <c r="H1952" s="52">
        <v>0</v>
      </c>
      <c r="I1952" s="52">
        <v>0</v>
      </c>
      <c r="J1952" s="52">
        <v>0</v>
      </c>
      <c r="K1952" s="52">
        <v>8623107.4131566677</v>
      </c>
      <c r="L1952" s="52">
        <v>0</v>
      </c>
      <c r="M1952" s="53">
        <v>8623107.4131566677</v>
      </c>
    </row>
    <row r="1953" spans="1:13" x14ac:dyDescent="0.4">
      <c r="A1953" s="54"/>
      <c r="B1953" s="55">
        <v>1935</v>
      </c>
      <c r="C1953" s="55">
        <v>0</v>
      </c>
      <c r="D1953" s="55">
        <v>0</v>
      </c>
      <c r="E1953" s="55">
        <v>0</v>
      </c>
      <c r="F1953" s="55">
        <v>0</v>
      </c>
      <c r="G1953" s="55">
        <v>0</v>
      </c>
      <c r="H1953" s="55">
        <v>0</v>
      </c>
      <c r="I1953" s="55">
        <v>0</v>
      </c>
      <c r="J1953" s="55">
        <v>59363901.921466626</v>
      </c>
      <c r="K1953" s="55">
        <v>39394221.55150184</v>
      </c>
      <c r="L1953" s="55">
        <v>0</v>
      </c>
      <c r="M1953" s="56">
        <v>39394221.55150184</v>
      </c>
    </row>
    <row r="1954" spans="1:13" x14ac:dyDescent="0.4">
      <c r="A1954" s="51"/>
      <c r="B1954" s="52">
        <v>1936</v>
      </c>
      <c r="C1954" s="52">
        <v>0</v>
      </c>
      <c r="D1954" s="52">
        <v>0</v>
      </c>
      <c r="E1954" s="52">
        <v>0</v>
      </c>
      <c r="F1954" s="52">
        <v>0</v>
      </c>
      <c r="G1954" s="52">
        <v>0</v>
      </c>
      <c r="H1954" s="52">
        <v>7052161.3688914077</v>
      </c>
      <c r="I1954" s="52">
        <v>0</v>
      </c>
      <c r="J1954" s="52">
        <v>0</v>
      </c>
      <c r="K1954" s="52">
        <v>0</v>
      </c>
      <c r="L1954" s="52">
        <v>5792532.0996508617</v>
      </c>
      <c r="M1954" s="53">
        <v>12844693.46854227</v>
      </c>
    </row>
    <row r="1955" spans="1:13" x14ac:dyDescent="0.4">
      <c r="A1955" s="54"/>
      <c r="B1955" s="55">
        <v>1937</v>
      </c>
      <c r="C1955" s="55">
        <v>0</v>
      </c>
      <c r="D1955" s="55">
        <v>0</v>
      </c>
      <c r="E1955" s="55">
        <v>0</v>
      </c>
      <c r="F1955" s="55">
        <v>0</v>
      </c>
      <c r="G1955" s="55">
        <v>0</v>
      </c>
      <c r="H1955" s="55">
        <v>0</v>
      </c>
      <c r="I1955" s="55">
        <v>0</v>
      </c>
      <c r="J1955" s="55">
        <v>0</v>
      </c>
      <c r="K1955" s="55">
        <v>0</v>
      </c>
      <c r="L1955" s="55">
        <v>0</v>
      </c>
      <c r="M1955" s="56">
        <v>0</v>
      </c>
    </row>
    <row r="1956" spans="1:13" x14ac:dyDescent="0.4">
      <c r="A1956" s="51"/>
      <c r="B1956" s="52">
        <v>1938</v>
      </c>
      <c r="C1956" s="52">
        <v>128739635.75293602</v>
      </c>
      <c r="D1956" s="52">
        <v>0</v>
      </c>
      <c r="E1956" s="52">
        <v>0</v>
      </c>
      <c r="F1956" s="52">
        <v>0</v>
      </c>
      <c r="G1956" s="52">
        <v>0</v>
      </c>
      <c r="H1956" s="52">
        <v>0</v>
      </c>
      <c r="I1956" s="52">
        <v>0</v>
      </c>
      <c r="J1956" s="52">
        <v>0</v>
      </c>
      <c r="K1956" s="52">
        <v>0</v>
      </c>
      <c r="L1956" s="52">
        <v>0</v>
      </c>
      <c r="M1956" s="53">
        <v>128739635.75293602</v>
      </c>
    </row>
    <row r="1957" spans="1:13" x14ac:dyDescent="0.4">
      <c r="A1957" s="54"/>
      <c r="B1957" s="55">
        <v>1939</v>
      </c>
      <c r="C1957" s="55">
        <v>0</v>
      </c>
      <c r="D1957" s="55">
        <v>9906430.9811348151</v>
      </c>
      <c r="E1957" s="55">
        <v>0</v>
      </c>
      <c r="F1957" s="55">
        <v>0</v>
      </c>
      <c r="G1957" s="55">
        <v>0</v>
      </c>
      <c r="H1957" s="55">
        <v>0</v>
      </c>
      <c r="I1957" s="55">
        <v>0</v>
      </c>
      <c r="J1957" s="55">
        <v>0</v>
      </c>
      <c r="K1957" s="55">
        <v>0</v>
      </c>
      <c r="L1957" s="55">
        <v>0</v>
      </c>
      <c r="M1957" s="56">
        <v>9906430.9811348151</v>
      </c>
    </row>
    <row r="1958" spans="1:13" x14ac:dyDescent="0.4">
      <c r="A1958" s="51"/>
      <c r="B1958" s="52">
        <v>1940</v>
      </c>
      <c r="C1958" s="52">
        <v>0</v>
      </c>
      <c r="D1958" s="52">
        <v>0</v>
      </c>
      <c r="E1958" s="52">
        <v>0</v>
      </c>
      <c r="F1958" s="52">
        <v>0</v>
      </c>
      <c r="G1958" s="52">
        <v>0</v>
      </c>
      <c r="H1958" s="52">
        <v>0</v>
      </c>
      <c r="I1958" s="52">
        <v>0</v>
      </c>
      <c r="J1958" s="52">
        <v>0</v>
      </c>
      <c r="K1958" s="52">
        <v>0</v>
      </c>
      <c r="L1958" s="52">
        <v>0</v>
      </c>
      <c r="M1958" s="53">
        <v>0</v>
      </c>
    </row>
    <row r="1959" spans="1:13" x14ac:dyDescent="0.4">
      <c r="A1959" s="54"/>
      <c r="B1959" s="55">
        <v>1941</v>
      </c>
      <c r="C1959" s="55">
        <v>6191937.3442837754</v>
      </c>
      <c r="D1959" s="55">
        <v>0</v>
      </c>
      <c r="E1959" s="55">
        <v>0</v>
      </c>
      <c r="F1959" s="55">
        <v>0</v>
      </c>
      <c r="G1959" s="55">
        <v>5888107.9328924678</v>
      </c>
      <c r="H1959" s="55">
        <v>0</v>
      </c>
      <c r="I1959" s="55">
        <v>0</v>
      </c>
      <c r="J1959" s="55">
        <v>0</v>
      </c>
      <c r="K1959" s="55">
        <v>0</v>
      </c>
      <c r="L1959" s="55">
        <v>0</v>
      </c>
      <c r="M1959" s="56">
        <v>21272936.086169761</v>
      </c>
    </row>
    <row r="1960" spans="1:13" x14ac:dyDescent="0.4">
      <c r="A1960" s="51"/>
      <c r="B1960" s="52">
        <v>1942</v>
      </c>
      <c r="C1960" s="52">
        <v>0</v>
      </c>
      <c r="D1960" s="52">
        <v>0</v>
      </c>
      <c r="E1960" s="52">
        <v>0</v>
      </c>
      <c r="F1960" s="52">
        <v>0</v>
      </c>
      <c r="G1960" s="52">
        <v>0</v>
      </c>
      <c r="H1960" s="52">
        <v>0</v>
      </c>
      <c r="I1960" s="52">
        <v>0</v>
      </c>
      <c r="J1960" s="52">
        <v>0</v>
      </c>
      <c r="K1960" s="52">
        <v>0</v>
      </c>
      <c r="L1960" s="52">
        <v>7305111.7715742476</v>
      </c>
      <c r="M1960" s="53">
        <v>7305111.7715742476</v>
      </c>
    </row>
    <row r="1961" spans="1:13" x14ac:dyDescent="0.4">
      <c r="A1961" s="54"/>
      <c r="B1961" s="55">
        <v>1943</v>
      </c>
      <c r="C1961" s="55">
        <v>0</v>
      </c>
      <c r="D1961" s="55">
        <v>0</v>
      </c>
      <c r="E1961" s="55">
        <v>22613092.36476931</v>
      </c>
      <c r="F1961" s="55">
        <v>0</v>
      </c>
      <c r="G1961" s="55">
        <v>0</v>
      </c>
      <c r="H1961" s="55">
        <v>0</v>
      </c>
      <c r="I1961" s="55">
        <v>0</v>
      </c>
      <c r="J1961" s="55">
        <v>0</v>
      </c>
      <c r="K1961" s="55">
        <v>0</v>
      </c>
      <c r="L1961" s="55">
        <v>0</v>
      </c>
      <c r="M1961" s="56">
        <v>22613092.36476931</v>
      </c>
    </row>
    <row r="1962" spans="1:13" x14ac:dyDescent="0.4">
      <c r="A1962" s="51"/>
      <c r="B1962" s="52">
        <v>1944</v>
      </c>
      <c r="C1962" s="52">
        <v>0</v>
      </c>
      <c r="D1962" s="52">
        <v>0</v>
      </c>
      <c r="E1962" s="52">
        <v>0</v>
      </c>
      <c r="F1962" s="52">
        <v>0</v>
      </c>
      <c r="G1962" s="52">
        <v>0</v>
      </c>
      <c r="H1962" s="52">
        <v>0</v>
      </c>
      <c r="I1962" s="52">
        <v>0</v>
      </c>
      <c r="J1962" s="52">
        <v>52747410.322936349</v>
      </c>
      <c r="K1962" s="52">
        <v>0</v>
      </c>
      <c r="L1962" s="52">
        <v>0</v>
      </c>
      <c r="M1962" s="53">
        <v>0</v>
      </c>
    </row>
    <row r="1963" spans="1:13" x14ac:dyDescent="0.4">
      <c r="A1963" s="54"/>
      <c r="B1963" s="55">
        <v>1945</v>
      </c>
      <c r="C1963" s="55">
        <v>6850506.4574963022</v>
      </c>
      <c r="D1963" s="55">
        <v>0</v>
      </c>
      <c r="E1963" s="55">
        <v>0</v>
      </c>
      <c r="F1963" s="55">
        <v>0</v>
      </c>
      <c r="G1963" s="55">
        <v>0</v>
      </c>
      <c r="H1963" s="55">
        <v>0</v>
      </c>
      <c r="I1963" s="55">
        <v>0</v>
      </c>
      <c r="J1963" s="55">
        <v>0</v>
      </c>
      <c r="K1963" s="55">
        <v>0</v>
      </c>
      <c r="L1963" s="55">
        <v>0</v>
      </c>
      <c r="M1963" s="56">
        <v>6850506.4574963022</v>
      </c>
    </row>
    <row r="1964" spans="1:13" x14ac:dyDescent="0.4">
      <c r="A1964" s="51"/>
      <c r="B1964" s="52">
        <v>1946</v>
      </c>
      <c r="C1964" s="52">
        <v>0</v>
      </c>
      <c r="D1964" s="52">
        <v>0</v>
      </c>
      <c r="E1964" s="52">
        <v>0</v>
      </c>
      <c r="F1964" s="52">
        <v>0</v>
      </c>
      <c r="G1964" s="52">
        <v>0</v>
      </c>
      <c r="H1964" s="52">
        <v>0</v>
      </c>
      <c r="I1964" s="52">
        <v>27939998.3319932</v>
      </c>
      <c r="J1964" s="52">
        <v>153163050.20490107</v>
      </c>
      <c r="K1964" s="52">
        <v>0</v>
      </c>
      <c r="L1964" s="52">
        <v>0</v>
      </c>
      <c r="M1964" s="53">
        <v>27939998.3319932</v>
      </c>
    </row>
    <row r="1965" spans="1:13" x14ac:dyDescent="0.4">
      <c r="A1965" s="54"/>
      <c r="B1965" s="55">
        <v>1947</v>
      </c>
      <c r="C1965" s="55">
        <v>0</v>
      </c>
      <c r="D1965" s="55">
        <v>5875692.8023179267</v>
      </c>
      <c r="E1965" s="55">
        <v>0</v>
      </c>
      <c r="F1965" s="55">
        <v>0</v>
      </c>
      <c r="G1965" s="55">
        <v>0</v>
      </c>
      <c r="H1965" s="55">
        <v>0</v>
      </c>
      <c r="I1965" s="55">
        <v>0</v>
      </c>
      <c r="J1965" s="55">
        <v>0</v>
      </c>
      <c r="K1965" s="55">
        <v>0</v>
      </c>
      <c r="L1965" s="55">
        <v>8286853.6984191043</v>
      </c>
      <c r="M1965" s="56">
        <v>14162546.50073703</v>
      </c>
    </row>
    <row r="1966" spans="1:13" x14ac:dyDescent="0.4">
      <c r="A1966" s="51"/>
      <c r="B1966" s="52">
        <v>1948</v>
      </c>
      <c r="C1966" s="52">
        <v>0</v>
      </c>
      <c r="D1966" s="52">
        <v>0</v>
      </c>
      <c r="E1966" s="52">
        <v>0</v>
      </c>
      <c r="F1966" s="52">
        <v>6882772.9312547483</v>
      </c>
      <c r="G1966" s="52">
        <v>0</v>
      </c>
      <c r="H1966" s="52">
        <v>0</v>
      </c>
      <c r="I1966" s="52">
        <v>0</v>
      </c>
      <c r="J1966" s="52">
        <v>7008708.9706609305</v>
      </c>
      <c r="K1966" s="52">
        <v>0</v>
      </c>
      <c r="L1966" s="52">
        <v>0</v>
      </c>
      <c r="M1966" s="53">
        <v>6882772.9312547483</v>
      </c>
    </row>
    <row r="1967" spans="1:13" x14ac:dyDescent="0.4">
      <c r="A1967" s="54"/>
      <c r="B1967" s="55">
        <v>1949</v>
      </c>
      <c r="C1967" s="55">
        <v>0</v>
      </c>
      <c r="D1967" s="55">
        <v>0</v>
      </c>
      <c r="E1967" s="55">
        <v>0</v>
      </c>
      <c r="F1967" s="55">
        <v>0</v>
      </c>
      <c r="G1967" s="55">
        <v>0</v>
      </c>
      <c r="H1967" s="55">
        <v>0</v>
      </c>
      <c r="I1967" s="55">
        <v>0</v>
      </c>
      <c r="J1967" s="55">
        <v>0</v>
      </c>
      <c r="K1967" s="55">
        <v>0</v>
      </c>
      <c r="L1967" s="55">
        <v>0</v>
      </c>
      <c r="M1967" s="56">
        <v>67079476.257586896</v>
      </c>
    </row>
    <row r="1968" spans="1:13" x14ac:dyDescent="0.4">
      <c r="A1968" s="51"/>
      <c r="B1968" s="52">
        <v>1950</v>
      </c>
      <c r="C1968" s="52">
        <v>0</v>
      </c>
      <c r="D1968" s="52">
        <v>0</v>
      </c>
      <c r="E1968" s="52">
        <v>0</v>
      </c>
      <c r="F1968" s="52">
        <v>0</v>
      </c>
      <c r="G1968" s="52">
        <v>9974347.2286094762</v>
      </c>
      <c r="H1968" s="52">
        <v>0</v>
      </c>
      <c r="I1968" s="52">
        <v>0</v>
      </c>
      <c r="J1968" s="52">
        <v>0</v>
      </c>
      <c r="K1968" s="52">
        <v>0</v>
      </c>
      <c r="L1968" s="52">
        <v>0</v>
      </c>
      <c r="M1968" s="53">
        <v>125793656.75831322</v>
      </c>
    </row>
    <row r="1969" spans="1:13" x14ac:dyDescent="0.4">
      <c r="A1969" s="54"/>
      <c r="B1969" s="55">
        <v>1951</v>
      </c>
      <c r="C1969" s="55">
        <v>0</v>
      </c>
      <c r="D1969" s="55">
        <v>0</v>
      </c>
      <c r="E1969" s="55">
        <v>11102682.58016476</v>
      </c>
      <c r="F1969" s="55">
        <v>0</v>
      </c>
      <c r="G1969" s="55">
        <v>0</v>
      </c>
      <c r="H1969" s="55">
        <v>0</v>
      </c>
      <c r="I1969" s="55">
        <v>0</v>
      </c>
      <c r="J1969" s="55">
        <v>0</v>
      </c>
      <c r="K1969" s="55">
        <v>0</v>
      </c>
      <c r="L1969" s="55">
        <v>0</v>
      </c>
      <c r="M1969" s="56">
        <v>11102682.58016476</v>
      </c>
    </row>
    <row r="1970" spans="1:13" x14ac:dyDescent="0.4">
      <c r="A1970" s="51"/>
      <c r="B1970" s="52">
        <v>1952</v>
      </c>
      <c r="C1970" s="52">
        <v>0</v>
      </c>
      <c r="D1970" s="52">
        <v>5912802.7102804873</v>
      </c>
      <c r="E1970" s="52">
        <v>0</v>
      </c>
      <c r="F1970" s="52">
        <v>0</v>
      </c>
      <c r="G1970" s="52">
        <v>9551233.1111446414</v>
      </c>
      <c r="H1970" s="52">
        <v>5923535.0805650819</v>
      </c>
      <c r="I1970" s="52">
        <v>6366207.2534491476</v>
      </c>
      <c r="J1970" s="52">
        <v>0</v>
      </c>
      <c r="K1970" s="52">
        <v>0</v>
      </c>
      <c r="L1970" s="52">
        <v>0</v>
      </c>
      <c r="M1970" s="53">
        <v>27753778.155439358</v>
      </c>
    </row>
    <row r="1971" spans="1:13" x14ac:dyDescent="0.4">
      <c r="A1971" s="54"/>
      <c r="B1971" s="55">
        <v>1953</v>
      </c>
      <c r="C1971" s="55">
        <v>0</v>
      </c>
      <c r="D1971" s="55">
        <v>0</v>
      </c>
      <c r="E1971" s="55">
        <v>0</v>
      </c>
      <c r="F1971" s="55">
        <v>0</v>
      </c>
      <c r="G1971" s="55">
        <v>0</v>
      </c>
      <c r="H1971" s="55">
        <v>0</v>
      </c>
      <c r="I1971" s="55">
        <v>0</v>
      </c>
      <c r="J1971" s="55">
        <v>0</v>
      </c>
      <c r="K1971" s="55">
        <v>0</v>
      </c>
      <c r="L1971" s="55">
        <v>0</v>
      </c>
      <c r="M1971" s="56">
        <v>0</v>
      </c>
    </row>
    <row r="1972" spans="1:13" x14ac:dyDescent="0.4">
      <c r="A1972" s="51"/>
      <c r="B1972" s="52">
        <v>1954</v>
      </c>
      <c r="C1972" s="52">
        <v>0</v>
      </c>
      <c r="D1972" s="52">
        <v>0</v>
      </c>
      <c r="E1972" s="52">
        <v>0</v>
      </c>
      <c r="F1972" s="52">
        <v>0</v>
      </c>
      <c r="G1972" s="52">
        <v>0</v>
      </c>
      <c r="H1972" s="52">
        <v>0</v>
      </c>
      <c r="I1972" s="52">
        <v>0</v>
      </c>
      <c r="J1972" s="52">
        <v>0</v>
      </c>
      <c r="K1972" s="52">
        <v>0</v>
      </c>
      <c r="L1972" s="52">
        <v>0</v>
      </c>
      <c r="M1972" s="53">
        <v>0</v>
      </c>
    </row>
    <row r="1973" spans="1:13" x14ac:dyDescent="0.4">
      <c r="A1973" s="54"/>
      <c r="B1973" s="55">
        <v>1955</v>
      </c>
      <c r="C1973" s="55">
        <v>0</v>
      </c>
      <c r="D1973" s="55">
        <v>7241774.3175885472</v>
      </c>
      <c r="E1973" s="55">
        <v>9393270.7181326728</v>
      </c>
      <c r="F1973" s="55">
        <v>0</v>
      </c>
      <c r="G1973" s="55">
        <v>0</v>
      </c>
      <c r="H1973" s="55">
        <v>12154291.997619117</v>
      </c>
      <c r="I1973" s="55">
        <v>14147372.1609083</v>
      </c>
      <c r="J1973" s="55">
        <v>0</v>
      </c>
      <c r="K1973" s="55">
        <v>0</v>
      </c>
      <c r="L1973" s="55">
        <v>0</v>
      </c>
      <c r="M1973" s="56">
        <v>42936709.194248632</v>
      </c>
    </row>
    <row r="1974" spans="1:13" x14ac:dyDescent="0.4">
      <c r="A1974" s="51"/>
      <c r="B1974" s="52">
        <v>1956</v>
      </c>
      <c r="C1974" s="52">
        <v>0</v>
      </c>
      <c r="D1974" s="52">
        <v>0</v>
      </c>
      <c r="E1974" s="52">
        <v>0</v>
      </c>
      <c r="F1974" s="52">
        <v>0</v>
      </c>
      <c r="G1974" s="52">
        <v>0</v>
      </c>
      <c r="H1974" s="52">
        <v>0</v>
      </c>
      <c r="I1974" s="52">
        <v>0</v>
      </c>
      <c r="J1974" s="52">
        <v>0</v>
      </c>
      <c r="K1974" s="52">
        <v>0</v>
      </c>
      <c r="L1974" s="52">
        <v>0</v>
      </c>
      <c r="M1974" s="53">
        <v>0</v>
      </c>
    </row>
    <row r="1975" spans="1:13" x14ac:dyDescent="0.4">
      <c r="A1975" s="54"/>
      <c r="B1975" s="55">
        <v>1957</v>
      </c>
      <c r="C1975" s="55">
        <v>0</v>
      </c>
      <c r="D1975" s="55">
        <v>0</v>
      </c>
      <c r="E1975" s="55">
        <v>2228611581.3338041</v>
      </c>
      <c r="F1975" s="55">
        <v>0</v>
      </c>
      <c r="G1975" s="55">
        <v>0</v>
      </c>
      <c r="H1975" s="55">
        <v>0</v>
      </c>
      <c r="I1975" s="55">
        <v>0</v>
      </c>
      <c r="J1975" s="55">
        <v>18493276.765696365</v>
      </c>
      <c r="K1975" s="55">
        <v>0</v>
      </c>
      <c r="L1975" s="55">
        <v>0</v>
      </c>
      <c r="M1975" s="56">
        <v>2228611581.3338041</v>
      </c>
    </row>
    <row r="1976" spans="1:13" x14ac:dyDescent="0.4">
      <c r="A1976" s="51"/>
      <c r="B1976" s="52">
        <v>1958</v>
      </c>
      <c r="C1976" s="52">
        <v>0</v>
      </c>
      <c r="D1976" s="52">
        <v>0</v>
      </c>
      <c r="E1976" s="52">
        <v>0</v>
      </c>
      <c r="F1976" s="52">
        <v>0</v>
      </c>
      <c r="G1976" s="52">
        <v>0</v>
      </c>
      <c r="H1976" s="52">
        <v>0</v>
      </c>
      <c r="I1976" s="52">
        <v>0</v>
      </c>
      <c r="J1976" s="52">
        <v>0</v>
      </c>
      <c r="K1976" s="52">
        <v>0</v>
      </c>
      <c r="L1976" s="52">
        <v>8552050.3643897921</v>
      </c>
      <c r="M1976" s="53">
        <v>8552050.3643897921</v>
      </c>
    </row>
    <row r="1977" spans="1:13" x14ac:dyDescent="0.4">
      <c r="A1977" s="54"/>
      <c r="B1977" s="55">
        <v>1959</v>
      </c>
      <c r="C1977" s="55">
        <v>0</v>
      </c>
      <c r="D1977" s="55">
        <v>5758207.8030979158</v>
      </c>
      <c r="E1977" s="55">
        <v>0</v>
      </c>
      <c r="F1977" s="55">
        <v>0</v>
      </c>
      <c r="G1977" s="55">
        <v>0</v>
      </c>
      <c r="H1977" s="55">
        <v>0</v>
      </c>
      <c r="I1977" s="55">
        <v>0</v>
      </c>
      <c r="J1977" s="55">
        <v>0</v>
      </c>
      <c r="K1977" s="55">
        <v>0</v>
      </c>
      <c r="L1977" s="55">
        <v>0</v>
      </c>
      <c r="M1977" s="56">
        <v>13249767.013198003</v>
      </c>
    </row>
    <row r="1978" spans="1:13" x14ac:dyDescent="0.4">
      <c r="A1978" s="51"/>
      <c r="B1978" s="52">
        <v>1960</v>
      </c>
      <c r="C1978" s="52">
        <v>0</v>
      </c>
      <c r="D1978" s="52">
        <v>0</v>
      </c>
      <c r="E1978" s="52">
        <v>0</v>
      </c>
      <c r="F1978" s="52">
        <v>0</v>
      </c>
      <c r="G1978" s="52">
        <v>0</v>
      </c>
      <c r="H1978" s="52">
        <v>0</v>
      </c>
      <c r="I1978" s="52">
        <v>0</v>
      </c>
      <c r="J1978" s="52">
        <v>0</v>
      </c>
      <c r="K1978" s="52">
        <v>0</v>
      </c>
      <c r="L1978" s="52">
        <v>0</v>
      </c>
      <c r="M1978" s="53">
        <v>0</v>
      </c>
    </row>
    <row r="1979" spans="1:13" x14ac:dyDescent="0.4">
      <c r="A1979" s="54"/>
      <c r="B1979" s="55">
        <v>1961</v>
      </c>
      <c r="C1979" s="55">
        <v>0</v>
      </c>
      <c r="D1979" s="55">
        <v>0</v>
      </c>
      <c r="E1979" s="55">
        <v>0</v>
      </c>
      <c r="F1979" s="55">
        <v>0</v>
      </c>
      <c r="G1979" s="55">
        <v>0</v>
      </c>
      <c r="H1979" s="55">
        <v>0</v>
      </c>
      <c r="I1979" s="55">
        <v>0</v>
      </c>
      <c r="J1979" s="55">
        <v>0</v>
      </c>
      <c r="K1979" s="55">
        <v>0</v>
      </c>
      <c r="L1979" s="55">
        <v>7093437.6880475581</v>
      </c>
      <c r="M1979" s="56">
        <v>7093437.6880475581</v>
      </c>
    </row>
    <row r="1980" spans="1:13" x14ac:dyDescent="0.4">
      <c r="A1980" s="51"/>
      <c r="B1980" s="52">
        <v>1962</v>
      </c>
      <c r="C1980" s="52">
        <v>0</v>
      </c>
      <c r="D1980" s="52">
        <v>0</v>
      </c>
      <c r="E1980" s="52">
        <v>0</v>
      </c>
      <c r="F1980" s="52">
        <v>0</v>
      </c>
      <c r="G1980" s="52">
        <v>0</v>
      </c>
      <c r="H1980" s="52">
        <v>0</v>
      </c>
      <c r="I1980" s="52">
        <v>0</v>
      </c>
      <c r="J1980" s="52">
        <v>0</v>
      </c>
      <c r="K1980" s="52">
        <v>0</v>
      </c>
      <c r="L1980" s="52">
        <v>6728376.7796651851</v>
      </c>
      <c r="M1980" s="53">
        <v>6728376.7796651851</v>
      </c>
    </row>
    <row r="1981" spans="1:13" x14ac:dyDescent="0.4">
      <c r="A1981" s="54"/>
      <c r="B1981" s="55">
        <v>1963</v>
      </c>
      <c r="C1981" s="55">
        <v>0</v>
      </c>
      <c r="D1981" s="55">
        <v>0</v>
      </c>
      <c r="E1981" s="55">
        <v>0</v>
      </c>
      <c r="F1981" s="55">
        <v>0</v>
      </c>
      <c r="G1981" s="55">
        <v>0</v>
      </c>
      <c r="H1981" s="55">
        <v>0</v>
      </c>
      <c r="I1981" s="55">
        <v>0</v>
      </c>
      <c r="J1981" s="55">
        <v>12090475.330328438</v>
      </c>
      <c r="K1981" s="55">
        <v>27593361.587264057</v>
      </c>
      <c r="L1981" s="55">
        <v>0</v>
      </c>
      <c r="M1981" s="56">
        <v>40860963.622138113</v>
      </c>
    </row>
    <row r="1982" spans="1:13" x14ac:dyDescent="0.4">
      <c r="A1982" s="51"/>
      <c r="B1982" s="52">
        <v>1964</v>
      </c>
      <c r="C1982" s="52">
        <v>0</v>
      </c>
      <c r="D1982" s="52">
        <v>0</v>
      </c>
      <c r="E1982" s="52">
        <v>0</v>
      </c>
      <c r="F1982" s="52">
        <v>9773084.3894099072</v>
      </c>
      <c r="G1982" s="52">
        <v>0</v>
      </c>
      <c r="H1982" s="52">
        <v>0</v>
      </c>
      <c r="I1982" s="52">
        <v>0</v>
      </c>
      <c r="J1982" s="52">
        <v>12376039.882323653</v>
      </c>
      <c r="K1982" s="52">
        <v>0</v>
      </c>
      <c r="L1982" s="52">
        <v>0</v>
      </c>
      <c r="M1982" s="53">
        <v>9773084.3894099072</v>
      </c>
    </row>
    <row r="1983" spans="1:13" x14ac:dyDescent="0.4">
      <c r="A1983" s="54"/>
      <c r="B1983" s="55">
        <v>1965</v>
      </c>
      <c r="C1983" s="55">
        <v>0</v>
      </c>
      <c r="D1983" s="55">
        <v>0</v>
      </c>
      <c r="E1983" s="55">
        <v>0</v>
      </c>
      <c r="F1983" s="55">
        <v>10064645.204439914</v>
      </c>
      <c r="G1983" s="55">
        <v>0</v>
      </c>
      <c r="H1983" s="55">
        <v>0</v>
      </c>
      <c r="I1983" s="55">
        <v>0</v>
      </c>
      <c r="J1983" s="55">
        <v>12418796.06353032</v>
      </c>
      <c r="K1983" s="55">
        <v>0</v>
      </c>
      <c r="L1983" s="55">
        <v>16163508.626893818</v>
      </c>
      <c r="M1983" s="56">
        <v>26228153.831333738</v>
      </c>
    </row>
    <row r="1984" spans="1:13" x14ac:dyDescent="0.4">
      <c r="A1984" s="51"/>
      <c r="B1984" s="52">
        <v>1966</v>
      </c>
      <c r="C1984" s="52">
        <v>0</v>
      </c>
      <c r="D1984" s="52">
        <v>0</v>
      </c>
      <c r="E1984" s="52">
        <v>0</v>
      </c>
      <c r="F1984" s="52">
        <v>0</v>
      </c>
      <c r="G1984" s="52">
        <v>0</v>
      </c>
      <c r="H1984" s="52">
        <v>0</v>
      </c>
      <c r="I1984" s="52">
        <v>16451043.239466617</v>
      </c>
      <c r="J1984" s="52">
        <v>0</v>
      </c>
      <c r="K1984" s="52">
        <v>0</v>
      </c>
      <c r="L1984" s="52">
        <v>0</v>
      </c>
      <c r="M1984" s="53">
        <v>16451043.239466617</v>
      </c>
    </row>
    <row r="1985" spans="1:13" x14ac:dyDescent="0.4">
      <c r="A1985" s="54"/>
      <c r="B1985" s="55">
        <v>1967</v>
      </c>
      <c r="C1985" s="55">
        <v>0</v>
      </c>
      <c r="D1985" s="55">
        <v>0</v>
      </c>
      <c r="E1985" s="55">
        <v>0</v>
      </c>
      <c r="F1985" s="55">
        <v>0</v>
      </c>
      <c r="G1985" s="55">
        <v>0</v>
      </c>
      <c r="H1985" s="55">
        <v>0</v>
      </c>
      <c r="I1985" s="55">
        <v>0</v>
      </c>
      <c r="J1985" s="55">
        <v>0</v>
      </c>
      <c r="K1985" s="55">
        <v>0</v>
      </c>
      <c r="L1985" s="55">
        <v>0</v>
      </c>
      <c r="M1985" s="56">
        <v>0</v>
      </c>
    </row>
    <row r="1986" spans="1:13" x14ac:dyDescent="0.4">
      <c r="A1986" s="51"/>
      <c r="B1986" s="52">
        <v>1968</v>
      </c>
      <c r="C1986" s="52">
        <v>0</v>
      </c>
      <c r="D1986" s="52">
        <v>0</v>
      </c>
      <c r="E1986" s="52">
        <v>0</v>
      </c>
      <c r="F1986" s="52">
        <v>5940646.7765576635</v>
      </c>
      <c r="G1986" s="52">
        <v>0</v>
      </c>
      <c r="H1986" s="52">
        <v>0</v>
      </c>
      <c r="I1986" s="52">
        <v>0</v>
      </c>
      <c r="J1986" s="52">
        <v>0</v>
      </c>
      <c r="K1986" s="52">
        <v>0</v>
      </c>
      <c r="L1986" s="52">
        <v>0</v>
      </c>
      <c r="M1986" s="53">
        <v>17168354.983978707</v>
      </c>
    </row>
    <row r="1987" spans="1:13" x14ac:dyDescent="0.4">
      <c r="A1987" s="54"/>
      <c r="B1987" s="55">
        <v>1969</v>
      </c>
      <c r="C1987" s="55">
        <v>0</v>
      </c>
      <c r="D1987" s="55">
        <v>0</v>
      </c>
      <c r="E1987" s="55">
        <v>0</v>
      </c>
      <c r="F1987" s="55">
        <v>0</v>
      </c>
      <c r="G1987" s="55">
        <v>0</v>
      </c>
      <c r="H1987" s="55">
        <v>12258746.169429105</v>
      </c>
      <c r="I1987" s="55">
        <v>9151491.0639448389</v>
      </c>
      <c r="J1987" s="55">
        <v>0</v>
      </c>
      <c r="K1987" s="55">
        <v>0</v>
      </c>
      <c r="L1987" s="55">
        <v>0</v>
      </c>
      <c r="M1987" s="56">
        <v>49474127.165985852</v>
      </c>
    </row>
    <row r="1988" spans="1:13" x14ac:dyDescent="0.4">
      <c r="A1988" s="51"/>
      <c r="B1988" s="52">
        <v>1970</v>
      </c>
      <c r="C1988" s="52">
        <v>0</v>
      </c>
      <c r="D1988" s="52">
        <v>0</v>
      </c>
      <c r="E1988" s="52">
        <v>0</v>
      </c>
      <c r="F1988" s="52">
        <v>0</v>
      </c>
      <c r="G1988" s="52">
        <v>0</v>
      </c>
      <c r="H1988" s="52">
        <v>0</v>
      </c>
      <c r="I1988" s="52">
        <v>0</v>
      </c>
      <c r="J1988" s="52">
        <v>0</v>
      </c>
      <c r="K1988" s="52">
        <v>0</v>
      </c>
      <c r="L1988" s="52">
        <v>1284907054.6852338</v>
      </c>
      <c r="M1988" s="53">
        <v>1296613692.9424393</v>
      </c>
    </row>
    <row r="1989" spans="1:13" x14ac:dyDescent="0.4">
      <c r="A1989" s="54"/>
      <c r="B1989" s="55">
        <v>1971</v>
      </c>
      <c r="C1989" s="55">
        <v>0</v>
      </c>
      <c r="D1989" s="55">
        <v>0</v>
      </c>
      <c r="E1989" s="55">
        <v>0</v>
      </c>
      <c r="F1989" s="55">
        <v>27658017.730683345</v>
      </c>
      <c r="G1989" s="55">
        <v>0</v>
      </c>
      <c r="H1989" s="55">
        <v>0</v>
      </c>
      <c r="I1989" s="55">
        <v>431285490.90607131</v>
      </c>
      <c r="J1989" s="55">
        <v>0</v>
      </c>
      <c r="K1989" s="55">
        <v>0</v>
      </c>
      <c r="L1989" s="55">
        <v>0</v>
      </c>
      <c r="M1989" s="56">
        <v>458943508.63675463</v>
      </c>
    </row>
    <row r="1990" spans="1:13" x14ac:dyDescent="0.4">
      <c r="A1990" s="51"/>
      <c r="B1990" s="52">
        <v>1972</v>
      </c>
      <c r="C1990" s="52">
        <v>0</v>
      </c>
      <c r="D1990" s="52">
        <v>0</v>
      </c>
      <c r="E1990" s="52">
        <v>7763891.361282208</v>
      </c>
      <c r="F1990" s="52">
        <v>0</v>
      </c>
      <c r="G1990" s="52">
        <v>0</v>
      </c>
      <c r="H1990" s="52">
        <v>0</v>
      </c>
      <c r="I1990" s="52">
        <v>0</v>
      </c>
      <c r="J1990" s="52">
        <v>0</v>
      </c>
      <c r="K1990" s="52">
        <v>0</v>
      </c>
      <c r="L1990" s="52">
        <v>0</v>
      </c>
      <c r="M1990" s="53">
        <v>7763891.361282208</v>
      </c>
    </row>
    <row r="1991" spans="1:13" x14ac:dyDescent="0.4">
      <c r="A1991" s="54"/>
      <c r="B1991" s="55">
        <v>1973</v>
      </c>
      <c r="C1991" s="55">
        <v>0</v>
      </c>
      <c r="D1991" s="55">
        <v>0</v>
      </c>
      <c r="E1991" s="55">
        <v>0</v>
      </c>
      <c r="F1991" s="55">
        <v>0</v>
      </c>
      <c r="G1991" s="55">
        <v>8168271.3618953396</v>
      </c>
      <c r="H1991" s="55">
        <v>0</v>
      </c>
      <c r="I1991" s="55">
        <v>0</v>
      </c>
      <c r="J1991" s="55">
        <v>0</v>
      </c>
      <c r="K1991" s="55">
        <v>5761305.2749143736</v>
      </c>
      <c r="L1991" s="55">
        <v>0</v>
      </c>
      <c r="M1991" s="56">
        <v>21911930.710182153</v>
      </c>
    </row>
    <row r="1992" spans="1:13" x14ac:dyDescent="0.4">
      <c r="A1992" s="51"/>
      <c r="B1992" s="52">
        <v>1974</v>
      </c>
      <c r="C1992" s="52">
        <v>0</v>
      </c>
      <c r="D1992" s="52">
        <v>0</v>
      </c>
      <c r="E1992" s="52">
        <v>0</v>
      </c>
      <c r="F1992" s="52">
        <v>0</v>
      </c>
      <c r="G1992" s="52">
        <v>0</v>
      </c>
      <c r="H1992" s="52">
        <v>0</v>
      </c>
      <c r="I1992" s="52">
        <v>0</v>
      </c>
      <c r="J1992" s="52">
        <v>0</v>
      </c>
      <c r="K1992" s="52">
        <v>0</v>
      </c>
      <c r="L1992" s="52">
        <v>0</v>
      </c>
      <c r="M1992" s="53">
        <v>0</v>
      </c>
    </row>
    <row r="1993" spans="1:13" x14ac:dyDescent="0.4">
      <c r="A1993" s="54"/>
      <c r="B1993" s="55">
        <v>1975</v>
      </c>
      <c r="C1993" s="55">
        <v>0</v>
      </c>
      <c r="D1993" s="55">
        <v>8526547.4845582712</v>
      </c>
      <c r="E1993" s="55">
        <v>0</v>
      </c>
      <c r="F1993" s="55">
        <v>0</v>
      </c>
      <c r="G1993" s="55">
        <v>0</v>
      </c>
      <c r="H1993" s="55">
        <v>0</v>
      </c>
      <c r="I1993" s="55">
        <v>0</v>
      </c>
      <c r="J1993" s="55">
        <v>0</v>
      </c>
      <c r="K1993" s="55">
        <v>0</v>
      </c>
      <c r="L1993" s="55">
        <v>0</v>
      </c>
      <c r="M1993" s="56">
        <v>8526547.4845582712</v>
      </c>
    </row>
    <row r="1994" spans="1:13" x14ac:dyDescent="0.4">
      <c r="A1994" s="51"/>
      <c r="B1994" s="52">
        <v>1976</v>
      </c>
      <c r="C1994" s="52">
        <v>0</v>
      </c>
      <c r="D1994" s="52">
        <v>61853481.465230845</v>
      </c>
      <c r="E1994" s="52">
        <v>0</v>
      </c>
      <c r="F1994" s="52">
        <v>0</v>
      </c>
      <c r="G1994" s="52">
        <v>0</v>
      </c>
      <c r="H1994" s="52">
        <v>0</v>
      </c>
      <c r="I1994" s="52">
        <v>0</v>
      </c>
      <c r="J1994" s="52">
        <v>0</v>
      </c>
      <c r="K1994" s="52">
        <v>0</v>
      </c>
      <c r="L1994" s="52">
        <v>0</v>
      </c>
      <c r="M1994" s="53">
        <v>85680015.297073811</v>
      </c>
    </row>
    <row r="1995" spans="1:13" x14ac:dyDescent="0.4">
      <c r="A1995" s="54"/>
      <c r="B1995" s="55">
        <v>1977</v>
      </c>
      <c r="C1995" s="55">
        <v>12094072.741964469</v>
      </c>
      <c r="D1995" s="55">
        <v>0</v>
      </c>
      <c r="E1995" s="55">
        <v>0</v>
      </c>
      <c r="F1995" s="55">
        <v>0</v>
      </c>
      <c r="G1995" s="55">
        <v>0</v>
      </c>
      <c r="H1995" s="55">
        <v>0</v>
      </c>
      <c r="I1995" s="55">
        <v>0</v>
      </c>
      <c r="J1995" s="55">
        <v>0</v>
      </c>
      <c r="K1995" s="55">
        <v>0</v>
      </c>
      <c r="L1995" s="55">
        <v>0</v>
      </c>
      <c r="M1995" s="56">
        <v>12094072.741964469</v>
      </c>
    </row>
    <row r="1996" spans="1:13" x14ac:dyDescent="0.4">
      <c r="A1996" s="51"/>
      <c r="B1996" s="52">
        <v>1978</v>
      </c>
      <c r="C1996" s="52">
        <v>0</v>
      </c>
      <c r="D1996" s="52">
        <v>0</v>
      </c>
      <c r="E1996" s="52">
        <v>281465864.38606006</v>
      </c>
      <c r="F1996" s="52">
        <v>0</v>
      </c>
      <c r="G1996" s="52">
        <v>0</v>
      </c>
      <c r="H1996" s="52">
        <v>0</v>
      </c>
      <c r="I1996" s="52">
        <v>0</v>
      </c>
      <c r="J1996" s="52">
        <v>0</v>
      </c>
      <c r="K1996" s="52">
        <v>0</v>
      </c>
      <c r="L1996" s="52">
        <v>0</v>
      </c>
      <c r="M1996" s="53">
        <v>281465864.38606006</v>
      </c>
    </row>
    <row r="1997" spans="1:13" x14ac:dyDescent="0.4">
      <c r="A1997" s="54"/>
      <c r="B1997" s="55">
        <v>1979</v>
      </c>
      <c r="C1997" s="55">
        <v>155972998.49998078</v>
      </c>
      <c r="D1997" s="55">
        <v>0</v>
      </c>
      <c r="E1997" s="55">
        <v>0</v>
      </c>
      <c r="F1997" s="55">
        <v>0</v>
      </c>
      <c r="G1997" s="55">
        <v>0</v>
      </c>
      <c r="H1997" s="55">
        <v>0</v>
      </c>
      <c r="I1997" s="55">
        <v>0</v>
      </c>
      <c r="J1997" s="55">
        <v>6151359.4875750924</v>
      </c>
      <c r="K1997" s="55">
        <v>0</v>
      </c>
      <c r="L1997" s="55">
        <v>0</v>
      </c>
      <c r="M1997" s="56">
        <v>162728119.27738672</v>
      </c>
    </row>
    <row r="1998" spans="1:13" x14ac:dyDescent="0.4">
      <c r="A1998" s="51"/>
      <c r="B1998" s="52">
        <v>1980</v>
      </c>
      <c r="C1998" s="52">
        <v>8593688.6019335855</v>
      </c>
      <c r="D1998" s="52">
        <v>0</v>
      </c>
      <c r="E1998" s="52">
        <v>7015178.9651955413</v>
      </c>
      <c r="F1998" s="52">
        <v>0</v>
      </c>
      <c r="G1998" s="52">
        <v>0</v>
      </c>
      <c r="H1998" s="52">
        <v>0</v>
      </c>
      <c r="I1998" s="52">
        <v>0</v>
      </c>
      <c r="J1998" s="52">
        <v>0</v>
      </c>
      <c r="K1998" s="52">
        <v>0</v>
      </c>
      <c r="L1998" s="52">
        <v>0</v>
      </c>
      <c r="M1998" s="53">
        <v>15608867.567129128</v>
      </c>
    </row>
    <row r="1999" spans="1:13" x14ac:dyDescent="0.4">
      <c r="A1999" s="54"/>
      <c r="B1999" s="55">
        <v>1981</v>
      </c>
      <c r="C1999" s="55">
        <v>26249282.790500201</v>
      </c>
      <c r="D1999" s="55">
        <v>0</v>
      </c>
      <c r="E1999" s="55">
        <v>305745580.68926692</v>
      </c>
      <c r="F1999" s="55">
        <v>0</v>
      </c>
      <c r="G1999" s="55">
        <v>0</v>
      </c>
      <c r="H1999" s="55">
        <v>0</v>
      </c>
      <c r="I1999" s="55">
        <v>0</v>
      </c>
      <c r="J1999" s="55">
        <v>0</v>
      </c>
      <c r="K1999" s="55">
        <v>0</v>
      </c>
      <c r="L1999" s="55">
        <v>0</v>
      </c>
      <c r="M1999" s="56">
        <v>331994863.47976714</v>
      </c>
    </row>
    <row r="2000" spans="1:13" x14ac:dyDescent="0.4">
      <c r="A2000" s="51"/>
      <c r="B2000" s="52">
        <v>1982</v>
      </c>
      <c r="C2000" s="52">
        <v>0</v>
      </c>
      <c r="D2000" s="52">
        <v>0</v>
      </c>
      <c r="E2000" s="52">
        <v>0</v>
      </c>
      <c r="F2000" s="52">
        <v>0</v>
      </c>
      <c r="G2000" s="52">
        <v>0</v>
      </c>
      <c r="H2000" s="52">
        <v>0</v>
      </c>
      <c r="I2000" s="52">
        <v>20010700.204546519</v>
      </c>
      <c r="J2000" s="52">
        <v>6065700.2635876723</v>
      </c>
      <c r="K2000" s="52">
        <v>0</v>
      </c>
      <c r="L2000" s="52">
        <v>0</v>
      </c>
      <c r="M2000" s="53">
        <v>20010700.204546519</v>
      </c>
    </row>
    <row r="2001" spans="1:13" x14ac:dyDescent="0.4">
      <c r="A2001" s="54"/>
      <c r="B2001" s="55">
        <v>1983</v>
      </c>
      <c r="C2001" s="55">
        <v>0</v>
      </c>
      <c r="D2001" s="55">
        <v>0</v>
      </c>
      <c r="E2001" s="55">
        <v>5916274.6653160164</v>
      </c>
      <c r="F2001" s="55">
        <v>0</v>
      </c>
      <c r="G2001" s="55">
        <v>0</v>
      </c>
      <c r="H2001" s="55">
        <v>0</v>
      </c>
      <c r="I2001" s="55">
        <v>0</v>
      </c>
      <c r="J2001" s="55">
        <v>0</v>
      </c>
      <c r="K2001" s="55">
        <v>17475749.116107095</v>
      </c>
      <c r="L2001" s="55">
        <v>0</v>
      </c>
      <c r="M2001" s="56">
        <v>23392023.781423111</v>
      </c>
    </row>
    <row r="2002" spans="1:13" x14ac:dyDescent="0.4">
      <c r="A2002" s="51"/>
      <c r="B2002" s="52">
        <v>1984</v>
      </c>
      <c r="C2002" s="52">
        <v>0</v>
      </c>
      <c r="D2002" s="52">
        <v>0</v>
      </c>
      <c r="E2002" s="52">
        <v>0</v>
      </c>
      <c r="F2002" s="52">
        <v>0</v>
      </c>
      <c r="G2002" s="52">
        <v>0</v>
      </c>
      <c r="H2002" s="52">
        <v>0</v>
      </c>
      <c r="I2002" s="52">
        <v>0</v>
      </c>
      <c r="J2002" s="52">
        <v>0</v>
      </c>
      <c r="K2002" s="52">
        <v>0</v>
      </c>
      <c r="L2002" s="52">
        <v>0</v>
      </c>
      <c r="M2002" s="53">
        <v>0</v>
      </c>
    </row>
    <row r="2003" spans="1:13" x14ac:dyDescent="0.4">
      <c r="A2003" s="54"/>
      <c r="B2003" s="55">
        <v>1985</v>
      </c>
      <c r="C2003" s="55">
        <v>0</v>
      </c>
      <c r="D2003" s="55">
        <v>0</v>
      </c>
      <c r="E2003" s="55">
        <v>0</v>
      </c>
      <c r="F2003" s="55">
        <v>0</v>
      </c>
      <c r="G2003" s="55">
        <v>0</v>
      </c>
      <c r="H2003" s="55">
        <v>0</v>
      </c>
      <c r="I2003" s="55">
        <v>0</v>
      </c>
      <c r="J2003" s="55">
        <v>0</v>
      </c>
      <c r="K2003" s="55">
        <v>0</v>
      </c>
      <c r="L2003" s="55">
        <v>0</v>
      </c>
      <c r="M2003" s="56">
        <v>0</v>
      </c>
    </row>
    <row r="2004" spans="1:13" x14ac:dyDescent="0.4">
      <c r="A2004" s="51"/>
      <c r="B2004" s="52">
        <v>1986</v>
      </c>
      <c r="C2004" s="52">
        <v>0</v>
      </c>
      <c r="D2004" s="52">
        <v>0</v>
      </c>
      <c r="E2004" s="52">
        <v>0</v>
      </c>
      <c r="F2004" s="52">
        <v>0</v>
      </c>
      <c r="G2004" s="52">
        <v>13729409.768776992</v>
      </c>
      <c r="H2004" s="52">
        <v>0</v>
      </c>
      <c r="I2004" s="52">
        <v>0</v>
      </c>
      <c r="J2004" s="52">
        <v>0</v>
      </c>
      <c r="K2004" s="52">
        <v>0</v>
      </c>
      <c r="L2004" s="52">
        <v>0</v>
      </c>
      <c r="M2004" s="53">
        <v>13729409.768776992</v>
      </c>
    </row>
    <row r="2005" spans="1:13" x14ac:dyDescent="0.4">
      <c r="A2005" s="54"/>
      <c r="B2005" s="55">
        <v>1987</v>
      </c>
      <c r="C2005" s="55">
        <v>0</v>
      </c>
      <c r="D2005" s="55">
        <v>0</v>
      </c>
      <c r="E2005" s="55">
        <v>0</v>
      </c>
      <c r="F2005" s="55">
        <v>0</v>
      </c>
      <c r="G2005" s="55">
        <v>0</v>
      </c>
      <c r="H2005" s="55">
        <v>0</v>
      </c>
      <c r="I2005" s="55">
        <v>0</v>
      </c>
      <c r="J2005" s="55">
        <v>0</v>
      </c>
      <c r="K2005" s="55">
        <v>0</v>
      </c>
      <c r="L2005" s="55">
        <v>0</v>
      </c>
      <c r="M2005" s="56">
        <v>0</v>
      </c>
    </row>
    <row r="2006" spans="1:13" x14ac:dyDescent="0.4">
      <c r="A2006" s="51"/>
      <c r="B2006" s="52">
        <v>1988</v>
      </c>
      <c r="C2006" s="52">
        <v>0</v>
      </c>
      <c r="D2006" s="52">
        <v>0</v>
      </c>
      <c r="E2006" s="52">
        <v>0</v>
      </c>
      <c r="F2006" s="52">
        <v>0</v>
      </c>
      <c r="G2006" s="52">
        <v>0</v>
      </c>
      <c r="H2006" s="52">
        <v>0</v>
      </c>
      <c r="I2006" s="52">
        <v>0</v>
      </c>
      <c r="J2006" s="52">
        <v>0</v>
      </c>
      <c r="K2006" s="52">
        <v>0</v>
      </c>
      <c r="L2006" s="52">
        <v>0</v>
      </c>
      <c r="M2006" s="53">
        <v>0</v>
      </c>
    </row>
    <row r="2007" spans="1:13" x14ac:dyDescent="0.4">
      <c r="A2007" s="54"/>
      <c r="B2007" s="55">
        <v>1989</v>
      </c>
      <c r="C2007" s="55">
        <v>0</v>
      </c>
      <c r="D2007" s="55">
        <v>0</v>
      </c>
      <c r="E2007" s="55">
        <v>0</v>
      </c>
      <c r="F2007" s="55">
        <v>0</v>
      </c>
      <c r="G2007" s="55">
        <v>0</v>
      </c>
      <c r="H2007" s="55">
        <v>0</v>
      </c>
      <c r="I2007" s="55">
        <v>0</v>
      </c>
      <c r="J2007" s="55">
        <v>0</v>
      </c>
      <c r="K2007" s="55">
        <v>0</v>
      </c>
      <c r="L2007" s="55">
        <v>0</v>
      </c>
      <c r="M2007" s="56">
        <v>0</v>
      </c>
    </row>
    <row r="2008" spans="1:13" x14ac:dyDescent="0.4">
      <c r="A2008" s="51"/>
      <c r="B2008" s="52">
        <v>1990</v>
      </c>
      <c r="C2008" s="52">
        <v>0</v>
      </c>
      <c r="D2008" s="52">
        <v>0</v>
      </c>
      <c r="E2008" s="52">
        <v>0</v>
      </c>
      <c r="F2008" s="52">
        <v>25980962.85205384</v>
      </c>
      <c r="G2008" s="52">
        <v>6832798.2781466357</v>
      </c>
      <c r="H2008" s="52">
        <v>0</v>
      </c>
      <c r="I2008" s="52">
        <v>0</v>
      </c>
      <c r="J2008" s="52">
        <v>6743695.8825974558</v>
      </c>
      <c r="K2008" s="52">
        <v>0</v>
      </c>
      <c r="L2008" s="52">
        <v>0</v>
      </c>
      <c r="M2008" s="53">
        <v>32813761.130200475</v>
      </c>
    </row>
    <row r="2009" spans="1:13" x14ac:dyDescent="0.4">
      <c r="A2009" s="54"/>
      <c r="B2009" s="55">
        <v>1991</v>
      </c>
      <c r="C2009" s="55">
        <v>0</v>
      </c>
      <c r="D2009" s="55">
        <v>0</v>
      </c>
      <c r="E2009" s="55">
        <v>0</v>
      </c>
      <c r="F2009" s="55">
        <v>5983567.372844046</v>
      </c>
      <c r="G2009" s="55">
        <v>0</v>
      </c>
      <c r="H2009" s="55">
        <v>0</v>
      </c>
      <c r="I2009" s="55">
        <v>0</v>
      </c>
      <c r="J2009" s="55">
        <v>0</v>
      </c>
      <c r="K2009" s="55">
        <v>0</v>
      </c>
      <c r="L2009" s="55">
        <v>45558534.227110639</v>
      </c>
      <c r="M2009" s="56">
        <v>51542101.599954687</v>
      </c>
    </row>
    <row r="2010" spans="1:13" x14ac:dyDescent="0.4">
      <c r="A2010" s="51"/>
      <c r="B2010" s="52">
        <v>1992</v>
      </c>
      <c r="C2010" s="52">
        <v>0</v>
      </c>
      <c r="D2010" s="52">
        <v>0</v>
      </c>
      <c r="E2010" s="52">
        <v>0</v>
      </c>
      <c r="F2010" s="52">
        <v>0</v>
      </c>
      <c r="G2010" s="52">
        <v>0</v>
      </c>
      <c r="H2010" s="52">
        <v>0</v>
      </c>
      <c r="I2010" s="52">
        <v>0</v>
      </c>
      <c r="J2010" s="52">
        <v>0</v>
      </c>
      <c r="K2010" s="52">
        <v>0</v>
      </c>
      <c r="L2010" s="52">
        <v>0</v>
      </c>
      <c r="M2010" s="53">
        <v>0</v>
      </c>
    </row>
    <row r="2011" spans="1:13" x14ac:dyDescent="0.4">
      <c r="A2011" s="54"/>
      <c r="B2011" s="55">
        <v>1993</v>
      </c>
      <c r="C2011" s="55">
        <v>0</v>
      </c>
      <c r="D2011" s="55">
        <v>0</v>
      </c>
      <c r="E2011" s="55">
        <v>0</v>
      </c>
      <c r="F2011" s="55">
        <v>0</v>
      </c>
      <c r="G2011" s="55">
        <v>0</v>
      </c>
      <c r="H2011" s="55">
        <v>10605349.052492073</v>
      </c>
      <c r="I2011" s="55">
        <v>0</v>
      </c>
      <c r="J2011" s="55">
        <v>0</v>
      </c>
      <c r="K2011" s="55">
        <v>0</v>
      </c>
      <c r="L2011" s="55">
        <v>0</v>
      </c>
      <c r="M2011" s="56">
        <v>10605349.052492073</v>
      </c>
    </row>
    <row r="2012" spans="1:13" x14ac:dyDescent="0.4">
      <c r="A2012" s="51"/>
      <c r="B2012" s="52">
        <v>1994</v>
      </c>
      <c r="C2012" s="52">
        <v>0</v>
      </c>
      <c r="D2012" s="52">
        <v>0</v>
      </c>
      <c r="E2012" s="52">
        <v>5942612.9768690588</v>
      </c>
      <c r="F2012" s="52">
        <v>0</v>
      </c>
      <c r="G2012" s="52">
        <v>0</v>
      </c>
      <c r="H2012" s="52">
        <v>0</v>
      </c>
      <c r="I2012" s="52">
        <v>0</v>
      </c>
      <c r="J2012" s="52">
        <v>0</v>
      </c>
      <c r="K2012" s="52">
        <v>0</v>
      </c>
      <c r="L2012" s="52">
        <v>8808009.6797065642</v>
      </c>
      <c r="M2012" s="53">
        <v>14750622.656575624</v>
      </c>
    </row>
    <row r="2013" spans="1:13" x14ac:dyDescent="0.4">
      <c r="A2013" s="54"/>
      <c r="B2013" s="55">
        <v>1995</v>
      </c>
      <c r="C2013" s="55">
        <v>0</v>
      </c>
      <c r="D2013" s="55">
        <v>0</v>
      </c>
      <c r="E2013" s="55">
        <v>0</v>
      </c>
      <c r="F2013" s="55">
        <v>0</v>
      </c>
      <c r="G2013" s="55">
        <v>0</v>
      </c>
      <c r="H2013" s="55">
        <v>0</v>
      </c>
      <c r="I2013" s="55">
        <v>0</v>
      </c>
      <c r="J2013" s="55">
        <v>0</v>
      </c>
      <c r="K2013" s="55">
        <v>0</v>
      </c>
      <c r="L2013" s="55">
        <v>45951084.107580192</v>
      </c>
      <c r="M2013" s="56">
        <v>45951084.107580192</v>
      </c>
    </row>
    <row r="2014" spans="1:13" x14ac:dyDescent="0.4">
      <c r="A2014" s="51"/>
      <c r="B2014" s="52">
        <v>1996</v>
      </c>
      <c r="C2014" s="52">
        <v>5973631.6399361957</v>
      </c>
      <c r="D2014" s="52">
        <v>10128996.046072911</v>
      </c>
      <c r="E2014" s="52">
        <v>0</v>
      </c>
      <c r="F2014" s="52">
        <v>0</v>
      </c>
      <c r="G2014" s="52">
        <v>0</v>
      </c>
      <c r="H2014" s="52">
        <v>0</v>
      </c>
      <c r="I2014" s="52">
        <v>0</v>
      </c>
      <c r="J2014" s="52">
        <v>7102957.8562507704</v>
      </c>
      <c r="K2014" s="52">
        <v>0</v>
      </c>
      <c r="L2014" s="52">
        <v>0</v>
      </c>
      <c r="M2014" s="53">
        <v>16102627.686009107</v>
      </c>
    </row>
    <row r="2015" spans="1:13" x14ac:dyDescent="0.4">
      <c r="A2015" s="54"/>
      <c r="B2015" s="55">
        <v>1997</v>
      </c>
      <c r="C2015" s="55">
        <v>0</v>
      </c>
      <c r="D2015" s="55">
        <v>0</v>
      </c>
      <c r="E2015" s="55">
        <v>40412134.858328454</v>
      </c>
      <c r="F2015" s="55">
        <v>0</v>
      </c>
      <c r="G2015" s="55">
        <v>0</v>
      </c>
      <c r="H2015" s="55">
        <v>19869043.550376341</v>
      </c>
      <c r="I2015" s="55">
        <v>0</v>
      </c>
      <c r="J2015" s="55">
        <v>0</v>
      </c>
      <c r="K2015" s="55">
        <v>0</v>
      </c>
      <c r="L2015" s="55">
        <v>0</v>
      </c>
      <c r="M2015" s="56">
        <v>60281178.408704795</v>
      </c>
    </row>
    <row r="2016" spans="1:13" x14ac:dyDescent="0.4">
      <c r="A2016" s="51"/>
      <c r="B2016" s="52">
        <v>1998</v>
      </c>
      <c r="C2016" s="52">
        <v>0</v>
      </c>
      <c r="D2016" s="52">
        <v>0</v>
      </c>
      <c r="E2016" s="52">
        <v>13981821.998714805</v>
      </c>
      <c r="F2016" s="52">
        <v>0</v>
      </c>
      <c r="G2016" s="52">
        <v>0</v>
      </c>
      <c r="H2016" s="52">
        <v>0</v>
      </c>
      <c r="I2016" s="52">
        <v>0</v>
      </c>
      <c r="J2016" s="52">
        <v>5754035.2094357694</v>
      </c>
      <c r="K2016" s="52">
        <v>0</v>
      </c>
      <c r="L2016" s="52">
        <v>0</v>
      </c>
      <c r="M2016" s="53">
        <v>13981821.998714805</v>
      </c>
    </row>
    <row r="2017" spans="1:13" x14ac:dyDescent="0.4">
      <c r="A2017" s="54"/>
      <c r="B2017" s="55">
        <v>1999</v>
      </c>
      <c r="C2017" s="55">
        <v>0</v>
      </c>
      <c r="D2017" s="55">
        <v>8977111.9639082588</v>
      </c>
      <c r="E2017" s="55">
        <v>14285340.090471111</v>
      </c>
      <c r="F2017" s="55">
        <v>0</v>
      </c>
      <c r="G2017" s="55">
        <v>0</v>
      </c>
      <c r="H2017" s="55">
        <v>0</v>
      </c>
      <c r="I2017" s="55">
        <v>0</v>
      </c>
      <c r="J2017" s="55">
        <v>0</v>
      </c>
      <c r="K2017" s="55">
        <v>0</v>
      </c>
      <c r="L2017" s="55">
        <v>0</v>
      </c>
      <c r="M2017" s="56">
        <v>23262452.054379378</v>
      </c>
    </row>
    <row r="2018" spans="1:13" x14ac:dyDescent="0.4">
      <c r="A2018" s="51"/>
      <c r="B2018" s="52">
        <v>2000</v>
      </c>
      <c r="C2018" s="52">
        <v>0</v>
      </c>
      <c r="D2018" s="52">
        <v>0</v>
      </c>
      <c r="E2018" s="52">
        <v>0</v>
      </c>
      <c r="F2018" s="52">
        <v>0</v>
      </c>
      <c r="G2018" s="52">
        <v>0</v>
      </c>
      <c r="H2018" s="52">
        <v>0</v>
      </c>
      <c r="I2018" s="52">
        <v>0</v>
      </c>
      <c r="J2018" s="52">
        <v>0</v>
      </c>
      <c r="K2018" s="52">
        <v>0</v>
      </c>
      <c r="L2018" s="52">
        <v>0</v>
      </c>
      <c r="M2018" s="53">
        <v>13756150.358776703</v>
      </c>
    </row>
    <row r="2019" spans="1:13" x14ac:dyDescent="0.4">
      <c r="A2019" s="54"/>
      <c r="B2019" s="55">
        <v>2001</v>
      </c>
      <c r="C2019" s="55">
        <v>0</v>
      </c>
      <c r="D2019" s="55">
        <v>0</v>
      </c>
      <c r="E2019" s="55">
        <v>0</v>
      </c>
      <c r="F2019" s="55">
        <v>0</v>
      </c>
      <c r="G2019" s="55">
        <v>0</v>
      </c>
      <c r="H2019" s="55">
        <v>0</v>
      </c>
      <c r="I2019" s="55">
        <v>0</v>
      </c>
      <c r="J2019" s="55">
        <v>0</v>
      </c>
      <c r="K2019" s="55">
        <v>0</v>
      </c>
      <c r="L2019" s="55">
        <v>0</v>
      </c>
      <c r="M2019" s="56">
        <v>7646635.2512829779</v>
      </c>
    </row>
    <row r="2020" spans="1:13" x14ac:dyDescent="0.4">
      <c r="A2020" s="51"/>
      <c r="B2020" s="52">
        <v>2002</v>
      </c>
      <c r="C2020" s="52">
        <v>0</v>
      </c>
      <c r="D2020" s="52">
        <v>0</v>
      </c>
      <c r="E2020" s="52">
        <v>0</v>
      </c>
      <c r="F2020" s="52">
        <v>0</v>
      </c>
      <c r="G2020" s="52">
        <v>0</v>
      </c>
      <c r="H2020" s="52">
        <v>0</v>
      </c>
      <c r="I2020" s="52">
        <v>0</v>
      </c>
      <c r="J2020" s="52">
        <v>0</v>
      </c>
      <c r="K2020" s="52">
        <v>0</v>
      </c>
      <c r="L2020" s="52">
        <v>6684735.7887339257</v>
      </c>
      <c r="M2020" s="53">
        <v>6684735.7887339257</v>
      </c>
    </row>
    <row r="2021" spans="1:13" x14ac:dyDescent="0.4">
      <c r="A2021" s="54"/>
      <c r="B2021" s="55">
        <v>2003</v>
      </c>
      <c r="C2021" s="55">
        <v>0</v>
      </c>
      <c r="D2021" s="55">
        <v>0</v>
      </c>
      <c r="E2021" s="55">
        <v>0</v>
      </c>
      <c r="F2021" s="55">
        <v>0</v>
      </c>
      <c r="G2021" s="55">
        <v>0</v>
      </c>
      <c r="H2021" s="55">
        <v>0</v>
      </c>
      <c r="I2021" s="55">
        <v>210641306.46982861</v>
      </c>
      <c r="J2021" s="55">
        <v>0</v>
      </c>
      <c r="K2021" s="55">
        <v>0</v>
      </c>
      <c r="L2021" s="55">
        <v>0</v>
      </c>
      <c r="M2021" s="56">
        <v>210641306.46982861</v>
      </c>
    </row>
    <row r="2022" spans="1:13" x14ac:dyDescent="0.4">
      <c r="A2022" s="51"/>
      <c r="B2022" s="52">
        <v>2004</v>
      </c>
      <c r="C2022" s="52">
        <v>0</v>
      </c>
      <c r="D2022" s="52">
        <v>0</v>
      </c>
      <c r="E2022" s="52">
        <v>0</v>
      </c>
      <c r="F2022" s="52">
        <v>0</v>
      </c>
      <c r="G2022" s="52">
        <v>0</v>
      </c>
      <c r="H2022" s="52">
        <v>260147725.66811532</v>
      </c>
      <c r="I2022" s="52">
        <v>0</v>
      </c>
      <c r="J2022" s="52">
        <v>0</v>
      </c>
      <c r="K2022" s="52">
        <v>0</v>
      </c>
      <c r="L2022" s="52">
        <v>0</v>
      </c>
      <c r="M2022" s="53">
        <v>273133407.42683321</v>
      </c>
    </row>
    <row r="2023" spans="1:13" x14ac:dyDescent="0.4">
      <c r="A2023" s="54"/>
      <c r="B2023" s="55">
        <v>2005</v>
      </c>
      <c r="C2023" s="55">
        <v>0</v>
      </c>
      <c r="D2023" s="55">
        <v>28536202.172275692</v>
      </c>
      <c r="E2023" s="55">
        <v>0</v>
      </c>
      <c r="F2023" s="55">
        <v>0</v>
      </c>
      <c r="G2023" s="55">
        <v>0</v>
      </c>
      <c r="H2023" s="55">
        <v>0</v>
      </c>
      <c r="I2023" s="55">
        <v>48055464.384983219</v>
      </c>
      <c r="J2023" s="55">
        <v>0</v>
      </c>
      <c r="K2023" s="55">
        <v>0</v>
      </c>
      <c r="L2023" s="55">
        <v>0</v>
      </c>
      <c r="M2023" s="56">
        <v>76591666.557258919</v>
      </c>
    </row>
    <row r="2024" spans="1:13" x14ac:dyDescent="0.4">
      <c r="A2024" s="51"/>
      <c r="B2024" s="52">
        <v>2006</v>
      </c>
      <c r="C2024" s="52">
        <v>0</v>
      </c>
      <c r="D2024" s="52">
        <v>14920799.469942443</v>
      </c>
      <c r="E2024" s="52">
        <v>5842321.5592057612</v>
      </c>
      <c r="F2024" s="52">
        <v>0</v>
      </c>
      <c r="G2024" s="52">
        <v>0</v>
      </c>
      <c r="H2024" s="52">
        <v>0</v>
      </c>
      <c r="I2024" s="52">
        <v>0</v>
      </c>
      <c r="J2024" s="52">
        <v>0</v>
      </c>
      <c r="K2024" s="52">
        <v>0</v>
      </c>
      <c r="L2024" s="52">
        <v>0</v>
      </c>
      <c r="M2024" s="53">
        <v>20763121.02914821</v>
      </c>
    </row>
    <row r="2025" spans="1:13" x14ac:dyDescent="0.4">
      <c r="A2025" s="54"/>
      <c r="B2025" s="55">
        <v>2007</v>
      </c>
      <c r="C2025" s="55">
        <v>0</v>
      </c>
      <c r="D2025" s="55">
        <v>0</v>
      </c>
      <c r="E2025" s="55">
        <v>0</v>
      </c>
      <c r="F2025" s="55">
        <v>29257853.793834575</v>
      </c>
      <c r="G2025" s="55">
        <v>0</v>
      </c>
      <c r="H2025" s="55">
        <v>0</v>
      </c>
      <c r="I2025" s="55">
        <v>0</v>
      </c>
      <c r="J2025" s="55">
        <v>0</v>
      </c>
      <c r="K2025" s="55">
        <v>0</v>
      </c>
      <c r="L2025" s="55">
        <v>0</v>
      </c>
      <c r="M2025" s="56">
        <v>29257853.793834575</v>
      </c>
    </row>
    <row r="2026" spans="1:13" x14ac:dyDescent="0.4">
      <c r="A2026" s="51"/>
      <c r="B2026" s="52">
        <v>2008</v>
      </c>
      <c r="C2026" s="52">
        <v>0</v>
      </c>
      <c r="D2026" s="52">
        <v>0</v>
      </c>
      <c r="E2026" s="52">
        <v>0</v>
      </c>
      <c r="F2026" s="52">
        <v>0</v>
      </c>
      <c r="G2026" s="52">
        <v>0</v>
      </c>
      <c r="H2026" s="52">
        <v>0</v>
      </c>
      <c r="I2026" s="52">
        <v>5828166.9024470448</v>
      </c>
      <c r="J2026" s="52">
        <v>0</v>
      </c>
      <c r="K2026" s="52">
        <v>13605733.228138462</v>
      </c>
      <c r="L2026" s="52">
        <v>0</v>
      </c>
      <c r="M2026" s="53">
        <v>19433900.130585507</v>
      </c>
    </row>
    <row r="2027" spans="1:13" x14ac:dyDescent="0.4">
      <c r="A2027" s="54"/>
      <c r="B2027" s="55">
        <v>2009</v>
      </c>
      <c r="C2027" s="55">
        <v>0</v>
      </c>
      <c r="D2027" s="55">
        <v>0</v>
      </c>
      <c r="E2027" s="55">
        <v>0</v>
      </c>
      <c r="F2027" s="55">
        <v>0</v>
      </c>
      <c r="G2027" s="55">
        <v>0</v>
      </c>
      <c r="H2027" s="55">
        <v>13726648.768756861</v>
      </c>
      <c r="I2027" s="55">
        <v>0</v>
      </c>
      <c r="J2027" s="55">
        <v>7449618.972856733</v>
      </c>
      <c r="K2027" s="55">
        <v>0</v>
      </c>
      <c r="L2027" s="55">
        <v>0</v>
      </c>
      <c r="M2027" s="56">
        <v>13726648.768756861</v>
      </c>
    </row>
    <row r="2028" spans="1:13" x14ac:dyDescent="0.4">
      <c r="A2028" s="51"/>
      <c r="B2028" s="52">
        <v>2010</v>
      </c>
      <c r="C2028" s="52">
        <v>0</v>
      </c>
      <c r="D2028" s="52">
        <v>0</v>
      </c>
      <c r="E2028" s="52">
        <v>0</v>
      </c>
      <c r="F2028" s="52">
        <v>0</v>
      </c>
      <c r="G2028" s="52">
        <v>0</v>
      </c>
      <c r="H2028" s="52">
        <v>0</v>
      </c>
      <c r="I2028" s="52">
        <v>0</v>
      </c>
      <c r="J2028" s="52">
        <v>0</v>
      </c>
      <c r="K2028" s="52">
        <v>0</v>
      </c>
      <c r="L2028" s="52">
        <v>0</v>
      </c>
      <c r="M2028" s="53">
        <v>6776554.1179319341</v>
      </c>
    </row>
    <row r="2029" spans="1:13" x14ac:dyDescent="0.4">
      <c r="A2029" s="54"/>
      <c r="B2029" s="55">
        <v>2011</v>
      </c>
      <c r="C2029" s="55">
        <v>0</v>
      </c>
      <c r="D2029" s="55">
        <v>8009893.9330420205</v>
      </c>
      <c r="E2029" s="55">
        <v>11985314.918952407</v>
      </c>
      <c r="F2029" s="55">
        <v>0</v>
      </c>
      <c r="G2029" s="55">
        <v>13014908.919469096</v>
      </c>
      <c r="H2029" s="55">
        <v>6813838.3222409524</v>
      </c>
      <c r="I2029" s="55">
        <v>0</v>
      </c>
      <c r="J2029" s="55">
        <v>0</v>
      </c>
      <c r="K2029" s="55">
        <v>0</v>
      </c>
      <c r="L2029" s="55">
        <v>0</v>
      </c>
      <c r="M2029" s="56">
        <v>39823956.093704477</v>
      </c>
    </row>
    <row r="2030" spans="1:13" x14ac:dyDescent="0.4">
      <c r="A2030" s="51"/>
      <c r="B2030" s="52">
        <v>2012</v>
      </c>
      <c r="C2030" s="52">
        <v>0</v>
      </c>
      <c r="D2030" s="52">
        <v>9082565.3660048805</v>
      </c>
      <c r="E2030" s="52">
        <v>0</v>
      </c>
      <c r="F2030" s="52">
        <v>0</v>
      </c>
      <c r="G2030" s="52">
        <v>0</v>
      </c>
      <c r="H2030" s="52">
        <v>0</v>
      </c>
      <c r="I2030" s="52">
        <v>6411852.1269811215</v>
      </c>
      <c r="J2030" s="52">
        <v>0</v>
      </c>
      <c r="K2030" s="52">
        <v>0</v>
      </c>
      <c r="L2030" s="52">
        <v>0</v>
      </c>
      <c r="M2030" s="53">
        <v>15494417.492985999</v>
      </c>
    </row>
    <row r="2031" spans="1:13" x14ac:dyDescent="0.4">
      <c r="A2031" s="54"/>
      <c r="B2031" s="55">
        <v>2013</v>
      </c>
      <c r="C2031" s="55">
        <v>30137231.007536106</v>
      </c>
      <c r="D2031" s="55">
        <v>0</v>
      </c>
      <c r="E2031" s="55">
        <v>0</v>
      </c>
      <c r="F2031" s="55">
        <v>0</v>
      </c>
      <c r="G2031" s="55">
        <v>0</v>
      </c>
      <c r="H2031" s="55">
        <v>11323016.813042196</v>
      </c>
      <c r="I2031" s="55">
        <v>0</v>
      </c>
      <c r="J2031" s="55">
        <v>5801645.4049898982</v>
      </c>
      <c r="K2031" s="55">
        <v>0</v>
      </c>
      <c r="L2031" s="55">
        <v>16280811.266553905</v>
      </c>
      <c r="M2031" s="56">
        <v>57741059.087132201</v>
      </c>
    </row>
    <row r="2032" spans="1:13" x14ac:dyDescent="0.4">
      <c r="A2032" s="51"/>
      <c r="B2032" s="52">
        <v>2014</v>
      </c>
      <c r="C2032" s="52">
        <v>0</v>
      </c>
      <c r="D2032" s="52">
        <v>37993877.539915472</v>
      </c>
      <c r="E2032" s="52">
        <v>0</v>
      </c>
      <c r="F2032" s="52">
        <v>0</v>
      </c>
      <c r="G2032" s="52">
        <v>0</v>
      </c>
      <c r="H2032" s="52">
        <v>0</v>
      </c>
      <c r="I2032" s="52">
        <v>44706077.405535109</v>
      </c>
      <c r="J2032" s="52">
        <v>0</v>
      </c>
      <c r="K2032" s="52">
        <v>0</v>
      </c>
      <c r="L2032" s="52">
        <v>0</v>
      </c>
      <c r="M2032" s="53">
        <v>82699954.945450574</v>
      </c>
    </row>
    <row r="2033" spans="1:13" x14ac:dyDescent="0.4">
      <c r="A2033" s="54"/>
      <c r="B2033" s="55">
        <v>2015</v>
      </c>
      <c r="C2033" s="55">
        <v>0</v>
      </c>
      <c r="D2033" s="55">
        <v>0</v>
      </c>
      <c r="E2033" s="55">
        <v>9600002.6593799591</v>
      </c>
      <c r="F2033" s="55">
        <v>0</v>
      </c>
      <c r="G2033" s="55">
        <v>0</v>
      </c>
      <c r="H2033" s="55">
        <v>0</v>
      </c>
      <c r="I2033" s="55">
        <v>0</v>
      </c>
      <c r="J2033" s="55">
        <v>0</v>
      </c>
      <c r="K2033" s="55">
        <v>0</v>
      </c>
      <c r="L2033" s="55">
        <v>0</v>
      </c>
      <c r="M2033" s="56">
        <v>27790351.137361772</v>
      </c>
    </row>
    <row r="2034" spans="1:13" x14ac:dyDescent="0.4">
      <c r="A2034" s="51"/>
      <c r="B2034" s="52">
        <v>2016</v>
      </c>
      <c r="C2034" s="52">
        <v>0</v>
      </c>
      <c r="D2034" s="52">
        <v>0</v>
      </c>
      <c r="E2034" s="52">
        <v>26797179.903053276</v>
      </c>
      <c r="F2034" s="52">
        <v>6645684.0145569518</v>
      </c>
      <c r="G2034" s="52">
        <v>0</v>
      </c>
      <c r="H2034" s="52">
        <v>13762751.717526209</v>
      </c>
      <c r="I2034" s="52">
        <v>0</v>
      </c>
      <c r="J2034" s="52">
        <v>0</v>
      </c>
      <c r="K2034" s="52">
        <v>0</v>
      </c>
      <c r="L2034" s="52">
        <v>0</v>
      </c>
      <c r="M2034" s="53">
        <v>47205615.63513644</v>
      </c>
    </row>
    <row r="2035" spans="1:13" x14ac:dyDescent="0.4">
      <c r="A2035" s="54"/>
      <c r="B2035" s="55">
        <v>2017</v>
      </c>
      <c r="C2035" s="55">
        <v>0</v>
      </c>
      <c r="D2035" s="55">
        <v>6673263.1224189708</v>
      </c>
      <c r="E2035" s="55">
        <v>0</v>
      </c>
      <c r="F2035" s="55">
        <v>9709191.2963701319</v>
      </c>
      <c r="G2035" s="55">
        <v>11845447.760788459</v>
      </c>
      <c r="H2035" s="55">
        <v>6464217.3064966435</v>
      </c>
      <c r="I2035" s="55">
        <v>0</v>
      </c>
      <c r="J2035" s="55">
        <v>0</v>
      </c>
      <c r="K2035" s="55">
        <v>15388410.99766794</v>
      </c>
      <c r="L2035" s="55">
        <v>7249088.6267455565</v>
      </c>
      <c r="M2035" s="56">
        <v>57329619.110487707</v>
      </c>
    </row>
    <row r="2036" spans="1:13" x14ac:dyDescent="0.4">
      <c r="A2036" s="51"/>
      <c r="B2036" s="52">
        <v>2018</v>
      </c>
      <c r="C2036" s="52">
        <v>0</v>
      </c>
      <c r="D2036" s="52">
        <v>6143231.1215046439</v>
      </c>
      <c r="E2036" s="52">
        <v>0</v>
      </c>
      <c r="F2036" s="52">
        <v>0</v>
      </c>
      <c r="G2036" s="52">
        <v>0</v>
      </c>
      <c r="H2036" s="52">
        <v>0</v>
      </c>
      <c r="I2036" s="52">
        <v>0</v>
      </c>
      <c r="J2036" s="52">
        <v>0</v>
      </c>
      <c r="K2036" s="52">
        <v>0</v>
      </c>
      <c r="L2036" s="52">
        <v>0</v>
      </c>
      <c r="M2036" s="53">
        <v>6143231.1215046439</v>
      </c>
    </row>
    <row r="2037" spans="1:13" x14ac:dyDescent="0.4">
      <c r="A2037" s="54"/>
      <c r="B2037" s="55">
        <v>2019</v>
      </c>
      <c r="C2037" s="55">
        <v>0</v>
      </c>
      <c r="D2037" s="55">
        <v>0</v>
      </c>
      <c r="E2037" s="55">
        <v>0</v>
      </c>
      <c r="F2037" s="55">
        <v>0</v>
      </c>
      <c r="G2037" s="55">
        <v>0</v>
      </c>
      <c r="H2037" s="55">
        <v>0</v>
      </c>
      <c r="I2037" s="55">
        <v>0</v>
      </c>
      <c r="J2037" s="55">
        <v>6152349.9013592796</v>
      </c>
      <c r="K2037" s="55">
        <v>8064225.4856394436</v>
      </c>
      <c r="L2037" s="55">
        <v>0</v>
      </c>
      <c r="M2037" s="56">
        <v>8064225.4856394436</v>
      </c>
    </row>
    <row r="2038" spans="1:13" x14ac:dyDescent="0.4">
      <c r="A2038" s="51"/>
      <c r="B2038" s="52">
        <v>2020</v>
      </c>
      <c r="C2038" s="52">
        <v>0</v>
      </c>
      <c r="D2038" s="52">
        <v>10612295.689136218</v>
      </c>
      <c r="E2038" s="52">
        <v>0</v>
      </c>
      <c r="F2038" s="52">
        <v>0</v>
      </c>
      <c r="G2038" s="52">
        <v>0</v>
      </c>
      <c r="H2038" s="52">
        <v>5922461.4416397214</v>
      </c>
      <c r="I2038" s="52">
        <v>12747848.55545567</v>
      </c>
      <c r="J2038" s="52">
        <v>0</v>
      </c>
      <c r="K2038" s="52">
        <v>0</v>
      </c>
      <c r="L2038" s="52">
        <v>0</v>
      </c>
      <c r="M2038" s="53">
        <v>29282605.686231609</v>
      </c>
    </row>
    <row r="2039" spans="1:13" x14ac:dyDescent="0.4">
      <c r="A2039" s="54"/>
      <c r="B2039" s="55">
        <v>2021</v>
      </c>
      <c r="C2039" s="55">
        <v>0</v>
      </c>
      <c r="D2039" s="55">
        <v>0</v>
      </c>
      <c r="E2039" s="55">
        <v>0</v>
      </c>
      <c r="F2039" s="55">
        <v>0</v>
      </c>
      <c r="G2039" s="55">
        <v>0</v>
      </c>
      <c r="H2039" s="55">
        <v>140021582.58691171</v>
      </c>
      <c r="I2039" s="55">
        <v>0</v>
      </c>
      <c r="J2039" s="55">
        <v>0</v>
      </c>
      <c r="K2039" s="55">
        <v>0</v>
      </c>
      <c r="L2039" s="55">
        <v>0</v>
      </c>
      <c r="M2039" s="56">
        <v>140021582.58691171</v>
      </c>
    </row>
    <row r="2040" spans="1:13" x14ac:dyDescent="0.4">
      <c r="A2040" s="51"/>
      <c r="B2040" s="52">
        <v>2022</v>
      </c>
      <c r="C2040" s="52">
        <v>0</v>
      </c>
      <c r="D2040" s="52">
        <v>0</v>
      </c>
      <c r="E2040" s="52">
        <v>8870540.45103411</v>
      </c>
      <c r="F2040" s="52">
        <v>0</v>
      </c>
      <c r="G2040" s="52">
        <v>0</v>
      </c>
      <c r="H2040" s="52">
        <v>0</v>
      </c>
      <c r="I2040" s="52">
        <v>0</v>
      </c>
      <c r="J2040" s="52">
        <v>0</v>
      </c>
      <c r="K2040" s="52">
        <v>0</v>
      </c>
      <c r="L2040" s="52">
        <v>0</v>
      </c>
      <c r="M2040" s="53">
        <v>8870540.45103411</v>
      </c>
    </row>
    <row r="2041" spans="1:13" x14ac:dyDescent="0.4">
      <c r="A2041" s="54"/>
      <c r="B2041" s="55">
        <v>2023</v>
      </c>
      <c r="C2041" s="55">
        <v>0</v>
      </c>
      <c r="D2041" s="55">
        <v>0</v>
      </c>
      <c r="E2041" s="55">
        <v>0</v>
      </c>
      <c r="F2041" s="55">
        <v>0</v>
      </c>
      <c r="G2041" s="55">
        <v>0</v>
      </c>
      <c r="H2041" s="55">
        <v>0</v>
      </c>
      <c r="I2041" s="55">
        <v>0</v>
      </c>
      <c r="J2041" s="55">
        <v>0</v>
      </c>
      <c r="K2041" s="55">
        <v>0</v>
      </c>
      <c r="L2041" s="55">
        <v>0</v>
      </c>
      <c r="M2041" s="56">
        <v>0</v>
      </c>
    </row>
    <row r="2042" spans="1:13" x14ac:dyDescent="0.4">
      <c r="A2042" s="51"/>
      <c r="B2042" s="52">
        <v>2024</v>
      </c>
      <c r="C2042" s="52">
        <v>0</v>
      </c>
      <c r="D2042" s="52">
        <v>0</v>
      </c>
      <c r="E2042" s="52">
        <v>0</v>
      </c>
      <c r="F2042" s="52">
        <v>0</v>
      </c>
      <c r="G2042" s="52">
        <v>0</v>
      </c>
      <c r="H2042" s="52">
        <v>0</v>
      </c>
      <c r="I2042" s="52">
        <v>0</v>
      </c>
      <c r="J2042" s="52">
        <v>0</v>
      </c>
      <c r="K2042" s="52">
        <v>0</v>
      </c>
      <c r="L2042" s="52">
        <v>0</v>
      </c>
      <c r="M2042" s="53">
        <v>0</v>
      </c>
    </row>
    <row r="2043" spans="1:13" x14ac:dyDescent="0.4">
      <c r="A2043" s="54"/>
      <c r="B2043" s="55">
        <v>2025</v>
      </c>
      <c r="C2043" s="55">
        <v>0</v>
      </c>
      <c r="D2043" s="55">
        <v>0</v>
      </c>
      <c r="E2043" s="55">
        <v>0</v>
      </c>
      <c r="F2043" s="55">
        <v>0</v>
      </c>
      <c r="G2043" s="55">
        <v>0</v>
      </c>
      <c r="H2043" s="55">
        <v>0</v>
      </c>
      <c r="I2043" s="55">
        <v>0</v>
      </c>
      <c r="J2043" s="55">
        <v>0</v>
      </c>
      <c r="K2043" s="55">
        <v>0</v>
      </c>
      <c r="L2043" s="55">
        <v>0</v>
      </c>
      <c r="M2043" s="56">
        <v>0</v>
      </c>
    </row>
    <row r="2044" spans="1:13" x14ac:dyDescent="0.4">
      <c r="A2044" s="51"/>
      <c r="B2044" s="52">
        <v>2026</v>
      </c>
      <c r="C2044" s="52">
        <v>0</v>
      </c>
      <c r="D2044" s="52">
        <v>0</v>
      </c>
      <c r="E2044" s="52">
        <v>0</v>
      </c>
      <c r="F2044" s="52">
        <v>0</v>
      </c>
      <c r="G2044" s="52">
        <v>0</v>
      </c>
      <c r="H2044" s="52">
        <v>0</v>
      </c>
      <c r="I2044" s="52">
        <v>0</v>
      </c>
      <c r="J2044" s="52">
        <v>12762897.929127973</v>
      </c>
      <c r="K2044" s="52">
        <v>0</v>
      </c>
      <c r="L2044" s="52">
        <v>0</v>
      </c>
      <c r="M2044" s="53">
        <v>0</v>
      </c>
    </row>
    <row r="2045" spans="1:13" x14ac:dyDescent="0.4">
      <c r="A2045" s="54"/>
      <c r="B2045" s="55">
        <v>2027</v>
      </c>
      <c r="C2045" s="55">
        <v>0</v>
      </c>
      <c r="D2045" s="55">
        <v>0</v>
      </c>
      <c r="E2045" s="55">
        <v>9307736.4899237901</v>
      </c>
      <c r="F2045" s="55">
        <v>0</v>
      </c>
      <c r="G2045" s="55">
        <v>0</v>
      </c>
      <c r="H2045" s="55">
        <v>0</v>
      </c>
      <c r="I2045" s="55">
        <v>35264627.936537504</v>
      </c>
      <c r="J2045" s="55">
        <v>0</v>
      </c>
      <c r="K2045" s="55">
        <v>0</v>
      </c>
      <c r="L2045" s="55">
        <v>0</v>
      </c>
      <c r="M2045" s="56">
        <v>44572364.426461294</v>
      </c>
    </row>
    <row r="2046" spans="1:13" x14ac:dyDescent="0.4">
      <c r="A2046" s="51"/>
      <c r="B2046" s="52">
        <v>2028</v>
      </c>
      <c r="C2046" s="52">
        <v>6464005.0870041624</v>
      </c>
      <c r="D2046" s="52">
        <v>0</v>
      </c>
      <c r="E2046" s="52">
        <v>0</v>
      </c>
      <c r="F2046" s="52">
        <v>0</v>
      </c>
      <c r="G2046" s="52">
        <v>0</v>
      </c>
      <c r="H2046" s="52">
        <v>0</v>
      </c>
      <c r="I2046" s="52">
        <v>28458747.92291642</v>
      </c>
      <c r="J2046" s="52">
        <v>0</v>
      </c>
      <c r="K2046" s="52">
        <v>0</v>
      </c>
      <c r="L2046" s="52">
        <v>0</v>
      </c>
      <c r="M2046" s="53">
        <v>34922753.009920582</v>
      </c>
    </row>
    <row r="2047" spans="1:13" x14ac:dyDescent="0.4">
      <c r="A2047" s="54"/>
      <c r="B2047" s="55">
        <v>2029</v>
      </c>
      <c r="C2047" s="55">
        <v>0</v>
      </c>
      <c r="D2047" s="55">
        <v>0</v>
      </c>
      <c r="E2047" s="55">
        <v>0</v>
      </c>
      <c r="F2047" s="55">
        <v>0</v>
      </c>
      <c r="G2047" s="55">
        <v>0</v>
      </c>
      <c r="H2047" s="55">
        <v>0</v>
      </c>
      <c r="I2047" s="55">
        <v>0</v>
      </c>
      <c r="J2047" s="55">
        <v>0</v>
      </c>
      <c r="K2047" s="55">
        <v>250258818.85471964</v>
      </c>
      <c r="L2047" s="55">
        <v>0</v>
      </c>
      <c r="M2047" s="56">
        <v>250258818.85471964</v>
      </c>
    </row>
    <row r="2048" spans="1:13" x14ac:dyDescent="0.4">
      <c r="A2048" s="51"/>
      <c r="B2048" s="52">
        <v>2030</v>
      </c>
      <c r="C2048" s="52">
        <v>19545193.235425979</v>
      </c>
      <c r="D2048" s="52">
        <v>0</v>
      </c>
      <c r="E2048" s="52">
        <v>0</v>
      </c>
      <c r="F2048" s="52">
        <v>0</v>
      </c>
      <c r="G2048" s="52">
        <v>0</v>
      </c>
      <c r="H2048" s="52">
        <v>0</v>
      </c>
      <c r="I2048" s="52">
        <v>7717128.7792294687</v>
      </c>
      <c r="J2048" s="52">
        <v>33841957.553627059</v>
      </c>
      <c r="K2048" s="52">
        <v>0</v>
      </c>
      <c r="L2048" s="52">
        <v>0</v>
      </c>
      <c r="M2048" s="53">
        <v>27262322.014655448</v>
      </c>
    </row>
    <row r="2049" spans="1:13" x14ac:dyDescent="0.4">
      <c r="A2049" s="54"/>
      <c r="B2049" s="55">
        <v>2031</v>
      </c>
      <c r="C2049" s="55">
        <v>0</v>
      </c>
      <c r="D2049" s="55">
        <v>0</v>
      </c>
      <c r="E2049" s="55">
        <v>0</v>
      </c>
      <c r="F2049" s="55">
        <v>0</v>
      </c>
      <c r="G2049" s="55">
        <v>0</v>
      </c>
      <c r="H2049" s="55">
        <v>0</v>
      </c>
      <c r="I2049" s="55">
        <v>0</v>
      </c>
      <c r="J2049" s="55">
        <v>0</v>
      </c>
      <c r="K2049" s="55">
        <v>0</v>
      </c>
      <c r="L2049" s="55">
        <v>0</v>
      </c>
      <c r="M2049" s="56">
        <v>0</v>
      </c>
    </row>
    <row r="2050" spans="1:13" x14ac:dyDescent="0.4">
      <c r="A2050" s="51"/>
      <c r="B2050" s="52">
        <v>2032</v>
      </c>
      <c r="C2050" s="52">
        <v>0</v>
      </c>
      <c r="D2050" s="52">
        <v>0</v>
      </c>
      <c r="E2050" s="52">
        <v>0</v>
      </c>
      <c r="F2050" s="52">
        <v>0</v>
      </c>
      <c r="G2050" s="52">
        <v>19355926.615841217</v>
      </c>
      <c r="H2050" s="52">
        <v>0</v>
      </c>
      <c r="I2050" s="52">
        <v>0</v>
      </c>
      <c r="J2050" s="52">
        <v>0</v>
      </c>
      <c r="K2050" s="52">
        <v>0</v>
      </c>
      <c r="L2050" s="52">
        <v>0</v>
      </c>
      <c r="M2050" s="53">
        <v>19355926.615841217</v>
      </c>
    </row>
    <row r="2051" spans="1:13" x14ac:dyDescent="0.4">
      <c r="A2051" s="54"/>
      <c r="B2051" s="55">
        <v>2033</v>
      </c>
      <c r="C2051" s="55">
        <v>0</v>
      </c>
      <c r="D2051" s="55">
        <v>0</v>
      </c>
      <c r="E2051" s="55">
        <v>0</v>
      </c>
      <c r="F2051" s="55">
        <v>0</v>
      </c>
      <c r="G2051" s="55">
        <v>0</v>
      </c>
      <c r="H2051" s="55">
        <v>0</v>
      </c>
      <c r="I2051" s="55">
        <v>0</v>
      </c>
      <c r="J2051" s="55">
        <v>0</v>
      </c>
      <c r="K2051" s="55">
        <v>0</v>
      </c>
      <c r="L2051" s="55">
        <v>0</v>
      </c>
      <c r="M2051" s="56">
        <v>0</v>
      </c>
    </row>
    <row r="2052" spans="1:13" x14ac:dyDescent="0.4">
      <c r="A2052" s="51"/>
      <c r="B2052" s="52">
        <v>2034</v>
      </c>
      <c r="C2052" s="52">
        <v>6026623.5366918799</v>
      </c>
      <c r="D2052" s="52">
        <v>0</v>
      </c>
      <c r="E2052" s="52">
        <v>0</v>
      </c>
      <c r="F2052" s="52">
        <v>0</v>
      </c>
      <c r="G2052" s="52">
        <v>0</v>
      </c>
      <c r="H2052" s="52">
        <v>0</v>
      </c>
      <c r="I2052" s="52">
        <v>0</v>
      </c>
      <c r="J2052" s="52">
        <v>0</v>
      </c>
      <c r="K2052" s="52">
        <v>0</v>
      </c>
      <c r="L2052" s="52">
        <v>0</v>
      </c>
      <c r="M2052" s="53">
        <v>6026623.5366918799</v>
      </c>
    </row>
    <row r="2053" spans="1:13" x14ac:dyDescent="0.4">
      <c r="A2053" s="54"/>
      <c r="B2053" s="55">
        <v>2035</v>
      </c>
      <c r="C2053" s="55">
        <v>8428040.5592126697</v>
      </c>
      <c r="D2053" s="55">
        <v>0</v>
      </c>
      <c r="E2053" s="55">
        <v>0</v>
      </c>
      <c r="F2053" s="55">
        <v>0</v>
      </c>
      <c r="G2053" s="55">
        <v>0</v>
      </c>
      <c r="H2053" s="55">
        <v>0</v>
      </c>
      <c r="I2053" s="55">
        <v>0</v>
      </c>
      <c r="J2053" s="55">
        <v>0</v>
      </c>
      <c r="K2053" s="55">
        <v>0</v>
      </c>
      <c r="L2053" s="55">
        <v>0</v>
      </c>
      <c r="M2053" s="56">
        <v>8428040.5592126697</v>
      </c>
    </row>
    <row r="2054" spans="1:13" x14ac:dyDescent="0.4">
      <c r="A2054" s="51"/>
      <c r="B2054" s="52">
        <v>2036</v>
      </c>
      <c r="C2054" s="52">
        <v>0</v>
      </c>
      <c r="D2054" s="52">
        <v>0</v>
      </c>
      <c r="E2054" s="52">
        <v>7306062.1960777668</v>
      </c>
      <c r="F2054" s="52">
        <v>0</v>
      </c>
      <c r="G2054" s="52">
        <v>0</v>
      </c>
      <c r="H2054" s="52">
        <v>0</v>
      </c>
      <c r="I2054" s="52">
        <v>0</v>
      </c>
      <c r="J2054" s="52">
        <v>0</v>
      </c>
      <c r="K2054" s="52">
        <v>0</v>
      </c>
      <c r="L2054" s="52">
        <v>0</v>
      </c>
      <c r="M2054" s="53">
        <v>7306062.1960777668</v>
      </c>
    </row>
    <row r="2055" spans="1:13" x14ac:dyDescent="0.4">
      <c r="A2055" s="54"/>
      <c r="B2055" s="55">
        <v>2037</v>
      </c>
      <c r="C2055" s="55">
        <v>0</v>
      </c>
      <c r="D2055" s="55">
        <v>0</v>
      </c>
      <c r="E2055" s="55">
        <v>0</v>
      </c>
      <c r="F2055" s="55">
        <v>0</v>
      </c>
      <c r="G2055" s="55">
        <v>0</v>
      </c>
      <c r="H2055" s="55">
        <v>0</v>
      </c>
      <c r="I2055" s="55">
        <v>0</v>
      </c>
      <c r="J2055" s="55">
        <v>0</v>
      </c>
      <c r="K2055" s="55">
        <v>0</v>
      </c>
      <c r="L2055" s="55">
        <v>0</v>
      </c>
      <c r="M2055" s="56">
        <v>0</v>
      </c>
    </row>
    <row r="2056" spans="1:13" x14ac:dyDescent="0.4">
      <c r="A2056" s="51"/>
      <c r="B2056" s="52">
        <v>2038</v>
      </c>
      <c r="C2056" s="52">
        <v>0</v>
      </c>
      <c r="D2056" s="52">
        <v>0</v>
      </c>
      <c r="E2056" s="52">
        <v>13746172.050096128</v>
      </c>
      <c r="F2056" s="52">
        <v>0</v>
      </c>
      <c r="G2056" s="52">
        <v>6795734.2335166782</v>
      </c>
      <c r="H2056" s="52">
        <v>6210618.2416299628</v>
      </c>
      <c r="I2056" s="52">
        <v>0</v>
      </c>
      <c r="J2056" s="52">
        <v>0</v>
      </c>
      <c r="K2056" s="52">
        <v>0</v>
      </c>
      <c r="L2056" s="52">
        <v>0</v>
      </c>
      <c r="M2056" s="53">
        <v>26752524.525242768</v>
      </c>
    </row>
    <row r="2057" spans="1:13" x14ac:dyDescent="0.4">
      <c r="A2057" s="54"/>
      <c r="B2057" s="55">
        <v>2039</v>
      </c>
      <c r="C2057" s="55">
        <v>0</v>
      </c>
      <c r="D2057" s="55">
        <v>0</v>
      </c>
      <c r="E2057" s="55">
        <v>0</v>
      </c>
      <c r="F2057" s="55">
        <v>0</v>
      </c>
      <c r="G2057" s="55">
        <v>0</v>
      </c>
      <c r="H2057" s="55">
        <v>28314232.286836565</v>
      </c>
      <c r="I2057" s="55">
        <v>0</v>
      </c>
      <c r="J2057" s="55">
        <v>0</v>
      </c>
      <c r="K2057" s="55">
        <v>0</v>
      </c>
      <c r="L2057" s="55">
        <v>0</v>
      </c>
      <c r="M2057" s="56">
        <v>28314232.286836565</v>
      </c>
    </row>
    <row r="2058" spans="1:13" x14ac:dyDescent="0.4">
      <c r="A2058" s="51"/>
      <c r="B2058" s="52">
        <v>2040</v>
      </c>
      <c r="C2058" s="52">
        <v>0</v>
      </c>
      <c r="D2058" s="52">
        <v>0</v>
      </c>
      <c r="E2058" s="52">
        <v>0</v>
      </c>
      <c r="F2058" s="52">
        <v>0</v>
      </c>
      <c r="G2058" s="52">
        <v>0</v>
      </c>
      <c r="H2058" s="52">
        <v>0</v>
      </c>
      <c r="I2058" s="52">
        <v>0</v>
      </c>
      <c r="J2058" s="52">
        <v>0</v>
      </c>
      <c r="K2058" s="52">
        <v>0</v>
      </c>
      <c r="L2058" s="52">
        <v>0</v>
      </c>
      <c r="M2058" s="53">
        <v>0</v>
      </c>
    </row>
    <row r="2059" spans="1:13" x14ac:dyDescent="0.4">
      <c r="A2059" s="54"/>
      <c r="B2059" s="55">
        <v>2041</v>
      </c>
      <c r="C2059" s="55">
        <v>0</v>
      </c>
      <c r="D2059" s="55">
        <v>0</v>
      </c>
      <c r="E2059" s="55">
        <v>0</v>
      </c>
      <c r="F2059" s="55">
        <v>0</v>
      </c>
      <c r="G2059" s="55">
        <v>0</v>
      </c>
      <c r="H2059" s="55">
        <v>0</v>
      </c>
      <c r="I2059" s="55">
        <v>7304571.937876435</v>
      </c>
      <c r="J2059" s="55">
        <v>0</v>
      </c>
      <c r="K2059" s="55">
        <v>0</v>
      </c>
      <c r="L2059" s="55">
        <v>0</v>
      </c>
      <c r="M2059" s="56">
        <v>7304571.937876435</v>
      </c>
    </row>
    <row r="2060" spans="1:13" x14ac:dyDescent="0.4">
      <c r="A2060" s="51"/>
      <c r="B2060" s="52">
        <v>2042</v>
      </c>
      <c r="C2060" s="52">
        <v>0</v>
      </c>
      <c r="D2060" s="52">
        <v>0</v>
      </c>
      <c r="E2060" s="52">
        <v>0</v>
      </c>
      <c r="F2060" s="52">
        <v>32708592.12015561</v>
      </c>
      <c r="G2060" s="52">
        <v>0</v>
      </c>
      <c r="H2060" s="52">
        <v>0</v>
      </c>
      <c r="I2060" s="52">
        <v>12251780.410887469</v>
      </c>
      <c r="J2060" s="52">
        <v>12420332.849146614</v>
      </c>
      <c r="K2060" s="52">
        <v>0</v>
      </c>
      <c r="L2060" s="52">
        <v>0</v>
      </c>
      <c r="M2060" s="53">
        <v>44960372.531043082</v>
      </c>
    </row>
    <row r="2061" spans="1:13" x14ac:dyDescent="0.4">
      <c r="A2061" s="54"/>
      <c r="B2061" s="55">
        <v>2043</v>
      </c>
      <c r="C2061" s="55">
        <v>0</v>
      </c>
      <c r="D2061" s="55">
        <v>0</v>
      </c>
      <c r="E2061" s="55">
        <v>0</v>
      </c>
      <c r="F2061" s="55">
        <v>0</v>
      </c>
      <c r="G2061" s="55">
        <v>0</v>
      </c>
      <c r="H2061" s="55">
        <v>0</v>
      </c>
      <c r="I2061" s="55">
        <v>0</v>
      </c>
      <c r="J2061" s="55">
        <v>0</v>
      </c>
      <c r="K2061" s="55">
        <v>0</v>
      </c>
      <c r="L2061" s="55">
        <v>0</v>
      </c>
      <c r="M2061" s="56">
        <v>9302994.8011027593</v>
      </c>
    </row>
    <row r="2062" spans="1:13" x14ac:dyDescent="0.4">
      <c r="A2062" s="51"/>
      <c r="B2062" s="52">
        <v>2044</v>
      </c>
      <c r="C2062" s="52">
        <v>0</v>
      </c>
      <c r="D2062" s="52">
        <v>0</v>
      </c>
      <c r="E2062" s="52">
        <v>0</v>
      </c>
      <c r="F2062" s="52">
        <v>0</v>
      </c>
      <c r="G2062" s="52">
        <v>0</v>
      </c>
      <c r="H2062" s="52">
        <v>0</v>
      </c>
      <c r="I2062" s="52">
        <v>0</v>
      </c>
      <c r="J2062" s="52">
        <v>0</v>
      </c>
      <c r="K2062" s="52">
        <v>0</v>
      </c>
      <c r="L2062" s="52">
        <v>0</v>
      </c>
      <c r="M2062" s="53">
        <v>0</v>
      </c>
    </row>
    <row r="2063" spans="1:13" x14ac:dyDescent="0.4">
      <c r="A2063" s="54"/>
      <c r="B2063" s="55">
        <v>2045</v>
      </c>
      <c r="C2063" s="55">
        <v>0</v>
      </c>
      <c r="D2063" s="55">
        <v>0</v>
      </c>
      <c r="E2063" s="55">
        <v>0</v>
      </c>
      <c r="F2063" s="55">
        <v>0</v>
      </c>
      <c r="G2063" s="55">
        <v>0</v>
      </c>
      <c r="H2063" s="55">
        <v>0</v>
      </c>
      <c r="I2063" s="55">
        <v>0</v>
      </c>
      <c r="J2063" s="55">
        <v>0</v>
      </c>
      <c r="K2063" s="55">
        <v>0</v>
      </c>
      <c r="L2063" s="55">
        <v>0</v>
      </c>
      <c r="M2063" s="56">
        <v>0</v>
      </c>
    </row>
    <row r="2064" spans="1:13" x14ac:dyDescent="0.4">
      <c r="A2064" s="51"/>
      <c r="B2064" s="52">
        <v>2046</v>
      </c>
      <c r="C2064" s="52">
        <v>0</v>
      </c>
      <c r="D2064" s="52">
        <v>0</v>
      </c>
      <c r="E2064" s="52">
        <v>0</v>
      </c>
      <c r="F2064" s="52">
        <v>7022137.7622594088</v>
      </c>
      <c r="G2064" s="52">
        <v>0</v>
      </c>
      <c r="H2064" s="52">
        <v>0</v>
      </c>
      <c r="I2064" s="52">
        <v>27380091.26831083</v>
      </c>
      <c r="J2064" s="52">
        <v>16462726.614068875</v>
      </c>
      <c r="K2064" s="52">
        <v>0</v>
      </c>
      <c r="L2064" s="52">
        <v>0</v>
      </c>
      <c r="M2064" s="53">
        <v>46364497.199924067</v>
      </c>
    </row>
    <row r="2065" spans="1:13" x14ac:dyDescent="0.4">
      <c r="A2065" s="54"/>
      <c r="B2065" s="55">
        <v>2047</v>
      </c>
      <c r="C2065" s="55">
        <v>0</v>
      </c>
      <c r="D2065" s="55">
        <v>0</v>
      </c>
      <c r="E2065" s="55">
        <v>9812882.3791061118</v>
      </c>
      <c r="F2065" s="55">
        <v>0</v>
      </c>
      <c r="G2065" s="55">
        <v>0</v>
      </c>
      <c r="H2065" s="55">
        <v>0</v>
      </c>
      <c r="I2065" s="55">
        <v>0</v>
      </c>
      <c r="J2065" s="55">
        <v>0</v>
      </c>
      <c r="K2065" s="55">
        <v>0</v>
      </c>
      <c r="L2065" s="55">
        <v>0</v>
      </c>
      <c r="M2065" s="56">
        <v>9812882.3791061118</v>
      </c>
    </row>
    <row r="2066" spans="1:13" x14ac:dyDescent="0.4">
      <c r="A2066" s="51"/>
      <c r="B2066" s="52">
        <v>2048</v>
      </c>
      <c r="C2066" s="52">
        <v>0</v>
      </c>
      <c r="D2066" s="52">
        <v>0</v>
      </c>
      <c r="E2066" s="52">
        <v>7454359.5708414223</v>
      </c>
      <c r="F2066" s="52">
        <v>0</v>
      </c>
      <c r="G2066" s="52">
        <v>0</v>
      </c>
      <c r="H2066" s="52">
        <v>0</v>
      </c>
      <c r="I2066" s="52">
        <v>11510543.319061296</v>
      </c>
      <c r="J2066" s="52">
        <v>0</v>
      </c>
      <c r="K2066" s="52">
        <v>0</v>
      </c>
      <c r="L2066" s="52">
        <v>0</v>
      </c>
      <c r="M2066" s="53">
        <v>18964902.889902718</v>
      </c>
    </row>
    <row r="2067" spans="1:13" x14ac:dyDescent="0.4">
      <c r="A2067" s="54"/>
      <c r="B2067" s="55">
        <v>2049</v>
      </c>
      <c r="C2067" s="55">
        <v>0</v>
      </c>
      <c r="D2067" s="55">
        <v>0</v>
      </c>
      <c r="E2067" s="55">
        <v>32735928.081307936</v>
      </c>
      <c r="F2067" s="55">
        <v>0</v>
      </c>
      <c r="G2067" s="55">
        <v>0</v>
      </c>
      <c r="H2067" s="55">
        <v>0</v>
      </c>
      <c r="I2067" s="55">
        <v>0</v>
      </c>
      <c r="J2067" s="55">
        <v>0</v>
      </c>
      <c r="K2067" s="55">
        <v>0</v>
      </c>
      <c r="L2067" s="55">
        <v>0</v>
      </c>
      <c r="M2067" s="56">
        <v>32735928.081307936</v>
      </c>
    </row>
    <row r="2068" spans="1:13" x14ac:dyDescent="0.4">
      <c r="A2068" s="51"/>
      <c r="B2068" s="52">
        <v>2050</v>
      </c>
      <c r="C2068" s="52">
        <v>0</v>
      </c>
      <c r="D2068" s="52">
        <v>0</v>
      </c>
      <c r="E2068" s="52">
        <v>0</v>
      </c>
      <c r="F2068" s="52">
        <v>0</v>
      </c>
      <c r="G2068" s="52">
        <v>0</v>
      </c>
      <c r="H2068" s="52">
        <v>0</v>
      </c>
      <c r="I2068" s="52">
        <v>0</v>
      </c>
      <c r="J2068" s="52">
        <v>0</v>
      </c>
      <c r="K2068" s="52">
        <v>0</v>
      </c>
      <c r="L2068" s="52">
        <v>0</v>
      </c>
      <c r="M2068" s="53">
        <v>0</v>
      </c>
    </row>
    <row r="2069" spans="1:13" x14ac:dyDescent="0.4">
      <c r="A2069" s="54"/>
      <c r="B2069" s="55">
        <v>2051</v>
      </c>
      <c r="C2069" s="55">
        <v>0</v>
      </c>
      <c r="D2069" s="55">
        <v>0</v>
      </c>
      <c r="E2069" s="55">
        <v>0</v>
      </c>
      <c r="F2069" s="55">
        <v>0</v>
      </c>
      <c r="G2069" s="55">
        <v>0</v>
      </c>
      <c r="H2069" s="55">
        <v>0</v>
      </c>
      <c r="I2069" s="55">
        <v>0</v>
      </c>
      <c r="J2069" s="55">
        <v>0</v>
      </c>
      <c r="K2069" s="55">
        <v>0</v>
      </c>
      <c r="L2069" s="55">
        <v>0</v>
      </c>
      <c r="M2069" s="56">
        <v>0</v>
      </c>
    </row>
    <row r="2070" spans="1:13" x14ac:dyDescent="0.4">
      <c r="A2070" s="51"/>
      <c r="B2070" s="52">
        <v>2052</v>
      </c>
      <c r="C2070" s="52">
        <v>0</v>
      </c>
      <c r="D2070" s="52">
        <v>0</v>
      </c>
      <c r="E2070" s="52">
        <v>0</v>
      </c>
      <c r="F2070" s="52">
        <v>0</v>
      </c>
      <c r="G2070" s="52">
        <v>0</v>
      </c>
      <c r="H2070" s="52">
        <v>0</v>
      </c>
      <c r="I2070" s="52">
        <v>0</v>
      </c>
      <c r="J2070" s="52">
        <v>0</v>
      </c>
      <c r="K2070" s="52">
        <v>0</v>
      </c>
      <c r="L2070" s="52">
        <v>0</v>
      </c>
      <c r="M2070" s="53">
        <v>0</v>
      </c>
    </row>
    <row r="2071" spans="1:13" x14ac:dyDescent="0.4">
      <c r="A2071" s="54"/>
      <c r="B2071" s="55">
        <v>2053</v>
      </c>
      <c r="C2071" s="55">
        <v>0</v>
      </c>
      <c r="D2071" s="55">
        <v>0</v>
      </c>
      <c r="E2071" s="55">
        <v>0</v>
      </c>
      <c r="F2071" s="55">
        <v>0</v>
      </c>
      <c r="G2071" s="55">
        <v>0</v>
      </c>
      <c r="H2071" s="55">
        <v>0</v>
      </c>
      <c r="I2071" s="55">
        <v>0</v>
      </c>
      <c r="J2071" s="55">
        <v>0</v>
      </c>
      <c r="K2071" s="55">
        <v>0</v>
      </c>
      <c r="L2071" s="55">
        <v>0</v>
      </c>
      <c r="M2071" s="56">
        <v>0</v>
      </c>
    </row>
    <row r="2072" spans="1:13" x14ac:dyDescent="0.4">
      <c r="A2072" s="51"/>
      <c r="B2072" s="52">
        <v>2054</v>
      </c>
      <c r="C2072" s="52">
        <v>0</v>
      </c>
      <c r="D2072" s="52">
        <v>0</v>
      </c>
      <c r="E2072" s="52">
        <v>0</v>
      </c>
      <c r="F2072" s="52">
        <v>0</v>
      </c>
      <c r="G2072" s="52">
        <v>0</v>
      </c>
      <c r="H2072" s="52">
        <v>0</v>
      </c>
      <c r="I2072" s="52">
        <v>0</v>
      </c>
      <c r="J2072" s="52">
        <v>0</v>
      </c>
      <c r="K2072" s="52">
        <v>0</v>
      </c>
      <c r="L2072" s="52">
        <v>0</v>
      </c>
      <c r="M2072" s="53">
        <v>0</v>
      </c>
    </row>
    <row r="2073" spans="1:13" x14ac:dyDescent="0.4">
      <c r="A2073" s="54"/>
      <c r="B2073" s="55">
        <v>2055</v>
      </c>
      <c r="C2073" s="55">
        <v>0</v>
      </c>
      <c r="D2073" s="55">
        <v>0</v>
      </c>
      <c r="E2073" s="55">
        <v>0</v>
      </c>
      <c r="F2073" s="55">
        <v>0</v>
      </c>
      <c r="G2073" s="55">
        <v>0</v>
      </c>
      <c r="H2073" s="55">
        <v>0</v>
      </c>
      <c r="I2073" s="55">
        <v>0</v>
      </c>
      <c r="J2073" s="55">
        <v>0</v>
      </c>
      <c r="K2073" s="55">
        <v>0</v>
      </c>
      <c r="L2073" s="55">
        <v>0</v>
      </c>
      <c r="M2073" s="56">
        <v>0</v>
      </c>
    </row>
    <row r="2074" spans="1:13" x14ac:dyDescent="0.4">
      <c r="A2074" s="51"/>
      <c r="B2074" s="52">
        <v>2056</v>
      </c>
      <c r="C2074" s="52">
        <v>0</v>
      </c>
      <c r="D2074" s="52">
        <v>0</v>
      </c>
      <c r="E2074" s="52">
        <v>0</v>
      </c>
      <c r="F2074" s="52">
        <v>0</v>
      </c>
      <c r="G2074" s="52">
        <v>0</v>
      </c>
      <c r="H2074" s="52">
        <v>0</v>
      </c>
      <c r="I2074" s="52">
        <v>0</v>
      </c>
      <c r="J2074" s="52">
        <v>0</v>
      </c>
      <c r="K2074" s="52">
        <v>0</v>
      </c>
      <c r="L2074" s="52">
        <v>0</v>
      </c>
      <c r="M2074" s="53">
        <v>80656323.942253724</v>
      </c>
    </row>
    <row r="2075" spans="1:13" x14ac:dyDescent="0.4">
      <c r="A2075" s="54"/>
      <c r="B2075" s="55">
        <v>2057</v>
      </c>
      <c r="C2075" s="55">
        <v>0</v>
      </c>
      <c r="D2075" s="55">
        <v>0</v>
      </c>
      <c r="E2075" s="55">
        <v>0</v>
      </c>
      <c r="F2075" s="55">
        <v>0</v>
      </c>
      <c r="G2075" s="55">
        <v>28189865.693891753</v>
      </c>
      <c r="H2075" s="55">
        <v>0</v>
      </c>
      <c r="I2075" s="55">
        <v>0</v>
      </c>
      <c r="J2075" s="55">
        <v>0</v>
      </c>
      <c r="K2075" s="55">
        <v>0</v>
      </c>
      <c r="L2075" s="55">
        <v>0</v>
      </c>
      <c r="M2075" s="56">
        <v>28189865.693891753</v>
      </c>
    </row>
    <row r="2076" spans="1:13" x14ac:dyDescent="0.4">
      <c r="A2076" s="51"/>
      <c r="B2076" s="52">
        <v>2058</v>
      </c>
      <c r="C2076" s="52">
        <v>17379703.85899847</v>
      </c>
      <c r="D2076" s="52">
        <v>0</v>
      </c>
      <c r="E2076" s="52">
        <v>0</v>
      </c>
      <c r="F2076" s="52">
        <v>0</v>
      </c>
      <c r="G2076" s="52">
        <v>0</v>
      </c>
      <c r="H2076" s="52">
        <v>0</v>
      </c>
      <c r="I2076" s="52">
        <v>0</v>
      </c>
      <c r="J2076" s="52">
        <v>0</v>
      </c>
      <c r="K2076" s="52">
        <v>0</v>
      </c>
      <c r="L2076" s="52">
        <v>0</v>
      </c>
      <c r="M2076" s="53">
        <v>17379703.85899847</v>
      </c>
    </row>
    <row r="2077" spans="1:13" x14ac:dyDescent="0.4">
      <c r="A2077" s="54"/>
      <c r="B2077" s="55">
        <v>2059</v>
      </c>
      <c r="C2077" s="55">
        <v>0</v>
      </c>
      <c r="D2077" s="55">
        <v>0</v>
      </c>
      <c r="E2077" s="55">
        <v>0</v>
      </c>
      <c r="F2077" s="55">
        <v>0</v>
      </c>
      <c r="G2077" s="55">
        <v>0</v>
      </c>
      <c r="H2077" s="55">
        <v>0</v>
      </c>
      <c r="I2077" s="55">
        <v>0</v>
      </c>
      <c r="J2077" s="55">
        <v>0</v>
      </c>
      <c r="K2077" s="55">
        <v>0</v>
      </c>
      <c r="L2077" s="55">
        <v>8837585.312344132</v>
      </c>
      <c r="M2077" s="56">
        <v>8837585.312344132</v>
      </c>
    </row>
    <row r="2078" spans="1:13" x14ac:dyDescent="0.4">
      <c r="A2078" s="51"/>
      <c r="B2078" s="52">
        <v>2060</v>
      </c>
      <c r="C2078" s="52">
        <v>0</v>
      </c>
      <c r="D2078" s="52">
        <v>0</v>
      </c>
      <c r="E2078" s="52">
        <v>0</v>
      </c>
      <c r="F2078" s="52">
        <v>13379463.697042964</v>
      </c>
      <c r="G2078" s="52">
        <v>0</v>
      </c>
      <c r="H2078" s="52">
        <v>0</v>
      </c>
      <c r="I2078" s="52">
        <v>0</v>
      </c>
      <c r="J2078" s="52">
        <v>0</v>
      </c>
      <c r="K2078" s="52">
        <v>0</v>
      </c>
      <c r="L2078" s="52">
        <v>0</v>
      </c>
      <c r="M2078" s="53">
        <v>13379463.697042964</v>
      </c>
    </row>
    <row r="2079" spans="1:13" x14ac:dyDescent="0.4">
      <c r="A2079" s="54"/>
      <c r="B2079" s="55">
        <v>2061</v>
      </c>
      <c r="C2079" s="55">
        <v>0</v>
      </c>
      <c r="D2079" s="55">
        <v>0</v>
      </c>
      <c r="E2079" s="55">
        <v>0</v>
      </c>
      <c r="F2079" s="55">
        <v>0</v>
      </c>
      <c r="G2079" s="55">
        <v>0</v>
      </c>
      <c r="H2079" s="55">
        <v>0</v>
      </c>
      <c r="I2079" s="55">
        <v>0</v>
      </c>
      <c r="J2079" s="55">
        <v>0</v>
      </c>
      <c r="K2079" s="55">
        <v>0</v>
      </c>
      <c r="L2079" s="55">
        <v>0</v>
      </c>
      <c r="M2079" s="56">
        <v>0</v>
      </c>
    </row>
    <row r="2080" spans="1:13" x14ac:dyDescent="0.4">
      <c r="A2080" s="51"/>
      <c r="B2080" s="52">
        <v>2062</v>
      </c>
      <c r="C2080" s="52">
        <v>0</v>
      </c>
      <c r="D2080" s="52">
        <v>5866092.1628999757</v>
      </c>
      <c r="E2080" s="52">
        <v>0</v>
      </c>
      <c r="F2080" s="52">
        <v>0</v>
      </c>
      <c r="G2080" s="52">
        <v>0</v>
      </c>
      <c r="H2080" s="52">
        <v>0</v>
      </c>
      <c r="I2080" s="52">
        <v>0</v>
      </c>
      <c r="J2080" s="52">
        <v>0</v>
      </c>
      <c r="K2080" s="52">
        <v>0</v>
      </c>
      <c r="L2080" s="52">
        <v>0</v>
      </c>
      <c r="M2080" s="53">
        <v>5866092.1628999757</v>
      </c>
    </row>
    <row r="2081" spans="1:13" x14ac:dyDescent="0.4">
      <c r="A2081" s="54"/>
      <c r="B2081" s="55">
        <v>2063</v>
      </c>
      <c r="C2081" s="55">
        <v>0</v>
      </c>
      <c r="D2081" s="55">
        <v>0</v>
      </c>
      <c r="E2081" s="55">
        <v>0</v>
      </c>
      <c r="F2081" s="55">
        <v>0</v>
      </c>
      <c r="G2081" s="55">
        <v>0</v>
      </c>
      <c r="H2081" s="55">
        <v>0</v>
      </c>
      <c r="I2081" s="55">
        <v>0</v>
      </c>
      <c r="J2081" s="55">
        <v>0</v>
      </c>
      <c r="K2081" s="55">
        <v>6151406.5606887434</v>
      </c>
      <c r="L2081" s="55">
        <v>0</v>
      </c>
      <c r="M2081" s="56">
        <v>6151406.5606887434</v>
      </c>
    </row>
    <row r="2082" spans="1:13" x14ac:dyDescent="0.4">
      <c r="A2082" s="51"/>
      <c r="B2082" s="52">
        <v>2064</v>
      </c>
      <c r="C2082" s="52">
        <v>0</v>
      </c>
      <c r="D2082" s="52">
        <v>0</v>
      </c>
      <c r="E2082" s="52">
        <v>0</v>
      </c>
      <c r="F2082" s="52">
        <v>6679748.2957380936</v>
      </c>
      <c r="G2082" s="52">
        <v>0</v>
      </c>
      <c r="H2082" s="52">
        <v>0</v>
      </c>
      <c r="I2082" s="52">
        <v>0</v>
      </c>
      <c r="J2082" s="52">
        <v>7002425.8649464939</v>
      </c>
      <c r="K2082" s="52">
        <v>0</v>
      </c>
      <c r="L2082" s="52">
        <v>0</v>
      </c>
      <c r="M2082" s="53">
        <v>6679748.2957380936</v>
      </c>
    </row>
    <row r="2083" spans="1:13" x14ac:dyDescent="0.4">
      <c r="A2083" s="54"/>
      <c r="B2083" s="55">
        <v>2065</v>
      </c>
      <c r="C2083" s="55">
        <v>0</v>
      </c>
      <c r="D2083" s="55">
        <v>0</v>
      </c>
      <c r="E2083" s="55">
        <v>0</v>
      </c>
      <c r="F2083" s="55">
        <v>0</v>
      </c>
      <c r="G2083" s="55">
        <v>0</v>
      </c>
      <c r="H2083" s="55">
        <v>0</v>
      </c>
      <c r="I2083" s="55">
        <v>0</v>
      </c>
      <c r="J2083" s="55">
        <v>5974369.1601968836</v>
      </c>
      <c r="K2083" s="55">
        <v>0</v>
      </c>
      <c r="L2083" s="55">
        <v>0</v>
      </c>
      <c r="M2083" s="56">
        <v>0</v>
      </c>
    </row>
    <row r="2084" spans="1:13" x14ac:dyDescent="0.4">
      <c r="A2084" s="51"/>
      <c r="B2084" s="52">
        <v>2066</v>
      </c>
      <c r="C2084" s="52">
        <v>7935679.0933061587</v>
      </c>
      <c r="D2084" s="52">
        <v>0</v>
      </c>
      <c r="E2084" s="52">
        <v>0</v>
      </c>
      <c r="F2084" s="52">
        <v>0</v>
      </c>
      <c r="G2084" s="52">
        <v>5989727.4251487553</v>
      </c>
      <c r="H2084" s="52">
        <v>0</v>
      </c>
      <c r="I2084" s="52">
        <v>133258619.3308454</v>
      </c>
      <c r="J2084" s="52">
        <v>0</v>
      </c>
      <c r="K2084" s="52">
        <v>0</v>
      </c>
      <c r="L2084" s="52">
        <v>0</v>
      </c>
      <c r="M2084" s="53">
        <v>147184025.8493003</v>
      </c>
    </row>
    <row r="2085" spans="1:13" x14ac:dyDescent="0.4">
      <c r="A2085" s="54"/>
      <c r="B2085" s="55">
        <v>2067</v>
      </c>
      <c r="C2085" s="55">
        <v>0</v>
      </c>
      <c r="D2085" s="55">
        <v>0</v>
      </c>
      <c r="E2085" s="55">
        <v>0</v>
      </c>
      <c r="F2085" s="55">
        <v>0</v>
      </c>
      <c r="G2085" s="55">
        <v>0</v>
      </c>
      <c r="H2085" s="55">
        <v>0</v>
      </c>
      <c r="I2085" s="55">
        <v>40945910.20178315</v>
      </c>
      <c r="J2085" s="55">
        <v>0</v>
      </c>
      <c r="K2085" s="55">
        <v>0</v>
      </c>
      <c r="L2085" s="55">
        <v>0</v>
      </c>
      <c r="M2085" s="56">
        <v>65755741.624385595</v>
      </c>
    </row>
    <row r="2086" spans="1:13" x14ac:dyDescent="0.4">
      <c r="A2086" s="51"/>
      <c r="B2086" s="52">
        <v>2068</v>
      </c>
      <c r="C2086" s="52">
        <v>0</v>
      </c>
      <c r="D2086" s="52">
        <v>0</v>
      </c>
      <c r="E2086" s="52">
        <v>0</v>
      </c>
      <c r="F2086" s="52">
        <v>0</v>
      </c>
      <c r="G2086" s="52">
        <v>0</v>
      </c>
      <c r="H2086" s="52">
        <v>0</v>
      </c>
      <c r="I2086" s="52">
        <v>0</v>
      </c>
      <c r="J2086" s="52">
        <v>0</v>
      </c>
      <c r="K2086" s="52">
        <v>0</v>
      </c>
      <c r="L2086" s="52">
        <v>0</v>
      </c>
      <c r="M2086" s="53">
        <v>0</v>
      </c>
    </row>
    <row r="2087" spans="1:13" x14ac:dyDescent="0.4">
      <c r="A2087" s="54"/>
      <c r="B2087" s="55">
        <v>2069</v>
      </c>
      <c r="C2087" s="55">
        <v>0</v>
      </c>
      <c r="D2087" s="55">
        <v>0</v>
      </c>
      <c r="E2087" s="55">
        <v>6270212.9005070524</v>
      </c>
      <c r="F2087" s="55">
        <v>48809879.388118304</v>
      </c>
      <c r="G2087" s="55">
        <v>0</v>
      </c>
      <c r="H2087" s="55">
        <v>0</v>
      </c>
      <c r="I2087" s="55">
        <v>0</v>
      </c>
      <c r="J2087" s="55">
        <v>0</v>
      </c>
      <c r="K2087" s="55">
        <v>0</v>
      </c>
      <c r="L2087" s="55">
        <v>0</v>
      </c>
      <c r="M2087" s="56">
        <v>55080092.28862536</v>
      </c>
    </row>
    <row r="2088" spans="1:13" x14ac:dyDescent="0.4">
      <c r="A2088" s="51"/>
      <c r="B2088" s="52">
        <v>2070</v>
      </c>
      <c r="C2088" s="52">
        <v>0</v>
      </c>
      <c r="D2088" s="52">
        <v>0</v>
      </c>
      <c r="E2088" s="52">
        <v>0</v>
      </c>
      <c r="F2088" s="52">
        <v>0</v>
      </c>
      <c r="G2088" s="52">
        <v>0</v>
      </c>
      <c r="H2088" s="52">
        <v>0</v>
      </c>
      <c r="I2088" s="52">
        <v>0</v>
      </c>
      <c r="J2088" s="52">
        <v>0</v>
      </c>
      <c r="K2088" s="52">
        <v>0</v>
      </c>
      <c r="L2088" s="52">
        <v>0</v>
      </c>
      <c r="M2088" s="53">
        <v>0</v>
      </c>
    </row>
    <row r="2089" spans="1:13" x14ac:dyDescent="0.4">
      <c r="A2089" s="54"/>
      <c r="B2089" s="55">
        <v>2071</v>
      </c>
      <c r="C2089" s="55">
        <v>0</v>
      </c>
      <c r="D2089" s="55">
        <v>0</v>
      </c>
      <c r="E2089" s="55">
        <v>0</v>
      </c>
      <c r="F2089" s="55">
        <v>0</v>
      </c>
      <c r="G2089" s="55">
        <v>7315170.1971102962</v>
      </c>
      <c r="H2089" s="55">
        <v>0</v>
      </c>
      <c r="I2089" s="55">
        <v>6085667.3407759927</v>
      </c>
      <c r="J2089" s="55">
        <v>0</v>
      </c>
      <c r="K2089" s="55">
        <v>33922109.103938729</v>
      </c>
      <c r="L2089" s="55">
        <v>0</v>
      </c>
      <c r="M2089" s="56">
        <v>47322946.64182502</v>
      </c>
    </row>
    <row r="2090" spans="1:13" x14ac:dyDescent="0.4">
      <c r="A2090" s="51"/>
      <c r="B2090" s="52">
        <v>2072</v>
      </c>
      <c r="C2090" s="52">
        <v>0</v>
      </c>
      <c r="D2090" s="52">
        <v>0</v>
      </c>
      <c r="E2090" s="52">
        <v>0</v>
      </c>
      <c r="F2090" s="52">
        <v>0</v>
      </c>
      <c r="G2090" s="52">
        <v>0</v>
      </c>
      <c r="H2090" s="52">
        <v>0</v>
      </c>
      <c r="I2090" s="52">
        <v>0</v>
      </c>
      <c r="J2090" s="52">
        <v>0</v>
      </c>
      <c r="K2090" s="52">
        <v>0</v>
      </c>
      <c r="L2090" s="52">
        <v>0</v>
      </c>
      <c r="M2090" s="53">
        <v>0</v>
      </c>
    </row>
    <row r="2091" spans="1:13" x14ac:dyDescent="0.4">
      <c r="A2091" s="54"/>
      <c r="B2091" s="55">
        <v>2073</v>
      </c>
      <c r="C2091" s="55">
        <v>6977101.9510248164</v>
      </c>
      <c r="D2091" s="55">
        <v>0</v>
      </c>
      <c r="E2091" s="55">
        <v>0</v>
      </c>
      <c r="F2091" s="55">
        <v>0</v>
      </c>
      <c r="G2091" s="55">
        <v>0</v>
      </c>
      <c r="H2091" s="55">
        <v>0</v>
      </c>
      <c r="I2091" s="55">
        <v>0</v>
      </c>
      <c r="J2091" s="55">
        <v>0</v>
      </c>
      <c r="K2091" s="55">
        <v>0</v>
      </c>
      <c r="L2091" s="55">
        <v>9655389.4370273817</v>
      </c>
      <c r="M2091" s="56">
        <v>16632491.388052201</v>
      </c>
    </row>
    <row r="2092" spans="1:13" x14ac:dyDescent="0.4">
      <c r="A2092" s="51"/>
      <c r="B2092" s="52">
        <v>2074</v>
      </c>
      <c r="C2092" s="52">
        <v>0</v>
      </c>
      <c r="D2092" s="52">
        <v>0</v>
      </c>
      <c r="E2092" s="52">
        <v>0</v>
      </c>
      <c r="F2092" s="52">
        <v>0</v>
      </c>
      <c r="G2092" s="52">
        <v>0</v>
      </c>
      <c r="H2092" s="52">
        <v>0</v>
      </c>
      <c r="I2092" s="52">
        <v>0</v>
      </c>
      <c r="J2092" s="52">
        <v>0</v>
      </c>
      <c r="K2092" s="52">
        <v>0</v>
      </c>
      <c r="L2092" s="52">
        <v>0</v>
      </c>
      <c r="M2092" s="53">
        <v>0</v>
      </c>
    </row>
    <row r="2093" spans="1:13" x14ac:dyDescent="0.4">
      <c r="A2093" s="54"/>
      <c r="B2093" s="55">
        <v>2075</v>
      </c>
      <c r="C2093" s="55">
        <v>0</v>
      </c>
      <c r="D2093" s="55">
        <v>46805456.353528179</v>
      </c>
      <c r="E2093" s="55">
        <v>0</v>
      </c>
      <c r="F2093" s="55">
        <v>0</v>
      </c>
      <c r="G2093" s="55">
        <v>0</v>
      </c>
      <c r="H2093" s="55">
        <v>0</v>
      </c>
      <c r="I2093" s="55">
        <v>0</v>
      </c>
      <c r="J2093" s="55">
        <v>0</v>
      </c>
      <c r="K2093" s="55">
        <v>0</v>
      </c>
      <c r="L2093" s="55">
        <v>0</v>
      </c>
      <c r="M2093" s="56">
        <v>54099714.16103144</v>
      </c>
    </row>
    <row r="2094" spans="1:13" x14ac:dyDescent="0.4">
      <c r="A2094" s="51"/>
      <c r="B2094" s="52">
        <v>2076</v>
      </c>
      <c r="C2094" s="52">
        <v>9855115.0948894601</v>
      </c>
      <c r="D2094" s="52">
        <v>0</v>
      </c>
      <c r="E2094" s="52">
        <v>0</v>
      </c>
      <c r="F2094" s="52">
        <v>0</v>
      </c>
      <c r="G2094" s="52">
        <v>18582891.563609816</v>
      </c>
      <c r="H2094" s="52">
        <v>0</v>
      </c>
      <c r="I2094" s="52">
        <v>0</v>
      </c>
      <c r="J2094" s="52">
        <v>0</v>
      </c>
      <c r="K2094" s="52">
        <v>0</v>
      </c>
      <c r="L2094" s="52">
        <v>0</v>
      </c>
      <c r="M2094" s="53">
        <v>34749198.341469273</v>
      </c>
    </row>
    <row r="2095" spans="1:13" x14ac:dyDescent="0.4">
      <c r="A2095" s="54"/>
      <c r="B2095" s="55">
        <v>2077</v>
      </c>
      <c r="C2095" s="55">
        <v>0</v>
      </c>
      <c r="D2095" s="55">
        <v>0</v>
      </c>
      <c r="E2095" s="55">
        <v>0</v>
      </c>
      <c r="F2095" s="55">
        <v>0</v>
      </c>
      <c r="G2095" s="55">
        <v>0</v>
      </c>
      <c r="H2095" s="55">
        <v>0</v>
      </c>
      <c r="I2095" s="55">
        <v>0</v>
      </c>
      <c r="J2095" s="55">
        <v>0</v>
      </c>
      <c r="K2095" s="55">
        <v>0</v>
      </c>
      <c r="L2095" s="55">
        <v>0</v>
      </c>
      <c r="M2095" s="56">
        <v>0</v>
      </c>
    </row>
    <row r="2096" spans="1:13" x14ac:dyDescent="0.4">
      <c r="A2096" s="51"/>
      <c r="B2096" s="52">
        <v>2078</v>
      </c>
      <c r="C2096" s="52">
        <v>0</v>
      </c>
      <c r="D2096" s="52">
        <v>0</v>
      </c>
      <c r="E2096" s="52">
        <v>0</v>
      </c>
      <c r="F2096" s="52">
        <v>0</v>
      </c>
      <c r="G2096" s="52">
        <v>0</v>
      </c>
      <c r="H2096" s="52">
        <v>0</v>
      </c>
      <c r="I2096" s="52">
        <v>0</v>
      </c>
      <c r="J2096" s="52">
        <v>0</v>
      </c>
      <c r="K2096" s="52">
        <v>0</v>
      </c>
      <c r="L2096" s="52">
        <v>0</v>
      </c>
      <c r="M2096" s="53">
        <v>0</v>
      </c>
    </row>
    <row r="2097" spans="1:13" x14ac:dyDescent="0.4">
      <c r="A2097" s="54"/>
      <c r="B2097" s="55">
        <v>2079</v>
      </c>
      <c r="C2097" s="55">
        <v>0</v>
      </c>
      <c r="D2097" s="55">
        <v>0</v>
      </c>
      <c r="E2097" s="55">
        <v>0</v>
      </c>
      <c r="F2097" s="55">
        <v>0</v>
      </c>
      <c r="G2097" s="55">
        <v>0</v>
      </c>
      <c r="H2097" s="55">
        <v>0</v>
      </c>
      <c r="I2097" s="55">
        <v>0</v>
      </c>
      <c r="J2097" s="55">
        <v>0</v>
      </c>
      <c r="K2097" s="55">
        <v>0</v>
      </c>
      <c r="L2097" s="55">
        <v>0</v>
      </c>
      <c r="M2097" s="56">
        <v>0</v>
      </c>
    </row>
    <row r="2098" spans="1:13" x14ac:dyDescent="0.4">
      <c r="A2098" s="51"/>
      <c r="B2098" s="52">
        <v>2080</v>
      </c>
      <c r="C2098" s="52">
        <v>0</v>
      </c>
      <c r="D2098" s="52">
        <v>0</v>
      </c>
      <c r="E2098" s="52">
        <v>143105034.99095184</v>
      </c>
      <c r="F2098" s="52">
        <v>0</v>
      </c>
      <c r="G2098" s="52">
        <v>0</v>
      </c>
      <c r="H2098" s="52">
        <v>0</v>
      </c>
      <c r="I2098" s="52">
        <v>0</v>
      </c>
      <c r="J2098" s="52">
        <v>14258509.892288648</v>
      </c>
      <c r="K2098" s="52">
        <v>0</v>
      </c>
      <c r="L2098" s="52">
        <v>0</v>
      </c>
      <c r="M2098" s="53">
        <v>143105034.99095184</v>
      </c>
    </row>
    <row r="2099" spans="1:13" x14ac:dyDescent="0.4">
      <c r="A2099" s="54"/>
      <c r="B2099" s="55">
        <v>2081</v>
      </c>
      <c r="C2099" s="55">
        <v>8199451.1897076787</v>
      </c>
      <c r="D2099" s="55">
        <v>0</v>
      </c>
      <c r="E2099" s="55">
        <v>0</v>
      </c>
      <c r="F2099" s="55">
        <v>0</v>
      </c>
      <c r="G2099" s="55">
        <v>0</v>
      </c>
      <c r="H2099" s="55">
        <v>0</v>
      </c>
      <c r="I2099" s="55">
        <v>0</v>
      </c>
      <c r="J2099" s="55">
        <v>0</v>
      </c>
      <c r="K2099" s="55">
        <v>0</v>
      </c>
      <c r="L2099" s="55">
        <v>0</v>
      </c>
      <c r="M2099" s="56">
        <v>19994709.0068391</v>
      </c>
    </row>
    <row r="2100" spans="1:13" x14ac:dyDescent="0.4">
      <c r="A2100" s="51"/>
      <c r="B2100" s="52">
        <v>2082</v>
      </c>
      <c r="C2100" s="52">
        <v>0</v>
      </c>
      <c r="D2100" s="52">
        <v>0</v>
      </c>
      <c r="E2100" s="52">
        <v>0</v>
      </c>
      <c r="F2100" s="52">
        <v>0</v>
      </c>
      <c r="G2100" s="52">
        <v>6835093.6777088288</v>
      </c>
      <c r="H2100" s="52">
        <v>0</v>
      </c>
      <c r="I2100" s="52">
        <v>0</v>
      </c>
      <c r="J2100" s="52">
        <v>0</v>
      </c>
      <c r="K2100" s="52">
        <v>7698112.9355528196</v>
      </c>
      <c r="L2100" s="52">
        <v>0</v>
      </c>
      <c r="M2100" s="53">
        <v>14533206.613261648</v>
      </c>
    </row>
    <row r="2101" spans="1:13" x14ac:dyDescent="0.4">
      <c r="A2101" s="54"/>
      <c r="B2101" s="55">
        <v>2083</v>
      </c>
      <c r="C2101" s="55">
        <v>0</v>
      </c>
      <c r="D2101" s="55">
        <v>0</v>
      </c>
      <c r="E2101" s="55">
        <v>0</v>
      </c>
      <c r="F2101" s="55">
        <v>0</v>
      </c>
      <c r="G2101" s="55">
        <v>0</v>
      </c>
      <c r="H2101" s="55">
        <v>6316363.2132072393</v>
      </c>
      <c r="I2101" s="55">
        <v>0</v>
      </c>
      <c r="J2101" s="55">
        <v>0</v>
      </c>
      <c r="K2101" s="55">
        <v>0</v>
      </c>
      <c r="L2101" s="55">
        <v>0</v>
      </c>
      <c r="M2101" s="56">
        <v>6316363.2132072393</v>
      </c>
    </row>
    <row r="2102" spans="1:13" x14ac:dyDescent="0.4">
      <c r="A2102" s="51"/>
      <c r="B2102" s="52">
        <v>2084</v>
      </c>
      <c r="C2102" s="52">
        <v>0</v>
      </c>
      <c r="D2102" s="52">
        <v>0</v>
      </c>
      <c r="E2102" s="52">
        <v>16832261.716293979</v>
      </c>
      <c r="F2102" s="52">
        <v>0</v>
      </c>
      <c r="G2102" s="52">
        <v>0</v>
      </c>
      <c r="H2102" s="52">
        <v>0</v>
      </c>
      <c r="I2102" s="52">
        <v>0</v>
      </c>
      <c r="J2102" s="52">
        <v>0</v>
      </c>
      <c r="K2102" s="52">
        <v>0</v>
      </c>
      <c r="L2102" s="52">
        <v>0</v>
      </c>
      <c r="M2102" s="53">
        <v>24557540.29613281</v>
      </c>
    </row>
    <row r="2103" spans="1:13" x14ac:dyDescent="0.4">
      <c r="A2103" s="54"/>
      <c r="B2103" s="55">
        <v>2085</v>
      </c>
      <c r="C2103" s="55">
        <v>0</v>
      </c>
      <c r="D2103" s="55">
        <v>0</v>
      </c>
      <c r="E2103" s="55">
        <v>0</v>
      </c>
      <c r="F2103" s="55">
        <v>0</v>
      </c>
      <c r="G2103" s="55">
        <v>0</v>
      </c>
      <c r="H2103" s="55">
        <v>0</v>
      </c>
      <c r="I2103" s="55">
        <v>7703448.000110005</v>
      </c>
      <c r="J2103" s="55">
        <v>113483681.60979672</v>
      </c>
      <c r="K2103" s="55">
        <v>0</v>
      </c>
      <c r="L2103" s="55">
        <v>0</v>
      </c>
      <c r="M2103" s="56">
        <v>7703448.000110005</v>
      </c>
    </row>
    <row r="2104" spans="1:13" x14ac:dyDescent="0.4">
      <c r="A2104" s="51"/>
      <c r="B2104" s="52">
        <v>2086</v>
      </c>
      <c r="C2104" s="52">
        <v>0</v>
      </c>
      <c r="D2104" s="52">
        <v>0</v>
      </c>
      <c r="E2104" s="52">
        <v>0</v>
      </c>
      <c r="F2104" s="52">
        <v>0</v>
      </c>
      <c r="G2104" s="52">
        <v>0</v>
      </c>
      <c r="H2104" s="52">
        <v>0</v>
      </c>
      <c r="I2104" s="52">
        <v>0</v>
      </c>
      <c r="J2104" s="52">
        <v>0</v>
      </c>
      <c r="K2104" s="52">
        <v>0</v>
      </c>
      <c r="L2104" s="52">
        <v>0</v>
      </c>
      <c r="M2104" s="53">
        <v>0</v>
      </c>
    </row>
    <row r="2105" spans="1:13" x14ac:dyDescent="0.4">
      <c r="A2105" s="54"/>
      <c r="B2105" s="55">
        <v>2087</v>
      </c>
      <c r="C2105" s="55">
        <v>0</v>
      </c>
      <c r="D2105" s="55">
        <v>0</v>
      </c>
      <c r="E2105" s="55">
        <v>0</v>
      </c>
      <c r="F2105" s="55">
        <v>0</v>
      </c>
      <c r="G2105" s="55">
        <v>0</v>
      </c>
      <c r="H2105" s="55">
        <v>0</v>
      </c>
      <c r="I2105" s="55">
        <v>0</v>
      </c>
      <c r="J2105" s="55">
        <v>0</v>
      </c>
      <c r="K2105" s="55">
        <v>0</v>
      </c>
      <c r="L2105" s="55">
        <v>15930229.369102493</v>
      </c>
      <c r="M2105" s="56">
        <v>15930229.369102493</v>
      </c>
    </row>
    <row r="2106" spans="1:13" x14ac:dyDescent="0.4">
      <c r="A2106" s="51"/>
      <c r="B2106" s="52">
        <v>2088</v>
      </c>
      <c r="C2106" s="52">
        <v>0</v>
      </c>
      <c r="D2106" s="52">
        <v>0</v>
      </c>
      <c r="E2106" s="52">
        <v>0</v>
      </c>
      <c r="F2106" s="52">
        <v>0</v>
      </c>
      <c r="G2106" s="52">
        <v>0</v>
      </c>
      <c r="H2106" s="52">
        <v>0</v>
      </c>
      <c r="I2106" s="52">
        <v>0</v>
      </c>
      <c r="J2106" s="52">
        <v>9202609.6428449322</v>
      </c>
      <c r="K2106" s="52">
        <v>0</v>
      </c>
      <c r="L2106" s="52">
        <v>0</v>
      </c>
      <c r="M2106" s="53">
        <v>0</v>
      </c>
    </row>
    <row r="2107" spans="1:13" x14ac:dyDescent="0.4">
      <c r="A2107" s="54"/>
      <c r="B2107" s="55">
        <v>2089</v>
      </c>
      <c r="C2107" s="55">
        <v>0</v>
      </c>
      <c r="D2107" s="55">
        <v>0</v>
      </c>
      <c r="E2107" s="55">
        <v>0</v>
      </c>
      <c r="F2107" s="55">
        <v>0</v>
      </c>
      <c r="G2107" s="55">
        <v>0</v>
      </c>
      <c r="H2107" s="55">
        <v>14104562.179976979</v>
      </c>
      <c r="I2107" s="55">
        <v>0</v>
      </c>
      <c r="J2107" s="55">
        <v>0</v>
      </c>
      <c r="K2107" s="55">
        <v>0</v>
      </c>
      <c r="L2107" s="55">
        <v>0</v>
      </c>
      <c r="M2107" s="56">
        <v>14104562.179976979</v>
      </c>
    </row>
    <row r="2108" spans="1:13" x14ac:dyDescent="0.4">
      <c r="A2108" s="51"/>
      <c r="B2108" s="52">
        <v>2090</v>
      </c>
      <c r="C2108" s="52">
        <v>0</v>
      </c>
      <c r="D2108" s="52">
        <v>0</v>
      </c>
      <c r="E2108" s="52">
        <v>0</v>
      </c>
      <c r="F2108" s="52">
        <v>0</v>
      </c>
      <c r="G2108" s="52">
        <v>0</v>
      </c>
      <c r="H2108" s="52">
        <v>0</v>
      </c>
      <c r="I2108" s="52">
        <v>0</v>
      </c>
      <c r="J2108" s="52">
        <v>0</v>
      </c>
      <c r="K2108" s="52">
        <v>0</v>
      </c>
      <c r="L2108" s="52">
        <v>0</v>
      </c>
      <c r="M2108" s="53">
        <v>0</v>
      </c>
    </row>
    <row r="2109" spans="1:13" x14ac:dyDescent="0.4">
      <c r="A2109" s="54"/>
      <c r="B2109" s="55">
        <v>2091</v>
      </c>
      <c r="C2109" s="55">
        <v>21063150.534432992</v>
      </c>
      <c r="D2109" s="55">
        <v>0</v>
      </c>
      <c r="E2109" s="55">
        <v>0</v>
      </c>
      <c r="F2109" s="55">
        <v>0</v>
      </c>
      <c r="G2109" s="55">
        <v>0</v>
      </c>
      <c r="H2109" s="55">
        <v>0</v>
      </c>
      <c r="I2109" s="55">
        <v>0</v>
      </c>
      <c r="J2109" s="55">
        <v>0</v>
      </c>
      <c r="K2109" s="55">
        <v>0</v>
      </c>
      <c r="L2109" s="55">
        <v>0</v>
      </c>
      <c r="M2109" s="56">
        <v>30670181.04321159</v>
      </c>
    </row>
    <row r="2110" spans="1:13" x14ac:dyDescent="0.4">
      <c r="A2110" s="51"/>
      <c r="B2110" s="52">
        <v>2092</v>
      </c>
      <c r="C2110" s="52">
        <v>0</v>
      </c>
      <c r="D2110" s="52">
        <v>0</v>
      </c>
      <c r="E2110" s="52">
        <v>0</v>
      </c>
      <c r="F2110" s="52">
        <v>0</v>
      </c>
      <c r="G2110" s="52">
        <v>0</v>
      </c>
      <c r="H2110" s="52">
        <v>0</v>
      </c>
      <c r="I2110" s="52">
        <v>0</v>
      </c>
      <c r="J2110" s="52">
        <v>0</v>
      </c>
      <c r="K2110" s="52">
        <v>0</v>
      </c>
      <c r="L2110" s="52">
        <v>0</v>
      </c>
      <c r="M2110" s="53">
        <v>7853721.6174095357</v>
      </c>
    </row>
    <row r="2111" spans="1:13" x14ac:dyDescent="0.4">
      <c r="A2111" s="54"/>
      <c r="B2111" s="55">
        <v>2093</v>
      </c>
      <c r="C2111" s="55">
        <v>0</v>
      </c>
      <c r="D2111" s="55">
        <v>0</v>
      </c>
      <c r="E2111" s="55">
        <v>8741232.4746360704</v>
      </c>
      <c r="F2111" s="55">
        <v>0</v>
      </c>
      <c r="G2111" s="55">
        <v>6525749.6202701833</v>
      </c>
      <c r="H2111" s="55">
        <v>0</v>
      </c>
      <c r="I2111" s="55">
        <v>0</v>
      </c>
      <c r="J2111" s="55">
        <v>0</v>
      </c>
      <c r="K2111" s="55">
        <v>0</v>
      </c>
      <c r="L2111" s="55">
        <v>0</v>
      </c>
      <c r="M2111" s="56">
        <v>15266982.094906254</v>
      </c>
    </row>
    <row r="2112" spans="1:13" x14ac:dyDescent="0.4">
      <c r="A2112" s="51"/>
      <c r="B2112" s="52">
        <v>2094</v>
      </c>
      <c r="C2112" s="52">
        <v>0</v>
      </c>
      <c r="D2112" s="52">
        <v>0</v>
      </c>
      <c r="E2112" s="52">
        <v>0</v>
      </c>
      <c r="F2112" s="52">
        <v>0</v>
      </c>
      <c r="G2112" s="52">
        <v>0</v>
      </c>
      <c r="H2112" s="52">
        <v>0</v>
      </c>
      <c r="I2112" s="52">
        <v>0</v>
      </c>
      <c r="J2112" s="52">
        <v>0</v>
      </c>
      <c r="K2112" s="52">
        <v>0</v>
      </c>
      <c r="L2112" s="52">
        <v>0</v>
      </c>
      <c r="M2112" s="53">
        <v>0</v>
      </c>
    </row>
    <row r="2113" spans="1:13" x14ac:dyDescent="0.4">
      <c r="A2113" s="54"/>
      <c r="B2113" s="55">
        <v>2095</v>
      </c>
      <c r="C2113" s="55">
        <v>0</v>
      </c>
      <c r="D2113" s="55">
        <v>0</v>
      </c>
      <c r="E2113" s="55">
        <v>0</v>
      </c>
      <c r="F2113" s="55">
        <v>0</v>
      </c>
      <c r="G2113" s="55">
        <v>0</v>
      </c>
      <c r="H2113" s="55">
        <v>0</v>
      </c>
      <c r="I2113" s="55">
        <v>0</v>
      </c>
      <c r="J2113" s="55">
        <v>0</v>
      </c>
      <c r="K2113" s="55">
        <v>22190893.780925173</v>
      </c>
      <c r="L2113" s="55">
        <v>0</v>
      </c>
      <c r="M2113" s="56">
        <v>22190893.780925173</v>
      </c>
    </row>
    <row r="2114" spans="1:13" x14ac:dyDescent="0.4">
      <c r="A2114" s="51"/>
      <c r="B2114" s="52">
        <v>2096</v>
      </c>
      <c r="C2114" s="52">
        <v>0</v>
      </c>
      <c r="D2114" s="52">
        <v>0</v>
      </c>
      <c r="E2114" s="52">
        <v>0</v>
      </c>
      <c r="F2114" s="52">
        <v>0</v>
      </c>
      <c r="G2114" s="52">
        <v>0</v>
      </c>
      <c r="H2114" s="52">
        <v>0</v>
      </c>
      <c r="I2114" s="52">
        <v>0</v>
      </c>
      <c r="J2114" s="52">
        <v>0</v>
      </c>
      <c r="K2114" s="52">
        <v>0</v>
      </c>
      <c r="L2114" s="52">
        <v>0</v>
      </c>
      <c r="M2114" s="53">
        <v>0</v>
      </c>
    </row>
    <row r="2115" spans="1:13" x14ac:dyDescent="0.4">
      <c r="A2115" s="54"/>
      <c r="B2115" s="55">
        <v>2097</v>
      </c>
      <c r="C2115" s="55">
        <v>11280556.117653206</v>
      </c>
      <c r="D2115" s="55">
        <v>0</v>
      </c>
      <c r="E2115" s="55">
        <v>0</v>
      </c>
      <c r="F2115" s="55">
        <v>0</v>
      </c>
      <c r="G2115" s="55">
        <v>0</v>
      </c>
      <c r="H2115" s="55">
        <v>23378013.487084944</v>
      </c>
      <c r="I2115" s="55">
        <v>0</v>
      </c>
      <c r="J2115" s="55">
        <v>0</v>
      </c>
      <c r="K2115" s="55">
        <v>0</v>
      </c>
      <c r="L2115" s="55">
        <v>0</v>
      </c>
      <c r="M2115" s="56">
        <v>34658569.604738146</v>
      </c>
    </row>
    <row r="2116" spans="1:13" x14ac:dyDescent="0.4">
      <c r="A2116" s="51"/>
      <c r="B2116" s="52">
        <v>2098</v>
      </c>
      <c r="C2116" s="52">
        <v>0</v>
      </c>
      <c r="D2116" s="52">
        <v>0</v>
      </c>
      <c r="E2116" s="52">
        <v>0</v>
      </c>
      <c r="F2116" s="52">
        <v>0</v>
      </c>
      <c r="G2116" s="52">
        <v>0</v>
      </c>
      <c r="H2116" s="52">
        <v>0</v>
      </c>
      <c r="I2116" s="52">
        <v>0</v>
      </c>
      <c r="J2116" s="52">
        <v>0</v>
      </c>
      <c r="K2116" s="52">
        <v>0</v>
      </c>
      <c r="L2116" s="52">
        <v>0</v>
      </c>
      <c r="M2116" s="53">
        <v>0</v>
      </c>
    </row>
    <row r="2117" spans="1:13" x14ac:dyDescent="0.4">
      <c r="A2117" s="54"/>
      <c r="B2117" s="55">
        <v>2099</v>
      </c>
      <c r="C2117" s="55">
        <v>0</v>
      </c>
      <c r="D2117" s="55">
        <v>12059749.206752945</v>
      </c>
      <c r="E2117" s="55">
        <v>0</v>
      </c>
      <c r="F2117" s="55">
        <v>0</v>
      </c>
      <c r="G2117" s="55">
        <v>0</v>
      </c>
      <c r="H2117" s="55">
        <v>0</v>
      </c>
      <c r="I2117" s="55">
        <v>0</v>
      </c>
      <c r="J2117" s="55">
        <v>15919820.512618007</v>
      </c>
      <c r="K2117" s="55">
        <v>0</v>
      </c>
      <c r="L2117" s="55">
        <v>0</v>
      </c>
      <c r="M2117" s="56">
        <v>12059749.206752945</v>
      </c>
    </row>
    <row r="2118" spans="1:13" x14ac:dyDescent="0.4">
      <c r="A2118" s="51"/>
      <c r="B2118" s="52">
        <v>2100</v>
      </c>
      <c r="C2118" s="52">
        <v>0</v>
      </c>
      <c r="D2118" s="52">
        <v>0</v>
      </c>
      <c r="E2118" s="52">
        <v>7950128.7982435524</v>
      </c>
      <c r="F2118" s="52">
        <v>0</v>
      </c>
      <c r="G2118" s="52">
        <v>0</v>
      </c>
      <c r="H2118" s="52">
        <v>0</v>
      </c>
      <c r="I2118" s="52">
        <v>0</v>
      </c>
      <c r="J2118" s="52">
        <v>0</v>
      </c>
      <c r="K2118" s="52">
        <v>0</v>
      </c>
      <c r="L2118" s="52">
        <v>0</v>
      </c>
      <c r="M2118" s="53">
        <v>22682299.898254063</v>
      </c>
    </row>
    <row r="2119" spans="1:13" x14ac:dyDescent="0.4">
      <c r="A2119" s="54"/>
      <c r="B2119" s="55">
        <v>2101</v>
      </c>
      <c r="C2119" s="55">
        <v>0</v>
      </c>
      <c r="D2119" s="55">
        <v>0</v>
      </c>
      <c r="E2119" s="55">
        <v>0</v>
      </c>
      <c r="F2119" s="55">
        <v>0</v>
      </c>
      <c r="G2119" s="55">
        <v>0</v>
      </c>
      <c r="H2119" s="55">
        <v>0</v>
      </c>
      <c r="I2119" s="55">
        <v>0</v>
      </c>
      <c r="J2119" s="55">
        <v>0</v>
      </c>
      <c r="K2119" s="55">
        <v>0</v>
      </c>
      <c r="L2119" s="55">
        <v>0</v>
      </c>
      <c r="M2119" s="56">
        <v>143420215.42200464</v>
      </c>
    </row>
    <row r="2120" spans="1:13" x14ac:dyDescent="0.4">
      <c r="A2120" s="51"/>
      <c r="B2120" s="52">
        <v>2102</v>
      </c>
      <c r="C2120" s="52">
        <v>0</v>
      </c>
      <c r="D2120" s="52">
        <v>0</v>
      </c>
      <c r="E2120" s="52">
        <v>0</v>
      </c>
      <c r="F2120" s="52">
        <v>0</v>
      </c>
      <c r="G2120" s="52">
        <v>0</v>
      </c>
      <c r="H2120" s="52">
        <v>0</v>
      </c>
      <c r="I2120" s="52">
        <v>0</v>
      </c>
      <c r="J2120" s="52">
        <v>0</v>
      </c>
      <c r="K2120" s="52">
        <v>0</v>
      </c>
      <c r="L2120" s="52">
        <v>0</v>
      </c>
      <c r="M2120" s="53">
        <v>0</v>
      </c>
    </row>
    <row r="2121" spans="1:13" x14ac:dyDescent="0.4">
      <c r="A2121" s="54"/>
      <c r="B2121" s="55">
        <v>2103</v>
      </c>
      <c r="C2121" s="55">
        <v>0</v>
      </c>
      <c r="D2121" s="55">
        <v>0</v>
      </c>
      <c r="E2121" s="55">
        <v>0</v>
      </c>
      <c r="F2121" s="55">
        <v>0</v>
      </c>
      <c r="G2121" s="55">
        <v>0</v>
      </c>
      <c r="H2121" s="55">
        <v>0</v>
      </c>
      <c r="I2121" s="55">
        <v>0</v>
      </c>
      <c r="J2121" s="55">
        <v>0</v>
      </c>
      <c r="K2121" s="55">
        <v>397331174.84038407</v>
      </c>
      <c r="L2121" s="55">
        <v>0</v>
      </c>
      <c r="M2121" s="56">
        <v>397331174.84038407</v>
      </c>
    </row>
    <row r="2122" spans="1:13" x14ac:dyDescent="0.4">
      <c r="A2122" s="51"/>
      <c r="B2122" s="52">
        <v>2104</v>
      </c>
      <c r="C2122" s="52">
        <v>0</v>
      </c>
      <c r="D2122" s="52">
        <v>0</v>
      </c>
      <c r="E2122" s="52">
        <v>0</v>
      </c>
      <c r="F2122" s="52">
        <v>9344801.184281636</v>
      </c>
      <c r="G2122" s="52">
        <v>0</v>
      </c>
      <c r="H2122" s="52">
        <v>0</v>
      </c>
      <c r="I2122" s="52">
        <v>0</v>
      </c>
      <c r="J2122" s="52">
        <v>0</v>
      </c>
      <c r="K2122" s="52">
        <v>0</v>
      </c>
      <c r="L2122" s="52">
        <v>0</v>
      </c>
      <c r="M2122" s="53">
        <v>9344801.184281636</v>
      </c>
    </row>
    <row r="2123" spans="1:13" x14ac:dyDescent="0.4">
      <c r="A2123" s="54"/>
      <c r="B2123" s="55">
        <v>2105</v>
      </c>
      <c r="C2123" s="55">
        <v>77044620.174907148</v>
      </c>
      <c r="D2123" s="55">
        <v>0</v>
      </c>
      <c r="E2123" s="55">
        <v>0</v>
      </c>
      <c r="F2123" s="55">
        <v>0</v>
      </c>
      <c r="G2123" s="55">
        <v>0</v>
      </c>
      <c r="H2123" s="55">
        <v>0</v>
      </c>
      <c r="I2123" s="55">
        <v>0</v>
      </c>
      <c r="J2123" s="55">
        <v>0</v>
      </c>
      <c r="K2123" s="55">
        <v>0</v>
      </c>
      <c r="L2123" s="55">
        <v>0</v>
      </c>
      <c r="M2123" s="56">
        <v>77044620.174907148</v>
      </c>
    </row>
    <row r="2124" spans="1:13" x14ac:dyDescent="0.4">
      <c r="A2124" s="51"/>
      <c r="B2124" s="52">
        <v>2106</v>
      </c>
      <c r="C2124" s="52">
        <v>0</v>
      </c>
      <c r="D2124" s="52">
        <v>0</v>
      </c>
      <c r="E2124" s="52">
        <v>0</v>
      </c>
      <c r="F2124" s="52">
        <v>0</v>
      </c>
      <c r="G2124" s="52">
        <v>0</v>
      </c>
      <c r="H2124" s="52">
        <v>0</v>
      </c>
      <c r="I2124" s="52">
        <v>0</v>
      </c>
      <c r="J2124" s="52">
        <v>0</v>
      </c>
      <c r="K2124" s="52">
        <v>68324380.943661243</v>
      </c>
      <c r="L2124" s="52">
        <v>0</v>
      </c>
      <c r="M2124" s="53">
        <v>68324380.943661243</v>
      </c>
    </row>
    <row r="2125" spans="1:13" x14ac:dyDescent="0.4">
      <c r="A2125" s="54"/>
      <c r="B2125" s="55">
        <v>2107</v>
      </c>
      <c r="C2125" s="55">
        <v>7069152.6534471633</v>
      </c>
      <c r="D2125" s="55">
        <v>0</v>
      </c>
      <c r="E2125" s="55">
        <v>0</v>
      </c>
      <c r="F2125" s="55">
        <v>0</v>
      </c>
      <c r="G2125" s="55">
        <v>0</v>
      </c>
      <c r="H2125" s="55">
        <v>0</v>
      </c>
      <c r="I2125" s="55">
        <v>0</v>
      </c>
      <c r="J2125" s="55">
        <v>7013854.0875326712</v>
      </c>
      <c r="K2125" s="55">
        <v>0</v>
      </c>
      <c r="L2125" s="55">
        <v>0</v>
      </c>
      <c r="M2125" s="56">
        <v>7069152.6534471633</v>
      </c>
    </row>
    <row r="2126" spans="1:13" x14ac:dyDescent="0.4">
      <c r="A2126" s="51"/>
      <c r="B2126" s="52">
        <v>2108</v>
      </c>
      <c r="C2126" s="52">
        <v>0</v>
      </c>
      <c r="D2126" s="52">
        <v>0</v>
      </c>
      <c r="E2126" s="52">
        <v>0</v>
      </c>
      <c r="F2126" s="52">
        <v>0</v>
      </c>
      <c r="G2126" s="52">
        <v>0</v>
      </c>
      <c r="H2126" s="52">
        <v>7123223.9734500591</v>
      </c>
      <c r="I2126" s="52">
        <v>9196949.6654484142</v>
      </c>
      <c r="J2126" s="52">
        <v>0</v>
      </c>
      <c r="K2126" s="52">
        <v>0</v>
      </c>
      <c r="L2126" s="52">
        <v>0</v>
      </c>
      <c r="M2126" s="53">
        <v>16320173.638898471</v>
      </c>
    </row>
    <row r="2127" spans="1:13" x14ac:dyDescent="0.4">
      <c r="A2127" s="54"/>
      <c r="B2127" s="55">
        <v>2109</v>
      </c>
      <c r="C2127" s="55">
        <v>0</v>
      </c>
      <c r="D2127" s="55">
        <v>0</v>
      </c>
      <c r="E2127" s="55">
        <v>0</v>
      </c>
      <c r="F2127" s="55">
        <v>0</v>
      </c>
      <c r="G2127" s="55">
        <v>0</v>
      </c>
      <c r="H2127" s="55">
        <v>0</v>
      </c>
      <c r="I2127" s="55">
        <v>0</v>
      </c>
      <c r="J2127" s="55">
        <v>0</v>
      </c>
      <c r="K2127" s="55">
        <v>0</v>
      </c>
      <c r="L2127" s="55">
        <v>0</v>
      </c>
      <c r="M2127" s="56">
        <v>28568645.041482423</v>
      </c>
    </row>
    <row r="2128" spans="1:13" x14ac:dyDescent="0.4">
      <c r="A2128" s="51"/>
      <c r="B2128" s="52">
        <v>2110</v>
      </c>
      <c r="C2128" s="52">
        <v>0</v>
      </c>
      <c r="D2128" s="52">
        <v>0</v>
      </c>
      <c r="E2128" s="52">
        <v>6226241.4430977274</v>
      </c>
      <c r="F2128" s="52">
        <v>0</v>
      </c>
      <c r="G2128" s="52">
        <v>0</v>
      </c>
      <c r="H2128" s="52">
        <v>0</v>
      </c>
      <c r="I2128" s="52">
        <v>0</v>
      </c>
      <c r="J2128" s="52">
        <v>0</v>
      </c>
      <c r="K2128" s="52">
        <v>9331107.1200461574</v>
      </c>
      <c r="L2128" s="52">
        <v>0</v>
      </c>
      <c r="M2128" s="53">
        <v>15557348.563143885</v>
      </c>
    </row>
    <row r="2129" spans="1:13" x14ac:dyDescent="0.4">
      <c r="A2129" s="54"/>
      <c r="B2129" s="55">
        <v>2111</v>
      </c>
      <c r="C2129" s="55">
        <v>41748190.965440817</v>
      </c>
      <c r="D2129" s="55">
        <v>0</v>
      </c>
      <c r="E2129" s="55">
        <v>0</v>
      </c>
      <c r="F2129" s="55">
        <v>0</v>
      </c>
      <c r="G2129" s="55">
        <v>0</v>
      </c>
      <c r="H2129" s="55">
        <v>0</v>
      </c>
      <c r="I2129" s="55">
        <v>0</v>
      </c>
      <c r="J2129" s="55">
        <v>0</v>
      </c>
      <c r="K2129" s="55">
        <v>0</v>
      </c>
      <c r="L2129" s="55">
        <v>0</v>
      </c>
      <c r="M2129" s="56">
        <v>41748190.965440817</v>
      </c>
    </row>
    <row r="2130" spans="1:13" x14ac:dyDescent="0.4">
      <c r="A2130" s="51"/>
      <c r="B2130" s="52">
        <v>2112</v>
      </c>
      <c r="C2130" s="52">
        <v>0</v>
      </c>
      <c r="D2130" s="52">
        <v>0</v>
      </c>
      <c r="E2130" s="52">
        <v>0</v>
      </c>
      <c r="F2130" s="52">
        <v>38751472.081872284</v>
      </c>
      <c r="G2130" s="52">
        <v>0</v>
      </c>
      <c r="H2130" s="52">
        <v>0</v>
      </c>
      <c r="I2130" s="52">
        <v>0</v>
      </c>
      <c r="J2130" s="52">
        <v>0</v>
      </c>
      <c r="K2130" s="52">
        <v>0</v>
      </c>
      <c r="L2130" s="52">
        <v>0</v>
      </c>
      <c r="M2130" s="53">
        <v>190079587.28286681</v>
      </c>
    </row>
    <row r="2131" spans="1:13" x14ac:dyDescent="0.4">
      <c r="A2131" s="54"/>
      <c r="B2131" s="55">
        <v>2113</v>
      </c>
      <c r="C2131" s="55">
        <v>0</v>
      </c>
      <c r="D2131" s="55">
        <v>0</v>
      </c>
      <c r="E2131" s="55">
        <v>0</v>
      </c>
      <c r="F2131" s="55">
        <v>0</v>
      </c>
      <c r="G2131" s="55">
        <v>33829357.210251503</v>
      </c>
      <c r="H2131" s="55">
        <v>0</v>
      </c>
      <c r="I2131" s="55">
        <v>0</v>
      </c>
      <c r="J2131" s="55">
        <v>0</v>
      </c>
      <c r="K2131" s="55">
        <v>6628173.2609610232</v>
      </c>
      <c r="L2131" s="55">
        <v>0</v>
      </c>
      <c r="M2131" s="56">
        <v>40457530.471212529</v>
      </c>
    </row>
    <row r="2132" spans="1:13" x14ac:dyDescent="0.4">
      <c r="A2132" s="51"/>
      <c r="B2132" s="52">
        <v>2114</v>
      </c>
      <c r="C2132" s="52">
        <v>0</v>
      </c>
      <c r="D2132" s="52">
        <v>0</v>
      </c>
      <c r="E2132" s="52">
        <v>0</v>
      </c>
      <c r="F2132" s="52">
        <v>0</v>
      </c>
      <c r="G2132" s="52">
        <v>0</v>
      </c>
      <c r="H2132" s="52">
        <v>0</v>
      </c>
      <c r="I2132" s="52">
        <v>0</v>
      </c>
      <c r="J2132" s="52">
        <v>0</v>
      </c>
      <c r="K2132" s="52">
        <v>0</v>
      </c>
      <c r="L2132" s="52">
        <v>0</v>
      </c>
      <c r="M2132" s="53">
        <v>0</v>
      </c>
    </row>
    <row r="2133" spans="1:13" x14ac:dyDescent="0.4">
      <c r="A2133" s="54"/>
      <c r="B2133" s="55">
        <v>2115</v>
      </c>
      <c r="C2133" s="55">
        <v>25140043.645626653</v>
      </c>
      <c r="D2133" s="55">
        <v>0</v>
      </c>
      <c r="E2133" s="55">
        <v>0</v>
      </c>
      <c r="F2133" s="55">
        <v>0</v>
      </c>
      <c r="G2133" s="55">
        <v>0</v>
      </c>
      <c r="H2133" s="55">
        <v>0</v>
      </c>
      <c r="I2133" s="55">
        <v>0</v>
      </c>
      <c r="J2133" s="55">
        <v>0</v>
      </c>
      <c r="K2133" s="55">
        <v>0</v>
      </c>
      <c r="L2133" s="55">
        <v>8983485.5193111561</v>
      </c>
      <c r="M2133" s="56">
        <v>34123529.164937809</v>
      </c>
    </row>
    <row r="2134" spans="1:13" x14ac:dyDescent="0.4">
      <c r="A2134" s="51"/>
      <c r="B2134" s="52">
        <v>2116</v>
      </c>
      <c r="C2134" s="52">
        <v>22203547.091048568</v>
      </c>
      <c r="D2134" s="52">
        <v>0</v>
      </c>
      <c r="E2134" s="52">
        <v>0</v>
      </c>
      <c r="F2134" s="52">
        <v>0</v>
      </c>
      <c r="G2134" s="52">
        <v>0</v>
      </c>
      <c r="H2134" s="52">
        <v>0</v>
      </c>
      <c r="I2134" s="52">
        <v>0</v>
      </c>
      <c r="J2134" s="52">
        <v>0</v>
      </c>
      <c r="K2134" s="52">
        <v>0</v>
      </c>
      <c r="L2134" s="52">
        <v>0</v>
      </c>
      <c r="M2134" s="53">
        <v>22203547.091048568</v>
      </c>
    </row>
    <row r="2135" spans="1:13" x14ac:dyDescent="0.4">
      <c r="A2135" s="54"/>
      <c r="B2135" s="55">
        <v>2117</v>
      </c>
      <c r="C2135" s="55">
        <v>0</v>
      </c>
      <c r="D2135" s="55">
        <v>0</v>
      </c>
      <c r="E2135" s="55">
        <v>0</v>
      </c>
      <c r="F2135" s="55">
        <v>0</v>
      </c>
      <c r="G2135" s="55">
        <v>0</v>
      </c>
      <c r="H2135" s="55">
        <v>0</v>
      </c>
      <c r="I2135" s="55">
        <v>0</v>
      </c>
      <c r="J2135" s="55">
        <v>0</v>
      </c>
      <c r="K2135" s="55">
        <v>0</v>
      </c>
      <c r="L2135" s="55">
        <v>0</v>
      </c>
      <c r="M2135" s="56">
        <v>0</v>
      </c>
    </row>
    <row r="2136" spans="1:13" x14ac:dyDescent="0.4">
      <c r="A2136" s="51"/>
      <c r="B2136" s="52">
        <v>2118</v>
      </c>
      <c r="C2136" s="52">
        <v>0</v>
      </c>
      <c r="D2136" s="52">
        <v>0</v>
      </c>
      <c r="E2136" s="52">
        <v>0</v>
      </c>
      <c r="F2136" s="52">
        <v>0</v>
      </c>
      <c r="G2136" s="52">
        <v>0</v>
      </c>
      <c r="H2136" s="52">
        <v>0</v>
      </c>
      <c r="I2136" s="52">
        <v>0</v>
      </c>
      <c r="J2136" s="52">
        <v>0</v>
      </c>
      <c r="K2136" s="52">
        <v>0</v>
      </c>
      <c r="L2136" s="52">
        <v>0</v>
      </c>
      <c r="M2136" s="53">
        <v>0</v>
      </c>
    </row>
    <row r="2137" spans="1:13" x14ac:dyDescent="0.4">
      <c r="A2137" s="54"/>
      <c r="B2137" s="55">
        <v>2119</v>
      </c>
      <c r="C2137" s="55">
        <v>0</v>
      </c>
      <c r="D2137" s="55">
        <v>0</v>
      </c>
      <c r="E2137" s="55">
        <v>0</v>
      </c>
      <c r="F2137" s="55">
        <v>0</v>
      </c>
      <c r="G2137" s="55">
        <v>0</v>
      </c>
      <c r="H2137" s="55">
        <v>69329485.143517822</v>
      </c>
      <c r="I2137" s="55">
        <v>0</v>
      </c>
      <c r="J2137" s="55">
        <v>0</v>
      </c>
      <c r="K2137" s="55">
        <v>0</v>
      </c>
      <c r="L2137" s="55">
        <v>5987905.6608912591</v>
      </c>
      <c r="M2137" s="56">
        <v>75317390.804409087</v>
      </c>
    </row>
    <row r="2138" spans="1:13" x14ac:dyDescent="0.4">
      <c r="A2138" s="51"/>
      <c r="B2138" s="52">
        <v>2120</v>
      </c>
      <c r="C2138" s="52">
        <v>0</v>
      </c>
      <c r="D2138" s="52">
        <v>7844047.708210269</v>
      </c>
      <c r="E2138" s="52">
        <v>0</v>
      </c>
      <c r="F2138" s="52">
        <v>0</v>
      </c>
      <c r="G2138" s="52">
        <v>0</v>
      </c>
      <c r="H2138" s="52">
        <v>0</v>
      </c>
      <c r="I2138" s="52">
        <v>0</v>
      </c>
      <c r="J2138" s="52">
        <v>0</v>
      </c>
      <c r="K2138" s="52">
        <v>0</v>
      </c>
      <c r="L2138" s="52">
        <v>0</v>
      </c>
      <c r="M2138" s="53">
        <v>7844047.708210269</v>
      </c>
    </row>
    <row r="2139" spans="1:13" x14ac:dyDescent="0.4">
      <c r="A2139" s="54"/>
      <c r="B2139" s="55">
        <v>2121</v>
      </c>
      <c r="C2139" s="55">
        <v>0</v>
      </c>
      <c r="D2139" s="55">
        <v>0</v>
      </c>
      <c r="E2139" s="55">
        <v>9228043.8245632015</v>
      </c>
      <c r="F2139" s="55">
        <v>0</v>
      </c>
      <c r="G2139" s="55">
        <v>0</v>
      </c>
      <c r="H2139" s="55">
        <v>0</v>
      </c>
      <c r="I2139" s="55">
        <v>0</v>
      </c>
      <c r="J2139" s="55">
        <v>30656036.290261246</v>
      </c>
      <c r="K2139" s="55">
        <v>0</v>
      </c>
      <c r="L2139" s="55">
        <v>0</v>
      </c>
      <c r="M2139" s="56">
        <v>9228043.8245632015</v>
      </c>
    </row>
    <row r="2140" spans="1:13" x14ac:dyDescent="0.4">
      <c r="A2140" s="51"/>
      <c r="B2140" s="52">
        <v>2122</v>
      </c>
      <c r="C2140" s="52">
        <v>0</v>
      </c>
      <c r="D2140" s="52">
        <v>0</v>
      </c>
      <c r="E2140" s="52">
        <v>7545383.6548656868</v>
      </c>
      <c r="F2140" s="52">
        <v>0</v>
      </c>
      <c r="G2140" s="52">
        <v>0</v>
      </c>
      <c r="H2140" s="52">
        <v>0</v>
      </c>
      <c r="I2140" s="52">
        <v>0</v>
      </c>
      <c r="J2140" s="52">
        <v>0</v>
      </c>
      <c r="K2140" s="52">
        <v>0</v>
      </c>
      <c r="L2140" s="52">
        <v>0</v>
      </c>
      <c r="M2140" s="53">
        <v>7545383.6548656868</v>
      </c>
    </row>
    <row r="2141" spans="1:13" x14ac:dyDescent="0.4">
      <c r="A2141" s="54"/>
      <c r="B2141" s="55">
        <v>2123</v>
      </c>
      <c r="C2141" s="55">
        <v>5961388.4374962132</v>
      </c>
      <c r="D2141" s="55">
        <v>0</v>
      </c>
      <c r="E2141" s="55">
        <v>0</v>
      </c>
      <c r="F2141" s="55">
        <v>0</v>
      </c>
      <c r="G2141" s="55">
        <v>7788189.8372557107</v>
      </c>
      <c r="H2141" s="55">
        <v>0</v>
      </c>
      <c r="I2141" s="55">
        <v>0</v>
      </c>
      <c r="J2141" s="55">
        <v>0</v>
      </c>
      <c r="K2141" s="55">
        <v>0</v>
      </c>
      <c r="L2141" s="55">
        <v>7736150.630513058</v>
      </c>
      <c r="M2141" s="56">
        <v>21485728.905264981</v>
      </c>
    </row>
    <row r="2142" spans="1:13" x14ac:dyDescent="0.4">
      <c r="A2142" s="51"/>
      <c r="B2142" s="52">
        <v>2124</v>
      </c>
      <c r="C2142" s="52">
        <v>0</v>
      </c>
      <c r="D2142" s="52">
        <v>0</v>
      </c>
      <c r="E2142" s="52">
        <v>0</v>
      </c>
      <c r="F2142" s="52">
        <v>0</v>
      </c>
      <c r="G2142" s="52">
        <v>47475997.250736929</v>
      </c>
      <c r="H2142" s="52">
        <v>0</v>
      </c>
      <c r="I2142" s="52">
        <v>0</v>
      </c>
      <c r="J2142" s="52">
        <v>0</v>
      </c>
      <c r="K2142" s="52">
        <v>0</v>
      </c>
      <c r="L2142" s="52">
        <v>0</v>
      </c>
      <c r="M2142" s="53">
        <v>47475997.250736929</v>
      </c>
    </row>
    <row r="2143" spans="1:13" x14ac:dyDescent="0.4">
      <c r="A2143" s="54"/>
      <c r="B2143" s="55">
        <v>2125</v>
      </c>
      <c r="C2143" s="55">
        <v>0</v>
      </c>
      <c r="D2143" s="55">
        <v>0</v>
      </c>
      <c r="E2143" s="55">
        <v>0</v>
      </c>
      <c r="F2143" s="55">
        <v>0</v>
      </c>
      <c r="G2143" s="55">
        <v>47559879.314058974</v>
      </c>
      <c r="H2143" s="55">
        <v>0</v>
      </c>
      <c r="I2143" s="55">
        <v>17004965.497325752</v>
      </c>
      <c r="J2143" s="55">
        <v>0</v>
      </c>
      <c r="K2143" s="55">
        <v>0</v>
      </c>
      <c r="L2143" s="55">
        <v>0</v>
      </c>
      <c r="M2143" s="56">
        <v>64564844.811384723</v>
      </c>
    </row>
    <row r="2144" spans="1:13" x14ac:dyDescent="0.4">
      <c r="A2144" s="51"/>
      <c r="B2144" s="52">
        <v>2126</v>
      </c>
      <c r="C2144" s="52">
        <v>0</v>
      </c>
      <c r="D2144" s="52">
        <v>0</v>
      </c>
      <c r="E2144" s="52">
        <v>0</v>
      </c>
      <c r="F2144" s="52">
        <v>0</v>
      </c>
      <c r="G2144" s="52">
        <v>0</v>
      </c>
      <c r="H2144" s="52">
        <v>0</v>
      </c>
      <c r="I2144" s="52">
        <v>0</v>
      </c>
      <c r="J2144" s="52">
        <v>0</v>
      </c>
      <c r="K2144" s="52">
        <v>0</v>
      </c>
      <c r="L2144" s="52">
        <v>0</v>
      </c>
      <c r="M2144" s="53">
        <v>7198063.2990124542</v>
      </c>
    </row>
    <row r="2145" spans="1:13" x14ac:dyDescent="0.4">
      <c r="A2145" s="54"/>
      <c r="B2145" s="55">
        <v>2127</v>
      </c>
      <c r="C2145" s="55">
        <v>0</v>
      </c>
      <c r="D2145" s="55">
        <v>0</v>
      </c>
      <c r="E2145" s="55">
        <v>0</v>
      </c>
      <c r="F2145" s="55">
        <v>0</v>
      </c>
      <c r="G2145" s="55">
        <v>0</v>
      </c>
      <c r="H2145" s="55">
        <v>0</v>
      </c>
      <c r="I2145" s="55">
        <v>0</v>
      </c>
      <c r="J2145" s="55">
        <v>0</v>
      </c>
      <c r="K2145" s="55">
        <v>0</v>
      </c>
      <c r="L2145" s="55">
        <v>0</v>
      </c>
      <c r="M2145" s="56">
        <v>0</v>
      </c>
    </row>
    <row r="2146" spans="1:13" x14ac:dyDescent="0.4">
      <c r="A2146" s="51"/>
      <c r="B2146" s="52">
        <v>2128</v>
      </c>
      <c r="C2146" s="52">
        <v>7202752.8486218834</v>
      </c>
      <c r="D2146" s="52">
        <v>0</v>
      </c>
      <c r="E2146" s="52">
        <v>0</v>
      </c>
      <c r="F2146" s="52">
        <v>0</v>
      </c>
      <c r="G2146" s="52">
        <v>0</v>
      </c>
      <c r="H2146" s="52">
        <v>0</v>
      </c>
      <c r="I2146" s="52">
        <v>0</v>
      </c>
      <c r="J2146" s="52">
        <v>0</v>
      </c>
      <c r="K2146" s="52">
        <v>6235339.9186190367</v>
      </c>
      <c r="L2146" s="52">
        <v>0</v>
      </c>
      <c r="M2146" s="53">
        <v>13438092.767240919</v>
      </c>
    </row>
    <row r="2147" spans="1:13" x14ac:dyDescent="0.4">
      <c r="A2147" s="54"/>
      <c r="B2147" s="55">
        <v>2129</v>
      </c>
      <c r="C2147" s="55">
        <v>0</v>
      </c>
      <c r="D2147" s="55">
        <v>0</v>
      </c>
      <c r="E2147" s="55">
        <v>0</v>
      </c>
      <c r="F2147" s="55">
        <v>0</v>
      </c>
      <c r="G2147" s="55">
        <v>0</v>
      </c>
      <c r="H2147" s="55">
        <v>0</v>
      </c>
      <c r="I2147" s="55">
        <v>0</v>
      </c>
      <c r="J2147" s="55">
        <v>8258938.6640460994</v>
      </c>
      <c r="K2147" s="55">
        <v>0</v>
      </c>
      <c r="L2147" s="55">
        <v>0</v>
      </c>
      <c r="M2147" s="56">
        <v>0</v>
      </c>
    </row>
    <row r="2148" spans="1:13" x14ac:dyDescent="0.4">
      <c r="A2148" s="51"/>
      <c r="B2148" s="52">
        <v>2130</v>
      </c>
      <c r="C2148" s="52">
        <v>0</v>
      </c>
      <c r="D2148" s="52">
        <v>0</v>
      </c>
      <c r="E2148" s="52">
        <v>0</v>
      </c>
      <c r="F2148" s="52">
        <v>0</v>
      </c>
      <c r="G2148" s="52">
        <v>0</v>
      </c>
      <c r="H2148" s="52">
        <v>84161194.125393927</v>
      </c>
      <c r="I2148" s="52">
        <v>23416228.356828183</v>
      </c>
      <c r="J2148" s="52">
        <v>0</v>
      </c>
      <c r="K2148" s="52">
        <v>0</v>
      </c>
      <c r="L2148" s="52">
        <v>0</v>
      </c>
      <c r="M2148" s="53">
        <v>107577422.4822221</v>
      </c>
    </row>
    <row r="2149" spans="1:13" x14ac:dyDescent="0.4">
      <c r="A2149" s="54"/>
      <c r="B2149" s="55">
        <v>2131</v>
      </c>
      <c r="C2149" s="55">
        <v>0</v>
      </c>
      <c r="D2149" s="55">
        <v>0</v>
      </c>
      <c r="E2149" s="55">
        <v>0</v>
      </c>
      <c r="F2149" s="55">
        <v>0</v>
      </c>
      <c r="G2149" s="55">
        <v>0</v>
      </c>
      <c r="H2149" s="55">
        <v>0</v>
      </c>
      <c r="I2149" s="55">
        <v>0</v>
      </c>
      <c r="J2149" s="55">
        <v>22930086.235704113</v>
      </c>
      <c r="K2149" s="55">
        <v>0</v>
      </c>
      <c r="L2149" s="55">
        <v>0</v>
      </c>
      <c r="M2149" s="56">
        <v>0</v>
      </c>
    </row>
    <row r="2150" spans="1:13" x14ac:dyDescent="0.4">
      <c r="A2150" s="51"/>
      <c r="B2150" s="52">
        <v>2132</v>
      </c>
      <c r="C2150" s="52">
        <v>47514585.813850954</v>
      </c>
      <c r="D2150" s="52">
        <v>0</v>
      </c>
      <c r="E2150" s="52">
        <v>0</v>
      </c>
      <c r="F2150" s="52">
        <v>0</v>
      </c>
      <c r="G2150" s="52">
        <v>0</v>
      </c>
      <c r="H2150" s="52">
        <v>0</v>
      </c>
      <c r="I2150" s="52">
        <v>0</v>
      </c>
      <c r="J2150" s="52">
        <v>6679748.2957380936</v>
      </c>
      <c r="K2150" s="52">
        <v>0</v>
      </c>
      <c r="L2150" s="52">
        <v>7796024.3909820477</v>
      </c>
      <c r="M2150" s="53">
        <v>55310610.204833001</v>
      </c>
    </row>
    <row r="2151" spans="1:13" x14ac:dyDescent="0.4">
      <c r="A2151" s="54"/>
      <c r="B2151" s="55">
        <v>2133</v>
      </c>
      <c r="C2151" s="55">
        <v>0</v>
      </c>
      <c r="D2151" s="55">
        <v>0</v>
      </c>
      <c r="E2151" s="55">
        <v>0</v>
      </c>
      <c r="F2151" s="55">
        <v>0</v>
      </c>
      <c r="G2151" s="55">
        <v>0</v>
      </c>
      <c r="H2151" s="55">
        <v>45221244.587101549</v>
      </c>
      <c r="I2151" s="55">
        <v>0</v>
      </c>
      <c r="J2151" s="55">
        <v>0</v>
      </c>
      <c r="K2151" s="55">
        <v>0</v>
      </c>
      <c r="L2151" s="55">
        <v>8353071.8348356755</v>
      </c>
      <c r="M2151" s="56">
        <v>53574316.421937235</v>
      </c>
    </row>
    <row r="2152" spans="1:13" x14ac:dyDescent="0.4">
      <c r="A2152" s="51"/>
      <c r="B2152" s="52">
        <v>2134</v>
      </c>
      <c r="C2152" s="52">
        <v>0</v>
      </c>
      <c r="D2152" s="52">
        <v>0</v>
      </c>
      <c r="E2152" s="52">
        <v>0</v>
      </c>
      <c r="F2152" s="52">
        <v>0</v>
      </c>
      <c r="G2152" s="52">
        <v>7046439.0296543725</v>
      </c>
      <c r="H2152" s="52">
        <v>0</v>
      </c>
      <c r="I2152" s="52">
        <v>0</v>
      </c>
      <c r="J2152" s="52">
        <v>0</v>
      </c>
      <c r="K2152" s="52">
        <v>0</v>
      </c>
      <c r="L2152" s="52">
        <v>0</v>
      </c>
      <c r="M2152" s="53">
        <v>7046439.0296543725</v>
      </c>
    </row>
    <row r="2153" spans="1:13" x14ac:dyDescent="0.4">
      <c r="A2153" s="54"/>
      <c r="B2153" s="55">
        <v>2135</v>
      </c>
      <c r="C2153" s="55">
        <v>0</v>
      </c>
      <c r="D2153" s="55">
        <v>0</v>
      </c>
      <c r="E2153" s="55">
        <v>0</v>
      </c>
      <c r="F2153" s="55">
        <v>0</v>
      </c>
      <c r="G2153" s="55">
        <v>0</v>
      </c>
      <c r="H2153" s="55">
        <v>0</v>
      </c>
      <c r="I2153" s="55">
        <v>0</v>
      </c>
      <c r="J2153" s="55">
        <v>0</v>
      </c>
      <c r="K2153" s="55">
        <v>0</v>
      </c>
      <c r="L2153" s="55">
        <v>0</v>
      </c>
      <c r="M2153" s="56">
        <v>0</v>
      </c>
    </row>
    <row r="2154" spans="1:13" x14ac:dyDescent="0.4">
      <c r="A2154" s="51"/>
      <c r="B2154" s="52">
        <v>2136</v>
      </c>
      <c r="C2154" s="52">
        <v>5849579.1258091303</v>
      </c>
      <c r="D2154" s="52">
        <v>0</v>
      </c>
      <c r="E2154" s="52">
        <v>0</v>
      </c>
      <c r="F2154" s="52">
        <v>0</v>
      </c>
      <c r="G2154" s="52">
        <v>0</v>
      </c>
      <c r="H2154" s="52">
        <v>0</v>
      </c>
      <c r="I2154" s="52">
        <v>0</v>
      </c>
      <c r="J2154" s="52">
        <v>0</v>
      </c>
      <c r="K2154" s="52">
        <v>0</v>
      </c>
      <c r="L2154" s="52">
        <v>0</v>
      </c>
      <c r="M2154" s="53">
        <v>5849579.1258091303</v>
      </c>
    </row>
    <row r="2155" spans="1:13" x14ac:dyDescent="0.4">
      <c r="A2155" s="54"/>
      <c r="B2155" s="55">
        <v>2137</v>
      </c>
      <c r="C2155" s="55">
        <v>0</v>
      </c>
      <c r="D2155" s="55">
        <v>0</v>
      </c>
      <c r="E2155" s="55">
        <v>0</v>
      </c>
      <c r="F2155" s="55">
        <v>0</v>
      </c>
      <c r="G2155" s="55">
        <v>0</v>
      </c>
      <c r="H2155" s="55">
        <v>0</v>
      </c>
      <c r="I2155" s="55">
        <v>6536975.3380363826</v>
      </c>
      <c r="J2155" s="55">
        <v>18374454.471929703</v>
      </c>
      <c r="K2155" s="55">
        <v>0</v>
      </c>
      <c r="L2155" s="55">
        <v>0</v>
      </c>
      <c r="M2155" s="56">
        <v>6536975.3380363826</v>
      </c>
    </row>
    <row r="2156" spans="1:13" x14ac:dyDescent="0.4">
      <c r="A2156" s="51"/>
      <c r="B2156" s="52">
        <v>2138</v>
      </c>
      <c r="C2156" s="52">
        <v>0</v>
      </c>
      <c r="D2156" s="52">
        <v>17559349.8395526</v>
      </c>
      <c r="E2156" s="52">
        <v>0</v>
      </c>
      <c r="F2156" s="52">
        <v>0</v>
      </c>
      <c r="G2156" s="52">
        <v>0</v>
      </c>
      <c r="H2156" s="52">
        <v>0</v>
      </c>
      <c r="I2156" s="52">
        <v>0</v>
      </c>
      <c r="J2156" s="52">
        <v>0</v>
      </c>
      <c r="K2156" s="52">
        <v>0</v>
      </c>
      <c r="L2156" s="52">
        <v>6758497.5489911754</v>
      </c>
      <c r="M2156" s="53">
        <v>24317847.388543777</v>
      </c>
    </row>
    <row r="2157" spans="1:13" x14ac:dyDescent="0.4">
      <c r="A2157" s="54"/>
      <c r="B2157" s="55">
        <v>2139</v>
      </c>
      <c r="C2157" s="55">
        <v>0</v>
      </c>
      <c r="D2157" s="55">
        <v>0</v>
      </c>
      <c r="E2157" s="55">
        <v>21725411.107987825</v>
      </c>
      <c r="F2157" s="55">
        <v>0</v>
      </c>
      <c r="G2157" s="55">
        <v>27824438.901415274</v>
      </c>
      <c r="H2157" s="55">
        <v>0</v>
      </c>
      <c r="I2157" s="55">
        <v>0</v>
      </c>
      <c r="J2157" s="55">
        <v>0</v>
      </c>
      <c r="K2157" s="55">
        <v>0</v>
      </c>
      <c r="L2157" s="55">
        <v>0</v>
      </c>
      <c r="M2157" s="56">
        <v>49549850.009403095</v>
      </c>
    </row>
    <row r="2158" spans="1:13" x14ac:dyDescent="0.4">
      <c r="A2158" s="51"/>
      <c r="B2158" s="52">
        <v>2140</v>
      </c>
      <c r="C2158" s="52">
        <v>0</v>
      </c>
      <c r="D2158" s="52">
        <v>0</v>
      </c>
      <c r="E2158" s="52">
        <v>0</v>
      </c>
      <c r="F2158" s="52">
        <v>6508006.7420586124</v>
      </c>
      <c r="G2158" s="52">
        <v>0</v>
      </c>
      <c r="H2158" s="52">
        <v>0</v>
      </c>
      <c r="I2158" s="52">
        <v>0</v>
      </c>
      <c r="J2158" s="52">
        <v>0</v>
      </c>
      <c r="K2158" s="52">
        <v>12621099.683811814</v>
      </c>
      <c r="L2158" s="52">
        <v>0</v>
      </c>
      <c r="M2158" s="53">
        <v>19129106.425870422</v>
      </c>
    </row>
    <row r="2159" spans="1:13" x14ac:dyDescent="0.4">
      <c r="A2159" s="54"/>
      <c r="B2159" s="55">
        <v>2141</v>
      </c>
      <c r="C2159" s="55">
        <v>0</v>
      </c>
      <c r="D2159" s="55">
        <v>0</v>
      </c>
      <c r="E2159" s="55">
        <v>0</v>
      </c>
      <c r="F2159" s="55">
        <v>0</v>
      </c>
      <c r="G2159" s="55">
        <v>0</v>
      </c>
      <c r="H2159" s="55">
        <v>0</v>
      </c>
      <c r="I2159" s="55">
        <v>0</v>
      </c>
      <c r="J2159" s="55">
        <v>0</v>
      </c>
      <c r="K2159" s="55">
        <v>0</v>
      </c>
      <c r="L2159" s="55">
        <v>0</v>
      </c>
      <c r="M2159" s="56">
        <v>0</v>
      </c>
    </row>
    <row r="2160" spans="1:13" x14ac:dyDescent="0.4">
      <c r="A2160" s="51"/>
      <c r="B2160" s="52">
        <v>2142</v>
      </c>
      <c r="C2160" s="52">
        <v>0</v>
      </c>
      <c r="D2160" s="52">
        <v>0</v>
      </c>
      <c r="E2160" s="52">
        <v>6700962.6039885338</v>
      </c>
      <c r="F2160" s="52">
        <v>0</v>
      </c>
      <c r="G2160" s="52">
        <v>0</v>
      </c>
      <c r="H2160" s="52">
        <v>0</v>
      </c>
      <c r="I2160" s="52">
        <v>0</v>
      </c>
      <c r="J2160" s="52">
        <v>0</v>
      </c>
      <c r="K2160" s="52">
        <v>0</v>
      </c>
      <c r="L2160" s="52">
        <v>7739027.1494473843</v>
      </c>
      <c r="M2160" s="53">
        <v>14439989.753435915</v>
      </c>
    </row>
    <row r="2161" spans="1:13" x14ac:dyDescent="0.4">
      <c r="A2161" s="54"/>
      <c r="B2161" s="55">
        <v>2143</v>
      </c>
      <c r="C2161" s="55">
        <v>0</v>
      </c>
      <c r="D2161" s="55">
        <v>0</v>
      </c>
      <c r="E2161" s="55">
        <v>44892412.037553802</v>
      </c>
      <c r="F2161" s="55">
        <v>0</v>
      </c>
      <c r="G2161" s="55">
        <v>0</v>
      </c>
      <c r="H2161" s="55">
        <v>14726705.723487323</v>
      </c>
      <c r="I2161" s="55">
        <v>0</v>
      </c>
      <c r="J2161" s="55">
        <v>0</v>
      </c>
      <c r="K2161" s="55">
        <v>0</v>
      </c>
      <c r="L2161" s="55">
        <v>0</v>
      </c>
      <c r="M2161" s="56">
        <v>59619117.761041127</v>
      </c>
    </row>
    <row r="2162" spans="1:13" x14ac:dyDescent="0.4">
      <c r="A2162" s="51"/>
      <c r="B2162" s="52">
        <v>2144</v>
      </c>
      <c r="C2162" s="52">
        <v>0</v>
      </c>
      <c r="D2162" s="52">
        <v>0</v>
      </c>
      <c r="E2162" s="52">
        <v>0</v>
      </c>
      <c r="F2162" s="52">
        <v>0</v>
      </c>
      <c r="G2162" s="52">
        <v>0</v>
      </c>
      <c r="H2162" s="52">
        <v>0</v>
      </c>
      <c r="I2162" s="52">
        <v>0</v>
      </c>
      <c r="J2162" s="52">
        <v>0</v>
      </c>
      <c r="K2162" s="52">
        <v>0</v>
      </c>
      <c r="L2162" s="52">
        <v>0</v>
      </c>
      <c r="M2162" s="53">
        <v>0</v>
      </c>
    </row>
    <row r="2163" spans="1:13" x14ac:dyDescent="0.4">
      <c r="A2163" s="54"/>
      <c r="B2163" s="55">
        <v>2145</v>
      </c>
      <c r="C2163" s="55">
        <v>0</v>
      </c>
      <c r="D2163" s="55">
        <v>0</v>
      </c>
      <c r="E2163" s="55">
        <v>0</v>
      </c>
      <c r="F2163" s="55">
        <v>0</v>
      </c>
      <c r="G2163" s="55">
        <v>0</v>
      </c>
      <c r="H2163" s="55">
        <v>0</v>
      </c>
      <c r="I2163" s="55">
        <v>0</v>
      </c>
      <c r="J2163" s="55">
        <v>0</v>
      </c>
      <c r="K2163" s="55">
        <v>0</v>
      </c>
      <c r="L2163" s="55">
        <v>0</v>
      </c>
      <c r="M2163" s="56">
        <v>0</v>
      </c>
    </row>
    <row r="2164" spans="1:13" x14ac:dyDescent="0.4">
      <c r="A2164" s="51"/>
      <c r="B2164" s="52">
        <v>2146</v>
      </c>
      <c r="C2164" s="52">
        <v>0</v>
      </c>
      <c r="D2164" s="52">
        <v>0</v>
      </c>
      <c r="E2164" s="52">
        <v>19266615.392959163</v>
      </c>
      <c r="F2164" s="52">
        <v>20526654.223208979</v>
      </c>
      <c r="G2164" s="52">
        <v>0</v>
      </c>
      <c r="H2164" s="52">
        <v>0</v>
      </c>
      <c r="I2164" s="52">
        <v>0</v>
      </c>
      <c r="J2164" s="52">
        <v>0</v>
      </c>
      <c r="K2164" s="52">
        <v>0</v>
      </c>
      <c r="L2164" s="52">
        <v>6717956.6583422804</v>
      </c>
      <c r="M2164" s="53">
        <v>46511226.274510421</v>
      </c>
    </row>
    <row r="2165" spans="1:13" x14ac:dyDescent="0.4">
      <c r="A2165" s="54"/>
      <c r="B2165" s="55">
        <v>2147</v>
      </c>
      <c r="C2165" s="55">
        <v>0</v>
      </c>
      <c r="D2165" s="55">
        <v>0</v>
      </c>
      <c r="E2165" s="55">
        <v>0</v>
      </c>
      <c r="F2165" s="55">
        <v>0</v>
      </c>
      <c r="G2165" s="55">
        <v>5889496.3289795415</v>
      </c>
      <c r="H2165" s="55">
        <v>0</v>
      </c>
      <c r="I2165" s="55">
        <v>0</v>
      </c>
      <c r="J2165" s="55">
        <v>0</v>
      </c>
      <c r="K2165" s="55">
        <v>0</v>
      </c>
      <c r="L2165" s="55">
        <v>0</v>
      </c>
      <c r="M2165" s="56">
        <v>5889496.3289795415</v>
      </c>
    </row>
    <row r="2166" spans="1:13" x14ac:dyDescent="0.4">
      <c r="A2166" s="51"/>
      <c r="B2166" s="52">
        <v>2148</v>
      </c>
      <c r="C2166" s="52">
        <v>0</v>
      </c>
      <c r="D2166" s="52">
        <v>0</v>
      </c>
      <c r="E2166" s="52">
        <v>0</v>
      </c>
      <c r="F2166" s="52">
        <v>0</v>
      </c>
      <c r="G2166" s="52">
        <v>0</v>
      </c>
      <c r="H2166" s="52">
        <v>0</v>
      </c>
      <c r="I2166" s="52">
        <v>0</v>
      </c>
      <c r="J2166" s="52">
        <v>0</v>
      </c>
      <c r="K2166" s="52">
        <v>0</v>
      </c>
      <c r="L2166" s="52">
        <v>0</v>
      </c>
      <c r="M2166" s="53">
        <v>0</v>
      </c>
    </row>
    <row r="2167" spans="1:13" x14ac:dyDescent="0.4">
      <c r="A2167" s="54"/>
      <c r="B2167" s="55">
        <v>2149</v>
      </c>
      <c r="C2167" s="55">
        <v>0</v>
      </c>
      <c r="D2167" s="55">
        <v>0</v>
      </c>
      <c r="E2167" s="55">
        <v>0</v>
      </c>
      <c r="F2167" s="55">
        <v>0</v>
      </c>
      <c r="G2167" s="55">
        <v>0</v>
      </c>
      <c r="H2167" s="55">
        <v>0</v>
      </c>
      <c r="I2167" s="55">
        <v>0</v>
      </c>
      <c r="J2167" s="55">
        <v>0</v>
      </c>
      <c r="K2167" s="55">
        <v>0</v>
      </c>
      <c r="L2167" s="55">
        <v>181339793.79911065</v>
      </c>
      <c r="M2167" s="56">
        <v>181339793.79911065</v>
      </c>
    </row>
    <row r="2168" spans="1:13" x14ac:dyDescent="0.4">
      <c r="A2168" s="51"/>
      <c r="B2168" s="52">
        <v>2150</v>
      </c>
      <c r="C2168" s="52">
        <v>0</v>
      </c>
      <c r="D2168" s="52">
        <v>24563214.013739724</v>
      </c>
      <c r="E2168" s="52">
        <v>0</v>
      </c>
      <c r="F2168" s="52">
        <v>0</v>
      </c>
      <c r="G2168" s="52">
        <v>10352882.000105476</v>
      </c>
      <c r="H2168" s="52">
        <v>0</v>
      </c>
      <c r="I2168" s="52">
        <v>0</v>
      </c>
      <c r="J2168" s="52">
        <v>0</v>
      </c>
      <c r="K2168" s="52">
        <v>0</v>
      </c>
      <c r="L2168" s="52">
        <v>0</v>
      </c>
      <c r="M2168" s="53">
        <v>34916096.013845198</v>
      </c>
    </row>
    <row r="2169" spans="1:13" x14ac:dyDescent="0.4">
      <c r="A2169" s="54"/>
      <c r="B2169" s="55">
        <v>2151</v>
      </c>
      <c r="C2169" s="55">
        <v>0</v>
      </c>
      <c r="D2169" s="55">
        <v>0</v>
      </c>
      <c r="E2169" s="55">
        <v>0</v>
      </c>
      <c r="F2169" s="55">
        <v>0</v>
      </c>
      <c r="G2169" s="55">
        <v>0</v>
      </c>
      <c r="H2169" s="55">
        <v>11700250.658440296</v>
      </c>
      <c r="I2169" s="55">
        <v>0</v>
      </c>
      <c r="J2169" s="55">
        <v>0</v>
      </c>
      <c r="K2169" s="55">
        <v>0</v>
      </c>
      <c r="L2169" s="55">
        <v>0</v>
      </c>
      <c r="M2169" s="56">
        <v>11700250.658440296</v>
      </c>
    </row>
    <row r="2170" spans="1:13" x14ac:dyDescent="0.4">
      <c r="A2170" s="51"/>
      <c r="B2170" s="52">
        <v>2152</v>
      </c>
      <c r="C2170" s="52">
        <v>0</v>
      </c>
      <c r="D2170" s="52">
        <v>0</v>
      </c>
      <c r="E2170" s="52">
        <v>0</v>
      </c>
      <c r="F2170" s="52">
        <v>6918306.400355259</v>
      </c>
      <c r="G2170" s="52">
        <v>0</v>
      </c>
      <c r="H2170" s="52">
        <v>0</v>
      </c>
      <c r="I2170" s="52">
        <v>0</v>
      </c>
      <c r="J2170" s="52">
        <v>0</v>
      </c>
      <c r="K2170" s="52">
        <v>0</v>
      </c>
      <c r="L2170" s="52">
        <v>0</v>
      </c>
      <c r="M2170" s="53">
        <v>6918306.400355259</v>
      </c>
    </row>
    <row r="2171" spans="1:13" x14ac:dyDescent="0.4">
      <c r="A2171" s="54"/>
      <c r="B2171" s="55">
        <v>2153</v>
      </c>
      <c r="C2171" s="55">
        <v>0</v>
      </c>
      <c r="D2171" s="55">
        <v>0</v>
      </c>
      <c r="E2171" s="55">
        <v>0</v>
      </c>
      <c r="F2171" s="55">
        <v>0</v>
      </c>
      <c r="G2171" s="55">
        <v>0</v>
      </c>
      <c r="H2171" s="55">
        <v>0</v>
      </c>
      <c r="I2171" s="55">
        <v>11755075.972078914</v>
      </c>
      <c r="J2171" s="55">
        <v>0</v>
      </c>
      <c r="K2171" s="55">
        <v>1174870881.6699884</v>
      </c>
      <c r="L2171" s="55">
        <v>0</v>
      </c>
      <c r="M2171" s="56">
        <v>1195985365.6075859</v>
      </c>
    </row>
    <row r="2172" spans="1:13" x14ac:dyDescent="0.4">
      <c r="A2172" s="51"/>
      <c r="B2172" s="52">
        <v>2154</v>
      </c>
      <c r="C2172" s="52">
        <v>0</v>
      </c>
      <c r="D2172" s="52">
        <v>0</v>
      </c>
      <c r="E2172" s="52">
        <v>0</v>
      </c>
      <c r="F2172" s="52">
        <v>0</v>
      </c>
      <c r="G2172" s="52">
        <v>0</v>
      </c>
      <c r="H2172" s="52">
        <v>14151017.169876227</v>
      </c>
      <c r="I2172" s="52">
        <v>0</v>
      </c>
      <c r="J2172" s="52">
        <v>0</v>
      </c>
      <c r="K2172" s="52">
        <v>0</v>
      </c>
      <c r="L2172" s="52">
        <v>0</v>
      </c>
      <c r="M2172" s="53">
        <v>14151017.169876227</v>
      </c>
    </row>
    <row r="2173" spans="1:13" x14ac:dyDescent="0.4">
      <c r="A2173" s="54"/>
      <c r="B2173" s="55">
        <v>2155</v>
      </c>
      <c r="C2173" s="55">
        <v>0</v>
      </c>
      <c r="D2173" s="55">
        <v>0</v>
      </c>
      <c r="E2173" s="55">
        <v>0</v>
      </c>
      <c r="F2173" s="55">
        <v>0</v>
      </c>
      <c r="G2173" s="55">
        <v>0</v>
      </c>
      <c r="H2173" s="55">
        <v>0</v>
      </c>
      <c r="I2173" s="55">
        <v>1812370048.0562675</v>
      </c>
      <c r="J2173" s="55">
        <v>0</v>
      </c>
      <c r="K2173" s="55">
        <v>10398405.129164783</v>
      </c>
      <c r="L2173" s="55">
        <v>0</v>
      </c>
      <c r="M2173" s="56">
        <v>1822768453.1854324</v>
      </c>
    </row>
    <row r="2174" spans="1:13" x14ac:dyDescent="0.4">
      <c r="A2174" s="51"/>
      <c r="B2174" s="52">
        <v>2156</v>
      </c>
      <c r="C2174" s="52">
        <v>0</v>
      </c>
      <c r="D2174" s="52">
        <v>0</v>
      </c>
      <c r="E2174" s="52">
        <v>0</v>
      </c>
      <c r="F2174" s="52">
        <v>0</v>
      </c>
      <c r="G2174" s="52">
        <v>0</v>
      </c>
      <c r="H2174" s="52">
        <v>0</v>
      </c>
      <c r="I2174" s="52">
        <v>0</v>
      </c>
      <c r="J2174" s="52">
        <v>0</v>
      </c>
      <c r="K2174" s="52">
        <v>0</v>
      </c>
      <c r="L2174" s="52">
        <v>0</v>
      </c>
      <c r="M2174" s="53">
        <v>0</v>
      </c>
    </row>
    <row r="2175" spans="1:13" x14ac:dyDescent="0.4">
      <c r="A2175" s="54"/>
      <c r="B2175" s="55">
        <v>2157</v>
      </c>
      <c r="C2175" s="55">
        <v>0</v>
      </c>
      <c r="D2175" s="55">
        <v>0</v>
      </c>
      <c r="E2175" s="55">
        <v>0</v>
      </c>
      <c r="F2175" s="55">
        <v>0</v>
      </c>
      <c r="G2175" s="55">
        <v>0</v>
      </c>
      <c r="H2175" s="55">
        <v>0</v>
      </c>
      <c r="I2175" s="55">
        <v>9346943.0806514844</v>
      </c>
      <c r="J2175" s="55">
        <v>0</v>
      </c>
      <c r="K2175" s="55">
        <v>0</v>
      </c>
      <c r="L2175" s="55">
        <v>0</v>
      </c>
      <c r="M2175" s="56">
        <v>16696947.083364064</v>
      </c>
    </row>
    <row r="2176" spans="1:13" x14ac:dyDescent="0.4">
      <c r="A2176" s="51"/>
      <c r="B2176" s="52">
        <v>2158</v>
      </c>
      <c r="C2176" s="52">
        <v>12372820.317190262</v>
      </c>
      <c r="D2176" s="52">
        <v>0</v>
      </c>
      <c r="E2176" s="52">
        <v>0</v>
      </c>
      <c r="F2176" s="52">
        <v>0</v>
      </c>
      <c r="G2176" s="52">
        <v>164492432.73481935</v>
      </c>
      <c r="H2176" s="52">
        <v>0</v>
      </c>
      <c r="I2176" s="52">
        <v>0</v>
      </c>
      <c r="J2176" s="52">
        <v>0</v>
      </c>
      <c r="K2176" s="52">
        <v>0</v>
      </c>
      <c r="L2176" s="52">
        <v>0</v>
      </c>
      <c r="M2176" s="53">
        <v>176865253.05200961</v>
      </c>
    </row>
    <row r="2177" spans="1:13" x14ac:dyDescent="0.4">
      <c r="A2177" s="54"/>
      <c r="B2177" s="55">
        <v>2159</v>
      </c>
      <c r="C2177" s="55">
        <v>0</v>
      </c>
      <c r="D2177" s="55">
        <v>0</v>
      </c>
      <c r="E2177" s="55">
        <v>6683418.9966273271</v>
      </c>
      <c r="F2177" s="55">
        <v>8298430.6217062091</v>
      </c>
      <c r="G2177" s="55">
        <v>56980785.025888786</v>
      </c>
      <c r="H2177" s="55">
        <v>0</v>
      </c>
      <c r="I2177" s="55">
        <v>0</v>
      </c>
      <c r="J2177" s="55">
        <v>0</v>
      </c>
      <c r="K2177" s="55">
        <v>12071310.837266415</v>
      </c>
      <c r="L2177" s="55">
        <v>0</v>
      </c>
      <c r="M2177" s="56">
        <v>84033945.481488734</v>
      </c>
    </row>
    <row r="2178" spans="1:13" x14ac:dyDescent="0.4">
      <c r="A2178" s="51"/>
      <c r="B2178" s="52">
        <v>2160</v>
      </c>
      <c r="C2178" s="52">
        <v>0</v>
      </c>
      <c r="D2178" s="52">
        <v>0</v>
      </c>
      <c r="E2178" s="52">
        <v>0</v>
      </c>
      <c r="F2178" s="52">
        <v>0</v>
      </c>
      <c r="G2178" s="52">
        <v>0</v>
      </c>
      <c r="H2178" s="52">
        <v>0</v>
      </c>
      <c r="I2178" s="52">
        <v>29819620.554595083</v>
      </c>
      <c r="J2178" s="52">
        <v>0</v>
      </c>
      <c r="K2178" s="52">
        <v>0</v>
      </c>
      <c r="L2178" s="52">
        <v>0</v>
      </c>
      <c r="M2178" s="53">
        <v>29819620.554595083</v>
      </c>
    </row>
    <row r="2179" spans="1:13" x14ac:dyDescent="0.4">
      <c r="A2179" s="54"/>
      <c r="B2179" s="55">
        <v>2161</v>
      </c>
      <c r="C2179" s="55">
        <v>0</v>
      </c>
      <c r="D2179" s="55">
        <v>0</v>
      </c>
      <c r="E2179" s="55">
        <v>6123109.1870904686</v>
      </c>
      <c r="F2179" s="55">
        <v>0</v>
      </c>
      <c r="G2179" s="55">
        <v>6852324.9935025135</v>
      </c>
      <c r="H2179" s="55">
        <v>6480842.9919107966</v>
      </c>
      <c r="I2179" s="55">
        <v>0</v>
      </c>
      <c r="J2179" s="55">
        <v>0</v>
      </c>
      <c r="K2179" s="55">
        <v>0</v>
      </c>
      <c r="L2179" s="55">
        <v>0</v>
      </c>
      <c r="M2179" s="56">
        <v>19456277.172503777</v>
      </c>
    </row>
    <row r="2180" spans="1:13" x14ac:dyDescent="0.4">
      <c r="A2180" s="51"/>
      <c r="B2180" s="52">
        <v>2162</v>
      </c>
      <c r="C2180" s="52">
        <v>0</v>
      </c>
      <c r="D2180" s="52">
        <v>23401409.731890559</v>
      </c>
      <c r="E2180" s="52">
        <v>0</v>
      </c>
      <c r="F2180" s="52">
        <v>0</v>
      </c>
      <c r="G2180" s="52">
        <v>0</v>
      </c>
      <c r="H2180" s="52">
        <v>0</v>
      </c>
      <c r="I2180" s="52">
        <v>0</v>
      </c>
      <c r="J2180" s="52">
        <v>0</v>
      </c>
      <c r="K2180" s="52">
        <v>10946231.555768002</v>
      </c>
      <c r="L2180" s="52">
        <v>0</v>
      </c>
      <c r="M2180" s="53">
        <v>34347641.287658557</v>
      </c>
    </row>
    <row r="2181" spans="1:13" x14ac:dyDescent="0.4">
      <c r="A2181" s="54"/>
      <c r="B2181" s="55">
        <v>2163</v>
      </c>
      <c r="C2181" s="55">
        <v>0</v>
      </c>
      <c r="D2181" s="55">
        <v>0</v>
      </c>
      <c r="E2181" s="55">
        <v>0</v>
      </c>
      <c r="F2181" s="55">
        <v>0</v>
      </c>
      <c r="G2181" s="55">
        <v>0</v>
      </c>
      <c r="H2181" s="55">
        <v>0</v>
      </c>
      <c r="I2181" s="55">
        <v>0</v>
      </c>
      <c r="J2181" s="55">
        <v>0</v>
      </c>
      <c r="K2181" s="55">
        <v>0</v>
      </c>
      <c r="L2181" s="55">
        <v>0</v>
      </c>
      <c r="M2181" s="56">
        <v>6159093.7808049591</v>
      </c>
    </row>
    <row r="2182" spans="1:13" x14ac:dyDescent="0.4">
      <c r="A2182" s="51"/>
      <c r="B2182" s="52">
        <v>2164</v>
      </c>
      <c r="C2182" s="52">
        <v>0</v>
      </c>
      <c r="D2182" s="52">
        <v>0</v>
      </c>
      <c r="E2182" s="52">
        <v>0</v>
      </c>
      <c r="F2182" s="52">
        <v>24217480.281709656</v>
      </c>
      <c r="G2182" s="52">
        <v>0</v>
      </c>
      <c r="H2182" s="52">
        <v>0</v>
      </c>
      <c r="I2182" s="52">
        <v>0</v>
      </c>
      <c r="J2182" s="52">
        <v>0</v>
      </c>
      <c r="K2182" s="52">
        <v>0</v>
      </c>
      <c r="L2182" s="52">
        <v>0</v>
      </c>
      <c r="M2182" s="53">
        <v>24217480.281709656</v>
      </c>
    </row>
    <row r="2183" spans="1:13" x14ac:dyDescent="0.4">
      <c r="A2183" s="54"/>
      <c r="B2183" s="55">
        <v>2165</v>
      </c>
      <c r="C2183" s="55">
        <v>0</v>
      </c>
      <c r="D2183" s="55">
        <v>0</v>
      </c>
      <c r="E2183" s="55">
        <v>0</v>
      </c>
      <c r="F2183" s="55">
        <v>0</v>
      </c>
      <c r="G2183" s="55">
        <v>0</v>
      </c>
      <c r="H2183" s="55">
        <v>0</v>
      </c>
      <c r="I2183" s="55">
        <v>0</v>
      </c>
      <c r="J2183" s="55">
        <v>0</v>
      </c>
      <c r="K2183" s="55">
        <v>0</v>
      </c>
      <c r="L2183" s="55">
        <v>0</v>
      </c>
      <c r="M2183" s="56">
        <v>0</v>
      </c>
    </row>
    <row r="2184" spans="1:13" x14ac:dyDescent="0.4">
      <c r="A2184" s="51"/>
      <c r="B2184" s="52">
        <v>2166</v>
      </c>
      <c r="C2184" s="52">
        <v>0</v>
      </c>
      <c r="D2184" s="52">
        <v>0</v>
      </c>
      <c r="E2184" s="52">
        <v>0</v>
      </c>
      <c r="F2184" s="52">
        <v>0</v>
      </c>
      <c r="G2184" s="52">
        <v>0</v>
      </c>
      <c r="H2184" s="52">
        <v>0</v>
      </c>
      <c r="I2184" s="52">
        <v>0</v>
      </c>
      <c r="J2184" s="52">
        <v>0</v>
      </c>
      <c r="K2184" s="52">
        <v>0</v>
      </c>
      <c r="L2184" s="52">
        <v>17743800.3740349</v>
      </c>
      <c r="M2184" s="53">
        <v>17743800.3740349</v>
      </c>
    </row>
    <row r="2185" spans="1:13" x14ac:dyDescent="0.4">
      <c r="A2185" s="54"/>
      <c r="B2185" s="55">
        <v>2167</v>
      </c>
      <c r="C2185" s="55">
        <v>0</v>
      </c>
      <c r="D2185" s="55">
        <v>0</v>
      </c>
      <c r="E2185" s="55">
        <v>0</v>
      </c>
      <c r="F2185" s="55">
        <v>25053373.733917493</v>
      </c>
      <c r="G2185" s="55">
        <v>0</v>
      </c>
      <c r="H2185" s="55">
        <v>0</v>
      </c>
      <c r="I2185" s="55">
        <v>0</v>
      </c>
      <c r="J2185" s="55">
        <v>0</v>
      </c>
      <c r="K2185" s="55">
        <v>0</v>
      </c>
      <c r="L2185" s="55">
        <v>0</v>
      </c>
      <c r="M2185" s="56">
        <v>25053373.733917493</v>
      </c>
    </row>
    <row r="2186" spans="1:13" x14ac:dyDescent="0.4">
      <c r="A2186" s="51"/>
      <c r="B2186" s="52">
        <v>2168</v>
      </c>
      <c r="C2186" s="52">
        <v>6179345.714043092</v>
      </c>
      <c r="D2186" s="52">
        <v>0</v>
      </c>
      <c r="E2186" s="52">
        <v>0</v>
      </c>
      <c r="F2186" s="52">
        <v>0</v>
      </c>
      <c r="G2186" s="52">
        <v>0</v>
      </c>
      <c r="H2186" s="52">
        <v>0</v>
      </c>
      <c r="I2186" s="52">
        <v>0</v>
      </c>
      <c r="J2186" s="52">
        <v>0</v>
      </c>
      <c r="K2186" s="52">
        <v>0</v>
      </c>
      <c r="L2186" s="52">
        <v>24645225.149322227</v>
      </c>
      <c r="M2186" s="53">
        <v>30824570.863365319</v>
      </c>
    </row>
    <row r="2187" spans="1:13" x14ac:dyDescent="0.4">
      <c r="A2187" s="54"/>
      <c r="B2187" s="55">
        <v>2169</v>
      </c>
      <c r="C2187" s="55">
        <v>0</v>
      </c>
      <c r="D2187" s="55">
        <v>0</v>
      </c>
      <c r="E2187" s="55">
        <v>403370197.26135921</v>
      </c>
      <c r="F2187" s="55">
        <v>0</v>
      </c>
      <c r="G2187" s="55">
        <v>0</v>
      </c>
      <c r="H2187" s="55">
        <v>0</v>
      </c>
      <c r="I2187" s="55">
        <v>0</v>
      </c>
      <c r="J2187" s="55">
        <v>0</v>
      </c>
      <c r="K2187" s="55">
        <v>0</v>
      </c>
      <c r="L2187" s="55">
        <v>0</v>
      </c>
      <c r="M2187" s="56">
        <v>403370197.26135921</v>
      </c>
    </row>
    <row r="2188" spans="1:13" x14ac:dyDescent="0.4">
      <c r="A2188" s="51"/>
      <c r="B2188" s="52">
        <v>2170</v>
      </c>
      <c r="C2188" s="52">
        <v>0</v>
      </c>
      <c r="D2188" s="52">
        <v>7578568.368938054</v>
      </c>
      <c r="E2188" s="52">
        <v>0</v>
      </c>
      <c r="F2188" s="52">
        <v>0</v>
      </c>
      <c r="G2188" s="52">
        <v>0</v>
      </c>
      <c r="H2188" s="52">
        <v>0</v>
      </c>
      <c r="I2188" s="52">
        <v>0</v>
      </c>
      <c r="J2188" s="52">
        <v>0</v>
      </c>
      <c r="K2188" s="52">
        <v>0</v>
      </c>
      <c r="L2188" s="52">
        <v>0</v>
      </c>
      <c r="M2188" s="53">
        <v>7578568.368938054</v>
      </c>
    </row>
    <row r="2189" spans="1:13" x14ac:dyDescent="0.4">
      <c r="A2189" s="54"/>
      <c r="B2189" s="55">
        <v>2171</v>
      </c>
      <c r="C2189" s="55">
        <v>0</v>
      </c>
      <c r="D2189" s="55">
        <v>0</v>
      </c>
      <c r="E2189" s="55">
        <v>0</v>
      </c>
      <c r="F2189" s="55">
        <v>0</v>
      </c>
      <c r="G2189" s="55">
        <v>0</v>
      </c>
      <c r="H2189" s="55">
        <v>0</v>
      </c>
      <c r="I2189" s="55">
        <v>0</v>
      </c>
      <c r="J2189" s="55">
        <v>0</v>
      </c>
      <c r="K2189" s="55">
        <v>0</v>
      </c>
      <c r="L2189" s="55">
        <v>8215058.2770787012</v>
      </c>
      <c r="M2189" s="56">
        <v>8215058.2770787012</v>
      </c>
    </row>
    <row r="2190" spans="1:13" x14ac:dyDescent="0.4">
      <c r="A2190" s="51"/>
      <c r="B2190" s="52">
        <v>2172</v>
      </c>
      <c r="C2190" s="52">
        <v>0</v>
      </c>
      <c r="D2190" s="52">
        <v>0</v>
      </c>
      <c r="E2190" s="52">
        <v>0</v>
      </c>
      <c r="F2190" s="52">
        <v>0</v>
      </c>
      <c r="G2190" s="52">
        <v>0</v>
      </c>
      <c r="H2190" s="52">
        <v>0</v>
      </c>
      <c r="I2190" s="52">
        <v>0</v>
      </c>
      <c r="J2190" s="52">
        <v>0</v>
      </c>
      <c r="K2190" s="52">
        <v>0</v>
      </c>
      <c r="L2190" s="52">
        <v>0</v>
      </c>
      <c r="M2190" s="53">
        <v>0</v>
      </c>
    </row>
    <row r="2191" spans="1:13" x14ac:dyDescent="0.4">
      <c r="A2191" s="54"/>
      <c r="B2191" s="55">
        <v>2173</v>
      </c>
      <c r="C2191" s="55">
        <v>0</v>
      </c>
      <c r="D2191" s="55">
        <v>0</v>
      </c>
      <c r="E2191" s="55">
        <v>0</v>
      </c>
      <c r="F2191" s="55">
        <v>0</v>
      </c>
      <c r="G2191" s="55">
        <v>0</v>
      </c>
      <c r="H2191" s="55">
        <v>0</v>
      </c>
      <c r="I2191" s="55">
        <v>0</v>
      </c>
      <c r="J2191" s="55">
        <v>0</v>
      </c>
      <c r="K2191" s="55">
        <v>0</v>
      </c>
      <c r="L2191" s="55">
        <v>0</v>
      </c>
      <c r="M2191" s="56">
        <v>0</v>
      </c>
    </row>
    <row r="2192" spans="1:13" x14ac:dyDescent="0.4">
      <c r="A2192" s="51"/>
      <c r="B2192" s="52">
        <v>2174</v>
      </c>
      <c r="C2192" s="52">
        <v>0</v>
      </c>
      <c r="D2192" s="52">
        <v>0</v>
      </c>
      <c r="E2192" s="52">
        <v>0</v>
      </c>
      <c r="F2192" s="52">
        <v>0</v>
      </c>
      <c r="G2192" s="52">
        <v>0</v>
      </c>
      <c r="H2192" s="52">
        <v>0</v>
      </c>
      <c r="I2192" s="52">
        <v>0</v>
      </c>
      <c r="J2192" s="52">
        <v>0</v>
      </c>
      <c r="K2192" s="52">
        <v>0</v>
      </c>
      <c r="L2192" s="52">
        <v>0</v>
      </c>
      <c r="M2192" s="53">
        <v>0</v>
      </c>
    </row>
    <row r="2193" spans="1:13" x14ac:dyDescent="0.4">
      <c r="A2193" s="54"/>
      <c r="B2193" s="55">
        <v>2175</v>
      </c>
      <c r="C2193" s="55">
        <v>0</v>
      </c>
      <c r="D2193" s="55">
        <v>0</v>
      </c>
      <c r="E2193" s="55">
        <v>11711138.736321218</v>
      </c>
      <c r="F2193" s="55">
        <v>18374585.917142957</v>
      </c>
      <c r="G2193" s="55">
        <v>0</v>
      </c>
      <c r="H2193" s="55">
        <v>0</v>
      </c>
      <c r="I2193" s="55">
        <v>0</v>
      </c>
      <c r="J2193" s="55">
        <v>0</v>
      </c>
      <c r="K2193" s="55">
        <v>0</v>
      </c>
      <c r="L2193" s="55">
        <v>0</v>
      </c>
      <c r="M2193" s="56">
        <v>30085724.653464176</v>
      </c>
    </row>
    <row r="2194" spans="1:13" x14ac:dyDescent="0.4">
      <c r="A2194" s="51"/>
      <c r="B2194" s="52">
        <v>2176</v>
      </c>
      <c r="C2194" s="52">
        <v>0</v>
      </c>
      <c r="D2194" s="52">
        <v>0</v>
      </c>
      <c r="E2194" s="52">
        <v>0</v>
      </c>
      <c r="F2194" s="52">
        <v>0</v>
      </c>
      <c r="G2194" s="52">
        <v>0</v>
      </c>
      <c r="H2194" s="52">
        <v>0</v>
      </c>
      <c r="I2194" s="52">
        <v>0</v>
      </c>
      <c r="J2194" s="52">
        <v>71587446.109529555</v>
      </c>
      <c r="K2194" s="52">
        <v>0</v>
      </c>
      <c r="L2194" s="52">
        <v>0</v>
      </c>
      <c r="M2194" s="53">
        <v>0</v>
      </c>
    </row>
    <row r="2195" spans="1:13" x14ac:dyDescent="0.4">
      <c r="A2195" s="54"/>
      <c r="B2195" s="55">
        <v>2177</v>
      </c>
      <c r="C2195" s="55">
        <v>21324367.499132793</v>
      </c>
      <c r="D2195" s="55">
        <v>0</v>
      </c>
      <c r="E2195" s="55">
        <v>0</v>
      </c>
      <c r="F2195" s="55">
        <v>0</v>
      </c>
      <c r="G2195" s="55">
        <v>0</v>
      </c>
      <c r="H2195" s="55">
        <v>0</v>
      </c>
      <c r="I2195" s="55">
        <v>0</v>
      </c>
      <c r="J2195" s="55">
        <v>0</v>
      </c>
      <c r="K2195" s="55">
        <v>0</v>
      </c>
      <c r="L2195" s="55">
        <v>0</v>
      </c>
      <c r="M2195" s="56">
        <v>21324367.499132793</v>
      </c>
    </row>
    <row r="2196" spans="1:13" x14ac:dyDescent="0.4">
      <c r="A2196" s="51"/>
      <c r="B2196" s="52">
        <v>2178</v>
      </c>
      <c r="C2196" s="52">
        <v>0</v>
      </c>
      <c r="D2196" s="52">
        <v>0</v>
      </c>
      <c r="E2196" s="52">
        <v>0</v>
      </c>
      <c r="F2196" s="52">
        <v>0</v>
      </c>
      <c r="G2196" s="52">
        <v>0</v>
      </c>
      <c r="H2196" s="52">
        <v>0</v>
      </c>
      <c r="I2196" s="52">
        <v>0</v>
      </c>
      <c r="J2196" s="52">
        <v>0</v>
      </c>
      <c r="K2196" s="52">
        <v>0</v>
      </c>
      <c r="L2196" s="52">
        <v>0</v>
      </c>
      <c r="M2196" s="53">
        <v>0</v>
      </c>
    </row>
    <row r="2197" spans="1:13" x14ac:dyDescent="0.4">
      <c r="A2197" s="54"/>
      <c r="B2197" s="55">
        <v>2179</v>
      </c>
      <c r="C2197" s="55">
        <v>0</v>
      </c>
      <c r="D2197" s="55">
        <v>0</v>
      </c>
      <c r="E2197" s="55">
        <v>0</v>
      </c>
      <c r="F2197" s="55">
        <v>11269164.742156597</v>
      </c>
      <c r="G2197" s="55">
        <v>0</v>
      </c>
      <c r="H2197" s="55">
        <v>0</v>
      </c>
      <c r="I2197" s="55">
        <v>0</v>
      </c>
      <c r="J2197" s="55">
        <v>0</v>
      </c>
      <c r="K2197" s="55">
        <v>0</v>
      </c>
      <c r="L2197" s="55">
        <v>0</v>
      </c>
      <c r="M2197" s="56">
        <v>11269164.742156597</v>
      </c>
    </row>
    <row r="2198" spans="1:13" x14ac:dyDescent="0.4">
      <c r="A2198" s="51"/>
      <c r="B2198" s="52">
        <v>2180</v>
      </c>
      <c r="C2198" s="52">
        <v>0</v>
      </c>
      <c r="D2198" s="52">
        <v>0</v>
      </c>
      <c r="E2198" s="52">
        <v>0</v>
      </c>
      <c r="F2198" s="52">
        <v>0</v>
      </c>
      <c r="G2198" s="52">
        <v>0</v>
      </c>
      <c r="H2198" s="52">
        <v>0</v>
      </c>
      <c r="I2198" s="52">
        <v>17543448.071407352</v>
      </c>
      <c r="J2198" s="52">
        <v>0</v>
      </c>
      <c r="K2198" s="52">
        <v>0</v>
      </c>
      <c r="L2198" s="52">
        <v>0</v>
      </c>
      <c r="M2198" s="53">
        <v>17543448.071407352</v>
      </c>
    </row>
    <row r="2199" spans="1:13" x14ac:dyDescent="0.4">
      <c r="A2199" s="54"/>
      <c r="B2199" s="55">
        <v>2181</v>
      </c>
      <c r="C2199" s="55">
        <v>0</v>
      </c>
      <c r="D2199" s="55">
        <v>0</v>
      </c>
      <c r="E2199" s="55">
        <v>0</v>
      </c>
      <c r="F2199" s="55">
        <v>0</v>
      </c>
      <c r="G2199" s="55">
        <v>0</v>
      </c>
      <c r="H2199" s="55">
        <v>0</v>
      </c>
      <c r="I2199" s="55">
        <v>9436520.6407083739</v>
      </c>
      <c r="J2199" s="55">
        <v>0</v>
      </c>
      <c r="K2199" s="55">
        <v>0</v>
      </c>
      <c r="L2199" s="55">
        <v>0</v>
      </c>
      <c r="M2199" s="56">
        <v>9436520.6407083739</v>
      </c>
    </row>
    <row r="2200" spans="1:13" x14ac:dyDescent="0.4">
      <c r="A2200" s="51"/>
      <c r="B2200" s="52">
        <v>2182</v>
      </c>
      <c r="C2200" s="52">
        <v>0</v>
      </c>
      <c r="D2200" s="52">
        <v>0</v>
      </c>
      <c r="E2200" s="52">
        <v>0</v>
      </c>
      <c r="F2200" s="52">
        <v>0</v>
      </c>
      <c r="G2200" s="52">
        <v>0</v>
      </c>
      <c r="H2200" s="52">
        <v>0</v>
      </c>
      <c r="I2200" s="52">
        <v>0</v>
      </c>
      <c r="J2200" s="52">
        <v>0</v>
      </c>
      <c r="K2200" s="52">
        <v>0</v>
      </c>
      <c r="L2200" s="52">
        <v>0</v>
      </c>
      <c r="M2200" s="53">
        <v>0</v>
      </c>
    </row>
    <row r="2201" spans="1:13" x14ac:dyDescent="0.4">
      <c r="A2201" s="54"/>
      <c r="B2201" s="55">
        <v>2183</v>
      </c>
      <c r="C2201" s="55">
        <v>39043714.386016481</v>
      </c>
      <c r="D2201" s="55">
        <v>0</v>
      </c>
      <c r="E2201" s="55">
        <v>0</v>
      </c>
      <c r="F2201" s="55">
        <v>0</v>
      </c>
      <c r="G2201" s="55">
        <v>0</v>
      </c>
      <c r="H2201" s="55">
        <v>0</v>
      </c>
      <c r="I2201" s="55">
        <v>0</v>
      </c>
      <c r="J2201" s="55">
        <v>0</v>
      </c>
      <c r="K2201" s="55">
        <v>0</v>
      </c>
      <c r="L2201" s="55">
        <v>0</v>
      </c>
      <c r="M2201" s="56">
        <v>39043714.386016481</v>
      </c>
    </row>
    <row r="2202" spans="1:13" x14ac:dyDescent="0.4">
      <c r="A2202" s="51"/>
      <c r="B2202" s="52">
        <v>2184</v>
      </c>
      <c r="C2202" s="52">
        <v>0</v>
      </c>
      <c r="D2202" s="52">
        <v>0</v>
      </c>
      <c r="E2202" s="52">
        <v>0</v>
      </c>
      <c r="F2202" s="52">
        <v>0</v>
      </c>
      <c r="G2202" s="52">
        <v>0</v>
      </c>
      <c r="H2202" s="52">
        <v>0</v>
      </c>
      <c r="I2202" s="52">
        <v>7473149.8146918947</v>
      </c>
      <c r="J2202" s="52">
        <v>0</v>
      </c>
      <c r="K2202" s="52">
        <v>0</v>
      </c>
      <c r="L2202" s="52">
        <v>0</v>
      </c>
      <c r="M2202" s="53">
        <v>7473149.8146918947</v>
      </c>
    </row>
    <row r="2203" spans="1:13" x14ac:dyDescent="0.4">
      <c r="A2203" s="54"/>
      <c r="B2203" s="55">
        <v>2185</v>
      </c>
      <c r="C2203" s="55">
        <v>0</v>
      </c>
      <c r="D2203" s="55">
        <v>0</v>
      </c>
      <c r="E2203" s="55">
        <v>0</v>
      </c>
      <c r="F2203" s="55">
        <v>96219974.651410997</v>
      </c>
      <c r="G2203" s="55">
        <v>0</v>
      </c>
      <c r="H2203" s="55">
        <v>0</v>
      </c>
      <c r="I2203" s="55">
        <v>0</v>
      </c>
      <c r="J2203" s="55">
        <v>0</v>
      </c>
      <c r="K2203" s="55">
        <v>0</v>
      </c>
      <c r="L2203" s="55">
        <v>0</v>
      </c>
      <c r="M2203" s="56">
        <v>96219974.651410997</v>
      </c>
    </row>
    <row r="2204" spans="1:13" x14ac:dyDescent="0.4">
      <c r="A2204" s="51"/>
      <c r="B2204" s="52">
        <v>2186</v>
      </c>
      <c r="C2204" s="52">
        <v>0</v>
      </c>
      <c r="D2204" s="52">
        <v>5823582.9163078861</v>
      </c>
      <c r="E2204" s="52">
        <v>0</v>
      </c>
      <c r="F2204" s="52">
        <v>0</v>
      </c>
      <c r="G2204" s="52">
        <v>0</v>
      </c>
      <c r="H2204" s="52">
        <v>0</v>
      </c>
      <c r="I2204" s="52">
        <v>0</v>
      </c>
      <c r="J2204" s="52">
        <v>0</v>
      </c>
      <c r="K2204" s="52">
        <v>0</v>
      </c>
      <c r="L2204" s="52">
        <v>0</v>
      </c>
      <c r="M2204" s="53">
        <v>5823582.9163078861</v>
      </c>
    </row>
    <row r="2205" spans="1:13" x14ac:dyDescent="0.4">
      <c r="A2205" s="54"/>
      <c r="B2205" s="55">
        <v>2187</v>
      </c>
      <c r="C2205" s="55">
        <v>0</v>
      </c>
      <c r="D2205" s="55">
        <v>0</v>
      </c>
      <c r="E2205" s="55">
        <v>0</v>
      </c>
      <c r="F2205" s="55">
        <v>0</v>
      </c>
      <c r="G2205" s="55">
        <v>0</v>
      </c>
      <c r="H2205" s="55">
        <v>0</v>
      </c>
      <c r="I2205" s="55">
        <v>0</v>
      </c>
      <c r="J2205" s="55">
        <v>0</v>
      </c>
      <c r="K2205" s="55">
        <v>0</v>
      </c>
      <c r="L2205" s="55">
        <v>0</v>
      </c>
      <c r="M2205" s="56">
        <v>0</v>
      </c>
    </row>
    <row r="2206" spans="1:13" x14ac:dyDescent="0.4">
      <c r="A2206" s="51"/>
      <c r="B2206" s="52">
        <v>2188</v>
      </c>
      <c r="C2206" s="52">
        <v>0</v>
      </c>
      <c r="D2206" s="52">
        <v>0</v>
      </c>
      <c r="E2206" s="52">
        <v>0</v>
      </c>
      <c r="F2206" s="52">
        <v>0</v>
      </c>
      <c r="G2206" s="52">
        <v>0</v>
      </c>
      <c r="H2206" s="52">
        <v>0</v>
      </c>
      <c r="I2206" s="52">
        <v>0</v>
      </c>
      <c r="J2206" s="52">
        <v>0</v>
      </c>
      <c r="K2206" s="52">
        <v>0</v>
      </c>
      <c r="L2206" s="52">
        <v>0</v>
      </c>
      <c r="M2206" s="53">
        <v>0</v>
      </c>
    </row>
    <row r="2207" spans="1:13" x14ac:dyDescent="0.4">
      <c r="A2207" s="54"/>
      <c r="B2207" s="55">
        <v>2189</v>
      </c>
      <c r="C2207" s="55">
        <v>0</v>
      </c>
      <c r="D2207" s="55">
        <v>0</v>
      </c>
      <c r="E2207" s="55">
        <v>38442298.26241596</v>
      </c>
      <c r="F2207" s="55">
        <v>0</v>
      </c>
      <c r="G2207" s="55">
        <v>34987837.913805224</v>
      </c>
      <c r="H2207" s="55">
        <v>0</v>
      </c>
      <c r="I2207" s="55">
        <v>0</v>
      </c>
      <c r="J2207" s="55">
        <v>0</v>
      </c>
      <c r="K2207" s="55">
        <v>0</v>
      </c>
      <c r="L2207" s="55">
        <v>0</v>
      </c>
      <c r="M2207" s="56">
        <v>73430136.176221177</v>
      </c>
    </row>
    <row r="2208" spans="1:13" x14ac:dyDescent="0.4">
      <c r="A2208" s="51"/>
      <c r="B2208" s="52">
        <v>2190</v>
      </c>
      <c r="C2208" s="52">
        <v>0</v>
      </c>
      <c r="D2208" s="52">
        <v>0</v>
      </c>
      <c r="E2208" s="52">
        <v>0</v>
      </c>
      <c r="F2208" s="52">
        <v>0</v>
      </c>
      <c r="G2208" s="52">
        <v>0</v>
      </c>
      <c r="H2208" s="52">
        <v>0</v>
      </c>
      <c r="I2208" s="52">
        <v>0</v>
      </c>
      <c r="J2208" s="52">
        <v>0</v>
      </c>
      <c r="K2208" s="52">
        <v>0</v>
      </c>
      <c r="L2208" s="52">
        <v>0</v>
      </c>
      <c r="M2208" s="53">
        <v>0</v>
      </c>
    </row>
    <row r="2209" spans="1:13" x14ac:dyDescent="0.4">
      <c r="A2209" s="54"/>
      <c r="B2209" s="55">
        <v>2191</v>
      </c>
      <c r="C2209" s="55">
        <v>0</v>
      </c>
      <c r="D2209" s="55">
        <v>0</v>
      </c>
      <c r="E2209" s="55">
        <v>66820851.605297811</v>
      </c>
      <c r="F2209" s="55">
        <v>0</v>
      </c>
      <c r="G2209" s="55">
        <v>0</v>
      </c>
      <c r="H2209" s="55">
        <v>0</v>
      </c>
      <c r="I2209" s="55">
        <v>0</v>
      </c>
      <c r="J2209" s="55">
        <v>0</v>
      </c>
      <c r="K2209" s="55">
        <v>0</v>
      </c>
      <c r="L2209" s="55">
        <v>0</v>
      </c>
      <c r="M2209" s="56">
        <v>66820851.605297811</v>
      </c>
    </row>
    <row r="2210" spans="1:13" x14ac:dyDescent="0.4">
      <c r="A2210" s="51"/>
      <c r="B2210" s="52">
        <v>2192</v>
      </c>
      <c r="C2210" s="52">
        <v>0</v>
      </c>
      <c r="D2210" s="52">
        <v>8256706.0590595519</v>
      </c>
      <c r="E2210" s="52">
        <v>0</v>
      </c>
      <c r="F2210" s="52">
        <v>11498296.319770357</v>
      </c>
      <c r="G2210" s="52">
        <v>0</v>
      </c>
      <c r="H2210" s="52">
        <v>0</v>
      </c>
      <c r="I2210" s="52">
        <v>0</v>
      </c>
      <c r="J2210" s="52">
        <v>0</v>
      </c>
      <c r="K2210" s="52">
        <v>0</v>
      </c>
      <c r="L2210" s="52">
        <v>0</v>
      </c>
      <c r="M2210" s="53">
        <v>19755002.378829908</v>
      </c>
    </row>
    <row r="2211" spans="1:13" x14ac:dyDescent="0.4">
      <c r="A2211" s="54"/>
      <c r="B2211" s="55">
        <v>2193</v>
      </c>
      <c r="C2211" s="55">
        <v>0</v>
      </c>
      <c r="D2211" s="55">
        <v>0</v>
      </c>
      <c r="E2211" s="55">
        <v>0</v>
      </c>
      <c r="F2211" s="55">
        <v>0</v>
      </c>
      <c r="G2211" s="55">
        <v>0</v>
      </c>
      <c r="H2211" s="55">
        <v>0</v>
      </c>
      <c r="I2211" s="55">
        <v>6833003.4484008979</v>
      </c>
      <c r="J2211" s="55">
        <v>0</v>
      </c>
      <c r="K2211" s="55">
        <v>0</v>
      </c>
      <c r="L2211" s="55">
        <v>0</v>
      </c>
      <c r="M2211" s="56">
        <v>6833003.4484008979</v>
      </c>
    </row>
    <row r="2212" spans="1:13" x14ac:dyDescent="0.4">
      <c r="A2212" s="51"/>
      <c r="B2212" s="52">
        <v>2194</v>
      </c>
      <c r="C2212" s="52">
        <v>0</v>
      </c>
      <c r="D2212" s="52">
        <v>0</v>
      </c>
      <c r="E2212" s="52">
        <v>0</v>
      </c>
      <c r="F2212" s="52">
        <v>0</v>
      </c>
      <c r="G2212" s="52">
        <v>0</v>
      </c>
      <c r="H2212" s="52">
        <v>0</v>
      </c>
      <c r="I2212" s="52">
        <v>0</v>
      </c>
      <c r="J2212" s="52">
        <v>0</v>
      </c>
      <c r="K2212" s="52">
        <v>0</v>
      </c>
      <c r="L2212" s="52">
        <v>0</v>
      </c>
      <c r="M2212" s="53">
        <v>0</v>
      </c>
    </row>
    <row r="2213" spans="1:13" x14ac:dyDescent="0.4">
      <c r="A2213" s="54"/>
      <c r="B2213" s="55">
        <v>2195</v>
      </c>
      <c r="C2213" s="55">
        <v>0</v>
      </c>
      <c r="D2213" s="55">
        <v>0</v>
      </c>
      <c r="E2213" s="55">
        <v>0</v>
      </c>
      <c r="F2213" s="55">
        <v>7870899.6178664146</v>
      </c>
      <c r="G2213" s="55">
        <v>6196069.7678941935</v>
      </c>
      <c r="H2213" s="55">
        <v>0</v>
      </c>
      <c r="I2213" s="55">
        <v>6781516.8875153717</v>
      </c>
      <c r="J2213" s="55">
        <v>0</v>
      </c>
      <c r="K2213" s="55">
        <v>0</v>
      </c>
      <c r="L2213" s="55">
        <v>0</v>
      </c>
      <c r="M2213" s="56">
        <v>20848486.273275979</v>
      </c>
    </row>
    <row r="2214" spans="1:13" x14ac:dyDescent="0.4">
      <c r="A2214" s="51"/>
      <c r="B2214" s="52">
        <v>2196</v>
      </c>
      <c r="C2214" s="52">
        <v>0</v>
      </c>
      <c r="D2214" s="52">
        <v>0</v>
      </c>
      <c r="E2214" s="52">
        <v>0</v>
      </c>
      <c r="F2214" s="52">
        <v>0</v>
      </c>
      <c r="G2214" s="52">
        <v>0</v>
      </c>
      <c r="H2214" s="52">
        <v>0</v>
      </c>
      <c r="I2214" s="52">
        <v>0</v>
      </c>
      <c r="J2214" s="52">
        <v>0</v>
      </c>
      <c r="K2214" s="52">
        <v>0</v>
      </c>
      <c r="L2214" s="52">
        <v>0</v>
      </c>
      <c r="M2214" s="53">
        <v>0</v>
      </c>
    </row>
    <row r="2215" spans="1:13" x14ac:dyDescent="0.4">
      <c r="A2215" s="54"/>
      <c r="B2215" s="55">
        <v>2197</v>
      </c>
      <c r="C2215" s="55">
        <v>0</v>
      </c>
      <c r="D2215" s="55">
        <v>0</v>
      </c>
      <c r="E2215" s="55">
        <v>0</v>
      </c>
      <c r="F2215" s="55">
        <v>0</v>
      </c>
      <c r="G2215" s="55">
        <v>0</v>
      </c>
      <c r="H2215" s="55">
        <v>0</v>
      </c>
      <c r="I2215" s="55">
        <v>0</v>
      </c>
      <c r="J2215" s="55">
        <v>0</v>
      </c>
      <c r="K2215" s="55">
        <v>0</v>
      </c>
      <c r="L2215" s="55">
        <v>0</v>
      </c>
      <c r="M2215" s="56">
        <v>0</v>
      </c>
    </row>
    <row r="2216" spans="1:13" x14ac:dyDescent="0.4">
      <c r="A2216" s="51"/>
      <c r="B2216" s="52">
        <v>2198</v>
      </c>
      <c r="C2216" s="52">
        <v>0</v>
      </c>
      <c r="D2216" s="52">
        <v>0</v>
      </c>
      <c r="E2216" s="52">
        <v>0</v>
      </c>
      <c r="F2216" s="52">
        <v>6574795.1191410292</v>
      </c>
      <c r="G2216" s="52">
        <v>0</v>
      </c>
      <c r="H2216" s="52">
        <v>27286696.682365723</v>
      </c>
      <c r="I2216" s="52">
        <v>0</v>
      </c>
      <c r="J2216" s="52">
        <v>0</v>
      </c>
      <c r="K2216" s="52">
        <v>0</v>
      </c>
      <c r="L2216" s="52">
        <v>0</v>
      </c>
      <c r="M2216" s="53">
        <v>33861491.80150675</v>
      </c>
    </row>
    <row r="2217" spans="1:13" x14ac:dyDescent="0.4">
      <c r="A2217" s="54"/>
      <c r="B2217" s="55">
        <v>2199</v>
      </c>
      <c r="C2217" s="55">
        <v>6468748.5522679249</v>
      </c>
      <c r="D2217" s="55">
        <v>0</v>
      </c>
      <c r="E2217" s="55">
        <v>0</v>
      </c>
      <c r="F2217" s="55">
        <v>0</v>
      </c>
      <c r="G2217" s="55">
        <v>0</v>
      </c>
      <c r="H2217" s="55">
        <v>0</v>
      </c>
      <c r="I2217" s="55">
        <v>0</v>
      </c>
      <c r="J2217" s="55">
        <v>0</v>
      </c>
      <c r="K2217" s="55">
        <v>0</v>
      </c>
      <c r="L2217" s="55">
        <v>7121606.0654198769</v>
      </c>
      <c r="M2217" s="56">
        <v>13590354.617687805</v>
      </c>
    </row>
    <row r="2218" spans="1:13" x14ac:dyDescent="0.4">
      <c r="A2218" s="51"/>
      <c r="B2218" s="52">
        <v>2200</v>
      </c>
      <c r="C2218" s="52">
        <v>0</v>
      </c>
      <c r="D2218" s="52">
        <v>0</v>
      </c>
      <c r="E2218" s="52">
        <v>0</v>
      </c>
      <c r="F2218" s="52">
        <v>0</v>
      </c>
      <c r="G2218" s="52">
        <v>0</v>
      </c>
      <c r="H2218" s="52">
        <v>0</v>
      </c>
      <c r="I2218" s="52">
        <v>15146587.901740396</v>
      </c>
      <c r="J2218" s="52">
        <v>0</v>
      </c>
      <c r="K2218" s="52">
        <v>8459409.8576431591</v>
      </c>
      <c r="L2218" s="52">
        <v>0</v>
      </c>
      <c r="M2218" s="53">
        <v>23605997.759383556</v>
      </c>
    </row>
    <row r="2219" spans="1:13" x14ac:dyDescent="0.4">
      <c r="A2219" s="54"/>
      <c r="B2219" s="55">
        <v>2201</v>
      </c>
      <c r="C2219" s="55">
        <v>0</v>
      </c>
      <c r="D2219" s="55">
        <v>6318614.6676081251</v>
      </c>
      <c r="E2219" s="55">
        <v>0</v>
      </c>
      <c r="F2219" s="55">
        <v>0</v>
      </c>
      <c r="G2219" s="55">
        <v>0</v>
      </c>
      <c r="H2219" s="55">
        <v>8071581.1867929837</v>
      </c>
      <c r="I2219" s="55">
        <v>0</v>
      </c>
      <c r="J2219" s="55">
        <v>0</v>
      </c>
      <c r="K2219" s="55">
        <v>8665712.543204166</v>
      </c>
      <c r="L2219" s="55">
        <v>0</v>
      </c>
      <c r="M2219" s="56">
        <v>23055908.397605281</v>
      </c>
    </row>
    <row r="2220" spans="1:13" x14ac:dyDescent="0.4">
      <c r="A2220" s="51"/>
      <c r="B2220" s="52">
        <v>2202</v>
      </c>
      <c r="C2220" s="52">
        <v>23755144.509494308</v>
      </c>
      <c r="D2220" s="52">
        <v>0</v>
      </c>
      <c r="E2220" s="52">
        <v>0</v>
      </c>
      <c r="F2220" s="52">
        <v>0</v>
      </c>
      <c r="G2220" s="52">
        <v>7163097.1587909237</v>
      </c>
      <c r="H2220" s="52">
        <v>0</v>
      </c>
      <c r="I2220" s="52">
        <v>0</v>
      </c>
      <c r="J2220" s="52">
        <v>0</v>
      </c>
      <c r="K2220" s="52">
        <v>6193989.8061386514</v>
      </c>
      <c r="L2220" s="52">
        <v>0</v>
      </c>
      <c r="M2220" s="53">
        <v>37112231.474423885</v>
      </c>
    </row>
    <row r="2221" spans="1:13" x14ac:dyDescent="0.4">
      <c r="A2221" s="54"/>
      <c r="B2221" s="55">
        <v>2203</v>
      </c>
      <c r="C2221" s="55">
        <v>0</v>
      </c>
      <c r="D2221" s="55">
        <v>0</v>
      </c>
      <c r="E2221" s="55">
        <v>0</v>
      </c>
      <c r="F2221" s="55">
        <v>0</v>
      </c>
      <c r="G2221" s="55">
        <v>0</v>
      </c>
      <c r="H2221" s="55">
        <v>0</v>
      </c>
      <c r="I2221" s="55">
        <v>0</v>
      </c>
      <c r="J2221" s="55">
        <v>0</v>
      </c>
      <c r="K2221" s="55">
        <v>0</v>
      </c>
      <c r="L2221" s="55">
        <v>0</v>
      </c>
      <c r="M2221" s="56">
        <v>0</v>
      </c>
    </row>
    <row r="2222" spans="1:13" x14ac:dyDescent="0.4">
      <c r="A2222" s="51"/>
      <c r="B2222" s="52">
        <v>2204</v>
      </c>
      <c r="C2222" s="52">
        <v>0</v>
      </c>
      <c r="D2222" s="52">
        <v>0</v>
      </c>
      <c r="E2222" s="52">
        <v>0</v>
      </c>
      <c r="F2222" s="52">
        <v>0</v>
      </c>
      <c r="G2222" s="52">
        <v>0</v>
      </c>
      <c r="H2222" s="52">
        <v>0</v>
      </c>
      <c r="I2222" s="52">
        <v>0</v>
      </c>
      <c r="J2222" s="52">
        <v>0</v>
      </c>
      <c r="K2222" s="52">
        <v>0</v>
      </c>
      <c r="L2222" s="52">
        <v>0</v>
      </c>
      <c r="M2222" s="53">
        <v>0</v>
      </c>
    </row>
    <row r="2223" spans="1:13" x14ac:dyDescent="0.4">
      <c r="A2223" s="54"/>
      <c r="B2223" s="55">
        <v>2205</v>
      </c>
      <c r="C2223" s="55">
        <v>0</v>
      </c>
      <c r="D2223" s="55">
        <v>0</v>
      </c>
      <c r="E2223" s="55">
        <v>0</v>
      </c>
      <c r="F2223" s="55">
        <v>0</v>
      </c>
      <c r="G2223" s="55">
        <v>0</v>
      </c>
      <c r="H2223" s="55">
        <v>0</v>
      </c>
      <c r="I2223" s="55">
        <v>0</v>
      </c>
      <c r="J2223" s="55">
        <v>6243189.9817458987</v>
      </c>
      <c r="K2223" s="55">
        <v>5898168.9326930754</v>
      </c>
      <c r="L2223" s="55">
        <v>0</v>
      </c>
      <c r="M2223" s="56">
        <v>5898168.9326930754</v>
      </c>
    </row>
    <row r="2224" spans="1:13" x14ac:dyDescent="0.4">
      <c r="A2224" s="51"/>
      <c r="B2224" s="52">
        <v>2206</v>
      </c>
      <c r="C2224" s="52">
        <v>0</v>
      </c>
      <c r="D2224" s="52">
        <v>0</v>
      </c>
      <c r="E2224" s="52">
        <v>0</v>
      </c>
      <c r="F2224" s="52">
        <v>0</v>
      </c>
      <c r="G2224" s="52">
        <v>0</v>
      </c>
      <c r="H2224" s="52">
        <v>0</v>
      </c>
      <c r="I2224" s="52">
        <v>9454845.6166175548</v>
      </c>
      <c r="J2224" s="52">
        <v>0</v>
      </c>
      <c r="K2224" s="52">
        <v>0</v>
      </c>
      <c r="L2224" s="52">
        <v>6997006.6402404504</v>
      </c>
      <c r="M2224" s="53">
        <v>16451852.256858006</v>
      </c>
    </row>
    <row r="2225" spans="1:13" x14ac:dyDescent="0.4">
      <c r="A2225" s="54"/>
      <c r="B2225" s="55">
        <v>2207</v>
      </c>
      <c r="C2225" s="55">
        <v>0</v>
      </c>
      <c r="D2225" s="55">
        <v>0</v>
      </c>
      <c r="E2225" s="55">
        <v>0</v>
      </c>
      <c r="F2225" s="55">
        <v>5758317.1018593879</v>
      </c>
      <c r="G2225" s="55">
        <v>0</v>
      </c>
      <c r="H2225" s="55">
        <v>0</v>
      </c>
      <c r="I2225" s="55">
        <v>0</v>
      </c>
      <c r="J2225" s="55">
        <v>0</v>
      </c>
      <c r="K2225" s="55">
        <v>0</v>
      </c>
      <c r="L2225" s="55">
        <v>0</v>
      </c>
      <c r="M2225" s="56">
        <v>5758317.1018593879</v>
      </c>
    </row>
    <row r="2226" spans="1:13" x14ac:dyDescent="0.4">
      <c r="A2226" s="51"/>
      <c r="B2226" s="52">
        <v>2208</v>
      </c>
      <c r="C2226" s="52">
        <v>0</v>
      </c>
      <c r="D2226" s="52">
        <v>0</v>
      </c>
      <c r="E2226" s="52">
        <v>0</v>
      </c>
      <c r="F2226" s="52">
        <v>0</v>
      </c>
      <c r="G2226" s="52">
        <v>0</v>
      </c>
      <c r="H2226" s="52">
        <v>0</v>
      </c>
      <c r="I2226" s="52">
        <v>0</v>
      </c>
      <c r="J2226" s="52">
        <v>0</v>
      </c>
      <c r="K2226" s="52">
        <v>0</v>
      </c>
      <c r="L2226" s="52">
        <v>0</v>
      </c>
      <c r="M2226" s="53">
        <v>0</v>
      </c>
    </row>
    <row r="2227" spans="1:13" x14ac:dyDescent="0.4">
      <c r="A2227" s="54"/>
      <c r="B2227" s="55">
        <v>2209</v>
      </c>
      <c r="C2227" s="55">
        <v>0</v>
      </c>
      <c r="D2227" s="55">
        <v>0</v>
      </c>
      <c r="E2227" s="55">
        <v>0</v>
      </c>
      <c r="F2227" s="55">
        <v>0</v>
      </c>
      <c r="G2227" s="55">
        <v>0</v>
      </c>
      <c r="H2227" s="55">
        <v>0</v>
      </c>
      <c r="I2227" s="55">
        <v>0</v>
      </c>
      <c r="J2227" s="55">
        <v>0</v>
      </c>
      <c r="K2227" s="55">
        <v>0</v>
      </c>
      <c r="L2227" s="55">
        <v>0</v>
      </c>
      <c r="M2227" s="56">
        <v>0</v>
      </c>
    </row>
    <row r="2228" spans="1:13" x14ac:dyDescent="0.4">
      <c r="A2228" s="51"/>
      <c r="B2228" s="52">
        <v>2210</v>
      </c>
      <c r="C2228" s="52">
        <v>0</v>
      </c>
      <c r="D2228" s="52">
        <v>0</v>
      </c>
      <c r="E2228" s="52">
        <v>0</v>
      </c>
      <c r="F2228" s="52">
        <v>0</v>
      </c>
      <c r="G2228" s="52">
        <v>0</v>
      </c>
      <c r="H2228" s="52">
        <v>0</v>
      </c>
      <c r="I2228" s="52">
        <v>0</v>
      </c>
      <c r="J2228" s="52">
        <v>0</v>
      </c>
      <c r="K2228" s="52">
        <v>13584680.449499801</v>
      </c>
      <c r="L2228" s="52">
        <v>0</v>
      </c>
      <c r="M2228" s="53">
        <v>13584680.449499801</v>
      </c>
    </row>
    <row r="2229" spans="1:13" x14ac:dyDescent="0.4">
      <c r="A2229" s="54"/>
      <c r="B2229" s="55">
        <v>2211</v>
      </c>
      <c r="C2229" s="55">
        <v>0</v>
      </c>
      <c r="D2229" s="55">
        <v>0</v>
      </c>
      <c r="E2229" s="55">
        <v>0</v>
      </c>
      <c r="F2229" s="55">
        <v>7567677.1620662306</v>
      </c>
      <c r="G2229" s="55">
        <v>0</v>
      </c>
      <c r="H2229" s="55">
        <v>0</v>
      </c>
      <c r="I2229" s="55">
        <v>0</v>
      </c>
      <c r="J2229" s="55">
        <v>0</v>
      </c>
      <c r="K2229" s="55">
        <v>0</v>
      </c>
      <c r="L2229" s="55">
        <v>0</v>
      </c>
      <c r="M2229" s="56">
        <v>17510613.77760715</v>
      </c>
    </row>
    <row r="2230" spans="1:13" x14ac:dyDescent="0.4">
      <c r="A2230" s="51"/>
      <c r="B2230" s="52">
        <v>2212</v>
      </c>
      <c r="C2230" s="52">
        <v>0</v>
      </c>
      <c r="D2230" s="52">
        <v>0</v>
      </c>
      <c r="E2230" s="52">
        <v>10839271.763132686</v>
      </c>
      <c r="F2230" s="52">
        <v>0</v>
      </c>
      <c r="G2230" s="52">
        <v>0</v>
      </c>
      <c r="H2230" s="52">
        <v>0</v>
      </c>
      <c r="I2230" s="52">
        <v>0</v>
      </c>
      <c r="J2230" s="52">
        <v>0</v>
      </c>
      <c r="K2230" s="52">
        <v>0</v>
      </c>
      <c r="L2230" s="52">
        <v>0</v>
      </c>
      <c r="M2230" s="53">
        <v>10839271.763132686</v>
      </c>
    </row>
    <row r="2231" spans="1:13" x14ac:dyDescent="0.4">
      <c r="A2231" s="54"/>
      <c r="B2231" s="55">
        <v>2213</v>
      </c>
      <c r="C2231" s="55">
        <v>0</v>
      </c>
      <c r="D2231" s="55">
        <v>0</v>
      </c>
      <c r="E2231" s="55">
        <v>8384840.7271387968</v>
      </c>
      <c r="F2231" s="55">
        <v>0</v>
      </c>
      <c r="G2231" s="55">
        <v>0</v>
      </c>
      <c r="H2231" s="55">
        <v>0</v>
      </c>
      <c r="I2231" s="55">
        <v>0</v>
      </c>
      <c r="J2231" s="55">
        <v>0</v>
      </c>
      <c r="K2231" s="55">
        <v>0</v>
      </c>
      <c r="L2231" s="55">
        <v>0</v>
      </c>
      <c r="M2231" s="56">
        <v>8384840.7271387968</v>
      </c>
    </row>
    <row r="2232" spans="1:13" x14ac:dyDescent="0.4">
      <c r="A2232" s="51"/>
      <c r="B2232" s="52">
        <v>2214</v>
      </c>
      <c r="C2232" s="52">
        <v>0</v>
      </c>
      <c r="D2232" s="52">
        <v>0</v>
      </c>
      <c r="E2232" s="52">
        <v>0</v>
      </c>
      <c r="F2232" s="52">
        <v>0</v>
      </c>
      <c r="G2232" s="52">
        <v>0</v>
      </c>
      <c r="H2232" s="52">
        <v>0</v>
      </c>
      <c r="I2232" s="52">
        <v>0</v>
      </c>
      <c r="J2232" s="52">
        <v>0</v>
      </c>
      <c r="K2232" s="52">
        <v>0</v>
      </c>
      <c r="L2232" s="52">
        <v>0</v>
      </c>
      <c r="M2232" s="53">
        <v>0</v>
      </c>
    </row>
    <row r="2233" spans="1:13" x14ac:dyDescent="0.4">
      <c r="A2233" s="54"/>
      <c r="B2233" s="55">
        <v>2215</v>
      </c>
      <c r="C2233" s="55">
        <v>6112153.9015250541</v>
      </c>
      <c r="D2233" s="55">
        <v>0</v>
      </c>
      <c r="E2233" s="55">
        <v>11250929.839380927</v>
      </c>
      <c r="F2233" s="55">
        <v>0</v>
      </c>
      <c r="G2233" s="55">
        <v>0</v>
      </c>
      <c r="H2233" s="55">
        <v>0</v>
      </c>
      <c r="I2233" s="55">
        <v>0</v>
      </c>
      <c r="J2233" s="55">
        <v>0</v>
      </c>
      <c r="K2233" s="55">
        <v>0</v>
      </c>
      <c r="L2233" s="55">
        <v>0</v>
      </c>
      <c r="M2233" s="56">
        <v>17363083.740905985</v>
      </c>
    </row>
    <row r="2234" spans="1:13" x14ac:dyDescent="0.4">
      <c r="A2234" s="51"/>
      <c r="B2234" s="52">
        <v>2216</v>
      </c>
      <c r="C2234" s="52">
        <v>0</v>
      </c>
      <c r="D2234" s="52">
        <v>0</v>
      </c>
      <c r="E2234" s="52">
        <v>89589120.625481486</v>
      </c>
      <c r="F2234" s="52">
        <v>8894071.7400030214</v>
      </c>
      <c r="G2234" s="52">
        <v>0</v>
      </c>
      <c r="H2234" s="52">
        <v>0</v>
      </c>
      <c r="I2234" s="52">
        <v>0</v>
      </c>
      <c r="J2234" s="52">
        <v>0</v>
      </c>
      <c r="K2234" s="52">
        <v>0</v>
      </c>
      <c r="L2234" s="52">
        <v>0</v>
      </c>
      <c r="M2234" s="53">
        <v>98483192.365484506</v>
      </c>
    </row>
    <row r="2235" spans="1:13" x14ac:dyDescent="0.4">
      <c r="A2235" s="54"/>
      <c r="B2235" s="55">
        <v>2217</v>
      </c>
      <c r="C2235" s="55">
        <v>7106769.0344268773</v>
      </c>
      <c r="D2235" s="55">
        <v>0</v>
      </c>
      <c r="E2235" s="55">
        <v>0</v>
      </c>
      <c r="F2235" s="55">
        <v>0</v>
      </c>
      <c r="G2235" s="55">
        <v>0</v>
      </c>
      <c r="H2235" s="55">
        <v>0</v>
      </c>
      <c r="I2235" s="55">
        <v>0</v>
      </c>
      <c r="J2235" s="55">
        <v>0</v>
      </c>
      <c r="K2235" s="55">
        <v>0</v>
      </c>
      <c r="L2235" s="55">
        <v>0</v>
      </c>
      <c r="M2235" s="56">
        <v>7106769.0344268773</v>
      </c>
    </row>
    <row r="2236" spans="1:13" x14ac:dyDescent="0.4">
      <c r="A2236" s="51"/>
      <c r="B2236" s="52">
        <v>2218</v>
      </c>
      <c r="C2236" s="52">
        <v>6974644.9780956022</v>
      </c>
      <c r="D2236" s="52">
        <v>0</v>
      </c>
      <c r="E2236" s="52">
        <v>0</v>
      </c>
      <c r="F2236" s="52">
        <v>6941315.9547078963</v>
      </c>
      <c r="G2236" s="52">
        <v>0</v>
      </c>
      <c r="H2236" s="52">
        <v>0</v>
      </c>
      <c r="I2236" s="52">
        <v>0</v>
      </c>
      <c r="J2236" s="52">
        <v>0</v>
      </c>
      <c r="K2236" s="52">
        <v>0</v>
      </c>
      <c r="L2236" s="52">
        <v>0</v>
      </c>
      <c r="M2236" s="53">
        <v>20746647.468938813</v>
      </c>
    </row>
    <row r="2237" spans="1:13" x14ac:dyDescent="0.4">
      <c r="A2237" s="54"/>
      <c r="B2237" s="55">
        <v>2219</v>
      </c>
      <c r="C2237" s="55">
        <v>0</v>
      </c>
      <c r="D2237" s="55">
        <v>0</v>
      </c>
      <c r="E2237" s="55">
        <v>0</v>
      </c>
      <c r="F2237" s="55">
        <v>0</v>
      </c>
      <c r="G2237" s="55">
        <v>0</v>
      </c>
      <c r="H2237" s="55">
        <v>0</v>
      </c>
      <c r="I2237" s="55">
        <v>0</v>
      </c>
      <c r="J2237" s="55">
        <v>0</v>
      </c>
      <c r="K2237" s="55">
        <v>0</v>
      </c>
      <c r="L2237" s="55">
        <v>0</v>
      </c>
      <c r="M2237" s="56">
        <v>0</v>
      </c>
    </row>
    <row r="2238" spans="1:13" x14ac:dyDescent="0.4">
      <c r="A2238" s="51"/>
      <c r="B2238" s="52">
        <v>2220</v>
      </c>
      <c r="C2238" s="52">
        <v>0</v>
      </c>
      <c r="D2238" s="52">
        <v>41094598.140030429</v>
      </c>
      <c r="E2238" s="52">
        <v>0</v>
      </c>
      <c r="F2238" s="52">
        <v>0</v>
      </c>
      <c r="G2238" s="52">
        <v>0</v>
      </c>
      <c r="H2238" s="52">
        <v>0</v>
      </c>
      <c r="I2238" s="52">
        <v>70058702.352198005</v>
      </c>
      <c r="J2238" s="52">
        <v>0</v>
      </c>
      <c r="K2238" s="52">
        <v>0</v>
      </c>
      <c r="L2238" s="52">
        <v>0</v>
      </c>
      <c r="M2238" s="53">
        <v>111153300.49222843</v>
      </c>
    </row>
    <row r="2239" spans="1:13" x14ac:dyDescent="0.4">
      <c r="A2239" s="54"/>
      <c r="B2239" s="55">
        <v>2221</v>
      </c>
      <c r="C2239" s="55">
        <v>0</v>
      </c>
      <c r="D2239" s="55">
        <v>0</v>
      </c>
      <c r="E2239" s="55">
        <v>0</v>
      </c>
      <c r="F2239" s="55">
        <v>0</v>
      </c>
      <c r="G2239" s="55">
        <v>0</v>
      </c>
      <c r="H2239" s="55">
        <v>0</v>
      </c>
      <c r="I2239" s="55">
        <v>0</v>
      </c>
      <c r="J2239" s="55">
        <v>0</v>
      </c>
      <c r="K2239" s="55">
        <v>0</v>
      </c>
      <c r="L2239" s="55">
        <v>0</v>
      </c>
      <c r="M2239" s="56">
        <v>0</v>
      </c>
    </row>
    <row r="2240" spans="1:13" x14ac:dyDescent="0.4">
      <c r="A2240" s="51"/>
      <c r="B2240" s="52">
        <v>2222</v>
      </c>
      <c r="C2240" s="52">
        <v>0</v>
      </c>
      <c r="D2240" s="52">
        <v>0</v>
      </c>
      <c r="E2240" s="52">
        <v>0</v>
      </c>
      <c r="F2240" s="52">
        <v>0</v>
      </c>
      <c r="G2240" s="52">
        <v>0</v>
      </c>
      <c r="H2240" s="52">
        <v>0</v>
      </c>
      <c r="I2240" s="52">
        <v>0</v>
      </c>
      <c r="J2240" s="52">
        <v>0</v>
      </c>
      <c r="K2240" s="52">
        <v>131619854.44756263</v>
      </c>
      <c r="L2240" s="52">
        <v>0</v>
      </c>
      <c r="M2240" s="53">
        <v>131619854.44756263</v>
      </c>
    </row>
    <row r="2241" spans="1:13" x14ac:dyDescent="0.4">
      <c r="A2241" s="54"/>
      <c r="B2241" s="55">
        <v>2223</v>
      </c>
      <c r="C2241" s="55">
        <v>0</v>
      </c>
      <c r="D2241" s="55">
        <v>0</v>
      </c>
      <c r="E2241" s="55">
        <v>0</v>
      </c>
      <c r="F2241" s="55">
        <v>0</v>
      </c>
      <c r="G2241" s="55">
        <v>0</v>
      </c>
      <c r="H2241" s="55">
        <v>0</v>
      </c>
      <c r="I2241" s="55">
        <v>0</v>
      </c>
      <c r="J2241" s="55">
        <v>0</v>
      </c>
      <c r="K2241" s="55">
        <v>0</v>
      </c>
      <c r="L2241" s="55">
        <v>0</v>
      </c>
      <c r="M2241" s="56">
        <v>0</v>
      </c>
    </row>
    <row r="2242" spans="1:13" x14ac:dyDescent="0.4">
      <c r="A2242" s="51"/>
      <c r="B2242" s="52">
        <v>2224</v>
      </c>
      <c r="C2242" s="52">
        <v>0</v>
      </c>
      <c r="D2242" s="52">
        <v>0</v>
      </c>
      <c r="E2242" s="52">
        <v>0</v>
      </c>
      <c r="F2242" s="52">
        <v>0</v>
      </c>
      <c r="G2242" s="52">
        <v>9047442.0849624611</v>
      </c>
      <c r="H2242" s="52">
        <v>0</v>
      </c>
      <c r="I2242" s="52">
        <v>6701473.295424358</v>
      </c>
      <c r="J2242" s="52">
        <v>9344801.184281636</v>
      </c>
      <c r="K2242" s="52">
        <v>0</v>
      </c>
      <c r="L2242" s="52">
        <v>0</v>
      </c>
      <c r="M2242" s="53">
        <v>15748915.380386818</v>
      </c>
    </row>
    <row r="2243" spans="1:13" x14ac:dyDescent="0.4">
      <c r="A2243" s="54"/>
      <c r="B2243" s="55">
        <v>2225</v>
      </c>
      <c r="C2243" s="55">
        <v>0</v>
      </c>
      <c r="D2243" s="55">
        <v>7852607.9354987489</v>
      </c>
      <c r="E2243" s="55">
        <v>0</v>
      </c>
      <c r="F2243" s="55">
        <v>0</v>
      </c>
      <c r="G2243" s="55">
        <v>9017996.8067475315</v>
      </c>
      <c r="H2243" s="55">
        <v>0</v>
      </c>
      <c r="I2243" s="55">
        <v>0</v>
      </c>
      <c r="J2243" s="55">
        <v>19807490.73906849</v>
      </c>
      <c r="K2243" s="55">
        <v>0</v>
      </c>
      <c r="L2243" s="55">
        <v>0</v>
      </c>
      <c r="M2243" s="56">
        <v>16870604.742246281</v>
      </c>
    </row>
    <row r="2244" spans="1:13" x14ac:dyDescent="0.4">
      <c r="A2244" s="51"/>
      <c r="B2244" s="52">
        <v>2226</v>
      </c>
      <c r="C2244" s="52">
        <v>0</v>
      </c>
      <c r="D2244" s="52">
        <v>0</v>
      </c>
      <c r="E2244" s="52">
        <v>0</v>
      </c>
      <c r="F2244" s="52">
        <v>0</v>
      </c>
      <c r="G2244" s="52">
        <v>10156884.349904517</v>
      </c>
      <c r="H2244" s="52">
        <v>0</v>
      </c>
      <c r="I2244" s="52">
        <v>0</v>
      </c>
      <c r="J2244" s="52">
        <v>0</v>
      </c>
      <c r="K2244" s="52">
        <v>0</v>
      </c>
      <c r="L2244" s="52">
        <v>0</v>
      </c>
      <c r="M2244" s="53">
        <v>10156884.349904517</v>
      </c>
    </row>
    <row r="2245" spans="1:13" x14ac:dyDescent="0.4">
      <c r="A2245" s="54"/>
      <c r="B2245" s="55">
        <v>2227</v>
      </c>
      <c r="C2245" s="55">
        <v>7172439.4479865506</v>
      </c>
      <c r="D2245" s="55">
        <v>0</v>
      </c>
      <c r="E2245" s="55">
        <v>0</v>
      </c>
      <c r="F2245" s="55">
        <v>0</v>
      </c>
      <c r="G2245" s="55">
        <v>0</v>
      </c>
      <c r="H2245" s="55">
        <v>0</v>
      </c>
      <c r="I2245" s="55">
        <v>0</v>
      </c>
      <c r="J2245" s="55">
        <v>0</v>
      </c>
      <c r="K2245" s="55">
        <v>0</v>
      </c>
      <c r="L2245" s="55">
        <v>0</v>
      </c>
      <c r="M2245" s="56">
        <v>7172439.4479865506</v>
      </c>
    </row>
    <row r="2246" spans="1:13" x14ac:dyDescent="0.4">
      <c r="A2246" s="51"/>
      <c r="B2246" s="52">
        <v>2228</v>
      </c>
      <c r="C2246" s="52">
        <v>0</v>
      </c>
      <c r="D2246" s="52">
        <v>0</v>
      </c>
      <c r="E2246" s="52">
        <v>0</v>
      </c>
      <c r="F2246" s="52">
        <v>0</v>
      </c>
      <c r="G2246" s="52">
        <v>0</v>
      </c>
      <c r="H2246" s="52">
        <v>0</v>
      </c>
      <c r="I2246" s="52">
        <v>0</v>
      </c>
      <c r="J2246" s="52">
        <v>0</v>
      </c>
      <c r="K2246" s="52">
        <v>0</v>
      </c>
      <c r="L2246" s="52">
        <v>0</v>
      </c>
      <c r="M2246" s="53">
        <v>0</v>
      </c>
    </row>
    <row r="2247" spans="1:13" x14ac:dyDescent="0.4">
      <c r="A2247" s="54"/>
      <c r="B2247" s="55">
        <v>2229</v>
      </c>
      <c r="C2247" s="55">
        <v>0</v>
      </c>
      <c r="D2247" s="55">
        <v>0</v>
      </c>
      <c r="E2247" s="55">
        <v>0</v>
      </c>
      <c r="F2247" s="55">
        <v>0</v>
      </c>
      <c r="G2247" s="55">
        <v>0</v>
      </c>
      <c r="H2247" s="55">
        <v>0</v>
      </c>
      <c r="I2247" s="55">
        <v>0</v>
      </c>
      <c r="J2247" s="55">
        <v>0</v>
      </c>
      <c r="K2247" s="55">
        <v>0</v>
      </c>
      <c r="L2247" s="55">
        <v>0</v>
      </c>
      <c r="M2247" s="56">
        <v>0</v>
      </c>
    </row>
    <row r="2248" spans="1:13" x14ac:dyDescent="0.4">
      <c r="A2248" s="51"/>
      <c r="B2248" s="52">
        <v>2230</v>
      </c>
      <c r="C2248" s="52">
        <v>0</v>
      </c>
      <c r="D2248" s="52">
        <v>0</v>
      </c>
      <c r="E2248" s="52">
        <v>0</v>
      </c>
      <c r="F2248" s="52">
        <v>0</v>
      </c>
      <c r="G2248" s="52">
        <v>0</v>
      </c>
      <c r="H2248" s="52">
        <v>0</v>
      </c>
      <c r="I2248" s="52">
        <v>0</v>
      </c>
      <c r="J2248" s="52">
        <v>0</v>
      </c>
      <c r="K2248" s="52">
        <v>0</v>
      </c>
      <c r="L2248" s="52">
        <v>0</v>
      </c>
      <c r="M2248" s="53">
        <v>0</v>
      </c>
    </row>
    <row r="2249" spans="1:13" x14ac:dyDescent="0.4">
      <c r="A2249" s="54"/>
      <c r="B2249" s="55">
        <v>2231</v>
      </c>
      <c r="C2249" s="55">
        <v>6205108.2538069598</v>
      </c>
      <c r="D2249" s="55">
        <v>0</v>
      </c>
      <c r="E2249" s="55">
        <v>0</v>
      </c>
      <c r="F2249" s="55">
        <v>16882805.454949461</v>
      </c>
      <c r="G2249" s="55">
        <v>0</v>
      </c>
      <c r="H2249" s="55">
        <v>0</v>
      </c>
      <c r="I2249" s="55">
        <v>0</v>
      </c>
      <c r="J2249" s="55">
        <v>0</v>
      </c>
      <c r="K2249" s="55">
        <v>0</v>
      </c>
      <c r="L2249" s="55">
        <v>0</v>
      </c>
      <c r="M2249" s="56">
        <v>23087913.708756421</v>
      </c>
    </row>
    <row r="2250" spans="1:13" x14ac:dyDescent="0.4">
      <c r="A2250" s="51"/>
      <c r="B2250" s="52">
        <v>2232</v>
      </c>
      <c r="C2250" s="52">
        <v>0</v>
      </c>
      <c r="D2250" s="52">
        <v>0</v>
      </c>
      <c r="E2250" s="52">
        <v>10475997.440334693</v>
      </c>
      <c r="F2250" s="52">
        <v>43478239.208194241</v>
      </c>
      <c r="G2250" s="52">
        <v>0</v>
      </c>
      <c r="H2250" s="52">
        <v>0</v>
      </c>
      <c r="I2250" s="52">
        <v>0</v>
      </c>
      <c r="J2250" s="52">
        <v>51456488.920113161</v>
      </c>
      <c r="K2250" s="52">
        <v>16807627.727254167</v>
      </c>
      <c r="L2250" s="52">
        <v>0</v>
      </c>
      <c r="M2250" s="53">
        <v>70761864.375783101</v>
      </c>
    </row>
    <row r="2251" spans="1:13" x14ac:dyDescent="0.4">
      <c r="A2251" s="54"/>
      <c r="B2251" s="55">
        <v>2233</v>
      </c>
      <c r="C2251" s="55">
        <v>0</v>
      </c>
      <c r="D2251" s="55">
        <v>0</v>
      </c>
      <c r="E2251" s="55">
        <v>0</v>
      </c>
      <c r="F2251" s="55">
        <v>0</v>
      </c>
      <c r="G2251" s="55">
        <v>0</v>
      </c>
      <c r="H2251" s="55">
        <v>0</v>
      </c>
      <c r="I2251" s="55">
        <v>0</v>
      </c>
      <c r="J2251" s="55">
        <v>0</v>
      </c>
      <c r="K2251" s="55">
        <v>0</v>
      </c>
      <c r="L2251" s="55">
        <v>0</v>
      </c>
      <c r="M2251" s="56">
        <v>0</v>
      </c>
    </row>
    <row r="2252" spans="1:13" x14ac:dyDescent="0.4">
      <c r="A2252" s="51"/>
      <c r="B2252" s="52">
        <v>2234</v>
      </c>
      <c r="C2252" s="52">
        <v>0</v>
      </c>
      <c r="D2252" s="52">
        <v>0</v>
      </c>
      <c r="E2252" s="52">
        <v>0</v>
      </c>
      <c r="F2252" s="52">
        <v>0</v>
      </c>
      <c r="G2252" s="52">
        <v>0</v>
      </c>
      <c r="H2252" s="52">
        <v>0</v>
      </c>
      <c r="I2252" s="52">
        <v>118820374.92140374</v>
      </c>
      <c r="J2252" s="52">
        <v>0</v>
      </c>
      <c r="K2252" s="52">
        <v>0</v>
      </c>
      <c r="L2252" s="52">
        <v>0</v>
      </c>
      <c r="M2252" s="53">
        <v>118820374.92140374</v>
      </c>
    </row>
    <row r="2253" spans="1:13" x14ac:dyDescent="0.4">
      <c r="A2253" s="54"/>
      <c r="B2253" s="55">
        <v>2235</v>
      </c>
      <c r="C2253" s="55">
        <v>0</v>
      </c>
      <c r="D2253" s="55">
        <v>0</v>
      </c>
      <c r="E2253" s="55">
        <v>0</v>
      </c>
      <c r="F2253" s="55">
        <v>0</v>
      </c>
      <c r="G2253" s="55">
        <v>0</v>
      </c>
      <c r="H2253" s="55">
        <v>0</v>
      </c>
      <c r="I2253" s="55">
        <v>0</v>
      </c>
      <c r="J2253" s="55">
        <v>0</v>
      </c>
      <c r="K2253" s="55">
        <v>0</v>
      </c>
      <c r="L2253" s="55">
        <v>0</v>
      </c>
      <c r="M2253" s="56">
        <v>0</v>
      </c>
    </row>
    <row r="2254" spans="1:13" x14ac:dyDescent="0.4">
      <c r="A2254" s="51"/>
      <c r="B2254" s="52">
        <v>2236</v>
      </c>
      <c r="C2254" s="52">
        <v>0</v>
      </c>
      <c r="D2254" s="52">
        <v>0</v>
      </c>
      <c r="E2254" s="52">
        <v>6401774.8841363695</v>
      </c>
      <c r="F2254" s="52">
        <v>0</v>
      </c>
      <c r="G2254" s="52">
        <v>0</v>
      </c>
      <c r="H2254" s="52">
        <v>0</v>
      </c>
      <c r="I2254" s="52">
        <v>0</v>
      </c>
      <c r="J2254" s="52">
        <v>0</v>
      </c>
      <c r="K2254" s="52">
        <v>0</v>
      </c>
      <c r="L2254" s="52">
        <v>0</v>
      </c>
      <c r="M2254" s="53">
        <v>6401774.8841363695</v>
      </c>
    </row>
    <row r="2255" spans="1:13" x14ac:dyDescent="0.4">
      <c r="A2255" s="54"/>
      <c r="B2255" s="55">
        <v>2237</v>
      </c>
      <c r="C2255" s="55">
        <v>0</v>
      </c>
      <c r="D2255" s="55">
        <v>0</v>
      </c>
      <c r="E2255" s="55">
        <v>0</v>
      </c>
      <c r="F2255" s="55">
        <v>0</v>
      </c>
      <c r="G2255" s="55">
        <v>0</v>
      </c>
      <c r="H2255" s="55">
        <v>0</v>
      </c>
      <c r="I2255" s="55">
        <v>0</v>
      </c>
      <c r="J2255" s="55">
        <v>0</v>
      </c>
      <c r="K2255" s="55">
        <v>0</v>
      </c>
      <c r="L2255" s="55">
        <v>0</v>
      </c>
      <c r="M2255" s="56">
        <v>0</v>
      </c>
    </row>
    <row r="2256" spans="1:13" x14ac:dyDescent="0.4">
      <c r="A2256" s="51"/>
      <c r="B2256" s="52">
        <v>2238</v>
      </c>
      <c r="C2256" s="52">
        <v>0</v>
      </c>
      <c r="D2256" s="52">
        <v>0</v>
      </c>
      <c r="E2256" s="52">
        <v>0</v>
      </c>
      <c r="F2256" s="52">
        <v>0</v>
      </c>
      <c r="G2256" s="52">
        <v>0</v>
      </c>
      <c r="H2256" s="52">
        <v>0</v>
      </c>
      <c r="I2256" s="52">
        <v>0</v>
      </c>
      <c r="J2256" s="52">
        <v>0</v>
      </c>
      <c r="K2256" s="52">
        <v>0</v>
      </c>
      <c r="L2256" s="52">
        <v>0</v>
      </c>
      <c r="M2256" s="53">
        <v>0</v>
      </c>
    </row>
    <row r="2257" spans="1:13" x14ac:dyDescent="0.4">
      <c r="A2257" s="54"/>
      <c r="B2257" s="55">
        <v>2239</v>
      </c>
      <c r="C2257" s="55">
        <v>0</v>
      </c>
      <c r="D2257" s="55">
        <v>0</v>
      </c>
      <c r="E2257" s="55">
        <v>0</v>
      </c>
      <c r="F2257" s="55">
        <v>0</v>
      </c>
      <c r="G2257" s="55">
        <v>0</v>
      </c>
      <c r="H2257" s="55">
        <v>0</v>
      </c>
      <c r="I2257" s="55">
        <v>0</v>
      </c>
      <c r="J2257" s="55">
        <v>0</v>
      </c>
      <c r="K2257" s="55">
        <v>0</v>
      </c>
      <c r="L2257" s="55">
        <v>0</v>
      </c>
      <c r="M2257" s="56">
        <v>0</v>
      </c>
    </row>
    <row r="2258" spans="1:13" x14ac:dyDescent="0.4">
      <c r="A2258" s="51"/>
      <c r="B2258" s="52">
        <v>2240</v>
      </c>
      <c r="C2258" s="52">
        <v>0</v>
      </c>
      <c r="D2258" s="52">
        <v>0</v>
      </c>
      <c r="E2258" s="52">
        <v>0</v>
      </c>
      <c r="F2258" s="52">
        <v>0</v>
      </c>
      <c r="G2258" s="52">
        <v>0</v>
      </c>
      <c r="H2258" s="52">
        <v>0</v>
      </c>
      <c r="I2258" s="52">
        <v>0</v>
      </c>
      <c r="J2258" s="52">
        <v>0</v>
      </c>
      <c r="K2258" s="52">
        <v>0</v>
      </c>
      <c r="L2258" s="52">
        <v>0</v>
      </c>
      <c r="M2258" s="53">
        <v>0</v>
      </c>
    </row>
    <row r="2259" spans="1:13" x14ac:dyDescent="0.4">
      <c r="A2259" s="54"/>
      <c r="B2259" s="55">
        <v>2241</v>
      </c>
      <c r="C2259" s="55">
        <v>0</v>
      </c>
      <c r="D2259" s="55">
        <v>0</v>
      </c>
      <c r="E2259" s="55">
        <v>0</v>
      </c>
      <c r="F2259" s="55">
        <v>77279567.809926525</v>
      </c>
      <c r="G2259" s="55">
        <v>0</v>
      </c>
      <c r="H2259" s="55">
        <v>0</v>
      </c>
      <c r="I2259" s="55">
        <v>0</v>
      </c>
      <c r="J2259" s="55">
        <v>0</v>
      </c>
      <c r="K2259" s="55">
        <v>16641557.81073799</v>
      </c>
      <c r="L2259" s="55">
        <v>10442532.50059812</v>
      </c>
      <c r="M2259" s="56">
        <v>104363658.12126262</v>
      </c>
    </row>
    <row r="2260" spans="1:13" x14ac:dyDescent="0.4">
      <c r="A2260" s="51"/>
      <c r="B2260" s="52">
        <v>2242</v>
      </c>
      <c r="C2260" s="52">
        <v>0</v>
      </c>
      <c r="D2260" s="52">
        <v>0</v>
      </c>
      <c r="E2260" s="52">
        <v>0</v>
      </c>
      <c r="F2260" s="52">
        <v>0</v>
      </c>
      <c r="G2260" s="52">
        <v>0</v>
      </c>
      <c r="H2260" s="52">
        <v>0</v>
      </c>
      <c r="I2260" s="52">
        <v>0</v>
      </c>
      <c r="J2260" s="52">
        <v>0</v>
      </c>
      <c r="K2260" s="52">
        <v>0</v>
      </c>
      <c r="L2260" s="52">
        <v>0</v>
      </c>
      <c r="M2260" s="53">
        <v>0</v>
      </c>
    </row>
    <row r="2261" spans="1:13" x14ac:dyDescent="0.4">
      <c r="A2261" s="54"/>
      <c r="B2261" s="55">
        <v>2243</v>
      </c>
      <c r="C2261" s="55">
        <v>0</v>
      </c>
      <c r="D2261" s="55">
        <v>0</v>
      </c>
      <c r="E2261" s="55">
        <v>7521432.0259122476</v>
      </c>
      <c r="F2261" s="55">
        <v>0</v>
      </c>
      <c r="G2261" s="55">
        <v>0</v>
      </c>
      <c r="H2261" s="55">
        <v>0</v>
      </c>
      <c r="I2261" s="55">
        <v>5854980.2695301287</v>
      </c>
      <c r="J2261" s="55">
        <v>0</v>
      </c>
      <c r="K2261" s="55">
        <v>0</v>
      </c>
      <c r="L2261" s="55">
        <v>0</v>
      </c>
      <c r="M2261" s="56">
        <v>13376412.295442376</v>
      </c>
    </row>
    <row r="2262" spans="1:13" x14ac:dyDescent="0.4">
      <c r="A2262" s="51"/>
      <c r="B2262" s="52">
        <v>2244</v>
      </c>
      <c r="C2262" s="52">
        <v>0</v>
      </c>
      <c r="D2262" s="52">
        <v>0</v>
      </c>
      <c r="E2262" s="52">
        <v>0</v>
      </c>
      <c r="F2262" s="52">
        <v>0</v>
      </c>
      <c r="G2262" s="52">
        <v>0</v>
      </c>
      <c r="H2262" s="52">
        <v>44080555.925219595</v>
      </c>
      <c r="I2262" s="52">
        <v>0</v>
      </c>
      <c r="J2262" s="52">
        <v>0</v>
      </c>
      <c r="K2262" s="52">
        <v>0</v>
      </c>
      <c r="L2262" s="52">
        <v>0</v>
      </c>
      <c r="M2262" s="53">
        <v>167487496.30839664</v>
      </c>
    </row>
    <row r="2263" spans="1:13" x14ac:dyDescent="0.4">
      <c r="A2263" s="54"/>
      <c r="B2263" s="55">
        <v>2245</v>
      </c>
      <c r="C2263" s="55">
        <v>0</v>
      </c>
      <c r="D2263" s="55">
        <v>0</v>
      </c>
      <c r="E2263" s="55">
        <v>0</v>
      </c>
      <c r="F2263" s="55">
        <v>12762897.929127973</v>
      </c>
      <c r="G2263" s="55">
        <v>0</v>
      </c>
      <c r="H2263" s="55">
        <v>0</v>
      </c>
      <c r="I2263" s="55">
        <v>0</v>
      </c>
      <c r="J2263" s="55">
        <v>0</v>
      </c>
      <c r="K2263" s="55">
        <v>0</v>
      </c>
      <c r="L2263" s="55">
        <v>0</v>
      </c>
      <c r="M2263" s="56">
        <v>12762897.929127973</v>
      </c>
    </row>
    <row r="2264" spans="1:13" x14ac:dyDescent="0.4">
      <c r="A2264" s="51"/>
      <c r="B2264" s="52">
        <v>2246</v>
      </c>
      <c r="C2264" s="52">
        <v>0</v>
      </c>
      <c r="D2264" s="52">
        <v>0</v>
      </c>
      <c r="E2264" s="52">
        <v>0</v>
      </c>
      <c r="F2264" s="52">
        <v>0</v>
      </c>
      <c r="G2264" s="52">
        <v>0</v>
      </c>
      <c r="H2264" s="52">
        <v>0</v>
      </c>
      <c r="I2264" s="52">
        <v>0</v>
      </c>
      <c r="J2264" s="52">
        <v>0</v>
      </c>
      <c r="K2264" s="52">
        <v>0</v>
      </c>
      <c r="L2264" s="52">
        <v>0</v>
      </c>
      <c r="M2264" s="53">
        <v>15704960.468943017</v>
      </c>
    </row>
    <row r="2265" spans="1:13" x14ac:dyDescent="0.4">
      <c r="A2265" s="54"/>
      <c r="B2265" s="55">
        <v>2247</v>
      </c>
      <c r="C2265" s="55">
        <v>0</v>
      </c>
      <c r="D2265" s="55">
        <v>0</v>
      </c>
      <c r="E2265" s="55">
        <v>0</v>
      </c>
      <c r="F2265" s="55">
        <v>0</v>
      </c>
      <c r="G2265" s="55">
        <v>0</v>
      </c>
      <c r="H2265" s="55">
        <v>0</v>
      </c>
      <c r="I2265" s="55">
        <v>12415261.838734737</v>
      </c>
      <c r="J2265" s="55">
        <v>0</v>
      </c>
      <c r="K2265" s="55">
        <v>0</v>
      </c>
      <c r="L2265" s="55">
        <v>0</v>
      </c>
      <c r="M2265" s="56">
        <v>12415261.838734737</v>
      </c>
    </row>
    <row r="2266" spans="1:13" x14ac:dyDescent="0.4">
      <c r="A2266" s="51"/>
      <c r="B2266" s="52">
        <v>2248</v>
      </c>
      <c r="C2266" s="52">
        <v>0</v>
      </c>
      <c r="D2266" s="52">
        <v>0</v>
      </c>
      <c r="E2266" s="52">
        <v>0</v>
      </c>
      <c r="F2266" s="52">
        <v>0</v>
      </c>
      <c r="G2266" s="52">
        <v>0</v>
      </c>
      <c r="H2266" s="52">
        <v>0</v>
      </c>
      <c r="I2266" s="52">
        <v>5755587.2865268309</v>
      </c>
      <c r="J2266" s="52">
        <v>18418489.796849523</v>
      </c>
      <c r="K2266" s="52">
        <v>0</v>
      </c>
      <c r="L2266" s="52">
        <v>0</v>
      </c>
      <c r="M2266" s="53">
        <v>5755587.2865268309</v>
      </c>
    </row>
    <row r="2267" spans="1:13" x14ac:dyDescent="0.4">
      <c r="A2267" s="54"/>
      <c r="B2267" s="55">
        <v>2249</v>
      </c>
      <c r="C2267" s="55">
        <v>0</v>
      </c>
      <c r="D2267" s="55">
        <v>0</v>
      </c>
      <c r="E2267" s="55">
        <v>0</v>
      </c>
      <c r="F2267" s="55">
        <v>0</v>
      </c>
      <c r="G2267" s="55">
        <v>0</v>
      </c>
      <c r="H2267" s="55">
        <v>0</v>
      </c>
      <c r="I2267" s="55">
        <v>0</v>
      </c>
      <c r="J2267" s="55">
        <v>0</v>
      </c>
      <c r="K2267" s="55">
        <v>0</v>
      </c>
      <c r="L2267" s="55">
        <v>0</v>
      </c>
      <c r="M2267" s="56">
        <v>22527484.804641958</v>
      </c>
    </row>
    <row r="2268" spans="1:13" x14ac:dyDescent="0.4">
      <c r="A2268" s="51"/>
      <c r="B2268" s="52">
        <v>2250</v>
      </c>
      <c r="C2268" s="52">
        <v>0</v>
      </c>
      <c r="D2268" s="52">
        <v>0</v>
      </c>
      <c r="E2268" s="52">
        <v>0</v>
      </c>
      <c r="F2268" s="52">
        <v>0</v>
      </c>
      <c r="G2268" s="52">
        <v>0</v>
      </c>
      <c r="H2268" s="52">
        <v>0</v>
      </c>
      <c r="I2268" s="52">
        <v>0</v>
      </c>
      <c r="J2268" s="52">
        <v>0</v>
      </c>
      <c r="K2268" s="52">
        <v>0</v>
      </c>
      <c r="L2268" s="52">
        <v>0</v>
      </c>
      <c r="M2268" s="53">
        <v>0</v>
      </c>
    </row>
    <row r="2269" spans="1:13" x14ac:dyDescent="0.4">
      <c r="A2269" s="54"/>
      <c r="B2269" s="55">
        <v>2251</v>
      </c>
      <c r="C2269" s="55">
        <v>0</v>
      </c>
      <c r="D2269" s="55">
        <v>0</v>
      </c>
      <c r="E2269" s="55">
        <v>0</v>
      </c>
      <c r="F2269" s="55">
        <v>6593467.8828832153</v>
      </c>
      <c r="G2269" s="55">
        <v>0</v>
      </c>
      <c r="H2269" s="55">
        <v>0</v>
      </c>
      <c r="I2269" s="55">
        <v>0</v>
      </c>
      <c r="J2269" s="55">
        <v>0</v>
      </c>
      <c r="K2269" s="55">
        <v>0</v>
      </c>
      <c r="L2269" s="55">
        <v>0</v>
      </c>
      <c r="M2269" s="56">
        <v>12405095.244549075</v>
      </c>
    </row>
    <row r="2270" spans="1:13" x14ac:dyDescent="0.4">
      <c r="A2270" s="51"/>
      <c r="B2270" s="52">
        <v>2252</v>
      </c>
      <c r="C2270" s="52">
        <v>0</v>
      </c>
      <c r="D2270" s="52">
        <v>0</v>
      </c>
      <c r="E2270" s="52">
        <v>0</v>
      </c>
      <c r="F2270" s="52">
        <v>0</v>
      </c>
      <c r="G2270" s="52">
        <v>0</v>
      </c>
      <c r="H2270" s="52">
        <v>0</v>
      </c>
      <c r="I2270" s="52">
        <v>0</v>
      </c>
      <c r="J2270" s="52">
        <v>0</v>
      </c>
      <c r="K2270" s="52">
        <v>15389833.10083507</v>
      </c>
      <c r="L2270" s="52">
        <v>0</v>
      </c>
      <c r="M2270" s="53">
        <v>15389833.10083507</v>
      </c>
    </row>
    <row r="2271" spans="1:13" x14ac:dyDescent="0.4">
      <c r="A2271" s="54"/>
      <c r="B2271" s="55">
        <v>2253</v>
      </c>
      <c r="C2271" s="55">
        <v>0</v>
      </c>
      <c r="D2271" s="55">
        <v>0</v>
      </c>
      <c r="E2271" s="55">
        <v>23716542.06945923</v>
      </c>
      <c r="F2271" s="55">
        <v>0</v>
      </c>
      <c r="G2271" s="55">
        <v>0</v>
      </c>
      <c r="H2271" s="55">
        <v>0</v>
      </c>
      <c r="I2271" s="55">
        <v>0</v>
      </c>
      <c r="J2271" s="55">
        <v>0</v>
      </c>
      <c r="K2271" s="55">
        <v>12843107.370650925</v>
      </c>
      <c r="L2271" s="55">
        <v>0</v>
      </c>
      <c r="M2271" s="56">
        <v>36559649.440110154</v>
      </c>
    </row>
    <row r="2272" spans="1:13" x14ac:dyDescent="0.4">
      <c r="A2272" s="51"/>
      <c r="B2272" s="52">
        <v>2254</v>
      </c>
      <c r="C2272" s="52">
        <v>0</v>
      </c>
      <c r="D2272" s="52">
        <v>0</v>
      </c>
      <c r="E2272" s="52">
        <v>0</v>
      </c>
      <c r="F2272" s="52">
        <v>23213787.641663797</v>
      </c>
      <c r="G2272" s="52">
        <v>5819738.5422178954</v>
      </c>
      <c r="H2272" s="52">
        <v>0</v>
      </c>
      <c r="I2272" s="52">
        <v>0</v>
      </c>
      <c r="J2272" s="52">
        <v>0</v>
      </c>
      <c r="K2272" s="52">
        <v>0</v>
      </c>
      <c r="L2272" s="52">
        <v>0</v>
      </c>
      <c r="M2272" s="53">
        <v>29033526.183881693</v>
      </c>
    </row>
    <row r="2273" spans="1:13" x14ac:dyDescent="0.4">
      <c r="A2273" s="54"/>
      <c r="B2273" s="55">
        <v>2255</v>
      </c>
      <c r="C2273" s="55">
        <v>0</v>
      </c>
      <c r="D2273" s="55">
        <v>0</v>
      </c>
      <c r="E2273" s="55">
        <v>0</v>
      </c>
      <c r="F2273" s="55">
        <v>0</v>
      </c>
      <c r="G2273" s="55">
        <v>14684667.885857413</v>
      </c>
      <c r="H2273" s="55">
        <v>0</v>
      </c>
      <c r="I2273" s="55">
        <v>0</v>
      </c>
      <c r="J2273" s="55">
        <v>0</v>
      </c>
      <c r="K2273" s="55">
        <v>0</v>
      </c>
      <c r="L2273" s="55">
        <v>23520087.563042842</v>
      </c>
      <c r="M2273" s="56">
        <v>38204755.448900253</v>
      </c>
    </row>
    <row r="2274" spans="1:13" x14ac:dyDescent="0.4">
      <c r="A2274" s="51"/>
      <c r="B2274" s="52">
        <v>2256</v>
      </c>
      <c r="C2274" s="52">
        <v>0</v>
      </c>
      <c r="D2274" s="52">
        <v>0</v>
      </c>
      <c r="E2274" s="52">
        <v>0</v>
      </c>
      <c r="F2274" s="52">
        <v>56535644.939762719</v>
      </c>
      <c r="G2274" s="52">
        <v>0</v>
      </c>
      <c r="H2274" s="52">
        <v>0</v>
      </c>
      <c r="I2274" s="52">
        <v>0</v>
      </c>
      <c r="J2274" s="52">
        <v>0</v>
      </c>
      <c r="K2274" s="52">
        <v>5945557.0962382276</v>
      </c>
      <c r="L2274" s="52">
        <v>0</v>
      </c>
      <c r="M2274" s="53">
        <v>62481202.036000945</v>
      </c>
    </row>
    <row r="2275" spans="1:13" x14ac:dyDescent="0.4">
      <c r="A2275" s="54"/>
      <c r="B2275" s="55">
        <v>2257</v>
      </c>
      <c r="C2275" s="55">
        <v>0</v>
      </c>
      <c r="D2275" s="55">
        <v>0</v>
      </c>
      <c r="E2275" s="55">
        <v>0</v>
      </c>
      <c r="F2275" s="55">
        <v>0</v>
      </c>
      <c r="G2275" s="55">
        <v>7865290.2618855843</v>
      </c>
      <c r="H2275" s="55">
        <v>0</v>
      </c>
      <c r="I2275" s="55">
        <v>0</v>
      </c>
      <c r="J2275" s="55">
        <v>12575254.375438396</v>
      </c>
      <c r="K2275" s="55">
        <v>0</v>
      </c>
      <c r="L2275" s="55">
        <v>0</v>
      </c>
      <c r="M2275" s="56">
        <v>7865290.2618855843</v>
      </c>
    </row>
    <row r="2276" spans="1:13" x14ac:dyDescent="0.4">
      <c r="A2276" s="51"/>
      <c r="B2276" s="52">
        <v>2258</v>
      </c>
      <c r="C2276" s="52">
        <v>0</v>
      </c>
      <c r="D2276" s="52">
        <v>0</v>
      </c>
      <c r="E2276" s="52">
        <v>0</v>
      </c>
      <c r="F2276" s="52">
        <v>0</v>
      </c>
      <c r="G2276" s="52">
        <v>0</v>
      </c>
      <c r="H2276" s="52">
        <v>0</v>
      </c>
      <c r="I2276" s="52">
        <v>0</v>
      </c>
      <c r="J2276" s="52">
        <v>0</v>
      </c>
      <c r="K2276" s="52">
        <v>0</v>
      </c>
      <c r="L2276" s="52">
        <v>0</v>
      </c>
      <c r="M2276" s="53">
        <v>0</v>
      </c>
    </row>
    <row r="2277" spans="1:13" x14ac:dyDescent="0.4">
      <c r="A2277" s="54"/>
      <c r="B2277" s="55">
        <v>2259</v>
      </c>
      <c r="C2277" s="55">
        <v>0</v>
      </c>
      <c r="D2277" s="55">
        <v>0</v>
      </c>
      <c r="E2277" s="55">
        <v>9891191.3583042733</v>
      </c>
      <c r="F2277" s="55">
        <v>30656036.290261246</v>
      </c>
      <c r="G2277" s="55">
        <v>0</v>
      </c>
      <c r="H2277" s="55">
        <v>0</v>
      </c>
      <c r="I2277" s="55">
        <v>0</v>
      </c>
      <c r="J2277" s="55">
        <v>0</v>
      </c>
      <c r="K2277" s="55">
        <v>0</v>
      </c>
      <c r="L2277" s="55">
        <v>0</v>
      </c>
      <c r="M2277" s="56">
        <v>51097655.705793373</v>
      </c>
    </row>
    <row r="2278" spans="1:13" x14ac:dyDescent="0.4">
      <c r="A2278" s="51"/>
      <c r="B2278" s="52">
        <v>2260</v>
      </c>
      <c r="C2278" s="52">
        <v>0</v>
      </c>
      <c r="D2278" s="52">
        <v>6086406.7715421887</v>
      </c>
      <c r="E2278" s="52">
        <v>0</v>
      </c>
      <c r="F2278" s="52">
        <v>0</v>
      </c>
      <c r="G2278" s="52">
        <v>0</v>
      </c>
      <c r="H2278" s="52">
        <v>0</v>
      </c>
      <c r="I2278" s="52">
        <v>0</v>
      </c>
      <c r="J2278" s="52">
        <v>0</v>
      </c>
      <c r="K2278" s="52">
        <v>0</v>
      </c>
      <c r="L2278" s="52">
        <v>0</v>
      </c>
      <c r="M2278" s="53">
        <v>6086406.7715421887</v>
      </c>
    </row>
    <row r="2279" spans="1:13" x14ac:dyDescent="0.4">
      <c r="A2279" s="54"/>
      <c r="B2279" s="55">
        <v>2261</v>
      </c>
      <c r="C2279" s="55">
        <v>6080505.0560306394</v>
      </c>
      <c r="D2279" s="55">
        <v>0</v>
      </c>
      <c r="E2279" s="55">
        <v>0</v>
      </c>
      <c r="F2279" s="55">
        <v>16872453.976509802</v>
      </c>
      <c r="G2279" s="55">
        <v>0</v>
      </c>
      <c r="H2279" s="55">
        <v>0</v>
      </c>
      <c r="I2279" s="55">
        <v>0</v>
      </c>
      <c r="J2279" s="55">
        <v>0</v>
      </c>
      <c r="K2279" s="55">
        <v>0</v>
      </c>
      <c r="L2279" s="55">
        <v>0</v>
      </c>
      <c r="M2279" s="56">
        <v>10094883000.522528</v>
      </c>
    </row>
    <row r="2280" spans="1:13" x14ac:dyDescent="0.4">
      <c r="A2280" s="51"/>
      <c r="B2280" s="52">
        <v>2262</v>
      </c>
      <c r="C2280" s="52">
        <v>0</v>
      </c>
      <c r="D2280" s="52">
        <v>0</v>
      </c>
      <c r="E2280" s="52">
        <v>0</v>
      </c>
      <c r="F2280" s="52">
        <v>0</v>
      </c>
      <c r="G2280" s="52">
        <v>20908106.529779315</v>
      </c>
      <c r="H2280" s="52">
        <v>0</v>
      </c>
      <c r="I2280" s="52">
        <v>0</v>
      </c>
      <c r="J2280" s="52">
        <v>0</v>
      </c>
      <c r="K2280" s="52">
        <v>0</v>
      </c>
      <c r="L2280" s="52">
        <v>0</v>
      </c>
      <c r="M2280" s="53">
        <v>20908106.529779315</v>
      </c>
    </row>
    <row r="2281" spans="1:13" x14ac:dyDescent="0.4">
      <c r="A2281" s="54"/>
      <c r="B2281" s="55">
        <v>2263</v>
      </c>
      <c r="C2281" s="55">
        <v>0</v>
      </c>
      <c r="D2281" s="55">
        <v>0</v>
      </c>
      <c r="E2281" s="55">
        <v>0</v>
      </c>
      <c r="F2281" s="55">
        <v>0</v>
      </c>
      <c r="G2281" s="55">
        <v>0</v>
      </c>
      <c r="H2281" s="55">
        <v>0</v>
      </c>
      <c r="I2281" s="55">
        <v>16427457.800237635</v>
      </c>
      <c r="J2281" s="55">
        <v>0</v>
      </c>
      <c r="K2281" s="55">
        <v>0</v>
      </c>
      <c r="L2281" s="55">
        <v>0</v>
      </c>
      <c r="M2281" s="56">
        <v>16427457.800237635</v>
      </c>
    </row>
    <row r="2282" spans="1:13" x14ac:dyDescent="0.4">
      <c r="A2282" s="51"/>
      <c r="B2282" s="52">
        <v>2264</v>
      </c>
      <c r="C2282" s="52">
        <v>0</v>
      </c>
      <c r="D2282" s="52">
        <v>0</v>
      </c>
      <c r="E2282" s="52">
        <v>0</v>
      </c>
      <c r="F2282" s="52">
        <v>0</v>
      </c>
      <c r="G2282" s="52">
        <v>0</v>
      </c>
      <c r="H2282" s="52">
        <v>0</v>
      </c>
      <c r="I2282" s="52">
        <v>0</v>
      </c>
      <c r="J2282" s="52">
        <v>0</v>
      </c>
      <c r="K2282" s="52">
        <v>0</v>
      </c>
      <c r="L2282" s="52">
        <v>0</v>
      </c>
      <c r="M2282" s="53">
        <v>0</v>
      </c>
    </row>
    <row r="2283" spans="1:13" x14ac:dyDescent="0.4">
      <c r="A2283" s="54"/>
      <c r="B2283" s="55">
        <v>2265</v>
      </c>
      <c r="C2283" s="55">
        <v>0</v>
      </c>
      <c r="D2283" s="55">
        <v>0</v>
      </c>
      <c r="E2283" s="55">
        <v>0</v>
      </c>
      <c r="F2283" s="55">
        <v>0</v>
      </c>
      <c r="G2283" s="55">
        <v>0</v>
      </c>
      <c r="H2283" s="55">
        <v>0</v>
      </c>
      <c r="I2283" s="55">
        <v>0</v>
      </c>
      <c r="J2283" s="55">
        <v>0</v>
      </c>
      <c r="K2283" s="55">
        <v>0</v>
      </c>
      <c r="L2283" s="55">
        <v>0</v>
      </c>
      <c r="M2283" s="56">
        <v>0</v>
      </c>
    </row>
    <row r="2284" spans="1:13" x14ac:dyDescent="0.4">
      <c r="A2284" s="51"/>
      <c r="B2284" s="52">
        <v>2266</v>
      </c>
      <c r="C2284" s="52">
        <v>0</v>
      </c>
      <c r="D2284" s="52">
        <v>0</v>
      </c>
      <c r="E2284" s="52">
        <v>0</v>
      </c>
      <c r="F2284" s="52">
        <v>0</v>
      </c>
      <c r="G2284" s="52">
        <v>0</v>
      </c>
      <c r="H2284" s="52">
        <v>0</v>
      </c>
      <c r="I2284" s="52">
        <v>0</v>
      </c>
      <c r="J2284" s="52">
        <v>0</v>
      </c>
      <c r="K2284" s="52">
        <v>6816849.1883543702</v>
      </c>
      <c r="L2284" s="52">
        <v>0</v>
      </c>
      <c r="M2284" s="53">
        <v>6816849.1883543702</v>
      </c>
    </row>
    <row r="2285" spans="1:13" x14ac:dyDescent="0.4">
      <c r="A2285" s="54"/>
      <c r="B2285" s="55">
        <v>2267</v>
      </c>
      <c r="C2285" s="55">
        <v>0</v>
      </c>
      <c r="D2285" s="55">
        <v>0</v>
      </c>
      <c r="E2285" s="55">
        <v>0</v>
      </c>
      <c r="F2285" s="55">
        <v>0</v>
      </c>
      <c r="G2285" s="55">
        <v>0</v>
      </c>
      <c r="H2285" s="55">
        <v>0</v>
      </c>
      <c r="I2285" s="55">
        <v>0</v>
      </c>
      <c r="J2285" s="55">
        <v>0</v>
      </c>
      <c r="K2285" s="55">
        <v>0</v>
      </c>
      <c r="L2285" s="55">
        <v>0</v>
      </c>
      <c r="M2285" s="56">
        <v>0</v>
      </c>
    </row>
    <row r="2286" spans="1:13" x14ac:dyDescent="0.4">
      <c r="A2286" s="51"/>
      <c r="B2286" s="52">
        <v>2268</v>
      </c>
      <c r="C2286" s="52">
        <v>0</v>
      </c>
      <c r="D2286" s="52">
        <v>195895088.23250157</v>
      </c>
      <c r="E2286" s="52">
        <v>0</v>
      </c>
      <c r="F2286" s="52">
        <v>0</v>
      </c>
      <c r="G2286" s="52">
        <v>0</v>
      </c>
      <c r="H2286" s="52">
        <v>0</v>
      </c>
      <c r="I2286" s="52">
        <v>0</v>
      </c>
      <c r="J2286" s="52">
        <v>0</v>
      </c>
      <c r="K2286" s="52">
        <v>0</v>
      </c>
      <c r="L2286" s="52">
        <v>0</v>
      </c>
      <c r="M2286" s="53">
        <v>195895088.23250157</v>
      </c>
    </row>
    <row r="2287" spans="1:13" x14ac:dyDescent="0.4">
      <c r="A2287" s="54"/>
      <c r="B2287" s="55">
        <v>2269</v>
      </c>
      <c r="C2287" s="55">
        <v>0</v>
      </c>
      <c r="D2287" s="55">
        <v>0</v>
      </c>
      <c r="E2287" s="55">
        <v>0</v>
      </c>
      <c r="F2287" s="55">
        <v>0</v>
      </c>
      <c r="G2287" s="55">
        <v>0</v>
      </c>
      <c r="H2287" s="55">
        <v>0</v>
      </c>
      <c r="I2287" s="55">
        <v>0</v>
      </c>
      <c r="J2287" s="55">
        <v>15512839.514569361</v>
      </c>
      <c r="K2287" s="55">
        <v>6094395.8122094795</v>
      </c>
      <c r="L2287" s="55">
        <v>0</v>
      </c>
      <c r="M2287" s="56">
        <v>6094395.8122094795</v>
      </c>
    </row>
    <row r="2288" spans="1:13" x14ac:dyDescent="0.4">
      <c r="A2288" s="51"/>
      <c r="B2288" s="52">
        <v>2270</v>
      </c>
      <c r="C2288" s="52">
        <v>0</v>
      </c>
      <c r="D2288" s="52">
        <v>0</v>
      </c>
      <c r="E2288" s="52">
        <v>0</v>
      </c>
      <c r="F2288" s="52">
        <v>0</v>
      </c>
      <c r="G2288" s="52">
        <v>0</v>
      </c>
      <c r="H2288" s="52">
        <v>0</v>
      </c>
      <c r="I2288" s="52">
        <v>0</v>
      </c>
      <c r="J2288" s="52">
        <v>0</v>
      </c>
      <c r="K2288" s="52">
        <v>6038125.7440825077</v>
      </c>
      <c r="L2288" s="52">
        <v>0</v>
      </c>
      <c r="M2288" s="53">
        <v>6038125.7440825077</v>
      </c>
    </row>
    <row r="2289" spans="1:13" x14ac:dyDescent="0.4">
      <c r="A2289" s="54"/>
      <c r="B2289" s="55">
        <v>2271</v>
      </c>
      <c r="C2289" s="55">
        <v>0</v>
      </c>
      <c r="D2289" s="55">
        <v>0</v>
      </c>
      <c r="E2289" s="55">
        <v>0</v>
      </c>
      <c r="F2289" s="55">
        <v>0</v>
      </c>
      <c r="G2289" s="55">
        <v>0</v>
      </c>
      <c r="H2289" s="55">
        <v>0</v>
      </c>
      <c r="I2289" s="55">
        <v>0</v>
      </c>
      <c r="J2289" s="55">
        <v>0</v>
      </c>
      <c r="K2289" s="55">
        <v>0</v>
      </c>
      <c r="L2289" s="55">
        <v>0</v>
      </c>
      <c r="M2289" s="56">
        <v>0</v>
      </c>
    </row>
    <row r="2290" spans="1:13" x14ac:dyDescent="0.4">
      <c r="A2290" s="51"/>
      <c r="B2290" s="52">
        <v>2272</v>
      </c>
      <c r="C2290" s="52">
        <v>0</v>
      </c>
      <c r="D2290" s="52">
        <v>0</v>
      </c>
      <c r="E2290" s="52">
        <v>14068237.147600183</v>
      </c>
      <c r="F2290" s="52">
        <v>5795066.9941774281</v>
      </c>
      <c r="G2290" s="52">
        <v>0</v>
      </c>
      <c r="H2290" s="52">
        <v>0</v>
      </c>
      <c r="I2290" s="52">
        <v>0</v>
      </c>
      <c r="J2290" s="52">
        <v>0</v>
      </c>
      <c r="K2290" s="52">
        <v>0</v>
      </c>
      <c r="L2290" s="52">
        <v>0</v>
      </c>
      <c r="M2290" s="53">
        <v>19863304.141777612</v>
      </c>
    </row>
    <row r="2291" spans="1:13" x14ac:dyDescent="0.4">
      <c r="A2291" s="54"/>
      <c r="B2291" s="55">
        <v>2273</v>
      </c>
      <c r="C2291" s="55">
        <v>0</v>
      </c>
      <c r="D2291" s="55">
        <v>0</v>
      </c>
      <c r="E2291" s="55">
        <v>0</v>
      </c>
      <c r="F2291" s="55">
        <v>0</v>
      </c>
      <c r="G2291" s="55">
        <v>0</v>
      </c>
      <c r="H2291" s="55">
        <v>65237085.911771543</v>
      </c>
      <c r="I2291" s="55">
        <v>9132544.4770455025</v>
      </c>
      <c r="J2291" s="55">
        <v>54799222.024625763</v>
      </c>
      <c r="K2291" s="55">
        <v>0</v>
      </c>
      <c r="L2291" s="55">
        <v>0</v>
      </c>
      <c r="M2291" s="56">
        <v>81064002.094634175</v>
      </c>
    </row>
    <row r="2292" spans="1:13" x14ac:dyDescent="0.4">
      <c r="A2292" s="51"/>
      <c r="B2292" s="52">
        <v>2274</v>
      </c>
      <c r="C2292" s="52">
        <v>0</v>
      </c>
      <c r="D2292" s="52">
        <v>0</v>
      </c>
      <c r="E2292" s="52">
        <v>0</v>
      </c>
      <c r="F2292" s="52">
        <v>0</v>
      </c>
      <c r="G2292" s="52">
        <v>0</v>
      </c>
      <c r="H2292" s="52">
        <v>0</v>
      </c>
      <c r="I2292" s="52">
        <v>0</v>
      </c>
      <c r="J2292" s="52">
        <v>0</v>
      </c>
      <c r="K2292" s="52">
        <v>52049576.161199912</v>
      </c>
      <c r="L2292" s="52">
        <v>0</v>
      </c>
      <c r="M2292" s="53">
        <v>52049576.161199912</v>
      </c>
    </row>
    <row r="2293" spans="1:13" x14ac:dyDescent="0.4">
      <c r="A2293" s="54"/>
      <c r="B2293" s="55">
        <v>2275</v>
      </c>
      <c r="C2293" s="55">
        <v>0</v>
      </c>
      <c r="D2293" s="55">
        <v>0</v>
      </c>
      <c r="E2293" s="55">
        <v>0</v>
      </c>
      <c r="F2293" s="55">
        <v>0</v>
      </c>
      <c r="G2293" s="55">
        <v>0</v>
      </c>
      <c r="H2293" s="55">
        <v>0</v>
      </c>
      <c r="I2293" s="55">
        <v>0</v>
      </c>
      <c r="J2293" s="55">
        <v>13710903.565633455</v>
      </c>
      <c r="K2293" s="55">
        <v>0</v>
      </c>
      <c r="L2293" s="55">
        <v>0</v>
      </c>
      <c r="M2293" s="56">
        <v>0</v>
      </c>
    </row>
    <row r="2294" spans="1:13" x14ac:dyDescent="0.4">
      <c r="A2294" s="51"/>
      <c r="B2294" s="52">
        <v>2276</v>
      </c>
      <c r="C2294" s="52">
        <v>0</v>
      </c>
      <c r="D2294" s="52">
        <v>0</v>
      </c>
      <c r="E2294" s="52">
        <v>0</v>
      </c>
      <c r="F2294" s="52">
        <v>19809494.117931075</v>
      </c>
      <c r="G2294" s="52">
        <v>0</v>
      </c>
      <c r="H2294" s="52">
        <v>0</v>
      </c>
      <c r="I2294" s="52">
        <v>0</v>
      </c>
      <c r="J2294" s="52">
        <v>0</v>
      </c>
      <c r="K2294" s="52">
        <v>0</v>
      </c>
      <c r="L2294" s="52">
        <v>0</v>
      </c>
      <c r="M2294" s="53">
        <v>19809494.117931075</v>
      </c>
    </row>
    <row r="2295" spans="1:13" x14ac:dyDescent="0.4">
      <c r="A2295" s="54"/>
      <c r="B2295" s="55">
        <v>2277</v>
      </c>
      <c r="C2295" s="55">
        <v>0</v>
      </c>
      <c r="D2295" s="55">
        <v>0</v>
      </c>
      <c r="E2295" s="55">
        <v>0</v>
      </c>
      <c r="F2295" s="55">
        <v>0</v>
      </c>
      <c r="G2295" s="55">
        <v>0</v>
      </c>
      <c r="H2295" s="55">
        <v>0</v>
      </c>
      <c r="I2295" s="55">
        <v>0</v>
      </c>
      <c r="J2295" s="55">
        <v>7894243.3478176557</v>
      </c>
      <c r="K2295" s="55">
        <v>0</v>
      </c>
      <c r="L2295" s="55">
        <v>0</v>
      </c>
      <c r="M2295" s="56">
        <v>0</v>
      </c>
    </row>
    <row r="2296" spans="1:13" x14ac:dyDescent="0.4">
      <c r="A2296" s="51"/>
      <c r="B2296" s="52">
        <v>2278</v>
      </c>
      <c r="C2296" s="52">
        <v>0</v>
      </c>
      <c r="D2296" s="52">
        <v>0</v>
      </c>
      <c r="E2296" s="52">
        <v>0</v>
      </c>
      <c r="F2296" s="52">
        <v>6142437.5653209882</v>
      </c>
      <c r="G2296" s="52">
        <v>0</v>
      </c>
      <c r="H2296" s="52">
        <v>0</v>
      </c>
      <c r="I2296" s="52">
        <v>0</v>
      </c>
      <c r="J2296" s="52">
        <v>0</v>
      </c>
      <c r="K2296" s="52">
        <v>0</v>
      </c>
      <c r="L2296" s="52">
        <v>0</v>
      </c>
      <c r="M2296" s="53">
        <v>6142437.5653209882</v>
      </c>
    </row>
    <row r="2297" spans="1:13" x14ac:dyDescent="0.4">
      <c r="A2297" s="54"/>
      <c r="B2297" s="55">
        <v>2279</v>
      </c>
      <c r="C2297" s="55">
        <v>0</v>
      </c>
      <c r="D2297" s="55">
        <v>0</v>
      </c>
      <c r="E2297" s="55">
        <v>7755866.3077630987</v>
      </c>
      <c r="F2297" s="55">
        <v>0</v>
      </c>
      <c r="G2297" s="55">
        <v>0</v>
      </c>
      <c r="H2297" s="55">
        <v>0</v>
      </c>
      <c r="I2297" s="55">
        <v>0</v>
      </c>
      <c r="J2297" s="55">
        <v>0</v>
      </c>
      <c r="K2297" s="55">
        <v>0</v>
      </c>
      <c r="L2297" s="55">
        <v>0</v>
      </c>
      <c r="M2297" s="56">
        <v>7755866.3077630987</v>
      </c>
    </row>
    <row r="2298" spans="1:13" x14ac:dyDescent="0.4">
      <c r="A2298" s="51"/>
      <c r="B2298" s="52">
        <v>2280</v>
      </c>
      <c r="C2298" s="52">
        <v>0</v>
      </c>
      <c r="D2298" s="52">
        <v>6932744.3397216173</v>
      </c>
      <c r="E2298" s="52">
        <v>0</v>
      </c>
      <c r="F2298" s="52">
        <v>0</v>
      </c>
      <c r="G2298" s="52">
        <v>0</v>
      </c>
      <c r="H2298" s="52">
        <v>0</v>
      </c>
      <c r="I2298" s="52">
        <v>0</v>
      </c>
      <c r="J2298" s="52">
        <v>0</v>
      </c>
      <c r="K2298" s="52">
        <v>0</v>
      </c>
      <c r="L2298" s="52">
        <v>0</v>
      </c>
      <c r="M2298" s="53">
        <v>14139091.278572008</v>
      </c>
    </row>
    <row r="2299" spans="1:13" x14ac:dyDescent="0.4">
      <c r="A2299" s="54"/>
      <c r="B2299" s="55">
        <v>2281</v>
      </c>
      <c r="C2299" s="55">
        <v>0</v>
      </c>
      <c r="D2299" s="55">
        <v>0</v>
      </c>
      <c r="E2299" s="55">
        <v>0</v>
      </c>
      <c r="F2299" s="55">
        <v>0</v>
      </c>
      <c r="G2299" s="55">
        <v>0</v>
      </c>
      <c r="H2299" s="55">
        <v>0</v>
      </c>
      <c r="I2299" s="55">
        <v>0</v>
      </c>
      <c r="J2299" s="55">
        <v>0</v>
      </c>
      <c r="K2299" s="55">
        <v>0</v>
      </c>
      <c r="L2299" s="55">
        <v>0</v>
      </c>
      <c r="M2299" s="56">
        <v>0</v>
      </c>
    </row>
    <row r="2300" spans="1:13" x14ac:dyDescent="0.4">
      <c r="A2300" s="51"/>
      <c r="B2300" s="52">
        <v>2282</v>
      </c>
      <c r="C2300" s="52">
        <v>0</v>
      </c>
      <c r="D2300" s="52">
        <v>0</v>
      </c>
      <c r="E2300" s="52">
        <v>0</v>
      </c>
      <c r="F2300" s="52">
        <v>0</v>
      </c>
      <c r="G2300" s="52">
        <v>0</v>
      </c>
      <c r="H2300" s="52">
        <v>0</v>
      </c>
      <c r="I2300" s="52">
        <v>69214562.171670049</v>
      </c>
      <c r="J2300" s="52">
        <v>0</v>
      </c>
      <c r="K2300" s="52">
        <v>32243799.582016587</v>
      </c>
      <c r="L2300" s="52">
        <v>0</v>
      </c>
      <c r="M2300" s="53">
        <v>101458361.75368664</v>
      </c>
    </row>
    <row r="2301" spans="1:13" x14ac:dyDescent="0.4">
      <c r="A2301" s="54"/>
      <c r="B2301" s="55">
        <v>2283</v>
      </c>
      <c r="C2301" s="55">
        <v>8522287.8221596759</v>
      </c>
      <c r="D2301" s="55">
        <v>39431672.301670656</v>
      </c>
      <c r="E2301" s="55">
        <v>0</v>
      </c>
      <c r="F2301" s="55">
        <v>0</v>
      </c>
      <c r="G2301" s="55">
        <v>0</v>
      </c>
      <c r="H2301" s="55">
        <v>0</v>
      </c>
      <c r="I2301" s="55">
        <v>0</v>
      </c>
      <c r="J2301" s="55">
        <v>0</v>
      </c>
      <c r="K2301" s="55">
        <v>0</v>
      </c>
      <c r="L2301" s="55">
        <v>0</v>
      </c>
      <c r="M2301" s="56">
        <v>47953960.123830333</v>
      </c>
    </row>
    <row r="2302" spans="1:13" x14ac:dyDescent="0.4">
      <c r="A2302" s="51"/>
      <c r="B2302" s="52">
        <v>2284</v>
      </c>
      <c r="C2302" s="52">
        <v>0</v>
      </c>
      <c r="D2302" s="52">
        <v>0</v>
      </c>
      <c r="E2302" s="52">
        <v>0</v>
      </c>
      <c r="F2302" s="52">
        <v>0</v>
      </c>
      <c r="G2302" s="52">
        <v>0</v>
      </c>
      <c r="H2302" s="52">
        <v>0</v>
      </c>
      <c r="I2302" s="52">
        <v>0</v>
      </c>
      <c r="J2302" s="52">
        <v>14970612.599441521</v>
      </c>
      <c r="K2302" s="52">
        <v>18763909.349957202</v>
      </c>
      <c r="L2302" s="52">
        <v>10027735.717465287</v>
      </c>
      <c r="M2302" s="53">
        <v>28791645.067422487</v>
      </c>
    </row>
    <row r="2303" spans="1:13" x14ac:dyDescent="0.4">
      <c r="A2303" s="54"/>
      <c r="B2303" s="55">
        <v>2285</v>
      </c>
      <c r="C2303" s="55">
        <v>0</v>
      </c>
      <c r="D2303" s="55">
        <v>0</v>
      </c>
      <c r="E2303" s="55">
        <v>0</v>
      </c>
      <c r="F2303" s="55">
        <v>17489730.75470167</v>
      </c>
      <c r="G2303" s="55">
        <v>0</v>
      </c>
      <c r="H2303" s="55">
        <v>0</v>
      </c>
      <c r="I2303" s="55">
        <v>36520355.194256544</v>
      </c>
      <c r="J2303" s="55">
        <v>0</v>
      </c>
      <c r="K2303" s="55">
        <v>0</v>
      </c>
      <c r="L2303" s="55">
        <v>0</v>
      </c>
      <c r="M2303" s="56">
        <v>54010085.948958218</v>
      </c>
    </row>
    <row r="2304" spans="1:13" x14ac:dyDescent="0.4">
      <c r="A2304" s="51"/>
      <c r="B2304" s="52">
        <v>2286</v>
      </c>
      <c r="C2304" s="52">
        <v>0</v>
      </c>
      <c r="D2304" s="52">
        <v>11866984.461336255</v>
      </c>
      <c r="E2304" s="52">
        <v>0</v>
      </c>
      <c r="F2304" s="52">
        <v>0</v>
      </c>
      <c r="G2304" s="52">
        <v>35849236.096627429</v>
      </c>
      <c r="H2304" s="52">
        <v>0</v>
      </c>
      <c r="I2304" s="52">
        <v>0</v>
      </c>
      <c r="J2304" s="52">
        <v>0</v>
      </c>
      <c r="K2304" s="52">
        <v>0</v>
      </c>
      <c r="L2304" s="52">
        <v>0</v>
      </c>
      <c r="M2304" s="53">
        <v>47716220.557963677</v>
      </c>
    </row>
    <row r="2305" spans="1:13" x14ac:dyDescent="0.4">
      <c r="A2305" s="54"/>
      <c r="B2305" s="55">
        <v>2287</v>
      </c>
      <c r="C2305" s="55">
        <v>0</v>
      </c>
      <c r="D2305" s="55">
        <v>0</v>
      </c>
      <c r="E2305" s="55">
        <v>0</v>
      </c>
      <c r="F2305" s="55">
        <v>0</v>
      </c>
      <c r="G2305" s="55">
        <v>0</v>
      </c>
      <c r="H2305" s="55">
        <v>0</v>
      </c>
      <c r="I2305" s="55">
        <v>0</v>
      </c>
      <c r="J2305" s="55">
        <v>0</v>
      </c>
      <c r="K2305" s="55">
        <v>0</v>
      </c>
      <c r="L2305" s="55">
        <v>0</v>
      </c>
      <c r="M2305" s="56">
        <v>18136686.39334581</v>
      </c>
    </row>
    <row r="2306" spans="1:13" x14ac:dyDescent="0.4">
      <c r="A2306" s="51"/>
      <c r="B2306" s="52">
        <v>2288</v>
      </c>
      <c r="C2306" s="52">
        <v>0</v>
      </c>
      <c r="D2306" s="52">
        <v>0</v>
      </c>
      <c r="E2306" s="52">
        <v>0</v>
      </c>
      <c r="F2306" s="52">
        <v>0</v>
      </c>
      <c r="G2306" s="52">
        <v>0</v>
      </c>
      <c r="H2306" s="52">
        <v>0</v>
      </c>
      <c r="I2306" s="52">
        <v>0</v>
      </c>
      <c r="J2306" s="52">
        <v>0</v>
      </c>
      <c r="K2306" s="52">
        <v>0</v>
      </c>
      <c r="L2306" s="52">
        <v>0</v>
      </c>
      <c r="M2306" s="53">
        <v>0</v>
      </c>
    </row>
    <row r="2307" spans="1:13" x14ac:dyDescent="0.4">
      <c r="A2307" s="54"/>
      <c r="B2307" s="55">
        <v>2289</v>
      </c>
      <c r="C2307" s="55">
        <v>6844539.0385961728</v>
      </c>
      <c r="D2307" s="55">
        <v>0</v>
      </c>
      <c r="E2307" s="55">
        <v>0</v>
      </c>
      <c r="F2307" s="55">
        <v>0</v>
      </c>
      <c r="G2307" s="55">
        <v>0</v>
      </c>
      <c r="H2307" s="55">
        <v>0</v>
      </c>
      <c r="I2307" s="55">
        <v>0</v>
      </c>
      <c r="J2307" s="55">
        <v>0</v>
      </c>
      <c r="K2307" s="55">
        <v>0</v>
      </c>
      <c r="L2307" s="55">
        <v>0</v>
      </c>
      <c r="M2307" s="56">
        <v>6844539.0385961728</v>
      </c>
    </row>
    <row r="2308" spans="1:13" x14ac:dyDescent="0.4">
      <c r="A2308" s="51"/>
      <c r="B2308" s="52">
        <v>2290</v>
      </c>
      <c r="C2308" s="52">
        <v>0</v>
      </c>
      <c r="D2308" s="52">
        <v>0</v>
      </c>
      <c r="E2308" s="52">
        <v>9676570.2768041752</v>
      </c>
      <c r="F2308" s="52">
        <v>0</v>
      </c>
      <c r="G2308" s="52">
        <v>0</v>
      </c>
      <c r="H2308" s="52">
        <v>0</v>
      </c>
      <c r="I2308" s="52">
        <v>0</v>
      </c>
      <c r="J2308" s="52">
        <v>0</v>
      </c>
      <c r="K2308" s="52">
        <v>22378275.528393112</v>
      </c>
      <c r="L2308" s="52">
        <v>47972906.122706622</v>
      </c>
      <c r="M2308" s="53">
        <v>88043418.586484075</v>
      </c>
    </row>
    <row r="2309" spans="1:13" x14ac:dyDescent="0.4">
      <c r="A2309" s="54"/>
      <c r="B2309" s="55">
        <v>2291</v>
      </c>
      <c r="C2309" s="55">
        <v>0</v>
      </c>
      <c r="D2309" s="55">
        <v>0</v>
      </c>
      <c r="E2309" s="55">
        <v>0</v>
      </c>
      <c r="F2309" s="55">
        <v>0</v>
      </c>
      <c r="G2309" s="55">
        <v>0</v>
      </c>
      <c r="H2309" s="55">
        <v>0</v>
      </c>
      <c r="I2309" s="55">
        <v>8552123.6348945089</v>
      </c>
      <c r="J2309" s="55">
        <v>0</v>
      </c>
      <c r="K2309" s="55">
        <v>0</v>
      </c>
      <c r="L2309" s="55">
        <v>0</v>
      </c>
      <c r="M2309" s="56">
        <v>8552123.6348945089</v>
      </c>
    </row>
    <row r="2310" spans="1:13" x14ac:dyDescent="0.4">
      <c r="A2310" s="51"/>
      <c r="B2310" s="52">
        <v>2292</v>
      </c>
      <c r="C2310" s="52">
        <v>0</v>
      </c>
      <c r="D2310" s="52">
        <v>0</v>
      </c>
      <c r="E2310" s="52">
        <v>0</v>
      </c>
      <c r="F2310" s="52">
        <v>0</v>
      </c>
      <c r="G2310" s="52">
        <v>0</v>
      </c>
      <c r="H2310" s="52">
        <v>11636789.398805976</v>
      </c>
      <c r="I2310" s="52">
        <v>19709537.319352064</v>
      </c>
      <c r="J2310" s="52">
        <v>0</v>
      </c>
      <c r="K2310" s="52">
        <v>0</v>
      </c>
      <c r="L2310" s="52">
        <v>0</v>
      </c>
      <c r="M2310" s="53">
        <v>136508937.95592952</v>
      </c>
    </row>
    <row r="2311" spans="1:13" x14ac:dyDescent="0.4">
      <c r="A2311" s="54"/>
      <c r="B2311" s="55">
        <v>2293</v>
      </c>
      <c r="C2311" s="55">
        <v>0</v>
      </c>
      <c r="D2311" s="55">
        <v>0</v>
      </c>
      <c r="E2311" s="55">
        <v>0</v>
      </c>
      <c r="F2311" s="55">
        <v>0</v>
      </c>
      <c r="G2311" s="55">
        <v>0</v>
      </c>
      <c r="H2311" s="55">
        <v>0</v>
      </c>
      <c r="I2311" s="55">
        <v>45682573.297432408</v>
      </c>
      <c r="J2311" s="55">
        <v>0</v>
      </c>
      <c r="K2311" s="55">
        <v>0</v>
      </c>
      <c r="L2311" s="55">
        <v>0</v>
      </c>
      <c r="M2311" s="56">
        <v>45682573.297432408</v>
      </c>
    </row>
    <row r="2312" spans="1:13" x14ac:dyDescent="0.4">
      <c r="A2312" s="51"/>
      <c r="B2312" s="52">
        <v>2294</v>
      </c>
      <c r="C2312" s="52">
        <v>0</v>
      </c>
      <c r="D2312" s="52">
        <v>0</v>
      </c>
      <c r="E2312" s="52">
        <v>0</v>
      </c>
      <c r="F2312" s="52">
        <v>7666823.4690225665</v>
      </c>
      <c r="G2312" s="52">
        <v>0</v>
      </c>
      <c r="H2312" s="52">
        <v>0</v>
      </c>
      <c r="I2312" s="52">
        <v>0</v>
      </c>
      <c r="J2312" s="52">
        <v>0</v>
      </c>
      <c r="K2312" s="52">
        <v>0</v>
      </c>
      <c r="L2312" s="52">
        <v>0</v>
      </c>
      <c r="M2312" s="53">
        <v>28030870.294119302</v>
      </c>
    </row>
    <row r="2313" spans="1:13" x14ac:dyDescent="0.4">
      <c r="A2313" s="54"/>
      <c r="B2313" s="55">
        <v>2295</v>
      </c>
      <c r="C2313" s="55">
        <v>0</v>
      </c>
      <c r="D2313" s="55">
        <v>0</v>
      </c>
      <c r="E2313" s="55">
        <v>0</v>
      </c>
      <c r="F2313" s="55">
        <v>0</v>
      </c>
      <c r="G2313" s="55">
        <v>0</v>
      </c>
      <c r="H2313" s="55">
        <v>0</v>
      </c>
      <c r="I2313" s="55">
        <v>0</v>
      </c>
      <c r="J2313" s="55">
        <v>21157658.890202481</v>
      </c>
      <c r="K2313" s="55">
        <v>15938340.123620125</v>
      </c>
      <c r="L2313" s="55">
        <v>0</v>
      </c>
      <c r="M2313" s="56">
        <v>15938340.123620125</v>
      </c>
    </row>
    <row r="2314" spans="1:13" x14ac:dyDescent="0.4">
      <c r="A2314" s="51"/>
      <c r="B2314" s="52">
        <v>2296</v>
      </c>
      <c r="C2314" s="52">
        <v>0</v>
      </c>
      <c r="D2314" s="52">
        <v>0</v>
      </c>
      <c r="E2314" s="52">
        <v>0</v>
      </c>
      <c r="F2314" s="52">
        <v>0</v>
      </c>
      <c r="G2314" s="52">
        <v>0</v>
      </c>
      <c r="H2314" s="52">
        <v>0</v>
      </c>
      <c r="I2314" s="52">
        <v>15932743.875361636</v>
      </c>
      <c r="J2314" s="52">
        <v>0</v>
      </c>
      <c r="K2314" s="52">
        <v>0</v>
      </c>
      <c r="L2314" s="52">
        <v>0</v>
      </c>
      <c r="M2314" s="53">
        <v>15932743.875361636</v>
      </c>
    </row>
    <row r="2315" spans="1:13" x14ac:dyDescent="0.4">
      <c r="A2315" s="54"/>
      <c r="B2315" s="55">
        <v>2297</v>
      </c>
      <c r="C2315" s="55">
        <v>0</v>
      </c>
      <c r="D2315" s="55">
        <v>0</v>
      </c>
      <c r="E2315" s="55">
        <v>0</v>
      </c>
      <c r="F2315" s="55">
        <v>0</v>
      </c>
      <c r="G2315" s="55">
        <v>0</v>
      </c>
      <c r="H2315" s="55">
        <v>0</v>
      </c>
      <c r="I2315" s="55">
        <v>0</v>
      </c>
      <c r="J2315" s="55">
        <v>0</v>
      </c>
      <c r="K2315" s="55">
        <v>0</v>
      </c>
      <c r="L2315" s="55">
        <v>0</v>
      </c>
      <c r="M2315" s="56">
        <v>0</v>
      </c>
    </row>
    <row r="2316" spans="1:13" x14ac:dyDescent="0.4">
      <c r="A2316" s="51"/>
      <c r="B2316" s="52">
        <v>2298</v>
      </c>
      <c r="C2316" s="52">
        <v>0</v>
      </c>
      <c r="D2316" s="52">
        <v>196768129.97083631</v>
      </c>
      <c r="E2316" s="52">
        <v>0</v>
      </c>
      <c r="F2316" s="52">
        <v>0</v>
      </c>
      <c r="G2316" s="52">
        <v>0</v>
      </c>
      <c r="H2316" s="52">
        <v>0</v>
      </c>
      <c r="I2316" s="52">
        <v>0</v>
      </c>
      <c r="J2316" s="52">
        <v>0</v>
      </c>
      <c r="K2316" s="52">
        <v>0</v>
      </c>
      <c r="L2316" s="52">
        <v>0</v>
      </c>
      <c r="M2316" s="53">
        <v>196768129.97083631</v>
      </c>
    </row>
    <row r="2317" spans="1:13" x14ac:dyDescent="0.4">
      <c r="A2317" s="54"/>
      <c r="B2317" s="55">
        <v>2299</v>
      </c>
      <c r="C2317" s="55">
        <v>0</v>
      </c>
      <c r="D2317" s="55">
        <v>0</v>
      </c>
      <c r="E2317" s="55">
        <v>0</v>
      </c>
      <c r="F2317" s="55">
        <v>0</v>
      </c>
      <c r="G2317" s="55">
        <v>10720905.77567324</v>
      </c>
      <c r="H2317" s="55">
        <v>0</v>
      </c>
      <c r="I2317" s="55">
        <v>0</v>
      </c>
      <c r="J2317" s="55">
        <v>0</v>
      </c>
      <c r="K2317" s="55">
        <v>6388622.1262774961</v>
      </c>
      <c r="L2317" s="55">
        <v>0</v>
      </c>
      <c r="M2317" s="56">
        <v>17109527.901950736</v>
      </c>
    </row>
    <row r="2318" spans="1:13" x14ac:dyDescent="0.4">
      <c r="A2318" s="51"/>
      <c r="B2318" s="52">
        <v>2300</v>
      </c>
      <c r="C2318" s="52">
        <v>0</v>
      </c>
      <c r="D2318" s="52">
        <v>0</v>
      </c>
      <c r="E2318" s="52">
        <v>0</v>
      </c>
      <c r="F2318" s="52">
        <v>7957861.0419364739</v>
      </c>
      <c r="G2318" s="52">
        <v>0</v>
      </c>
      <c r="H2318" s="52">
        <v>0</v>
      </c>
      <c r="I2318" s="52">
        <v>0</v>
      </c>
      <c r="J2318" s="52">
        <v>0</v>
      </c>
      <c r="K2318" s="52">
        <v>0</v>
      </c>
      <c r="L2318" s="52">
        <v>0</v>
      </c>
      <c r="M2318" s="53">
        <v>7957861.0419364739</v>
      </c>
    </row>
    <row r="2319" spans="1:13" x14ac:dyDescent="0.4">
      <c r="A2319" s="54"/>
      <c r="B2319" s="55">
        <v>2301</v>
      </c>
      <c r="C2319" s="55">
        <v>0</v>
      </c>
      <c r="D2319" s="55">
        <v>0</v>
      </c>
      <c r="E2319" s="55">
        <v>0</v>
      </c>
      <c r="F2319" s="55">
        <v>0</v>
      </c>
      <c r="G2319" s="55">
        <v>0</v>
      </c>
      <c r="H2319" s="55">
        <v>0</v>
      </c>
      <c r="I2319" s="55">
        <v>14511715.947228275</v>
      </c>
      <c r="J2319" s="55">
        <v>0</v>
      </c>
      <c r="K2319" s="55">
        <v>0</v>
      </c>
      <c r="L2319" s="55">
        <v>0</v>
      </c>
      <c r="M2319" s="56">
        <v>14511715.947228275</v>
      </c>
    </row>
    <row r="2320" spans="1:13" x14ac:dyDescent="0.4">
      <c r="A2320" s="51"/>
      <c r="B2320" s="52">
        <v>2302</v>
      </c>
      <c r="C2320" s="52">
        <v>0</v>
      </c>
      <c r="D2320" s="52">
        <v>18775133.896067504</v>
      </c>
      <c r="E2320" s="52">
        <v>0</v>
      </c>
      <c r="F2320" s="52">
        <v>0</v>
      </c>
      <c r="G2320" s="52">
        <v>0</v>
      </c>
      <c r="H2320" s="52">
        <v>0</v>
      </c>
      <c r="I2320" s="52">
        <v>0</v>
      </c>
      <c r="J2320" s="52">
        <v>7989420.4754722733</v>
      </c>
      <c r="K2320" s="52">
        <v>0</v>
      </c>
      <c r="L2320" s="52">
        <v>0</v>
      </c>
      <c r="M2320" s="53">
        <v>18775133.896067504</v>
      </c>
    </row>
    <row r="2321" spans="1:13" x14ac:dyDescent="0.4">
      <c r="A2321" s="54"/>
      <c r="B2321" s="55">
        <v>2303</v>
      </c>
      <c r="C2321" s="55">
        <v>0</v>
      </c>
      <c r="D2321" s="55">
        <v>0</v>
      </c>
      <c r="E2321" s="55">
        <v>0</v>
      </c>
      <c r="F2321" s="55">
        <v>0</v>
      </c>
      <c r="G2321" s="55">
        <v>6435813.9799365643</v>
      </c>
      <c r="H2321" s="55">
        <v>0</v>
      </c>
      <c r="I2321" s="55">
        <v>0</v>
      </c>
      <c r="J2321" s="55">
        <v>0</v>
      </c>
      <c r="K2321" s="55">
        <v>0</v>
      </c>
      <c r="L2321" s="55">
        <v>0</v>
      </c>
      <c r="M2321" s="56">
        <v>6435813.9799365643</v>
      </c>
    </row>
    <row r="2322" spans="1:13" x14ac:dyDescent="0.4">
      <c r="A2322" s="51"/>
      <c r="B2322" s="52">
        <v>2304</v>
      </c>
      <c r="C2322" s="52">
        <v>0</v>
      </c>
      <c r="D2322" s="52">
        <v>14628121.684245544</v>
      </c>
      <c r="E2322" s="52">
        <v>23147838.993699595</v>
      </c>
      <c r="F2322" s="52">
        <v>0</v>
      </c>
      <c r="G2322" s="52">
        <v>0</v>
      </c>
      <c r="H2322" s="52">
        <v>0</v>
      </c>
      <c r="I2322" s="52">
        <v>0</v>
      </c>
      <c r="J2322" s="52">
        <v>0</v>
      </c>
      <c r="K2322" s="52">
        <v>25591715.336279266</v>
      </c>
      <c r="L2322" s="52">
        <v>0</v>
      </c>
      <c r="M2322" s="53">
        <v>63367676.014224403</v>
      </c>
    </row>
    <row r="2323" spans="1:13" x14ac:dyDescent="0.4">
      <c r="A2323" s="54"/>
      <c r="B2323" s="55">
        <v>2305</v>
      </c>
      <c r="C2323" s="55">
        <v>0</v>
      </c>
      <c r="D2323" s="55">
        <v>6575552.1992265107</v>
      </c>
      <c r="E2323" s="55">
        <v>0</v>
      </c>
      <c r="F2323" s="55">
        <v>0</v>
      </c>
      <c r="G2323" s="55">
        <v>0</v>
      </c>
      <c r="H2323" s="55">
        <v>0</v>
      </c>
      <c r="I2323" s="55">
        <v>0</v>
      </c>
      <c r="J2323" s="55">
        <v>9438211.3914422635</v>
      </c>
      <c r="K2323" s="55">
        <v>0</v>
      </c>
      <c r="L2323" s="55">
        <v>0</v>
      </c>
      <c r="M2323" s="56">
        <v>6575552.1992265107</v>
      </c>
    </row>
    <row r="2324" spans="1:13" x14ac:dyDescent="0.4">
      <c r="A2324" s="51"/>
      <c r="B2324" s="52">
        <v>2306</v>
      </c>
      <c r="C2324" s="52">
        <v>0</v>
      </c>
      <c r="D2324" s="52">
        <v>0</v>
      </c>
      <c r="E2324" s="52">
        <v>10972379.432734562</v>
      </c>
      <c r="F2324" s="52">
        <v>0</v>
      </c>
      <c r="G2324" s="52">
        <v>0</v>
      </c>
      <c r="H2324" s="52">
        <v>0</v>
      </c>
      <c r="I2324" s="52">
        <v>0</v>
      </c>
      <c r="J2324" s="52">
        <v>0</v>
      </c>
      <c r="K2324" s="52">
        <v>0</v>
      </c>
      <c r="L2324" s="52">
        <v>0</v>
      </c>
      <c r="M2324" s="53">
        <v>10972379.432734562</v>
      </c>
    </row>
    <row r="2325" spans="1:13" x14ac:dyDescent="0.4">
      <c r="A2325" s="54"/>
      <c r="B2325" s="55">
        <v>2307</v>
      </c>
      <c r="C2325" s="55">
        <v>0</v>
      </c>
      <c r="D2325" s="55">
        <v>8287839.5703125196</v>
      </c>
      <c r="E2325" s="55">
        <v>0</v>
      </c>
      <c r="F2325" s="55">
        <v>0</v>
      </c>
      <c r="G2325" s="55">
        <v>0</v>
      </c>
      <c r="H2325" s="55">
        <v>0</v>
      </c>
      <c r="I2325" s="55">
        <v>0</v>
      </c>
      <c r="J2325" s="55">
        <v>0</v>
      </c>
      <c r="K2325" s="55">
        <v>0</v>
      </c>
      <c r="L2325" s="55">
        <v>6220583.7892200071</v>
      </c>
      <c r="M2325" s="56">
        <v>14508423.359532528</v>
      </c>
    </row>
    <row r="2326" spans="1:13" x14ac:dyDescent="0.4">
      <c r="A2326" s="51"/>
      <c r="B2326" s="52">
        <v>2308</v>
      </c>
      <c r="C2326" s="52">
        <v>0</v>
      </c>
      <c r="D2326" s="52">
        <v>24104190.920529455</v>
      </c>
      <c r="E2326" s="52">
        <v>0</v>
      </c>
      <c r="F2326" s="52">
        <v>0</v>
      </c>
      <c r="G2326" s="52">
        <v>0</v>
      </c>
      <c r="H2326" s="52">
        <v>0</v>
      </c>
      <c r="I2326" s="52">
        <v>0</v>
      </c>
      <c r="J2326" s="52">
        <v>0</v>
      </c>
      <c r="K2326" s="52">
        <v>6050337.0638968721</v>
      </c>
      <c r="L2326" s="52">
        <v>0</v>
      </c>
      <c r="M2326" s="53">
        <v>30154527.984426327</v>
      </c>
    </row>
    <row r="2327" spans="1:13" x14ac:dyDescent="0.4">
      <c r="A2327" s="54"/>
      <c r="B2327" s="55">
        <v>2309</v>
      </c>
      <c r="C2327" s="55">
        <v>0</v>
      </c>
      <c r="D2327" s="55">
        <v>0</v>
      </c>
      <c r="E2327" s="55">
        <v>0</v>
      </c>
      <c r="F2327" s="55">
        <v>0</v>
      </c>
      <c r="G2327" s="55">
        <v>0</v>
      </c>
      <c r="H2327" s="55">
        <v>0</v>
      </c>
      <c r="I2327" s="55">
        <v>0</v>
      </c>
      <c r="J2327" s="55">
        <v>6554476.3267717883</v>
      </c>
      <c r="K2327" s="55">
        <v>0</v>
      </c>
      <c r="L2327" s="55">
        <v>20630802.805220418</v>
      </c>
      <c r="M2327" s="56">
        <v>20630802.805220418</v>
      </c>
    </row>
    <row r="2328" spans="1:13" x14ac:dyDescent="0.4">
      <c r="A2328" s="51"/>
      <c r="B2328" s="52">
        <v>2310</v>
      </c>
      <c r="C2328" s="52">
        <v>0</v>
      </c>
      <c r="D2328" s="52">
        <v>0</v>
      </c>
      <c r="E2328" s="52">
        <v>0</v>
      </c>
      <c r="F2328" s="52">
        <v>0</v>
      </c>
      <c r="G2328" s="52">
        <v>11894208.743813831</v>
      </c>
      <c r="H2328" s="52">
        <v>0</v>
      </c>
      <c r="I2328" s="52">
        <v>0</v>
      </c>
      <c r="J2328" s="52">
        <v>0</v>
      </c>
      <c r="K2328" s="52">
        <v>0</v>
      </c>
      <c r="L2328" s="52">
        <v>7303001.7435502196</v>
      </c>
      <c r="M2328" s="53">
        <v>19197210.48736405</v>
      </c>
    </row>
    <row r="2329" spans="1:13" x14ac:dyDescent="0.4">
      <c r="A2329" s="54"/>
      <c r="B2329" s="55">
        <v>2311</v>
      </c>
      <c r="C2329" s="55">
        <v>22269249.58305534</v>
      </c>
      <c r="D2329" s="55">
        <v>0</v>
      </c>
      <c r="E2329" s="55">
        <v>0</v>
      </c>
      <c r="F2329" s="55">
        <v>0</v>
      </c>
      <c r="G2329" s="55">
        <v>6238627.28866213</v>
      </c>
      <c r="H2329" s="55">
        <v>0</v>
      </c>
      <c r="I2329" s="55">
        <v>0</v>
      </c>
      <c r="J2329" s="55">
        <v>0</v>
      </c>
      <c r="K2329" s="55">
        <v>0</v>
      </c>
      <c r="L2329" s="55">
        <v>0</v>
      </c>
      <c r="M2329" s="56">
        <v>28507876.871717468</v>
      </c>
    </row>
    <row r="2330" spans="1:13" x14ac:dyDescent="0.4">
      <c r="A2330" s="51"/>
      <c r="B2330" s="52">
        <v>2312</v>
      </c>
      <c r="C2330" s="52">
        <v>0</v>
      </c>
      <c r="D2330" s="52">
        <v>0</v>
      </c>
      <c r="E2330" s="52">
        <v>0</v>
      </c>
      <c r="F2330" s="52">
        <v>0</v>
      </c>
      <c r="G2330" s="52">
        <v>0</v>
      </c>
      <c r="H2330" s="52">
        <v>0</v>
      </c>
      <c r="I2330" s="52">
        <v>0</v>
      </c>
      <c r="J2330" s="52">
        <v>0</v>
      </c>
      <c r="K2330" s="52">
        <v>0</v>
      </c>
      <c r="L2330" s="52">
        <v>6456615.0141953565</v>
      </c>
      <c r="M2330" s="53">
        <v>6456615.0141953565</v>
      </c>
    </row>
    <row r="2331" spans="1:13" x14ac:dyDescent="0.4">
      <c r="A2331" s="54"/>
      <c r="B2331" s="55">
        <v>2313</v>
      </c>
      <c r="C2331" s="55">
        <v>24678932.825197689</v>
      </c>
      <c r="D2331" s="55">
        <v>0</v>
      </c>
      <c r="E2331" s="55">
        <v>0</v>
      </c>
      <c r="F2331" s="55">
        <v>0</v>
      </c>
      <c r="G2331" s="55">
        <v>0</v>
      </c>
      <c r="H2331" s="55">
        <v>0</v>
      </c>
      <c r="I2331" s="55">
        <v>0</v>
      </c>
      <c r="J2331" s="55">
        <v>0</v>
      </c>
      <c r="K2331" s="55">
        <v>0</v>
      </c>
      <c r="L2331" s="55">
        <v>0</v>
      </c>
      <c r="M2331" s="56">
        <v>24678932.825197689</v>
      </c>
    </row>
    <row r="2332" spans="1:13" x14ac:dyDescent="0.4">
      <c r="A2332" s="51"/>
      <c r="B2332" s="52">
        <v>2314</v>
      </c>
      <c r="C2332" s="52">
        <v>0</v>
      </c>
      <c r="D2332" s="52">
        <v>0</v>
      </c>
      <c r="E2332" s="52">
        <v>0</v>
      </c>
      <c r="F2332" s="52">
        <v>0</v>
      </c>
      <c r="G2332" s="52">
        <v>0</v>
      </c>
      <c r="H2332" s="52">
        <v>0</v>
      </c>
      <c r="I2332" s="52">
        <v>0</v>
      </c>
      <c r="J2332" s="52">
        <v>0</v>
      </c>
      <c r="K2332" s="52">
        <v>0</v>
      </c>
      <c r="L2332" s="52">
        <v>0</v>
      </c>
      <c r="M2332" s="53">
        <v>0</v>
      </c>
    </row>
    <row r="2333" spans="1:13" x14ac:dyDescent="0.4">
      <c r="A2333" s="54"/>
      <c r="B2333" s="55">
        <v>2315</v>
      </c>
      <c r="C2333" s="55">
        <v>0</v>
      </c>
      <c r="D2333" s="55">
        <v>0</v>
      </c>
      <c r="E2333" s="55">
        <v>0</v>
      </c>
      <c r="F2333" s="55">
        <v>0</v>
      </c>
      <c r="G2333" s="55">
        <v>0</v>
      </c>
      <c r="H2333" s="55">
        <v>6415695.3492020387</v>
      </c>
      <c r="I2333" s="55">
        <v>0</v>
      </c>
      <c r="J2333" s="55">
        <v>0</v>
      </c>
      <c r="K2333" s="55">
        <v>0</v>
      </c>
      <c r="L2333" s="55">
        <v>0</v>
      </c>
      <c r="M2333" s="56">
        <v>6415695.3492020387</v>
      </c>
    </row>
    <row r="2334" spans="1:13" x14ac:dyDescent="0.4">
      <c r="A2334" s="51"/>
      <c r="B2334" s="52">
        <v>2316</v>
      </c>
      <c r="C2334" s="52">
        <v>0</v>
      </c>
      <c r="D2334" s="52">
        <v>0</v>
      </c>
      <c r="E2334" s="52">
        <v>0</v>
      </c>
      <c r="F2334" s="52">
        <v>0</v>
      </c>
      <c r="G2334" s="52">
        <v>0</v>
      </c>
      <c r="H2334" s="52">
        <v>0</v>
      </c>
      <c r="I2334" s="52">
        <v>7472059.2987081427</v>
      </c>
      <c r="J2334" s="52">
        <v>0</v>
      </c>
      <c r="K2334" s="52">
        <v>20265725.315645203</v>
      </c>
      <c r="L2334" s="52">
        <v>19091854.622512609</v>
      </c>
      <c r="M2334" s="53">
        <v>46829639.236865953</v>
      </c>
    </row>
    <row r="2335" spans="1:13" x14ac:dyDescent="0.4">
      <c r="A2335" s="54"/>
      <c r="B2335" s="55">
        <v>2317</v>
      </c>
      <c r="C2335" s="55">
        <v>0</v>
      </c>
      <c r="D2335" s="55">
        <v>0</v>
      </c>
      <c r="E2335" s="55">
        <v>0</v>
      </c>
      <c r="F2335" s="55">
        <v>0</v>
      </c>
      <c r="G2335" s="55">
        <v>0</v>
      </c>
      <c r="H2335" s="55">
        <v>22183886.636872284</v>
      </c>
      <c r="I2335" s="55">
        <v>0</v>
      </c>
      <c r="J2335" s="55">
        <v>9731362.4527084734</v>
      </c>
      <c r="K2335" s="55">
        <v>0</v>
      </c>
      <c r="L2335" s="55">
        <v>0</v>
      </c>
      <c r="M2335" s="56">
        <v>22183886.636872284</v>
      </c>
    </row>
    <row r="2336" spans="1:13" x14ac:dyDescent="0.4">
      <c r="A2336" s="51"/>
      <c r="B2336" s="52">
        <v>2318</v>
      </c>
      <c r="C2336" s="52">
        <v>28528873.754454631</v>
      </c>
      <c r="D2336" s="52">
        <v>0</v>
      </c>
      <c r="E2336" s="52">
        <v>0</v>
      </c>
      <c r="F2336" s="52">
        <v>0</v>
      </c>
      <c r="G2336" s="52">
        <v>0</v>
      </c>
      <c r="H2336" s="52">
        <v>0</v>
      </c>
      <c r="I2336" s="52">
        <v>5792602.6871522348</v>
      </c>
      <c r="J2336" s="52">
        <v>0</v>
      </c>
      <c r="K2336" s="52">
        <v>0</v>
      </c>
      <c r="L2336" s="52">
        <v>0</v>
      </c>
      <c r="M2336" s="53">
        <v>34321476.441606864</v>
      </c>
    </row>
    <row r="2337" spans="1:13" x14ac:dyDescent="0.4">
      <c r="A2337" s="54"/>
      <c r="B2337" s="55">
        <v>2319</v>
      </c>
      <c r="C2337" s="55">
        <v>0</v>
      </c>
      <c r="D2337" s="55">
        <v>0</v>
      </c>
      <c r="E2337" s="55">
        <v>0</v>
      </c>
      <c r="F2337" s="55">
        <v>0</v>
      </c>
      <c r="G2337" s="55">
        <v>0</v>
      </c>
      <c r="H2337" s="55">
        <v>0</v>
      </c>
      <c r="I2337" s="55">
        <v>0</v>
      </c>
      <c r="J2337" s="55">
        <v>0</v>
      </c>
      <c r="K2337" s="55">
        <v>0</v>
      </c>
      <c r="L2337" s="55">
        <v>0</v>
      </c>
      <c r="M2337" s="56">
        <v>0</v>
      </c>
    </row>
    <row r="2338" spans="1:13" x14ac:dyDescent="0.4">
      <c r="A2338" s="51"/>
      <c r="B2338" s="52">
        <v>2320</v>
      </c>
      <c r="C2338" s="52">
        <v>0</v>
      </c>
      <c r="D2338" s="52">
        <v>11541889.497721992</v>
      </c>
      <c r="E2338" s="52">
        <v>0</v>
      </c>
      <c r="F2338" s="52">
        <v>0</v>
      </c>
      <c r="G2338" s="52">
        <v>0</v>
      </c>
      <c r="H2338" s="52">
        <v>0</v>
      </c>
      <c r="I2338" s="52">
        <v>0</v>
      </c>
      <c r="J2338" s="52">
        <v>3670770297.2490625</v>
      </c>
      <c r="K2338" s="52">
        <v>0</v>
      </c>
      <c r="L2338" s="52">
        <v>0</v>
      </c>
      <c r="M2338" s="53">
        <v>11541889.497721992</v>
      </c>
    </row>
    <row r="2339" spans="1:13" x14ac:dyDescent="0.4">
      <c r="A2339" s="54"/>
      <c r="B2339" s="55">
        <v>2321</v>
      </c>
      <c r="C2339" s="55">
        <v>0</v>
      </c>
      <c r="D2339" s="55">
        <v>0</v>
      </c>
      <c r="E2339" s="55">
        <v>0</v>
      </c>
      <c r="F2339" s="55">
        <v>0</v>
      </c>
      <c r="G2339" s="55">
        <v>0</v>
      </c>
      <c r="H2339" s="55">
        <v>0</v>
      </c>
      <c r="I2339" s="55">
        <v>0</v>
      </c>
      <c r="J2339" s="55">
        <v>60856528.057839245</v>
      </c>
      <c r="K2339" s="55">
        <v>12071643.148044558</v>
      </c>
      <c r="L2339" s="55">
        <v>0</v>
      </c>
      <c r="M2339" s="56">
        <v>12071643.148044558</v>
      </c>
    </row>
    <row r="2340" spans="1:13" x14ac:dyDescent="0.4">
      <c r="A2340" s="51"/>
      <c r="B2340" s="52">
        <v>2322</v>
      </c>
      <c r="C2340" s="52">
        <v>0</v>
      </c>
      <c r="D2340" s="52">
        <v>0</v>
      </c>
      <c r="E2340" s="52">
        <v>0</v>
      </c>
      <c r="F2340" s="52">
        <v>0</v>
      </c>
      <c r="G2340" s="52">
        <v>8835751.937240826</v>
      </c>
      <c r="H2340" s="52">
        <v>0</v>
      </c>
      <c r="I2340" s="52">
        <v>0</v>
      </c>
      <c r="J2340" s="52">
        <v>0</v>
      </c>
      <c r="K2340" s="52">
        <v>554265778.63565516</v>
      </c>
      <c r="L2340" s="52">
        <v>0</v>
      </c>
      <c r="M2340" s="53">
        <v>563101530.572896</v>
      </c>
    </row>
    <row r="2341" spans="1:13" x14ac:dyDescent="0.4">
      <c r="A2341" s="54"/>
      <c r="B2341" s="55">
        <v>2323</v>
      </c>
      <c r="C2341" s="55">
        <v>19854883.712289691</v>
      </c>
      <c r="D2341" s="55">
        <v>0</v>
      </c>
      <c r="E2341" s="55">
        <v>0</v>
      </c>
      <c r="F2341" s="55">
        <v>0</v>
      </c>
      <c r="G2341" s="55">
        <v>0</v>
      </c>
      <c r="H2341" s="55">
        <v>0</v>
      </c>
      <c r="I2341" s="55">
        <v>10388736.882539377</v>
      </c>
      <c r="J2341" s="55">
        <v>0</v>
      </c>
      <c r="K2341" s="55">
        <v>0</v>
      </c>
      <c r="L2341" s="55">
        <v>0</v>
      </c>
      <c r="M2341" s="56">
        <v>30243620.594829068</v>
      </c>
    </row>
    <row r="2342" spans="1:13" x14ac:dyDescent="0.4">
      <c r="A2342" s="51"/>
      <c r="B2342" s="52">
        <v>2324</v>
      </c>
      <c r="C2342" s="52">
        <v>0</v>
      </c>
      <c r="D2342" s="52">
        <v>0</v>
      </c>
      <c r="E2342" s="52">
        <v>6328177.8128072899</v>
      </c>
      <c r="F2342" s="52">
        <v>0</v>
      </c>
      <c r="G2342" s="52">
        <v>0</v>
      </c>
      <c r="H2342" s="52">
        <v>0</v>
      </c>
      <c r="I2342" s="52">
        <v>21952371.508496501</v>
      </c>
      <c r="J2342" s="52">
        <v>0</v>
      </c>
      <c r="K2342" s="52">
        <v>0</v>
      </c>
      <c r="L2342" s="52">
        <v>0</v>
      </c>
      <c r="M2342" s="53">
        <v>28280549.321303792</v>
      </c>
    </row>
    <row r="2343" spans="1:13" x14ac:dyDescent="0.4">
      <c r="A2343" s="54"/>
      <c r="B2343" s="55">
        <v>2325</v>
      </c>
      <c r="C2343" s="55">
        <v>0</v>
      </c>
      <c r="D2343" s="55">
        <v>11203851.989552569</v>
      </c>
      <c r="E2343" s="55">
        <v>0</v>
      </c>
      <c r="F2343" s="55">
        <v>0</v>
      </c>
      <c r="G2343" s="55">
        <v>0</v>
      </c>
      <c r="H2343" s="55">
        <v>13366180.497580716</v>
      </c>
      <c r="I2343" s="55">
        <v>9309566.4325587079</v>
      </c>
      <c r="J2343" s="55">
        <v>0</v>
      </c>
      <c r="K2343" s="55">
        <v>0</v>
      </c>
      <c r="L2343" s="55">
        <v>0</v>
      </c>
      <c r="M2343" s="56">
        <v>40128895.893541336</v>
      </c>
    </row>
    <row r="2344" spans="1:13" x14ac:dyDescent="0.4">
      <c r="A2344" s="51"/>
      <c r="B2344" s="52">
        <v>2326</v>
      </c>
      <c r="C2344" s="52">
        <v>30555350.792631127</v>
      </c>
      <c r="D2344" s="52">
        <v>0</v>
      </c>
      <c r="E2344" s="52">
        <v>0</v>
      </c>
      <c r="F2344" s="52">
        <v>26111094.408734947</v>
      </c>
      <c r="G2344" s="52">
        <v>0</v>
      </c>
      <c r="H2344" s="52">
        <v>0</v>
      </c>
      <c r="I2344" s="52">
        <v>0</v>
      </c>
      <c r="J2344" s="52">
        <v>0</v>
      </c>
      <c r="K2344" s="52">
        <v>0</v>
      </c>
      <c r="L2344" s="52">
        <v>0</v>
      </c>
      <c r="M2344" s="53">
        <v>62955932.166831389</v>
      </c>
    </row>
    <row r="2345" spans="1:13" x14ac:dyDescent="0.4">
      <c r="A2345" s="54"/>
      <c r="B2345" s="55">
        <v>2327</v>
      </c>
      <c r="C2345" s="55">
        <v>0</v>
      </c>
      <c r="D2345" s="55">
        <v>0</v>
      </c>
      <c r="E2345" s="55">
        <v>0</v>
      </c>
      <c r="F2345" s="55">
        <v>0</v>
      </c>
      <c r="G2345" s="55">
        <v>0</v>
      </c>
      <c r="H2345" s="55">
        <v>18961437.216327745</v>
      </c>
      <c r="I2345" s="55">
        <v>0</v>
      </c>
      <c r="J2345" s="55">
        <v>0</v>
      </c>
      <c r="K2345" s="55">
        <v>0</v>
      </c>
      <c r="L2345" s="55">
        <v>0</v>
      </c>
      <c r="M2345" s="56">
        <v>28046343.126776025</v>
      </c>
    </row>
    <row r="2346" spans="1:13" x14ac:dyDescent="0.4">
      <c r="A2346" s="51"/>
      <c r="B2346" s="52">
        <v>2328</v>
      </c>
      <c r="C2346" s="52">
        <v>0</v>
      </c>
      <c r="D2346" s="52">
        <v>0</v>
      </c>
      <c r="E2346" s="52">
        <v>0</v>
      </c>
      <c r="F2346" s="52">
        <v>0</v>
      </c>
      <c r="G2346" s="52">
        <v>0</v>
      </c>
      <c r="H2346" s="52">
        <v>0</v>
      </c>
      <c r="I2346" s="52">
        <v>0</v>
      </c>
      <c r="J2346" s="52">
        <v>0</v>
      </c>
      <c r="K2346" s="52">
        <v>0</v>
      </c>
      <c r="L2346" s="52">
        <v>0</v>
      </c>
      <c r="M2346" s="53">
        <v>0</v>
      </c>
    </row>
    <row r="2347" spans="1:13" x14ac:dyDescent="0.4">
      <c r="A2347" s="54"/>
      <c r="B2347" s="55">
        <v>2329</v>
      </c>
      <c r="C2347" s="55">
        <v>0</v>
      </c>
      <c r="D2347" s="55">
        <v>0</v>
      </c>
      <c r="E2347" s="55">
        <v>5923469.2652765745</v>
      </c>
      <c r="F2347" s="55">
        <v>0</v>
      </c>
      <c r="G2347" s="55">
        <v>0</v>
      </c>
      <c r="H2347" s="55">
        <v>0</v>
      </c>
      <c r="I2347" s="55">
        <v>0</v>
      </c>
      <c r="J2347" s="55">
        <v>0</v>
      </c>
      <c r="K2347" s="55">
        <v>0</v>
      </c>
      <c r="L2347" s="55">
        <v>0</v>
      </c>
      <c r="M2347" s="56">
        <v>5923469.2652765745</v>
      </c>
    </row>
    <row r="2348" spans="1:13" x14ac:dyDescent="0.4">
      <c r="A2348" s="51"/>
      <c r="B2348" s="52">
        <v>2330</v>
      </c>
      <c r="C2348" s="52">
        <v>0</v>
      </c>
      <c r="D2348" s="52">
        <v>0</v>
      </c>
      <c r="E2348" s="52">
        <v>0</v>
      </c>
      <c r="F2348" s="52">
        <v>0</v>
      </c>
      <c r="G2348" s="52">
        <v>5842930.7394226175</v>
      </c>
      <c r="H2348" s="52">
        <v>0</v>
      </c>
      <c r="I2348" s="52">
        <v>0</v>
      </c>
      <c r="J2348" s="52">
        <v>0</v>
      </c>
      <c r="K2348" s="52">
        <v>0</v>
      </c>
      <c r="L2348" s="52">
        <v>0</v>
      </c>
      <c r="M2348" s="53">
        <v>5842930.7394226175</v>
      </c>
    </row>
    <row r="2349" spans="1:13" x14ac:dyDescent="0.4">
      <c r="A2349" s="54"/>
      <c r="B2349" s="55">
        <v>2331</v>
      </c>
      <c r="C2349" s="55">
        <v>0</v>
      </c>
      <c r="D2349" s="55">
        <v>0</v>
      </c>
      <c r="E2349" s="55">
        <v>0</v>
      </c>
      <c r="F2349" s="55">
        <v>7936433.4588439213</v>
      </c>
      <c r="G2349" s="55">
        <v>0</v>
      </c>
      <c r="H2349" s="55">
        <v>0</v>
      </c>
      <c r="I2349" s="55">
        <v>0</v>
      </c>
      <c r="J2349" s="55">
        <v>0</v>
      </c>
      <c r="K2349" s="55">
        <v>0</v>
      </c>
      <c r="L2349" s="55">
        <v>0</v>
      </c>
      <c r="M2349" s="56">
        <v>7936433.4588439213</v>
      </c>
    </row>
    <row r="2350" spans="1:13" x14ac:dyDescent="0.4">
      <c r="A2350" s="51"/>
      <c r="B2350" s="52">
        <v>2332</v>
      </c>
      <c r="C2350" s="52">
        <v>0</v>
      </c>
      <c r="D2350" s="52">
        <v>11839923.780022517</v>
      </c>
      <c r="E2350" s="52">
        <v>0</v>
      </c>
      <c r="F2350" s="52">
        <v>0</v>
      </c>
      <c r="G2350" s="52">
        <v>0</v>
      </c>
      <c r="H2350" s="52">
        <v>0</v>
      </c>
      <c r="I2350" s="52">
        <v>0</v>
      </c>
      <c r="J2350" s="52">
        <v>9981455.0196056031</v>
      </c>
      <c r="K2350" s="52">
        <v>0</v>
      </c>
      <c r="L2350" s="52">
        <v>0</v>
      </c>
      <c r="M2350" s="53">
        <v>11839923.780022517</v>
      </c>
    </row>
    <row r="2351" spans="1:13" x14ac:dyDescent="0.4">
      <c r="A2351" s="54"/>
      <c r="B2351" s="55">
        <v>2333</v>
      </c>
      <c r="C2351" s="55">
        <v>0</v>
      </c>
      <c r="D2351" s="55">
        <v>0</v>
      </c>
      <c r="E2351" s="55">
        <v>15587847.99345118</v>
      </c>
      <c r="F2351" s="55">
        <v>0</v>
      </c>
      <c r="G2351" s="55">
        <v>0</v>
      </c>
      <c r="H2351" s="55">
        <v>0</v>
      </c>
      <c r="I2351" s="55">
        <v>0</v>
      </c>
      <c r="J2351" s="55">
        <v>0</v>
      </c>
      <c r="K2351" s="55">
        <v>0</v>
      </c>
      <c r="L2351" s="55">
        <v>0</v>
      </c>
      <c r="M2351" s="56">
        <v>15587847.99345118</v>
      </c>
    </row>
    <row r="2352" spans="1:13" x14ac:dyDescent="0.4">
      <c r="A2352" s="51"/>
      <c r="B2352" s="52">
        <v>2334</v>
      </c>
      <c r="C2352" s="52">
        <v>0</v>
      </c>
      <c r="D2352" s="52">
        <v>0</v>
      </c>
      <c r="E2352" s="52">
        <v>0</v>
      </c>
      <c r="F2352" s="52">
        <v>0</v>
      </c>
      <c r="G2352" s="52">
        <v>0</v>
      </c>
      <c r="H2352" s="52">
        <v>0</v>
      </c>
      <c r="I2352" s="52">
        <v>0</v>
      </c>
      <c r="J2352" s="52">
        <v>0</v>
      </c>
      <c r="K2352" s="52">
        <v>0</v>
      </c>
      <c r="L2352" s="52">
        <v>0</v>
      </c>
      <c r="M2352" s="53">
        <v>6715577.2820525216</v>
      </c>
    </row>
    <row r="2353" spans="1:13" x14ac:dyDescent="0.4">
      <c r="A2353" s="54"/>
      <c r="B2353" s="55">
        <v>2335</v>
      </c>
      <c r="C2353" s="55">
        <v>0</v>
      </c>
      <c r="D2353" s="55">
        <v>0</v>
      </c>
      <c r="E2353" s="55">
        <v>0</v>
      </c>
      <c r="F2353" s="55">
        <v>0</v>
      </c>
      <c r="G2353" s="55">
        <v>0</v>
      </c>
      <c r="H2353" s="55">
        <v>0</v>
      </c>
      <c r="I2353" s="55">
        <v>0</v>
      </c>
      <c r="J2353" s="55">
        <v>0</v>
      </c>
      <c r="K2353" s="55">
        <v>0</v>
      </c>
      <c r="L2353" s="55">
        <v>0</v>
      </c>
      <c r="M2353" s="56">
        <v>0</v>
      </c>
    </row>
    <row r="2354" spans="1:13" x14ac:dyDescent="0.4">
      <c r="A2354" s="51"/>
      <c r="B2354" s="52">
        <v>2336</v>
      </c>
      <c r="C2354" s="52">
        <v>0</v>
      </c>
      <c r="D2354" s="52">
        <v>23438073.011324991</v>
      </c>
      <c r="E2354" s="52">
        <v>5863137.8073534118</v>
      </c>
      <c r="F2354" s="52">
        <v>0</v>
      </c>
      <c r="G2354" s="52">
        <v>0</v>
      </c>
      <c r="H2354" s="52">
        <v>0</v>
      </c>
      <c r="I2354" s="52">
        <v>0</v>
      </c>
      <c r="J2354" s="52">
        <v>0</v>
      </c>
      <c r="K2354" s="52">
        <v>0</v>
      </c>
      <c r="L2354" s="52">
        <v>0</v>
      </c>
      <c r="M2354" s="53">
        <v>29301210.818678405</v>
      </c>
    </row>
    <row r="2355" spans="1:13" x14ac:dyDescent="0.4">
      <c r="A2355" s="54"/>
      <c r="B2355" s="55">
        <v>2337</v>
      </c>
      <c r="C2355" s="55">
        <v>0</v>
      </c>
      <c r="D2355" s="55">
        <v>0</v>
      </c>
      <c r="E2355" s="55">
        <v>0</v>
      </c>
      <c r="F2355" s="55">
        <v>0</v>
      </c>
      <c r="G2355" s="55">
        <v>0</v>
      </c>
      <c r="H2355" s="55">
        <v>6177320.3653564304</v>
      </c>
      <c r="I2355" s="55">
        <v>0</v>
      </c>
      <c r="J2355" s="55">
        <v>0</v>
      </c>
      <c r="K2355" s="55">
        <v>0</v>
      </c>
      <c r="L2355" s="55">
        <v>0</v>
      </c>
      <c r="M2355" s="56">
        <v>6177320.3653564304</v>
      </c>
    </row>
    <row r="2356" spans="1:13" x14ac:dyDescent="0.4">
      <c r="A2356" s="51"/>
      <c r="B2356" s="52">
        <v>2338</v>
      </c>
      <c r="C2356" s="52">
        <v>0</v>
      </c>
      <c r="D2356" s="52">
        <v>0</v>
      </c>
      <c r="E2356" s="52">
        <v>0</v>
      </c>
      <c r="F2356" s="52">
        <v>0</v>
      </c>
      <c r="G2356" s="52">
        <v>0</v>
      </c>
      <c r="H2356" s="52">
        <v>0</v>
      </c>
      <c r="I2356" s="52">
        <v>0</v>
      </c>
      <c r="J2356" s="52">
        <v>0</v>
      </c>
      <c r="K2356" s="52">
        <v>56626201.922653235</v>
      </c>
      <c r="L2356" s="52">
        <v>0</v>
      </c>
      <c r="M2356" s="53">
        <v>56626201.922653235</v>
      </c>
    </row>
    <row r="2357" spans="1:13" x14ac:dyDescent="0.4">
      <c r="A2357" s="54"/>
      <c r="B2357" s="55">
        <v>2339</v>
      </c>
      <c r="C2357" s="55">
        <v>0</v>
      </c>
      <c r="D2357" s="55">
        <v>0</v>
      </c>
      <c r="E2357" s="55">
        <v>0</v>
      </c>
      <c r="F2357" s="55">
        <v>0</v>
      </c>
      <c r="G2357" s="55">
        <v>6420448.009415539</v>
      </c>
      <c r="H2357" s="55">
        <v>0</v>
      </c>
      <c r="I2357" s="55">
        <v>0</v>
      </c>
      <c r="J2357" s="55">
        <v>0</v>
      </c>
      <c r="K2357" s="55">
        <v>0</v>
      </c>
      <c r="L2357" s="55">
        <v>18916967.851737224</v>
      </c>
      <c r="M2357" s="56">
        <v>25337415.861152761</v>
      </c>
    </row>
    <row r="2358" spans="1:13" x14ac:dyDescent="0.4">
      <c r="A2358" s="51"/>
      <c r="B2358" s="52">
        <v>2340</v>
      </c>
      <c r="C2358" s="52">
        <v>0</v>
      </c>
      <c r="D2358" s="52">
        <v>0</v>
      </c>
      <c r="E2358" s="52">
        <v>0</v>
      </c>
      <c r="F2358" s="52">
        <v>0</v>
      </c>
      <c r="G2358" s="52">
        <v>0</v>
      </c>
      <c r="H2358" s="52">
        <v>31644394.974398319</v>
      </c>
      <c r="I2358" s="52">
        <v>0</v>
      </c>
      <c r="J2358" s="52">
        <v>0</v>
      </c>
      <c r="K2358" s="52">
        <v>0</v>
      </c>
      <c r="L2358" s="52">
        <v>0</v>
      </c>
      <c r="M2358" s="53">
        <v>31644394.974398319</v>
      </c>
    </row>
    <row r="2359" spans="1:13" x14ac:dyDescent="0.4">
      <c r="A2359" s="54"/>
      <c r="B2359" s="55">
        <v>2341</v>
      </c>
      <c r="C2359" s="55">
        <v>0</v>
      </c>
      <c r="D2359" s="55">
        <v>0</v>
      </c>
      <c r="E2359" s="55">
        <v>0</v>
      </c>
      <c r="F2359" s="55">
        <v>0</v>
      </c>
      <c r="G2359" s="55">
        <v>0</v>
      </c>
      <c r="H2359" s="55">
        <v>0</v>
      </c>
      <c r="I2359" s="55">
        <v>0</v>
      </c>
      <c r="J2359" s="55">
        <v>0</v>
      </c>
      <c r="K2359" s="55">
        <v>0</v>
      </c>
      <c r="L2359" s="55">
        <v>0</v>
      </c>
      <c r="M2359" s="56">
        <v>0</v>
      </c>
    </row>
    <row r="2360" spans="1:13" x14ac:dyDescent="0.4">
      <c r="A2360" s="51"/>
      <c r="B2360" s="52">
        <v>2342</v>
      </c>
      <c r="C2360" s="52">
        <v>0</v>
      </c>
      <c r="D2360" s="52">
        <v>0</v>
      </c>
      <c r="E2360" s="52">
        <v>0</v>
      </c>
      <c r="F2360" s="52">
        <v>0</v>
      </c>
      <c r="G2360" s="52">
        <v>0</v>
      </c>
      <c r="H2360" s="52">
        <v>0</v>
      </c>
      <c r="I2360" s="52">
        <v>0</v>
      </c>
      <c r="J2360" s="52">
        <v>0</v>
      </c>
      <c r="K2360" s="52">
        <v>0</v>
      </c>
      <c r="L2360" s="52">
        <v>13746542.811948515</v>
      </c>
      <c r="M2360" s="53">
        <v>13746542.811948515</v>
      </c>
    </row>
    <row r="2361" spans="1:13" x14ac:dyDescent="0.4">
      <c r="A2361" s="54"/>
      <c r="B2361" s="55">
        <v>2343</v>
      </c>
      <c r="C2361" s="55">
        <v>0</v>
      </c>
      <c r="D2361" s="55">
        <v>0</v>
      </c>
      <c r="E2361" s="55">
        <v>0</v>
      </c>
      <c r="F2361" s="55">
        <v>0</v>
      </c>
      <c r="G2361" s="55">
        <v>0</v>
      </c>
      <c r="H2361" s="55">
        <v>0</v>
      </c>
      <c r="I2361" s="55">
        <v>0</v>
      </c>
      <c r="J2361" s="55">
        <v>0</v>
      </c>
      <c r="K2361" s="55">
        <v>0</v>
      </c>
      <c r="L2361" s="55">
        <v>0</v>
      </c>
      <c r="M2361" s="56">
        <v>0</v>
      </c>
    </row>
    <row r="2362" spans="1:13" x14ac:dyDescent="0.4">
      <c r="A2362" s="51"/>
      <c r="B2362" s="52">
        <v>2344</v>
      </c>
      <c r="C2362" s="52">
        <v>8570442.2413458824</v>
      </c>
      <c r="D2362" s="52">
        <v>0</v>
      </c>
      <c r="E2362" s="52">
        <v>0</v>
      </c>
      <c r="F2362" s="52">
        <v>0</v>
      </c>
      <c r="G2362" s="52">
        <v>0</v>
      </c>
      <c r="H2362" s="52">
        <v>0</v>
      </c>
      <c r="I2362" s="52">
        <v>0</v>
      </c>
      <c r="J2362" s="52">
        <v>0</v>
      </c>
      <c r="K2362" s="52">
        <v>7210925.7427833332</v>
      </c>
      <c r="L2362" s="52">
        <v>0</v>
      </c>
      <c r="M2362" s="53">
        <v>15781367.984129217</v>
      </c>
    </row>
    <row r="2363" spans="1:13" x14ac:dyDescent="0.4">
      <c r="A2363" s="54"/>
      <c r="B2363" s="55">
        <v>2345</v>
      </c>
      <c r="C2363" s="55">
        <v>0</v>
      </c>
      <c r="D2363" s="55">
        <v>0</v>
      </c>
      <c r="E2363" s="55">
        <v>0</v>
      </c>
      <c r="F2363" s="55">
        <v>8942931.957951054</v>
      </c>
      <c r="G2363" s="55">
        <v>0</v>
      </c>
      <c r="H2363" s="55">
        <v>6708487.1351643819</v>
      </c>
      <c r="I2363" s="55">
        <v>0</v>
      </c>
      <c r="J2363" s="55">
        <v>0</v>
      </c>
      <c r="K2363" s="55">
        <v>258047327.09422043</v>
      </c>
      <c r="L2363" s="55">
        <v>0</v>
      </c>
      <c r="M2363" s="56">
        <v>273698746.18733585</v>
      </c>
    </row>
    <row r="2364" spans="1:13" x14ac:dyDescent="0.4">
      <c r="A2364" s="51"/>
      <c r="B2364" s="52">
        <v>2346</v>
      </c>
      <c r="C2364" s="52">
        <v>0</v>
      </c>
      <c r="D2364" s="52">
        <v>0</v>
      </c>
      <c r="E2364" s="52">
        <v>0</v>
      </c>
      <c r="F2364" s="52">
        <v>0</v>
      </c>
      <c r="G2364" s="52">
        <v>0</v>
      </c>
      <c r="H2364" s="52">
        <v>0</v>
      </c>
      <c r="I2364" s="52">
        <v>0</v>
      </c>
      <c r="J2364" s="52">
        <v>0</v>
      </c>
      <c r="K2364" s="52">
        <v>0</v>
      </c>
      <c r="L2364" s="52">
        <v>8178123.1387229906</v>
      </c>
      <c r="M2364" s="53">
        <v>8178123.1387229906</v>
      </c>
    </row>
    <row r="2365" spans="1:13" x14ac:dyDescent="0.4">
      <c r="A2365" s="54"/>
      <c r="B2365" s="55">
        <v>2347</v>
      </c>
      <c r="C2365" s="55">
        <v>0</v>
      </c>
      <c r="D2365" s="55">
        <v>0</v>
      </c>
      <c r="E2365" s="55">
        <v>0</v>
      </c>
      <c r="F2365" s="55">
        <v>0</v>
      </c>
      <c r="G2365" s="55">
        <v>0</v>
      </c>
      <c r="H2365" s="55">
        <v>0</v>
      </c>
      <c r="I2365" s="55">
        <v>0</v>
      </c>
      <c r="J2365" s="55">
        <v>0</v>
      </c>
      <c r="K2365" s="55">
        <v>0</v>
      </c>
      <c r="L2365" s="55">
        <v>7444015.517597897</v>
      </c>
      <c r="M2365" s="56">
        <v>26781248.519354567</v>
      </c>
    </row>
    <row r="2366" spans="1:13" x14ac:dyDescent="0.4">
      <c r="A2366" s="51"/>
      <c r="B2366" s="52">
        <v>2348</v>
      </c>
      <c r="C2366" s="52">
        <v>0</v>
      </c>
      <c r="D2366" s="52">
        <v>0</v>
      </c>
      <c r="E2366" s="52">
        <v>16728160.058226656</v>
      </c>
      <c r="F2366" s="52">
        <v>0</v>
      </c>
      <c r="G2366" s="52">
        <v>0</v>
      </c>
      <c r="H2366" s="52">
        <v>15954135.121577851</v>
      </c>
      <c r="I2366" s="52">
        <v>6296046.343750732</v>
      </c>
      <c r="J2366" s="52">
        <v>0</v>
      </c>
      <c r="K2366" s="52">
        <v>0</v>
      </c>
      <c r="L2366" s="52">
        <v>34399952.731943846</v>
      </c>
      <c r="M2366" s="53">
        <v>73378294.255499095</v>
      </c>
    </row>
    <row r="2367" spans="1:13" x14ac:dyDescent="0.4">
      <c r="A2367" s="54"/>
      <c r="B2367" s="55">
        <v>2349</v>
      </c>
      <c r="C2367" s="55">
        <v>0</v>
      </c>
      <c r="D2367" s="55">
        <v>7348803.1539298724</v>
      </c>
      <c r="E2367" s="55">
        <v>0</v>
      </c>
      <c r="F2367" s="55">
        <v>0</v>
      </c>
      <c r="G2367" s="55">
        <v>0</v>
      </c>
      <c r="H2367" s="55">
        <v>6476367.0790329501</v>
      </c>
      <c r="I2367" s="55">
        <v>0</v>
      </c>
      <c r="J2367" s="55">
        <v>0</v>
      </c>
      <c r="K2367" s="55">
        <v>6402840.9040512815</v>
      </c>
      <c r="L2367" s="55">
        <v>0</v>
      </c>
      <c r="M2367" s="56">
        <v>20228011.137014102</v>
      </c>
    </row>
    <row r="2368" spans="1:13" x14ac:dyDescent="0.4">
      <c r="A2368" s="51"/>
      <c r="B2368" s="52">
        <v>2350</v>
      </c>
      <c r="C2368" s="52">
        <v>0</v>
      </c>
      <c r="D2368" s="52">
        <v>0</v>
      </c>
      <c r="E2368" s="52">
        <v>729208773.70435822</v>
      </c>
      <c r="F2368" s="52">
        <v>0</v>
      </c>
      <c r="G2368" s="52">
        <v>0</v>
      </c>
      <c r="H2368" s="52">
        <v>0</v>
      </c>
      <c r="I2368" s="52">
        <v>0</v>
      </c>
      <c r="J2368" s="52">
        <v>0</v>
      </c>
      <c r="K2368" s="52">
        <v>0</v>
      </c>
      <c r="L2368" s="52">
        <v>0</v>
      </c>
      <c r="M2368" s="53">
        <v>729208773.70435822</v>
      </c>
    </row>
    <row r="2369" spans="1:13" x14ac:dyDescent="0.4">
      <c r="A2369" s="54"/>
      <c r="B2369" s="55">
        <v>2351</v>
      </c>
      <c r="C2369" s="55">
        <v>6084678.0614578295</v>
      </c>
      <c r="D2369" s="55">
        <v>0</v>
      </c>
      <c r="E2369" s="55">
        <v>0</v>
      </c>
      <c r="F2369" s="55">
        <v>0</v>
      </c>
      <c r="G2369" s="55">
        <v>0</v>
      </c>
      <c r="H2369" s="55">
        <v>0</v>
      </c>
      <c r="I2369" s="55">
        <v>0</v>
      </c>
      <c r="J2369" s="55">
        <v>0</v>
      </c>
      <c r="K2369" s="55">
        <v>0</v>
      </c>
      <c r="L2369" s="55">
        <v>0</v>
      </c>
      <c r="M2369" s="56">
        <v>6084678.0614578295</v>
      </c>
    </row>
    <row r="2370" spans="1:13" x14ac:dyDescent="0.4">
      <c r="A2370" s="51"/>
      <c r="B2370" s="52">
        <v>2352</v>
      </c>
      <c r="C2370" s="52">
        <v>0</v>
      </c>
      <c r="D2370" s="52">
        <v>0</v>
      </c>
      <c r="E2370" s="52">
        <v>0</v>
      </c>
      <c r="F2370" s="52">
        <v>0</v>
      </c>
      <c r="G2370" s="52">
        <v>0</v>
      </c>
      <c r="H2370" s="52">
        <v>0</v>
      </c>
      <c r="I2370" s="52">
        <v>0</v>
      </c>
      <c r="J2370" s="52">
        <v>0</v>
      </c>
      <c r="K2370" s="52">
        <v>0</v>
      </c>
      <c r="L2370" s="52">
        <v>0</v>
      </c>
      <c r="M2370" s="53">
        <v>0</v>
      </c>
    </row>
    <row r="2371" spans="1:13" x14ac:dyDescent="0.4">
      <c r="A2371" s="54"/>
      <c r="B2371" s="55">
        <v>2353</v>
      </c>
      <c r="C2371" s="55">
        <v>0</v>
      </c>
      <c r="D2371" s="55">
        <v>56647180.949546546</v>
      </c>
      <c r="E2371" s="55">
        <v>59217548.418732941</v>
      </c>
      <c r="F2371" s="55">
        <v>119115546.80056186</v>
      </c>
      <c r="G2371" s="55">
        <v>0</v>
      </c>
      <c r="H2371" s="55">
        <v>0</v>
      </c>
      <c r="I2371" s="55">
        <v>0</v>
      </c>
      <c r="J2371" s="55">
        <v>13636045.145255346</v>
      </c>
      <c r="K2371" s="55">
        <v>0</v>
      </c>
      <c r="L2371" s="55">
        <v>33139188.013905682</v>
      </c>
      <c r="M2371" s="56">
        <v>268119464.18274704</v>
      </c>
    </row>
    <row r="2372" spans="1:13" x14ac:dyDescent="0.4">
      <c r="A2372" s="51"/>
      <c r="B2372" s="52">
        <v>2354</v>
      </c>
      <c r="C2372" s="52">
        <v>0</v>
      </c>
      <c r="D2372" s="52">
        <v>0</v>
      </c>
      <c r="E2372" s="52">
        <v>0</v>
      </c>
      <c r="F2372" s="52">
        <v>6270163.4025458563</v>
      </c>
      <c r="G2372" s="52">
        <v>0</v>
      </c>
      <c r="H2372" s="52">
        <v>0</v>
      </c>
      <c r="I2372" s="52">
        <v>322899042.87971604</v>
      </c>
      <c r="J2372" s="52">
        <v>0</v>
      </c>
      <c r="K2372" s="52">
        <v>0</v>
      </c>
      <c r="L2372" s="52">
        <v>0</v>
      </c>
      <c r="M2372" s="53">
        <v>329169206.28226191</v>
      </c>
    </row>
    <row r="2373" spans="1:13" x14ac:dyDescent="0.4">
      <c r="A2373" s="54"/>
      <c r="B2373" s="55">
        <v>2355</v>
      </c>
      <c r="C2373" s="55">
        <v>0</v>
      </c>
      <c r="D2373" s="55">
        <v>5977397.7992896121</v>
      </c>
      <c r="E2373" s="55">
        <v>0</v>
      </c>
      <c r="F2373" s="55">
        <v>0</v>
      </c>
      <c r="G2373" s="55">
        <v>0</v>
      </c>
      <c r="H2373" s="55">
        <v>0</v>
      </c>
      <c r="I2373" s="55">
        <v>0</v>
      </c>
      <c r="J2373" s="55">
        <v>0</v>
      </c>
      <c r="K2373" s="55">
        <v>0</v>
      </c>
      <c r="L2373" s="55">
        <v>0</v>
      </c>
      <c r="M2373" s="56">
        <v>5977397.7992896121</v>
      </c>
    </row>
    <row r="2374" spans="1:13" x14ac:dyDescent="0.4">
      <c r="A2374" s="51"/>
      <c r="B2374" s="52">
        <v>2356</v>
      </c>
      <c r="C2374" s="52">
        <v>0</v>
      </c>
      <c r="D2374" s="52">
        <v>17803397.902757246</v>
      </c>
      <c r="E2374" s="52">
        <v>0</v>
      </c>
      <c r="F2374" s="52">
        <v>204906609.61762825</v>
      </c>
      <c r="G2374" s="52">
        <v>0</v>
      </c>
      <c r="H2374" s="52">
        <v>0</v>
      </c>
      <c r="I2374" s="52">
        <v>6954022.4913015338</v>
      </c>
      <c r="J2374" s="52">
        <v>0</v>
      </c>
      <c r="K2374" s="52">
        <v>0</v>
      </c>
      <c r="L2374" s="52">
        <v>0</v>
      </c>
      <c r="M2374" s="53">
        <v>229664030.01168701</v>
      </c>
    </row>
    <row r="2375" spans="1:13" x14ac:dyDescent="0.4">
      <c r="A2375" s="54"/>
      <c r="B2375" s="55">
        <v>2357</v>
      </c>
      <c r="C2375" s="55">
        <v>0</v>
      </c>
      <c r="D2375" s="55">
        <v>0</v>
      </c>
      <c r="E2375" s="55">
        <v>0</v>
      </c>
      <c r="F2375" s="55">
        <v>0</v>
      </c>
      <c r="G2375" s="55">
        <v>0</v>
      </c>
      <c r="H2375" s="55">
        <v>0</v>
      </c>
      <c r="I2375" s="55">
        <v>0</v>
      </c>
      <c r="J2375" s="55">
        <v>0</v>
      </c>
      <c r="K2375" s="55">
        <v>0</v>
      </c>
      <c r="L2375" s="55">
        <v>0</v>
      </c>
      <c r="M2375" s="56">
        <v>0</v>
      </c>
    </row>
    <row r="2376" spans="1:13" x14ac:dyDescent="0.4">
      <c r="A2376" s="51"/>
      <c r="B2376" s="52">
        <v>2358</v>
      </c>
      <c r="C2376" s="52">
        <v>0</v>
      </c>
      <c r="D2376" s="52">
        <v>0</v>
      </c>
      <c r="E2376" s="52">
        <v>0</v>
      </c>
      <c r="F2376" s="52">
        <v>0</v>
      </c>
      <c r="G2376" s="52">
        <v>0</v>
      </c>
      <c r="H2376" s="52">
        <v>0</v>
      </c>
      <c r="I2376" s="52">
        <v>0</v>
      </c>
      <c r="J2376" s="52">
        <v>0</v>
      </c>
      <c r="K2376" s="52">
        <v>0</v>
      </c>
      <c r="L2376" s="52">
        <v>0</v>
      </c>
      <c r="M2376" s="53">
        <v>0</v>
      </c>
    </row>
    <row r="2377" spans="1:13" x14ac:dyDescent="0.4">
      <c r="A2377" s="54"/>
      <c r="B2377" s="55">
        <v>2359</v>
      </c>
      <c r="C2377" s="55">
        <v>0</v>
      </c>
      <c r="D2377" s="55">
        <v>0</v>
      </c>
      <c r="E2377" s="55">
        <v>0</v>
      </c>
      <c r="F2377" s="55">
        <v>0</v>
      </c>
      <c r="G2377" s="55">
        <v>14543818.457791608</v>
      </c>
      <c r="H2377" s="55">
        <v>0</v>
      </c>
      <c r="I2377" s="55">
        <v>0</v>
      </c>
      <c r="J2377" s="55">
        <v>0</v>
      </c>
      <c r="K2377" s="55">
        <v>0</v>
      </c>
      <c r="L2377" s="55">
        <v>0</v>
      </c>
      <c r="M2377" s="56">
        <v>14543818.457791608</v>
      </c>
    </row>
    <row r="2378" spans="1:13" x14ac:dyDescent="0.4">
      <c r="A2378" s="51"/>
      <c r="B2378" s="52">
        <v>2360</v>
      </c>
      <c r="C2378" s="52">
        <v>13905643.644950712</v>
      </c>
      <c r="D2378" s="52">
        <v>0</v>
      </c>
      <c r="E2378" s="52">
        <v>0</v>
      </c>
      <c r="F2378" s="52">
        <v>0</v>
      </c>
      <c r="G2378" s="52">
        <v>0</v>
      </c>
      <c r="H2378" s="52">
        <v>6290754.2744287048</v>
      </c>
      <c r="I2378" s="52">
        <v>0</v>
      </c>
      <c r="J2378" s="52">
        <v>0</v>
      </c>
      <c r="K2378" s="52">
        <v>0</v>
      </c>
      <c r="L2378" s="52">
        <v>0</v>
      </c>
      <c r="M2378" s="53">
        <v>20196397.919379417</v>
      </c>
    </row>
    <row r="2379" spans="1:13" x14ac:dyDescent="0.4">
      <c r="A2379" s="54"/>
      <c r="B2379" s="55">
        <v>2361</v>
      </c>
      <c r="C2379" s="55">
        <v>0</v>
      </c>
      <c r="D2379" s="55">
        <v>15874017.968811454</v>
      </c>
      <c r="E2379" s="55">
        <v>0</v>
      </c>
      <c r="F2379" s="55">
        <v>0</v>
      </c>
      <c r="G2379" s="55">
        <v>0</v>
      </c>
      <c r="H2379" s="55">
        <v>0</v>
      </c>
      <c r="I2379" s="55">
        <v>0</v>
      </c>
      <c r="J2379" s="55">
        <v>0</v>
      </c>
      <c r="K2379" s="55">
        <v>0</v>
      </c>
      <c r="L2379" s="55">
        <v>0</v>
      </c>
      <c r="M2379" s="56">
        <v>15874017.968811454</v>
      </c>
    </row>
    <row r="2380" spans="1:13" x14ac:dyDescent="0.4">
      <c r="A2380" s="51"/>
      <c r="B2380" s="52">
        <v>2362</v>
      </c>
      <c r="C2380" s="52">
        <v>0</v>
      </c>
      <c r="D2380" s="52">
        <v>0</v>
      </c>
      <c r="E2380" s="52">
        <v>0</v>
      </c>
      <c r="F2380" s="52">
        <v>0</v>
      </c>
      <c r="G2380" s="52">
        <v>0</v>
      </c>
      <c r="H2380" s="52">
        <v>0</v>
      </c>
      <c r="I2380" s="52">
        <v>0</v>
      </c>
      <c r="J2380" s="52">
        <v>0</v>
      </c>
      <c r="K2380" s="52">
        <v>0</v>
      </c>
      <c r="L2380" s="52">
        <v>0</v>
      </c>
      <c r="M2380" s="53">
        <v>0</v>
      </c>
    </row>
    <row r="2381" spans="1:13" x14ac:dyDescent="0.4">
      <c r="A2381" s="54"/>
      <c r="B2381" s="55">
        <v>2363</v>
      </c>
      <c r="C2381" s="55">
        <v>0</v>
      </c>
      <c r="D2381" s="55">
        <v>0</v>
      </c>
      <c r="E2381" s="55">
        <v>0</v>
      </c>
      <c r="F2381" s="55">
        <v>0</v>
      </c>
      <c r="G2381" s="55">
        <v>0</v>
      </c>
      <c r="H2381" s="55">
        <v>9572447.2749393005</v>
      </c>
      <c r="I2381" s="55">
        <v>0</v>
      </c>
      <c r="J2381" s="55">
        <v>0</v>
      </c>
      <c r="K2381" s="55">
        <v>0</v>
      </c>
      <c r="L2381" s="55">
        <v>0</v>
      </c>
      <c r="M2381" s="56">
        <v>9572447.2749393005</v>
      </c>
    </row>
    <row r="2382" spans="1:13" x14ac:dyDescent="0.4">
      <c r="A2382" s="51"/>
      <c r="B2382" s="52">
        <v>2364</v>
      </c>
      <c r="C2382" s="52">
        <v>6132493.5062938612</v>
      </c>
      <c r="D2382" s="52">
        <v>0</v>
      </c>
      <c r="E2382" s="52">
        <v>0</v>
      </c>
      <c r="F2382" s="52">
        <v>0</v>
      </c>
      <c r="G2382" s="52">
        <v>0</v>
      </c>
      <c r="H2382" s="52">
        <v>0</v>
      </c>
      <c r="I2382" s="52">
        <v>7265281.1335908892</v>
      </c>
      <c r="J2382" s="52">
        <v>0</v>
      </c>
      <c r="K2382" s="52">
        <v>0</v>
      </c>
      <c r="L2382" s="52">
        <v>30713433.535516705</v>
      </c>
      <c r="M2382" s="53">
        <v>44111208.175401449</v>
      </c>
    </row>
    <row r="2383" spans="1:13" x14ac:dyDescent="0.4">
      <c r="A2383" s="54"/>
      <c r="B2383" s="55">
        <v>2365</v>
      </c>
      <c r="C2383" s="55">
        <v>0</v>
      </c>
      <c r="D2383" s="55">
        <v>0</v>
      </c>
      <c r="E2383" s="55">
        <v>0</v>
      </c>
      <c r="F2383" s="55">
        <v>0</v>
      </c>
      <c r="G2383" s="55">
        <v>0</v>
      </c>
      <c r="H2383" s="55">
        <v>0</v>
      </c>
      <c r="I2383" s="55">
        <v>6850126.4747397499</v>
      </c>
      <c r="J2383" s="55">
        <v>0</v>
      </c>
      <c r="K2383" s="55">
        <v>0</v>
      </c>
      <c r="L2383" s="55">
        <v>0</v>
      </c>
      <c r="M2383" s="56">
        <v>6850126.4747397499</v>
      </c>
    </row>
    <row r="2384" spans="1:13" x14ac:dyDescent="0.4">
      <c r="A2384" s="51"/>
      <c r="B2384" s="52">
        <v>2366</v>
      </c>
      <c r="C2384" s="52">
        <v>0</v>
      </c>
      <c r="D2384" s="52">
        <v>5980906.7696408303</v>
      </c>
      <c r="E2384" s="52">
        <v>0</v>
      </c>
      <c r="F2384" s="52">
        <v>0</v>
      </c>
      <c r="G2384" s="52">
        <v>0</v>
      </c>
      <c r="H2384" s="52">
        <v>0</v>
      </c>
      <c r="I2384" s="52">
        <v>0</v>
      </c>
      <c r="J2384" s="52">
        <v>0</v>
      </c>
      <c r="K2384" s="52">
        <v>0</v>
      </c>
      <c r="L2384" s="52">
        <v>0</v>
      </c>
      <c r="M2384" s="53">
        <v>23699760.41408566</v>
      </c>
    </row>
    <row r="2385" spans="1:13" x14ac:dyDescent="0.4">
      <c r="A2385" s="54"/>
      <c r="B2385" s="55">
        <v>2367</v>
      </c>
      <c r="C2385" s="55">
        <v>0</v>
      </c>
      <c r="D2385" s="55">
        <v>0</v>
      </c>
      <c r="E2385" s="55">
        <v>0</v>
      </c>
      <c r="F2385" s="55">
        <v>0</v>
      </c>
      <c r="G2385" s="55">
        <v>0</v>
      </c>
      <c r="H2385" s="55">
        <v>0</v>
      </c>
      <c r="I2385" s="55">
        <v>0</v>
      </c>
      <c r="J2385" s="55">
        <v>0</v>
      </c>
      <c r="K2385" s="55">
        <v>0</v>
      </c>
      <c r="L2385" s="55">
        <v>0</v>
      </c>
      <c r="M2385" s="56">
        <v>0</v>
      </c>
    </row>
    <row r="2386" spans="1:13" x14ac:dyDescent="0.4">
      <c r="A2386" s="51"/>
      <c r="B2386" s="52">
        <v>2368</v>
      </c>
      <c r="C2386" s="52">
        <v>0</v>
      </c>
      <c r="D2386" s="52">
        <v>0</v>
      </c>
      <c r="E2386" s="52">
        <v>0</v>
      </c>
      <c r="F2386" s="52">
        <v>0</v>
      </c>
      <c r="G2386" s="52">
        <v>0</v>
      </c>
      <c r="H2386" s="52">
        <v>0</v>
      </c>
      <c r="I2386" s="52">
        <v>0</v>
      </c>
      <c r="J2386" s="52">
        <v>0</v>
      </c>
      <c r="K2386" s="52">
        <v>0</v>
      </c>
      <c r="L2386" s="52">
        <v>0</v>
      </c>
      <c r="M2386" s="53">
        <v>0</v>
      </c>
    </row>
    <row r="2387" spans="1:13" x14ac:dyDescent="0.4">
      <c r="A2387" s="54"/>
      <c r="B2387" s="55">
        <v>2369</v>
      </c>
      <c r="C2387" s="55">
        <v>5783077.451565668</v>
      </c>
      <c r="D2387" s="55">
        <v>0</v>
      </c>
      <c r="E2387" s="55">
        <v>0</v>
      </c>
      <c r="F2387" s="55">
        <v>0</v>
      </c>
      <c r="G2387" s="55">
        <v>0</v>
      </c>
      <c r="H2387" s="55">
        <v>0</v>
      </c>
      <c r="I2387" s="55">
        <v>0</v>
      </c>
      <c r="J2387" s="55">
        <v>394488428.73251379</v>
      </c>
      <c r="K2387" s="55">
        <v>0</v>
      </c>
      <c r="L2387" s="55">
        <v>0</v>
      </c>
      <c r="M2387" s="56">
        <v>5783077.451565668</v>
      </c>
    </row>
    <row r="2388" spans="1:13" x14ac:dyDescent="0.4">
      <c r="A2388" s="51"/>
      <c r="B2388" s="52">
        <v>2370</v>
      </c>
      <c r="C2388" s="52">
        <v>0</v>
      </c>
      <c r="D2388" s="52">
        <v>0</v>
      </c>
      <c r="E2388" s="52">
        <v>0</v>
      </c>
      <c r="F2388" s="52">
        <v>0</v>
      </c>
      <c r="G2388" s="52">
        <v>0</v>
      </c>
      <c r="H2388" s="52">
        <v>0</v>
      </c>
      <c r="I2388" s="52">
        <v>5822445.3751857821</v>
      </c>
      <c r="J2388" s="52">
        <v>27248266.938868351</v>
      </c>
      <c r="K2388" s="52">
        <v>0</v>
      </c>
      <c r="L2388" s="52">
        <v>0</v>
      </c>
      <c r="M2388" s="53">
        <v>88835051.333294943</v>
      </c>
    </row>
    <row r="2389" spans="1:13" x14ac:dyDescent="0.4">
      <c r="A2389" s="54"/>
      <c r="B2389" s="55">
        <v>2371</v>
      </c>
      <c r="C2389" s="55">
        <v>0</v>
      </c>
      <c r="D2389" s="55">
        <v>381827675.50748616</v>
      </c>
      <c r="E2389" s="55">
        <v>0</v>
      </c>
      <c r="F2389" s="55">
        <v>0</v>
      </c>
      <c r="G2389" s="55">
        <v>0</v>
      </c>
      <c r="H2389" s="55">
        <v>0</v>
      </c>
      <c r="I2389" s="55">
        <v>0</v>
      </c>
      <c r="J2389" s="55">
        <v>0</v>
      </c>
      <c r="K2389" s="55">
        <v>0</v>
      </c>
      <c r="L2389" s="55">
        <v>0</v>
      </c>
      <c r="M2389" s="56">
        <v>381827675.50748616</v>
      </c>
    </row>
    <row r="2390" spans="1:13" x14ac:dyDescent="0.4">
      <c r="A2390" s="51"/>
      <c r="B2390" s="52">
        <v>2372</v>
      </c>
      <c r="C2390" s="52">
        <v>0</v>
      </c>
      <c r="D2390" s="52">
        <v>0</v>
      </c>
      <c r="E2390" s="52">
        <v>0</v>
      </c>
      <c r="F2390" s="52">
        <v>0</v>
      </c>
      <c r="G2390" s="52">
        <v>0</v>
      </c>
      <c r="H2390" s="52">
        <v>0</v>
      </c>
      <c r="I2390" s="52">
        <v>0</v>
      </c>
      <c r="J2390" s="52">
        <v>0</v>
      </c>
      <c r="K2390" s="52">
        <v>0</v>
      </c>
      <c r="L2390" s="52">
        <v>6184516.0101409908</v>
      </c>
      <c r="M2390" s="53">
        <v>6184516.0101409908</v>
      </c>
    </row>
    <row r="2391" spans="1:13" x14ac:dyDescent="0.4">
      <c r="A2391" s="54"/>
      <c r="B2391" s="55">
        <v>2373</v>
      </c>
      <c r="C2391" s="55">
        <v>0</v>
      </c>
      <c r="D2391" s="55">
        <v>0</v>
      </c>
      <c r="E2391" s="55">
        <v>0</v>
      </c>
      <c r="F2391" s="55">
        <v>0</v>
      </c>
      <c r="G2391" s="55">
        <v>0</v>
      </c>
      <c r="H2391" s="55">
        <v>11590771.359986125</v>
      </c>
      <c r="I2391" s="55">
        <v>0</v>
      </c>
      <c r="J2391" s="55">
        <v>0</v>
      </c>
      <c r="K2391" s="55">
        <v>12614264.039453128</v>
      </c>
      <c r="L2391" s="55">
        <v>0</v>
      </c>
      <c r="M2391" s="56">
        <v>24205035.399439253</v>
      </c>
    </row>
    <row r="2392" spans="1:13" x14ac:dyDescent="0.4">
      <c r="A2392" s="51"/>
      <c r="B2392" s="52">
        <v>2374</v>
      </c>
      <c r="C2392" s="52">
        <v>0</v>
      </c>
      <c r="D2392" s="52">
        <v>0</v>
      </c>
      <c r="E2392" s="52">
        <v>0</v>
      </c>
      <c r="F2392" s="52">
        <v>0</v>
      </c>
      <c r="G2392" s="52">
        <v>0</v>
      </c>
      <c r="H2392" s="52">
        <v>0</v>
      </c>
      <c r="I2392" s="52">
        <v>0</v>
      </c>
      <c r="J2392" s="52">
        <v>0</v>
      </c>
      <c r="K2392" s="52">
        <v>0</v>
      </c>
      <c r="L2392" s="52">
        <v>0</v>
      </c>
      <c r="M2392" s="53">
        <v>0</v>
      </c>
    </row>
    <row r="2393" spans="1:13" x14ac:dyDescent="0.4">
      <c r="A2393" s="54"/>
      <c r="B2393" s="55">
        <v>2375</v>
      </c>
      <c r="C2393" s="55">
        <v>0</v>
      </c>
      <c r="D2393" s="55">
        <v>0</v>
      </c>
      <c r="E2393" s="55">
        <v>0</v>
      </c>
      <c r="F2393" s="55">
        <v>0</v>
      </c>
      <c r="G2393" s="55">
        <v>6526405.5293202344</v>
      </c>
      <c r="H2393" s="55">
        <v>0</v>
      </c>
      <c r="I2393" s="55">
        <v>0</v>
      </c>
      <c r="J2393" s="55">
        <v>0</v>
      </c>
      <c r="K2393" s="55">
        <v>0</v>
      </c>
      <c r="L2393" s="55">
        <v>0</v>
      </c>
      <c r="M2393" s="56">
        <v>6526405.5293202344</v>
      </c>
    </row>
    <row r="2394" spans="1:13" x14ac:dyDescent="0.4">
      <c r="A2394" s="51"/>
      <c r="B2394" s="52">
        <v>2376</v>
      </c>
      <c r="C2394" s="52">
        <v>0</v>
      </c>
      <c r="D2394" s="52">
        <v>0</v>
      </c>
      <c r="E2394" s="52">
        <v>0</v>
      </c>
      <c r="F2394" s="52">
        <v>6978691.563079183</v>
      </c>
      <c r="G2394" s="52">
        <v>0</v>
      </c>
      <c r="H2394" s="52">
        <v>0</v>
      </c>
      <c r="I2394" s="52">
        <v>0</v>
      </c>
      <c r="J2394" s="52">
        <v>0</v>
      </c>
      <c r="K2394" s="52">
        <v>0</v>
      </c>
      <c r="L2394" s="52">
        <v>0</v>
      </c>
      <c r="M2394" s="53">
        <v>6978691.563079183</v>
      </c>
    </row>
    <row r="2395" spans="1:13" x14ac:dyDescent="0.4">
      <c r="A2395" s="54"/>
      <c r="B2395" s="55">
        <v>2377</v>
      </c>
      <c r="C2395" s="55">
        <v>0</v>
      </c>
      <c r="D2395" s="55">
        <v>0</v>
      </c>
      <c r="E2395" s="55">
        <v>0</v>
      </c>
      <c r="F2395" s="55">
        <v>0</v>
      </c>
      <c r="G2395" s="55">
        <v>0</v>
      </c>
      <c r="H2395" s="55">
        <v>0</v>
      </c>
      <c r="I2395" s="55">
        <v>0</v>
      </c>
      <c r="J2395" s="55">
        <v>0</v>
      </c>
      <c r="K2395" s="55">
        <v>0</v>
      </c>
      <c r="L2395" s="55">
        <v>0</v>
      </c>
      <c r="M2395" s="56">
        <v>0</v>
      </c>
    </row>
    <row r="2396" spans="1:13" x14ac:dyDescent="0.4">
      <c r="A2396" s="51"/>
      <c r="B2396" s="52">
        <v>2378</v>
      </c>
      <c r="C2396" s="52">
        <v>0</v>
      </c>
      <c r="D2396" s="52">
        <v>0</v>
      </c>
      <c r="E2396" s="52">
        <v>0</v>
      </c>
      <c r="F2396" s="52">
        <v>0</v>
      </c>
      <c r="G2396" s="52">
        <v>7913161.820760401</v>
      </c>
      <c r="H2396" s="52">
        <v>0</v>
      </c>
      <c r="I2396" s="52">
        <v>6476320.2885446819</v>
      </c>
      <c r="J2396" s="52">
        <v>7210559.6686614044</v>
      </c>
      <c r="K2396" s="52">
        <v>0</v>
      </c>
      <c r="L2396" s="52">
        <v>7675275.324671166</v>
      </c>
      <c r="M2396" s="53">
        <v>22064757.433976248</v>
      </c>
    </row>
    <row r="2397" spans="1:13" x14ac:dyDescent="0.4">
      <c r="A2397" s="54"/>
      <c r="B2397" s="55">
        <v>2379</v>
      </c>
      <c r="C2397" s="55">
        <v>0</v>
      </c>
      <c r="D2397" s="55">
        <v>0</v>
      </c>
      <c r="E2397" s="55">
        <v>6407768.9269488025</v>
      </c>
      <c r="F2397" s="55">
        <v>0</v>
      </c>
      <c r="G2397" s="55">
        <v>0</v>
      </c>
      <c r="H2397" s="55">
        <v>0</v>
      </c>
      <c r="I2397" s="55">
        <v>6899638.5585461492</v>
      </c>
      <c r="J2397" s="55">
        <v>0</v>
      </c>
      <c r="K2397" s="55">
        <v>0</v>
      </c>
      <c r="L2397" s="55">
        <v>0</v>
      </c>
      <c r="M2397" s="56">
        <v>13307407.485494953</v>
      </c>
    </row>
    <row r="2398" spans="1:13" x14ac:dyDescent="0.4">
      <c r="A2398" s="51"/>
      <c r="B2398" s="52">
        <v>2380</v>
      </c>
      <c r="C2398" s="52">
        <v>0</v>
      </c>
      <c r="D2398" s="52">
        <v>0</v>
      </c>
      <c r="E2398" s="52">
        <v>0</v>
      </c>
      <c r="F2398" s="52">
        <v>7085175.0469059274</v>
      </c>
      <c r="G2398" s="52">
        <v>0</v>
      </c>
      <c r="H2398" s="52">
        <v>0</v>
      </c>
      <c r="I2398" s="52">
        <v>0</v>
      </c>
      <c r="J2398" s="52">
        <v>0</v>
      </c>
      <c r="K2398" s="52">
        <v>0</v>
      </c>
      <c r="L2398" s="52">
        <v>0</v>
      </c>
      <c r="M2398" s="53">
        <v>7085175.0469059274</v>
      </c>
    </row>
    <row r="2399" spans="1:13" x14ac:dyDescent="0.4">
      <c r="A2399" s="54"/>
      <c r="B2399" s="55">
        <v>2381</v>
      </c>
      <c r="C2399" s="55">
        <v>0</v>
      </c>
      <c r="D2399" s="55">
        <v>0</v>
      </c>
      <c r="E2399" s="55">
        <v>0</v>
      </c>
      <c r="F2399" s="55">
        <v>0</v>
      </c>
      <c r="G2399" s="55">
        <v>0</v>
      </c>
      <c r="H2399" s="55">
        <v>0</v>
      </c>
      <c r="I2399" s="55">
        <v>0</v>
      </c>
      <c r="J2399" s="55">
        <v>38750428.306624286</v>
      </c>
      <c r="K2399" s="55">
        <v>0</v>
      </c>
      <c r="L2399" s="55">
        <v>0</v>
      </c>
      <c r="M2399" s="56">
        <v>0</v>
      </c>
    </row>
    <row r="2400" spans="1:13" x14ac:dyDescent="0.4">
      <c r="A2400" s="51"/>
      <c r="B2400" s="52">
        <v>2382</v>
      </c>
      <c r="C2400" s="52">
        <v>0</v>
      </c>
      <c r="D2400" s="52">
        <v>9605592.4899561871</v>
      </c>
      <c r="E2400" s="52">
        <v>6562456.8380428683</v>
      </c>
      <c r="F2400" s="52">
        <v>0</v>
      </c>
      <c r="G2400" s="52">
        <v>0</v>
      </c>
      <c r="H2400" s="52">
        <v>0</v>
      </c>
      <c r="I2400" s="52">
        <v>0</v>
      </c>
      <c r="J2400" s="52">
        <v>11730995.681487853</v>
      </c>
      <c r="K2400" s="52">
        <v>0</v>
      </c>
      <c r="L2400" s="52">
        <v>0</v>
      </c>
      <c r="M2400" s="53">
        <v>16168049.327999055</v>
      </c>
    </row>
    <row r="2401" spans="1:13" x14ac:dyDescent="0.4">
      <c r="A2401" s="54"/>
      <c r="B2401" s="55">
        <v>2383</v>
      </c>
      <c r="C2401" s="55">
        <v>0</v>
      </c>
      <c r="D2401" s="55">
        <v>0</v>
      </c>
      <c r="E2401" s="55">
        <v>0</v>
      </c>
      <c r="F2401" s="55">
        <v>0</v>
      </c>
      <c r="G2401" s="55">
        <v>0</v>
      </c>
      <c r="H2401" s="55">
        <v>0</v>
      </c>
      <c r="I2401" s="55">
        <v>0</v>
      </c>
      <c r="J2401" s="55">
        <v>0</v>
      </c>
      <c r="K2401" s="55">
        <v>0</v>
      </c>
      <c r="L2401" s="55">
        <v>0</v>
      </c>
      <c r="M2401" s="56">
        <v>0</v>
      </c>
    </row>
    <row r="2402" spans="1:13" x14ac:dyDescent="0.4">
      <c r="A2402" s="51"/>
      <c r="B2402" s="52">
        <v>2384</v>
      </c>
      <c r="C2402" s="52">
        <v>0</v>
      </c>
      <c r="D2402" s="52">
        <v>0</v>
      </c>
      <c r="E2402" s="52">
        <v>0</v>
      </c>
      <c r="F2402" s="52">
        <v>0</v>
      </c>
      <c r="G2402" s="52">
        <v>0</v>
      </c>
      <c r="H2402" s="52">
        <v>0</v>
      </c>
      <c r="I2402" s="52">
        <v>0</v>
      </c>
      <c r="J2402" s="52">
        <v>9233159.8741277158</v>
      </c>
      <c r="K2402" s="52">
        <v>0</v>
      </c>
      <c r="L2402" s="52">
        <v>0</v>
      </c>
      <c r="M2402" s="53">
        <v>20328553.917964913</v>
      </c>
    </row>
    <row r="2403" spans="1:13" x14ac:dyDescent="0.4">
      <c r="A2403" s="54"/>
      <c r="B2403" s="55">
        <v>2385</v>
      </c>
      <c r="C2403" s="55">
        <v>0</v>
      </c>
      <c r="D2403" s="55">
        <v>0</v>
      </c>
      <c r="E2403" s="55">
        <v>0</v>
      </c>
      <c r="F2403" s="55">
        <v>14058738.227997327</v>
      </c>
      <c r="G2403" s="55">
        <v>0</v>
      </c>
      <c r="H2403" s="55">
        <v>0</v>
      </c>
      <c r="I2403" s="55">
        <v>5845223.8322553504</v>
      </c>
      <c r="J2403" s="55">
        <v>0</v>
      </c>
      <c r="K2403" s="55">
        <v>0</v>
      </c>
      <c r="L2403" s="55">
        <v>0</v>
      </c>
      <c r="M2403" s="56">
        <v>19903962.060252681</v>
      </c>
    </row>
    <row r="2404" spans="1:13" x14ac:dyDescent="0.4">
      <c r="A2404" s="51"/>
      <c r="B2404" s="52">
        <v>2386</v>
      </c>
      <c r="C2404" s="52">
        <v>0</v>
      </c>
      <c r="D2404" s="52">
        <v>0</v>
      </c>
      <c r="E2404" s="52">
        <v>0</v>
      </c>
      <c r="F2404" s="52">
        <v>0</v>
      </c>
      <c r="G2404" s="52">
        <v>0</v>
      </c>
      <c r="H2404" s="52">
        <v>0</v>
      </c>
      <c r="I2404" s="52">
        <v>0</v>
      </c>
      <c r="J2404" s="52">
        <v>0</v>
      </c>
      <c r="K2404" s="52">
        <v>0</v>
      </c>
      <c r="L2404" s="52">
        <v>0</v>
      </c>
      <c r="M2404" s="53">
        <v>0</v>
      </c>
    </row>
    <row r="2405" spans="1:13" x14ac:dyDescent="0.4">
      <c r="A2405" s="54"/>
      <c r="B2405" s="55">
        <v>2387</v>
      </c>
      <c r="C2405" s="55">
        <v>6809132.8033665828</v>
      </c>
      <c r="D2405" s="55">
        <v>5936913.8741342276</v>
      </c>
      <c r="E2405" s="55">
        <v>0</v>
      </c>
      <c r="F2405" s="55">
        <v>0</v>
      </c>
      <c r="G2405" s="55">
        <v>0</v>
      </c>
      <c r="H2405" s="55">
        <v>0</v>
      </c>
      <c r="I2405" s="55">
        <v>0</v>
      </c>
      <c r="J2405" s="55">
        <v>435839718.34188271</v>
      </c>
      <c r="K2405" s="55">
        <v>0</v>
      </c>
      <c r="L2405" s="55">
        <v>23139452.074198253</v>
      </c>
      <c r="M2405" s="56">
        <v>35885498.75169906</v>
      </c>
    </row>
    <row r="2406" spans="1:13" x14ac:dyDescent="0.4">
      <c r="A2406" s="51"/>
      <c r="B2406" s="52">
        <v>2388</v>
      </c>
      <c r="C2406" s="52">
        <v>0</v>
      </c>
      <c r="D2406" s="52">
        <v>0</v>
      </c>
      <c r="E2406" s="52">
        <v>0</v>
      </c>
      <c r="F2406" s="52">
        <v>0</v>
      </c>
      <c r="G2406" s="52">
        <v>12792541.960975269</v>
      </c>
      <c r="H2406" s="52">
        <v>0</v>
      </c>
      <c r="I2406" s="52">
        <v>0</v>
      </c>
      <c r="J2406" s="52">
        <v>0</v>
      </c>
      <c r="K2406" s="52">
        <v>0</v>
      </c>
      <c r="L2406" s="52">
        <v>0</v>
      </c>
      <c r="M2406" s="53">
        <v>12792541.960975269</v>
      </c>
    </row>
    <row r="2407" spans="1:13" x14ac:dyDescent="0.4">
      <c r="A2407" s="54"/>
      <c r="B2407" s="55">
        <v>2389</v>
      </c>
      <c r="C2407" s="55">
        <v>0</v>
      </c>
      <c r="D2407" s="55">
        <v>0</v>
      </c>
      <c r="E2407" s="55">
        <v>0</v>
      </c>
      <c r="F2407" s="55">
        <v>0</v>
      </c>
      <c r="G2407" s="55">
        <v>0</v>
      </c>
      <c r="H2407" s="55">
        <v>0</v>
      </c>
      <c r="I2407" s="55">
        <v>0</v>
      </c>
      <c r="J2407" s="55">
        <v>0</v>
      </c>
      <c r="K2407" s="55">
        <v>0</v>
      </c>
      <c r="L2407" s="55">
        <v>5806061.6423138268</v>
      </c>
      <c r="M2407" s="56">
        <v>5806061.6423138268</v>
      </c>
    </row>
    <row r="2408" spans="1:13" x14ac:dyDescent="0.4">
      <c r="A2408" s="51"/>
      <c r="B2408" s="52">
        <v>2390</v>
      </c>
      <c r="C2408" s="52">
        <v>0</v>
      </c>
      <c r="D2408" s="52">
        <v>0</v>
      </c>
      <c r="E2408" s="52">
        <v>0</v>
      </c>
      <c r="F2408" s="52">
        <v>0</v>
      </c>
      <c r="G2408" s="52">
        <v>0</v>
      </c>
      <c r="H2408" s="52">
        <v>0</v>
      </c>
      <c r="I2408" s="52">
        <v>0</v>
      </c>
      <c r="J2408" s="52">
        <v>0</v>
      </c>
      <c r="K2408" s="52">
        <v>0</v>
      </c>
      <c r="L2408" s="52">
        <v>0</v>
      </c>
      <c r="M2408" s="53">
        <v>0</v>
      </c>
    </row>
    <row r="2409" spans="1:13" x14ac:dyDescent="0.4">
      <c r="A2409" s="54"/>
      <c r="B2409" s="55">
        <v>2391</v>
      </c>
      <c r="C2409" s="55">
        <v>0</v>
      </c>
      <c r="D2409" s="55">
        <v>0</v>
      </c>
      <c r="E2409" s="55">
        <v>0</v>
      </c>
      <c r="F2409" s="55">
        <v>0</v>
      </c>
      <c r="G2409" s="55">
        <v>0</v>
      </c>
      <c r="H2409" s="55">
        <v>0</v>
      </c>
      <c r="I2409" s="55">
        <v>0</v>
      </c>
      <c r="J2409" s="55">
        <v>0</v>
      </c>
      <c r="K2409" s="55">
        <v>0</v>
      </c>
      <c r="L2409" s="55">
        <v>0</v>
      </c>
      <c r="M2409" s="56">
        <v>0</v>
      </c>
    </row>
    <row r="2410" spans="1:13" x14ac:dyDescent="0.4">
      <c r="A2410" s="51"/>
      <c r="B2410" s="52">
        <v>2392</v>
      </c>
      <c r="C2410" s="52">
        <v>0</v>
      </c>
      <c r="D2410" s="52">
        <v>0</v>
      </c>
      <c r="E2410" s="52">
        <v>0</v>
      </c>
      <c r="F2410" s="52">
        <v>0</v>
      </c>
      <c r="G2410" s="52">
        <v>0</v>
      </c>
      <c r="H2410" s="52">
        <v>0</v>
      </c>
      <c r="I2410" s="52">
        <v>0</v>
      </c>
      <c r="J2410" s="52">
        <v>0</v>
      </c>
      <c r="K2410" s="52">
        <v>0</v>
      </c>
      <c r="L2410" s="52">
        <v>0</v>
      </c>
      <c r="M2410" s="53">
        <v>29074077.320674248</v>
      </c>
    </row>
    <row r="2411" spans="1:13" x14ac:dyDescent="0.4">
      <c r="A2411" s="54"/>
      <c r="B2411" s="55">
        <v>2393</v>
      </c>
      <c r="C2411" s="55">
        <v>11413229.633836797</v>
      </c>
      <c r="D2411" s="55">
        <v>0</v>
      </c>
      <c r="E2411" s="55">
        <v>0</v>
      </c>
      <c r="F2411" s="55">
        <v>0</v>
      </c>
      <c r="G2411" s="55">
        <v>0</v>
      </c>
      <c r="H2411" s="55">
        <v>0</v>
      </c>
      <c r="I2411" s="55">
        <v>0</v>
      </c>
      <c r="J2411" s="55">
        <v>0</v>
      </c>
      <c r="K2411" s="55">
        <v>0</v>
      </c>
      <c r="L2411" s="55">
        <v>0</v>
      </c>
      <c r="M2411" s="56">
        <v>167976536.07125813</v>
      </c>
    </row>
    <row r="2412" spans="1:13" x14ac:dyDescent="0.4">
      <c r="A2412" s="51"/>
      <c r="B2412" s="52">
        <v>2394</v>
      </c>
      <c r="C2412" s="52">
        <v>0</v>
      </c>
      <c r="D2412" s="52">
        <v>0</v>
      </c>
      <c r="E2412" s="52">
        <v>0</v>
      </c>
      <c r="F2412" s="52">
        <v>0</v>
      </c>
      <c r="G2412" s="52">
        <v>0</v>
      </c>
      <c r="H2412" s="52">
        <v>6690574.9934963519</v>
      </c>
      <c r="I2412" s="52">
        <v>0</v>
      </c>
      <c r="J2412" s="52">
        <v>0</v>
      </c>
      <c r="K2412" s="52">
        <v>0</v>
      </c>
      <c r="L2412" s="52">
        <v>0</v>
      </c>
      <c r="M2412" s="53">
        <v>82065852.493745625</v>
      </c>
    </row>
    <row r="2413" spans="1:13" x14ac:dyDescent="0.4">
      <c r="A2413" s="54"/>
      <c r="B2413" s="55">
        <v>2395</v>
      </c>
      <c r="C2413" s="55">
        <v>0</v>
      </c>
      <c r="D2413" s="55">
        <v>0</v>
      </c>
      <c r="E2413" s="55">
        <v>0</v>
      </c>
      <c r="F2413" s="55">
        <v>0</v>
      </c>
      <c r="G2413" s="55">
        <v>0</v>
      </c>
      <c r="H2413" s="55">
        <v>0</v>
      </c>
      <c r="I2413" s="55">
        <v>205688972.40449753</v>
      </c>
      <c r="J2413" s="55">
        <v>0</v>
      </c>
      <c r="K2413" s="55">
        <v>0</v>
      </c>
      <c r="L2413" s="55">
        <v>0</v>
      </c>
      <c r="M2413" s="56">
        <v>205688972.40449753</v>
      </c>
    </row>
    <row r="2414" spans="1:13" x14ac:dyDescent="0.4">
      <c r="A2414" s="51"/>
      <c r="B2414" s="52">
        <v>2396</v>
      </c>
      <c r="C2414" s="52">
        <v>0</v>
      </c>
      <c r="D2414" s="52">
        <v>0</v>
      </c>
      <c r="E2414" s="52">
        <v>0</v>
      </c>
      <c r="F2414" s="52">
        <v>0</v>
      </c>
      <c r="G2414" s="52">
        <v>0</v>
      </c>
      <c r="H2414" s="52">
        <v>0</v>
      </c>
      <c r="I2414" s="52">
        <v>0</v>
      </c>
      <c r="J2414" s="52">
        <v>0</v>
      </c>
      <c r="K2414" s="52">
        <v>0</v>
      </c>
      <c r="L2414" s="52">
        <v>0</v>
      </c>
      <c r="M2414" s="53">
        <v>0</v>
      </c>
    </row>
    <row r="2415" spans="1:13" x14ac:dyDescent="0.4">
      <c r="A2415" s="54"/>
      <c r="B2415" s="55">
        <v>2397</v>
      </c>
      <c r="C2415" s="55">
        <v>63822889.927899249</v>
      </c>
      <c r="D2415" s="55">
        <v>0</v>
      </c>
      <c r="E2415" s="55">
        <v>0</v>
      </c>
      <c r="F2415" s="55">
        <v>0</v>
      </c>
      <c r="G2415" s="55">
        <v>0</v>
      </c>
      <c r="H2415" s="55">
        <v>0</v>
      </c>
      <c r="I2415" s="55">
        <v>0</v>
      </c>
      <c r="J2415" s="55">
        <v>0</v>
      </c>
      <c r="K2415" s="55">
        <v>49595244.041980475</v>
      </c>
      <c r="L2415" s="55">
        <v>0</v>
      </c>
      <c r="M2415" s="56">
        <v>113418133.96987972</v>
      </c>
    </row>
    <row r="2416" spans="1:13" x14ac:dyDescent="0.4">
      <c r="A2416" s="51"/>
      <c r="B2416" s="52">
        <v>2398</v>
      </c>
      <c r="C2416" s="52">
        <v>0</v>
      </c>
      <c r="D2416" s="52">
        <v>0</v>
      </c>
      <c r="E2416" s="52">
        <v>0</v>
      </c>
      <c r="F2416" s="52">
        <v>0</v>
      </c>
      <c r="G2416" s="52">
        <v>0</v>
      </c>
      <c r="H2416" s="52">
        <v>0</v>
      </c>
      <c r="I2416" s="52">
        <v>0</v>
      </c>
      <c r="J2416" s="52">
        <v>0</v>
      </c>
      <c r="K2416" s="52">
        <v>0</v>
      </c>
      <c r="L2416" s="52">
        <v>0</v>
      </c>
      <c r="M2416" s="53">
        <v>0</v>
      </c>
    </row>
    <row r="2417" spans="1:13" x14ac:dyDescent="0.4">
      <c r="A2417" s="54"/>
      <c r="B2417" s="55">
        <v>2399</v>
      </c>
      <c r="C2417" s="55">
        <v>0</v>
      </c>
      <c r="D2417" s="55">
        <v>34820125.924970716</v>
      </c>
      <c r="E2417" s="55">
        <v>0</v>
      </c>
      <c r="F2417" s="55">
        <v>0</v>
      </c>
      <c r="G2417" s="55">
        <v>0</v>
      </c>
      <c r="H2417" s="55">
        <v>7652768.1611169474</v>
      </c>
      <c r="I2417" s="55">
        <v>0</v>
      </c>
      <c r="J2417" s="55">
        <v>0</v>
      </c>
      <c r="K2417" s="55">
        <v>0</v>
      </c>
      <c r="L2417" s="55">
        <v>0</v>
      </c>
      <c r="M2417" s="56">
        <v>42472894.086087659</v>
      </c>
    </row>
    <row r="2418" spans="1:13" x14ac:dyDescent="0.4">
      <c r="A2418" s="51"/>
      <c r="B2418" s="52">
        <v>2400</v>
      </c>
      <c r="C2418" s="52">
        <v>0</v>
      </c>
      <c r="D2418" s="52">
        <v>0</v>
      </c>
      <c r="E2418" s="52">
        <v>0</v>
      </c>
      <c r="F2418" s="52">
        <v>6356519.9438601676</v>
      </c>
      <c r="G2418" s="52">
        <v>0</v>
      </c>
      <c r="H2418" s="52">
        <v>0</v>
      </c>
      <c r="I2418" s="52">
        <v>0</v>
      </c>
      <c r="J2418" s="52">
        <v>0</v>
      </c>
      <c r="K2418" s="52">
        <v>0</v>
      </c>
      <c r="L2418" s="52">
        <v>0</v>
      </c>
      <c r="M2418" s="53">
        <v>6356519.9438601676</v>
      </c>
    </row>
    <row r="2419" spans="1:13" x14ac:dyDescent="0.4">
      <c r="A2419" s="54"/>
      <c r="B2419" s="55">
        <v>2401</v>
      </c>
      <c r="C2419" s="55">
        <v>0</v>
      </c>
      <c r="D2419" s="55">
        <v>0</v>
      </c>
      <c r="E2419" s="55">
        <v>0</v>
      </c>
      <c r="F2419" s="55">
        <v>0</v>
      </c>
      <c r="G2419" s="55">
        <v>0</v>
      </c>
      <c r="H2419" s="55">
        <v>0</v>
      </c>
      <c r="I2419" s="55">
        <v>0</v>
      </c>
      <c r="J2419" s="55">
        <v>0</v>
      </c>
      <c r="K2419" s="55">
        <v>9290830.8854217455</v>
      </c>
      <c r="L2419" s="55">
        <v>0</v>
      </c>
      <c r="M2419" s="56">
        <v>9290830.8854217455</v>
      </c>
    </row>
    <row r="2420" spans="1:13" x14ac:dyDescent="0.4">
      <c r="A2420" s="51"/>
      <c r="B2420" s="52">
        <v>2402</v>
      </c>
      <c r="C2420" s="52">
        <v>0</v>
      </c>
      <c r="D2420" s="52">
        <v>0</v>
      </c>
      <c r="E2420" s="52">
        <v>0</v>
      </c>
      <c r="F2420" s="52">
        <v>0</v>
      </c>
      <c r="G2420" s="52">
        <v>0</v>
      </c>
      <c r="H2420" s="52">
        <v>0</v>
      </c>
      <c r="I2420" s="52">
        <v>0</v>
      </c>
      <c r="J2420" s="52">
        <v>0</v>
      </c>
      <c r="K2420" s="52">
        <v>0</v>
      </c>
      <c r="L2420" s="52">
        <v>0</v>
      </c>
      <c r="M2420" s="53">
        <v>0</v>
      </c>
    </row>
    <row r="2421" spans="1:13" x14ac:dyDescent="0.4">
      <c r="A2421" s="54"/>
      <c r="B2421" s="55">
        <v>2403</v>
      </c>
      <c r="C2421" s="55">
        <v>0</v>
      </c>
      <c r="D2421" s="55">
        <v>0</v>
      </c>
      <c r="E2421" s="55">
        <v>0</v>
      </c>
      <c r="F2421" s="55">
        <v>0</v>
      </c>
      <c r="G2421" s="55">
        <v>0</v>
      </c>
      <c r="H2421" s="55">
        <v>0</v>
      </c>
      <c r="I2421" s="55">
        <v>0</v>
      </c>
      <c r="J2421" s="55">
        <v>0</v>
      </c>
      <c r="K2421" s="55">
        <v>0</v>
      </c>
      <c r="L2421" s="55">
        <v>0</v>
      </c>
      <c r="M2421" s="56">
        <v>0</v>
      </c>
    </row>
    <row r="2422" spans="1:13" x14ac:dyDescent="0.4">
      <c r="A2422" s="51"/>
      <c r="B2422" s="52">
        <v>2404</v>
      </c>
      <c r="C2422" s="52">
        <v>0</v>
      </c>
      <c r="D2422" s="52">
        <v>27305133.246323336</v>
      </c>
      <c r="E2422" s="52">
        <v>0</v>
      </c>
      <c r="F2422" s="52">
        <v>0</v>
      </c>
      <c r="G2422" s="52">
        <v>0</v>
      </c>
      <c r="H2422" s="52">
        <v>0</v>
      </c>
      <c r="I2422" s="52">
        <v>5784735.2154947668</v>
      </c>
      <c r="J2422" s="52">
        <v>0</v>
      </c>
      <c r="K2422" s="52">
        <v>0</v>
      </c>
      <c r="L2422" s="52">
        <v>0</v>
      </c>
      <c r="M2422" s="53">
        <v>33089868.461818103</v>
      </c>
    </row>
    <row r="2423" spans="1:13" x14ac:dyDescent="0.4">
      <c r="A2423" s="54"/>
      <c r="B2423" s="55">
        <v>2405</v>
      </c>
      <c r="C2423" s="55">
        <v>0</v>
      </c>
      <c r="D2423" s="55">
        <v>0</v>
      </c>
      <c r="E2423" s="55">
        <v>0</v>
      </c>
      <c r="F2423" s="55">
        <v>0</v>
      </c>
      <c r="G2423" s="55">
        <v>24114122.791801102</v>
      </c>
      <c r="H2423" s="55">
        <v>0</v>
      </c>
      <c r="I2423" s="55">
        <v>0</v>
      </c>
      <c r="J2423" s="55">
        <v>0</v>
      </c>
      <c r="K2423" s="55">
        <v>0</v>
      </c>
      <c r="L2423" s="55">
        <v>0</v>
      </c>
      <c r="M2423" s="56">
        <v>24114122.791801102</v>
      </c>
    </row>
    <row r="2424" spans="1:13" x14ac:dyDescent="0.4">
      <c r="A2424" s="51"/>
      <c r="B2424" s="52">
        <v>2406</v>
      </c>
      <c r="C2424" s="52">
        <v>0</v>
      </c>
      <c r="D2424" s="52">
        <v>25456810.207894482</v>
      </c>
      <c r="E2424" s="52">
        <v>0</v>
      </c>
      <c r="F2424" s="52">
        <v>6647780.7643641569</v>
      </c>
      <c r="G2424" s="52">
        <v>0</v>
      </c>
      <c r="H2424" s="52">
        <v>0</v>
      </c>
      <c r="I2424" s="52">
        <v>8208722.1232240228</v>
      </c>
      <c r="J2424" s="52">
        <v>6474317.9744154532</v>
      </c>
      <c r="K2424" s="52">
        <v>0</v>
      </c>
      <c r="L2424" s="52">
        <v>149688635.71027845</v>
      </c>
      <c r="M2424" s="53">
        <v>190001948.8057611</v>
      </c>
    </row>
    <row r="2425" spans="1:13" x14ac:dyDescent="0.4">
      <c r="A2425" s="54"/>
      <c r="B2425" s="55">
        <v>2407</v>
      </c>
      <c r="C2425" s="55">
        <v>0</v>
      </c>
      <c r="D2425" s="55">
        <v>0</v>
      </c>
      <c r="E2425" s="55">
        <v>0</v>
      </c>
      <c r="F2425" s="55">
        <v>0</v>
      </c>
      <c r="G2425" s="55">
        <v>0</v>
      </c>
      <c r="H2425" s="55">
        <v>0</v>
      </c>
      <c r="I2425" s="55">
        <v>0</v>
      </c>
      <c r="J2425" s="55">
        <v>0</v>
      </c>
      <c r="K2425" s="55">
        <v>0</v>
      </c>
      <c r="L2425" s="55">
        <v>0</v>
      </c>
      <c r="M2425" s="56">
        <v>0</v>
      </c>
    </row>
    <row r="2426" spans="1:13" x14ac:dyDescent="0.4">
      <c r="A2426" s="51"/>
      <c r="B2426" s="52">
        <v>2408</v>
      </c>
      <c r="C2426" s="52">
        <v>0</v>
      </c>
      <c r="D2426" s="52">
        <v>0</v>
      </c>
      <c r="E2426" s="52">
        <v>0</v>
      </c>
      <c r="F2426" s="52">
        <v>0</v>
      </c>
      <c r="G2426" s="52">
        <v>9769219.3854265306</v>
      </c>
      <c r="H2426" s="52">
        <v>6521581.6605950221</v>
      </c>
      <c r="I2426" s="52">
        <v>0</v>
      </c>
      <c r="J2426" s="52">
        <v>0</v>
      </c>
      <c r="K2426" s="52">
        <v>0</v>
      </c>
      <c r="L2426" s="52">
        <v>0</v>
      </c>
      <c r="M2426" s="53">
        <v>16290801.046021553</v>
      </c>
    </row>
    <row r="2427" spans="1:13" x14ac:dyDescent="0.4">
      <c r="A2427" s="54"/>
      <c r="B2427" s="55">
        <v>2409</v>
      </c>
      <c r="C2427" s="55">
        <v>0</v>
      </c>
      <c r="D2427" s="55">
        <v>0</v>
      </c>
      <c r="E2427" s="55">
        <v>6509403.5139555149</v>
      </c>
      <c r="F2427" s="55">
        <v>0</v>
      </c>
      <c r="G2427" s="55">
        <v>0</v>
      </c>
      <c r="H2427" s="55">
        <v>0</v>
      </c>
      <c r="I2427" s="55">
        <v>0</v>
      </c>
      <c r="J2427" s="55">
        <v>51088540.910351142</v>
      </c>
      <c r="K2427" s="55">
        <v>0</v>
      </c>
      <c r="L2427" s="55">
        <v>0</v>
      </c>
      <c r="M2427" s="56">
        <v>6509403.5139555149</v>
      </c>
    </row>
    <row r="2428" spans="1:13" x14ac:dyDescent="0.4">
      <c r="A2428" s="51"/>
      <c r="B2428" s="52">
        <v>2410</v>
      </c>
      <c r="C2428" s="52">
        <v>0</v>
      </c>
      <c r="D2428" s="52">
        <v>8121902.9797781762</v>
      </c>
      <c r="E2428" s="52">
        <v>0</v>
      </c>
      <c r="F2428" s="52">
        <v>0</v>
      </c>
      <c r="G2428" s="52">
        <v>0</v>
      </c>
      <c r="H2428" s="52">
        <v>0</v>
      </c>
      <c r="I2428" s="52">
        <v>0</v>
      </c>
      <c r="J2428" s="52">
        <v>0</v>
      </c>
      <c r="K2428" s="52">
        <v>0</v>
      </c>
      <c r="L2428" s="52">
        <v>0</v>
      </c>
      <c r="M2428" s="53">
        <v>8121902.9797781762</v>
      </c>
    </row>
    <row r="2429" spans="1:13" x14ac:dyDescent="0.4">
      <c r="A2429" s="54"/>
      <c r="B2429" s="55">
        <v>2411</v>
      </c>
      <c r="C2429" s="55">
        <v>0</v>
      </c>
      <c r="D2429" s="55">
        <v>0</v>
      </c>
      <c r="E2429" s="55">
        <v>0</v>
      </c>
      <c r="F2429" s="55">
        <v>0</v>
      </c>
      <c r="G2429" s="55">
        <v>0</v>
      </c>
      <c r="H2429" s="55">
        <v>0</v>
      </c>
      <c r="I2429" s="55">
        <v>0</v>
      </c>
      <c r="J2429" s="55">
        <v>0</v>
      </c>
      <c r="K2429" s="55">
        <v>0</v>
      </c>
      <c r="L2429" s="55">
        <v>0</v>
      </c>
      <c r="M2429" s="56">
        <v>0</v>
      </c>
    </row>
    <row r="2430" spans="1:13" x14ac:dyDescent="0.4">
      <c r="A2430" s="51"/>
      <c r="B2430" s="52">
        <v>2412</v>
      </c>
      <c r="C2430" s="52">
        <v>0</v>
      </c>
      <c r="D2430" s="52">
        <v>0</v>
      </c>
      <c r="E2430" s="52">
        <v>0</v>
      </c>
      <c r="F2430" s="52">
        <v>0</v>
      </c>
      <c r="G2430" s="52">
        <v>0</v>
      </c>
      <c r="H2430" s="52">
        <v>0</v>
      </c>
      <c r="I2430" s="52">
        <v>0</v>
      </c>
      <c r="J2430" s="52">
        <v>0</v>
      </c>
      <c r="K2430" s="52">
        <v>0</v>
      </c>
      <c r="L2430" s="52">
        <v>0</v>
      </c>
      <c r="M2430" s="53">
        <v>0</v>
      </c>
    </row>
    <row r="2431" spans="1:13" x14ac:dyDescent="0.4">
      <c r="A2431" s="54"/>
      <c r="B2431" s="55">
        <v>2413</v>
      </c>
      <c r="C2431" s="55">
        <v>8833315.3167225905</v>
      </c>
      <c r="D2431" s="55">
        <v>0</v>
      </c>
      <c r="E2431" s="55">
        <v>0</v>
      </c>
      <c r="F2431" s="55">
        <v>0</v>
      </c>
      <c r="G2431" s="55">
        <v>0</v>
      </c>
      <c r="H2431" s="55">
        <v>0</v>
      </c>
      <c r="I2431" s="55">
        <v>0</v>
      </c>
      <c r="J2431" s="55">
        <v>0</v>
      </c>
      <c r="K2431" s="55">
        <v>0</v>
      </c>
      <c r="L2431" s="55">
        <v>10302302.277854675</v>
      </c>
      <c r="M2431" s="56">
        <v>41524439.725460075</v>
      </c>
    </row>
    <row r="2432" spans="1:13" x14ac:dyDescent="0.4">
      <c r="A2432" s="51"/>
      <c r="B2432" s="52">
        <v>2414</v>
      </c>
      <c r="C2432" s="52">
        <v>0</v>
      </c>
      <c r="D2432" s="52">
        <v>0</v>
      </c>
      <c r="E2432" s="52">
        <v>0</v>
      </c>
      <c r="F2432" s="52">
        <v>0</v>
      </c>
      <c r="G2432" s="52">
        <v>0</v>
      </c>
      <c r="H2432" s="52">
        <v>20142174.120177504</v>
      </c>
      <c r="I2432" s="52">
        <v>0</v>
      </c>
      <c r="J2432" s="52">
        <v>0</v>
      </c>
      <c r="K2432" s="52">
        <v>0</v>
      </c>
      <c r="L2432" s="52">
        <v>12141467.434224987</v>
      </c>
      <c r="M2432" s="53">
        <v>32283641.554402493</v>
      </c>
    </row>
    <row r="2433" spans="1:13" x14ac:dyDescent="0.4">
      <c r="A2433" s="54"/>
      <c r="B2433" s="55">
        <v>2415</v>
      </c>
      <c r="C2433" s="55">
        <v>0</v>
      </c>
      <c r="D2433" s="55">
        <v>0</v>
      </c>
      <c r="E2433" s="55">
        <v>0</v>
      </c>
      <c r="F2433" s="55">
        <v>0</v>
      </c>
      <c r="G2433" s="55">
        <v>0</v>
      </c>
      <c r="H2433" s="55">
        <v>0</v>
      </c>
      <c r="I2433" s="55">
        <v>0</v>
      </c>
      <c r="J2433" s="55">
        <v>0</v>
      </c>
      <c r="K2433" s="55">
        <v>0</v>
      </c>
      <c r="L2433" s="55">
        <v>0</v>
      </c>
      <c r="M2433" s="56">
        <v>0</v>
      </c>
    </row>
    <row r="2434" spans="1:13" x14ac:dyDescent="0.4">
      <c r="A2434" s="51"/>
      <c r="B2434" s="52">
        <v>2416</v>
      </c>
      <c r="C2434" s="52">
        <v>0</v>
      </c>
      <c r="D2434" s="52">
        <v>0</v>
      </c>
      <c r="E2434" s="52">
        <v>0</v>
      </c>
      <c r="F2434" s="52">
        <v>0</v>
      </c>
      <c r="G2434" s="52">
        <v>0</v>
      </c>
      <c r="H2434" s="52">
        <v>0</v>
      </c>
      <c r="I2434" s="52">
        <v>0</v>
      </c>
      <c r="J2434" s="52">
        <v>0</v>
      </c>
      <c r="K2434" s="52">
        <v>0</v>
      </c>
      <c r="L2434" s="52">
        <v>0</v>
      </c>
      <c r="M2434" s="53">
        <v>245913434.5316321</v>
      </c>
    </row>
    <row r="2435" spans="1:13" x14ac:dyDescent="0.4">
      <c r="A2435" s="54"/>
      <c r="B2435" s="55">
        <v>2417</v>
      </c>
      <c r="C2435" s="55">
        <v>0</v>
      </c>
      <c r="D2435" s="55">
        <v>0</v>
      </c>
      <c r="E2435" s="55">
        <v>0</v>
      </c>
      <c r="F2435" s="55">
        <v>0</v>
      </c>
      <c r="G2435" s="55">
        <v>0</v>
      </c>
      <c r="H2435" s="55">
        <v>0</v>
      </c>
      <c r="I2435" s="55">
        <v>0</v>
      </c>
      <c r="J2435" s="55">
        <v>0</v>
      </c>
      <c r="K2435" s="55">
        <v>5771644.3771423446</v>
      </c>
      <c r="L2435" s="55">
        <v>0</v>
      </c>
      <c r="M2435" s="56">
        <v>5771644.3771423446</v>
      </c>
    </row>
    <row r="2436" spans="1:13" x14ac:dyDescent="0.4">
      <c r="A2436" s="51"/>
      <c r="B2436" s="52">
        <v>2418</v>
      </c>
      <c r="C2436" s="52">
        <v>0</v>
      </c>
      <c r="D2436" s="52">
        <v>0</v>
      </c>
      <c r="E2436" s="52">
        <v>0</v>
      </c>
      <c r="F2436" s="52">
        <v>0</v>
      </c>
      <c r="G2436" s="52">
        <v>0</v>
      </c>
      <c r="H2436" s="52">
        <v>0</v>
      </c>
      <c r="I2436" s="52">
        <v>0</v>
      </c>
      <c r="J2436" s="52">
        <v>0</v>
      </c>
      <c r="K2436" s="52">
        <v>0</v>
      </c>
      <c r="L2436" s="52">
        <v>0</v>
      </c>
      <c r="M2436" s="53">
        <v>0</v>
      </c>
    </row>
    <row r="2437" spans="1:13" x14ac:dyDescent="0.4">
      <c r="A2437" s="54"/>
      <c r="B2437" s="55">
        <v>2419</v>
      </c>
      <c r="C2437" s="55">
        <v>0</v>
      </c>
      <c r="D2437" s="55">
        <v>0</v>
      </c>
      <c r="E2437" s="55">
        <v>0</v>
      </c>
      <c r="F2437" s="55">
        <v>7266619.1790713966</v>
      </c>
      <c r="G2437" s="55">
        <v>5833849.3845403837</v>
      </c>
      <c r="H2437" s="55">
        <v>0</v>
      </c>
      <c r="I2437" s="55">
        <v>0</v>
      </c>
      <c r="J2437" s="55">
        <v>0</v>
      </c>
      <c r="K2437" s="55">
        <v>0</v>
      </c>
      <c r="L2437" s="55">
        <v>11136890.300180539</v>
      </c>
      <c r="M2437" s="56">
        <v>24237358.863792319</v>
      </c>
    </row>
    <row r="2438" spans="1:13" x14ac:dyDescent="0.4">
      <c r="A2438" s="51"/>
      <c r="B2438" s="52">
        <v>2420</v>
      </c>
      <c r="C2438" s="52">
        <v>0</v>
      </c>
      <c r="D2438" s="52">
        <v>10430881.414393622</v>
      </c>
      <c r="E2438" s="52">
        <v>0</v>
      </c>
      <c r="F2438" s="52">
        <v>0</v>
      </c>
      <c r="G2438" s="52">
        <v>0</v>
      </c>
      <c r="H2438" s="52">
        <v>0</v>
      </c>
      <c r="I2438" s="52">
        <v>0</v>
      </c>
      <c r="J2438" s="52">
        <v>0</v>
      </c>
      <c r="K2438" s="52">
        <v>0</v>
      </c>
      <c r="L2438" s="52">
        <v>0</v>
      </c>
      <c r="M2438" s="53">
        <v>10430881.414393622</v>
      </c>
    </row>
    <row r="2439" spans="1:13" x14ac:dyDescent="0.4">
      <c r="A2439" s="54"/>
      <c r="B2439" s="55">
        <v>2421</v>
      </c>
      <c r="C2439" s="55">
        <v>0</v>
      </c>
      <c r="D2439" s="55">
        <v>0</v>
      </c>
      <c r="E2439" s="55">
        <v>0</v>
      </c>
      <c r="F2439" s="55">
        <v>0</v>
      </c>
      <c r="G2439" s="55">
        <v>0</v>
      </c>
      <c r="H2439" s="55">
        <v>8399609.6460781712</v>
      </c>
      <c r="I2439" s="55">
        <v>0</v>
      </c>
      <c r="J2439" s="55">
        <v>0</v>
      </c>
      <c r="K2439" s="55">
        <v>0</v>
      </c>
      <c r="L2439" s="55">
        <v>0</v>
      </c>
      <c r="M2439" s="56">
        <v>8399609.6460781712</v>
      </c>
    </row>
    <row r="2440" spans="1:13" x14ac:dyDescent="0.4">
      <c r="A2440" s="51"/>
      <c r="B2440" s="52">
        <v>2422</v>
      </c>
      <c r="C2440" s="52">
        <v>0</v>
      </c>
      <c r="D2440" s="52">
        <v>7401378.5432218546</v>
      </c>
      <c r="E2440" s="52">
        <v>0</v>
      </c>
      <c r="F2440" s="52">
        <v>0</v>
      </c>
      <c r="G2440" s="52">
        <v>11644305.37367323</v>
      </c>
      <c r="H2440" s="52">
        <v>0</v>
      </c>
      <c r="I2440" s="52">
        <v>0</v>
      </c>
      <c r="J2440" s="52">
        <v>0</v>
      </c>
      <c r="K2440" s="52">
        <v>0</v>
      </c>
      <c r="L2440" s="52">
        <v>0</v>
      </c>
      <c r="M2440" s="53">
        <v>19045683.916895084</v>
      </c>
    </row>
    <row r="2441" spans="1:13" x14ac:dyDescent="0.4">
      <c r="A2441" s="54"/>
      <c r="B2441" s="55">
        <v>2423</v>
      </c>
      <c r="C2441" s="55">
        <v>0</v>
      </c>
      <c r="D2441" s="55">
        <v>0</v>
      </c>
      <c r="E2441" s="55">
        <v>0</v>
      </c>
      <c r="F2441" s="55">
        <v>0</v>
      </c>
      <c r="G2441" s="55">
        <v>0</v>
      </c>
      <c r="H2441" s="55">
        <v>0</v>
      </c>
      <c r="I2441" s="55">
        <v>0</v>
      </c>
      <c r="J2441" s="55">
        <v>0</v>
      </c>
      <c r="K2441" s="55">
        <v>0</v>
      </c>
      <c r="L2441" s="55">
        <v>0</v>
      </c>
      <c r="M2441" s="56">
        <v>0</v>
      </c>
    </row>
    <row r="2442" spans="1:13" x14ac:dyDescent="0.4">
      <c r="A2442" s="51"/>
      <c r="B2442" s="52">
        <v>2424</v>
      </c>
      <c r="C2442" s="52">
        <v>0</v>
      </c>
      <c r="D2442" s="52">
        <v>6292686.2218248136</v>
      </c>
      <c r="E2442" s="52">
        <v>0</v>
      </c>
      <c r="F2442" s="52">
        <v>0</v>
      </c>
      <c r="G2442" s="52">
        <v>0</v>
      </c>
      <c r="H2442" s="52">
        <v>0</v>
      </c>
      <c r="I2442" s="52">
        <v>0</v>
      </c>
      <c r="J2442" s="52">
        <v>0</v>
      </c>
      <c r="K2442" s="52">
        <v>0</v>
      </c>
      <c r="L2442" s="52">
        <v>0</v>
      </c>
      <c r="M2442" s="53">
        <v>6292686.2218248136</v>
      </c>
    </row>
    <row r="2443" spans="1:13" x14ac:dyDescent="0.4">
      <c r="A2443" s="54"/>
      <c r="B2443" s="55">
        <v>2425</v>
      </c>
      <c r="C2443" s="55">
        <v>0</v>
      </c>
      <c r="D2443" s="55">
        <v>0</v>
      </c>
      <c r="E2443" s="55">
        <v>0</v>
      </c>
      <c r="F2443" s="55">
        <v>0</v>
      </c>
      <c r="G2443" s="55">
        <v>15244237.190579504</v>
      </c>
      <c r="H2443" s="55">
        <v>0</v>
      </c>
      <c r="I2443" s="55">
        <v>0</v>
      </c>
      <c r="J2443" s="55">
        <v>0</v>
      </c>
      <c r="K2443" s="55">
        <v>0</v>
      </c>
      <c r="L2443" s="55">
        <v>0</v>
      </c>
      <c r="M2443" s="56">
        <v>15244237.190579504</v>
      </c>
    </row>
    <row r="2444" spans="1:13" x14ac:dyDescent="0.4">
      <c r="A2444" s="51"/>
      <c r="B2444" s="52">
        <v>2426</v>
      </c>
      <c r="C2444" s="52">
        <v>0</v>
      </c>
      <c r="D2444" s="52">
        <v>6059123.841475632</v>
      </c>
      <c r="E2444" s="52">
        <v>0</v>
      </c>
      <c r="F2444" s="52">
        <v>0</v>
      </c>
      <c r="G2444" s="52">
        <v>0</v>
      </c>
      <c r="H2444" s="52">
        <v>0</v>
      </c>
      <c r="I2444" s="52">
        <v>0</v>
      </c>
      <c r="J2444" s="52">
        <v>0</v>
      </c>
      <c r="K2444" s="52">
        <v>0</v>
      </c>
      <c r="L2444" s="52">
        <v>0</v>
      </c>
      <c r="M2444" s="53">
        <v>6059123.841475632</v>
      </c>
    </row>
    <row r="2445" spans="1:13" x14ac:dyDescent="0.4">
      <c r="A2445" s="54"/>
      <c r="B2445" s="55">
        <v>2427</v>
      </c>
      <c r="C2445" s="55">
        <v>0</v>
      </c>
      <c r="D2445" s="55">
        <v>0</v>
      </c>
      <c r="E2445" s="55">
        <v>8837457.0235839952</v>
      </c>
      <c r="F2445" s="55">
        <v>0</v>
      </c>
      <c r="G2445" s="55">
        <v>0</v>
      </c>
      <c r="H2445" s="55">
        <v>6518623.680541588</v>
      </c>
      <c r="I2445" s="55">
        <v>0</v>
      </c>
      <c r="J2445" s="55">
        <v>10619345.865887588</v>
      </c>
      <c r="K2445" s="55">
        <v>0</v>
      </c>
      <c r="L2445" s="55">
        <v>0</v>
      </c>
      <c r="M2445" s="56">
        <v>15356080.704125583</v>
      </c>
    </row>
    <row r="2446" spans="1:13" x14ac:dyDescent="0.4">
      <c r="A2446" s="51"/>
      <c r="B2446" s="52">
        <v>2428</v>
      </c>
      <c r="C2446" s="52">
        <v>0</v>
      </c>
      <c r="D2446" s="52">
        <v>0</v>
      </c>
      <c r="E2446" s="52">
        <v>8231321.4960270366</v>
      </c>
      <c r="F2446" s="52">
        <v>72506129.1799573</v>
      </c>
      <c r="G2446" s="52">
        <v>0</v>
      </c>
      <c r="H2446" s="52">
        <v>0</v>
      </c>
      <c r="I2446" s="52">
        <v>0</v>
      </c>
      <c r="J2446" s="52">
        <v>0</v>
      </c>
      <c r="K2446" s="52">
        <v>0</v>
      </c>
      <c r="L2446" s="52">
        <v>0</v>
      </c>
      <c r="M2446" s="53">
        <v>87127847.266271129</v>
      </c>
    </row>
    <row r="2447" spans="1:13" x14ac:dyDescent="0.4">
      <c r="A2447" s="54"/>
      <c r="B2447" s="55">
        <v>2429</v>
      </c>
      <c r="C2447" s="55">
        <v>0</v>
      </c>
      <c r="D2447" s="55">
        <v>0</v>
      </c>
      <c r="E2447" s="55">
        <v>0</v>
      </c>
      <c r="F2447" s="55">
        <v>0</v>
      </c>
      <c r="G2447" s="55">
        <v>0</v>
      </c>
      <c r="H2447" s="55">
        <v>0</v>
      </c>
      <c r="I2447" s="55">
        <v>5856145.9104344593</v>
      </c>
      <c r="J2447" s="55">
        <v>0</v>
      </c>
      <c r="K2447" s="55">
        <v>0</v>
      </c>
      <c r="L2447" s="55">
        <v>0</v>
      </c>
      <c r="M2447" s="56">
        <v>440012934.61204082</v>
      </c>
    </row>
    <row r="2448" spans="1:13" x14ac:dyDescent="0.4">
      <c r="A2448" s="51"/>
      <c r="B2448" s="52">
        <v>2430</v>
      </c>
      <c r="C2448" s="52">
        <v>0</v>
      </c>
      <c r="D2448" s="52">
        <v>0</v>
      </c>
      <c r="E2448" s="52">
        <v>0</v>
      </c>
      <c r="F2448" s="52">
        <v>0</v>
      </c>
      <c r="G2448" s="52">
        <v>0</v>
      </c>
      <c r="H2448" s="52">
        <v>0</v>
      </c>
      <c r="I2448" s="52">
        <v>0</v>
      </c>
      <c r="J2448" s="52">
        <v>0</v>
      </c>
      <c r="K2448" s="52">
        <v>0</v>
      </c>
      <c r="L2448" s="52">
        <v>0</v>
      </c>
      <c r="M2448" s="53">
        <v>0</v>
      </c>
    </row>
    <row r="2449" spans="1:13" x14ac:dyDescent="0.4">
      <c r="A2449" s="54"/>
      <c r="B2449" s="55">
        <v>2431</v>
      </c>
      <c r="C2449" s="55">
        <v>0</v>
      </c>
      <c r="D2449" s="55">
        <v>0</v>
      </c>
      <c r="E2449" s="55">
        <v>0</v>
      </c>
      <c r="F2449" s="55">
        <v>0</v>
      </c>
      <c r="G2449" s="55">
        <v>0</v>
      </c>
      <c r="H2449" s="55">
        <v>0</v>
      </c>
      <c r="I2449" s="55">
        <v>0</v>
      </c>
      <c r="J2449" s="55">
        <v>0</v>
      </c>
      <c r="K2449" s="55">
        <v>0</v>
      </c>
      <c r="L2449" s="55">
        <v>0</v>
      </c>
      <c r="M2449" s="56">
        <v>0</v>
      </c>
    </row>
    <row r="2450" spans="1:13" x14ac:dyDescent="0.4">
      <c r="A2450" s="51"/>
      <c r="B2450" s="52">
        <v>2432</v>
      </c>
      <c r="C2450" s="52">
        <v>0</v>
      </c>
      <c r="D2450" s="52">
        <v>0</v>
      </c>
      <c r="E2450" s="52">
        <v>0</v>
      </c>
      <c r="F2450" s="52">
        <v>0</v>
      </c>
      <c r="G2450" s="52">
        <v>0</v>
      </c>
      <c r="H2450" s="52">
        <v>0</v>
      </c>
      <c r="I2450" s="52">
        <v>0</v>
      </c>
      <c r="J2450" s="52">
        <v>0</v>
      </c>
      <c r="K2450" s="52">
        <v>0</v>
      </c>
      <c r="L2450" s="52">
        <v>0</v>
      </c>
      <c r="M2450" s="53">
        <v>0</v>
      </c>
    </row>
    <row r="2451" spans="1:13" x14ac:dyDescent="0.4">
      <c r="A2451" s="54"/>
      <c r="B2451" s="55">
        <v>2433</v>
      </c>
      <c r="C2451" s="55">
        <v>0</v>
      </c>
      <c r="D2451" s="55">
        <v>0</v>
      </c>
      <c r="E2451" s="55">
        <v>0</v>
      </c>
      <c r="F2451" s="55">
        <v>0</v>
      </c>
      <c r="G2451" s="55">
        <v>0</v>
      </c>
      <c r="H2451" s="55">
        <v>0</v>
      </c>
      <c r="I2451" s="55">
        <v>0</v>
      </c>
      <c r="J2451" s="55">
        <v>0</v>
      </c>
      <c r="K2451" s="55">
        <v>0</v>
      </c>
      <c r="L2451" s="55">
        <v>17362897.35023839</v>
      </c>
      <c r="M2451" s="56">
        <v>17362897.35023839</v>
      </c>
    </row>
    <row r="2452" spans="1:13" x14ac:dyDescent="0.4">
      <c r="A2452" s="51"/>
      <c r="B2452" s="52">
        <v>2434</v>
      </c>
      <c r="C2452" s="52">
        <v>0</v>
      </c>
      <c r="D2452" s="52">
        <v>10149091.639886929</v>
      </c>
      <c r="E2452" s="52">
        <v>0</v>
      </c>
      <c r="F2452" s="52">
        <v>0</v>
      </c>
      <c r="G2452" s="52">
        <v>0</v>
      </c>
      <c r="H2452" s="52">
        <v>0</v>
      </c>
      <c r="I2452" s="52">
        <v>0</v>
      </c>
      <c r="J2452" s="52">
        <v>0</v>
      </c>
      <c r="K2452" s="52">
        <v>0</v>
      </c>
      <c r="L2452" s="52">
        <v>0</v>
      </c>
      <c r="M2452" s="53">
        <v>16894233.541647349</v>
      </c>
    </row>
    <row r="2453" spans="1:13" x14ac:dyDescent="0.4">
      <c r="A2453" s="54"/>
      <c r="B2453" s="55">
        <v>2435</v>
      </c>
      <c r="C2453" s="55">
        <v>0</v>
      </c>
      <c r="D2453" s="55">
        <v>6548424.7306073476</v>
      </c>
      <c r="E2453" s="55">
        <v>0</v>
      </c>
      <c r="F2453" s="55">
        <v>0</v>
      </c>
      <c r="G2453" s="55">
        <v>7677806.0116293393</v>
      </c>
      <c r="H2453" s="55">
        <v>0</v>
      </c>
      <c r="I2453" s="55">
        <v>0</v>
      </c>
      <c r="J2453" s="55">
        <v>15306768.994834565</v>
      </c>
      <c r="K2453" s="55">
        <v>0</v>
      </c>
      <c r="L2453" s="55">
        <v>0</v>
      </c>
      <c r="M2453" s="56">
        <v>14226230.742236689</v>
      </c>
    </row>
    <row r="2454" spans="1:13" x14ac:dyDescent="0.4">
      <c r="A2454" s="51"/>
      <c r="B2454" s="52">
        <v>2436</v>
      </c>
      <c r="C2454" s="52">
        <v>0</v>
      </c>
      <c r="D2454" s="52">
        <v>0</v>
      </c>
      <c r="E2454" s="52">
        <v>0</v>
      </c>
      <c r="F2454" s="52">
        <v>0</v>
      </c>
      <c r="G2454" s="52">
        <v>0</v>
      </c>
      <c r="H2454" s="52">
        <v>10839758.74977346</v>
      </c>
      <c r="I2454" s="52">
        <v>0</v>
      </c>
      <c r="J2454" s="52">
        <v>0</v>
      </c>
      <c r="K2454" s="52">
        <v>0</v>
      </c>
      <c r="L2454" s="52">
        <v>0</v>
      </c>
      <c r="M2454" s="53">
        <v>10839758.74977346</v>
      </c>
    </row>
    <row r="2455" spans="1:13" x14ac:dyDescent="0.4">
      <c r="A2455" s="54"/>
      <c r="B2455" s="55">
        <v>2437</v>
      </c>
      <c r="C2455" s="55">
        <v>0</v>
      </c>
      <c r="D2455" s="55">
        <v>0</v>
      </c>
      <c r="E2455" s="55">
        <v>0</v>
      </c>
      <c r="F2455" s="55">
        <v>0</v>
      </c>
      <c r="G2455" s="55">
        <v>0</v>
      </c>
      <c r="H2455" s="55">
        <v>0</v>
      </c>
      <c r="I2455" s="55">
        <v>0</v>
      </c>
      <c r="J2455" s="55">
        <v>0</v>
      </c>
      <c r="K2455" s="55">
        <v>8054629.7448244868</v>
      </c>
      <c r="L2455" s="55">
        <v>0</v>
      </c>
      <c r="M2455" s="56">
        <v>8054629.7448244868</v>
      </c>
    </row>
    <row r="2456" spans="1:13" x14ac:dyDescent="0.4">
      <c r="A2456" s="51"/>
      <c r="B2456" s="52">
        <v>2438</v>
      </c>
      <c r="C2456" s="52">
        <v>0</v>
      </c>
      <c r="D2456" s="52">
        <v>80639882.037315324</v>
      </c>
      <c r="E2456" s="52">
        <v>0</v>
      </c>
      <c r="F2456" s="52">
        <v>0</v>
      </c>
      <c r="G2456" s="52">
        <v>0</v>
      </c>
      <c r="H2456" s="52">
        <v>0</v>
      </c>
      <c r="I2456" s="52">
        <v>0</v>
      </c>
      <c r="J2456" s="52">
        <v>0</v>
      </c>
      <c r="K2456" s="52">
        <v>0</v>
      </c>
      <c r="L2456" s="52">
        <v>0</v>
      </c>
      <c r="M2456" s="53">
        <v>80639882.037315324</v>
      </c>
    </row>
    <row r="2457" spans="1:13" x14ac:dyDescent="0.4">
      <c r="A2457" s="54"/>
      <c r="B2457" s="55">
        <v>2439</v>
      </c>
      <c r="C2457" s="55">
        <v>0</v>
      </c>
      <c r="D2457" s="55">
        <v>0</v>
      </c>
      <c r="E2457" s="55">
        <v>0</v>
      </c>
      <c r="F2457" s="55">
        <v>0</v>
      </c>
      <c r="G2457" s="55">
        <v>0</v>
      </c>
      <c r="H2457" s="55">
        <v>0</v>
      </c>
      <c r="I2457" s="55">
        <v>26483656.317539208</v>
      </c>
      <c r="J2457" s="55">
        <v>0</v>
      </c>
      <c r="K2457" s="55">
        <v>0</v>
      </c>
      <c r="L2457" s="55">
        <v>0</v>
      </c>
      <c r="M2457" s="56">
        <v>26483656.317539208</v>
      </c>
    </row>
    <row r="2458" spans="1:13" x14ac:dyDescent="0.4">
      <c r="A2458" s="51"/>
      <c r="B2458" s="52">
        <v>2440</v>
      </c>
      <c r="C2458" s="52">
        <v>0</v>
      </c>
      <c r="D2458" s="52">
        <v>0</v>
      </c>
      <c r="E2458" s="52">
        <v>0</v>
      </c>
      <c r="F2458" s="52">
        <v>0</v>
      </c>
      <c r="G2458" s="52">
        <v>32897658.077516988</v>
      </c>
      <c r="H2458" s="52">
        <v>0</v>
      </c>
      <c r="I2458" s="52">
        <v>0</v>
      </c>
      <c r="J2458" s="52">
        <v>0</v>
      </c>
      <c r="K2458" s="52">
        <v>51202542.55541686</v>
      </c>
      <c r="L2458" s="52">
        <v>0</v>
      </c>
      <c r="M2458" s="53">
        <v>84100200.632933855</v>
      </c>
    </row>
    <row r="2459" spans="1:13" x14ac:dyDescent="0.4">
      <c r="A2459" s="54"/>
      <c r="B2459" s="55">
        <v>2441</v>
      </c>
      <c r="C2459" s="55">
        <v>0</v>
      </c>
      <c r="D2459" s="55">
        <v>0</v>
      </c>
      <c r="E2459" s="55">
        <v>0</v>
      </c>
      <c r="F2459" s="55">
        <v>0</v>
      </c>
      <c r="G2459" s="55">
        <v>0</v>
      </c>
      <c r="H2459" s="55">
        <v>0</v>
      </c>
      <c r="I2459" s="55">
        <v>0</v>
      </c>
      <c r="J2459" s="55">
        <v>0</v>
      </c>
      <c r="K2459" s="55">
        <v>6890236.6605228689</v>
      </c>
      <c r="L2459" s="55">
        <v>0</v>
      </c>
      <c r="M2459" s="56">
        <v>6890236.6605228689</v>
      </c>
    </row>
    <row r="2460" spans="1:13" x14ac:dyDescent="0.4">
      <c r="A2460" s="51"/>
      <c r="B2460" s="52">
        <v>2442</v>
      </c>
      <c r="C2460" s="52">
        <v>0</v>
      </c>
      <c r="D2460" s="52">
        <v>0</v>
      </c>
      <c r="E2460" s="52">
        <v>0</v>
      </c>
      <c r="F2460" s="52">
        <v>13989554.61014528</v>
      </c>
      <c r="G2460" s="52">
        <v>0</v>
      </c>
      <c r="H2460" s="52">
        <v>0</v>
      </c>
      <c r="I2460" s="52">
        <v>0</v>
      </c>
      <c r="J2460" s="52">
        <v>0</v>
      </c>
      <c r="K2460" s="52">
        <v>0</v>
      </c>
      <c r="L2460" s="52">
        <v>0</v>
      </c>
      <c r="M2460" s="53">
        <v>13989554.61014528</v>
      </c>
    </row>
    <row r="2461" spans="1:13" x14ac:dyDescent="0.4">
      <c r="A2461" s="54"/>
      <c r="B2461" s="55">
        <v>2443</v>
      </c>
      <c r="C2461" s="55">
        <v>0</v>
      </c>
      <c r="D2461" s="55">
        <v>0</v>
      </c>
      <c r="E2461" s="55">
        <v>0</v>
      </c>
      <c r="F2461" s="55">
        <v>0</v>
      </c>
      <c r="G2461" s="55">
        <v>0</v>
      </c>
      <c r="H2461" s="55">
        <v>0</v>
      </c>
      <c r="I2461" s="55">
        <v>0</v>
      </c>
      <c r="J2461" s="55">
        <v>0</v>
      </c>
      <c r="K2461" s="55">
        <v>10776952.113062942</v>
      </c>
      <c r="L2461" s="55">
        <v>0</v>
      </c>
      <c r="M2461" s="56">
        <v>10776952.113062942</v>
      </c>
    </row>
    <row r="2462" spans="1:13" x14ac:dyDescent="0.4">
      <c r="A2462" s="51"/>
      <c r="B2462" s="52">
        <v>2444</v>
      </c>
      <c r="C2462" s="52">
        <v>0</v>
      </c>
      <c r="D2462" s="52">
        <v>0</v>
      </c>
      <c r="E2462" s="52">
        <v>0</v>
      </c>
      <c r="F2462" s="52">
        <v>0</v>
      </c>
      <c r="G2462" s="52">
        <v>0</v>
      </c>
      <c r="H2462" s="52">
        <v>0</v>
      </c>
      <c r="I2462" s="52">
        <v>0</v>
      </c>
      <c r="J2462" s="52">
        <v>0</v>
      </c>
      <c r="K2462" s="52">
        <v>0</v>
      </c>
      <c r="L2462" s="52">
        <v>8732147.375897605</v>
      </c>
      <c r="M2462" s="53">
        <v>8732147.375897605</v>
      </c>
    </row>
    <row r="2463" spans="1:13" x14ac:dyDescent="0.4">
      <c r="A2463" s="54"/>
      <c r="B2463" s="55">
        <v>2445</v>
      </c>
      <c r="C2463" s="55">
        <v>0</v>
      </c>
      <c r="D2463" s="55">
        <v>0</v>
      </c>
      <c r="E2463" s="55">
        <v>6161272.281466675</v>
      </c>
      <c r="F2463" s="55">
        <v>0</v>
      </c>
      <c r="G2463" s="55">
        <v>0</v>
      </c>
      <c r="H2463" s="55">
        <v>21882581.84251849</v>
      </c>
      <c r="I2463" s="55">
        <v>0</v>
      </c>
      <c r="J2463" s="55">
        <v>11287191.056951383</v>
      </c>
      <c r="K2463" s="55">
        <v>0</v>
      </c>
      <c r="L2463" s="55">
        <v>0</v>
      </c>
      <c r="M2463" s="56">
        <v>28043854.123985164</v>
      </c>
    </row>
    <row r="2464" spans="1:13" x14ac:dyDescent="0.4">
      <c r="A2464" s="51"/>
      <c r="B2464" s="52">
        <v>2446</v>
      </c>
      <c r="C2464" s="52">
        <v>0</v>
      </c>
      <c r="D2464" s="52">
        <v>0</v>
      </c>
      <c r="E2464" s="52">
        <v>0</v>
      </c>
      <c r="F2464" s="52">
        <v>0</v>
      </c>
      <c r="G2464" s="52">
        <v>0</v>
      </c>
      <c r="H2464" s="52">
        <v>0</v>
      </c>
      <c r="I2464" s="52">
        <v>0</v>
      </c>
      <c r="J2464" s="52">
        <v>0</v>
      </c>
      <c r="K2464" s="52">
        <v>0</v>
      </c>
      <c r="L2464" s="52">
        <v>0</v>
      </c>
      <c r="M2464" s="53">
        <v>0</v>
      </c>
    </row>
    <row r="2465" spans="1:13" x14ac:dyDescent="0.4">
      <c r="A2465" s="54"/>
      <c r="B2465" s="55">
        <v>2447</v>
      </c>
      <c r="C2465" s="55">
        <v>2838601566.8502374</v>
      </c>
      <c r="D2465" s="55">
        <v>0</v>
      </c>
      <c r="E2465" s="55">
        <v>8951722.2760273628</v>
      </c>
      <c r="F2465" s="55">
        <v>0</v>
      </c>
      <c r="G2465" s="55">
        <v>0</v>
      </c>
      <c r="H2465" s="55">
        <v>0</v>
      </c>
      <c r="I2465" s="55">
        <v>0</v>
      </c>
      <c r="J2465" s="55">
        <v>0</v>
      </c>
      <c r="K2465" s="55">
        <v>0</v>
      </c>
      <c r="L2465" s="55">
        <v>0</v>
      </c>
      <c r="M2465" s="56">
        <v>2847553289.126265</v>
      </c>
    </row>
    <row r="2466" spans="1:13" x14ac:dyDescent="0.4">
      <c r="A2466" s="51"/>
      <c r="B2466" s="52">
        <v>2448</v>
      </c>
      <c r="C2466" s="52">
        <v>0</v>
      </c>
      <c r="D2466" s="52">
        <v>0</v>
      </c>
      <c r="E2466" s="52">
        <v>0</v>
      </c>
      <c r="F2466" s="52">
        <v>0</v>
      </c>
      <c r="G2466" s="52">
        <v>0</v>
      </c>
      <c r="H2466" s="52">
        <v>0</v>
      </c>
      <c r="I2466" s="52">
        <v>0</v>
      </c>
      <c r="J2466" s="52">
        <v>0</v>
      </c>
      <c r="K2466" s="52">
        <v>0</v>
      </c>
      <c r="L2466" s="52">
        <v>0</v>
      </c>
      <c r="M2466" s="53">
        <v>0</v>
      </c>
    </row>
    <row r="2467" spans="1:13" x14ac:dyDescent="0.4">
      <c r="A2467" s="54"/>
      <c r="B2467" s="55">
        <v>2449</v>
      </c>
      <c r="C2467" s="55">
        <v>0</v>
      </c>
      <c r="D2467" s="55">
        <v>0</v>
      </c>
      <c r="E2467" s="55">
        <v>0</v>
      </c>
      <c r="F2467" s="55">
        <v>0</v>
      </c>
      <c r="G2467" s="55">
        <v>0</v>
      </c>
      <c r="H2467" s="55">
        <v>0</v>
      </c>
      <c r="I2467" s="55">
        <v>0</v>
      </c>
      <c r="J2467" s="55">
        <v>0</v>
      </c>
      <c r="K2467" s="55">
        <v>0</v>
      </c>
      <c r="L2467" s="55">
        <v>0</v>
      </c>
      <c r="M2467" s="56">
        <v>0</v>
      </c>
    </row>
    <row r="2468" spans="1:13" x14ac:dyDescent="0.4">
      <c r="A2468" s="51"/>
      <c r="B2468" s="52">
        <v>2450</v>
      </c>
      <c r="C2468" s="52">
        <v>0</v>
      </c>
      <c r="D2468" s="52">
        <v>0</v>
      </c>
      <c r="E2468" s="52">
        <v>0</v>
      </c>
      <c r="F2468" s="52">
        <v>0</v>
      </c>
      <c r="G2468" s="52">
        <v>9342634.7708465233</v>
      </c>
      <c r="H2468" s="52">
        <v>0</v>
      </c>
      <c r="I2468" s="52">
        <v>7352693.9924917854</v>
      </c>
      <c r="J2468" s="52">
        <v>0</v>
      </c>
      <c r="K2468" s="52">
        <v>0</v>
      </c>
      <c r="L2468" s="52">
        <v>0</v>
      </c>
      <c r="M2468" s="53">
        <v>16695328.763338309</v>
      </c>
    </row>
    <row r="2469" spans="1:13" x14ac:dyDescent="0.4">
      <c r="A2469" s="54"/>
      <c r="B2469" s="55">
        <v>2451</v>
      </c>
      <c r="C2469" s="55">
        <v>0</v>
      </c>
      <c r="D2469" s="55">
        <v>0</v>
      </c>
      <c r="E2469" s="55">
        <v>0</v>
      </c>
      <c r="F2469" s="55">
        <v>0</v>
      </c>
      <c r="G2469" s="55">
        <v>0</v>
      </c>
      <c r="H2469" s="55">
        <v>0</v>
      </c>
      <c r="I2469" s="55">
        <v>0</v>
      </c>
      <c r="J2469" s="55">
        <v>0</v>
      </c>
      <c r="K2469" s="55">
        <v>0</v>
      </c>
      <c r="L2469" s="55">
        <v>0</v>
      </c>
      <c r="M2469" s="56">
        <v>0</v>
      </c>
    </row>
    <row r="2470" spans="1:13" x14ac:dyDescent="0.4">
      <c r="A2470" s="51"/>
      <c r="B2470" s="52">
        <v>2452</v>
      </c>
      <c r="C2470" s="52">
        <v>0</v>
      </c>
      <c r="D2470" s="52">
        <v>0</v>
      </c>
      <c r="E2470" s="52">
        <v>0</v>
      </c>
      <c r="F2470" s="52">
        <v>0</v>
      </c>
      <c r="G2470" s="52">
        <v>0</v>
      </c>
      <c r="H2470" s="52">
        <v>0</v>
      </c>
      <c r="I2470" s="52">
        <v>10539313.986285957</v>
      </c>
      <c r="J2470" s="52">
        <v>7881312.3683734704</v>
      </c>
      <c r="K2470" s="52">
        <v>0</v>
      </c>
      <c r="L2470" s="52">
        <v>0</v>
      </c>
      <c r="M2470" s="53">
        <v>10539313.986285957</v>
      </c>
    </row>
    <row r="2471" spans="1:13" x14ac:dyDescent="0.4">
      <c r="A2471" s="54"/>
      <c r="B2471" s="55">
        <v>2453</v>
      </c>
      <c r="C2471" s="55">
        <v>0</v>
      </c>
      <c r="D2471" s="55">
        <v>17401109.434551887</v>
      </c>
      <c r="E2471" s="55">
        <v>0</v>
      </c>
      <c r="F2471" s="55">
        <v>0</v>
      </c>
      <c r="G2471" s="55">
        <v>6975256.0004231576</v>
      </c>
      <c r="H2471" s="55">
        <v>0</v>
      </c>
      <c r="I2471" s="55">
        <v>0</v>
      </c>
      <c r="J2471" s="55">
        <v>0</v>
      </c>
      <c r="K2471" s="55">
        <v>0</v>
      </c>
      <c r="L2471" s="55">
        <v>0</v>
      </c>
      <c r="M2471" s="56">
        <v>77022659.781982034</v>
      </c>
    </row>
    <row r="2472" spans="1:13" x14ac:dyDescent="0.4">
      <c r="A2472" s="51"/>
      <c r="B2472" s="52">
        <v>2454</v>
      </c>
      <c r="C2472" s="52">
        <v>0</v>
      </c>
      <c r="D2472" s="52">
        <v>0</v>
      </c>
      <c r="E2472" s="52">
        <v>0</v>
      </c>
      <c r="F2472" s="52">
        <v>0</v>
      </c>
      <c r="G2472" s="52">
        <v>0</v>
      </c>
      <c r="H2472" s="52">
        <v>0</v>
      </c>
      <c r="I2472" s="52">
        <v>38910872.454867646</v>
      </c>
      <c r="J2472" s="52">
        <v>0</v>
      </c>
      <c r="K2472" s="52">
        <v>0</v>
      </c>
      <c r="L2472" s="52">
        <v>0</v>
      </c>
      <c r="M2472" s="53">
        <v>38910872.454867646</v>
      </c>
    </row>
    <row r="2473" spans="1:13" x14ac:dyDescent="0.4">
      <c r="A2473" s="54"/>
      <c r="B2473" s="55">
        <v>2455</v>
      </c>
      <c r="C2473" s="55">
        <v>89969296.911630228</v>
      </c>
      <c r="D2473" s="55">
        <v>0</v>
      </c>
      <c r="E2473" s="55">
        <v>0</v>
      </c>
      <c r="F2473" s="55">
        <v>0</v>
      </c>
      <c r="G2473" s="55">
        <v>0</v>
      </c>
      <c r="H2473" s="55">
        <v>0</v>
      </c>
      <c r="I2473" s="55">
        <v>0</v>
      </c>
      <c r="J2473" s="55">
        <v>16882805.454949461</v>
      </c>
      <c r="K2473" s="55">
        <v>0</v>
      </c>
      <c r="L2473" s="55">
        <v>15338072.93373733</v>
      </c>
      <c r="M2473" s="56">
        <v>114379597.00892</v>
      </c>
    </row>
    <row r="2474" spans="1:13" x14ac:dyDescent="0.4">
      <c r="A2474" s="51"/>
      <c r="B2474" s="52">
        <v>2456</v>
      </c>
      <c r="C2474" s="52">
        <v>180511098.35900915</v>
      </c>
      <c r="D2474" s="52">
        <v>0</v>
      </c>
      <c r="E2474" s="52">
        <v>0</v>
      </c>
      <c r="F2474" s="52">
        <v>0</v>
      </c>
      <c r="G2474" s="52">
        <v>0</v>
      </c>
      <c r="H2474" s="52">
        <v>0</v>
      </c>
      <c r="I2474" s="52">
        <v>0</v>
      </c>
      <c r="J2474" s="52">
        <v>0</v>
      </c>
      <c r="K2474" s="52">
        <v>0</v>
      </c>
      <c r="L2474" s="52">
        <v>0</v>
      </c>
      <c r="M2474" s="53">
        <v>180511098.35900915</v>
      </c>
    </row>
    <row r="2475" spans="1:13" x14ac:dyDescent="0.4">
      <c r="A2475" s="54"/>
      <c r="B2475" s="55">
        <v>2457</v>
      </c>
      <c r="C2475" s="55">
        <v>0</v>
      </c>
      <c r="D2475" s="55">
        <v>0</v>
      </c>
      <c r="E2475" s="55">
        <v>0</v>
      </c>
      <c r="F2475" s="55">
        <v>33841957.553627059</v>
      </c>
      <c r="G2475" s="55">
        <v>0</v>
      </c>
      <c r="H2475" s="55">
        <v>0</v>
      </c>
      <c r="I2475" s="55">
        <v>0</v>
      </c>
      <c r="J2475" s="55">
        <v>0</v>
      </c>
      <c r="K2475" s="55">
        <v>0</v>
      </c>
      <c r="L2475" s="55">
        <v>0</v>
      </c>
      <c r="M2475" s="56">
        <v>33841957.553627059</v>
      </c>
    </row>
    <row r="2476" spans="1:13" x14ac:dyDescent="0.4">
      <c r="A2476" s="51"/>
      <c r="B2476" s="52">
        <v>2458</v>
      </c>
      <c r="C2476" s="52">
        <v>0</v>
      </c>
      <c r="D2476" s="52">
        <v>0</v>
      </c>
      <c r="E2476" s="52">
        <v>0</v>
      </c>
      <c r="F2476" s="52">
        <v>17159018.352838725</v>
      </c>
      <c r="G2476" s="52">
        <v>0</v>
      </c>
      <c r="H2476" s="52">
        <v>0</v>
      </c>
      <c r="I2476" s="52">
        <v>0</v>
      </c>
      <c r="J2476" s="52">
        <v>0</v>
      </c>
      <c r="K2476" s="52">
        <v>69994506.947856098</v>
      </c>
      <c r="L2476" s="52">
        <v>0</v>
      </c>
      <c r="M2476" s="53">
        <v>87153525.300694823</v>
      </c>
    </row>
    <row r="2477" spans="1:13" x14ac:dyDescent="0.4">
      <c r="A2477" s="54"/>
      <c r="B2477" s="55">
        <v>2459</v>
      </c>
      <c r="C2477" s="55">
        <v>0</v>
      </c>
      <c r="D2477" s="55">
        <v>0</v>
      </c>
      <c r="E2477" s="55">
        <v>0</v>
      </c>
      <c r="F2477" s="55">
        <v>0</v>
      </c>
      <c r="G2477" s="55">
        <v>0</v>
      </c>
      <c r="H2477" s="55">
        <v>0</v>
      </c>
      <c r="I2477" s="55">
        <v>0</v>
      </c>
      <c r="J2477" s="55">
        <v>0</v>
      </c>
      <c r="K2477" s="55">
        <v>0</v>
      </c>
      <c r="L2477" s="55">
        <v>10004388.810469806</v>
      </c>
      <c r="M2477" s="56">
        <v>10004388.810469806</v>
      </c>
    </row>
    <row r="2478" spans="1:13" x14ac:dyDescent="0.4">
      <c r="A2478" s="51"/>
      <c r="B2478" s="52">
        <v>2460</v>
      </c>
      <c r="C2478" s="52">
        <v>0</v>
      </c>
      <c r="D2478" s="52">
        <v>0</v>
      </c>
      <c r="E2478" s="52">
        <v>0</v>
      </c>
      <c r="F2478" s="52">
        <v>0</v>
      </c>
      <c r="G2478" s="52">
        <v>0</v>
      </c>
      <c r="H2478" s="52">
        <v>0</v>
      </c>
      <c r="I2478" s="52">
        <v>0</v>
      </c>
      <c r="J2478" s="52">
        <v>0</v>
      </c>
      <c r="K2478" s="52">
        <v>0</v>
      </c>
      <c r="L2478" s="52">
        <v>0</v>
      </c>
      <c r="M2478" s="53">
        <v>8546907.6370188706</v>
      </c>
    </row>
    <row r="2479" spans="1:13" x14ac:dyDescent="0.4">
      <c r="A2479" s="54"/>
      <c r="B2479" s="55">
        <v>2461</v>
      </c>
      <c r="C2479" s="55">
        <v>6008647.8082253272</v>
      </c>
      <c r="D2479" s="55">
        <v>0</v>
      </c>
      <c r="E2479" s="55">
        <v>0</v>
      </c>
      <c r="F2479" s="55">
        <v>7178093.5846126806</v>
      </c>
      <c r="G2479" s="55">
        <v>0</v>
      </c>
      <c r="H2479" s="55">
        <v>0</v>
      </c>
      <c r="I2479" s="55">
        <v>0</v>
      </c>
      <c r="J2479" s="55">
        <v>0</v>
      </c>
      <c r="K2479" s="55">
        <v>0</v>
      </c>
      <c r="L2479" s="55">
        <v>0</v>
      </c>
      <c r="M2479" s="56">
        <v>13186741.392838009</v>
      </c>
    </row>
    <row r="2480" spans="1:13" x14ac:dyDescent="0.4">
      <c r="A2480" s="51"/>
      <c r="B2480" s="52">
        <v>2462</v>
      </c>
      <c r="C2480" s="52">
        <v>0</v>
      </c>
      <c r="D2480" s="52">
        <v>0</v>
      </c>
      <c r="E2480" s="52">
        <v>0</v>
      </c>
      <c r="F2480" s="52">
        <v>0</v>
      </c>
      <c r="G2480" s="52">
        <v>0</v>
      </c>
      <c r="H2480" s="52">
        <v>0</v>
      </c>
      <c r="I2480" s="52">
        <v>0</v>
      </c>
      <c r="J2480" s="52">
        <v>0</v>
      </c>
      <c r="K2480" s="52">
        <v>0</v>
      </c>
      <c r="L2480" s="52">
        <v>0</v>
      </c>
      <c r="M2480" s="53">
        <v>0</v>
      </c>
    </row>
    <row r="2481" spans="1:13" x14ac:dyDescent="0.4">
      <c r="A2481" s="54"/>
      <c r="B2481" s="55">
        <v>2463</v>
      </c>
      <c r="C2481" s="55">
        <v>0</v>
      </c>
      <c r="D2481" s="55">
        <v>0</v>
      </c>
      <c r="E2481" s="55">
        <v>0</v>
      </c>
      <c r="F2481" s="55">
        <v>0</v>
      </c>
      <c r="G2481" s="55">
        <v>0</v>
      </c>
      <c r="H2481" s="55">
        <v>0</v>
      </c>
      <c r="I2481" s="55">
        <v>0</v>
      </c>
      <c r="J2481" s="55">
        <v>0</v>
      </c>
      <c r="K2481" s="55">
        <v>0</v>
      </c>
      <c r="L2481" s="55">
        <v>0</v>
      </c>
      <c r="M2481" s="56">
        <v>0</v>
      </c>
    </row>
    <row r="2482" spans="1:13" x14ac:dyDescent="0.4">
      <c r="A2482" s="51"/>
      <c r="B2482" s="52">
        <v>2464</v>
      </c>
      <c r="C2482" s="52">
        <v>0</v>
      </c>
      <c r="D2482" s="52">
        <v>0</v>
      </c>
      <c r="E2482" s="52">
        <v>0</v>
      </c>
      <c r="F2482" s="52">
        <v>0</v>
      </c>
      <c r="G2482" s="52">
        <v>0</v>
      </c>
      <c r="H2482" s="52">
        <v>0</v>
      </c>
      <c r="I2482" s="52">
        <v>0</v>
      </c>
      <c r="J2482" s="52">
        <v>0</v>
      </c>
      <c r="K2482" s="52">
        <v>0</v>
      </c>
      <c r="L2482" s="52">
        <v>0</v>
      </c>
      <c r="M2482" s="53">
        <v>0</v>
      </c>
    </row>
    <row r="2483" spans="1:13" x14ac:dyDescent="0.4">
      <c r="A2483" s="54"/>
      <c r="B2483" s="55">
        <v>2465</v>
      </c>
      <c r="C2483" s="55">
        <v>0</v>
      </c>
      <c r="D2483" s="55">
        <v>0</v>
      </c>
      <c r="E2483" s="55">
        <v>0</v>
      </c>
      <c r="F2483" s="55">
        <v>0</v>
      </c>
      <c r="G2483" s="55">
        <v>0</v>
      </c>
      <c r="H2483" s="55">
        <v>0</v>
      </c>
      <c r="I2483" s="55">
        <v>0</v>
      </c>
      <c r="J2483" s="55">
        <v>43478239.208194241</v>
      </c>
      <c r="K2483" s="55">
        <v>0</v>
      </c>
      <c r="L2483" s="55">
        <v>0</v>
      </c>
      <c r="M2483" s="56">
        <v>0</v>
      </c>
    </row>
    <row r="2484" spans="1:13" x14ac:dyDescent="0.4">
      <c r="A2484" s="51"/>
      <c r="B2484" s="52">
        <v>2466</v>
      </c>
      <c r="C2484" s="52">
        <v>0</v>
      </c>
      <c r="D2484" s="52">
        <v>0</v>
      </c>
      <c r="E2484" s="52">
        <v>0</v>
      </c>
      <c r="F2484" s="52">
        <v>0</v>
      </c>
      <c r="G2484" s="52">
        <v>6827899.0684782732</v>
      </c>
      <c r="H2484" s="52">
        <v>0</v>
      </c>
      <c r="I2484" s="52">
        <v>0</v>
      </c>
      <c r="J2484" s="52">
        <v>5876444.8117889985</v>
      </c>
      <c r="K2484" s="52">
        <v>0</v>
      </c>
      <c r="L2484" s="52">
        <v>0</v>
      </c>
      <c r="M2484" s="53">
        <v>14020040.89925874</v>
      </c>
    </row>
    <row r="2485" spans="1:13" x14ac:dyDescent="0.4">
      <c r="A2485" s="54"/>
      <c r="B2485" s="55">
        <v>2467</v>
      </c>
      <c r="C2485" s="55">
        <v>6121038.7911802176</v>
      </c>
      <c r="D2485" s="55">
        <v>0</v>
      </c>
      <c r="E2485" s="55">
        <v>0</v>
      </c>
      <c r="F2485" s="55">
        <v>0</v>
      </c>
      <c r="G2485" s="55">
        <v>0</v>
      </c>
      <c r="H2485" s="55">
        <v>0</v>
      </c>
      <c r="I2485" s="55">
        <v>0</v>
      </c>
      <c r="J2485" s="55">
        <v>6220550.0104628205</v>
      </c>
      <c r="K2485" s="55">
        <v>0</v>
      </c>
      <c r="L2485" s="55">
        <v>0</v>
      </c>
      <c r="M2485" s="56">
        <v>6121038.7911802176</v>
      </c>
    </row>
    <row r="2486" spans="1:13" x14ac:dyDescent="0.4">
      <c r="A2486" s="51"/>
      <c r="B2486" s="52">
        <v>2468</v>
      </c>
      <c r="C2486" s="52">
        <v>0</v>
      </c>
      <c r="D2486" s="52">
        <v>0</v>
      </c>
      <c r="E2486" s="52">
        <v>0</v>
      </c>
      <c r="F2486" s="52">
        <v>0</v>
      </c>
      <c r="G2486" s="52">
        <v>0</v>
      </c>
      <c r="H2486" s="52">
        <v>0</v>
      </c>
      <c r="I2486" s="52">
        <v>0</v>
      </c>
      <c r="J2486" s="52">
        <v>0</v>
      </c>
      <c r="K2486" s="52">
        <v>0</v>
      </c>
      <c r="L2486" s="52">
        <v>0</v>
      </c>
      <c r="M2486" s="53">
        <v>0</v>
      </c>
    </row>
    <row r="2487" spans="1:13" x14ac:dyDescent="0.4">
      <c r="A2487" s="54"/>
      <c r="B2487" s="55">
        <v>2469</v>
      </c>
      <c r="C2487" s="55">
        <v>0</v>
      </c>
      <c r="D2487" s="55">
        <v>0</v>
      </c>
      <c r="E2487" s="55">
        <v>0</v>
      </c>
      <c r="F2487" s="55">
        <v>0</v>
      </c>
      <c r="G2487" s="55">
        <v>0</v>
      </c>
      <c r="H2487" s="55">
        <v>0</v>
      </c>
      <c r="I2487" s="55">
        <v>0</v>
      </c>
      <c r="J2487" s="55">
        <v>0</v>
      </c>
      <c r="K2487" s="55">
        <v>18389978.65313727</v>
      </c>
      <c r="L2487" s="55">
        <v>0</v>
      </c>
      <c r="M2487" s="56">
        <v>25015388.150352687</v>
      </c>
    </row>
    <row r="2488" spans="1:13" x14ac:dyDescent="0.4">
      <c r="A2488" s="51"/>
      <c r="B2488" s="52">
        <v>2470</v>
      </c>
      <c r="C2488" s="52">
        <v>0</v>
      </c>
      <c r="D2488" s="52">
        <v>0</v>
      </c>
      <c r="E2488" s="52">
        <v>0</v>
      </c>
      <c r="F2488" s="52">
        <v>9257439.0934393071</v>
      </c>
      <c r="G2488" s="52">
        <v>0</v>
      </c>
      <c r="H2488" s="52">
        <v>0</v>
      </c>
      <c r="I2488" s="52">
        <v>0</v>
      </c>
      <c r="J2488" s="52">
        <v>0</v>
      </c>
      <c r="K2488" s="52">
        <v>0</v>
      </c>
      <c r="L2488" s="52">
        <v>0</v>
      </c>
      <c r="M2488" s="53">
        <v>9257439.0934393071</v>
      </c>
    </row>
    <row r="2489" spans="1:13" x14ac:dyDescent="0.4">
      <c r="A2489" s="54"/>
      <c r="B2489" s="55">
        <v>2471</v>
      </c>
      <c r="C2489" s="55">
        <v>0</v>
      </c>
      <c r="D2489" s="55">
        <v>0</v>
      </c>
      <c r="E2489" s="55">
        <v>16053633.082915939</v>
      </c>
      <c r="F2489" s="55">
        <v>0</v>
      </c>
      <c r="G2489" s="55">
        <v>0</v>
      </c>
      <c r="H2489" s="55">
        <v>12370316.501572795</v>
      </c>
      <c r="I2489" s="55">
        <v>0</v>
      </c>
      <c r="J2489" s="55">
        <v>0</v>
      </c>
      <c r="K2489" s="55">
        <v>0</v>
      </c>
      <c r="L2489" s="55">
        <v>0</v>
      </c>
      <c r="M2489" s="56">
        <v>28423949.584488735</v>
      </c>
    </row>
    <row r="2490" spans="1:13" x14ac:dyDescent="0.4">
      <c r="A2490" s="51"/>
      <c r="B2490" s="52">
        <v>2472</v>
      </c>
      <c r="C2490" s="52">
        <v>0</v>
      </c>
      <c r="D2490" s="52">
        <v>0</v>
      </c>
      <c r="E2490" s="52">
        <v>0</v>
      </c>
      <c r="F2490" s="52">
        <v>0</v>
      </c>
      <c r="G2490" s="52">
        <v>0</v>
      </c>
      <c r="H2490" s="52">
        <v>0</v>
      </c>
      <c r="I2490" s="52">
        <v>0</v>
      </c>
      <c r="J2490" s="52">
        <v>7406568.7523469469</v>
      </c>
      <c r="K2490" s="52">
        <v>0</v>
      </c>
      <c r="L2490" s="52">
        <v>0</v>
      </c>
      <c r="M2490" s="53">
        <v>0</v>
      </c>
    </row>
    <row r="2491" spans="1:13" x14ac:dyDescent="0.4">
      <c r="A2491" s="54"/>
      <c r="B2491" s="55">
        <v>2473</v>
      </c>
      <c r="C2491" s="55">
        <v>0</v>
      </c>
      <c r="D2491" s="55">
        <v>0</v>
      </c>
      <c r="E2491" s="55">
        <v>0</v>
      </c>
      <c r="F2491" s="55">
        <v>0</v>
      </c>
      <c r="G2491" s="55">
        <v>0</v>
      </c>
      <c r="H2491" s="55">
        <v>0</v>
      </c>
      <c r="I2491" s="55">
        <v>0</v>
      </c>
      <c r="J2491" s="55">
        <v>0</v>
      </c>
      <c r="K2491" s="55">
        <v>0</v>
      </c>
      <c r="L2491" s="55">
        <v>0</v>
      </c>
      <c r="M2491" s="56">
        <v>16394243.816270685</v>
      </c>
    </row>
    <row r="2492" spans="1:13" x14ac:dyDescent="0.4">
      <c r="A2492" s="51"/>
      <c r="B2492" s="52">
        <v>2474</v>
      </c>
      <c r="C2492" s="52">
        <v>0</v>
      </c>
      <c r="D2492" s="52">
        <v>0</v>
      </c>
      <c r="E2492" s="52">
        <v>0</v>
      </c>
      <c r="F2492" s="52">
        <v>0</v>
      </c>
      <c r="G2492" s="52">
        <v>0</v>
      </c>
      <c r="H2492" s="52">
        <v>0</v>
      </c>
      <c r="I2492" s="52">
        <v>0</v>
      </c>
      <c r="J2492" s="52">
        <v>0</v>
      </c>
      <c r="K2492" s="52">
        <v>0</v>
      </c>
      <c r="L2492" s="52">
        <v>0</v>
      </c>
      <c r="M2492" s="53">
        <v>0</v>
      </c>
    </row>
    <row r="2493" spans="1:13" x14ac:dyDescent="0.4">
      <c r="A2493" s="54"/>
      <c r="B2493" s="55">
        <v>2475</v>
      </c>
      <c r="C2493" s="55">
        <v>0</v>
      </c>
      <c r="D2493" s="55">
        <v>0</v>
      </c>
      <c r="E2493" s="55">
        <v>5836749.2363404464</v>
      </c>
      <c r="F2493" s="55">
        <v>0</v>
      </c>
      <c r="G2493" s="55">
        <v>0</v>
      </c>
      <c r="H2493" s="55">
        <v>0</v>
      </c>
      <c r="I2493" s="55">
        <v>0</v>
      </c>
      <c r="J2493" s="55">
        <v>0</v>
      </c>
      <c r="K2493" s="55">
        <v>0</v>
      </c>
      <c r="L2493" s="55">
        <v>0</v>
      </c>
      <c r="M2493" s="56">
        <v>5836749.2363404464</v>
      </c>
    </row>
    <row r="2494" spans="1:13" x14ac:dyDescent="0.4">
      <c r="A2494" s="51"/>
      <c r="B2494" s="52">
        <v>2476</v>
      </c>
      <c r="C2494" s="52">
        <v>0</v>
      </c>
      <c r="D2494" s="52">
        <v>0</v>
      </c>
      <c r="E2494" s="52">
        <v>0</v>
      </c>
      <c r="F2494" s="52">
        <v>0</v>
      </c>
      <c r="G2494" s="52">
        <v>0</v>
      </c>
      <c r="H2494" s="52">
        <v>10570392.505970571</v>
      </c>
      <c r="I2494" s="52">
        <v>0</v>
      </c>
      <c r="J2494" s="52">
        <v>0</v>
      </c>
      <c r="K2494" s="52">
        <v>7455289.3131216252</v>
      </c>
      <c r="L2494" s="52">
        <v>14193662.381245753</v>
      </c>
      <c r="M2494" s="53">
        <v>32219344.200337943</v>
      </c>
    </row>
    <row r="2495" spans="1:13" x14ac:dyDescent="0.4">
      <c r="A2495" s="54"/>
      <c r="B2495" s="55">
        <v>2477</v>
      </c>
      <c r="C2495" s="55">
        <v>0</v>
      </c>
      <c r="D2495" s="55">
        <v>0</v>
      </c>
      <c r="E2495" s="55">
        <v>0</v>
      </c>
      <c r="F2495" s="55">
        <v>0</v>
      </c>
      <c r="G2495" s="55">
        <v>0</v>
      </c>
      <c r="H2495" s="55">
        <v>0</v>
      </c>
      <c r="I2495" s="55">
        <v>0</v>
      </c>
      <c r="J2495" s="55">
        <v>0</v>
      </c>
      <c r="K2495" s="55">
        <v>0</v>
      </c>
      <c r="L2495" s="55">
        <v>0</v>
      </c>
      <c r="M2495" s="56">
        <v>0</v>
      </c>
    </row>
    <row r="2496" spans="1:13" x14ac:dyDescent="0.4">
      <c r="A2496" s="51"/>
      <c r="B2496" s="52">
        <v>2478</v>
      </c>
      <c r="C2496" s="52">
        <v>0</v>
      </c>
      <c r="D2496" s="52">
        <v>0</v>
      </c>
      <c r="E2496" s="52">
        <v>0</v>
      </c>
      <c r="F2496" s="52">
        <v>0</v>
      </c>
      <c r="G2496" s="52">
        <v>0</v>
      </c>
      <c r="H2496" s="52">
        <v>0</v>
      </c>
      <c r="I2496" s="52">
        <v>0</v>
      </c>
      <c r="J2496" s="52">
        <v>0</v>
      </c>
      <c r="K2496" s="52">
        <v>7906573.6123800492</v>
      </c>
      <c r="L2496" s="52">
        <v>0</v>
      </c>
      <c r="M2496" s="53">
        <v>13827247.250859128</v>
      </c>
    </row>
    <row r="2497" spans="1:13" x14ac:dyDescent="0.4">
      <c r="A2497" s="54"/>
      <c r="B2497" s="55">
        <v>2479</v>
      </c>
      <c r="C2497" s="55">
        <v>0</v>
      </c>
      <c r="D2497" s="55">
        <v>0</v>
      </c>
      <c r="E2497" s="55">
        <v>0</v>
      </c>
      <c r="F2497" s="55">
        <v>0</v>
      </c>
      <c r="G2497" s="55">
        <v>0</v>
      </c>
      <c r="H2497" s="55">
        <v>0</v>
      </c>
      <c r="I2497" s="55">
        <v>0</v>
      </c>
      <c r="J2497" s="55">
        <v>0</v>
      </c>
      <c r="K2497" s="55">
        <v>0</v>
      </c>
      <c r="L2497" s="55">
        <v>0</v>
      </c>
      <c r="M2497" s="56">
        <v>0</v>
      </c>
    </row>
    <row r="2498" spans="1:13" x14ac:dyDescent="0.4">
      <c r="A2498" s="51"/>
      <c r="B2498" s="52">
        <v>2480</v>
      </c>
      <c r="C2498" s="52">
        <v>0</v>
      </c>
      <c r="D2498" s="52">
        <v>0</v>
      </c>
      <c r="E2498" s="52">
        <v>0</v>
      </c>
      <c r="F2498" s="52">
        <v>0</v>
      </c>
      <c r="G2498" s="52">
        <v>0</v>
      </c>
      <c r="H2498" s="52">
        <v>0</v>
      </c>
      <c r="I2498" s="52">
        <v>0</v>
      </c>
      <c r="J2498" s="52">
        <v>0</v>
      </c>
      <c r="K2498" s="52">
        <v>0</v>
      </c>
      <c r="L2498" s="52">
        <v>49757813.530824378</v>
      </c>
      <c r="M2498" s="53">
        <v>49757813.530824378</v>
      </c>
    </row>
    <row r="2499" spans="1:13" x14ac:dyDescent="0.4">
      <c r="A2499" s="54"/>
      <c r="B2499" s="55">
        <v>2481</v>
      </c>
      <c r="C2499" s="55">
        <v>0</v>
      </c>
      <c r="D2499" s="55">
        <v>0</v>
      </c>
      <c r="E2499" s="55">
        <v>0</v>
      </c>
      <c r="F2499" s="55">
        <v>6564630.0345110055</v>
      </c>
      <c r="G2499" s="55">
        <v>0</v>
      </c>
      <c r="H2499" s="55">
        <v>0</v>
      </c>
      <c r="I2499" s="55">
        <v>0</v>
      </c>
      <c r="J2499" s="55">
        <v>26397987.654099204</v>
      </c>
      <c r="K2499" s="55">
        <v>0</v>
      </c>
      <c r="L2499" s="55">
        <v>0</v>
      </c>
      <c r="M2499" s="56">
        <v>6564630.0345110055</v>
      </c>
    </row>
    <row r="2500" spans="1:13" x14ac:dyDescent="0.4">
      <c r="A2500" s="51"/>
      <c r="B2500" s="52">
        <v>2482</v>
      </c>
      <c r="C2500" s="52">
        <v>0</v>
      </c>
      <c r="D2500" s="52">
        <v>0</v>
      </c>
      <c r="E2500" s="52">
        <v>0</v>
      </c>
      <c r="F2500" s="52">
        <v>0</v>
      </c>
      <c r="G2500" s="52">
        <v>0</v>
      </c>
      <c r="H2500" s="52">
        <v>0</v>
      </c>
      <c r="I2500" s="52">
        <v>0</v>
      </c>
      <c r="J2500" s="52">
        <v>0</v>
      </c>
      <c r="K2500" s="52">
        <v>0</v>
      </c>
      <c r="L2500" s="52">
        <v>0</v>
      </c>
      <c r="M2500" s="53">
        <v>0</v>
      </c>
    </row>
    <row r="2501" spans="1:13" x14ac:dyDescent="0.4">
      <c r="A2501" s="54"/>
      <c r="B2501" s="55">
        <v>2483</v>
      </c>
      <c r="C2501" s="55">
        <v>0</v>
      </c>
      <c r="D2501" s="55">
        <v>0</v>
      </c>
      <c r="E2501" s="55">
        <v>0</v>
      </c>
      <c r="F2501" s="55">
        <v>0</v>
      </c>
      <c r="G2501" s="55">
        <v>0</v>
      </c>
      <c r="H2501" s="55">
        <v>0</v>
      </c>
      <c r="I2501" s="55">
        <v>0</v>
      </c>
      <c r="J2501" s="55">
        <v>0</v>
      </c>
      <c r="K2501" s="55">
        <v>0</v>
      </c>
      <c r="L2501" s="55">
        <v>0</v>
      </c>
      <c r="M2501" s="56">
        <v>0</v>
      </c>
    </row>
    <row r="2502" spans="1:13" x14ac:dyDescent="0.4">
      <c r="A2502" s="51"/>
      <c r="B2502" s="52">
        <v>2484</v>
      </c>
      <c r="C2502" s="52">
        <v>0</v>
      </c>
      <c r="D2502" s="52">
        <v>0</v>
      </c>
      <c r="E2502" s="52">
        <v>0</v>
      </c>
      <c r="F2502" s="52">
        <v>0</v>
      </c>
      <c r="G2502" s="52">
        <v>0</v>
      </c>
      <c r="H2502" s="52">
        <v>7643558.4862921732</v>
      </c>
      <c r="I2502" s="52">
        <v>5904463.3954211585</v>
      </c>
      <c r="J2502" s="52">
        <v>0</v>
      </c>
      <c r="K2502" s="52">
        <v>20755453.107612435</v>
      </c>
      <c r="L2502" s="52">
        <v>0</v>
      </c>
      <c r="M2502" s="53">
        <v>49727436.313702926</v>
      </c>
    </row>
    <row r="2503" spans="1:13" x14ac:dyDescent="0.4">
      <c r="A2503" s="54"/>
      <c r="B2503" s="55">
        <v>2485</v>
      </c>
      <c r="C2503" s="55">
        <v>0</v>
      </c>
      <c r="D2503" s="55">
        <v>0</v>
      </c>
      <c r="E2503" s="55">
        <v>0</v>
      </c>
      <c r="F2503" s="55">
        <v>0</v>
      </c>
      <c r="G2503" s="55">
        <v>5917203.2814050149</v>
      </c>
      <c r="H2503" s="55">
        <v>0</v>
      </c>
      <c r="I2503" s="55">
        <v>0</v>
      </c>
      <c r="J2503" s="55">
        <v>0</v>
      </c>
      <c r="K2503" s="55">
        <v>0</v>
      </c>
      <c r="L2503" s="55">
        <v>0</v>
      </c>
      <c r="M2503" s="56">
        <v>5917203.2814050149</v>
      </c>
    </row>
    <row r="2504" spans="1:13" x14ac:dyDescent="0.4">
      <c r="A2504" s="51"/>
      <c r="B2504" s="52">
        <v>2486</v>
      </c>
      <c r="C2504" s="52">
        <v>0</v>
      </c>
      <c r="D2504" s="52">
        <v>0</v>
      </c>
      <c r="E2504" s="52">
        <v>0</v>
      </c>
      <c r="F2504" s="52">
        <v>0</v>
      </c>
      <c r="G2504" s="52">
        <v>0</v>
      </c>
      <c r="H2504" s="52">
        <v>0</v>
      </c>
      <c r="I2504" s="52">
        <v>0</v>
      </c>
      <c r="J2504" s="52">
        <v>0</v>
      </c>
      <c r="K2504" s="52">
        <v>0</v>
      </c>
      <c r="L2504" s="52">
        <v>0</v>
      </c>
      <c r="M2504" s="53">
        <v>7198393.2109913202</v>
      </c>
    </row>
    <row r="2505" spans="1:13" x14ac:dyDescent="0.4">
      <c r="A2505" s="54"/>
      <c r="B2505" s="55">
        <v>2487</v>
      </c>
      <c r="C2505" s="55">
        <v>0</v>
      </c>
      <c r="D2505" s="55">
        <v>39261073.43917919</v>
      </c>
      <c r="E2505" s="55">
        <v>0</v>
      </c>
      <c r="F2505" s="55">
        <v>0</v>
      </c>
      <c r="G2505" s="55">
        <v>0</v>
      </c>
      <c r="H2505" s="55">
        <v>0</v>
      </c>
      <c r="I2505" s="55">
        <v>6198862.6381133199</v>
      </c>
      <c r="J2505" s="55">
        <v>0</v>
      </c>
      <c r="K2505" s="55">
        <v>0</v>
      </c>
      <c r="L2505" s="55">
        <v>0</v>
      </c>
      <c r="M2505" s="56">
        <v>45459936.077292509</v>
      </c>
    </row>
    <row r="2506" spans="1:13" x14ac:dyDescent="0.4">
      <c r="A2506" s="51"/>
      <c r="B2506" s="52">
        <v>2488</v>
      </c>
      <c r="C2506" s="52">
        <v>0</v>
      </c>
      <c r="D2506" s="52">
        <v>0</v>
      </c>
      <c r="E2506" s="52">
        <v>0</v>
      </c>
      <c r="F2506" s="52">
        <v>0</v>
      </c>
      <c r="G2506" s="52">
        <v>0</v>
      </c>
      <c r="H2506" s="52">
        <v>0</v>
      </c>
      <c r="I2506" s="52">
        <v>0</v>
      </c>
      <c r="J2506" s="52">
        <v>0</v>
      </c>
      <c r="K2506" s="52">
        <v>0</v>
      </c>
      <c r="L2506" s="52">
        <v>32499894.819416393</v>
      </c>
      <c r="M2506" s="53">
        <v>32499894.819416393</v>
      </c>
    </row>
    <row r="2507" spans="1:13" x14ac:dyDescent="0.4">
      <c r="A2507" s="54"/>
      <c r="B2507" s="55">
        <v>2489</v>
      </c>
      <c r="C2507" s="55">
        <v>0</v>
      </c>
      <c r="D2507" s="55">
        <v>0</v>
      </c>
      <c r="E2507" s="55">
        <v>0</v>
      </c>
      <c r="F2507" s="55">
        <v>0</v>
      </c>
      <c r="G2507" s="55">
        <v>37391083.546870701</v>
      </c>
      <c r="H2507" s="55">
        <v>0</v>
      </c>
      <c r="I2507" s="55">
        <v>0</v>
      </c>
      <c r="J2507" s="55">
        <v>0</v>
      </c>
      <c r="K2507" s="55">
        <v>0</v>
      </c>
      <c r="L2507" s="55">
        <v>0</v>
      </c>
      <c r="M2507" s="56">
        <v>37391083.546870701</v>
      </c>
    </row>
    <row r="2508" spans="1:13" x14ac:dyDescent="0.4">
      <c r="A2508" s="51"/>
      <c r="B2508" s="52">
        <v>2490</v>
      </c>
      <c r="C2508" s="52">
        <v>0</v>
      </c>
      <c r="D2508" s="52">
        <v>0</v>
      </c>
      <c r="E2508" s="52">
        <v>0</v>
      </c>
      <c r="F2508" s="52">
        <v>0</v>
      </c>
      <c r="G2508" s="52">
        <v>0</v>
      </c>
      <c r="H2508" s="52">
        <v>0</v>
      </c>
      <c r="I2508" s="52">
        <v>0</v>
      </c>
      <c r="J2508" s="52">
        <v>0</v>
      </c>
      <c r="K2508" s="52">
        <v>0</v>
      </c>
      <c r="L2508" s="52">
        <v>0</v>
      </c>
      <c r="M2508" s="53">
        <v>0</v>
      </c>
    </row>
    <row r="2509" spans="1:13" x14ac:dyDescent="0.4">
      <c r="A2509" s="54"/>
      <c r="B2509" s="55">
        <v>2491</v>
      </c>
      <c r="C2509" s="55">
        <v>0</v>
      </c>
      <c r="D2509" s="55">
        <v>0</v>
      </c>
      <c r="E2509" s="55">
        <v>0</v>
      </c>
      <c r="F2509" s="55">
        <v>0</v>
      </c>
      <c r="G2509" s="55">
        <v>0</v>
      </c>
      <c r="H2509" s="55">
        <v>0</v>
      </c>
      <c r="I2509" s="55">
        <v>0</v>
      </c>
      <c r="J2509" s="55">
        <v>0</v>
      </c>
      <c r="K2509" s="55">
        <v>0</v>
      </c>
      <c r="L2509" s="55">
        <v>0</v>
      </c>
      <c r="M2509" s="56">
        <v>0</v>
      </c>
    </row>
    <row r="2510" spans="1:13" x14ac:dyDescent="0.4">
      <c r="A2510" s="51"/>
      <c r="B2510" s="52">
        <v>2492</v>
      </c>
      <c r="C2510" s="52">
        <v>0</v>
      </c>
      <c r="D2510" s="52">
        <v>0</v>
      </c>
      <c r="E2510" s="52">
        <v>0</v>
      </c>
      <c r="F2510" s="52">
        <v>0</v>
      </c>
      <c r="G2510" s="52">
        <v>0</v>
      </c>
      <c r="H2510" s="52">
        <v>0</v>
      </c>
      <c r="I2510" s="52">
        <v>0</v>
      </c>
      <c r="J2510" s="52">
        <v>0</v>
      </c>
      <c r="K2510" s="52">
        <v>0</v>
      </c>
      <c r="L2510" s="52">
        <v>0</v>
      </c>
      <c r="M2510" s="53">
        <v>0</v>
      </c>
    </row>
    <row r="2511" spans="1:13" x14ac:dyDescent="0.4">
      <c r="A2511" s="54"/>
      <c r="B2511" s="55">
        <v>2493</v>
      </c>
      <c r="C2511" s="55">
        <v>0</v>
      </c>
      <c r="D2511" s="55">
        <v>0</v>
      </c>
      <c r="E2511" s="55">
        <v>0</v>
      </c>
      <c r="F2511" s="55">
        <v>0</v>
      </c>
      <c r="G2511" s="55">
        <v>0</v>
      </c>
      <c r="H2511" s="55">
        <v>0</v>
      </c>
      <c r="I2511" s="55">
        <v>0</v>
      </c>
      <c r="J2511" s="55">
        <v>80456118.569589421</v>
      </c>
      <c r="K2511" s="55">
        <v>0</v>
      </c>
      <c r="L2511" s="55">
        <v>0</v>
      </c>
      <c r="M2511" s="56">
        <v>0</v>
      </c>
    </row>
    <row r="2512" spans="1:13" x14ac:dyDescent="0.4">
      <c r="A2512" s="51"/>
      <c r="B2512" s="52">
        <v>2494</v>
      </c>
      <c r="C2512" s="52">
        <v>0</v>
      </c>
      <c r="D2512" s="52">
        <v>0</v>
      </c>
      <c r="E2512" s="52">
        <v>0</v>
      </c>
      <c r="F2512" s="52">
        <v>0</v>
      </c>
      <c r="G2512" s="52">
        <v>0</v>
      </c>
      <c r="H2512" s="52">
        <v>34632673.881507441</v>
      </c>
      <c r="I2512" s="52">
        <v>0</v>
      </c>
      <c r="J2512" s="52">
        <v>0</v>
      </c>
      <c r="K2512" s="52">
        <v>27174637.114854708</v>
      </c>
      <c r="L2512" s="52">
        <v>0</v>
      </c>
      <c r="M2512" s="53">
        <v>61807310.99636215</v>
      </c>
    </row>
    <row r="2513" spans="1:13" x14ac:dyDescent="0.4">
      <c r="A2513" s="54"/>
      <c r="B2513" s="55">
        <v>2495</v>
      </c>
      <c r="C2513" s="55">
        <v>0</v>
      </c>
      <c r="D2513" s="55">
        <v>0</v>
      </c>
      <c r="E2513" s="55">
        <v>0</v>
      </c>
      <c r="F2513" s="55">
        <v>0</v>
      </c>
      <c r="G2513" s="55">
        <v>0</v>
      </c>
      <c r="H2513" s="55">
        <v>0</v>
      </c>
      <c r="I2513" s="55">
        <v>0</v>
      </c>
      <c r="J2513" s="55">
        <v>0</v>
      </c>
      <c r="K2513" s="55">
        <v>0</v>
      </c>
      <c r="L2513" s="55">
        <v>0</v>
      </c>
      <c r="M2513" s="56">
        <v>0</v>
      </c>
    </row>
    <row r="2514" spans="1:13" x14ac:dyDescent="0.4">
      <c r="A2514" s="51"/>
      <c r="B2514" s="52">
        <v>2496</v>
      </c>
      <c r="C2514" s="52">
        <v>0</v>
      </c>
      <c r="D2514" s="52">
        <v>0</v>
      </c>
      <c r="E2514" s="52">
        <v>0</v>
      </c>
      <c r="F2514" s="52">
        <v>0</v>
      </c>
      <c r="G2514" s="52">
        <v>0</v>
      </c>
      <c r="H2514" s="52">
        <v>0</v>
      </c>
      <c r="I2514" s="52">
        <v>0</v>
      </c>
      <c r="J2514" s="52">
        <v>0</v>
      </c>
      <c r="K2514" s="52">
        <v>0</v>
      </c>
      <c r="L2514" s="52">
        <v>0</v>
      </c>
      <c r="M2514" s="53">
        <v>0</v>
      </c>
    </row>
    <row r="2515" spans="1:13" x14ac:dyDescent="0.4">
      <c r="A2515" s="54"/>
      <c r="B2515" s="55">
        <v>2497</v>
      </c>
      <c r="C2515" s="55">
        <v>0</v>
      </c>
      <c r="D2515" s="55">
        <v>0</v>
      </c>
      <c r="E2515" s="55">
        <v>6029144.5199877266</v>
      </c>
      <c r="F2515" s="55">
        <v>28686035.11875654</v>
      </c>
      <c r="G2515" s="55">
        <v>0</v>
      </c>
      <c r="H2515" s="55">
        <v>0</v>
      </c>
      <c r="I2515" s="55">
        <v>0</v>
      </c>
      <c r="J2515" s="55">
        <v>0</v>
      </c>
      <c r="K2515" s="55">
        <v>0</v>
      </c>
      <c r="L2515" s="55">
        <v>0</v>
      </c>
      <c r="M2515" s="56">
        <v>47449112.705975607</v>
      </c>
    </row>
    <row r="2516" spans="1:13" x14ac:dyDescent="0.4">
      <c r="A2516" s="51"/>
      <c r="B2516" s="52">
        <v>2498</v>
      </c>
      <c r="C2516" s="52">
        <v>6308499.4058883339</v>
      </c>
      <c r="D2516" s="52">
        <v>24411795.1362058</v>
      </c>
      <c r="E2516" s="52">
        <v>0</v>
      </c>
      <c r="F2516" s="52">
        <v>0</v>
      </c>
      <c r="G2516" s="52">
        <v>0</v>
      </c>
      <c r="H2516" s="52">
        <v>23450577.648001961</v>
      </c>
      <c r="I2516" s="52">
        <v>66576561.53339994</v>
      </c>
      <c r="J2516" s="52">
        <v>0</v>
      </c>
      <c r="K2516" s="52">
        <v>0</v>
      </c>
      <c r="L2516" s="52">
        <v>0</v>
      </c>
      <c r="M2516" s="53">
        <v>120747433.72349603</v>
      </c>
    </row>
    <row r="2517" spans="1:13" x14ac:dyDescent="0.4">
      <c r="A2517" s="54"/>
      <c r="B2517" s="55">
        <v>2499</v>
      </c>
      <c r="C2517" s="55">
        <v>0</v>
      </c>
      <c r="D2517" s="55">
        <v>0</v>
      </c>
      <c r="E2517" s="55">
        <v>0</v>
      </c>
      <c r="F2517" s="55">
        <v>0</v>
      </c>
      <c r="G2517" s="55">
        <v>0</v>
      </c>
      <c r="H2517" s="55">
        <v>0</v>
      </c>
      <c r="I2517" s="55">
        <v>0</v>
      </c>
      <c r="J2517" s="55">
        <v>0</v>
      </c>
      <c r="K2517" s="55">
        <v>0</v>
      </c>
      <c r="L2517" s="55">
        <v>0</v>
      </c>
      <c r="M2517" s="56">
        <v>0</v>
      </c>
    </row>
    <row r="2518" spans="1:13" x14ac:dyDescent="0.4">
      <c r="A2518" s="51"/>
      <c r="B2518" s="52">
        <v>2500</v>
      </c>
      <c r="C2518" s="52">
        <v>0</v>
      </c>
      <c r="D2518" s="52">
        <v>0</v>
      </c>
      <c r="E2518" s="52">
        <v>0</v>
      </c>
      <c r="F2518" s="52">
        <v>0</v>
      </c>
      <c r="G2518" s="52">
        <v>0</v>
      </c>
      <c r="H2518" s="52">
        <v>0</v>
      </c>
      <c r="I2518" s="52">
        <v>0</v>
      </c>
      <c r="J2518" s="52">
        <v>0</v>
      </c>
      <c r="K2518" s="52">
        <v>0</v>
      </c>
      <c r="L2518" s="52">
        <v>0</v>
      </c>
      <c r="M2518" s="53">
        <v>7928452.8706653342</v>
      </c>
    </row>
    <row r="2519" spans="1:13" x14ac:dyDescent="0.4">
      <c r="A2519" s="54"/>
      <c r="B2519" s="55">
        <v>2501</v>
      </c>
      <c r="C2519" s="55">
        <v>0</v>
      </c>
      <c r="D2519" s="55">
        <v>0</v>
      </c>
      <c r="E2519" s="55">
        <v>0</v>
      </c>
      <c r="F2519" s="55">
        <v>0</v>
      </c>
      <c r="G2519" s="55">
        <v>0</v>
      </c>
      <c r="H2519" s="55">
        <v>0</v>
      </c>
      <c r="I2519" s="55">
        <v>0</v>
      </c>
      <c r="J2519" s="55">
        <v>0</v>
      </c>
      <c r="K2519" s="55">
        <v>0</v>
      </c>
      <c r="L2519" s="55">
        <v>0</v>
      </c>
      <c r="M2519" s="56">
        <v>0</v>
      </c>
    </row>
    <row r="2520" spans="1:13" x14ac:dyDescent="0.4">
      <c r="A2520" s="51"/>
      <c r="B2520" s="52">
        <v>2502</v>
      </c>
      <c r="C2520" s="52">
        <v>0</v>
      </c>
      <c r="D2520" s="52">
        <v>0</v>
      </c>
      <c r="E2520" s="52">
        <v>0</v>
      </c>
      <c r="F2520" s="52">
        <v>0</v>
      </c>
      <c r="G2520" s="52">
        <v>0</v>
      </c>
      <c r="H2520" s="52">
        <v>0</v>
      </c>
      <c r="I2520" s="52">
        <v>0</v>
      </c>
      <c r="J2520" s="52">
        <v>8518646.6473426297</v>
      </c>
      <c r="K2520" s="52">
        <v>0</v>
      </c>
      <c r="L2520" s="52">
        <v>0</v>
      </c>
      <c r="M2520" s="53">
        <v>8038298.0386151075</v>
      </c>
    </row>
    <row r="2521" spans="1:13" x14ac:dyDescent="0.4">
      <c r="A2521" s="54"/>
      <c r="B2521" s="55">
        <v>2503</v>
      </c>
      <c r="C2521" s="55">
        <v>0</v>
      </c>
      <c r="D2521" s="55">
        <v>0</v>
      </c>
      <c r="E2521" s="55">
        <v>0</v>
      </c>
      <c r="F2521" s="55">
        <v>0</v>
      </c>
      <c r="G2521" s="55">
        <v>0</v>
      </c>
      <c r="H2521" s="55">
        <v>0</v>
      </c>
      <c r="I2521" s="55">
        <v>0</v>
      </c>
      <c r="J2521" s="55">
        <v>0</v>
      </c>
      <c r="K2521" s="55">
        <v>0</v>
      </c>
      <c r="L2521" s="55">
        <v>0</v>
      </c>
      <c r="M2521" s="56">
        <v>0</v>
      </c>
    </row>
    <row r="2522" spans="1:13" x14ac:dyDescent="0.4">
      <c r="A2522" s="51"/>
      <c r="B2522" s="52">
        <v>2504</v>
      </c>
      <c r="C2522" s="52">
        <v>0</v>
      </c>
      <c r="D2522" s="52">
        <v>0</v>
      </c>
      <c r="E2522" s="52">
        <v>0</v>
      </c>
      <c r="F2522" s="52">
        <v>0</v>
      </c>
      <c r="G2522" s="52">
        <v>0</v>
      </c>
      <c r="H2522" s="52">
        <v>0</v>
      </c>
      <c r="I2522" s="52">
        <v>0</v>
      </c>
      <c r="J2522" s="52">
        <v>0</v>
      </c>
      <c r="K2522" s="52">
        <v>0</v>
      </c>
      <c r="L2522" s="52">
        <v>0</v>
      </c>
      <c r="M2522" s="53">
        <v>0</v>
      </c>
    </row>
    <row r="2523" spans="1:13" x14ac:dyDescent="0.4">
      <c r="A2523" s="54"/>
      <c r="B2523" s="55">
        <v>2505</v>
      </c>
      <c r="C2523" s="55">
        <v>0</v>
      </c>
      <c r="D2523" s="55">
        <v>0</v>
      </c>
      <c r="E2523" s="55">
        <v>0</v>
      </c>
      <c r="F2523" s="55">
        <v>0</v>
      </c>
      <c r="G2523" s="55">
        <v>0</v>
      </c>
      <c r="H2523" s="55">
        <v>0</v>
      </c>
      <c r="I2523" s="55">
        <v>0</v>
      </c>
      <c r="J2523" s="55">
        <v>0</v>
      </c>
      <c r="K2523" s="55">
        <v>0</v>
      </c>
      <c r="L2523" s="55">
        <v>0</v>
      </c>
      <c r="M2523" s="56">
        <v>0</v>
      </c>
    </row>
    <row r="2524" spans="1:13" x14ac:dyDescent="0.4">
      <c r="A2524" s="51"/>
      <c r="B2524" s="52">
        <v>2506</v>
      </c>
      <c r="C2524" s="52">
        <v>0</v>
      </c>
      <c r="D2524" s="52">
        <v>0</v>
      </c>
      <c r="E2524" s="52">
        <v>0</v>
      </c>
      <c r="F2524" s="52">
        <v>0</v>
      </c>
      <c r="G2524" s="52">
        <v>0</v>
      </c>
      <c r="H2524" s="52">
        <v>0</v>
      </c>
      <c r="I2524" s="52">
        <v>0</v>
      </c>
      <c r="J2524" s="52">
        <v>0</v>
      </c>
      <c r="K2524" s="52">
        <v>0</v>
      </c>
      <c r="L2524" s="52">
        <v>0</v>
      </c>
      <c r="M2524" s="53">
        <v>0</v>
      </c>
    </row>
    <row r="2525" spans="1:13" x14ac:dyDescent="0.4">
      <c r="A2525" s="54"/>
      <c r="B2525" s="55">
        <v>2507</v>
      </c>
      <c r="C2525" s="55">
        <v>0</v>
      </c>
      <c r="D2525" s="55">
        <v>0</v>
      </c>
      <c r="E2525" s="55">
        <v>0</v>
      </c>
      <c r="F2525" s="55">
        <v>0</v>
      </c>
      <c r="G2525" s="55">
        <v>0</v>
      </c>
      <c r="H2525" s="55">
        <v>0</v>
      </c>
      <c r="I2525" s="55">
        <v>0</v>
      </c>
      <c r="J2525" s="55">
        <v>0</v>
      </c>
      <c r="K2525" s="55">
        <v>6069433.5574763026</v>
      </c>
      <c r="L2525" s="55">
        <v>0</v>
      </c>
      <c r="M2525" s="56">
        <v>6069433.5574763026</v>
      </c>
    </row>
    <row r="2526" spans="1:13" x14ac:dyDescent="0.4">
      <c r="A2526" s="51"/>
      <c r="B2526" s="52">
        <v>2508</v>
      </c>
      <c r="C2526" s="52">
        <v>0</v>
      </c>
      <c r="D2526" s="52">
        <v>0</v>
      </c>
      <c r="E2526" s="52">
        <v>0</v>
      </c>
      <c r="F2526" s="52">
        <v>0</v>
      </c>
      <c r="G2526" s="52">
        <v>0</v>
      </c>
      <c r="H2526" s="52">
        <v>0</v>
      </c>
      <c r="I2526" s="52">
        <v>0</v>
      </c>
      <c r="J2526" s="52">
        <v>7884795.2449254179</v>
      </c>
      <c r="K2526" s="52">
        <v>13672745.560409302</v>
      </c>
      <c r="L2526" s="52">
        <v>0</v>
      </c>
      <c r="M2526" s="53">
        <v>13672745.560409302</v>
      </c>
    </row>
    <row r="2527" spans="1:13" x14ac:dyDescent="0.4">
      <c r="A2527" s="54"/>
      <c r="B2527" s="55">
        <v>2509</v>
      </c>
      <c r="C2527" s="55">
        <v>396322272.74507511</v>
      </c>
      <c r="D2527" s="55">
        <v>9923922.1759226806</v>
      </c>
      <c r="E2527" s="55">
        <v>0</v>
      </c>
      <c r="F2527" s="55">
        <v>0</v>
      </c>
      <c r="G2527" s="55">
        <v>0</v>
      </c>
      <c r="H2527" s="55">
        <v>0</v>
      </c>
      <c r="I2527" s="55">
        <v>0</v>
      </c>
      <c r="J2527" s="55">
        <v>0</v>
      </c>
      <c r="K2527" s="55">
        <v>0</v>
      </c>
      <c r="L2527" s="55">
        <v>0</v>
      </c>
      <c r="M2527" s="56">
        <v>406246194.9209978</v>
      </c>
    </row>
    <row r="2528" spans="1:13" x14ac:dyDescent="0.4">
      <c r="A2528" s="51"/>
      <c r="B2528" s="52">
        <v>2510</v>
      </c>
      <c r="C2528" s="52">
        <v>0</v>
      </c>
      <c r="D2528" s="52">
        <v>0</v>
      </c>
      <c r="E2528" s="52">
        <v>0</v>
      </c>
      <c r="F2528" s="52">
        <v>0</v>
      </c>
      <c r="G2528" s="52">
        <v>0</v>
      </c>
      <c r="H2528" s="52">
        <v>31628509.329172675</v>
      </c>
      <c r="I2528" s="52">
        <v>5935824.1229008008</v>
      </c>
      <c r="J2528" s="52">
        <v>0</v>
      </c>
      <c r="K2528" s="52">
        <v>0</v>
      </c>
      <c r="L2528" s="52">
        <v>0</v>
      </c>
      <c r="M2528" s="53">
        <v>37564333.452073477</v>
      </c>
    </row>
    <row r="2529" spans="1:13" x14ac:dyDescent="0.4">
      <c r="A2529" s="54"/>
      <c r="B2529" s="55">
        <v>2511</v>
      </c>
      <c r="C2529" s="55">
        <v>0</v>
      </c>
      <c r="D2529" s="55">
        <v>0</v>
      </c>
      <c r="E2529" s="55">
        <v>0</v>
      </c>
      <c r="F2529" s="55">
        <v>0</v>
      </c>
      <c r="G2529" s="55">
        <v>0</v>
      </c>
      <c r="H2529" s="55">
        <v>0</v>
      </c>
      <c r="I2529" s="55">
        <v>0</v>
      </c>
      <c r="J2529" s="55">
        <v>178803403.23813403</v>
      </c>
      <c r="K2529" s="55">
        <v>8869940.7128527928</v>
      </c>
      <c r="L2529" s="55">
        <v>0</v>
      </c>
      <c r="M2529" s="56">
        <v>8869940.7128527928</v>
      </c>
    </row>
    <row r="2530" spans="1:13" x14ac:dyDescent="0.4">
      <c r="A2530" s="51"/>
      <c r="B2530" s="52">
        <v>2512</v>
      </c>
      <c r="C2530" s="52">
        <v>0</v>
      </c>
      <c r="D2530" s="52">
        <v>0</v>
      </c>
      <c r="E2530" s="52">
        <v>0</v>
      </c>
      <c r="F2530" s="52">
        <v>0</v>
      </c>
      <c r="G2530" s="52">
        <v>15949598.578388631</v>
      </c>
      <c r="H2530" s="52">
        <v>388298470.34378529</v>
      </c>
      <c r="I2530" s="52">
        <v>0</v>
      </c>
      <c r="J2530" s="52">
        <v>0</v>
      </c>
      <c r="K2530" s="52">
        <v>0</v>
      </c>
      <c r="L2530" s="52">
        <v>0</v>
      </c>
      <c r="M2530" s="53">
        <v>404248068.92217392</v>
      </c>
    </row>
    <row r="2531" spans="1:13" x14ac:dyDescent="0.4">
      <c r="A2531" s="54"/>
      <c r="B2531" s="55">
        <v>2513</v>
      </c>
      <c r="C2531" s="55">
        <v>0</v>
      </c>
      <c r="D2531" s="55">
        <v>0</v>
      </c>
      <c r="E2531" s="55">
        <v>0</v>
      </c>
      <c r="F2531" s="55">
        <v>0</v>
      </c>
      <c r="G2531" s="55">
        <v>0</v>
      </c>
      <c r="H2531" s="55">
        <v>0</v>
      </c>
      <c r="I2531" s="55">
        <v>12137023.631635187</v>
      </c>
      <c r="J2531" s="55">
        <v>0</v>
      </c>
      <c r="K2531" s="55">
        <v>10334323.522142312</v>
      </c>
      <c r="L2531" s="55">
        <v>0</v>
      </c>
      <c r="M2531" s="56">
        <v>38197256.996707469</v>
      </c>
    </row>
    <row r="2532" spans="1:13" x14ac:dyDescent="0.4">
      <c r="A2532" s="51"/>
      <c r="B2532" s="52">
        <v>2514</v>
      </c>
      <c r="C2532" s="52">
        <v>0</v>
      </c>
      <c r="D2532" s="52">
        <v>0</v>
      </c>
      <c r="E2532" s="52">
        <v>0</v>
      </c>
      <c r="F2532" s="52">
        <v>0</v>
      </c>
      <c r="G2532" s="52">
        <v>0</v>
      </c>
      <c r="H2532" s="52">
        <v>0</v>
      </c>
      <c r="I2532" s="52">
        <v>0</v>
      </c>
      <c r="J2532" s="52">
        <v>0</v>
      </c>
      <c r="K2532" s="52">
        <v>0</v>
      </c>
      <c r="L2532" s="52">
        <v>8058481.1776810465</v>
      </c>
      <c r="M2532" s="53">
        <v>8058481.1776810465</v>
      </c>
    </row>
    <row r="2533" spans="1:13" x14ac:dyDescent="0.4">
      <c r="A2533" s="54"/>
      <c r="B2533" s="55">
        <v>2515</v>
      </c>
      <c r="C2533" s="55">
        <v>0</v>
      </c>
      <c r="D2533" s="55">
        <v>95333016.663222373</v>
      </c>
      <c r="E2533" s="55">
        <v>0</v>
      </c>
      <c r="F2533" s="55">
        <v>0</v>
      </c>
      <c r="G2533" s="55">
        <v>0</v>
      </c>
      <c r="H2533" s="55">
        <v>0</v>
      </c>
      <c r="I2533" s="55">
        <v>0</v>
      </c>
      <c r="J2533" s="55">
        <v>0</v>
      </c>
      <c r="K2533" s="55">
        <v>0</v>
      </c>
      <c r="L2533" s="55">
        <v>0</v>
      </c>
      <c r="M2533" s="56">
        <v>95333016.663222373</v>
      </c>
    </row>
    <row r="2534" spans="1:13" x14ac:dyDescent="0.4">
      <c r="A2534" s="51"/>
      <c r="B2534" s="52">
        <v>2516</v>
      </c>
      <c r="C2534" s="52">
        <v>6206851.7733884007</v>
      </c>
      <c r="D2534" s="52">
        <v>0</v>
      </c>
      <c r="E2534" s="52">
        <v>0</v>
      </c>
      <c r="F2534" s="52">
        <v>0</v>
      </c>
      <c r="G2534" s="52">
        <v>0</v>
      </c>
      <c r="H2534" s="52">
        <v>0</v>
      </c>
      <c r="I2534" s="52">
        <v>0</v>
      </c>
      <c r="J2534" s="52">
        <v>0</v>
      </c>
      <c r="K2534" s="52">
        <v>0</v>
      </c>
      <c r="L2534" s="52">
        <v>0</v>
      </c>
      <c r="M2534" s="53">
        <v>6206851.7733884007</v>
      </c>
    </row>
    <row r="2535" spans="1:13" x14ac:dyDescent="0.4">
      <c r="A2535" s="54"/>
      <c r="B2535" s="55">
        <v>2517</v>
      </c>
      <c r="C2535" s="55">
        <v>0</v>
      </c>
      <c r="D2535" s="55">
        <v>0</v>
      </c>
      <c r="E2535" s="55">
        <v>0</v>
      </c>
      <c r="F2535" s="55">
        <v>7309977.140663676</v>
      </c>
      <c r="G2535" s="55">
        <v>0</v>
      </c>
      <c r="H2535" s="55">
        <v>0</v>
      </c>
      <c r="I2535" s="55">
        <v>0</v>
      </c>
      <c r="J2535" s="55">
        <v>20526654.223208979</v>
      </c>
      <c r="K2535" s="55">
        <v>0</v>
      </c>
      <c r="L2535" s="55">
        <v>8403448.6876050457</v>
      </c>
      <c r="M2535" s="56">
        <v>15713425.828268722</v>
      </c>
    </row>
    <row r="2536" spans="1:13" x14ac:dyDescent="0.4">
      <c r="A2536" s="51"/>
      <c r="B2536" s="52">
        <v>2518</v>
      </c>
      <c r="C2536" s="52">
        <v>0</v>
      </c>
      <c r="D2536" s="52">
        <v>0</v>
      </c>
      <c r="E2536" s="52">
        <v>0</v>
      </c>
      <c r="F2536" s="52">
        <v>6343915.0345735699</v>
      </c>
      <c r="G2536" s="52">
        <v>0</v>
      </c>
      <c r="H2536" s="52">
        <v>0</v>
      </c>
      <c r="I2536" s="52">
        <v>0</v>
      </c>
      <c r="J2536" s="52">
        <v>0</v>
      </c>
      <c r="K2536" s="52">
        <v>0</v>
      </c>
      <c r="L2536" s="52">
        <v>43525839.390336908</v>
      </c>
      <c r="M2536" s="53">
        <v>49869754.424910478</v>
      </c>
    </row>
    <row r="2537" spans="1:13" x14ac:dyDescent="0.4">
      <c r="A2537" s="54"/>
      <c r="B2537" s="55">
        <v>2519</v>
      </c>
      <c r="C2537" s="55">
        <v>17457143.964062899</v>
      </c>
      <c r="D2537" s="55">
        <v>0</v>
      </c>
      <c r="E2537" s="55">
        <v>15806488.097272811</v>
      </c>
      <c r="F2537" s="55">
        <v>0</v>
      </c>
      <c r="G2537" s="55">
        <v>0</v>
      </c>
      <c r="H2537" s="55">
        <v>0</v>
      </c>
      <c r="I2537" s="55">
        <v>0</v>
      </c>
      <c r="J2537" s="55">
        <v>0</v>
      </c>
      <c r="K2537" s="55">
        <v>0</v>
      </c>
      <c r="L2537" s="55">
        <v>0</v>
      </c>
      <c r="M2537" s="56">
        <v>33263632.061335713</v>
      </c>
    </row>
    <row r="2538" spans="1:13" x14ac:dyDescent="0.4">
      <c r="A2538" s="51"/>
      <c r="B2538" s="52">
        <v>2520</v>
      </c>
      <c r="C2538" s="52">
        <v>0</v>
      </c>
      <c r="D2538" s="52">
        <v>0</v>
      </c>
      <c r="E2538" s="52">
        <v>0</v>
      </c>
      <c r="F2538" s="52">
        <v>0</v>
      </c>
      <c r="G2538" s="52">
        <v>6255099.1845007623</v>
      </c>
      <c r="H2538" s="52">
        <v>0</v>
      </c>
      <c r="I2538" s="52">
        <v>0</v>
      </c>
      <c r="J2538" s="52">
        <v>0</v>
      </c>
      <c r="K2538" s="52">
        <v>0</v>
      </c>
      <c r="L2538" s="52">
        <v>15837811.469498135</v>
      </c>
      <c r="M2538" s="53">
        <v>22092910.6539989</v>
      </c>
    </row>
    <row r="2539" spans="1:13" x14ac:dyDescent="0.4">
      <c r="A2539" s="54"/>
      <c r="B2539" s="55">
        <v>2521</v>
      </c>
      <c r="C2539" s="55">
        <v>0</v>
      </c>
      <c r="D2539" s="55">
        <v>0</v>
      </c>
      <c r="E2539" s="55">
        <v>0</v>
      </c>
      <c r="F2539" s="55">
        <v>0</v>
      </c>
      <c r="G2539" s="55">
        <v>0</v>
      </c>
      <c r="H2539" s="55">
        <v>14941514.872837424</v>
      </c>
      <c r="I2539" s="55">
        <v>0</v>
      </c>
      <c r="J2539" s="55">
        <v>0</v>
      </c>
      <c r="K2539" s="55">
        <v>7432153.3125117868</v>
      </c>
      <c r="L2539" s="55">
        <v>0</v>
      </c>
      <c r="M2539" s="56">
        <v>31859826.615194965</v>
      </c>
    </row>
    <row r="2540" spans="1:13" x14ac:dyDescent="0.4">
      <c r="A2540" s="51"/>
      <c r="B2540" s="52">
        <v>2522</v>
      </c>
      <c r="C2540" s="52">
        <v>0</v>
      </c>
      <c r="D2540" s="52">
        <v>0</v>
      </c>
      <c r="E2540" s="52">
        <v>0</v>
      </c>
      <c r="F2540" s="52">
        <v>0</v>
      </c>
      <c r="G2540" s="52">
        <v>6679506.410414272</v>
      </c>
      <c r="H2540" s="52">
        <v>0</v>
      </c>
      <c r="I2540" s="52">
        <v>0</v>
      </c>
      <c r="J2540" s="52">
        <v>9179437.7497208137</v>
      </c>
      <c r="K2540" s="52">
        <v>0</v>
      </c>
      <c r="L2540" s="52">
        <v>9169206.1853024028</v>
      </c>
      <c r="M2540" s="53">
        <v>15848712.595716674</v>
      </c>
    </row>
    <row r="2541" spans="1:13" x14ac:dyDescent="0.4">
      <c r="A2541" s="54"/>
      <c r="B2541" s="55">
        <v>2523</v>
      </c>
      <c r="C2541" s="55">
        <v>48420842.886910871</v>
      </c>
      <c r="D2541" s="55">
        <v>56522403.046753928</v>
      </c>
      <c r="E2541" s="55">
        <v>0</v>
      </c>
      <c r="F2541" s="55">
        <v>0</v>
      </c>
      <c r="G2541" s="55">
        <v>0</v>
      </c>
      <c r="H2541" s="55">
        <v>0</v>
      </c>
      <c r="I2541" s="55">
        <v>0</v>
      </c>
      <c r="J2541" s="55">
        <v>0</v>
      </c>
      <c r="K2541" s="55">
        <v>0</v>
      </c>
      <c r="L2541" s="55">
        <v>0</v>
      </c>
      <c r="M2541" s="56">
        <v>111450938.72579984</v>
      </c>
    </row>
    <row r="2542" spans="1:13" x14ac:dyDescent="0.4">
      <c r="A2542" s="51"/>
      <c r="B2542" s="52">
        <v>2524</v>
      </c>
      <c r="C2542" s="52">
        <v>0</v>
      </c>
      <c r="D2542" s="52">
        <v>0</v>
      </c>
      <c r="E2542" s="52">
        <v>0</v>
      </c>
      <c r="F2542" s="52">
        <v>0</v>
      </c>
      <c r="G2542" s="52">
        <v>0</v>
      </c>
      <c r="H2542" s="52">
        <v>38294290.328088917</v>
      </c>
      <c r="I2542" s="52">
        <v>8559737.0944554508</v>
      </c>
      <c r="J2542" s="52">
        <v>0</v>
      </c>
      <c r="K2542" s="52">
        <v>0</v>
      </c>
      <c r="L2542" s="52">
        <v>0</v>
      </c>
      <c r="M2542" s="53">
        <v>46854027.422544368</v>
      </c>
    </row>
    <row r="2543" spans="1:13" x14ac:dyDescent="0.4">
      <c r="A2543" s="54"/>
      <c r="B2543" s="55">
        <v>2525</v>
      </c>
      <c r="C2543" s="55">
        <v>0</v>
      </c>
      <c r="D2543" s="55">
        <v>0</v>
      </c>
      <c r="E2543" s="55">
        <v>0</v>
      </c>
      <c r="F2543" s="55">
        <v>0</v>
      </c>
      <c r="G2543" s="55">
        <v>0</v>
      </c>
      <c r="H2543" s="55">
        <v>0</v>
      </c>
      <c r="I2543" s="55">
        <v>10904080.577408863</v>
      </c>
      <c r="J2543" s="55">
        <v>0</v>
      </c>
      <c r="K2543" s="55">
        <v>26379003.155787423</v>
      </c>
      <c r="L2543" s="55">
        <v>0</v>
      </c>
      <c r="M2543" s="56">
        <v>56756879.08636371</v>
      </c>
    </row>
    <row r="2544" spans="1:13" x14ac:dyDescent="0.4">
      <c r="A2544" s="51"/>
      <c r="B2544" s="52">
        <v>2526</v>
      </c>
      <c r="C2544" s="52">
        <v>60304824.2933245</v>
      </c>
      <c r="D2544" s="52">
        <v>0</v>
      </c>
      <c r="E2544" s="52">
        <v>6065511.8135733567</v>
      </c>
      <c r="F2544" s="52">
        <v>28016300.30034994</v>
      </c>
      <c r="G2544" s="52">
        <v>0</v>
      </c>
      <c r="H2544" s="52">
        <v>0</v>
      </c>
      <c r="I2544" s="52">
        <v>7027463.3530309852</v>
      </c>
      <c r="J2544" s="52">
        <v>0</v>
      </c>
      <c r="K2544" s="52">
        <v>0</v>
      </c>
      <c r="L2544" s="52">
        <v>7795179.1596832061</v>
      </c>
      <c r="M2544" s="53">
        <v>109209278.919962</v>
      </c>
    </row>
    <row r="2545" spans="1:13" x14ac:dyDescent="0.4">
      <c r="A2545" s="54"/>
      <c r="B2545" s="55">
        <v>2527</v>
      </c>
      <c r="C2545" s="55">
        <v>0</v>
      </c>
      <c r="D2545" s="55">
        <v>7039426.2146496819</v>
      </c>
      <c r="E2545" s="55">
        <v>0</v>
      </c>
      <c r="F2545" s="55">
        <v>0</v>
      </c>
      <c r="G2545" s="55">
        <v>0</v>
      </c>
      <c r="H2545" s="55">
        <v>0</v>
      </c>
      <c r="I2545" s="55">
        <v>0</v>
      </c>
      <c r="J2545" s="55">
        <v>0</v>
      </c>
      <c r="K2545" s="55">
        <v>0</v>
      </c>
      <c r="L2545" s="55">
        <v>0</v>
      </c>
      <c r="M2545" s="56">
        <v>7039426.2146496819</v>
      </c>
    </row>
    <row r="2546" spans="1:13" x14ac:dyDescent="0.4">
      <c r="A2546" s="51"/>
      <c r="B2546" s="52">
        <v>2528</v>
      </c>
      <c r="C2546" s="52">
        <v>0</v>
      </c>
      <c r="D2546" s="52">
        <v>0</v>
      </c>
      <c r="E2546" s="52">
        <v>0</v>
      </c>
      <c r="F2546" s="52">
        <v>0</v>
      </c>
      <c r="G2546" s="52">
        <v>0</v>
      </c>
      <c r="H2546" s="52">
        <v>0</v>
      </c>
      <c r="I2546" s="52">
        <v>0</v>
      </c>
      <c r="J2546" s="52">
        <v>15205325.4968285</v>
      </c>
      <c r="K2546" s="52">
        <v>0</v>
      </c>
      <c r="L2546" s="52">
        <v>12049976.462404467</v>
      </c>
      <c r="M2546" s="53">
        <v>12049976.462404467</v>
      </c>
    </row>
    <row r="2547" spans="1:13" x14ac:dyDescent="0.4">
      <c r="A2547" s="54"/>
      <c r="B2547" s="55">
        <v>2529</v>
      </c>
      <c r="C2547" s="55">
        <v>0</v>
      </c>
      <c r="D2547" s="55">
        <v>37533836.249724463</v>
      </c>
      <c r="E2547" s="55">
        <v>27751178.016845178</v>
      </c>
      <c r="F2547" s="55">
        <v>0</v>
      </c>
      <c r="G2547" s="55">
        <v>0</v>
      </c>
      <c r="H2547" s="55">
        <v>31960256.817375608</v>
      </c>
      <c r="I2547" s="55">
        <v>0</v>
      </c>
      <c r="J2547" s="55">
        <v>12905752.00826464</v>
      </c>
      <c r="K2547" s="55">
        <v>0</v>
      </c>
      <c r="L2547" s="55">
        <v>0</v>
      </c>
      <c r="M2547" s="56">
        <v>97245271.083945245</v>
      </c>
    </row>
    <row r="2548" spans="1:13" x14ac:dyDescent="0.4">
      <c r="A2548" s="51"/>
      <c r="B2548" s="52">
        <v>2530</v>
      </c>
      <c r="C2548" s="52">
        <v>0</v>
      </c>
      <c r="D2548" s="52">
        <v>0</v>
      </c>
      <c r="E2548" s="52">
        <v>0</v>
      </c>
      <c r="F2548" s="52">
        <v>0</v>
      </c>
      <c r="G2548" s="52">
        <v>0</v>
      </c>
      <c r="H2548" s="52">
        <v>12128242.730613256</v>
      </c>
      <c r="I2548" s="52">
        <v>0</v>
      </c>
      <c r="J2548" s="52">
        <v>0</v>
      </c>
      <c r="K2548" s="52">
        <v>0</v>
      </c>
      <c r="L2548" s="52">
        <v>0</v>
      </c>
      <c r="M2548" s="53">
        <v>12128242.730613256</v>
      </c>
    </row>
    <row r="2549" spans="1:13" x14ac:dyDescent="0.4">
      <c r="A2549" s="54"/>
      <c r="B2549" s="55">
        <v>2531</v>
      </c>
      <c r="C2549" s="55">
        <v>0</v>
      </c>
      <c r="D2549" s="55">
        <v>28000537.059053089</v>
      </c>
      <c r="E2549" s="55">
        <v>0</v>
      </c>
      <c r="F2549" s="55">
        <v>0</v>
      </c>
      <c r="G2549" s="55">
        <v>0</v>
      </c>
      <c r="H2549" s="55">
        <v>0</v>
      </c>
      <c r="I2549" s="55">
        <v>110347764.38998884</v>
      </c>
      <c r="J2549" s="55">
        <v>0</v>
      </c>
      <c r="K2549" s="55">
        <v>0</v>
      </c>
      <c r="L2549" s="55">
        <v>0</v>
      </c>
      <c r="M2549" s="56">
        <v>138348301.44904193</v>
      </c>
    </row>
    <row r="2550" spans="1:13" x14ac:dyDescent="0.4">
      <c r="A2550" s="51"/>
      <c r="B2550" s="52">
        <v>2532</v>
      </c>
      <c r="C2550" s="52">
        <v>0</v>
      </c>
      <c r="D2550" s="52">
        <v>0</v>
      </c>
      <c r="E2550" s="52">
        <v>0</v>
      </c>
      <c r="F2550" s="52">
        <v>0</v>
      </c>
      <c r="G2550" s="52">
        <v>0</v>
      </c>
      <c r="H2550" s="52">
        <v>0</v>
      </c>
      <c r="I2550" s="52">
        <v>0</v>
      </c>
      <c r="J2550" s="52">
        <v>5857203.4629078098</v>
      </c>
      <c r="K2550" s="52">
        <v>13717689.991130572</v>
      </c>
      <c r="L2550" s="52">
        <v>143635393.11320561</v>
      </c>
      <c r="M2550" s="53">
        <v>157353083.10433617</v>
      </c>
    </row>
    <row r="2551" spans="1:13" x14ac:dyDescent="0.4">
      <c r="A2551" s="54"/>
      <c r="B2551" s="55">
        <v>2533</v>
      </c>
      <c r="C2551" s="55">
        <v>0</v>
      </c>
      <c r="D2551" s="55">
        <v>0</v>
      </c>
      <c r="E2551" s="55">
        <v>0</v>
      </c>
      <c r="F2551" s="55">
        <v>13851925.546554873</v>
      </c>
      <c r="G2551" s="55">
        <v>0</v>
      </c>
      <c r="H2551" s="55">
        <v>0</v>
      </c>
      <c r="I2551" s="55">
        <v>6252353.326733375</v>
      </c>
      <c r="J2551" s="55">
        <v>0</v>
      </c>
      <c r="K2551" s="55">
        <v>0</v>
      </c>
      <c r="L2551" s="55">
        <v>0</v>
      </c>
      <c r="M2551" s="56">
        <v>20104278.873288244</v>
      </c>
    </row>
    <row r="2552" spans="1:13" x14ac:dyDescent="0.4">
      <c r="A2552" s="51"/>
      <c r="B2552" s="52">
        <v>2534</v>
      </c>
      <c r="C2552" s="52">
        <v>0</v>
      </c>
      <c r="D2552" s="52">
        <v>0</v>
      </c>
      <c r="E2552" s="52">
        <v>0</v>
      </c>
      <c r="F2552" s="52">
        <v>0</v>
      </c>
      <c r="G2552" s="52">
        <v>0</v>
      </c>
      <c r="H2552" s="52">
        <v>0</v>
      </c>
      <c r="I2552" s="52">
        <v>0</v>
      </c>
      <c r="J2552" s="52">
        <v>0</v>
      </c>
      <c r="K2552" s="52">
        <v>0</v>
      </c>
      <c r="L2552" s="52">
        <v>0</v>
      </c>
      <c r="M2552" s="53">
        <v>0</v>
      </c>
    </row>
    <row r="2553" spans="1:13" x14ac:dyDescent="0.4">
      <c r="A2553" s="54"/>
      <c r="B2553" s="55">
        <v>2535</v>
      </c>
      <c r="C2553" s="55">
        <v>0</v>
      </c>
      <c r="D2553" s="55">
        <v>0</v>
      </c>
      <c r="E2553" s="55">
        <v>0</v>
      </c>
      <c r="F2553" s="55">
        <v>0</v>
      </c>
      <c r="G2553" s="55">
        <v>0</v>
      </c>
      <c r="H2553" s="55">
        <v>0</v>
      </c>
      <c r="I2553" s="55">
        <v>0</v>
      </c>
      <c r="J2553" s="55">
        <v>0</v>
      </c>
      <c r="K2553" s="55">
        <v>0</v>
      </c>
      <c r="L2553" s="55">
        <v>0</v>
      </c>
      <c r="M2553" s="56">
        <v>0</v>
      </c>
    </row>
    <row r="2554" spans="1:13" x14ac:dyDescent="0.4">
      <c r="A2554" s="51"/>
      <c r="B2554" s="52">
        <v>2536</v>
      </c>
      <c r="C2554" s="52">
        <v>0</v>
      </c>
      <c r="D2554" s="52">
        <v>0</v>
      </c>
      <c r="E2554" s="52">
        <v>0</v>
      </c>
      <c r="F2554" s="52">
        <v>0</v>
      </c>
      <c r="G2554" s="52">
        <v>0</v>
      </c>
      <c r="H2554" s="52">
        <v>0</v>
      </c>
      <c r="I2554" s="52">
        <v>0</v>
      </c>
      <c r="J2554" s="52">
        <v>0</v>
      </c>
      <c r="K2554" s="52">
        <v>0</v>
      </c>
      <c r="L2554" s="52">
        <v>0</v>
      </c>
      <c r="M2554" s="53">
        <v>0</v>
      </c>
    </row>
    <row r="2555" spans="1:13" x14ac:dyDescent="0.4">
      <c r="A2555" s="54"/>
      <c r="B2555" s="55">
        <v>2537</v>
      </c>
      <c r="C2555" s="55">
        <v>0</v>
      </c>
      <c r="D2555" s="55">
        <v>0</v>
      </c>
      <c r="E2555" s="55">
        <v>0</v>
      </c>
      <c r="F2555" s="55">
        <v>0</v>
      </c>
      <c r="G2555" s="55">
        <v>0</v>
      </c>
      <c r="H2555" s="55">
        <v>0</v>
      </c>
      <c r="I2555" s="55">
        <v>0</v>
      </c>
      <c r="J2555" s="55">
        <v>0</v>
      </c>
      <c r="K2555" s="55">
        <v>0</v>
      </c>
      <c r="L2555" s="55">
        <v>0</v>
      </c>
      <c r="M2555" s="56">
        <v>0</v>
      </c>
    </row>
    <row r="2556" spans="1:13" x14ac:dyDescent="0.4">
      <c r="A2556" s="51"/>
      <c r="B2556" s="52">
        <v>2538</v>
      </c>
      <c r="C2556" s="52">
        <v>0</v>
      </c>
      <c r="D2556" s="52">
        <v>0</v>
      </c>
      <c r="E2556" s="52">
        <v>0</v>
      </c>
      <c r="F2556" s="52">
        <v>11743479.652850376</v>
      </c>
      <c r="G2556" s="52">
        <v>6760939.7433142234</v>
      </c>
      <c r="H2556" s="52">
        <v>0</v>
      </c>
      <c r="I2556" s="52">
        <v>0</v>
      </c>
      <c r="J2556" s="52">
        <v>50196412.025777787</v>
      </c>
      <c r="K2556" s="52">
        <v>0</v>
      </c>
      <c r="L2556" s="52">
        <v>0</v>
      </c>
      <c r="M2556" s="53">
        <v>18504419.396164596</v>
      </c>
    </row>
    <row r="2557" spans="1:13" x14ac:dyDescent="0.4">
      <c r="A2557" s="54"/>
      <c r="B2557" s="55">
        <v>2539</v>
      </c>
      <c r="C2557" s="55">
        <v>0</v>
      </c>
      <c r="D2557" s="55">
        <v>0</v>
      </c>
      <c r="E2557" s="55">
        <v>0</v>
      </c>
      <c r="F2557" s="55">
        <v>0</v>
      </c>
      <c r="G2557" s="55">
        <v>0</v>
      </c>
      <c r="H2557" s="55">
        <v>0</v>
      </c>
      <c r="I2557" s="55">
        <v>0</v>
      </c>
      <c r="J2557" s="55">
        <v>0</v>
      </c>
      <c r="K2557" s="55">
        <v>0</v>
      </c>
      <c r="L2557" s="55">
        <v>0</v>
      </c>
      <c r="M2557" s="56">
        <v>0</v>
      </c>
    </row>
    <row r="2558" spans="1:13" x14ac:dyDescent="0.4">
      <c r="A2558" s="51"/>
      <c r="B2558" s="52">
        <v>2540</v>
      </c>
      <c r="C2558" s="52">
        <v>0</v>
      </c>
      <c r="D2558" s="52">
        <v>0</v>
      </c>
      <c r="E2558" s="52">
        <v>0</v>
      </c>
      <c r="F2558" s="52">
        <v>0</v>
      </c>
      <c r="G2558" s="52">
        <v>0</v>
      </c>
      <c r="H2558" s="52">
        <v>8190575.397808224</v>
      </c>
      <c r="I2558" s="52">
        <v>0</v>
      </c>
      <c r="J2558" s="52">
        <v>32113343.132409669</v>
      </c>
      <c r="K2558" s="52">
        <v>0</v>
      </c>
      <c r="L2558" s="52">
        <v>0</v>
      </c>
      <c r="M2558" s="53">
        <v>8190575.397808224</v>
      </c>
    </row>
    <row r="2559" spans="1:13" x14ac:dyDescent="0.4">
      <c r="A2559" s="54"/>
      <c r="B2559" s="55">
        <v>2541</v>
      </c>
      <c r="C2559" s="55">
        <v>0</v>
      </c>
      <c r="D2559" s="55">
        <v>0</v>
      </c>
      <c r="E2559" s="55">
        <v>0</v>
      </c>
      <c r="F2559" s="55">
        <v>0</v>
      </c>
      <c r="G2559" s="55">
        <v>0</v>
      </c>
      <c r="H2559" s="55">
        <v>0</v>
      </c>
      <c r="I2559" s="55">
        <v>0</v>
      </c>
      <c r="J2559" s="55">
        <v>0</v>
      </c>
      <c r="K2559" s="55">
        <v>6927911.6317393566</v>
      </c>
      <c r="L2559" s="55">
        <v>0</v>
      </c>
      <c r="M2559" s="56">
        <v>6927911.6317393566</v>
      </c>
    </row>
    <row r="2560" spans="1:13" x14ac:dyDescent="0.4">
      <c r="A2560" s="51"/>
      <c r="B2560" s="52">
        <v>2542</v>
      </c>
      <c r="C2560" s="52">
        <v>0</v>
      </c>
      <c r="D2560" s="52">
        <v>0</v>
      </c>
      <c r="E2560" s="52">
        <v>0</v>
      </c>
      <c r="F2560" s="52">
        <v>0</v>
      </c>
      <c r="G2560" s="52">
        <v>0</v>
      </c>
      <c r="H2560" s="52">
        <v>0</v>
      </c>
      <c r="I2560" s="52">
        <v>0</v>
      </c>
      <c r="J2560" s="52">
        <v>0</v>
      </c>
      <c r="K2560" s="52">
        <v>0</v>
      </c>
      <c r="L2560" s="52">
        <v>0</v>
      </c>
      <c r="M2560" s="53">
        <v>0</v>
      </c>
    </row>
    <row r="2561" spans="1:13" x14ac:dyDescent="0.4">
      <c r="A2561" s="54"/>
      <c r="B2561" s="55">
        <v>2543</v>
      </c>
      <c r="C2561" s="55">
        <v>0</v>
      </c>
      <c r="D2561" s="55">
        <v>0</v>
      </c>
      <c r="E2561" s="55">
        <v>0</v>
      </c>
      <c r="F2561" s="55">
        <v>0</v>
      </c>
      <c r="G2561" s="55">
        <v>7635422.9396203468</v>
      </c>
      <c r="H2561" s="55">
        <v>0</v>
      </c>
      <c r="I2561" s="55">
        <v>0</v>
      </c>
      <c r="J2561" s="55">
        <v>0</v>
      </c>
      <c r="K2561" s="55">
        <v>0</v>
      </c>
      <c r="L2561" s="55">
        <v>0</v>
      </c>
      <c r="M2561" s="56">
        <v>7635422.9396203468</v>
      </c>
    </row>
    <row r="2562" spans="1:13" x14ac:dyDescent="0.4">
      <c r="A2562" s="51"/>
      <c r="B2562" s="52">
        <v>2544</v>
      </c>
      <c r="C2562" s="52">
        <v>0</v>
      </c>
      <c r="D2562" s="52">
        <v>0</v>
      </c>
      <c r="E2562" s="52">
        <v>0</v>
      </c>
      <c r="F2562" s="52">
        <v>0</v>
      </c>
      <c r="G2562" s="52">
        <v>0</v>
      </c>
      <c r="H2562" s="52">
        <v>0</v>
      </c>
      <c r="I2562" s="52">
        <v>0</v>
      </c>
      <c r="J2562" s="52">
        <v>0</v>
      </c>
      <c r="K2562" s="52">
        <v>0</v>
      </c>
      <c r="L2562" s="52">
        <v>0</v>
      </c>
      <c r="M2562" s="53">
        <v>0</v>
      </c>
    </row>
    <row r="2563" spans="1:13" x14ac:dyDescent="0.4">
      <c r="A2563" s="54"/>
      <c r="B2563" s="55">
        <v>2545</v>
      </c>
      <c r="C2563" s="55">
        <v>0</v>
      </c>
      <c r="D2563" s="55">
        <v>0</v>
      </c>
      <c r="E2563" s="55">
        <v>0</v>
      </c>
      <c r="F2563" s="55">
        <v>0</v>
      </c>
      <c r="G2563" s="55">
        <v>0</v>
      </c>
      <c r="H2563" s="55">
        <v>0</v>
      </c>
      <c r="I2563" s="55">
        <v>0</v>
      </c>
      <c r="J2563" s="55">
        <v>0</v>
      </c>
      <c r="K2563" s="55">
        <v>0</v>
      </c>
      <c r="L2563" s="55">
        <v>0</v>
      </c>
      <c r="M2563" s="56">
        <v>0</v>
      </c>
    </row>
    <row r="2564" spans="1:13" x14ac:dyDescent="0.4">
      <c r="A2564" s="51"/>
      <c r="B2564" s="52">
        <v>2546</v>
      </c>
      <c r="C2564" s="52">
        <v>0</v>
      </c>
      <c r="D2564" s="52">
        <v>0</v>
      </c>
      <c r="E2564" s="52">
        <v>0</v>
      </c>
      <c r="F2564" s="52">
        <v>0</v>
      </c>
      <c r="G2564" s="52">
        <v>0</v>
      </c>
      <c r="H2564" s="52">
        <v>0</v>
      </c>
      <c r="I2564" s="52">
        <v>6556930.0409201505</v>
      </c>
      <c r="J2564" s="52">
        <v>0</v>
      </c>
      <c r="K2564" s="52">
        <v>0</v>
      </c>
      <c r="L2564" s="52">
        <v>0</v>
      </c>
      <c r="M2564" s="53">
        <v>6556930.0409201505</v>
      </c>
    </row>
    <row r="2565" spans="1:13" x14ac:dyDescent="0.4">
      <c r="A2565" s="54"/>
      <c r="B2565" s="55">
        <v>2547</v>
      </c>
      <c r="C2565" s="55">
        <v>0</v>
      </c>
      <c r="D2565" s="55">
        <v>0</v>
      </c>
      <c r="E2565" s="55">
        <v>0</v>
      </c>
      <c r="F2565" s="55">
        <v>0</v>
      </c>
      <c r="G2565" s="55">
        <v>0</v>
      </c>
      <c r="H2565" s="55">
        <v>0</v>
      </c>
      <c r="I2565" s="55">
        <v>0</v>
      </c>
      <c r="J2565" s="55">
        <v>0</v>
      </c>
      <c r="K2565" s="55">
        <v>0</v>
      </c>
      <c r="L2565" s="55">
        <v>0</v>
      </c>
      <c r="M2565" s="56">
        <v>0</v>
      </c>
    </row>
    <row r="2566" spans="1:13" x14ac:dyDescent="0.4">
      <c r="A2566" s="51"/>
      <c r="B2566" s="52">
        <v>2548</v>
      </c>
      <c r="C2566" s="52">
        <v>91569317.711469248</v>
      </c>
      <c r="D2566" s="52">
        <v>0</v>
      </c>
      <c r="E2566" s="52">
        <v>0</v>
      </c>
      <c r="F2566" s="52">
        <v>0</v>
      </c>
      <c r="G2566" s="52">
        <v>0</v>
      </c>
      <c r="H2566" s="52">
        <v>0</v>
      </c>
      <c r="I2566" s="52">
        <v>0</v>
      </c>
      <c r="J2566" s="52">
        <v>0</v>
      </c>
      <c r="K2566" s="52">
        <v>0</v>
      </c>
      <c r="L2566" s="52">
        <v>0</v>
      </c>
      <c r="M2566" s="53">
        <v>91569317.711469248</v>
      </c>
    </row>
    <row r="2567" spans="1:13" x14ac:dyDescent="0.4">
      <c r="A2567" s="54"/>
      <c r="B2567" s="55">
        <v>2549</v>
      </c>
      <c r="C2567" s="55">
        <v>0</v>
      </c>
      <c r="D2567" s="55">
        <v>0</v>
      </c>
      <c r="E2567" s="55">
        <v>0</v>
      </c>
      <c r="F2567" s="55">
        <v>0</v>
      </c>
      <c r="G2567" s="55">
        <v>0</v>
      </c>
      <c r="H2567" s="55">
        <v>0</v>
      </c>
      <c r="I2567" s="55">
        <v>0</v>
      </c>
      <c r="J2567" s="55">
        <v>0</v>
      </c>
      <c r="K2567" s="55">
        <v>0</v>
      </c>
      <c r="L2567" s="55">
        <v>0</v>
      </c>
      <c r="M2567" s="56">
        <v>0</v>
      </c>
    </row>
    <row r="2568" spans="1:13" x14ac:dyDescent="0.4">
      <c r="A2568" s="51"/>
      <c r="B2568" s="52">
        <v>2550</v>
      </c>
      <c r="C2568" s="52">
        <v>0</v>
      </c>
      <c r="D2568" s="52">
        <v>0</v>
      </c>
      <c r="E2568" s="52">
        <v>0</v>
      </c>
      <c r="F2568" s="52">
        <v>0</v>
      </c>
      <c r="G2568" s="52">
        <v>0</v>
      </c>
      <c r="H2568" s="52">
        <v>0</v>
      </c>
      <c r="I2568" s="52">
        <v>0</v>
      </c>
      <c r="J2568" s="52">
        <v>0</v>
      </c>
      <c r="K2568" s="52">
        <v>0</v>
      </c>
      <c r="L2568" s="52">
        <v>0</v>
      </c>
      <c r="M2568" s="53">
        <v>0</v>
      </c>
    </row>
    <row r="2569" spans="1:13" x14ac:dyDescent="0.4">
      <c r="A2569" s="54"/>
      <c r="B2569" s="55">
        <v>2551</v>
      </c>
      <c r="C2569" s="55">
        <v>0</v>
      </c>
      <c r="D2569" s="55">
        <v>0</v>
      </c>
      <c r="E2569" s="55">
        <v>0</v>
      </c>
      <c r="F2569" s="55">
        <v>0</v>
      </c>
      <c r="G2569" s="55">
        <v>0</v>
      </c>
      <c r="H2569" s="55">
        <v>0</v>
      </c>
      <c r="I2569" s="55">
        <v>0</v>
      </c>
      <c r="J2569" s="55">
        <v>0</v>
      </c>
      <c r="K2569" s="55">
        <v>0</v>
      </c>
      <c r="L2569" s="55">
        <v>0</v>
      </c>
      <c r="M2569" s="56">
        <v>0</v>
      </c>
    </row>
    <row r="2570" spans="1:13" x14ac:dyDescent="0.4">
      <c r="A2570" s="51"/>
      <c r="B2570" s="52">
        <v>2552</v>
      </c>
      <c r="C2570" s="52">
        <v>0</v>
      </c>
      <c r="D2570" s="52">
        <v>0</v>
      </c>
      <c r="E2570" s="52">
        <v>5805951.322607642</v>
      </c>
      <c r="F2570" s="52">
        <v>0</v>
      </c>
      <c r="G2570" s="52">
        <v>0</v>
      </c>
      <c r="H2570" s="52">
        <v>0</v>
      </c>
      <c r="I2570" s="52">
        <v>0</v>
      </c>
      <c r="J2570" s="52">
        <v>0</v>
      </c>
      <c r="K2570" s="52">
        <v>0</v>
      </c>
      <c r="L2570" s="52">
        <v>0</v>
      </c>
      <c r="M2570" s="53">
        <v>11690981.524988271</v>
      </c>
    </row>
    <row r="2571" spans="1:13" x14ac:dyDescent="0.4">
      <c r="A2571" s="54"/>
      <c r="B2571" s="55">
        <v>2553</v>
      </c>
      <c r="C2571" s="55">
        <v>0</v>
      </c>
      <c r="D2571" s="55">
        <v>0</v>
      </c>
      <c r="E2571" s="55">
        <v>0</v>
      </c>
      <c r="F2571" s="55">
        <v>0</v>
      </c>
      <c r="G2571" s="55">
        <v>0</v>
      </c>
      <c r="H2571" s="55">
        <v>0</v>
      </c>
      <c r="I2571" s="55">
        <v>0</v>
      </c>
      <c r="J2571" s="55">
        <v>0</v>
      </c>
      <c r="K2571" s="55">
        <v>0</v>
      </c>
      <c r="L2571" s="55">
        <v>0</v>
      </c>
      <c r="M2571" s="56">
        <v>0</v>
      </c>
    </row>
    <row r="2572" spans="1:13" x14ac:dyDescent="0.4">
      <c r="A2572" s="51"/>
      <c r="B2572" s="52">
        <v>2554</v>
      </c>
      <c r="C2572" s="52">
        <v>0</v>
      </c>
      <c r="D2572" s="52">
        <v>0</v>
      </c>
      <c r="E2572" s="52">
        <v>0</v>
      </c>
      <c r="F2572" s="52">
        <v>0</v>
      </c>
      <c r="G2572" s="52">
        <v>0</v>
      </c>
      <c r="H2572" s="52">
        <v>0</v>
      </c>
      <c r="I2572" s="52">
        <v>0</v>
      </c>
      <c r="J2572" s="52">
        <v>0</v>
      </c>
      <c r="K2572" s="52">
        <v>0</v>
      </c>
      <c r="L2572" s="52">
        <v>6681006.2784930849</v>
      </c>
      <c r="M2572" s="53">
        <v>12755550.761694884</v>
      </c>
    </row>
    <row r="2573" spans="1:13" x14ac:dyDescent="0.4">
      <c r="A2573" s="54"/>
      <c r="B2573" s="55">
        <v>2555</v>
      </c>
      <c r="C2573" s="55">
        <v>0</v>
      </c>
      <c r="D2573" s="55">
        <v>0</v>
      </c>
      <c r="E2573" s="55">
        <v>0</v>
      </c>
      <c r="F2573" s="55">
        <v>0</v>
      </c>
      <c r="G2573" s="55">
        <v>0</v>
      </c>
      <c r="H2573" s="55">
        <v>0</v>
      </c>
      <c r="I2573" s="55">
        <v>0</v>
      </c>
      <c r="J2573" s="55">
        <v>0</v>
      </c>
      <c r="K2573" s="55">
        <v>0</v>
      </c>
      <c r="L2573" s="55">
        <v>0</v>
      </c>
      <c r="M2573" s="56">
        <v>0</v>
      </c>
    </row>
    <row r="2574" spans="1:13" x14ac:dyDescent="0.4">
      <c r="A2574" s="51"/>
      <c r="B2574" s="52">
        <v>2556</v>
      </c>
      <c r="C2574" s="52">
        <v>0</v>
      </c>
      <c r="D2574" s="52">
        <v>0</v>
      </c>
      <c r="E2574" s="52">
        <v>11717778.608992845</v>
      </c>
      <c r="F2574" s="52">
        <v>0</v>
      </c>
      <c r="G2574" s="52">
        <v>0</v>
      </c>
      <c r="H2574" s="52">
        <v>0</v>
      </c>
      <c r="I2574" s="52">
        <v>0</v>
      </c>
      <c r="J2574" s="52">
        <v>0</v>
      </c>
      <c r="K2574" s="52">
        <v>0</v>
      </c>
      <c r="L2574" s="52">
        <v>0</v>
      </c>
      <c r="M2574" s="53">
        <v>56854178.739763029</v>
      </c>
    </row>
    <row r="2575" spans="1:13" x14ac:dyDescent="0.4">
      <c r="A2575" s="54"/>
      <c r="B2575" s="55">
        <v>2557</v>
      </c>
      <c r="C2575" s="55">
        <v>0</v>
      </c>
      <c r="D2575" s="55">
        <v>0</v>
      </c>
      <c r="E2575" s="55">
        <v>0</v>
      </c>
      <c r="F2575" s="55">
        <v>0</v>
      </c>
      <c r="G2575" s="55">
        <v>0</v>
      </c>
      <c r="H2575" s="55">
        <v>0</v>
      </c>
      <c r="I2575" s="55">
        <v>0</v>
      </c>
      <c r="J2575" s="55">
        <v>0</v>
      </c>
      <c r="K2575" s="55">
        <v>0</v>
      </c>
      <c r="L2575" s="55">
        <v>5968505.3929892257</v>
      </c>
      <c r="M2575" s="56">
        <v>5968505.3929892257</v>
      </c>
    </row>
    <row r="2576" spans="1:13" x14ac:dyDescent="0.4">
      <c r="A2576" s="51"/>
      <c r="B2576" s="52">
        <v>2558</v>
      </c>
      <c r="C2576" s="52">
        <v>0</v>
      </c>
      <c r="D2576" s="52">
        <v>0</v>
      </c>
      <c r="E2576" s="52">
        <v>0</v>
      </c>
      <c r="F2576" s="52">
        <v>0</v>
      </c>
      <c r="G2576" s="52">
        <v>0</v>
      </c>
      <c r="H2576" s="52">
        <v>0</v>
      </c>
      <c r="I2576" s="52">
        <v>0</v>
      </c>
      <c r="J2576" s="52">
        <v>0</v>
      </c>
      <c r="K2576" s="52">
        <v>0</v>
      </c>
      <c r="L2576" s="52">
        <v>9763924.3975793272</v>
      </c>
      <c r="M2576" s="53">
        <v>9763924.3975793272</v>
      </c>
    </row>
    <row r="2577" spans="1:13" x14ac:dyDescent="0.4">
      <c r="A2577" s="54"/>
      <c r="B2577" s="55">
        <v>2559</v>
      </c>
      <c r="C2577" s="55">
        <v>0</v>
      </c>
      <c r="D2577" s="55">
        <v>0</v>
      </c>
      <c r="E2577" s="55">
        <v>0</v>
      </c>
      <c r="F2577" s="55">
        <v>0</v>
      </c>
      <c r="G2577" s="55">
        <v>0</v>
      </c>
      <c r="H2577" s="55">
        <v>0</v>
      </c>
      <c r="I2577" s="55">
        <v>0</v>
      </c>
      <c r="J2577" s="55">
        <v>0</v>
      </c>
      <c r="K2577" s="55">
        <v>0</v>
      </c>
      <c r="L2577" s="55">
        <v>0</v>
      </c>
      <c r="M2577" s="56">
        <v>0</v>
      </c>
    </row>
    <row r="2578" spans="1:13" x14ac:dyDescent="0.4">
      <c r="A2578" s="51"/>
      <c r="B2578" s="52">
        <v>2560</v>
      </c>
      <c r="C2578" s="52">
        <v>0</v>
      </c>
      <c r="D2578" s="52">
        <v>0</v>
      </c>
      <c r="E2578" s="52">
        <v>0</v>
      </c>
      <c r="F2578" s="52">
        <v>0</v>
      </c>
      <c r="G2578" s="52">
        <v>0</v>
      </c>
      <c r="H2578" s="52">
        <v>7616314.350163646</v>
      </c>
      <c r="I2578" s="52">
        <v>0</v>
      </c>
      <c r="J2578" s="52">
        <v>0</v>
      </c>
      <c r="K2578" s="52">
        <v>0</v>
      </c>
      <c r="L2578" s="52">
        <v>0</v>
      </c>
      <c r="M2578" s="53">
        <v>7616314.350163646</v>
      </c>
    </row>
    <row r="2579" spans="1:13" x14ac:dyDescent="0.4">
      <c r="A2579" s="54"/>
      <c r="B2579" s="55">
        <v>2561</v>
      </c>
      <c r="C2579" s="55">
        <v>0</v>
      </c>
      <c r="D2579" s="55">
        <v>0</v>
      </c>
      <c r="E2579" s="55">
        <v>0</v>
      </c>
      <c r="F2579" s="55">
        <v>0</v>
      </c>
      <c r="G2579" s="55">
        <v>0</v>
      </c>
      <c r="H2579" s="55">
        <v>0</v>
      </c>
      <c r="I2579" s="55">
        <v>6272265.0539908344</v>
      </c>
      <c r="J2579" s="55">
        <v>6449923.759849133</v>
      </c>
      <c r="K2579" s="55">
        <v>0</v>
      </c>
      <c r="L2579" s="55">
        <v>0</v>
      </c>
      <c r="M2579" s="56">
        <v>6272265.0539908344</v>
      </c>
    </row>
    <row r="2580" spans="1:13" x14ac:dyDescent="0.4">
      <c r="A2580" s="51"/>
      <c r="B2580" s="52">
        <v>2562</v>
      </c>
      <c r="C2580" s="52">
        <v>0</v>
      </c>
      <c r="D2580" s="52">
        <v>0</v>
      </c>
      <c r="E2580" s="52">
        <v>0</v>
      </c>
      <c r="F2580" s="52">
        <v>0</v>
      </c>
      <c r="G2580" s="52">
        <v>0</v>
      </c>
      <c r="H2580" s="52">
        <v>0</v>
      </c>
      <c r="I2580" s="52">
        <v>0</v>
      </c>
      <c r="J2580" s="52">
        <v>0</v>
      </c>
      <c r="K2580" s="52">
        <v>0</v>
      </c>
      <c r="L2580" s="52">
        <v>0</v>
      </c>
      <c r="M2580" s="53">
        <v>6108191.3968070541</v>
      </c>
    </row>
    <row r="2581" spans="1:13" x14ac:dyDescent="0.4">
      <c r="A2581" s="54"/>
      <c r="B2581" s="55">
        <v>2563</v>
      </c>
      <c r="C2581" s="55">
        <v>7421308.4352798723</v>
      </c>
      <c r="D2581" s="55">
        <v>0</v>
      </c>
      <c r="E2581" s="55">
        <v>0</v>
      </c>
      <c r="F2581" s="55">
        <v>0</v>
      </c>
      <c r="G2581" s="55">
        <v>20995345.197870661</v>
      </c>
      <c r="H2581" s="55">
        <v>0</v>
      </c>
      <c r="I2581" s="55">
        <v>0</v>
      </c>
      <c r="J2581" s="55">
        <v>0</v>
      </c>
      <c r="K2581" s="55">
        <v>0</v>
      </c>
      <c r="L2581" s="55">
        <v>13346079.82941898</v>
      </c>
      <c r="M2581" s="56">
        <v>41762733.462569512</v>
      </c>
    </row>
    <row r="2582" spans="1:13" x14ac:dyDescent="0.4">
      <c r="A2582" s="51"/>
      <c r="B2582" s="52">
        <v>2564</v>
      </c>
      <c r="C2582" s="52">
        <v>0</v>
      </c>
      <c r="D2582" s="52">
        <v>0</v>
      </c>
      <c r="E2582" s="52">
        <v>0</v>
      </c>
      <c r="F2582" s="52">
        <v>0</v>
      </c>
      <c r="G2582" s="52">
        <v>0</v>
      </c>
      <c r="H2582" s="52">
        <v>0</v>
      </c>
      <c r="I2582" s="52">
        <v>0</v>
      </c>
      <c r="J2582" s="52">
        <v>0</v>
      </c>
      <c r="K2582" s="52">
        <v>0</v>
      </c>
      <c r="L2582" s="52">
        <v>0</v>
      </c>
      <c r="M2582" s="53">
        <v>0</v>
      </c>
    </row>
    <row r="2583" spans="1:13" x14ac:dyDescent="0.4">
      <c r="A2583" s="54"/>
      <c r="B2583" s="55">
        <v>2565</v>
      </c>
      <c r="C2583" s="55">
        <v>0</v>
      </c>
      <c r="D2583" s="55">
        <v>0</v>
      </c>
      <c r="E2583" s="55">
        <v>0</v>
      </c>
      <c r="F2583" s="55">
        <v>0</v>
      </c>
      <c r="G2583" s="55">
        <v>0</v>
      </c>
      <c r="H2583" s="55">
        <v>0</v>
      </c>
      <c r="I2583" s="55">
        <v>0</v>
      </c>
      <c r="J2583" s="55">
        <v>0</v>
      </c>
      <c r="K2583" s="55">
        <v>21753238.671031028</v>
      </c>
      <c r="L2583" s="55">
        <v>0</v>
      </c>
      <c r="M2583" s="56">
        <v>21753238.671031028</v>
      </c>
    </row>
    <row r="2584" spans="1:13" x14ac:dyDescent="0.4">
      <c r="A2584" s="51"/>
      <c r="B2584" s="52">
        <v>2566</v>
      </c>
      <c r="C2584" s="52">
        <v>0</v>
      </c>
      <c r="D2584" s="52">
        <v>8731521.9237785712</v>
      </c>
      <c r="E2584" s="52">
        <v>0</v>
      </c>
      <c r="F2584" s="52">
        <v>0</v>
      </c>
      <c r="G2584" s="52">
        <v>0</v>
      </c>
      <c r="H2584" s="52">
        <v>0</v>
      </c>
      <c r="I2584" s="52">
        <v>0</v>
      </c>
      <c r="J2584" s="52">
        <v>0</v>
      </c>
      <c r="K2584" s="52">
        <v>0</v>
      </c>
      <c r="L2584" s="52">
        <v>0</v>
      </c>
      <c r="M2584" s="53">
        <v>8731521.9237785712</v>
      </c>
    </row>
    <row r="2585" spans="1:13" x14ac:dyDescent="0.4">
      <c r="A2585" s="54"/>
      <c r="B2585" s="55">
        <v>2567</v>
      </c>
      <c r="C2585" s="55">
        <v>0</v>
      </c>
      <c r="D2585" s="55">
        <v>0</v>
      </c>
      <c r="E2585" s="55">
        <v>0</v>
      </c>
      <c r="F2585" s="55">
        <v>47256862.40058101</v>
      </c>
      <c r="G2585" s="55">
        <v>0</v>
      </c>
      <c r="H2585" s="55">
        <v>6680091.5254063355</v>
      </c>
      <c r="I2585" s="55">
        <v>0</v>
      </c>
      <c r="J2585" s="55">
        <v>0</v>
      </c>
      <c r="K2585" s="55">
        <v>0</v>
      </c>
      <c r="L2585" s="55">
        <v>0</v>
      </c>
      <c r="M2585" s="56">
        <v>53936953.925987341</v>
      </c>
    </row>
    <row r="2586" spans="1:13" x14ac:dyDescent="0.4">
      <c r="A2586" s="51"/>
      <c r="B2586" s="52">
        <v>2568</v>
      </c>
      <c r="C2586" s="52">
        <v>0</v>
      </c>
      <c r="D2586" s="52">
        <v>0</v>
      </c>
      <c r="E2586" s="52">
        <v>17724674.802344613</v>
      </c>
      <c r="F2586" s="52">
        <v>0</v>
      </c>
      <c r="G2586" s="52">
        <v>0</v>
      </c>
      <c r="H2586" s="52">
        <v>0</v>
      </c>
      <c r="I2586" s="52">
        <v>0</v>
      </c>
      <c r="J2586" s="52">
        <v>0</v>
      </c>
      <c r="K2586" s="52">
        <v>0</v>
      </c>
      <c r="L2586" s="52">
        <v>0</v>
      </c>
      <c r="M2586" s="53">
        <v>17724674.802344613</v>
      </c>
    </row>
    <row r="2587" spans="1:13" x14ac:dyDescent="0.4">
      <c r="A2587" s="54"/>
      <c r="B2587" s="55">
        <v>2569</v>
      </c>
      <c r="C2587" s="55">
        <v>146787323.75156879</v>
      </c>
      <c r="D2587" s="55">
        <v>0</v>
      </c>
      <c r="E2587" s="55">
        <v>0</v>
      </c>
      <c r="F2587" s="55">
        <v>0</v>
      </c>
      <c r="G2587" s="55">
        <v>60192108.079134211</v>
      </c>
      <c r="H2587" s="55">
        <v>0</v>
      </c>
      <c r="I2587" s="55">
        <v>0</v>
      </c>
      <c r="J2587" s="55">
        <v>5766105.3196799755</v>
      </c>
      <c r="K2587" s="55">
        <v>0</v>
      </c>
      <c r="L2587" s="55">
        <v>0</v>
      </c>
      <c r="M2587" s="56">
        <v>206979431.83070305</v>
      </c>
    </row>
    <row r="2588" spans="1:13" x14ac:dyDescent="0.4">
      <c r="A2588" s="51"/>
      <c r="B2588" s="52">
        <v>2570</v>
      </c>
      <c r="C2588" s="52">
        <v>0</v>
      </c>
      <c r="D2588" s="52">
        <v>0</v>
      </c>
      <c r="E2588" s="52">
        <v>0</v>
      </c>
      <c r="F2588" s="52">
        <v>0</v>
      </c>
      <c r="G2588" s="52">
        <v>0</v>
      </c>
      <c r="H2588" s="52">
        <v>0</v>
      </c>
      <c r="I2588" s="52">
        <v>61662793.196394905</v>
      </c>
      <c r="J2588" s="52">
        <v>0</v>
      </c>
      <c r="K2588" s="52">
        <v>0</v>
      </c>
      <c r="L2588" s="52">
        <v>0</v>
      </c>
      <c r="M2588" s="53">
        <v>61662793.196394905</v>
      </c>
    </row>
    <row r="2589" spans="1:13" x14ac:dyDescent="0.4">
      <c r="A2589" s="54"/>
      <c r="B2589" s="55">
        <v>2571</v>
      </c>
      <c r="C2589" s="55">
        <v>6948164.3380592139</v>
      </c>
      <c r="D2589" s="55">
        <v>154580339.28506213</v>
      </c>
      <c r="E2589" s="55">
        <v>0</v>
      </c>
      <c r="F2589" s="55">
        <v>0</v>
      </c>
      <c r="G2589" s="55">
        <v>0</v>
      </c>
      <c r="H2589" s="55">
        <v>0</v>
      </c>
      <c r="I2589" s="55">
        <v>0</v>
      </c>
      <c r="J2589" s="55">
        <v>0</v>
      </c>
      <c r="K2589" s="55">
        <v>0</v>
      </c>
      <c r="L2589" s="55">
        <v>0</v>
      </c>
      <c r="M2589" s="56">
        <v>161528503.62312135</v>
      </c>
    </row>
    <row r="2590" spans="1:13" x14ac:dyDescent="0.4">
      <c r="A2590" s="51"/>
      <c r="B2590" s="52">
        <v>2572</v>
      </c>
      <c r="C2590" s="52">
        <v>0</v>
      </c>
      <c r="D2590" s="52">
        <v>0</v>
      </c>
      <c r="E2590" s="52">
        <v>0</v>
      </c>
      <c r="F2590" s="52">
        <v>0</v>
      </c>
      <c r="G2590" s="52">
        <v>0</v>
      </c>
      <c r="H2590" s="52">
        <v>0</v>
      </c>
      <c r="I2590" s="52">
        <v>0</v>
      </c>
      <c r="J2590" s="52">
        <v>0</v>
      </c>
      <c r="K2590" s="52">
        <v>0</v>
      </c>
      <c r="L2590" s="52">
        <v>0</v>
      </c>
      <c r="M2590" s="53">
        <v>0</v>
      </c>
    </row>
    <row r="2591" spans="1:13" x14ac:dyDescent="0.4">
      <c r="A2591" s="54"/>
      <c r="B2591" s="55">
        <v>2573</v>
      </c>
      <c r="C2591" s="55">
        <v>102515555.04891762</v>
      </c>
      <c r="D2591" s="55">
        <v>0</v>
      </c>
      <c r="E2591" s="55">
        <v>0</v>
      </c>
      <c r="F2591" s="55">
        <v>8569874.5291885082</v>
      </c>
      <c r="G2591" s="55">
        <v>0</v>
      </c>
      <c r="H2591" s="55">
        <v>0</v>
      </c>
      <c r="I2591" s="55">
        <v>0</v>
      </c>
      <c r="J2591" s="55">
        <v>8454743.5671275854</v>
      </c>
      <c r="K2591" s="55">
        <v>33603127.698962145</v>
      </c>
      <c r="L2591" s="55">
        <v>0</v>
      </c>
      <c r="M2591" s="56">
        <v>144688557.27706829</v>
      </c>
    </row>
    <row r="2592" spans="1:13" x14ac:dyDescent="0.4">
      <c r="A2592" s="51"/>
      <c r="B2592" s="52">
        <v>2574</v>
      </c>
      <c r="C2592" s="52">
        <v>0</v>
      </c>
      <c r="D2592" s="52">
        <v>0</v>
      </c>
      <c r="E2592" s="52">
        <v>0</v>
      </c>
      <c r="F2592" s="52">
        <v>0</v>
      </c>
      <c r="G2592" s="52">
        <v>0</v>
      </c>
      <c r="H2592" s="52">
        <v>7627389.6630496699</v>
      </c>
      <c r="I2592" s="52">
        <v>0</v>
      </c>
      <c r="J2592" s="52">
        <v>0</v>
      </c>
      <c r="K2592" s="52">
        <v>8433331.3107050657</v>
      </c>
      <c r="L2592" s="52">
        <v>0</v>
      </c>
      <c r="M2592" s="53">
        <v>16060720.973754736</v>
      </c>
    </row>
    <row r="2593" spans="1:13" x14ac:dyDescent="0.4">
      <c r="A2593" s="54"/>
      <c r="B2593" s="55">
        <v>2575</v>
      </c>
      <c r="C2593" s="55">
        <v>0</v>
      </c>
      <c r="D2593" s="55">
        <v>0</v>
      </c>
      <c r="E2593" s="55">
        <v>0</v>
      </c>
      <c r="F2593" s="55">
        <v>0</v>
      </c>
      <c r="G2593" s="55">
        <v>0</v>
      </c>
      <c r="H2593" s="55">
        <v>0</v>
      </c>
      <c r="I2593" s="55">
        <v>0</v>
      </c>
      <c r="J2593" s="55">
        <v>0</v>
      </c>
      <c r="K2593" s="55">
        <v>0</v>
      </c>
      <c r="L2593" s="55">
        <v>0</v>
      </c>
      <c r="M2593" s="56">
        <v>0</v>
      </c>
    </row>
    <row r="2594" spans="1:13" x14ac:dyDescent="0.4">
      <c r="A2594" s="51"/>
      <c r="B2594" s="52">
        <v>2576</v>
      </c>
      <c r="C2594" s="52">
        <v>0</v>
      </c>
      <c r="D2594" s="52">
        <v>0</v>
      </c>
      <c r="E2594" s="52">
        <v>0</v>
      </c>
      <c r="F2594" s="52">
        <v>0</v>
      </c>
      <c r="G2594" s="52">
        <v>0</v>
      </c>
      <c r="H2594" s="52">
        <v>0</v>
      </c>
      <c r="I2594" s="52">
        <v>0</v>
      </c>
      <c r="J2594" s="52">
        <v>0</v>
      </c>
      <c r="K2594" s="52">
        <v>0</v>
      </c>
      <c r="L2594" s="52">
        <v>0</v>
      </c>
      <c r="M2594" s="53">
        <v>94563052.13389048</v>
      </c>
    </row>
    <row r="2595" spans="1:13" x14ac:dyDescent="0.4">
      <c r="A2595" s="54"/>
      <c r="B2595" s="55">
        <v>2577</v>
      </c>
      <c r="C2595" s="55">
        <v>0</v>
      </c>
      <c r="D2595" s="55">
        <v>0</v>
      </c>
      <c r="E2595" s="55">
        <v>0</v>
      </c>
      <c r="F2595" s="55">
        <v>0</v>
      </c>
      <c r="G2595" s="55">
        <v>51361893.330899984</v>
      </c>
      <c r="H2595" s="55">
        <v>0</v>
      </c>
      <c r="I2595" s="55">
        <v>0</v>
      </c>
      <c r="J2595" s="55">
        <v>0</v>
      </c>
      <c r="K2595" s="55">
        <v>0</v>
      </c>
      <c r="L2595" s="55">
        <v>0</v>
      </c>
      <c r="M2595" s="56">
        <v>51361893.330899984</v>
      </c>
    </row>
    <row r="2596" spans="1:13" x14ac:dyDescent="0.4">
      <c r="A2596" s="51"/>
      <c r="B2596" s="52">
        <v>2578</v>
      </c>
      <c r="C2596" s="52">
        <v>0</v>
      </c>
      <c r="D2596" s="52">
        <v>0</v>
      </c>
      <c r="E2596" s="52">
        <v>0</v>
      </c>
      <c r="F2596" s="52">
        <v>0</v>
      </c>
      <c r="G2596" s="52">
        <v>0</v>
      </c>
      <c r="H2596" s="52">
        <v>0</v>
      </c>
      <c r="I2596" s="52">
        <v>0</v>
      </c>
      <c r="J2596" s="52">
        <v>0</v>
      </c>
      <c r="K2596" s="52">
        <v>0</v>
      </c>
      <c r="L2596" s="52">
        <v>0</v>
      </c>
      <c r="M2596" s="53">
        <v>0</v>
      </c>
    </row>
    <row r="2597" spans="1:13" x14ac:dyDescent="0.4">
      <c r="A2597" s="54"/>
      <c r="B2597" s="55">
        <v>2579</v>
      </c>
      <c r="C2597" s="55">
        <v>12087794.461165505</v>
      </c>
      <c r="D2597" s="55">
        <v>0</v>
      </c>
      <c r="E2597" s="55">
        <v>0</v>
      </c>
      <c r="F2597" s="55">
        <v>0</v>
      </c>
      <c r="G2597" s="55">
        <v>0</v>
      </c>
      <c r="H2597" s="55">
        <v>0</v>
      </c>
      <c r="I2597" s="55">
        <v>0</v>
      </c>
      <c r="J2597" s="55">
        <v>0</v>
      </c>
      <c r="K2597" s="55">
        <v>0</v>
      </c>
      <c r="L2597" s="55">
        <v>0</v>
      </c>
      <c r="M2597" s="56">
        <v>12087794.461165505</v>
      </c>
    </row>
    <row r="2598" spans="1:13" x14ac:dyDescent="0.4">
      <c r="A2598" s="51"/>
      <c r="B2598" s="52">
        <v>2580</v>
      </c>
      <c r="C2598" s="52">
        <v>0</v>
      </c>
      <c r="D2598" s="52">
        <v>0</v>
      </c>
      <c r="E2598" s="52">
        <v>6203253.8328889757</v>
      </c>
      <c r="F2598" s="52">
        <v>0</v>
      </c>
      <c r="G2598" s="52">
        <v>0</v>
      </c>
      <c r="H2598" s="52">
        <v>0</v>
      </c>
      <c r="I2598" s="52">
        <v>0</v>
      </c>
      <c r="J2598" s="52">
        <v>16017248.684639083</v>
      </c>
      <c r="K2598" s="52">
        <v>0</v>
      </c>
      <c r="L2598" s="52">
        <v>0</v>
      </c>
      <c r="M2598" s="53">
        <v>6203253.8328889757</v>
      </c>
    </row>
    <row r="2599" spans="1:13" x14ac:dyDescent="0.4">
      <c r="A2599" s="54"/>
      <c r="B2599" s="55">
        <v>2581</v>
      </c>
      <c r="C2599" s="55">
        <v>0</v>
      </c>
      <c r="D2599" s="55">
        <v>0</v>
      </c>
      <c r="E2599" s="55">
        <v>0</v>
      </c>
      <c r="F2599" s="55">
        <v>0</v>
      </c>
      <c r="G2599" s="55">
        <v>0</v>
      </c>
      <c r="H2599" s="55">
        <v>0</v>
      </c>
      <c r="I2599" s="55">
        <v>0</v>
      </c>
      <c r="J2599" s="55">
        <v>0</v>
      </c>
      <c r="K2599" s="55">
        <v>0</v>
      </c>
      <c r="L2599" s="55">
        <v>0</v>
      </c>
      <c r="M2599" s="56">
        <v>0</v>
      </c>
    </row>
    <row r="2600" spans="1:13" x14ac:dyDescent="0.4">
      <c r="A2600" s="51"/>
      <c r="B2600" s="52">
        <v>2582</v>
      </c>
      <c r="C2600" s="52">
        <v>10786312.557578731</v>
      </c>
      <c r="D2600" s="52">
        <v>0</v>
      </c>
      <c r="E2600" s="52">
        <v>0</v>
      </c>
      <c r="F2600" s="52">
        <v>0</v>
      </c>
      <c r="G2600" s="52">
        <v>0</v>
      </c>
      <c r="H2600" s="52">
        <v>0</v>
      </c>
      <c r="I2600" s="52">
        <v>35326520.111635245</v>
      </c>
      <c r="J2600" s="52">
        <v>0</v>
      </c>
      <c r="K2600" s="52">
        <v>0</v>
      </c>
      <c r="L2600" s="52">
        <v>0</v>
      </c>
      <c r="M2600" s="53">
        <v>46112832.66921398</v>
      </c>
    </row>
    <row r="2601" spans="1:13" x14ac:dyDescent="0.4">
      <c r="A2601" s="54"/>
      <c r="B2601" s="55">
        <v>2583</v>
      </c>
      <c r="C2601" s="55">
        <v>0</v>
      </c>
      <c r="D2601" s="55">
        <v>0</v>
      </c>
      <c r="E2601" s="55">
        <v>0</v>
      </c>
      <c r="F2601" s="55">
        <v>0</v>
      </c>
      <c r="G2601" s="55">
        <v>0</v>
      </c>
      <c r="H2601" s="55">
        <v>0</v>
      </c>
      <c r="I2601" s="55">
        <v>0</v>
      </c>
      <c r="J2601" s="55">
        <v>0</v>
      </c>
      <c r="K2601" s="55">
        <v>0</v>
      </c>
      <c r="L2601" s="55">
        <v>0</v>
      </c>
      <c r="M2601" s="56">
        <v>13045983.489840854</v>
      </c>
    </row>
    <row r="2602" spans="1:13" x14ac:dyDescent="0.4">
      <c r="A2602" s="51"/>
      <c r="B2602" s="52">
        <v>2584</v>
      </c>
      <c r="C2602" s="52">
        <v>0</v>
      </c>
      <c r="D2602" s="52">
        <v>0</v>
      </c>
      <c r="E2602" s="52">
        <v>0</v>
      </c>
      <c r="F2602" s="52">
        <v>0</v>
      </c>
      <c r="G2602" s="52">
        <v>0</v>
      </c>
      <c r="H2602" s="52">
        <v>0</v>
      </c>
      <c r="I2602" s="52">
        <v>0</v>
      </c>
      <c r="J2602" s="52">
        <v>0</v>
      </c>
      <c r="K2602" s="52">
        <v>0</v>
      </c>
      <c r="L2602" s="52">
        <v>6817812.5681424709</v>
      </c>
      <c r="M2602" s="53">
        <v>6817812.5681424709</v>
      </c>
    </row>
    <row r="2603" spans="1:13" x14ac:dyDescent="0.4">
      <c r="A2603" s="54"/>
      <c r="B2603" s="55">
        <v>2585</v>
      </c>
      <c r="C2603" s="55">
        <v>0</v>
      </c>
      <c r="D2603" s="55">
        <v>0</v>
      </c>
      <c r="E2603" s="55">
        <v>0</v>
      </c>
      <c r="F2603" s="55">
        <v>5878645.8690465437</v>
      </c>
      <c r="G2603" s="55">
        <v>0</v>
      </c>
      <c r="H2603" s="55">
        <v>0</v>
      </c>
      <c r="I2603" s="55">
        <v>0</v>
      </c>
      <c r="J2603" s="55">
        <v>0</v>
      </c>
      <c r="K2603" s="55">
        <v>0</v>
      </c>
      <c r="L2603" s="55">
        <v>0</v>
      </c>
      <c r="M2603" s="56">
        <v>5878645.8690465437</v>
      </c>
    </row>
    <row r="2604" spans="1:13" x14ac:dyDescent="0.4">
      <c r="A2604" s="51"/>
      <c r="B2604" s="52">
        <v>2586</v>
      </c>
      <c r="C2604" s="52">
        <v>0</v>
      </c>
      <c r="D2604" s="52">
        <v>0</v>
      </c>
      <c r="E2604" s="52">
        <v>0</v>
      </c>
      <c r="F2604" s="52">
        <v>0</v>
      </c>
      <c r="G2604" s="52">
        <v>0</v>
      </c>
      <c r="H2604" s="52">
        <v>10286907220.522232</v>
      </c>
      <c r="I2604" s="52">
        <v>0</v>
      </c>
      <c r="J2604" s="52">
        <v>0</v>
      </c>
      <c r="K2604" s="52">
        <v>0</v>
      </c>
      <c r="L2604" s="52">
        <v>0</v>
      </c>
      <c r="M2604" s="53">
        <v>10286907220.522232</v>
      </c>
    </row>
    <row r="2605" spans="1:13" x14ac:dyDescent="0.4">
      <c r="A2605" s="54"/>
      <c r="B2605" s="55">
        <v>2587</v>
      </c>
      <c r="C2605" s="55">
        <v>0</v>
      </c>
      <c r="D2605" s="55">
        <v>0</v>
      </c>
      <c r="E2605" s="55">
        <v>0</v>
      </c>
      <c r="F2605" s="55">
        <v>0</v>
      </c>
      <c r="G2605" s="55">
        <v>0</v>
      </c>
      <c r="H2605" s="55">
        <v>0</v>
      </c>
      <c r="I2605" s="55">
        <v>0</v>
      </c>
      <c r="J2605" s="55">
        <v>0</v>
      </c>
      <c r="K2605" s="55">
        <v>0</v>
      </c>
      <c r="L2605" s="55">
        <v>0</v>
      </c>
      <c r="M2605" s="56">
        <v>0</v>
      </c>
    </row>
    <row r="2606" spans="1:13" x14ac:dyDescent="0.4">
      <c r="A2606" s="51"/>
      <c r="B2606" s="52">
        <v>2588</v>
      </c>
      <c r="C2606" s="52">
        <v>0</v>
      </c>
      <c r="D2606" s="52">
        <v>0</v>
      </c>
      <c r="E2606" s="52">
        <v>0</v>
      </c>
      <c r="F2606" s="52">
        <v>0</v>
      </c>
      <c r="G2606" s="52">
        <v>0</v>
      </c>
      <c r="H2606" s="52">
        <v>0</v>
      </c>
      <c r="I2606" s="52">
        <v>0</v>
      </c>
      <c r="J2606" s="52">
        <v>7517791.4159683408</v>
      </c>
      <c r="K2606" s="52">
        <v>0</v>
      </c>
      <c r="L2606" s="52">
        <v>0</v>
      </c>
      <c r="M2606" s="53">
        <v>0</v>
      </c>
    </row>
    <row r="2607" spans="1:13" x14ac:dyDescent="0.4">
      <c r="A2607" s="54"/>
      <c r="B2607" s="55">
        <v>2589</v>
      </c>
      <c r="C2607" s="55">
        <v>0</v>
      </c>
      <c r="D2607" s="55">
        <v>0</v>
      </c>
      <c r="E2607" s="55">
        <v>0</v>
      </c>
      <c r="F2607" s="55">
        <v>0</v>
      </c>
      <c r="G2607" s="55">
        <v>0</v>
      </c>
      <c r="H2607" s="55">
        <v>0</v>
      </c>
      <c r="I2607" s="55">
        <v>7641115.2303489456</v>
      </c>
      <c r="J2607" s="55">
        <v>0</v>
      </c>
      <c r="K2607" s="55">
        <v>0</v>
      </c>
      <c r="L2607" s="55">
        <v>0</v>
      </c>
      <c r="M2607" s="56">
        <v>7641115.2303489456</v>
      </c>
    </row>
    <row r="2608" spans="1:13" x14ac:dyDescent="0.4">
      <c r="A2608" s="51"/>
      <c r="B2608" s="52">
        <v>2590</v>
      </c>
      <c r="C2608" s="52">
        <v>0</v>
      </c>
      <c r="D2608" s="52">
        <v>0</v>
      </c>
      <c r="E2608" s="52">
        <v>21880606.099219073</v>
      </c>
      <c r="F2608" s="52">
        <v>0</v>
      </c>
      <c r="G2608" s="52">
        <v>0</v>
      </c>
      <c r="H2608" s="52">
        <v>0</v>
      </c>
      <c r="I2608" s="52">
        <v>0</v>
      </c>
      <c r="J2608" s="52">
        <v>15096367.113977153</v>
      </c>
      <c r="K2608" s="52">
        <v>0</v>
      </c>
      <c r="L2608" s="52">
        <v>0</v>
      </c>
      <c r="M2608" s="53">
        <v>21880606.099219073</v>
      </c>
    </row>
    <row r="2609" spans="1:13" x14ac:dyDescent="0.4">
      <c r="A2609" s="54"/>
      <c r="B2609" s="55">
        <v>2591</v>
      </c>
      <c r="C2609" s="55">
        <v>0</v>
      </c>
      <c r="D2609" s="55">
        <v>0</v>
      </c>
      <c r="E2609" s="55">
        <v>0</v>
      </c>
      <c r="F2609" s="55">
        <v>0</v>
      </c>
      <c r="G2609" s="55">
        <v>0</v>
      </c>
      <c r="H2609" s="55">
        <v>0</v>
      </c>
      <c r="I2609" s="55">
        <v>0</v>
      </c>
      <c r="J2609" s="55">
        <v>0</v>
      </c>
      <c r="K2609" s="55">
        <v>74818492.100522503</v>
      </c>
      <c r="L2609" s="55">
        <v>0</v>
      </c>
      <c r="M2609" s="56">
        <v>74818492.100522503</v>
      </c>
    </row>
    <row r="2610" spans="1:13" x14ac:dyDescent="0.4">
      <c r="A2610" s="51"/>
      <c r="B2610" s="52">
        <v>2592</v>
      </c>
      <c r="C2610" s="52">
        <v>0</v>
      </c>
      <c r="D2610" s="52">
        <v>0</v>
      </c>
      <c r="E2610" s="52">
        <v>0</v>
      </c>
      <c r="F2610" s="52">
        <v>0</v>
      </c>
      <c r="G2610" s="52">
        <v>0</v>
      </c>
      <c r="H2610" s="52">
        <v>0</v>
      </c>
      <c r="I2610" s="52">
        <v>0</v>
      </c>
      <c r="J2610" s="52">
        <v>0</v>
      </c>
      <c r="K2610" s="52">
        <v>0</v>
      </c>
      <c r="L2610" s="52">
        <v>0</v>
      </c>
      <c r="M2610" s="53">
        <v>0</v>
      </c>
    </row>
    <row r="2611" spans="1:13" x14ac:dyDescent="0.4">
      <c r="A2611" s="54"/>
      <c r="B2611" s="55">
        <v>2593</v>
      </c>
      <c r="C2611" s="55">
        <v>0</v>
      </c>
      <c r="D2611" s="55">
        <v>0</v>
      </c>
      <c r="E2611" s="55">
        <v>0</v>
      </c>
      <c r="F2611" s="55">
        <v>0</v>
      </c>
      <c r="G2611" s="55">
        <v>0</v>
      </c>
      <c r="H2611" s="55">
        <v>0</v>
      </c>
      <c r="I2611" s="55">
        <v>0</v>
      </c>
      <c r="J2611" s="55">
        <v>0</v>
      </c>
      <c r="K2611" s="55">
        <v>0</v>
      </c>
      <c r="L2611" s="55">
        <v>0</v>
      </c>
      <c r="M2611" s="56">
        <v>0</v>
      </c>
    </row>
    <row r="2612" spans="1:13" x14ac:dyDescent="0.4">
      <c r="A2612" s="51"/>
      <c r="B2612" s="52">
        <v>2594</v>
      </c>
      <c r="C2612" s="52">
        <v>0</v>
      </c>
      <c r="D2612" s="52">
        <v>0</v>
      </c>
      <c r="E2612" s="52">
        <v>0</v>
      </c>
      <c r="F2612" s="52">
        <v>0</v>
      </c>
      <c r="G2612" s="52">
        <v>0</v>
      </c>
      <c r="H2612" s="52">
        <v>0</v>
      </c>
      <c r="I2612" s="52">
        <v>0</v>
      </c>
      <c r="J2612" s="52">
        <v>11521302.191910172</v>
      </c>
      <c r="K2612" s="52">
        <v>0</v>
      </c>
      <c r="L2612" s="52">
        <v>0</v>
      </c>
      <c r="M2612" s="53">
        <v>0</v>
      </c>
    </row>
    <row r="2613" spans="1:13" x14ac:dyDescent="0.4">
      <c r="A2613" s="54"/>
      <c r="B2613" s="55">
        <v>2595</v>
      </c>
      <c r="C2613" s="55">
        <v>0</v>
      </c>
      <c r="D2613" s="55">
        <v>0</v>
      </c>
      <c r="E2613" s="55">
        <v>0</v>
      </c>
      <c r="F2613" s="55">
        <v>0</v>
      </c>
      <c r="G2613" s="55">
        <v>7423280.9152367981</v>
      </c>
      <c r="H2613" s="55">
        <v>0</v>
      </c>
      <c r="I2613" s="55">
        <v>0</v>
      </c>
      <c r="J2613" s="55">
        <v>0</v>
      </c>
      <c r="K2613" s="55">
        <v>8130216.9311392959</v>
      </c>
      <c r="L2613" s="55">
        <v>0</v>
      </c>
      <c r="M2613" s="56">
        <v>15553497.846376097</v>
      </c>
    </row>
    <row r="2614" spans="1:13" x14ac:dyDescent="0.4">
      <c r="A2614" s="51"/>
      <c r="B2614" s="52">
        <v>2596</v>
      </c>
      <c r="C2614" s="52">
        <v>0</v>
      </c>
      <c r="D2614" s="52">
        <v>0</v>
      </c>
      <c r="E2614" s="52">
        <v>0</v>
      </c>
      <c r="F2614" s="52">
        <v>0</v>
      </c>
      <c r="G2614" s="52">
        <v>0</v>
      </c>
      <c r="H2614" s="52">
        <v>0</v>
      </c>
      <c r="I2614" s="52">
        <v>0</v>
      </c>
      <c r="J2614" s="52">
        <v>0</v>
      </c>
      <c r="K2614" s="52">
        <v>0</v>
      </c>
      <c r="L2614" s="52">
        <v>0</v>
      </c>
      <c r="M2614" s="53">
        <v>0</v>
      </c>
    </row>
    <row r="2615" spans="1:13" x14ac:dyDescent="0.4">
      <c r="A2615" s="54"/>
      <c r="B2615" s="55">
        <v>2597</v>
      </c>
      <c r="C2615" s="55">
        <v>0</v>
      </c>
      <c r="D2615" s="55">
        <v>36576389.538012877</v>
      </c>
      <c r="E2615" s="55">
        <v>0</v>
      </c>
      <c r="F2615" s="55">
        <v>0</v>
      </c>
      <c r="G2615" s="55">
        <v>0</v>
      </c>
      <c r="H2615" s="55">
        <v>0</v>
      </c>
      <c r="I2615" s="55">
        <v>0</v>
      </c>
      <c r="J2615" s="55">
        <v>0</v>
      </c>
      <c r="K2615" s="55">
        <v>0</v>
      </c>
      <c r="L2615" s="55">
        <v>0</v>
      </c>
      <c r="M2615" s="56">
        <v>36576389.538012877</v>
      </c>
    </row>
    <row r="2616" spans="1:13" x14ac:dyDescent="0.4">
      <c r="A2616" s="51"/>
      <c r="B2616" s="52">
        <v>2598</v>
      </c>
      <c r="C2616" s="52">
        <v>0</v>
      </c>
      <c r="D2616" s="52">
        <v>0</v>
      </c>
      <c r="E2616" s="52">
        <v>0</v>
      </c>
      <c r="F2616" s="52">
        <v>0</v>
      </c>
      <c r="G2616" s="52">
        <v>10386737.585124038</v>
      </c>
      <c r="H2616" s="52">
        <v>0</v>
      </c>
      <c r="I2616" s="52">
        <v>0</v>
      </c>
      <c r="J2616" s="52">
        <v>0</v>
      </c>
      <c r="K2616" s="52">
        <v>0</v>
      </c>
      <c r="L2616" s="52">
        <v>8231144.9809189811</v>
      </c>
      <c r="M2616" s="53">
        <v>18617882.566043019</v>
      </c>
    </row>
    <row r="2617" spans="1:13" x14ac:dyDescent="0.4">
      <c r="A2617" s="54"/>
      <c r="B2617" s="55">
        <v>2599</v>
      </c>
      <c r="C2617" s="55">
        <v>0</v>
      </c>
      <c r="D2617" s="55">
        <v>0</v>
      </c>
      <c r="E2617" s="55">
        <v>0</v>
      </c>
      <c r="F2617" s="55">
        <v>0</v>
      </c>
      <c r="G2617" s="55">
        <v>0</v>
      </c>
      <c r="H2617" s="55">
        <v>0</v>
      </c>
      <c r="I2617" s="55">
        <v>0</v>
      </c>
      <c r="J2617" s="55">
        <v>0</v>
      </c>
      <c r="K2617" s="55">
        <v>0</v>
      </c>
      <c r="L2617" s="55">
        <v>0</v>
      </c>
      <c r="M2617" s="56">
        <v>0</v>
      </c>
    </row>
    <row r="2618" spans="1:13" x14ac:dyDescent="0.4">
      <c r="A2618" s="51"/>
      <c r="B2618" s="52">
        <v>2600</v>
      </c>
      <c r="C2618" s="52">
        <v>0</v>
      </c>
      <c r="D2618" s="52">
        <v>0</v>
      </c>
      <c r="E2618" s="52">
        <v>0</v>
      </c>
      <c r="F2618" s="52">
        <v>0</v>
      </c>
      <c r="G2618" s="52">
        <v>0</v>
      </c>
      <c r="H2618" s="52">
        <v>6952515.209832646</v>
      </c>
      <c r="I2618" s="52">
        <v>18764309.451337419</v>
      </c>
      <c r="J2618" s="52">
        <v>0</v>
      </c>
      <c r="K2618" s="52">
        <v>23860720.042578135</v>
      </c>
      <c r="L2618" s="52">
        <v>0</v>
      </c>
      <c r="M2618" s="53">
        <v>49577544.703748189</v>
      </c>
    </row>
    <row r="2619" spans="1:13" x14ac:dyDescent="0.4">
      <c r="A2619" s="54"/>
      <c r="B2619" s="55">
        <v>2601</v>
      </c>
      <c r="C2619" s="55">
        <v>0</v>
      </c>
      <c r="D2619" s="55">
        <v>0</v>
      </c>
      <c r="E2619" s="55">
        <v>12661280.40750134</v>
      </c>
      <c r="F2619" s="55">
        <v>0</v>
      </c>
      <c r="G2619" s="55">
        <v>0</v>
      </c>
      <c r="H2619" s="55">
        <v>0</v>
      </c>
      <c r="I2619" s="55">
        <v>0</v>
      </c>
      <c r="J2619" s="55">
        <v>0</v>
      </c>
      <c r="K2619" s="55">
        <v>0</v>
      </c>
      <c r="L2619" s="55">
        <v>0</v>
      </c>
      <c r="M2619" s="56">
        <v>12661280.40750134</v>
      </c>
    </row>
    <row r="2620" spans="1:13" x14ac:dyDescent="0.4">
      <c r="A2620" s="51"/>
      <c r="B2620" s="52">
        <v>2602</v>
      </c>
      <c r="C2620" s="52">
        <v>0</v>
      </c>
      <c r="D2620" s="52">
        <v>5757458.3024822148</v>
      </c>
      <c r="E2620" s="52">
        <v>0</v>
      </c>
      <c r="F2620" s="52">
        <v>0</v>
      </c>
      <c r="G2620" s="52">
        <v>0</v>
      </c>
      <c r="H2620" s="52">
        <v>0</v>
      </c>
      <c r="I2620" s="52">
        <v>0</v>
      </c>
      <c r="J2620" s="52">
        <v>0</v>
      </c>
      <c r="K2620" s="52">
        <v>0</v>
      </c>
      <c r="L2620" s="52">
        <v>6148062.6233363748</v>
      </c>
      <c r="M2620" s="53">
        <v>11905520.925818589</v>
      </c>
    </row>
    <row r="2621" spans="1:13" x14ac:dyDescent="0.4">
      <c r="A2621" s="54"/>
      <c r="B2621" s="55">
        <v>2603</v>
      </c>
      <c r="C2621" s="55">
        <v>0</v>
      </c>
      <c r="D2621" s="55">
        <v>0</v>
      </c>
      <c r="E2621" s="55">
        <v>0</v>
      </c>
      <c r="F2621" s="55">
        <v>0</v>
      </c>
      <c r="G2621" s="55">
        <v>0</v>
      </c>
      <c r="H2621" s="55">
        <v>9429868.8616670854</v>
      </c>
      <c r="I2621" s="55">
        <v>0</v>
      </c>
      <c r="J2621" s="55">
        <v>0</v>
      </c>
      <c r="K2621" s="55">
        <v>48862861.468952239</v>
      </c>
      <c r="L2621" s="55">
        <v>12569721.287160471</v>
      </c>
      <c r="M2621" s="56">
        <v>70862451.617779791</v>
      </c>
    </row>
    <row r="2622" spans="1:13" x14ac:dyDescent="0.4">
      <c r="A2622" s="51"/>
      <c r="B2622" s="52">
        <v>2604</v>
      </c>
      <c r="C2622" s="52">
        <v>6911711.319776413</v>
      </c>
      <c r="D2622" s="52">
        <v>0</v>
      </c>
      <c r="E2622" s="52">
        <v>0</v>
      </c>
      <c r="F2622" s="52">
        <v>0</v>
      </c>
      <c r="G2622" s="52">
        <v>0</v>
      </c>
      <c r="H2622" s="52">
        <v>14753355.395378619</v>
      </c>
      <c r="I2622" s="52">
        <v>0</v>
      </c>
      <c r="J2622" s="52">
        <v>0</v>
      </c>
      <c r="K2622" s="52">
        <v>7793569.2895448543</v>
      </c>
      <c r="L2622" s="52">
        <v>0</v>
      </c>
      <c r="M2622" s="53">
        <v>29458636.00469989</v>
      </c>
    </row>
    <row r="2623" spans="1:13" x14ac:dyDescent="0.4">
      <c r="A2623" s="54"/>
      <c r="B2623" s="55">
        <v>2605</v>
      </c>
      <c r="C2623" s="55">
        <v>0</v>
      </c>
      <c r="D2623" s="55">
        <v>0</v>
      </c>
      <c r="E2623" s="55">
        <v>0</v>
      </c>
      <c r="F2623" s="55">
        <v>0</v>
      </c>
      <c r="G2623" s="55">
        <v>0</v>
      </c>
      <c r="H2623" s="55">
        <v>0</v>
      </c>
      <c r="I2623" s="55">
        <v>0</v>
      </c>
      <c r="J2623" s="55">
        <v>0</v>
      </c>
      <c r="K2623" s="55">
        <v>0</v>
      </c>
      <c r="L2623" s="55">
        <v>0</v>
      </c>
      <c r="M2623" s="56">
        <v>0</v>
      </c>
    </row>
    <row r="2624" spans="1:13" x14ac:dyDescent="0.4">
      <c r="A2624" s="51"/>
      <c r="B2624" s="52">
        <v>2606</v>
      </c>
      <c r="C2624" s="52">
        <v>0</v>
      </c>
      <c r="D2624" s="52">
        <v>6282481.9569023345</v>
      </c>
      <c r="E2624" s="52">
        <v>0</v>
      </c>
      <c r="F2624" s="52">
        <v>0</v>
      </c>
      <c r="G2624" s="52">
        <v>0</v>
      </c>
      <c r="H2624" s="52">
        <v>0</v>
      </c>
      <c r="I2624" s="52">
        <v>0</v>
      </c>
      <c r="J2624" s="52">
        <v>0</v>
      </c>
      <c r="K2624" s="52">
        <v>0</v>
      </c>
      <c r="L2624" s="52">
        <v>0</v>
      </c>
      <c r="M2624" s="53">
        <v>6282481.9569023345</v>
      </c>
    </row>
    <row r="2625" spans="1:13" x14ac:dyDescent="0.4">
      <c r="A2625" s="54"/>
      <c r="B2625" s="55">
        <v>2607</v>
      </c>
      <c r="C2625" s="55">
        <v>0</v>
      </c>
      <c r="D2625" s="55">
        <v>0</v>
      </c>
      <c r="E2625" s="55">
        <v>7407260.7689352352</v>
      </c>
      <c r="F2625" s="55">
        <v>0</v>
      </c>
      <c r="G2625" s="55">
        <v>0</v>
      </c>
      <c r="H2625" s="55">
        <v>0</v>
      </c>
      <c r="I2625" s="55">
        <v>0</v>
      </c>
      <c r="J2625" s="55">
        <v>0</v>
      </c>
      <c r="K2625" s="55">
        <v>0</v>
      </c>
      <c r="L2625" s="55">
        <v>6341830.302898691</v>
      </c>
      <c r="M2625" s="56">
        <v>13749091.071833927</v>
      </c>
    </row>
    <row r="2626" spans="1:13" x14ac:dyDescent="0.4">
      <c r="A2626" s="51"/>
      <c r="B2626" s="52">
        <v>2608</v>
      </c>
      <c r="C2626" s="52">
        <v>0</v>
      </c>
      <c r="D2626" s="52">
        <v>0</v>
      </c>
      <c r="E2626" s="52">
        <v>0</v>
      </c>
      <c r="F2626" s="52">
        <v>0</v>
      </c>
      <c r="G2626" s="52">
        <v>0</v>
      </c>
      <c r="H2626" s="52">
        <v>32102147263.742882</v>
      </c>
      <c r="I2626" s="52">
        <v>0</v>
      </c>
      <c r="J2626" s="52">
        <v>5819444.3162325509</v>
      </c>
      <c r="K2626" s="52">
        <v>0</v>
      </c>
      <c r="L2626" s="52">
        <v>0</v>
      </c>
      <c r="M2626" s="53">
        <v>32107963063.948215</v>
      </c>
    </row>
    <row r="2627" spans="1:13" x14ac:dyDescent="0.4">
      <c r="A2627" s="54"/>
      <c r="B2627" s="55">
        <v>2609</v>
      </c>
      <c r="C2627" s="55">
        <v>0</v>
      </c>
      <c r="D2627" s="55">
        <v>0</v>
      </c>
      <c r="E2627" s="55">
        <v>5988056.2604248952</v>
      </c>
      <c r="F2627" s="55">
        <v>0</v>
      </c>
      <c r="G2627" s="55">
        <v>0</v>
      </c>
      <c r="H2627" s="55">
        <v>0</v>
      </c>
      <c r="I2627" s="55">
        <v>0</v>
      </c>
      <c r="J2627" s="55">
        <v>0</v>
      </c>
      <c r="K2627" s="55">
        <v>0</v>
      </c>
      <c r="L2627" s="55">
        <v>42078630.633354619</v>
      </c>
      <c r="M2627" s="56">
        <v>57360176.143987134</v>
      </c>
    </row>
    <row r="2628" spans="1:13" x14ac:dyDescent="0.4">
      <c r="A2628" s="51"/>
      <c r="B2628" s="52">
        <v>2610</v>
      </c>
      <c r="C2628" s="52">
        <v>0</v>
      </c>
      <c r="D2628" s="52">
        <v>0</v>
      </c>
      <c r="E2628" s="52">
        <v>0</v>
      </c>
      <c r="F2628" s="52">
        <v>0</v>
      </c>
      <c r="G2628" s="52">
        <v>0</v>
      </c>
      <c r="H2628" s="52">
        <v>6827130.5025706794</v>
      </c>
      <c r="I2628" s="52">
        <v>0</v>
      </c>
      <c r="J2628" s="52">
        <v>0</v>
      </c>
      <c r="K2628" s="52">
        <v>16509850.237289052</v>
      </c>
      <c r="L2628" s="52">
        <v>0</v>
      </c>
      <c r="M2628" s="53">
        <v>23336980.73985973</v>
      </c>
    </row>
    <row r="2629" spans="1:13" x14ac:dyDescent="0.4">
      <c r="A2629" s="54"/>
      <c r="B2629" s="55">
        <v>2611</v>
      </c>
      <c r="C2629" s="55">
        <v>0</v>
      </c>
      <c r="D2629" s="55">
        <v>0</v>
      </c>
      <c r="E2629" s="55">
        <v>0</v>
      </c>
      <c r="F2629" s="55">
        <v>0</v>
      </c>
      <c r="G2629" s="55">
        <v>0</v>
      </c>
      <c r="H2629" s="55">
        <v>0</v>
      </c>
      <c r="I2629" s="55">
        <v>0</v>
      </c>
      <c r="J2629" s="55">
        <v>15005312.47299614</v>
      </c>
      <c r="K2629" s="55">
        <v>0</v>
      </c>
      <c r="L2629" s="55">
        <v>0</v>
      </c>
      <c r="M2629" s="56">
        <v>0</v>
      </c>
    </row>
    <row r="2630" spans="1:13" x14ac:dyDescent="0.4">
      <c r="A2630" s="51"/>
      <c r="B2630" s="52">
        <v>2612</v>
      </c>
      <c r="C2630" s="52">
        <v>0</v>
      </c>
      <c r="D2630" s="52">
        <v>0</v>
      </c>
      <c r="E2630" s="52">
        <v>0</v>
      </c>
      <c r="F2630" s="52">
        <v>7011094.9356485009</v>
      </c>
      <c r="G2630" s="52">
        <v>0</v>
      </c>
      <c r="H2630" s="52">
        <v>0</v>
      </c>
      <c r="I2630" s="52">
        <v>0</v>
      </c>
      <c r="J2630" s="52">
        <v>0</v>
      </c>
      <c r="K2630" s="52">
        <v>0</v>
      </c>
      <c r="L2630" s="52">
        <v>0</v>
      </c>
      <c r="M2630" s="53">
        <v>7011094.9356485009</v>
      </c>
    </row>
    <row r="2631" spans="1:13" x14ac:dyDescent="0.4">
      <c r="A2631" s="54"/>
      <c r="B2631" s="55">
        <v>2613</v>
      </c>
      <c r="C2631" s="55">
        <v>0</v>
      </c>
      <c r="D2631" s="55">
        <v>0</v>
      </c>
      <c r="E2631" s="55">
        <v>0</v>
      </c>
      <c r="F2631" s="55">
        <v>0</v>
      </c>
      <c r="G2631" s="55">
        <v>0</v>
      </c>
      <c r="H2631" s="55">
        <v>0</v>
      </c>
      <c r="I2631" s="55">
        <v>0</v>
      </c>
      <c r="J2631" s="55">
        <v>0</v>
      </c>
      <c r="K2631" s="55">
        <v>0</v>
      </c>
      <c r="L2631" s="55">
        <v>0</v>
      </c>
      <c r="M2631" s="56">
        <v>0</v>
      </c>
    </row>
    <row r="2632" spans="1:13" x14ac:dyDescent="0.4">
      <c r="A2632" s="51"/>
      <c r="B2632" s="52">
        <v>2614</v>
      </c>
      <c r="C2632" s="52">
        <v>16667106.494730191</v>
      </c>
      <c r="D2632" s="52">
        <v>0</v>
      </c>
      <c r="E2632" s="52">
        <v>0</v>
      </c>
      <c r="F2632" s="52">
        <v>0</v>
      </c>
      <c r="G2632" s="52">
        <v>0</v>
      </c>
      <c r="H2632" s="52">
        <v>23476111.153098725</v>
      </c>
      <c r="I2632" s="52">
        <v>0</v>
      </c>
      <c r="J2632" s="52">
        <v>0</v>
      </c>
      <c r="K2632" s="52">
        <v>0</v>
      </c>
      <c r="L2632" s="52">
        <v>0</v>
      </c>
      <c r="M2632" s="53">
        <v>49522586.663802698</v>
      </c>
    </row>
    <row r="2633" spans="1:13" x14ac:dyDescent="0.4">
      <c r="A2633" s="54"/>
      <c r="B2633" s="55">
        <v>2615</v>
      </c>
      <c r="C2633" s="55">
        <v>0</v>
      </c>
      <c r="D2633" s="55">
        <v>0</v>
      </c>
      <c r="E2633" s="55">
        <v>14524775.791953206</v>
      </c>
      <c r="F2633" s="55">
        <v>0</v>
      </c>
      <c r="G2633" s="55">
        <v>0</v>
      </c>
      <c r="H2633" s="55">
        <v>0</v>
      </c>
      <c r="I2633" s="55">
        <v>0</v>
      </c>
      <c r="J2633" s="55">
        <v>0</v>
      </c>
      <c r="K2633" s="55">
        <v>0</v>
      </c>
      <c r="L2633" s="55">
        <v>0</v>
      </c>
      <c r="M2633" s="56">
        <v>14524775.791953206</v>
      </c>
    </row>
    <row r="2634" spans="1:13" x14ac:dyDescent="0.4">
      <c r="A2634" s="51"/>
      <c r="B2634" s="52">
        <v>2616</v>
      </c>
      <c r="C2634" s="52">
        <v>0</v>
      </c>
      <c r="D2634" s="52">
        <v>0</v>
      </c>
      <c r="E2634" s="52">
        <v>0</v>
      </c>
      <c r="F2634" s="52">
        <v>0</v>
      </c>
      <c r="G2634" s="52">
        <v>7921886.189828787</v>
      </c>
      <c r="H2634" s="52">
        <v>0</v>
      </c>
      <c r="I2634" s="52">
        <v>0</v>
      </c>
      <c r="J2634" s="52">
        <v>0</v>
      </c>
      <c r="K2634" s="52">
        <v>0</v>
      </c>
      <c r="L2634" s="52">
        <v>0</v>
      </c>
      <c r="M2634" s="53">
        <v>7921886.189828787</v>
      </c>
    </row>
    <row r="2635" spans="1:13" x14ac:dyDescent="0.4">
      <c r="A2635" s="54"/>
      <c r="B2635" s="55">
        <v>2617</v>
      </c>
      <c r="C2635" s="55">
        <v>0</v>
      </c>
      <c r="D2635" s="55">
        <v>0</v>
      </c>
      <c r="E2635" s="55">
        <v>0</v>
      </c>
      <c r="F2635" s="55">
        <v>0</v>
      </c>
      <c r="G2635" s="55">
        <v>41459118.027899116</v>
      </c>
      <c r="H2635" s="55">
        <v>0</v>
      </c>
      <c r="I2635" s="55">
        <v>0</v>
      </c>
      <c r="J2635" s="55">
        <v>39768045.704714127</v>
      </c>
      <c r="K2635" s="55">
        <v>0</v>
      </c>
      <c r="L2635" s="55">
        <v>6326097.4478043765</v>
      </c>
      <c r="M2635" s="56">
        <v>47785215.475703493</v>
      </c>
    </row>
    <row r="2636" spans="1:13" x14ac:dyDescent="0.4">
      <c r="A2636" s="51"/>
      <c r="B2636" s="52">
        <v>2618</v>
      </c>
      <c r="C2636" s="52">
        <v>0</v>
      </c>
      <c r="D2636" s="52">
        <v>27407244.616464838</v>
      </c>
      <c r="E2636" s="52">
        <v>0</v>
      </c>
      <c r="F2636" s="52">
        <v>0</v>
      </c>
      <c r="G2636" s="52">
        <v>0</v>
      </c>
      <c r="H2636" s="52">
        <v>0</v>
      </c>
      <c r="I2636" s="52">
        <v>0</v>
      </c>
      <c r="J2636" s="52">
        <v>0</v>
      </c>
      <c r="K2636" s="52">
        <v>0</v>
      </c>
      <c r="L2636" s="52">
        <v>0</v>
      </c>
      <c r="M2636" s="53">
        <v>27407244.616464838</v>
      </c>
    </row>
    <row r="2637" spans="1:13" x14ac:dyDescent="0.4">
      <c r="A2637" s="54"/>
      <c r="B2637" s="55">
        <v>2619</v>
      </c>
      <c r="C2637" s="55">
        <v>0</v>
      </c>
      <c r="D2637" s="55">
        <v>0</v>
      </c>
      <c r="E2637" s="55">
        <v>2590550311.5228033</v>
      </c>
      <c r="F2637" s="55">
        <v>0</v>
      </c>
      <c r="G2637" s="55">
        <v>0</v>
      </c>
      <c r="H2637" s="55">
        <v>0</v>
      </c>
      <c r="I2637" s="55">
        <v>0</v>
      </c>
      <c r="J2637" s="55">
        <v>0</v>
      </c>
      <c r="K2637" s="55">
        <v>0</v>
      </c>
      <c r="L2637" s="55">
        <v>0</v>
      </c>
      <c r="M2637" s="56">
        <v>2590550311.5228033</v>
      </c>
    </row>
    <row r="2638" spans="1:13" x14ac:dyDescent="0.4">
      <c r="A2638" s="51"/>
      <c r="B2638" s="52">
        <v>2620</v>
      </c>
      <c r="C2638" s="52">
        <v>0</v>
      </c>
      <c r="D2638" s="52">
        <v>0</v>
      </c>
      <c r="E2638" s="52">
        <v>0</v>
      </c>
      <c r="F2638" s="52">
        <v>8790707.0677833185</v>
      </c>
      <c r="G2638" s="52">
        <v>0</v>
      </c>
      <c r="H2638" s="52">
        <v>0</v>
      </c>
      <c r="I2638" s="52">
        <v>0</v>
      </c>
      <c r="J2638" s="52">
        <v>0</v>
      </c>
      <c r="K2638" s="52">
        <v>0</v>
      </c>
      <c r="L2638" s="52">
        <v>0</v>
      </c>
      <c r="M2638" s="53">
        <v>8790707.0677833185</v>
      </c>
    </row>
    <row r="2639" spans="1:13" x14ac:dyDescent="0.4">
      <c r="A2639" s="54"/>
      <c r="B2639" s="55">
        <v>2621</v>
      </c>
      <c r="C2639" s="55">
        <v>0</v>
      </c>
      <c r="D2639" s="55">
        <v>0</v>
      </c>
      <c r="E2639" s="55">
        <v>0</v>
      </c>
      <c r="F2639" s="55">
        <v>0</v>
      </c>
      <c r="G2639" s="55">
        <v>0</v>
      </c>
      <c r="H2639" s="55">
        <v>0</v>
      </c>
      <c r="I2639" s="55">
        <v>9462731.4092657045</v>
      </c>
      <c r="J2639" s="55">
        <v>0</v>
      </c>
      <c r="K2639" s="55">
        <v>0</v>
      </c>
      <c r="L2639" s="55">
        <v>0</v>
      </c>
      <c r="M2639" s="56">
        <v>9462731.4092657045</v>
      </c>
    </row>
    <row r="2640" spans="1:13" x14ac:dyDescent="0.4">
      <c r="A2640" s="51"/>
      <c r="B2640" s="52">
        <v>2622</v>
      </c>
      <c r="C2640" s="52">
        <v>0</v>
      </c>
      <c r="D2640" s="52">
        <v>0</v>
      </c>
      <c r="E2640" s="52">
        <v>0</v>
      </c>
      <c r="F2640" s="52">
        <v>13306468.967455477</v>
      </c>
      <c r="G2640" s="52">
        <v>0</v>
      </c>
      <c r="H2640" s="52">
        <v>0</v>
      </c>
      <c r="I2640" s="52">
        <v>0</v>
      </c>
      <c r="J2640" s="52">
        <v>0</v>
      </c>
      <c r="K2640" s="52">
        <v>0</v>
      </c>
      <c r="L2640" s="52">
        <v>0</v>
      </c>
      <c r="M2640" s="53">
        <v>29246491.328041673</v>
      </c>
    </row>
    <row r="2641" spans="1:13" x14ac:dyDescent="0.4">
      <c r="A2641" s="54"/>
      <c r="B2641" s="55">
        <v>2623</v>
      </c>
      <c r="C2641" s="55">
        <v>0</v>
      </c>
      <c r="D2641" s="55">
        <v>0</v>
      </c>
      <c r="E2641" s="55">
        <v>0</v>
      </c>
      <c r="F2641" s="55">
        <v>9388690.0196155179</v>
      </c>
      <c r="G2641" s="55">
        <v>0</v>
      </c>
      <c r="H2641" s="55">
        <v>8189340.3296982944</v>
      </c>
      <c r="I2641" s="55">
        <v>0</v>
      </c>
      <c r="J2641" s="55">
        <v>0</v>
      </c>
      <c r="K2641" s="55">
        <v>0</v>
      </c>
      <c r="L2641" s="55">
        <v>0</v>
      </c>
      <c r="M2641" s="56">
        <v>17578030.34931381</v>
      </c>
    </row>
    <row r="2642" spans="1:13" x14ac:dyDescent="0.4">
      <c r="A2642" s="51"/>
      <c r="B2642" s="52">
        <v>2624</v>
      </c>
      <c r="C2642" s="52">
        <v>0</v>
      </c>
      <c r="D2642" s="52">
        <v>6569516.2792470697</v>
      </c>
      <c r="E2642" s="52">
        <v>25680180.289766271</v>
      </c>
      <c r="F2642" s="52">
        <v>0</v>
      </c>
      <c r="G2642" s="52">
        <v>0</v>
      </c>
      <c r="H2642" s="52">
        <v>0</v>
      </c>
      <c r="I2642" s="52">
        <v>0</v>
      </c>
      <c r="J2642" s="52">
        <v>6619072.3977790195</v>
      </c>
      <c r="K2642" s="52">
        <v>0</v>
      </c>
      <c r="L2642" s="52">
        <v>18788285.654184788</v>
      </c>
      <c r="M2642" s="53">
        <v>58767183.324008241</v>
      </c>
    </row>
    <row r="2643" spans="1:13" x14ac:dyDescent="0.4">
      <c r="A2643" s="54"/>
      <c r="B2643" s="55">
        <v>2625</v>
      </c>
      <c r="C2643" s="55">
        <v>0</v>
      </c>
      <c r="D2643" s="55">
        <v>0</v>
      </c>
      <c r="E2643" s="55">
        <v>0</v>
      </c>
      <c r="F2643" s="55">
        <v>0</v>
      </c>
      <c r="G2643" s="55">
        <v>0</v>
      </c>
      <c r="H2643" s="55">
        <v>0</v>
      </c>
      <c r="I2643" s="55">
        <v>8634979.1871113516</v>
      </c>
      <c r="J2643" s="55">
        <v>0</v>
      </c>
      <c r="K2643" s="55">
        <v>0</v>
      </c>
      <c r="L2643" s="55">
        <v>0</v>
      </c>
      <c r="M2643" s="56">
        <v>29025833.845716741</v>
      </c>
    </row>
    <row r="2644" spans="1:13" x14ac:dyDescent="0.4">
      <c r="A2644" s="51"/>
      <c r="B2644" s="52">
        <v>2626</v>
      </c>
      <c r="C2644" s="52">
        <v>0</v>
      </c>
      <c r="D2644" s="52">
        <v>0</v>
      </c>
      <c r="E2644" s="52">
        <v>0</v>
      </c>
      <c r="F2644" s="52">
        <v>0</v>
      </c>
      <c r="G2644" s="52">
        <v>0</v>
      </c>
      <c r="H2644" s="52">
        <v>0</v>
      </c>
      <c r="I2644" s="52">
        <v>8299266.9016245613</v>
      </c>
      <c r="J2644" s="52">
        <v>0</v>
      </c>
      <c r="K2644" s="52">
        <v>0</v>
      </c>
      <c r="L2644" s="52">
        <v>13803913.76251585</v>
      </c>
      <c r="M2644" s="53">
        <v>22103180.664140411</v>
      </c>
    </row>
    <row r="2645" spans="1:13" x14ac:dyDescent="0.4">
      <c r="A2645" s="54"/>
      <c r="B2645" s="55">
        <v>2627</v>
      </c>
      <c r="C2645" s="55">
        <v>0</v>
      </c>
      <c r="D2645" s="55">
        <v>0</v>
      </c>
      <c r="E2645" s="55">
        <v>0</v>
      </c>
      <c r="F2645" s="55">
        <v>0</v>
      </c>
      <c r="G2645" s="55">
        <v>0</v>
      </c>
      <c r="H2645" s="55">
        <v>0</v>
      </c>
      <c r="I2645" s="55">
        <v>0</v>
      </c>
      <c r="J2645" s="55">
        <v>0</v>
      </c>
      <c r="K2645" s="55">
        <v>0</v>
      </c>
      <c r="L2645" s="55">
        <v>25101730.88207946</v>
      </c>
      <c r="M2645" s="56">
        <v>25101730.88207946</v>
      </c>
    </row>
    <row r="2646" spans="1:13" x14ac:dyDescent="0.4">
      <c r="A2646" s="51"/>
      <c r="B2646" s="52">
        <v>2628</v>
      </c>
      <c r="C2646" s="52">
        <v>0</v>
      </c>
      <c r="D2646" s="52">
        <v>0</v>
      </c>
      <c r="E2646" s="52">
        <v>0</v>
      </c>
      <c r="F2646" s="52">
        <v>0</v>
      </c>
      <c r="G2646" s="52">
        <v>0</v>
      </c>
      <c r="H2646" s="52">
        <v>0</v>
      </c>
      <c r="I2646" s="52">
        <v>6288690.154257752</v>
      </c>
      <c r="J2646" s="52">
        <v>0</v>
      </c>
      <c r="K2646" s="52">
        <v>0</v>
      </c>
      <c r="L2646" s="52">
        <v>0</v>
      </c>
      <c r="M2646" s="53">
        <v>6288690.154257752</v>
      </c>
    </row>
    <row r="2647" spans="1:13" x14ac:dyDescent="0.4">
      <c r="A2647" s="54"/>
      <c r="B2647" s="55">
        <v>2629</v>
      </c>
      <c r="C2647" s="55">
        <v>0</v>
      </c>
      <c r="D2647" s="55">
        <v>0</v>
      </c>
      <c r="E2647" s="55">
        <v>0</v>
      </c>
      <c r="F2647" s="55">
        <v>0</v>
      </c>
      <c r="G2647" s="55">
        <v>0</v>
      </c>
      <c r="H2647" s="55">
        <v>0</v>
      </c>
      <c r="I2647" s="55">
        <v>0</v>
      </c>
      <c r="J2647" s="55">
        <v>0</v>
      </c>
      <c r="K2647" s="55">
        <v>0</v>
      </c>
      <c r="L2647" s="55">
        <v>0</v>
      </c>
      <c r="M2647" s="56">
        <v>0</v>
      </c>
    </row>
    <row r="2648" spans="1:13" x14ac:dyDescent="0.4">
      <c r="A2648" s="51"/>
      <c r="B2648" s="52">
        <v>2630</v>
      </c>
      <c r="C2648" s="52">
        <v>0</v>
      </c>
      <c r="D2648" s="52">
        <v>0</v>
      </c>
      <c r="E2648" s="52">
        <v>0</v>
      </c>
      <c r="F2648" s="52">
        <v>0</v>
      </c>
      <c r="G2648" s="52">
        <v>0</v>
      </c>
      <c r="H2648" s="52">
        <v>0</v>
      </c>
      <c r="I2648" s="52">
        <v>10035043.840986578</v>
      </c>
      <c r="J2648" s="52">
        <v>0</v>
      </c>
      <c r="K2648" s="52">
        <v>0</v>
      </c>
      <c r="L2648" s="52">
        <v>12030832.379056508</v>
      </c>
      <c r="M2648" s="53">
        <v>22065876.220043089</v>
      </c>
    </row>
    <row r="2649" spans="1:13" x14ac:dyDescent="0.4">
      <c r="A2649" s="54"/>
      <c r="B2649" s="55">
        <v>2631</v>
      </c>
      <c r="C2649" s="55">
        <v>0</v>
      </c>
      <c r="D2649" s="55">
        <v>0</v>
      </c>
      <c r="E2649" s="55">
        <v>0</v>
      </c>
      <c r="F2649" s="55">
        <v>0</v>
      </c>
      <c r="G2649" s="55">
        <v>0</v>
      </c>
      <c r="H2649" s="55">
        <v>0</v>
      </c>
      <c r="I2649" s="55">
        <v>31353883.045968913</v>
      </c>
      <c r="J2649" s="55">
        <v>0</v>
      </c>
      <c r="K2649" s="55">
        <v>0</v>
      </c>
      <c r="L2649" s="55">
        <v>0</v>
      </c>
      <c r="M2649" s="56">
        <v>37475128.515793726</v>
      </c>
    </row>
    <row r="2650" spans="1:13" x14ac:dyDescent="0.4">
      <c r="A2650" s="51"/>
      <c r="B2650" s="52">
        <v>2632</v>
      </c>
      <c r="C2650" s="52">
        <v>0</v>
      </c>
      <c r="D2650" s="52">
        <v>0</v>
      </c>
      <c r="E2650" s="52">
        <v>0</v>
      </c>
      <c r="F2650" s="52">
        <v>0</v>
      </c>
      <c r="G2650" s="52">
        <v>0</v>
      </c>
      <c r="H2650" s="52">
        <v>9130756.9851310533</v>
      </c>
      <c r="I2650" s="52">
        <v>0</v>
      </c>
      <c r="J2650" s="52">
        <v>0</v>
      </c>
      <c r="K2650" s="52">
        <v>0</v>
      </c>
      <c r="L2650" s="52">
        <v>0</v>
      </c>
      <c r="M2650" s="53">
        <v>9130756.9851310533</v>
      </c>
    </row>
    <row r="2651" spans="1:13" x14ac:dyDescent="0.4">
      <c r="A2651" s="54"/>
      <c r="B2651" s="55">
        <v>2633</v>
      </c>
      <c r="C2651" s="55">
        <v>0</v>
      </c>
      <c r="D2651" s="55">
        <v>0</v>
      </c>
      <c r="E2651" s="55">
        <v>0</v>
      </c>
      <c r="F2651" s="55">
        <v>0</v>
      </c>
      <c r="G2651" s="55">
        <v>0</v>
      </c>
      <c r="H2651" s="55">
        <v>0</v>
      </c>
      <c r="I2651" s="55">
        <v>0</v>
      </c>
      <c r="J2651" s="55">
        <v>0</v>
      </c>
      <c r="K2651" s="55">
        <v>9548050.0413779169</v>
      </c>
      <c r="L2651" s="55">
        <v>0</v>
      </c>
      <c r="M2651" s="56">
        <v>9548050.0413779169</v>
      </c>
    </row>
    <row r="2652" spans="1:13" x14ac:dyDescent="0.4">
      <c r="A2652" s="51"/>
      <c r="B2652" s="52">
        <v>2634</v>
      </c>
      <c r="C2652" s="52">
        <v>0</v>
      </c>
      <c r="D2652" s="52">
        <v>0</v>
      </c>
      <c r="E2652" s="52">
        <v>0</v>
      </c>
      <c r="F2652" s="52">
        <v>43488884.240887687</v>
      </c>
      <c r="G2652" s="52">
        <v>12630651.028368236</v>
      </c>
      <c r="H2652" s="52">
        <v>0</v>
      </c>
      <c r="I2652" s="52">
        <v>0</v>
      </c>
      <c r="J2652" s="52">
        <v>15199272.494689057</v>
      </c>
      <c r="K2652" s="52">
        <v>0</v>
      </c>
      <c r="L2652" s="52">
        <v>0</v>
      </c>
      <c r="M2652" s="53">
        <v>56119535.269255921</v>
      </c>
    </row>
    <row r="2653" spans="1:13" x14ac:dyDescent="0.4">
      <c r="A2653" s="54"/>
      <c r="B2653" s="55">
        <v>2635</v>
      </c>
      <c r="C2653" s="55">
        <v>24085186.977814157</v>
      </c>
      <c r="D2653" s="55">
        <v>0</v>
      </c>
      <c r="E2653" s="55">
        <v>0</v>
      </c>
      <c r="F2653" s="55">
        <v>0</v>
      </c>
      <c r="G2653" s="55">
        <v>0</v>
      </c>
      <c r="H2653" s="55">
        <v>0</v>
      </c>
      <c r="I2653" s="55">
        <v>0</v>
      </c>
      <c r="J2653" s="55">
        <v>0</v>
      </c>
      <c r="K2653" s="55">
        <v>0</v>
      </c>
      <c r="L2653" s="55">
        <v>0</v>
      </c>
      <c r="M2653" s="56">
        <v>24085186.977814157</v>
      </c>
    </row>
    <row r="2654" spans="1:13" x14ac:dyDescent="0.4">
      <c r="A2654" s="51"/>
      <c r="B2654" s="52">
        <v>2636</v>
      </c>
      <c r="C2654" s="52">
        <v>0</v>
      </c>
      <c r="D2654" s="52">
        <v>0</v>
      </c>
      <c r="E2654" s="52">
        <v>408566960.96500254</v>
      </c>
      <c r="F2654" s="52">
        <v>0</v>
      </c>
      <c r="G2654" s="52">
        <v>0</v>
      </c>
      <c r="H2654" s="52">
        <v>0</v>
      </c>
      <c r="I2654" s="52">
        <v>0</v>
      </c>
      <c r="J2654" s="52">
        <v>0</v>
      </c>
      <c r="K2654" s="52">
        <v>0</v>
      </c>
      <c r="L2654" s="52">
        <v>0</v>
      </c>
      <c r="M2654" s="53">
        <v>478368907.53486359</v>
      </c>
    </row>
    <row r="2655" spans="1:13" x14ac:dyDescent="0.4">
      <c r="A2655" s="54"/>
      <c r="B2655" s="55">
        <v>2637</v>
      </c>
      <c r="C2655" s="55">
        <v>0</v>
      </c>
      <c r="D2655" s="55">
        <v>16918662.788905472</v>
      </c>
      <c r="E2655" s="55">
        <v>7581783.6936147101</v>
      </c>
      <c r="F2655" s="55">
        <v>7639231.2047416642</v>
      </c>
      <c r="G2655" s="55">
        <v>0</v>
      </c>
      <c r="H2655" s="55">
        <v>0</v>
      </c>
      <c r="I2655" s="55">
        <v>0</v>
      </c>
      <c r="J2655" s="55">
        <v>0</v>
      </c>
      <c r="K2655" s="55">
        <v>0</v>
      </c>
      <c r="L2655" s="55">
        <v>0</v>
      </c>
      <c r="M2655" s="56">
        <v>32139677.68726185</v>
      </c>
    </row>
    <row r="2656" spans="1:13" x14ac:dyDescent="0.4">
      <c r="A2656" s="51"/>
      <c r="B2656" s="52">
        <v>2638</v>
      </c>
      <c r="C2656" s="52">
        <v>0</v>
      </c>
      <c r="D2656" s="52">
        <v>0</v>
      </c>
      <c r="E2656" s="52">
        <v>0</v>
      </c>
      <c r="F2656" s="52">
        <v>0</v>
      </c>
      <c r="G2656" s="52">
        <v>51276995.368709363</v>
      </c>
      <c r="H2656" s="52">
        <v>0</v>
      </c>
      <c r="I2656" s="52">
        <v>0</v>
      </c>
      <c r="J2656" s="52">
        <v>0</v>
      </c>
      <c r="K2656" s="52">
        <v>17899336.763379626</v>
      </c>
      <c r="L2656" s="52">
        <v>0</v>
      </c>
      <c r="M2656" s="53">
        <v>69176332.132088989</v>
      </c>
    </row>
    <row r="2657" spans="1:13" x14ac:dyDescent="0.4">
      <c r="A2657" s="54"/>
      <c r="B2657" s="55">
        <v>2639</v>
      </c>
      <c r="C2657" s="55">
        <v>0</v>
      </c>
      <c r="D2657" s="55">
        <v>0</v>
      </c>
      <c r="E2657" s="55">
        <v>0</v>
      </c>
      <c r="F2657" s="55">
        <v>10777389.394085957</v>
      </c>
      <c r="G2657" s="55">
        <v>0</v>
      </c>
      <c r="H2657" s="55">
        <v>0</v>
      </c>
      <c r="I2657" s="55">
        <v>20321821.303837366</v>
      </c>
      <c r="J2657" s="55">
        <v>0</v>
      </c>
      <c r="K2657" s="55">
        <v>0</v>
      </c>
      <c r="L2657" s="55">
        <v>0</v>
      </c>
      <c r="M2657" s="56">
        <v>31099210.697923325</v>
      </c>
    </row>
    <row r="2658" spans="1:13" x14ac:dyDescent="0.4">
      <c r="A2658" s="51"/>
      <c r="B2658" s="52">
        <v>2640</v>
      </c>
      <c r="C2658" s="52">
        <v>0</v>
      </c>
      <c r="D2658" s="52">
        <v>0</v>
      </c>
      <c r="E2658" s="52">
        <v>0</v>
      </c>
      <c r="F2658" s="52">
        <v>0</v>
      </c>
      <c r="G2658" s="52">
        <v>0</v>
      </c>
      <c r="H2658" s="52">
        <v>0</v>
      </c>
      <c r="I2658" s="52">
        <v>0</v>
      </c>
      <c r="J2658" s="52">
        <v>0</v>
      </c>
      <c r="K2658" s="52">
        <v>0</v>
      </c>
      <c r="L2658" s="52">
        <v>0</v>
      </c>
      <c r="M2658" s="53">
        <v>0</v>
      </c>
    </row>
    <row r="2659" spans="1:13" x14ac:dyDescent="0.4">
      <c r="A2659" s="54"/>
      <c r="B2659" s="55">
        <v>2641</v>
      </c>
      <c r="C2659" s="55">
        <v>0</v>
      </c>
      <c r="D2659" s="55">
        <v>175846742.75583187</v>
      </c>
      <c r="E2659" s="55">
        <v>9803465.9138181172</v>
      </c>
      <c r="F2659" s="55">
        <v>0</v>
      </c>
      <c r="G2659" s="55">
        <v>0</v>
      </c>
      <c r="H2659" s="55">
        <v>0</v>
      </c>
      <c r="I2659" s="55">
        <v>0</v>
      </c>
      <c r="J2659" s="55">
        <v>0</v>
      </c>
      <c r="K2659" s="55">
        <v>0</v>
      </c>
      <c r="L2659" s="55">
        <v>0</v>
      </c>
      <c r="M2659" s="56">
        <v>185650208.66964999</v>
      </c>
    </row>
    <row r="2660" spans="1:13" x14ac:dyDescent="0.4">
      <c r="A2660" s="51"/>
      <c r="B2660" s="52">
        <v>2642</v>
      </c>
      <c r="C2660" s="52">
        <v>8203075.5963789821</v>
      </c>
      <c r="D2660" s="52">
        <v>0</v>
      </c>
      <c r="E2660" s="52">
        <v>0</v>
      </c>
      <c r="F2660" s="52">
        <v>0</v>
      </c>
      <c r="G2660" s="52">
        <v>0</v>
      </c>
      <c r="H2660" s="52">
        <v>0</v>
      </c>
      <c r="I2660" s="52">
        <v>0</v>
      </c>
      <c r="J2660" s="52">
        <v>0</v>
      </c>
      <c r="K2660" s="52">
        <v>0</v>
      </c>
      <c r="L2660" s="52">
        <v>0</v>
      </c>
      <c r="M2660" s="53">
        <v>8203075.5963789821</v>
      </c>
    </row>
    <row r="2661" spans="1:13" x14ac:dyDescent="0.4">
      <c r="A2661" s="54"/>
      <c r="B2661" s="55">
        <v>2643</v>
      </c>
      <c r="C2661" s="55">
        <v>0</v>
      </c>
      <c r="D2661" s="55">
        <v>0</v>
      </c>
      <c r="E2661" s="55">
        <v>0</v>
      </c>
      <c r="F2661" s="55">
        <v>0</v>
      </c>
      <c r="G2661" s="55">
        <v>0</v>
      </c>
      <c r="H2661" s="55">
        <v>0</v>
      </c>
      <c r="I2661" s="55">
        <v>0</v>
      </c>
      <c r="J2661" s="55">
        <v>0</v>
      </c>
      <c r="K2661" s="55">
        <v>20372237.838103179</v>
      </c>
      <c r="L2661" s="55">
        <v>0</v>
      </c>
      <c r="M2661" s="56">
        <v>34193718.893180691</v>
      </c>
    </row>
    <row r="2662" spans="1:13" x14ac:dyDescent="0.4">
      <c r="A2662" s="51"/>
      <c r="B2662" s="52">
        <v>2644</v>
      </c>
      <c r="C2662" s="52">
        <v>5903822.97160351</v>
      </c>
      <c r="D2662" s="52">
        <v>0</v>
      </c>
      <c r="E2662" s="52">
        <v>0</v>
      </c>
      <c r="F2662" s="52">
        <v>0</v>
      </c>
      <c r="G2662" s="52">
        <v>0</v>
      </c>
      <c r="H2662" s="52">
        <v>0</v>
      </c>
      <c r="I2662" s="52">
        <v>0</v>
      </c>
      <c r="J2662" s="52">
        <v>0</v>
      </c>
      <c r="K2662" s="52">
        <v>0</v>
      </c>
      <c r="L2662" s="52">
        <v>0</v>
      </c>
      <c r="M2662" s="53">
        <v>15941577.824784022</v>
      </c>
    </row>
    <row r="2663" spans="1:13" x14ac:dyDescent="0.4">
      <c r="A2663" s="54"/>
      <c r="B2663" s="55">
        <v>2645</v>
      </c>
      <c r="C2663" s="55">
        <v>0</v>
      </c>
      <c r="D2663" s="55">
        <v>47414735.065814115</v>
      </c>
      <c r="E2663" s="55">
        <v>0</v>
      </c>
      <c r="F2663" s="55">
        <v>0</v>
      </c>
      <c r="G2663" s="55">
        <v>80396458.392483234</v>
      </c>
      <c r="H2663" s="55">
        <v>0</v>
      </c>
      <c r="I2663" s="55">
        <v>0</v>
      </c>
      <c r="J2663" s="55">
        <v>0</v>
      </c>
      <c r="K2663" s="55">
        <v>0</v>
      </c>
      <c r="L2663" s="55">
        <v>0</v>
      </c>
      <c r="M2663" s="56">
        <v>127811193.45829734</v>
      </c>
    </row>
    <row r="2664" spans="1:13" x14ac:dyDescent="0.4">
      <c r="A2664" s="51"/>
      <c r="B2664" s="52">
        <v>2646</v>
      </c>
      <c r="C2664" s="52">
        <v>0</v>
      </c>
      <c r="D2664" s="52">
        <v>0</v>
      </c>
      <c r="E2664" s="52">
        <v>0</v>
      </c>
      <c r="F2664" s="52">
        <v>0</v>
      </c>
      <c r="G2664" s="52">
        <v>0</v>
      </c>
      <c r="H2664" s="52">
        <v>0</v>
      </c>
      <c r="I2664" s="52">
        <v>0</v>
      </c>
      <c r="J2664" s="52">
        <v>0</v>
      </c>
      <c r="K2664" s="52">
        <v>176301537.76079062</v>
      </c>
      <c r="L2664" s="52">
        <v>0</v>
      </c>
      <c r="M2664" s="53">
        <v>184432572.02073383</v>
      </c>
    </row>
    <row r="2665" spans="1:13" x14ac:dyDescent="0.4">
      <c r="A2665" s="54"/>
      <c r="B2665" s="55">
        <v>2647</v>
      </c>
      <c r="C2665" s="55">
        <v>0</v>
      </c>
      <c r="D2665" s="55">
        <v>17167674.177419975</v>
      </c>
      <c r="E2665" s="55">
        <v>0</v>
      </c>
      <c r="F2665" s="55">
        <v>0</v>
      </c>
      <c r="G2665" s="55">
        <v>0</v>
      </c>
      <c r="H2665" s="55">
        <v>0</v>
      </c>
      <c r="I2665" s="55">
        <v>0</v>
      </c>
      <c r="J2665" s="55">
        <v>0</v>
      </c>
      <c r="K2665" s="55">
        <v>0</v>
      </c>
      <c r="L2665" s="55">
        <v>0</v>
      </c>
      <c r="M2665" s="56">
        <v>17167674.177419975</v>
      </c>
    </row>
    <row r="2666" spans="1:13" x14ac:dyDescent="0.4">
      <c r="A2666" s="51"/>
      <c r="B2666" s="52">
        <v>2648</v>
      </c>
      <c r="C2666" s="52">
        <v>0</v>
      </c>
      <c r="D2666" s="52">
        <v>0</v>
      </c>
      <c r="E2666" s="52">
        <v>0</v>
      </c>
      <c r="F2666" s="52">
        <v>0</v>
      </c>
      <c r="G2666" s="52">
        <v>22175834.975062285</v>
      </c>
      <c r="H2666" s="52">
        <v>0</v>
      </c>
      <c r="I2666" s="52">
        <v>0</v>
      </c>
      <c r="J2666" s="52">
        <v>0</v>
      </c>
      <c r="K2666" s="52">
        <v>0</v>
      </c>
      <c r="L2666" s="52">
        <v>0</v>
      </c>
      <c r="M2666" s="53">
        <v>22175834.975062285</v>
      </c>
    </row>
    <row r="2667" spans="1:13" x14ac:dyDescent="0.4">
      <c r="A2667" s="54"/>
      <c r="B2667" s="55">
        <v>2649</v>
      </c>
      <c r="C2667" s="55">
        <v>0</v>
      </c>
      <c r="D2667" s="55">
        <v>0</v>
      </c>
      <c r="E2667" s="55">
        <v>0</v>
      </c>
      <c r="F2667" s="55">
        <v>0</v>
      </c>
      <c r="G2667" s="55">
        <v>0</v>
      </c>
      <c r="H2667" s="55">
        <v>0</v>
      </c>
      <c r="I2667" s="55">
        <v>0</v>
      </c>
      <c r="J2667" s="55">
        <v>0</v>
      </c>
      <c r="K2667" s="55">
        <v>0</v>
      </c>
      <c r="L2667" s="55">
        <v>0</v>
      </c>
      <c r="M2667" s="56">
        <v>0</v>
      </c>
    </row>
    <row r="2668" spans="1:13" x14ac:dyDescent="0.4">
      <c r="A2668" s="51"/>
      <c r="B2668" s="52">
        <v>2650</v>
      </c>
      <c r="C2668" s="52">
        <v>0</v>
      </c>
      <c r="D2668" s="52">
        <v>0</v>
      </c>
      <c r="E2668" s="52">
        <v>0</v>
      </c>
      <c r="F2668" s="52">
        <v>0</v>
      </c>
      <c r="G2668" s="52">
        <v>0</v>
      </c>
      <c r="H2668" s="52">
        <v>0</v>
      </c>
      <c r="I2668" s="52">
        <v>0</v>
      </c>
      <c r="J2668" s="52">
        <v>0</v>
      </c>
      <c r="K2668" s="52">
        <v>0</v>
      </c>
      <c r="L2668" s="52">
        <v>0</v>
      </c>
      <c r="M2668" s="53">
        <v>0</v>
      </c>
    </row>
    <row r="2669" spans="1:13" x14ac:dyDescent="0.4">
      <c r="A2669" s="54"/>
      <c r="B2669" s="55">
        <v>2651</v>
      </c>
      <c r="C2669" s="55">
        <v>0</v>
      </c>
      <c r="D2669" s="55">
        <v>0</v>
      </c>
      <c r="E2669" s="55">
        <v>37276132.683362044</v>
      </c>
      <c r="F2669" s="55">
        <v>8168170.8394752946</v>
      </c>
      <c r="G2669" s="55">
        <v>0</v>
      </c>
      <c r="H2669" s="55">
        <v>0</v>
      </c>
      <c r="I2669" s="55">
        <v>0</v>
      </c>
      <c r="J2669" s="55">
        <v>8442339.5176545288</v>
      </c>
      <c r="K2669" s="55">
        <v>10353841.227773149</v>
      </c>
      <c r="L2669" s="55">
        <v>0</v>
      </c>
      <c r="M2669" s="56">
        <v>55798144.750610493</v>
      </c>
    </row>
    <row r="2670" spans="1:13" x14ac:dyDescent="0.4">
      <c r="A2670" s="51"/>
      <c r="B2670" s="52">
        <v>2652</v>
      </c>
      <c r="C2670" s="52">
        <v>0</v>
      </c>
      <c r="D2670" s="52">
        <v>0</v>
      </c>
      <c r="E2670" s="52">
        <v>0</v>
      </c>
      <c r="F2670" s="52">
        <v>0</v>
      </c>
      <c r="G2670" s="52">
        <v>0</v>
      </c>
      <c r="H2670" s="52">
        <v>0</v>
      </c>
      <c r="I2670" s="52">
        <v>0</v>
      </c>
      <c r="J2670" s="52">
        <v>0</v>
      </c>
      <c r="K2670" s="52">
        <v>0</v>
      </c>
      <c r="L2670" s="52">
        <v>10272673.089518256</v>
      </c>
      <c r="M2670" s="53">
        <v>10272673.089518256</v>
      </c>
    </row>
    <row r="2671" spans="1:13" x14ac:dyDescent="0.4">
      <c r="A2671" s="54"/>
      <c r="B2671" s="55">
        <v>2653</v>
      </c>
      <c r="C2671" s="55">
        <v>0</v>
      </c>
      <c r="D2671" s="55">
        <v>0</v>
      </c>
      <c r="E2671" s="55">
        <v>0</v>
      </c>
      <c r="F2671" s="55">
        <v>38140628.756188318</v>
      </c>
      <c r="G2671" s="55">
        <v>0</v>
      </c>
      <c r="H2671" s="55">
        <v>0</v>
      </c>
      <c r="I2671" s="55">
        <v>0</v>
      </c>
      <c r="J2671" s="55">
        <v>0</v>
      </c>
      <c r="K2671" s="55">
        <v>0</v>
      </c>
      <c r="L2671" s="55">
        <v>0</v>
      </c>
      <c r="M2671" s="56">
        <v>38140628.756188318</v>
      </c>
    </row>
    <row r="2672" spans="1:13" x14ac:dyDescent="0.4">
      <c r="A2672" s="51"/>
      <c r="B2672" s="52">
        <v>2654</v>
      </c>
      <c r="C2672" s="52">
        <v>0</v>
      </c>
      <c r="D2672" s="52">
        <v>0</v>
      </c>
      <c r="E2672" s="52">
        <v>0</v>
      </c>
      <c r="F2672" s="52">
        <v>0</v>
      </c>
      <c r="G2672" s="52">
        <v>0</v>
      </c>
      <c r="H2672" s="52">
        <v>0</v>
      </c>
      <c r="I2672" s="52">
        <v>0</v>
      </c>
      <c r="J2672" s="52">
        <v>0</v>
      </c>
      <c r="K2672" s="52">
        <v>0</v>
      </c>
      <c r="L2672" s="52">
        <v>0</v>
      </c>
      <c r="M2672" s="53">
        <v>10091074.66183405</v>
      </c>
    </row>
    <row r="2673" spans="1:13" x14ac:dyDescent="0.4">
      <c r="A2673" s="54"/>
      <c r="B2673" s="55">
        <v>2655</v>
      </c>
      <c r="C2673" s="55">
        <v>0</v>
      </c>
      <c r="D2673" s="55">
        <v>0</v>
      </c>
      <c r="E2673" s="55">
        <v>0</v>
      </c>
      <c r="F2673" s="55">
        <v>0</v>
      </c>
      <c r="G2673" s="55">
        <v>0</v>
      </c>
      <c r="H2673" s="55">
        <v>0</v>
      </c>
      <c r="I2673" s="55">
        <v>0</v>
      </c>
      <c r="J2673" s="55">
        <v>0</v>
      </c>
      <c r="K2673" s="55">
        <v>0</v>
      </c>
      <c r="L2673" s="55">
        <v>0</v>
      </c>
      <c r="M2673" s="56">
        <v>0</v>
      </c>
    </row>
    <row r="2674" spans="1:13" x14ac:dyDescent="0.4">
      <c r="A2674" s="51"/>
      <c r="B2674" s="52">
        <v>2656</v>
      </c>
      <c r="C2674" s="52">
        <v>0</v>
      </c>
      <c r="D2674" s="52">
        <v>0</v>
      </c>
      <c r="E2674" s="52">
        <v>0</v>
      </c>
      <c r="F2674" s="52">
        <v>5847188.2329384945</v>
      </c>
      <c r="G2674" s="52">
        <v>0</v>
      </c>
      <c r="H2674" s="52">
        <v>0</v>
      </c>
      <c r="I2674" s="52">
        <v>0</v>
      </c>
      <c r="J2674" s="52">
        <v>0</v>
      </c>
      <c r="K2674" s="52">
        <v>0</v>
      </c>
      <c r="L2674" s="52">
        <v>0</v>
      </c>
      <c r="M2674" s="53">
        <v>17181353.366429858</v>
      </c>
    </row>
    <row r="2675" spans="1:13" x14ac:dyDescent="0.4">
      <c r="A2675" s="54"/>
      <c r="B2675" s="55">
        <v>2657</v>
      </c>
      <c r="C2675" s="55">
        <v>7580267.6960083069</v>
      </c>
      <c r="D2675" s="55">
        <v>0</v>
      </c>
      <c r="E2675" s="55">
        <v>0</v>
      </c>
      <c r="F2675" s="55">
        <v>0</v>
      </c>
      <c r="G2675" s="55">
        <v>0</v>
      </c>
      <c r="H2675" s="55">
        <v>0</v>
      </c>
      <c r="I2675" s="55">
        <v>0</v>
      </c>
      <c r="J2675" s="55">
        <v>0</v>
      </c>
      <c r="K2675" s="55">
        <v>0</v>
      </c>
      <c r="L2675" s="55">
        <v>18870007.34507589</v>
      </c>
      <c r="M2675" s="56">
        <v>26450275.041084196</v>
      </c>
    </row>
    <row r="2676" spans="1:13" x14ac:dyDescent="0.4">
      <c r="A2676" s="51"/>
      <c r="B2676" s="52">
        <v>2658</v>
      </c>
      <c r="C2676" s="52">
        <v>0</v>
      </c>
      <c r="D2676" s="52">
        <v>0</v>
      </c>
      <c r="E2676" s="52">
        <v>0</v>
      </c>
      <c r="F2676" s="52">
        <v>0</v>
      </c>
      <c r="G2676" s="52">
        <v>0</v>
      </c>
      <c r="H2676" s="52">
        <v>154386219.09325778</v>
      </c>
      <c r="I2676" s="52">
        <v>0</v>
      </c>
      <c r="J2676" s="52">
        <v>6134799.0677621718</v>
      </c>
      <c r="K2676" s="52">
        <v>0</v>
      </c>
      <c r="L2676" s="52">
        <v>0</v>
      </c>
      <c r="M2676" s="53">
        <v>154386219.09325778</v>
      </c>
    </row>
    <row r="2677" spans="1:13" x14ac:dyDescent="0.4">
      <c r="A2677" s="54"/>
      <c r="B2677" s="55">
        <v>2659</v>
      </c>
      <c r="C2677" s="55">
        <v>0</v>
      </c>
      <c r="D2677" s="55">
        <v>0</v>
      </c>
      <c r="E2677" s="55">
        <v>0</v>
      </c>
      <c r="F2677" s="55">
        <v>0</v>
      </c>
      <c r="G2677" s="55">
        <v>0</v>
      </c>
      <c r="H2677" s="55">
        <v>0</v>
      </c>
      <c r="I2677" s="55">
        <v>0</v>
      </c>
      <c r="J2677" s="55">
        <v>0</v>
      </c>
      <c r="K2677" s="55">
        <v>0</v>
      </c>
      <c r="L2677" s="55">
        <v>7187623.5775072724</v>
      </c>
      <c r="M2677" s="56">
        <v>7187623.5775072724</v>
      </c>
    </row>
    <row r="2678" spans="1:13" x14ac:dyDescent="0.4">
      <c r="A2678" s="51"/>
      <c r="B2678" s="52">
        <v>2660</v>
      </c>
      <c r="C2678" s="52">
        <v>0</v>
      </c>
      <c r="D2678" s="52">
        <v>0</v>
      </c>
      <c r="E2678" s="52">
        <v>0</v>
      </c>
      <c r="F2678" s="52">
        <v>0</v>
      </c>
      <c r="G2678" s="52">
        <v>0</v>
      </c>
      <c r="H2678" s="52">
        <v>0</v>
      </c>
      <c r="I2678" s="52">
        <v>9220323.9421853982</v>
      </c>
      <c r="J2678" s="52">
        <v>0</v>
      </c>
      <c r="K2678" s="52">
        <v>80376781.991651922</v>
      </c>
      <c r="L2678" s="52">
        <v>0</v>
      </c>
      <c r="M2678" s="53">
        <v>89597105.933837324</v>
      </c>
    </row>
    <row r="2679" spans="1:13" x14ac:dyDescent="0.4">
      <c r="A2679" s="54"/>
      <c r="B2679" s="55">
        <v>2661</v>
      </c>
      <c r="C2679" s="55">
        <v>0</v>
      </c>
      <c r="D2679" s="55">
        <v>0</v>
      </c>
      <c r="E2679" s="55">
        <v>14786382.540576804</v>
      </c>
      <c r="F2679" s="55">
        <v>7187925.1422297675</v>
      </c>
      <c r="G2679" s="55">
        <v>0</v>
      </c>
      <c r="H2679" s="55">
        <v>0</v>
      </c>
      <c r="I2679" s="55">
        <v>0</v>
      </c>
      <c r="J2679" s="55">
        <v>0</v>
      </c>
      <c r="K2679" s="55">
        <v>16643063.658195425</v>
      </c>
      <c r="L2679" s="55">
        <v>0</v>
      </c>
      <c r="M2679" s="56">
        <v>38617371.341002002</v>
      </c>
    </row>
    <row r="2680" spans="1:13" x14ac:dyDescent="0.4">
      <c r="A2680" s="51"/>
      <c r="B2680" s="52">
        <v>2662</v>
      </c>
      <c r="C2680" s="52">
        <v>0</v>
      </c>
      <c r="D2680" s="52">
        <v>0</v>
      </c>
      <c r="E2680" s="52">
        <v>0</v>
      </c>
      <c r="F2680" s="52">
        <v>0</v>
      </c>
      <c r="G2680" s="52">
        <v>0</v>
      </c>
      <c r="H2680" s="52">
        <v>0</v>
      </c>
      <c r="I2680" s="52">
        <v>0</v>
      </c>
      <c r="J2680" s="52">
        <v>0</v>
      </c>
      <c r="K2680" s="52">
        <v>0</v>
      </c>
      <c r="L2680" s="52">
        <v>0</v>
      </c>
      <c r="M2680" s="53">
        <v>0</v>
      </c>
    </row>
    <row r="2681" spans="1:13" x14ac:dyDescent="0.4">
      <c r="A2681" s="54"/>
      <c r="B2681" s="55">
        <v>2663</v>
      </c>
      <c r="C2681" s="55">
        <v>0</v>
      </c>
      <c r="D2681" s="55">
        <v>0</v>
      </c>
      <c r="E2681" s="55">
        <v>0</v>
      </c>
      <c r="F2681" s="55">
        <v>0</v>
      </c>
      <c r="G2681" s="55">
        <v>0</v>
      </c>
      <c r="H2681" s="55">
        <v>0</v>
      </c>
      <c r="I2681" s="55">
        <v>0</v>
      </c>
      <c r="J2681" s="55">
        <v>0</v>
      </c>
      <c r="K2681" s="55">
        <v>0</v>
      </c>
      <c r="L2681" s="55">
        <v>7612183.7951829443</v>
      </c>
      <c r="M2681" s="56">
        <v>7612183.7951829443</v>
      </c>
    </row>
    <row r="2682" spans="1:13" x14ac:dyDescent="0.4">
      <c r="A2682" s="51"/>
      <c r="B2682" s="52">
        <v>2664</v>
      </c>
      <c r="C2682" s="52">
        <v>0</v>
      </c>
      <c r="D2682" s="52">
        <v>0</v>
      </c>
      <c r="E2682" s="52">
        <v>0</v>
      </c>
      <c r="F2682" s="52">
        <v>0</v>
      </c>
      <c r="G2682" s="52">
        <v>0</v>
      </c>
      <c r="H2682" s="52">
        <v>0</v>
      </c>
      <c r="I2682" s="52">
        <v>0</v>
      </c>
      <c r="J2682" s="52">
        <v>0</v>
      </c>
      <c r="K2682" s="52">
        <v>0</v>
      </c>
      <c r="L2682" s="52">
        <v>0</v>
      </c>
      <c r="M2682" s="53">
        <v>6170954.6858222447</v>
      </c>
    </row>
    <row r="2683" spans="1:13" x14ac:dyDescent="0.4">
      <c r="A2683" s="54"/>
      <c r="B2683" s="55">
        <v>2665</v>
      </c>
      <c r="C2683" s="55">
        <v>0</v>
      </c>
      <c r="D2683" s="55">
        <v>0</v>
      </c>
      <c r="E2683" s="55">
        <v>0</v>
      </c>
      <c r="F2683" s="55">
        <v>0</v>
      </c>
      <c r="G2683" s="55">
        <v>0</v>
      </c>
      <c r="H2683" s="55">
        <v>0</v>
      </c>
      <c r="I2683" s="55">
        <v>0</v>
      </c>
      <c r="J2683" s="55">
        <v>0</v>
      </c>
      <c r="K2683" s="55">
        <v>0</v>
      </c>
      <c r="L2683" s="55">
        <v>0</v>
      </c>
      <c r="M2683" s="56">
        <v>0</v>
      </c>
    </row>
    <row r="2684" spans="1:13" x14ac:dyDescent="0.4">
      <c r="A2684" s="51"/>
      <c r="B2684" s="52">
        <v>2666</v>
      </c>
      <c r="C2684" s="52">
        <v>0</v>
      </c>
      <c r="D2684" s="52">
        <v>8598867.3213430382</v>
      </c>
      <c r="E2684" s="52">
        <v>0</v>
      </c>
      <c r="F2684" s="52">
        <v>6272263.3503712425</v>
      </c>
      <c r="G2684" s="52">
        <v>0</v>
      </c>
      <c r="H2684" s="52">
        <v>0</v>
      </c>
      <c r="I2684" s="52">
        <v>0</v>
      </c>
      <c r="J2684" s="52">
        <v>0</v>
      </c>
      <c r="K2684" s="52">
        <v>0</v>
      </c>
      <c r="L2684" s="52">
        <v>6075507.8838992314</v>
      </c>
      <c r="M2684" s="53">
        <v>20946638.55561351</v>
      </c>
    </row>
    <row r="2685" spans="1:13" x14ac:dyDescent="0.4">
      <c r="A2685" s="54"/>
      <c r="B2685" s="55">
        <v>2667</v>
      </c>
      <c r="C2685" s="55">
        <v>0</v>
      </c>
      <c r="D2685" s="55">
        <v>0</v>
      </c>
      <c r="E2685" s="55">
        <v>0</v>
      </c>
      <c r="F2685" s="55">
        <v>0</v>
      </c>
      <c r="G2685" s="55">
        <v>0</v>
      </c>
      <c r="H2685" s="55">
        <v>0</v>
      </c>
      <c r="I2685" s="55">
        <v>0</v>
      </c>
      <c r="J2685" s="55">
        <v>0</v>
      </c>
      <c r="K2685" s="55">
        <v>6445293.5346508967</v>
      </c>
      <c r="L2685" s="55">
        <v>5798905.2465666849</v>
      </c>
      <c r="M2685" s="56">
        <v>12244198.781217584</v>
      </c>
    </row>
    <row r="2686" spans="1:13" x14ac:dyDescent="0.4">
      <c r="A2686" s="51"/>
      <c r="B2686" s="52">
        <v>2668</v>
      </c>
      <c r="C2686" s="52">
        <v>0</v>
      </c>
      <c r="D2686" s="52">
        <v>0</v>
      </c>
      <c r="E2686" s="52">
        <v>6868237.975761977</v>
      </c>
      <c r="F2686" s="52">
        <v>0</v>
      </c>
      <c r="G2686" s="52">
        <v>0</v>
      </c>
      <c r="H2686" s="52">
        <v>6469669.729771019</v>
      </c>
      <c r="I2686" s="52">
        <v>0</v>
      </c>
      <c r="J2686" s="52">
        <v>0</v>
      </c>
      <c r="K2686" s="52">
        <v>6348400.0573245157</v>
      </c>
      <c r="L2686" s="52">
        <v>0</v>
      </c>
      <c r="M2686" s="53">
        <v>19686307.762857512</v>
      </c>
    </row>
    <row r="2687" spans="1:13" x14ac:dyDescent="0.4">
      <c r="A2687" s="54"/>
      <c r="B2687" s="55">
        <v>2669</v>
      </c>
      <c r="C2687" s="55">
        <v>0</v>
      </c>
      <c r="D2687" s="55">
        <v>0</v>
      </c>
      <c r="E2687" s="55">
        <v>0</v>
      </c>
      <c r="F2687" s="55">
        <v>0</v>
      </c>
      <c r="G2687" s="55">
        <v>0</v>
      </c>
      <c r="H2687" s="55">
        <v>0</v>
      </c>
      <c r="I2687" s="55">
        <v>0</v>
      </c>
      <c r="J2687" s="55">
        <v>0</v>
      </c>
      <c r="K2687" s="55">
        <v>0</v>
      </c>
      <c r="L2687" s="55">
        <v>14503050.515635179</v>
      </c>
      <c r="M2687" s="56">
        <v>14503050.515635179</v>
      </c>
    </row>
    <row r="2688" spans="1:13" x14ac:dyDescent="0.4">
      <c r="A2688" s="51"/>
      <c r="B2688" s="52">
        <v>2670</v>
      </c>
      <c r="C2688" s="52">
        <v>0</v>
      </c>
      <c r="D2688" s="52">
        <v>0</v>
      </c>
      <c r="E2688" s="52">
        <v>7816830.2275702478</v>
      </c>
      <c r="F2688" s="52">
        <v>0</v>
      </c>
      <c r="G2688" s="52">
        <v>0</v>
      </c>
      <c r="H2688" s="52">
        <v>0</v>
      </c>
      <c r="I2688" s="52">
        <v>0</v>
      </c>
      <c r="J2688" s="52">
        <v>0</v>
      </c>
      <c r="K2688" s="52">
        <v>0</v>
      </c>
      <c r="L2688" s="52">
        <v>0</v>
      </c>
      <c r="M2688" s="53">
        <v>7816830.2275702478</v>
      </c>
    </row>
    <row r="2689" spans="1:13" x14ac:dyDescent="0.4">
      <c r="A2689" s="54"/>
      <c r="B2689" s="55">
        <v>2671</v>
      </c>
      <c r="C2689" s="55">
        <v>0</v>
      </c>
      <c r="D2689" s="55">
        <v>0</v>
      </c>
      <c r="E2689" s="55">
        <v>0</v>
      </c>
      <c r="F2689" s="55">
        <v>10215754.634179784</v>
      </c>
      <c r="G2689" s="55">
        <v>0</v>
      </c>
      <c r="H2689" s="55">
        <v>0</v>
      </c>
      <c r="I2689" s="55">
        <v>0</v>
      </c>
      <c r="J2689" s="55">
        <v>0</v>
      </c>
      <c r="K2689" s="55">
        <v>0</v>
      </c>
      <c r="L2689" s="55">
        <v>0</v>
      </c>
      <c r="M2689" s="56">
        <v>10215754.634179784</v>
      </c>
    </row>
    <row r="2690" spans="1:13" x14ac:dyDescent="0.4">
      <c r="A2690" s="51"/>
      <c r="B2690" s="52">
        <v>2672</v>
      </c>
      <c r="C2690" s="52">
        <v>0</v>
      </c>
      <c r="D2690" s="52">
        <v>0</v>
      </c>
      <c r="E2690" s="52">
        <v>0</v>
      </c>
      <c r="F2690" s="52">
        <v>6575496.0380827459</v>
      </c>
      <c r="G2690" s="52">
        <v>10533489.290996868</v>
      </c>
      <c r="H2690" s="52">
        <v>0</v>
      </c>
      <c r="I2690" s="52">
        <v>0</v>
      </c>
      <c r="J2690" s="52">
        <v>8307050.4977757763</v>
      </c>
      <c r="K2690" s="52">
        <v>0</v>
      </c>
      <c r="L2690" s="52">
        <v>0</v>
      </c>
      <c r="M2690" s="53">
        <v>17108985.329079613</v>
      </c>
    </row>
    <row r="2691" spans="1:13" x14ac:dyDescent="0.4">
      <c r="A2691" s="54"/>
      <c r="B2691" s="55">
        <v>2673</v>
      </c>
      <c r="C2691" s="55">
        <v>0</v>
      </c>
      <c r="D2691" s="55">
        <v>0</v>
      </c>
      <c r="E2691" s="55">
        <v>0</v>
      </c>
      <c r="F2691" s="55">
        <v>0</v>
      </c>
      <c r="G2691" s="55">
        <v>0</v>
      </c>
      <c r="H2691" s="55">
        <v>0</v>
      </c>
      <c r="I2691" s="55">
        <v>0</v>
      </c>
      <c r="J2691" s="55">
        <v>6324656.4793883832</v>
      </c>
      <c r="K2691" s="55">
        <v>0</v>
      </c>
      <c r="L2691" s="55">
        <v>0</v>
      </c>
      <c r="M2691" s="56">
        <v>16281928.504121153</v>
      </c>
    </row>
    <row r="2692" spans="1:13" x14ac:dyDescent="0.4">
      <c r="A2692" s="51"/>
      <c r="B2692" s="52">
        <v>2674</v>
      </c>
      <c r="C2692" s="52">
        <v>0</v>
      </c>
      <c r="D2692" s="52">
        <v>0</v>
      </c>
      <c r="E2692" s="52">
        <v>0</v>
      </c>
      <c r="F2692" s="52">
        <v>0</v>
      </c>
      <c r="G2692" s="52">
        <v>0</v>
      </c>
      <c r="H2692" s="52">
        <v>13991066.440316427</v>
      </c>
      <c r="I2692" s="52">
        <v>0</v>
      </c>
      <c r="J2692" s="52">
        <v>10311740.20756856</v>
      </c>
      <c r="K2692" s="52">
        <v>0</v>
      </c>
      <c r="L2692" s="52">
        <v>0</v>
      </c>
      <c r="M2692" s="53">
        <v>13991066.440316427</v>
      </c>
    </row>
    <row r="2693" spans="1:13" x14ac:dyDescent="0.4">
      <c r="A2693" s="54"/>
      <c r="B2693" s="55">
        <v>2675</v>
      </c>
      <c r="C2693" s="55">
        <v>0</v>
      </c>
      <c r="D2693" s="55">
        <v>0</v>
      </c>
      <c r="E2693" s="55">
        <v>5752013.2563974084</v>
      </c>
      <c r="F2693" s="55">
        <v>0</v>
      </c>
      <c r="G2693" s="55">
        <v>0</v>
      </c>
      <c r="H2693" s="55">
        <v>0</v>
      </c>
      <c r="I2693" s="55">
        <v>0</v>
      </c>
      <c r="J2693" s="55">
        <v>6309878.1072161067</v>
      </c>
      <c r="K2693" s="55">
        <v>37008993.335829437</v>
      </c>
      <c r="L2693" s="55">
        <v>28089989.708770741</v>
      </c>
      <c r="M2693" s="56">
        <v>70850996.3009976</v>
      </c>
    </row>
    <row r="2694" spans="1:13" x14ac:dyDescent="0.4">
      <c r="A2694" s="51"/>
      <c r="B2694" s="52">
        <v>2676</v>
      </c>
      <c r="C2694" s="52">
        <v>0</v>
      </c>
      <c r="D2694" s="52">
        <v>0</v>
      </c>
      <c r="E2694" s="52">
        <v>0</v>
      </c>
      <c r="F2694" s="52">
        <v>0</v>
      </c>
      <c r="G2694" s="52">
        <v>0</v>
      </c>
      <c r="H2694" s="52">
        <v>0</v>
      </c>
      <c r="I2694" s="52">
        <v>6174813.0279083</v>
      </c>
      <c r="J2694" s="52">
        <v>0</v>
      </c>
      <c r="K2694" s="52">
        <v>0</v>
      </c>
      <c r="L2694" s="52">
        <v>0</v>
      </c>
      <c r="M2694" s="53">
        <v>6174813.0279083</v>
      </c>
    </row>
    <row r="2695" spans="1:13" x14ac:dyDescent="0.4">
      <c r="A2695" s="54"/>
      <c r="B2695" s="55">
        <v>2677</v>
      </c>
      <c r="C2695" s="55">
        <v>0</v>
      </c>
      <c r="D2695" s="55">
        <v>0</v>
      </c>
      <c r="E2695" s="55">
        <v>32206880.444955468</v>
      </c>
      <c r="F2695" s="55">
        <v>0</v>
      </c>
      <c r="G2695" s="55">
        <v>0</v>
      </c>
      <c r="H2695" s="55">
        <v>0</v>
      </c>
      <c r="I2695" s="55">
        <v>16891288.39818912</v>
      </c>
      <c r="J2695" s="55">
        <v>0</v>
      </c>
      <c r="K2695" s="55">
        <v>0</v>
      </c>
      <c r="L2695" s="55">
        <v>0</v>
      </c>
      <c r="M2695" s="56">
        <v>49098168.843144596</v>
      </c>
    </row>
    <row r="2696" spans="1:13" x14ac:dyDescent="0.4">
      <c r="A2696" s="51"/>
      <c r="B2696" s="52">
        <v>2678</v>
      </c>
      <c r="C2696" s="52">
        <v>0</v>
      </c>
      <c r="D2696" s="52">
        <v>0</v>
      </c>
      <c r="E2696" s="52">
        <v>0</v>
      </c>
      <c r="F2696" s="52">
        <v>0</v>
      </c>
      <c r="G2696" s="52">
        <v>28599201.253234811</v>
      </c>
      <c r="H2696" s="52">
        <v>0</v>
      </c>
      <c r="I2696" s="52">
        <v>0</v>
      </c>
      <c r="J2696" s="52">
        <v>0</v>
      </c>
      <c r="K2696" s="52">
        <v>0</v>
      </c>
      <c r="L2696" s="52">
        <v>0</v>
      </c>
      <c r="M2696" s="53">
        <v>28599201.253234811</v>
      </c>
    </row>
    <row r="2697" spans="1:13" x14ac:dyDescent="0.4">
      <c r="A2697" s="54"/>
      <c r="B2697" s="55">
        <v>2679</v>
      </c>
      <c r="C2697" s="55">
        <v>0</v>
      </c>
      <c r="D2697" s="55">
        <v>0</v>
      </c>
      <c r="E2697" s="55">
        <v>0</v>
      </c>
      <c r="F2697" s="55">
        <v>0</v>
      </c>
      <c r="G2697" s="55">
        <v>0</v>
      </c>
      <c r="H2697" s="55">
        <v>0</v>
      </c>
      <c r="I2697" s="55">
        <v>0</v>
      </c>
      <c r="J2697" s="55">
        <v>0</v>
      </c>
      <c r="K2697" s="55">
        <v>0</v>
      </c>
      <c r="L2697" s="55">
        <v>0</v>
      </c>
      <c r="M2697" s="56">
        <v>0</v>
      </c>
    </row>
    <row r="2698" spans="1:13" x14ac:dyDescent="0.4">
      <c r="A2698" s="51"/>
      <c r="B2698" s="52">
        <v>2680</v>
      </c>
      <c r="C2698" s="52">
        <v>0</v>
      </c>
      <c r="D2698" s="52">
        <v>0</v>
      </c>
      <c r="E2698" s="52">
        <v>0</v>
      </c>
      <c r="F2698" s="52">
        <v>0</v>
      </c>
      <c r="G2698" s="52">
        <v>0</v>
      </c>
      <c r="H2698" s="52">
        <v>0</v>
      </c>
      <c r="I2698" s="52">
        <v>0</v>
      </c>
      <c r="J2698" s="52">
        <v>0</v>
      </c>
      <c r="K2698" s="52">
        <v>0</v>
      </c>
      <c r="L2698" s="52">
        <v>0</v>
      </c>
      <c r="M2698" s="53">
        <v>6032426.8388327081</v>
      </c>
    </row>
    <row r="2699" spans="1:13" x14ac:dyDescent="0.4">
      <c r="A2699" s="54"/>
      <c r="B2699" s="55">
        <v>2681</v>
      </c>
      <c r="C2699" s="55">
        <v>0</v>
      </c>
      <c r="D2699" s="55">
        <v>0</v>
      </c>
      <c r="E2699" s="55">
        <v>0</v>
      </c>
      <c r="F2699" s="55">
        <v>0</v>
      </c>
      <c r="G2699" s="55">
        <v>0</v>
      </c>
      <c r="H2699" s="55">
        <v>0</v>
      </c>
      <c r="I2699" s="55">
        <v>0</v>
      </c>
      <c r="J2699" s="55">
        <v>0</v>
      </c>
      <c r="K2699" s="55">
        <v>0</v>
      </c>
      <c r="L2699" s="55">
        <v>75860063.610959649</v>
      </c>
      <c r="M2699" s="56">
        <v>75860063.610959649</v>
      </c>
    </row>
    <row r="2700" spans="1:13" x14ac:dyDescent="0.4">
      <c r="A2700" s="51"/>
      <c r="B2700" s="52">
        <v>2682</v>
      </c>
      <c r="C2700" s="52">
        <v>0</v>
      </c>
      <c r="D2700" s="52">
        <v>0</v>
      </c>
      <c r="E2700" s="52">
        <v>0</v>
      </c>
      <c r="F2700" s="52">
        <v>0</v>
      </c>
      <c r="G2700" s="52">
        <v>0</v>
      </c>
      <c r="H2700" s="52">
        <v>0</v>
      </c>
      <c r="I2700" s="52">
        <v>0</v>
      </c>
      <c r="J2700" s="52">
        <v>0</v>
      </c>
      <c r="K2700" s="52">
        <v>0</v>
      </c>
      <c r="L2700" s="52">
        <v>0</v>
      </c>
      <c r="M2700" s="53">
        <v>7855360.7871688483</v>
      </c>
    </row>
    <row r="2701" spans="1:13" x14ac:dyDescent="0.4">
      <c r="A2701" s="54"/>
      <c r="B2701" s="55">
        <v>2683</v>
      </c>
      <c r="C2701" s="55">
        <v>0</v>
      </c>
      <c r="D2701" s="55">
        <v>0</v>
      </c>
      <c r="E2701" s="55">
        <v>0</v>
      </c>
      <c r="F2701" s="55">
        <v>0</v>
      </c>
      <c r="G2701" s="55">
        <v>0</v>
      </c>
      <c r="H2701" s="55">
        <v>0</v>
      </c>
      <c r="I2701" s="55">
        <v>0</v>
      </c>
      <c r="J2701" s="55">
        <v>0</v>
      </c>
      <c r="K2701" s="55">
        <v>0</v>
      </c>
      <c r="L2701" s="55">
        <v>0</v>
      </c>
      <c r="M2701" s="56">
        <v>0</v>
      </c>
    </row>
    <row r="2702" spans="1:13" x14ac:dyDescent="0.4">
      <c r="A2702" s="51"/>
      <c r="B2702" s="52">
        <v>2684</v>
      </c>
      <c r="C2702" s="52">
        <v>0</v>
      </c>
      <c r="D2702" s="52">
        <v>0</v>
      </c>
      <c r="E2702" s="52">
        <v>0</v>
      </c>
      <c r="F2702" s="52">
        <v>0</v>
      </c>
      <c r="G2702" s="52">
        <v>0</v>
      </c>
      <c r="H2702" s="52">
        <v>0</v>
      </c>
      <c r="I2702" s="52">
        <v>0</v>
      </c>
      <c r="J2702" s="52">
        <v>0</v>
      </c>
      <c r="K2702" s="52">
        <v>0</v>
      </c>
      <c r="L2702" s="52">
        <v>0</v>
      </c>
      <c r="M2702" s="53">
        <v>0</v>
      </c>
    </row>
    <row r="2703" spans="1:13" x14ac:dyDescent="0.4">
      <c r="A2703" s="54"/>
      <c r="B2703" s="55">
        <v>2685</v>
      </c>
      <c r="C2703" s="55">
        <v>0</v>
      </c>
      <c r="D2703" s="55">
        <v>0</v>
      </c>
      <c r="E2703" s="55">
        <v>0</v>
      </c>
      <c r="F2703" s="55">
        <v>0</v>
      </c>
      <c r="G2703" s="55">
        <v>0</v>
      </c>
      <c r="H2703" s="55">
        <v>0</v>
      </c>
      <c r="I2703" s="55">
        <v>0</v>
      </c>
      <c r="J2703" s="55">
        <v>0</v>
      </c>
      <c r="K2703" s="55">
        <v>9490602.7813757751</v>
      </c>
      <c r="L2703" s="55">
        <v>0</v>
      </c>
      <c r="M2703" s="56">
        <v>9490602.7813757751</v>
      </c>
    </row>
    <row r="2704" spans="1:13" x14ac:dyDescent="0.4">
      <c r="A2704" s="51"/>
      <c r="B2704" s="52">
        <v>2686</v>
      </c>
      <c r="C2704" s="52">
        <v>0</v>
      </c>
      <c r="D2704" s="52">
        <v>0</v>
      </c>
      <c r="E2704" s="52">
        <v>0</v>
      </c>
      <c r="F2704" s="52">
        <v>0</v>
      </c>
      <c r="G2704" s="52">
        <v>0</v>
      </c>
      <c r="H2704" s="52">
        <v>0</v>
      </c>
      <c r="I2704" s="52">
        <v>0</v>
      </c>
      <c r="J2704" s="52">
        <v>0</v>
      </c>
      <c r="K2704" s="52">
        <v>0</v>
      </c>
      <c r="L2704" s="52">
        <v>0</v>
      </c>
      <c r="M2704" s="53">
        <v>0</v>
      </c>
    </row>
    <row r="2705" spans="1:13" x14ac:dyDescent="0.4">
      <c r="A2705" s="54"/>
      <c r="B2705" s="55">
        <v>2687</v>
      </c>
      <c r="C2705" s="55">
        <v>0</v>
      </c>
      <c r="D2705" s="55">
        <v>0</v>
      </c>
      <c r="E2705" s="55">
        <v>0</v>
      </c>
      <c r="F2705" s="55">
        <v>0</v>
      </c>
      <c r="G2705" s="55">
        <v>0</v>
      </c>
      <c r="H2705" s="55">
        <v>24284642.628088892</v>
      </c>
      <c r="I2705" s="55">
        <v>0</v>
      </c>
      <c r="J2705" s="55">
        <v>0</v>
      </c>
      <c r="K2705" s="55">
        <v>0</v>
      </c>
      <c r="L2705" s="55">
        <v>0</v>
      </c>
      <c r="M2705" s="56">
        <v>24284642.628088892</v>
      </c>
    </row>
    <row r="2706" spans="1:13" x14ac:dyDescent="0.4">
      <c r="A2706" s="51"/>
      <c r="B2706" s="52">
        <v>2688</v>
      </c>
      <c r="C2706" s="52">
        <v>10983209.326924782</v>
      </c>
      <c r="D2706" s="52">
        <v>0</v>
      </c>
      <c r="E2706" s="52">
        <v>0</v>
      </c>
      <c r="F2706" s="52">
        <v>0</v>
      </c>
      <c r="G2706" s="52">
        <v>0</v>
      </c>
      <c r="H2706" s="52">
        <v>0</v>
      </c>
      <c r="I2706" s="52">
        <v>12827540.323231593</v>
      </c>
      <c r="J2706" s="52">
        <v>0</v>
      </c>
      <c r="K2706" s="52">
        <v>0</v>
      </c>
      <c r="L2706" s="52">
        <v>0</v>
      </c>
      <c r="M2706" s="53">
        <v>23810749.650156375</v>
      </c>
    </row>
    <row r="2707" spans="1:13" x14ac:dyDescent="0.4">
      <c r="A2707" s="54"/>
      <c r="B2707" s="55">
        <v>2689</v>
      </c>
      <c r="C2707" s="55">
        <v>0</v>
      </c>
      <c r="D2707" s="55">
        <v>0</v>
      </c>
      <c r="E2707" s="55">
        <v>0</v>
      </c>
      <c r="F2707" s="55">
        <v>0</v>
      </c>
      <c r="G2707" s="55">
        <v>0</v>
      </c>
      <c r="H2707" s="55">
        <v>0</v>
      </c>
      <c r="I2707" s="55">
        <v>0</v>
      </c>
      <c r="J2707" s="55">
        <v>0</v>
      </c>
      <c r="K2707" s="55">
        <v>0</v>
      </c>
      <c r="L2707" s="55">
        <v>0</v>
      </c>
      <c r="M2707" s="56">
        <v>0</v>
      </c>
    </row>
    <row r="2708" spans="1:13" x14ac:dyDescent="0.4">
      <c r="A2708" s="51"/>
      <c r="B2708" s="52">
        <v>2690</v>
      </c>
      <c r="C2708" s="52">
        <v>27185735.664450187</v>
      </c>
      <c r="D2708" s="52">
        <v>0</v>
      </c>
      <c r="E2708" s="52">
        <v>136199472.43347502</v>
      </c>
      <c r="F2708" s="52">
        <v>0</v>
      </c>
      <c r="G2708" s="52">
        <v>0</v>
      </c>
      <c r="H2708" s="52">
        <v>0</v>
      </c>
      <c r="I2708" s="52">
        <v>0</v>
      </c>
      <c r="J2708" s="52">
        <v>0</v>
      </c>
      <c r="K2708" s="52">
        <v>0</v>
      </c>
      <c r="L2708" s="52">
        <v>0</v>
      </c>
      <c r="M2708" s="53">
        <v>163385208.09792522</v>
      </c>
    </row>
    <row r="2709" spans="1:13" x14ac:dyDescent="0.4">
      <c r="A2709" s="54"/>
      <c r="B2709" s="55">
        <v>2691</v>
      </c>
      <c r="C2709" s="55">
        <v>0</v>
      </c>
      <c r="D2709" s="55">
        <v>0</v>
      </c>
      <c r="E2709" s="55">
        <v>6695926.5383032206</v>
      </c>
      <c r="F2709" s="55">
        <v>0</v>
      </c>
      <c r="G2709" s="55">
        <v>0</v>
      </c>
      <c r="H2709" s="55">
        <v>0</v>
      </c>
      <c r="I2709" s="55">
        <v>0</v>
      </c>
      <c r="J2709" s="55">
        <v>0</v>
      </c>
      <c r="K2709" s="55">
        <v>0</v>
      </c>
      <c r="L2709" s="55">
        <v>0</v>
      </c>
      <c r="M2709" s="56">
        <v>6695926.5383032206</v>
      </c>
    </row>
    <row r="2710" spans="1:13" x14ac:dyDescent="0.4">
      <c r="A2710" s="51"/>
      <c r="B2710" s="52">
        <v>2692</v>
      </c>
      <c r="C2710" s="52">
        <v>0</v>
      </c>
      <c r="D2710" s="52">
        <v>0</v>
      </c>
      <c r="E2710" s="52">
        <v>0</v>
      </c>
      <c r="F2710" s="52">
        <v>0</v>
      </c>
      <c r="G2710" s="52">
        <v>0</v>
      </c>
      <c r="H2710" s="52">
        <v>0</v>
      </c>
      <c r="I2710" s="52">
        <v>0</v>
      </c>
      <c r="J2710" s="52">
        <v>0</v>
      </c>
      <c r="K2710" s="52">
        <v>0</v>
      </c>
      <c r="L2710" s="52">
        <v>5926293.5891882489</v>
      </c>
      <c r="M2710" s="53">
        <v>14611752.138155151</v>
      </c>
    </row>
    <row r="2711" spans="1:13" x14ac:dyDescent="0.4">
      <c r="A2711" s="54"/>
      <c r="B2711" s="55">
        <v>2693</v>
      </c>
      <c r="C2711" s="55">
        <v>69150177.502473772</v>
      </c>
      <c r="D2711" s="55">
        <v>0</v>
      </c>
      <c r="E2711" s="55">
        <v>7577127.0744016925</v>
      </c>
      <c r="F2711" s="55">
        <v>0</v>
      </c>
      <c r="G2711" s="55">
        <v>0</v>
      </c>
      <c r="H2711" s="55">
        <v>0</v>
      </c>
      <c r="I2711" s="55">
        <v>0</v>
      </c>
      <c r="J2711" s="55">
        <v>0</v>
      </c>
      <c r="K2711" s="55">
        <v>0</v>
      </c>
      <c r="L2711" s="55">
        <v>0</v>
      </c>
      <c r="M2711" s="56">
        <v>76727304.576875463</v>
      </c>
    </row>
    <row r="2712" spans="1:13" x14ac:dyDescent="0.4">
      <c r="A2712" s="51"/>
      <c r="B2712" s="52">
        <v>2694</v>
      </c>
      <c r="C2712" s="52">
        <v>0</v>
      </c>
      <c r="D2712" s="52">
        <v>0</v>
      </c>
      <c r="E2712" s="52">
        <v>7975803.7928969283</v>
      </c>
      <c r="F2712" s="52">
        <v>0</v>
      </c>
      <c r="G2712" s="52">
        <v>0</v>
      </c>
      <c r="H2712" s="52">
        <v>0</v>
      </c>
      <c r="I2712" s="52">
        <v>0</v>
      </c>
      <c r="J2712" s="52">
        <v>0</v>
      </c>
      <c r="K2712" s="52">
        <v>18603352.160140641</v>
      </c>
      <c r="L2712" s="52">
        <v>0</v>
      </c>
      <c r="M2712" s="53">
        <v>26579155.953037567</v>
      </c>
    </row>
    <row r="2713" spans="1:13" x14ac:dyDescent="0.4">
      <c r="A2713" s="54"/>
      <c r="B2713" s="55">
        <v>2695</v>
      </c>
      <c r="C2713" s="55">
        <v>0</v>
      </c>
      <c r="D2713" s="55">
        <v>0</v>
      </c>
      <c r="E2713" s="55">
        <v>0</v>
      </c>
      <c r="F2713" s="55">
        <v>13636045.145255346</v>
      </c>
      <c r="G2713" s="55">
        <v>0</v>
      </c>
      <c r="H2713" s="55">
        <v>0</v>
      </c>
      <c r="I2713" s="55">
        <v>0</v>
      </c>
      <c r="J2713" s="55">
        <v>0</v>
      </c>
      <c r="K2713" s="55">
        <v>0</v>
      </c>
      <c r="L2713" s="55">
        <v>0</v>
      </c>
      <c r="M2713" s="56">
        <v>13636045.145255346</v>
      </c>
    </row>
    <row r="2714" spans="1:13" x14ac:dyDescent="0.4">
      <c r="A2714" s="51"/>
      <c r="B2714" s="52">
        <v>2696</v>
      </c>
      <c r="C2714" s="52">
        <v>0</v>
      </c>
      <c r="D2714" s="52">
        <v>0</v>
      </c>
      <c r="E2714" s="52">
        <v>0</v>
      </c>
      <c r="F2714" s="52">
        <v>0</v>
      </c>
      <c r="G2714" s="52">
        <v>9082678.2972643301</v>
      </c>
      <c r="H2714" s="52">
        <v>0</v>
      </c>
      <c r="I2714" s="52">
        <v>0</v>
      </c>
      <c r="J2714" s="52">
        <v>0</v>
      </c>
      <c r="K2714" s="52">
        <v>0</v>
      </c>
      <c r="L2714" s="52">
        <v>0</v>
      </c>
      <c r="M2714" s="53">
        <v>9082678.2972643301</v>
      </c>
    </row>
    <row r="2715" spans="1:13" x14ac:dyDescent="0.4">
      <c r="A2715" s="54"/>
      <c r="B2715" s="55">
        <v>2697</v>
      </c>
      <c r="C2715" s="55">
        <v>0</v>
      </c>
      <c r="D2715" s="55">
        <v>0</v>
      </c>
      <c r="E2715" s="55">
        <v>0</v>
      </c>
      <c r="F2715" s="55">
        <v>0</v>
      </c>
      <c r="G2715" s="55">
        <v>0</v>
      </c>
      <c r="H2715" s="55">
        <v>0</v>
      </c>
      <c r="I2715" s="55">
        <v>0</v>
      </c>
      <c r="J2715" s="55">
        <v>0</v>
      </c>
      <c r="K2715" s="55">
        <v>0</v>
      </c>
      <c r="L2715" s="55">
        <v>0</v>
      </c>
      <c r="M2715" s="56">
        <v>0</v>
      </c>
    </row>
    <row r="2716" spans="1:13" x14ac:dyDescent="0.4">
      <c r="A2716" s="51"/>
      <c r="B2716" s="52">
        <v>2698</v>
      </c>
      <c r="C2716" s="52">
        <v>0</v>
      </c>
      <c r="D2716" s="52">
        <v>0</v>
      </c>
      <c r="E2716" s="52">
        <v>0</v>
      </c>
      <c r="F2716" s="52">
        <v>6065700.2635876723</v>
      </c>
      <c r="G2716" s="52">
        <v>0</v>
      </c>
      <c r="H2716" s="52">
        <v>0</v>
      </c>
      <c r="I2716" s="52">
        <v>0</v>
      </c>
      <c r="J2716" s="52">
        <v>0</v>
      </c>
      <c r="K2716" s="52">
        <v>40688110.069043055</v>
      </c>
      <c r="L2716" s="52">
        <v>0</v>
      </c>
      <c r="M2716" s="53">
        <v>46753810.332630724</v>
      </c>
    </row>
    <row r="2717" spans="1:13" x14ac:dyDescent="0.4">
      <c r="A2717" s="54"/>
      <c r="B2717" s="55">
        <v>2699</v>
      </c>
      <c r="C2717" s="55">
        <v>0</v>
      </c>
      <c r="D2717" s="55">
        <v>0</v>
      </c>
      <c r="E2717" s="55">
        <v>0</v>
      </c>
      <c r="F2717" s="55">
        <v>0</v>
      </c>
      <c r="G2717" s="55">
        <v>0</v>
      </c>
      <c r="H2717" s="55">
        <v>0</v>
      </c>
      <c r="I2717" s="55">
        <v>0</v>
      </c>
      <c r="J2717" s="55">
        <v>0</v>
      </c>
      <c r="K2717" s="55">
        <v>0</v>
      </c>
      <c r="L2717" s="55">
        <v>15088617.41739421</v>
      </c>
      <c r="M2717" s="56">
        <v>15088617.41739421</v>
      </c>
    </row>
    <row r="2718" spans="1:13" x14ac:dyDescent="0.4">
      <c r="A2718" s="51"/>
      <c r="B2718" s="52">
        <v>2700</v>
      </c>
      <c r="C2718" s="52">
        <v>0</v>
      </c>
      <c r="D2718" s="52">
        <v>0</v>
      </c>
      <c r="E2718" s="52">
        <v>0</v>
      </c>
      <c r="F2718" s="52">
        <v>0</v>
      </c>
      <c r="G2718" s="52">
        <v>0</v>
      </c>
      <c r="H2718" s="52">
        <v>0</v>
      </c>
      <c r="I2718" s="52">
        <v>0</v>
      </c>
      <c r="J2718" s="52">
        <v>0</v>
      </c>
      <c r="K2718" s="52">
        <v>0</v>
      </c>
      <c r="L2718" s="52">
        <v>0</v>
      </c>
      <c r="M2718" s="53">
        <v>0</v>
      </c>
    </row>
    <row r="2719" spans="1:13" x14ac:dyDescent="0.4">
      <c r="A2719" s="54"/>
      <c r="B2719" s="55">
        <v>2701</v>
      </c>
      <c r="C2719" s="55">
        <v>0</v>
      </c>
      <c r="D2719" s="55">
        <v>0</v>
      </c>
      <c r="E2719" s="55">
        <v>0</v>
      </c>
      <c r="F2719" s="55">
        <v>0</v>
      </c>
      <c r="G2719" s="55">
        <v>0</v>
      </c>
      <c r="H2719" s="55">
        <v>0</v>
      </c>
      <c r="I2719" s="55">
        <v>0</v>
      </c>
      <c r="J2719" s="55">
        <v>0</v>
      </c>
      <c r="K2719" s="55">
        <v>0</v>
      </c>
      <c r="L2719" s="55">
        <v>0</v>
      </c>
      <c r="M2719" s="56">
        <v>0</v>
      </c>
    </row>
    <row r="2720" spans="1:13" x14ac:dyDescent="0.4">
      <c r="A2720" s="51"/>
      <c r="B2720" s="52">
        <v>2702</v>
      </c>
      <c r="C2720" s="52">
        <v>0</v>
      </c>
      <c r="D2720" s="52">
        <v>0</v>
      </c>
      <c r="E2720" s="52">
        <v>0</v>
      </c>
      <c r="F2720" s="52">
        <v>0</v>
      </c>
      <c r="G2720" s="52">
        <v>0</v>
      </c>
      <c r="H2720" s="52">
        <v>0</v>
      </c>
      <c r="I2720" s="52">
        <v>23919227.022040486</v>
      </c>
      <c r="J2720" s="52">
        <v>0</v>
      </c>
      <c r="K2720" s="52">
        <v>0</v>
      </c>
      <c r="L2720" s="52">
        <v>0</v>
      </c>
      <c r="M2720" s="53">
        <v>23919227.022040486</v>
      </c>
    </row>
    <row r="2721" spans="1:13" x14ac:dyDescent="0.4">
      <c r="A2721" s="54"/>
      <c r="B2721" s="55">
        <v>2703</v>
      </c>
      <c r="C2721" s="55">
        <v>0</v>
      </c>
      <c r="D2721" s="55">
        <v>0</v>
      </c>
      <c r="E2721" s="55">
        <v>0</v>
      </c>
      <c r="F2721" s="55">
        <v>0</v>
      </c>
      <c r="G2721" s="55">
        <v>21983131.931764483</v>
      </c>
      <c r="H2721" s="55">
        <v>0</v>
      </c>
      <c r="I2721" s="55">
        <v>10781967.68943294</v>
      </c>
      <c r="J2721" s="55">
        <v>11932134.441819638</v>
      </c>
      <c r="K2721" s="55">
        <v>0</v>
      </c>
      <c r="L2721" s="55">
        <v>0</v>
      </c>
      <c r="M2721" s="56">
        <v>32765099.621197425</v>
      </c>
    </row>
    <row r="2722" spans="1:13" x14ac:dyDescent="0.4">
      <c r="A2722" s="51"/>
      <c r="B2722" s="52">
        <v>2704</v>
      </c>
      <c r="C2722" s="52">
        <v>20706565.054259561</v>
      </c>
      <c r="D2722" s="52">
        <v>0</v>
      </c>
      <c r="E2722" s="52">
        <v>0</v>
      </c>
      <c r="F2722" s="52">
        <v>0</v>
      </c>
      <c r="G2722" s="52">
        <v>0</v>
      </c>
      <c r="H2722" s="52">
        <v>0</v>
      </c>
      <c r="I2722" s="52">
        <v>0</v>
      </c>
      <c r="J2722" s="52">
        <v>10777389.394085957</v>
      </c>
      <c r="K2722" s="52">
        <v>0</v>
      </c>
      <c r="L2722" s="52">
        <v>0</v>
      </c>
      <c r="M2722" s="53">
        <v>20706565.054259561</v>
      </c>
    </row>
    <row r="2723" spans="1:13" x14ac:dyDescent="0.4">
      <c r="A2723" s="54"/>
      <c r="B2723" s="55">
        <v>2705</v>
      </c>
      <c r="C2723" s="55">
        <v>0</v>
      </c>
      <c r="D2723" s="55">
        <v>0</v>
      </c>
      <c r="E2723" s="55">
        <v>0</v>
      </c>
      <c r="F2723" s="55">
        <v>0</v>
      </c>
      <c r="G2723" s="55">
        <v>161875100.09919661</v>
      </c>
      <c r="H2723" s="55">
        <v>0</v>
      </c>
      <c r="I2723" s="55">
        <v>0</v>
      </c>
      <c r="J2723" s="55">
        <v>8615254.4027708806</v>
      </c>
      <c r="K2723" s="55">
        <v>0</v>
      </c>
      <c r="L2723" s="55">
        <v>0</v>
      </c>
      <c r="M2723" s="56">
        <v>161875100.09919661</v>
      </c>
    </row>
    <row r="2724" spans="1:13" x14ac:dyDescent="0.4">
      <c r="A2724" s="51"/>
      <c r="B2724" s="52">
        <v>2706</v>
      </c>
      <c r="C2724" s="52">
        <v>0</v>
      </c>
      <c r="D2724" s="52">
        <v>0</v>
      </c>
      <c r="E2724" s="52">
        <v>0</v>
      </c>
      <c r="F2724" s="52">
        <v>0</v>
      </c>
      <c r="G2724" s="52">
        <v>0</v>
      </c>
      <c r="H2724" s="52">
        <v>0</v>
      </c>
      <c r="I2724" s="52">
        <v>9831057.8122986779</v>
      </c>
      <c r="J2724" s="52">
        <v>0</v>
      </c>
      <c r="K2724" s="52">
        <v>0</v>
      </c>
      <c r="L2724" s="52">
        <v>0</v>
      </c>
      <c r="M2724" s="53">
        <v>9831057.8122986779</v>
      </c>
    </row>
    <row r="2725" spans="1:13" x14ac:dyDescent="0.4">
      <c r="A2725" s="54"/>
      <c r="B2725" s="55">
        <v>2707</v>
      </c>
      <c r="C2725" s="55">
        <v>0</v>
      </c>
      <c r="D2725" s="55">
        <v>0</v>
      </c>
      <c r="E2725" s="55">
        <v>0</v>
      </c>
      <c r="F2725" s="55">
        <v>0</v>
      </c>
      <c r="G2725" s="55">
        <v>0</v>
      </c>
      <c r="H2725" s="55">
        <v>0</v>
      </c>
      <c r="I2725" s="55">
        <v>0</v>
      </c>
      <c r="J2725" s="55">
        <v>0</v>
      </c>
      <c r="K2725" s="55">
        <v>0</v>
      </c>
      <c r="L2725" s="55">
        <v>0</v>
      </c>
      <c r="M2725" s="56">
        <v>0</v>
      </c>
    </row>
    <row r="2726" spans="1:13" x14ac:dyDescent="0.4">
      <c r="A2726" s="51"/>
      <c r="B2726" s="52">
        <v>2708</v>
      </c>
      <c r="C2726" s="52">
        <v>0</v>
      </c>
      <c r="D2726" s="52">
        <v>0</v>
      </c>
      <c r="E2726" s="52">
        <v>0</v>
      </c>
      <c r="F2726" s="52">
        <v>0</v>
      </c>
      <c r="G2726" s="52">
        <v>0</v>
      </c>
      <c r="H2726" s="52">
        <v>0</v>
      </c>
      <c r="I2726" s="52">
        <v>0</v>
      </c>
      <c r="J2726" s="52">
        <v>0</v>
      </c>
      <c r="K2726" s="52">
        <v>0</v>
      </c>
      <c r="L2726" s="52">
        <v>0</v>
      </c>
      <c r="M2726" s="53">
        <v>0</v>
      </c>
    </row>
    <row r="2727" spans="1:13" x14ac:dyDescent="0.4">
      <c r="A2727" s="54"/>
      <c r="B2727" s="55">
        <v>2709</v>
      </c>
      <c r="C2727" s="55">
        <v>0</v>
      </c>
      <c r="D2727" s="55">
        <v>0</v>
      </c>
      <c r="E2727" s="55">
        <v>0</v>
      </c>
      <c r="F2727" s="55">
        <v>17320811.682595059</v>
      </c>
      <c r="G2727" s="55">
        <v>0</v>
      </c>
      <c r="H2727" s="55">
        <v>0</v>
      </c>
      <c r="I2727" s="55">
        <v>0</v>
      </c>
      <c r="J2727" s="55">
        <v>8187819.9581999294</v>
      </c>
      <c r="K2727" s="55">
        <v>27656771.462154381</v>
      </c>
      <c r="L2727" s="55">
        <v>0</v>
      </c>
      <c r="M2727" s="56">
        <v>44977583.14474944</v>
      </c>
    </row>
    <row r="2728" spans="1:13" x14ac:dyDescent="0.4">
      <c r="A2728" s="51"/>
      <c r="B2728" s="52">
        <v>2710</v>
      </c>
      <c r="C2728" s="52">
        <v>0</v>
      </c>
      <c r="D2728" s="52">
        <v>0</v>
      </c>
      <c r="E2728" s="52">
        <v>0</v>
      </c>
      <c r="F2728" s="52">
        <v>0</v>
      </c>
      <c r="G2728" s="52">
        <v>0</v>
      </c>
      <c r="H2728" s="52">
        <v>0</v>
      </c>
      <c r="I2728" s="52">
        <v>0</v>
      </c>
      <c r="J2728" s="52">
        <v>0</v>
      </c>
      <c r="K2728" s="52">
        <v>0</v>
      </c>
      <c r="L2728" s="52">
        <v>0</v>
      </c>
      <c r="M2728" s="53">
        <v>0</v>
      </c>
    </row>
    <row r="2729" spans="1:13" x14ac:dyDescent="0.4">
      <c r="A2729" s="54"/>
      <c r="B2729" s="55">
        <v>2711</v>
      </c>
      <c r="C2729" s="55">
        <v>11100736.782088405</v>
      </c>
      <c r="D2729" s="55">
        <v>0</v>
      </c>
      <c r="E2729" s="55">
        <v>0</v>
      </c>
      <c r="F2729" s="55">
        <v>0</v>
      </c>
      <c r="G2729" s="55">
        <v>8805832.4232784975</v>
      </c>
      <c r="H2729" s="55">
        <v>0</v>
      </c>
      <c r="I2729" s="55">
        <v>0</v>
      </c>
      <c r="J2729" s="55">
        <v>0</v>
      </c>
      <c r="K2729" s="55">
        <v>0</v>
      </c>
      <c r="L2729" s="55">
        <v>0</v>
      </c>
      <c r="M2729" s="56">
        <v>19906569.205366906</v>
      </c>
    </row>
    <row r="2730" spans="1:13" x14ac:dyDescent="0.4">
      <c r="A2730" s="51"/>
      <c r="B2730" s="52">
        <v>2712</v>
      </c>
      <c r="C2730" s="52">
        <v>8739717.0108932294</v>
      </c>
      <c r="D2730" s="52">
        <v>0</v>
      </c>
      <c r="E2730" s="52">
        <v>0</v>
      </c>
      <c r="F2730" s="52">
        <v>0</v>
      </c>
      <c r="G2730" s="52">
        <v>0</v>
      </c>
      <c r="H2730" s="52">
        <v>0</v>
      </c>
      <c r="I2730" s="52">
        <v>0</v>
      </c>
      <c r="J2730" s="52">
        <v>0</v>
      </c>
      <c r="K2730" s="52">
        <v>0</v>
      </c>
      <c r="L2730" s="52">
        <v>0</v>
      </c>
      <c r="M2730" s="53">
        <v>2242364388.7189536</v>
      </c>
    </row>
    <row r="2731" spans="1:13" x14ac:dyDescent="0.4">
      <c r="A2731" s="54"/>
      <c r="B2731" s="55">
        <v>2713</v>
      </c>
      <c r="C2731" s="55">
        <v>7975862.4184626108</v>
      </c>
      <c r="D2731" s="55">
        <v>0</v>
      </c>
      <c r="E2731" s="55">
        <v>0</v>
      </c>
      <c r="F2731" s="55">
        <v>0</v>
      </c>
      <c r="G2731" s="55">
        <v>0</v>
      </c>
      <c r="H2731" s="55">
        <v>0</v>
      </c>
      <c r="I2731" s="55">
        <v>5856931.0364893228</v>
      </c>
      <c r="J2731" s="55">
        <v>0</v>
      </c>
      <c r="K2731" s="55">
        <v>0</v>
      </c>
      <c r="L2731" s="55">
        <v>0</v>
      </c>
      <c r="M2731" s="56">
        <v>13832793.454951936</v>
      </c>
    </row>
    <row r="2732" spans="1:13" x14ac:dyDescent="0.4">
      <c r="A2732" s="51"/>
      <c r="B2732" s="52">
        <v>2714</v>
      </c>
      <c r="C2732" s="52">
        <v>0</v>
      </c>
      <c r="D2732" s="52">
        <v>0</v>
      </c>
      <c r="E2732" s="52">
        <v>0</v>
      </c>
      <c r="F2732" s="52">
        <v>0</v>
      </c>
      <c r="G2732" s="52">
        <v>0</v>
      </c>
      <c r="H2732" s="52">
        <v>0</v>
      </c>
      <c r="I2732" s="52">
        <v>0</v>
      </c>
      <c r="J2732" s="52">
        <v>10778960.027543817</v>
      </c>
      <c r="K2732" s="52">
        <v>0</v>
      </c>
      <c r="L2732" s="52">
        <v>0</v>
      </c>
      <c r="M2732" s="53">
        <v>0</v>
      </c>
    </row>
    <row r="2733" spans="1:13" x14ac:dyDescent="0.4">
      <c r="A2733" s="54"/>
      <c r="B2733" s="55">
        <v>2715</v>
      </c>
      <c r="C2733" s="55">
        <v>0</v>
      </c>
      <c r="D2733" s="55">
        <v>0</v>
      </c>
      <c r="E2733" s="55">
        <v>0</v>
      </c>
      <c r="F2733" s="55">
        <v>0</v>
      </c>
      <c r="G2733" s="55">
        <v>0</v>
      </c>
      <c r="H2733" s="55">
        <v>0</v>
      </c>
      <c r="I2733" s="55">
        <v>0</v>
      </c>
      <c r="J2733" s="55">
        <v>0</v>
      </c>
      <c r="K2733" s="55">
        <v>0</v>
      </c>
      <c r="L2733" s="55">
        <v>0</v>
      </c>
      <c r="M2733" s="56">
        <v>0</v>
      </c>
    </row>
    <row r="2734" spans="1:13" x14ac:dyDescent="0.4">
      <c r="A2734" s="51"/>
      <c r="B2734" s="52">
        <v>2716</v>
      </c>
      <c r="C2734" s="52">
        <v>0</v>
      </c>
      <c r="D2734" s="52">
        <v>19063382.971896965</v>
      </c>
      <c r="E2734" s="52">
        <v>0</v>
      </c>
      <c r="F2734" s="52">
        <v>30084666.352517162</v>
      </c>
      <c r="G2734" s="52">
        <v>0</v>
      </c>
      <c r="H2734" s="52">
        <v>0</v>
      </c>
      <c r="I2734" s="52">
        <v>0</v>
      </c>
      <c r="J2734" s="52">
        <v>0</v>
      </c>
      <c r="K2734" s="52">
        <v>11800763.786329836</v>
      </c>
      <c r="L2734" s="52">
        <v>0</v>
      </c>
      <c r="M2734" s="53">
        <v>60948813.110743955</v>
      </c>
    </row>
    <row r="2735" spans="1:13" x14ac:dyDescent="0.4">
      <c r="A2735" s="54"/>
      <c r="B2735" s="55">
        <v>2717</v>
      </c>
      <c r="C2735" s="55">
        <v>8211350.8905591154</v>
      </c>
      <c r="D2735" s="55">
        <v>0</v>
      </c>
      <c r="E2735" s="55">
        <v>0</v>
      </c>
      <c r="F2735" s="55">
        <v>0</v>
      </c>
      <c r="G2735" s="55">
        <v>0</v>
      </c>
      <c r="H2735" s="55">
        <v>6397733.129011821</v>
      </c>
      <c r="I2735" s="55">
        <v>0</v>
      </c>
      <c r="J2735" s="55">
        <v>0</v>
      </c>
      <c r="K2735" s="55">
        <v>30911581.097794861</v>
      </c>
      <c r="L2735" s="55">
        <v>0</v>
      </c>
      <c r="M2735" s="56">
        <v>51471659.909277603</v>
      </c>
    </row>
    <row r="2736" spans="1:13" x14ac:dyDescent="0.4">
      <c r="A2736" s="51"/>
      <c r="B2736" s="52">
        <v>2718</v>
      </c>
      <c r="C2736" s="52">
        <v>0</v>
      </c>
      <c r="D2736" s="52">
        <v>42768996.120579451</v>
      </c>
      <c r="E2736" s="52">
        <v>0</v>
      </c>
      <c r="F2736" s="52">
        <v>0</v>
      </c>
      <c r="G2736" s="52">
        <v>0</v>
      </c>
      <c r="H2736" s="52">
        <v>0</v>
      </c>
      <c r="I2736" s="52">
        <v>0</v>
      </c>
      <c r="J2736" s="52">
        <v>0</v>
      </c>
      <c r="K2736" s="52">
        <v>0</v>
      </c>
      <c r="L2736" s="52">
        <v>0</v>
      </c>
      <c r="M2736" s="53">
        <v>42768996.120579451</v>
      </c>
    </row>
    <row r="2737" spans="1:13" x14ac:dyDescent="0.4">
      <c r="A2737" s="54"/>
      <c r="B2737" s="55">
        <v>2719</v>
      </c>
      <c r="C2737" s="55">
        <v>0</v>
      </c>
      <c r="D2737" s="55">
        <v>0</v>
      </c>
      <c r="E2737" s="55">
        <v>0</v>
      </c>
      <c r="F2737" s="55">
        <v>0</v>
      </c>
      <c r="G2737" s="55">
        <v>0</v>
      </c>
      <c r="H2737" s="55">
        <v>0</v>
      </c>
      <c r="I2737" s="55">
        <v>0</v>
      </c>
      <c r="J2737" s="55">
        <v>0</v>
      </c>
      <c r="K2737" s="55">
        <v>0</v>
      </c>
      <c r="L2737" s="55">
        <v>0</v>
      </c>
      <c r="M2737" s="56">
        <v>0</v>
      </c>
    </row>
    <row r="2738" spans="1:13" x14ac:dyDescent="0.4">
      <c r="A2738" s="51"/>
      <c r="B2738" s="52">
        <v>2720</v>
      </c>
      <c r="C2738" s="52">
        <v>0</v>
      </c>
      <c r="D2738" s="52">
        <v>0</v>
      </c>
      <c r="E2738" s="52">
        <v>0</v>
      </c>
      <c r="F2738" s="52">
        <v>0</v>
      </c>
      <c r="G2738" s="52">
        <v>0</v>
      </c>
      <c r="H2738" s="52">
        <v>0</v>
      </c>
      <c r="I2738" s="52">
        <v>0</v>
      </c>
      <c r="J2738" s="52">
        <v>0</v>
      </c>
      <c r="K2738" s="52">
        <v>7097548.1863445956</v>
      </c>
      <c r="L2738" s="52">
        <v>6710414.6646468202</v>
      </c>
      <c r="M2738" s="53">
        <v>13807962.850991417</v>
      </c>
    </row>
    <row r="2739" spans="1:13" x14ac:dyDescent="0.4">
      <c r="A2739" s="54"/>
      <c r="B2739" s="55">
        <v>2721</v>
      </c>
      <c r="C2739" s="55">
        <v>0</v>
      </c>
      <c r="D2739" s="55">
        <v>0</v>
      </c>
      <c r="E2739" s="55">
        <v>0</v>
      </c>
      <c r="F2739" s="55">
        <v>0</v>
      </c>
      <c r="G2739" s="55">
        <v>12090343.449165616</v>
      </c>
      <c r="H2739" s="55">
        <v>0</v>
      </c>
      <c r="I2739" s="55">
        <v>0</v>
      </c>
      <c r="J2739" s="55">
        <v>0</v>
      </c>
      <c r="K2739" s="55">
        <v>0</v>
      </c>
      <c r="L2739" s="55">
        <v>0</v>
      </c>
      <c r="M2739" s="56">
        <v>19589492.121237166</v>
      </c>
    </row>
    <row r="2740" spans="1:13" x14ac:dyDescent="0.4">
      <c r="A2740" s="51"/>
      <c r="B2740" s="52">
        <v>2722</v>
      </c>
      <c r="C2740" s="52">
        <v>0</v>
      </c>
      <c r="D2740" s="52">
        <v>0</v>
      </c>
      <c r="E2740" s="52">
        <v>0</v>
      </c>
      <c r="F2740" s="52">
        <v>0</v>
      </c>
      <c r="G2740" s="52">
        <v>0</v>
      </c>
      <c r="H2740" s="52">
        <v>0</v>
      </c>
      <c r="I2740" s="52">
        <v>0</v>
      </c>
      <c r="J2740" s="52">
        <v>0</v>
      </c>
      <c r="K2740" s="52">
        <v>0</v>
      </c>
      <c r="L2740" s="52">
        <v>0</v>
      </c>
      <c r="M2740" s="53">
        <v>0</v>
      </c>
    </row>
    <row r="2741" spans="1:13" x14ac:dyDescent="0.4">
      <c r="A2741" s="54"/>
      <c r="B2741" s="55">
        <v>2723</v>
      </c>
      <c r="C2741" s="55">
        <v>0</v>
      </c>
      <c r="D2741" s="55">
        <v>0</v>
      </c>
      <c r="E2741" s="55">
        <v>0</v>
      </c>
      <c r="F2741" s="55">
        <v>0</v>
      </c>
      <c r="G2741" s="55">
        <v>0</v>
      </c>
      <c r="H2741" s="55">
        <v>0</v>
      </c>
      <c r="I2741" s="55">
        <v>0</v>
      </c>
      <c r="J2741" s="55">
        <v>0</v>
      </c>
      <c r="K2741" s="55">
        <v>0</v>
      </c>
      <c r="L2741" s="55">
        <v>0</v>
      </c>
      <c r="M2741" s="56">
        <v>0</v>
      </c>
    </row>
    <row r="2742" spans="1:13" x14ac:dyDescent="0.4">
      <c r="A2742" s="51"/>
      <c r="B2742" s="52">
        <v>2724</v>
      </c>
      <c r="C2742" s="52">
        <v>0</v>
      </c>
      <c r="D2742" s="52">
        <v>0</v>
      </c>
      <c r="E2742" s="52">
        <v>0</v>
      </c>
      <c r="F2742" s="52">
        <v>0</v>
      </c>
      <c r="G2742" s="52">
        <v>0</v>
      </c>
      <c r="H2742" s="52">
        <v>0</v>
      </c>
      <c r="I2742" s="52">
        <v>0</v>
      </c>
      <c r="J2742" s="52">
        <v>0</v>
      </c>
      <c r="K2742" s="52">
        <v>0</v>
      </c>
      <c r="L2742" s="52">
        <v>0</v>
      </c>
      <c r="M2742" s="53">
        <v>0</v>
      </c>
    </row>
    <row r="2743" spans="1:13" x14ac:dyDescent="0.4">
      <c r="A2743" s="54"/>
      <c r="B2743" s="55">
        <v>2725</v>
      </c>
      <c r="C2743" s="55">
        <v>0</v>
      </c>
      <c r="D2743" s="55">
        <v>0</v>
      </c>
      <c r="E2743" s="55">
        <v>0</v>
      </c>
      <c r="F2743" s="55">
        <v>0</v>
      </c>
      <c r="G2743" s="55">
        <v>8092632.2035659011</v>
      </c>
      <c r="H2743" s="55">
        <v>0</v>
      </c>
      <c r="I2743" s="55">
        <v>0</v>
      </c>
      <c r="J2743" s="55">
        <v>0</v>
      </c>
      <c r="K2743" s="55">
        <v>0</v>
      </c>
      <c r="L2743" s="55">
        <v>0</v>
      </c>
      <c r="M2743" s="56">
        <v>14006412.145909991</v>
      </c>
    </row>
    <row r="2744" spans="1:13" x14ac:dyDescent="0.4">
      <c r="A2744" s="51"/>
      <c r="B2744" s="52">
        <v>2726</v>
      </c>
      <c r="C2744" s="52">
        <v>0</v>
      </c>
      <c r="D2744" s="52">
        <v>6780676.6770107113</v>
      </c>
      <c r="E2744" s="52">
        <v>0</v>
      </c>
      <c r="F2744" s="52">
        <v>0</v>
      </c>
      <c r="G2744" s="52">
        <v>0</v>
      </c>
      <c r="H2744" s="52">
        <v>0</v>
      </c>
      <c r="I2744" s="52">
        <v>0</v>
      </c>
      <c r="J2744" s="52">
        <v>0</v>
      </c>
      <c r="K2744" s="52">
        <v>0</v>
      </c>
      <c r="L2744" s="52">
        <v>0</v>
      </c>
      <c r="M2744" s="53">
        <v>6780676.6770107113</v>
      </c>
    </row>
    <row r="2745" spans="1:13" x14ac:dyDescent="0.4">
      <c r="A2745" s="54"/>
      <c r="B2745" s="55">
        <v>2727</v>
      </c>
      <c r="C2745" s="55">
        <v>0</v>
      </c>
      <c r="D2745" s="55">
        <v>0</v>
      </c>
      <c r="E2745" s="55">
        <v>0</v>
      </c>
      <c r="F2745" s="55">
        <v>0</v>
      </c>
      <c r="G2745" s="55">
        <v>0</v>
      </c>
      <c r="H2745" s="55">
        <v>0</v>
      </c>
      <c r="I2745" s="55">
        <v>0</v>
      </c>
      <c r="J2745" s="55">
        <v>0</v>
      </c>
      <c r="K2745" s="55">
        <v>0</v>
      </c>
      <c r="L2745" s="55">
        <v>0</v>
      </c>
      <c r="M2745" s="56">
        <v>0</v>
      </c>
    </row>
    <row r="2746" spans="1:13" x14ac:dyDescent="0.4">
      <c r="A2746" s="51"/>
      <c r="B2746" s="52">
        <v>2728</v>
      </c>
      <c r="C2746" s="52">
        <v>0</v>
      </c>
      <c r="D2746" s="52">
        <v>0</v>
      </c>
      <c r="E2746" s="52">
        <v>11035219.390980495</v>
      </c>
      <c r="F2746" s="52">
        <v>0</v>
      </c>
      <c r="G2746" s="52">
        <v>0</v>
      </c>
      <c r="H2746" s="52">
        <v>0</v>
      </c>
      <c r="I2746" s="52">
        <v>7115486.8397456184</v>
      </c>
      <c r="J2746" s="52">
        <v>0</v>
      </c>
      <c r="K2746" s="52">
        <v>0</v>
      </c>
      <c r="L2746" s="52">
        <v>0</v>
      </c>
      <c r="M2746" s="53">
        <v>18150706.230726115</v>
      </c>
    </row>
    <row r="2747" spans="1:13" x14ac:dyDescent="0.4">
      <c r="A2747" s="54"/>
      <c r="B2747" s="55">
        <v>2729</v>
      </c>
      <c r="C2747" s="55">
        <v>0</v>
      </c>
      <c r="D2747" s="55">
        <v>12558677.707878159</v>
      </c>
      <c r="E2747" s="55">
        <v>41042921.313855827</v>
      </c>
      <c r="F2747" s="55">
        <v>0</v>
      </c>
      <c r="G2747" s="55">
        <v>37374826.767132789</v>
      </c>
      <c r="H2747" s="55">
        <v>0</v>
      </c>
      <c r="I2747" s="55">
        <v>0</v>
      </c>
      <c r="J2747" s="55">
        <v>0</v>
      </c>
      <c r="K2747" s="55">
        <v>26991491.550696284</v>
      </c>
      <c r="L2747" s="55">
        <v>0</v>
      </c>
      <c r="M2747" s="56">
        <v>117967917.33956306</v>
      </c>
    </row>
    <row r="2748" spans="1:13" x14ac:dyDescent="0.4">
      <c r="A2748" s="51"/>
      <c r="B2748" s="52">
        <v>2730</v>
      </c>
      <c r="C2748" s="52">
        <v>0</v>
      </c>
      <c r="D2748" s="52">
        <v>107436532.70330164</v>
      </c>
      <c r="E2748" s="52">
        <v>0</v>
      </c>
      <c r="F2748" s="52">
        <v>0</v>
      </c>
      <c r="G2748" s="52">
        <v>0</v>
      </c>
      <c r="H2748" s="52">
        <v>18890209.566444576</v>
      </c>
      <c r="I2748" s="52">
        <v>5874337.7438954525</v>
      </c>
      <c r="J2748" s="52">
        <v>0</v>
      </c>
      <c r="K2748" s="52">
        <v>0</v>
      </c>
      <c r="L2748" s="52">
        <v>0</v>
      </c>
      <c r="M2748" s="53">
        <v>132201080.01364169</v>
      </c>
    </row>
    <row r="2749" spans="1:13" x14ac:dyDescent="0.4">
      <c r="A2749" s="54"/>
      <c r="B2749" s="55">
        <v>2731</v>
      </c>
      <c r="C2749" s="55">
        <v>0</v>
      </c>
      <c r="D2749" s="55">
        <v>0</v>
      </c>
      <c r="E2749" s="55">
        <v>0</v>
      </c>
      <c r="F2749" s="55">
        <v>0</v>
      </c>
      <c r="G2749" s="55">
        <v>0</v>
      </c>
      <c r="H2749" s="55">
        <v>0</v>
      </c>
      <c r="I2749" s="55">
        <v>0</v>
      </c>
      <c r="J2749" s="55">
        <v>0</v>
      </c>
      <c r="K2749" s="55">
        <v>0</v>
      </c>
      <c r="L2749" s="55">
        <v>0</v>
      </c>
      <c r="M2749" s="56">
        <v>0</v>
      </c>
    </row>
    <row r="2750" spans="1:13" x14ac:dyDescent="0.4">
      <c r="A2750" s="51"/>
      <c r="B2750" s="52">
        <v>2732</v>
      </c>
      <c r="C2750" s="52">
        <v>0</v>
      </c>
      <c r="D2750" s="52">
        <v>0</v>
      </c>
      <c r="E2750" s="52">
        <v>38857043.328426898</v>
      </c>
      <c r="F2750" s="52">
        <v>0</v>
      </c>
      <c r="G2750" s="52">
        <v>0</v>
      </c>
      <c r="H2750" s="52">
        <v>0</v>
      </c>
      <c r="I2750" s="52">
        <v>0</v>
      </c>
      <c r="J2750" s="52">
        <v>0</v>
      </c>
      <c r="K2750" s="52">
        <v>0</v>
      </c>
      <c r="L2750" s="52">
        <v>0</v>
      </c>
      <c r="M2750" s="53">
        <v>38857043.328426898</v>
      </c>
    </row>
    <row r="2751" spans="1:13" x14ac:dyDescent="0.4">
      <c r="A2751" s="54"/>
      <c r="B2751" s="55">
        <v>2733</v>
      </c>
      <c r="C2751" s="55">
        <v>0</v>
      </c>
      <c r="D2751" s="55">
        <v>0</v>
      </c>
      <c r="E2751" s="55">
        <v>6662025.1106971949</v>
      </c>
      <c r="F2751" s="55">
        <v>0</v>
      </c>
      <c r="G2751" s="55">
        <v>7928235.9587173387</v>
      </c>
      <c r="H2751" s="55">
        <v>0</v>
      </c>
      <c r="I2751" s="55">
        <v>0</v>
      </c>
      <c r="J2751" s="55">
        <v>0</v>
      </c>
      <c r="K2751" s="55">
        <v>0</v>
      </c>
      <c r="L2751" s="55">
        <v>0</v>
      </c>
      <c r="M2751" s="56">
        <v>14590261.069414534</v>
      </c>
    </row>
    <row r="2752" spans="1:13" x14ac:dyDescent="0.4">
      <c r="A2752" s="51"/>
      <c r="B2752" s="52">
        <v>2734</v>
      </c>
      <c r="C2752" s="52">
        <v>0</v>
      </c>
      <c r="D2752" s="52">
        <v>0</v>
      </c>
      <c r="E2752" s="52">
        <v>0</v>
      </c>
      <c r="F2752" s="52">
        <v>0</v>
      </c>
      <c r="G2752" s="52">
        <v>0</v>
      </c>
      <c r="H2752" s="52">
        <v>0</v>
      </c>
      <c r="I2752" s="52">
        <v>0</v>
      </c>
      <c r="J2752" s="52">
        <v>5907242.3850330207</v>
      </c>
      <c r="K2752" s="52">
        <v>0</v>
      </c>
      <c r="L2752" s="52">
        <v>0</v>
      </c>
      <c r="M2752" s="53">
        <v>0</v>
      </c>
    </row>
    <row r="2753" spans="1:13" x14ac:dyDescent="0.4">
      <c r="A2753" s="54"/>
      <c r="B2753" s="55">
        <v>2735</v>
      </c>
      <c r="C2753" s="55">
        <v>0</v>
      </c>
      <c r="D2753" s="55">
        <v>0</v>
      </c>
      <c r="E2753" s="55">
        <v>0</v>
      </c>
      <c r="F2753" s="55">
        <v>0</v>
      </c>
      <c r="G2753" s="55">
        <v>0</v>
      </c>
      <c r="H2753" s="55">
        <v>0</v>
      </c>
      <c r="I2753" s="55">
        <v>0</v>
      </c>
      <c r="J2753" s="55">
        <v>0</v>
      </c>
      <c r="K2753" s="55">
        <v>0</v>
      </c>
      <c r="L2753" s="55">
        <v>0</v>
      </c>
      <c r="M2753" s="56">
        <v>10263284.816920891</v>
      </c>
    </row>
    <row r="2754" spans="1:13" x14ac:dyDescent="0.4">
      <c r="A2754" s="51"/>
      <c r="B2754" s="52">
        <v>2736</v>
      </c>
      <c r="C2754" s="52">
        <v>0</v>
      </c>
      <c r="D2754" s="52">
        <v>0</v>
      </c>
      <c r="E2754" s="52">
        <v>7661636.518018649</v>
      </c>
      <c r="F2754" s="52">
        <v>0</v>
      </c>
      <c r="G2754" s="52">
        <v>0</v>
      </c>
      <c r="H2754" s="52">
        <v>0</v>
      </c>
      <c r="I2754" s="52">
        <v>8803878.6944252625</v>
      </c>
      <c r="J2754" s="52">
        <v>6138028.8910448672</v>
      </c>
      <c r="K2754" s="52">
        <v>0</v>
      </c>
      <c r="L2754" s="52">
        <v>0</v>
      </c>
      <c r="M2754" s="53">
        <v>16465515.212443912</v>
      </c>
    </row>
    <row r="2755" spans="1:13" x14ac:dyDescent="0.4">
      <c r="A2755" s="54"/>
      <c r="B2755" s="55">
        <v>2737</v>
      </c>
      <c r="C2755" s="55">
        <v>0</v>
      </c>
      <c r="D2755" s="55">
        <v>5773996.9183713282</v>
      </c>
      <c r="E2755" s="55">
        <v>0</v>
      </c>
      <c r="F2755" s="55">
        <v>0</v>
      </c>
      <c r="G2755" s="55">
        <v>0</v>
      </c>
      <c r="H2755" s="55">
        <v>6723983.6767432922</v>
      </c>
      <c r="I2755" s="55">
        <v>0</v>
      </c>
      <c r="J2755" s="55">
        <v>0</v>
      </c>
      <c r="K2755" s="55">
        <v>0</v>
      </c>
      <c r="L2755" s="55">
        <v>0</v>
      </c>
      <c r="M2755" s="56">
        <v>12497980.59511462</v>
      </c>
    </row>
    <row r="2756" spans="1:13" x14ac:dyDescent="0.4">
      <c r="A2756" s="51"/>
      <c r="B2756" s="52">
        <v>2738</v>
      </c>
      <c r="C2756" s="52">
        <v>0</v>
      </c>
      <c r="D2756" s="52">
        <v>0</v>
      </c>
      <c r="E2756" s="52">
        <v>0</v>
      </c>
      <c r="F2756" s="52">
        <v>0</v>
      </c>
      <c r="G2756" s="52">
        <v>0</v>
      </c>
      <c r="H2756" s="52">
        <v>6007926.0070211636</v>
      </c>
      <c r="I2756" s="52">
        <v>0</v>
      </c>
      <c r="J2756" s="52">
        <v>0</v>
      </c>
      <c r="K2756" s="52">
        <v>0</v>
      </c>
      <c r="L2756" s="52">
        <v>0</v>
      </c>
      <c r="M2756" s="53">
        <v>6007926.0070211636</v>
      </c>
    </row>
    <row r="2757" spans="1:13" x14ac:dyDescent="0.4">
      <c r="A2757" s="54"/>
      <c r="B2757" s="55">
        <v>2739</v>
      </c>
      <c r="C2757" s="55">
        <v>0</v>
      </c>
      <c r="D2757" s="55">
        <v>11078590.606792968</v>
      </c>
      <c r="E2757" s="55">
        <v>0</v>
      </c>
      <c r="F2757" s="55">
        <v>0</v>
      </c>
      <c r="G2757" s="55">
        <v>0</v>
      </c>
      <c r="H2757" s="55">
        <v>8886536.70958771</v>
      </c>
      <c r="I2757" s="55">
        <v>0</v>
      </c>
      <c r="J2757" s="55">
        <v>0</v>
      </c>
      <c r="K2757" s="55">
        <v>0</v>
      </c>
      <c r="L2757" s="55">
        <v>0</v>
      </c>
      <c r="M2757" s="56">
        <v>19965127.31638068</v>
      </c>
    </row>
    <row r="2758" spans="1:13" x14ac:dyDescent="0.4">
      <c r="A2758" s="51"/>
      <c r="B2758" s="52">
        <v>2740</v>
      </c>
      <c r="C2758" s="52">
        <v>0</v>
      </c>
      <c r="D2758" s="52">
        <v>0</v>
      </c>
      <c r="E2758" s="52">
        <v>0</v>
      </c>
      <c r="F2758" s="52">
        <v>0</v>
      </c>
      <c r="G2758" s="52">
        <v>0</v>
      </c>
      <c r="H2758" s="52">
        <v>9175455.5669921301</v>
      </c>
      <c r="I2758" s="52">
        <v>0</v>
      </c>
      <c r="J2758" s="52">
        <v>0</v>
      </c>
      <c r="K2758" s="52">
        <v>0</v>
      </c>
      <c r="L2758" s="52">
        <v>0</v>
      </c>
      <c r="M2758" s="53">
        <v>9175455.5669921301</v>
      </c>
    </row>
    <row r="2759" spans="1:13" x14ac:dyDescent="0.4">
      <c r="A2759" s="54"/>
      <c r="B2759" s="55">
        <v>2741</v>
      </c>
      <c r="C2759" s="55">
        <v>0</v>
      </c>
      <c r="D2759" s="55">
        <v>0</v>
      </c>
      <c r="E2759" s="55">
        <v>0</v>
      </c>
      <c r="F2759" s="55">
        <v>37754799.863840312</v>
      </c>
      <c r="G2759" s="55">
        <v>0</v>
      </c>
      <c r="H2759" s="55">
        <v>0</v>
      </c>
      <c r="I2759" s="55">
        <v>0</v>
      </c>
      <c r="J2759" s="55">
        <v>0</v>
      </c>
      <c r="K2759" s="55">
        <v>7770172.414800927</v>
      </c>
      <c r="L2759" s="55">
        <v>0</v>
      </c>
      <c r="M2759" s="56">
        <v>45524972.278641239</v>
      </c>
    </row>
    <row r="2760" spans="1:13" x14ac:dyDescent="0.4">
      <c r="A2760" s="51"/>
      <c r="B2760" s="52">
        <v>2742</v>
      </c>
      <c r="C2760" s="52">
        <v>0</v>
      </c>
      <c r="D2760" s="52">
        <v>0</v>
      </c>
      <c r="E2760" s="52">
        <v>0</v>
      </c>
      <c r="F2760" s="52">
        <v>0</v>
      </c>
      <c r="G2760" s="52">
        <v>0</v>
      </c>
      <c r="H2760" s="52">
        <v>0</v>
      </c>
      <c r="I2760" s="52">
        <v>0</v>
      </c>
      <c r="J2760" s="52">
        <v>0</v>
      </c>
      <c r="K2760" s="52">
        <v>0</v>
      </c>
      <c r="L2760" s="52">
        <v>0</v>
      </c>
      <c r="M2760" s="53">
        <v>0</v>
      </c>
    </row>
    <row r="2761" spans="1:13" x14ac:dyDescent="0.4">
      <c r="A2761" s="54"/>
      <c r="B2761" s="55">
        <v>2743</v>
      </c>
      <c r="C2761" s="55">
        <v>0</v>
      </c>
      <c r="D2761" s="55">
        <v>0</v>
      </c>
      <c r="E2761" s="55">
        <v>0</v>
      </c>
      <c r="F2761" s="55">
        <v>0</v>
      </c>
      <c r="G2761" s="55">
        <v>0</v>
      </c>
      <c r="H2761" s="55">
        <v>0</v>
      </c>
      <c r="I2761" s="55">
        <v>0</v>
      </c>
      <c r="J2761" s="55">
        <v>0</v>
      </c>
      <c r="K2761" s="55">
        <v>0</v>
      </c>
      <c r="L2761" s="55">
        <v>0</v>
      </c>
      <c r="M2761" s="56">
        <v>9249913.5785568208</v>
      </c>
    </row>
    <row r="2762" spans="1:13" x14ac:dyDescent="0.4">
      <c r="A2762" s="51"/>
      <c r="B2762" s="52">
        <v>2744</v>
      </c>
      <c r="C2762" s="52">
        <v>0</v>
      </c>
      <c r="D2762" s="52">
        <v>0</v>
      </c>
      <c r="E2762" s="52">
        <v>0</v>
      </c>
      <c r="F2762" s="52">
        <v>0</v>
      </c>
      <c r="G2762" s="52">
        <v>0</v>
      </c>
      <c r="H2762" s="52">
        <v>0</v>
      </c>
      <c r="I2762" s="52">
        <v>0</v>
      </c>
      <c r="J2762" s="52">
        <v>0</v>
      </c>
      <c r="K2762" s="52">
        <v>0</v>
      </c>
      <c r="L2762" s="52">
        <v>0</v>
      </c>
      <c r="M2762" s="53">
        <v>0</v>
      </c>
    </row>
    <row r="2763" spans="1:13" x14ac:dyDescent="0.4">
      <c r="A2763" s="54"/>
      <c r="B2763" s="55">
        <v>2745</v>
      </c>
      <c r="C2763" s="55">
        <v>0</v>
      </c>
      <c r="D2763" s="55">
        <v>0</v>
      </c>
      <c r="E2763" s="55">
        <v>0</v>
      </c>
      <c r="F2763" s="55">
        <v>8187819.9581999294</v>
      </c>
      <c r="G2763" s="55">
        <v>0</v>
      </c>
      <c r="H2763" s="55">
        <v>0</v>
      </c>
      <c r="I2763" s="55">
        <v>16553076.384538272</v>
      </c>
      <c r="J2763" s="55">
        <v>0</v>
      </c>
      <c r="K2763" s="55">
        <v>0</v>
      </c>
      <c r="L2763" s="55">
        <v>0</v>
      </c>
      <c r="M2763" s="56">
        <v>24740896.3427382</v>
      </c>
    </row>
    <row r="2764" spans="1:13" x14ac:dyDescent="0.4">
      <c r="A2764" s="51"/>
      <c r="B2764" s="52">
        <v>2746</v>
      </c>
      <c r="C2764" s="52">
        <v>0</v>
      </c>
      <c r="D2764" s="52">
        <v>0</v>
      </c>
      <c r="E2764" s="52">
        <v>0</v>
      </c>
      <c r="F2764" s="52">
        <v>0</v>
      </c>
      <c r="G2764" s="52">
        <v>0</v>
      </c>
      <c r="H2764" s="52">
        <v>0</v>
      </c>
      <c r="I2764" s="52">
        <v>8573232.3099755868</v>
      </c>
      <c r="J2764" s="52">
        <v>0</v>
      </c>
      <c r="K2764" s="52">
        <v>0</v>
      </c>
      <c r="L2764" s="52">
        <v>0</v>
      </c>
      <c r="M2764" s="53">
        <v>8573232.3099755868</v>
      </c>
    </row>
    <row r="2765" spans="1:13" x14ac:dyDescent="0.4">
      <c r="A2765" s="54"/>
      <c r="B2765" s="55">
        <v>2747</v>
      </c>
      <c r="C2765" s="55">
        <v>0</v>
      </c>
      <c r="D2765" s="55">
        <v>0</v>
      </c>
      <c r="E2765" s="55">
        <v>36803737.716563448</v>
      </c>
      <c r="F2765" s="55">
        <v>0</v>
      </c>
      <c r="G2765" s="55">
        <v>0</v>
      </c>
      <c r="H2765" s="55">
        <v>15198284.643177614</v>
      </c>
      <c r="I2765" s="55">
        <v>7383297.8659668639</v>
      </c>
      <c r="J2765" s="55">
        <v>0</v>
      </c>
      <c r="K2765" s="55">
        <v>0</v>
      </c>
      <c r="L2765" s="55">
        <v>0</v>
      </c>
      <c r="M2765" s="56">
        <v>59385320.225707926</v>
      </c>
    </row>
    <row r="2766" spans="1:13" x14ac:dyDescent="0.4">
      <c r="A2766" s="51"/>
      <c r="B2766" s="52">
        <v>2748</v>
      </c>
      <c r="C2766" s="52">
        <v>0</v>
      </c>
      <c r="D2766" s="52">
        <v>6101377.9154290911</v>
      </c>
      <c r="E2766" s="52">
        <v>6784043.7682366008</v>
      </c>
      <c r="F2766" s="52">
        <v>0</v>
      </c>
      <c r="G2766" s="52">
        <v>0</v>
      </c>
      <c r="H2766" s="52">
        <v>0</v>
      </c>
      <c r="I2766" s="52">
        <v>0</v>
      </c>
      <c r="J2766" s="52">
        <v>6400585.043401869</v>
      </c>
      <c r="K2766" s="52">
        <v>0</v>
      </c>
      <c r="L2766" s="52">
        <v>0</v>
      </c>
      <c r="M2766" s="53">
        <v>12885421.683665693</v>
      </c>
    </row>
    <row r="2767" spans="1:13" x14ac:dyDescent="0.4">
      <c r="A2767" s="54"/>
      <c r="B2767" s="55">
        <v>2749</v>
      </c>
      <c r="C2767" s="55">
        <v>0</v>
      </c>
      <c r="D2767" s="55">
        <v>0</v>
      </c>
      <c r="E2767" s="55">
        <v>0</v>
      </c>
      <c r="F2767" s="55">
        <v>0</v>
      </c>
      <c r="G2767" s="55">
        <v>0</v>
      </c>
      <c r="H2767" s="55">
        <v>0</v>
      </c>
      <c r="I2767" s="55">
        <v>0</v>
      </c>
      <c r="J2767" s="55">
        <v>0</v>
      </c>
      <c r="K2767" s="55">
        <v>0</v>
      </c>
      <c r="L2767" s="55">
        <v>0</v>
      </c>
      <c r="M2767" s="56">
        <v>0</v>
      </c>
    </row>
    <row r="2768" spans="1:13" x14ac:dyDescent="0.4">
      <c r="A2768" s="51"/>
      <c r="B2768" s="52">
        <v>2750</v>
      </c>
      <c r="C2768" s="52">
        <v>0</v>
      </c>
      <c r="D2768" s="52">
        <v>8568636.8626598306</v>
      </c>
      <c r="E2768" s="52">
        <v>0</v>
      </c>
      <c r="F2768" s="52">
        <v>0</v>
      </c>
      <c r="G2768" s="52">
        <v>0</v>
      </c>
      <c r="H2768" s="52">
        <v>0</v>
      </c>
      <c r="I2768" s="52">
        <v>0</v>
      </c>
      <c r="J2768" s="52">
        <v>0</v>
      </c>
      <c r="K2768" s="52">
        <v>0</v>
      </c>
      <c r="L2768" s="52">
        <v>0</v>
      </c>
      <c r="M2768" s="53">
        <v>8568636.8626598306</v>
      </c>
    </row>
    <row r="2769" spans="1:13" x14ac:dyDescent="0.4">
      <c r="A2769" s="54"/>
      <c r="B2769" s="55">
        <v>2751</v>
      </c>
      <c r="C2769" s="55">
        <v>7241410.4317050306</v>
      </c>
      <c r="D2769" s="55">
        <v>0</v>
      </c>
      <c r="E2769" s="55">
        <v>0</v>
      </c>
      <c r="F2769" s="55">
        <v>0</v>
      </c>
      <c r="G2769" s="55">
        <v>6466517.7722619111</v>
      </c>
      <c r="H2769" s="55">
        <v>0</v>
      </c>
      <c r="I2769" s="55">
        <v>0</v>
      </c>
      <c r="J2769" s="55">
        <v>0</v>
      </c>
      <c r="K2769" s="55">
        <v>0</v>
      </c>
      <c r="L2769" s="55">
        <v>0</v>
      </c>
      <c r="M2769" s="56">
        <v>13707928.203966942</v>
      </c>
    </row>
    <row r="2770" spans="1:13" x14ac:dyDescent="0.4">
      <c r="A2770" s="51"/>
      <c r="B2770" s="52">
        <v>2752</v>
      </c>
      <c r="C2770" s="52">
        <v>0</v>
      </c>
      <c r="D2770" s="52">
        <v>0</v>
      </c>
      <c r="E2770" s="52">
        <v>0</v>
      </c>
      <c r="F2770" s="52">
        <v>0</v>
      </c>
      <c r="G2770" s="52">
        <v>0</v>
      </c>
      <c r="H2770" s="52">
        <v>7397833.8947526915</v>
      </c>
      <c r="I2770" s="52">
        <v>6130420.1825877139</v>
      </c>
      <c r="J2770" s="52">
        <v>0</v>
      </c>
      <c r="K2770" s="52">
        <v>0</v>
      </c>
      <c r="L2770" s="52">
        <v>0</v>
      </c>
      <c r="M2770" s="53">
        <v>13528254.077340404</v>
      </c>
    </row>
    <row r="2771" spans="1:13" x14ac:dyDescent="0.4">
      <c r="A2771" s="54"/>
      <c r="B2771" s="55">
        <v>2753</v>
      </c>
      <c r="C2771" s="55">
        <v>0</v>
      </c>
      <c r="D2771" s="55">
        <v>0</v>
      </c>
      <c r="E2771" s="55">
        <v>0</v>
      </c>
      <c r="F2771" s="55">
        <v>0</v>
      </c>
      <c r="G2771" s="55">
        <v>0</v>
      </c>
      <c r="H2771" s="55">
        <v>103573086.84950128</v>
      </c>
      <c r="I2771" s="55">
        <v>0</v>
      </c>
      <c r="J2771" s="55">
        <v>0</v>
      </c>
      <c r="K2771" s="55">
        <v>7444431.8649475891</v>
      </c>
      <c r="L2771" s="55">
        <v>0</v>
      </c>
      <c r="M2771" s="56">
        <v>117057654.31212647</v>
      </c>
    </row>
    <row r="2772" spans="1:13" x14ac:dyDescent="0.4">
      <c r="A2772" s="51"/>
      <c r="B2772" s="52">
        <v>2754</v>
      </c>
      <c r="C2772" s="52">
        <v>6088005.7614762038</v>
      </c>
      <c r="D2772" s="52">
        <v>0</v>
      </c>
      <c r="E2772" s="52">
        <v>0</v>
      </c>
      <c r="F2772" s="52">
        <v>0</v>
      </c>
      <c r="G2772" s="52">
        <v>0</v>
      </c>
      <c r="H2772" s="52">
        <v>0</v>
      </c>
      <c r="I2772" s="52">
        <v>23081420.231895048</v>
      </c>
      <c r="J2772" s="52">
        <v>0</v>
      </c>
      <c r="K2772" s="52">
        <v>0</v>
      </c>
      <c r="L2772" s="52">
        <v>0</v>
      </c>
      <c r="M2772" s="53">
        <v>36718588.276127696</v>
      </c>
    </row>
    <row r="2773" spans="1:13" x14ac:dyDescent="0.4">
      <c r="A2773" s="54"/>
      <c r="B2773" s="55">
        <v>2755</v>
      </c>
      <c r="C2773" s="55">
        <v>0</v>
      </c>
      <c r="D2773" s="55">
        <v>0</v>
      </c>
      <c r="E2773" s="55">
        <v>0</v>
      </c>
      <c r="F2773" s="55">
        <v>0</v>
      </c>
      <c r="G2773" s="55">
        <v>0</v>
      </c>
      <c r="H2773" s="55">
        <v>0</v>
      </c>
      <c r="I2773" s="55">
        <v>0</v>
      </c>
      <c r="J2773" s="55">
        <v>0</v>
      </c>
      <c r="K2773" s="55">
        <v>0</v>
      </c>
      <c r="L2773" s="55">
        <v>0</v>
      </c>
      <c r="M2773" s="56">
        <v>0</v>
      </c>
    </row>
    <row r="2774" spans="1:13" x14ac:dyDescent="0.4">
      <c r="A2774" s="51"/>
      <c r="B2774" s="52">
        <v>2756</v>
      </c>
      <c r="C2774" s="52">
        <v>6244216.4597416762</v>
      </c>
      <c r="D2774" s="52">
        <v>0</v>
      </c>
      <c r="E2774" s="52">
        <v>0</v>
      </c>
      <c r="F2774" s="52">
        <v>0</v>
      </c>
      <c r="G2774" s="52">
        <v>0</v>
      </c>
      <c r="H2774" s="52">
        <v>0</v>
      </c>
      <c r="I2774" s="52">
        <v>0</v>
      </c>
      <c r="J2774" s="52">
        <v>0</v>
      </c>
      <c r="K2774" s="52">
        <v>0</v>
      </c>
      <c r="L2774" s="52">
        <v>0</v>
      </c>
      <c r="M2774" s="53">
        <v>6244216.4597416762</v>
      </c>
    </row>
    <row r="2775" spans="1:13" x14ac:dyDescent="0.4">
      <c r="A2775" s="54"/>
      <c r="B2775" s="55">
        <v>2757</v>
      </c>
      <c r="C2775" s="55">
        <v>0</v>
      </c>
      <c r="D2775" s="55">
        <v>0</v>
      </c>
      <c r="E2775" s="55">
        <v>0</v>
      </c>
      <c r="F2775" s="55">
        <v>0</v>
      </c>
      <c r="G2775" s="55">
        <v>0</v>
      </c>
      <c r="H2775" s="55">
        <v>0</v>
      </c>
      <c r="I2775" s="55">
        <v>0</v>
      </c>
      <c r="J2775" s="55">
        <v>0</v>
      </c>
      <c r="K2775" s="55">
        <v>0</v>
      </c>
      <c r="L2775" s="55">
        <v>0</v>
      </c>
      <c r="M2775" s="56">
        <v>0</v>
      </c>
    </row>
    <row r="2776" spans="1:13" x14ac:dyDescent="0.4">
      <c r="A2776" s="51"/>
      <c r="B2776" s="52">
        <v>2758</v>
      </c>
      <c r="C2776" s="52">
        <v>0</v>
      </c>
      <c r="D2776" s="52">
        <v>0</v>
      </c>
      <c r="E2776" s="52">
        <v>0</v>
      </c>
      <c r="F2776" s="52">
        <v>0</v>
      </c>
      <c r="G2776" s="52">
        <v>0</v>
      </c>
      <c r="H2776" s="52">
        <v>0</v>
      </c>
      <c r="I2776" s="52">
        <v>0</v>
      </c>
      <c r="J2776" s="52">
        <v>13715877.085292935</v>
      </c>
      <c r="K2776" s="52">
        <v>0</v>
      </c>
      <c r="L2776" s="52">
        <v>0</v>
      </c>
      <c r="M2776" s="53">
        <v>0</v>
      </c>
    </row>
    <row r="2777" spans="1:13" x14ac:dyDescent="0.4">
      <c r="A2777" s="54"/>
      <c r="B2777" s="55">
        <v>2759</v>
      </c>
      <c r="C2777" s="55">
        <v>0</v>
      </c>
      <c r="D2777" s="55">
        <v>0</v>
      </c>
      <c r="E2777" s="55">
        <v>0</v>
      </c>
      <c r="F2777" s="55">
        <v>0</v>
      </c>
      <c r="G2777" s="55">
        <v>0</v>
      </c>
      <c r="H2777" s="55">
        <v>6606779.659171273</v>
      </c>
      <c r="I2777" s="55">
        <v>0</v>
      </c>
      <c r="J2777" s="55">
        <v>0</v>
      </c>
      <c r="K2777" s="55">
        <v>0</v>
      </c>
      <c r="L2777" s="55">
        <v>0</v>
      </c>
      <c r="M2777" s="56">
        <v>6606779.659171273</v>
      </c>
    </row>
    <row r="2778" spans="1:13" x14ac:dyDescent="0.4">
      <c r="A2778" s="51"/>
      <c r="B2778" s="52">
        <v>2760</v>
      </c>
      <c r="C2778" s="52">
        <v>0</v>
      </c>
      <c r="D2778" s="52">
        <v>0</v>
      </c>
      <c r="E2778" s="52">
        <v>0</v>
      </c>
      <c r="F2778" s="52">
        <v>0</v>
      </c>
      <c r="G2778" s="52">
        <v>0</v>
      </c>
      <c r="H2778" s="52">
        <v>0</v>
      </c>
      <c r="I2778" s="52">
        <v>0</v>
      </c>
      <c r="J2778" s="52">
        <v>0</v>
      </c>
      <c r="K2778" s="52">
        <v>0</v>
      </c>
      <c r="L2778" s="52">
        <v>0</v>
      </c>
      <c r="M2778" s="53">
        <v>0</v>
      </c>
    </row>
    <row r="2779" spans="1:13" x14ac:dyDescent="0.4">
      <c r="A2779" s="54"/>
      <c r="B2779" s="55">
        <v>2761</v>
      </c>
      <c r="C2779" s="55">
        <v>0</v>
      </c>
      <c r="D2779" s="55">
        <v>0</v>
      </c>
      <c r="E2779" s="55">
        <v>23847223.309929572</v>
      </c>
      <c r="F2779" s="55">
        <v>0</v>
      </c>
      <c r="G2779" s="55">
        <v>0</v>
      </c>
      <c r="H2779" s="55">
        <v>0</v>
      </c>
      <c r="I2779" s="55">
        <v>0</v>
      </c>
      <c r="J2779" s="55">
        <v>0</v>
      </c>
      <c r="K2779" s="55">
        <v>0</v>
      </c>
      <c r="L2779" s="55">
        <v>0</v>
      </c>
      <c r="M2779" s="56">
        <v>23847223.309929572</v>
      </c>
    </row>
    <row r="2780" spans="1:13" x14ac:dyDescent="0.4">
      <c r="A2780" s="51"/>
      <c r="B2780" s="52">
        <v>2762</v>
      </c>
      <c r="C2780" s="52">
        <v>0</v>
      </c>
      <c r="D2780" s="52">
        <v>0</v>
      </c>
      <c r="E2780" s="52">
        <v>0</v>
      </c>
      <c r="F2780" s="52">
        <v>8307050.4977757763</v>
      </c>
      <c r="G2780" s="52">
        <v>0</v>
      </c>
      <c r="H2780" s="52">
        <v>0</v>
      </c>
      <c r="I2780" s="52">
        <v>0</v>
      </c>
      <c r="J2780" s="52">
        <v>0</v>
      </c>
      <c r="K2780" s="52">
        <v>0</v>
      </c>
      <c r="L2780" s="52">
        <v>0</v>
      </c>
      <c r="M2780" s="53">
        <v>8307050.4977757763</v>
      </c>
    </row>
    <row r="2781" spans="1:13" x14ac:dyDescent="0.4">
      <c r="A2781" s="54"/>
      <c r="B2781" s="55">
        <v>2763</v>
      </c>
      <c r="C2781" s="55">
        <v>0</v>
      </c>
      <c r="D2781" s="55">
        <v>7782894.8852570178</v>
      </c>
      <c r="E2781" s="55">
        <v>0</v>
      </c>
      <c r="F2781" s="55">
        <v>0</v>
      </c>
      <c r="G2781" s="55">
        <v>0</v>
      </c>
      <c r="H2781" s="55">
        <v>0</v>
      </c>
      <c r="I2781" s="55">
        <v>0</v>
      </c>
      <c r="J2781" s="55">
        <v>0</v>
      </c>
      <c r="K2781" s="55">
        <v>0</v>
      </c>
      <c r="L2781" s="55">
        <v>0</v>
      </c>
      <c r="M2781" s="56">
        <v>13658763.436051443</v>
      </c>
    </row>
    <row r="2782" spans="1:13" x14ac:dyDescent="0.4">
      <c r="A2782" s="51"/>
      <c r="B2782" s="52">
        <v>2764</v>
      </c>
      <c r="C2782" s="52">
        <v>13539138.117055202</v>
      </c>
      <c r="D2782" s="52">
        <v>0</v>
      </c>
      <c r="E2782" s="52">
        <v>0</v>
      </c>
      <c r="F2782" s="52">
        <v>0</v>
      </c>
      <c r="G2782" s="52">
        <v>0</v>
      </c>
      <c r="H2782" s="52">
        <v>0</v>
      </c>
      <c r="I2782" s="52">
        <v>7573939.4437698238</v>
      </c>
      <c r="J2782" s="52">
        <v>0</v>
      </c>
      <c r="K2782" s="52">
        <v>0</v>
      </c>
      <c r="L2782" s="52">
        <v>0</v>
      </c>
      <c r="M2782" s="53">
        <v>21113077.560825028</v>
      </c>
    </row>
    <row r="2783" spans="1:13" x14ac:dyDescent="0.4">
      <c r="A2783" s="54"/>
      <c r="B2783" s="55">
        <v>2765</v>
      </c>
      <c r="C2783" s="55">
        <v>0</v>
      </c>
      <c r="D2783" s="55">
        <v>0</v>
      </c>
      <c r="E2783" s="55">
        <v>0</v>
      </c>
      <c r="F2783" s="55">
        <v>0</v>
      </c>
      <c r="G2783" s="55">
        <v>0</v>
      </c>
      <c r="H2783" s="55">
        <v>0</v>
      </c>
      <c r="I2783" s="55">
        <v>6158793.1111467406</v>
      </c>
      <c r="J2783" s="55">
        <v>8872720.4647670425</v>
      </c>
      <c r="K2783" s="55">
        <v>0</v>
      </c>
      <c r="L2783" s="55">
        <v>13429376.528633604</v>
      </c>
      <c r="M2783" s="56">
        <v>19588169.639780343</v>
      </c>
    </row>
    <row r="2784" spans="1:13" x14ac:dyDescent="0.4">
      <c r="A2784" s="51"/>
      <c r="B2784" s="52">
        <v>2766</v>
      </c>
      <c r="C2784" s="52">
        <v>0</v>
      </c>
      <c r="D2784" s="52">
        <v>0</v>
      </c>
      <c r="E2784" s="52">
        <v>0</v>
      </c>
      <c r="F2784" s="52">
        <v>0</v>
      </c>
      <c r="G2784" s="52">
        <v>0</v>
      </c>
      <c r="H2784" s="52">
        <v>0</v>
      </c>
      <c r="I2784" s="52">
        <v>0</v>
      </c>
      <c r="J2784" s="52">
        <v>0</v>
      </c>
      <c r="K2784" s="52">
        <v>0</v>
      </c>
      <c r="L2784" s="52">
        <v>0</v>
      </c>
      <c r="M2784" s="53">
        <v>0</v>
      </c>
    </row>
    <row r="2785" spans="1:13" x14ac:dyDescent="0.4">
      <c r="A2785" s="54"/>
      <c r="B2785" s="55">
        <v>2767</v>
      </c>
      <c r="C2785" s="55">
        <v>0</v>
      </c>
      <c r="D2785" s="55">
        <v>0</v>
      </c>
      <c r="E2785" s="55">
        <v>0</v>
      </c>
      <c r="F2785" s="55">
        <v>0</v>
      </c>
      <c r="G2785" s="55">
        <v>16607480.435013624</v>
      </c>
      <c r="H2785" s="55">
        <v>0</v>
      </c>
      <c r="I2785" s="55">
        <v>7809468.4739069343</v>
      </c>
      <c r="J2785" s="55">
        <v>0</v>
      </c>
      <c r="K2785" s="55">
        <v>0</v>
      </c>
      <c r="L2785" s="55">
        <v>0</v>
      </c>
      <c r="M2785" s="56">
        <v>31364922.940733116</v>
      </c>
    </row>
    <row r="2786" spans="1:13" x14ac:dyDescent="0.4">
      <c r="A2786" s="51"/>
      <c r="B2786" s="52">
        <v>2768</v>
      </c>
      <c r="C2786" s="52">
        <v>7563424.2143974723</v>
      </c>
      <c r="D2786" s="52">
        <v>0</v>
      </c>
      <c r="E2786" s="52">
        <v>0</v>
      </c>
      <c r="F2786" s="52">
        <v>0</v>
      </c>
      <c r="G2786" s="52">
        <v>0</v>
      </c>
      <c r="H2786" s="52">
        <v>0</v>
      </c>
      <c r="I2786" s="52">
        <v>0</v>
      </c>
      <c r="J2786" s="52">
        <v>0</v>
      </c>
      <c r="K2786" s="52">
        <v>0</v>
      </c>
      <c r="L2786" s="52">
        <v>0</v>
      </c>
      <c r="M2786" s="53">
        <v>7563424.2143974723</v>
      </c>
    </row>
    <row r="2787" spans="1:13" x14ac:dyDescent="0.4">
      <c r="A2787" s="54"/>
      <c r="B2787" s="55">
        <v>2769</v>
      </c>
      <c r="C2787" s="55">
        <v>0</v>
      </c>
      <c r="D2787" s="55">
        <v>7056429.6733577363</v>
      </c>
      <c r="E2787" s="55">
        <v>0</v>
      </c>
      <c r="F2787" s="55">
        <v>0</v>
      </c>
      <c r="G2787" s="55">
        <v>0</v>
      </c>
      <c r="H2787" s="55">
        <v>6529160.0130456928</v>
      </c>
      <c r="I2787" s="55">
        <v>0</v>
      </c>
      <c r="J2787" s="55">
        <v>0</v>
      </c>
      <c r="K2787" s="55">
        <v>0</v>
      </c>
      <c r="L2787" s="55">
        <v>0</v>
      </c>
      <c r="M2787" s="56">
        <v>20830717.380202621</v>
      </c>
    </row>
    <row r="2788" spans="1:13" x14ac:dyDescent="0.4">
      <c r="A2788" s="51"/>
      <c r="B2788" s="52">
        <v>2770</v>
      </c>
      <c r="C2788" s="52">
        <v>0</v>
      </c>
      <c r="D2788" s="52">
        <v>0</v>
      </c>
      <c r="E2788" s="52">
        <v>37551453.287735142</v>
      </c>
      <c r="F2788" s="52">
        <v>0</v>
      </c>
      <c r="G2788" s="52">
        <v>0</v>
      </c>
      <c r="H2788" s="52">
        <v>0</v>
      </c>
      <c r="I2788" s="52">
        <v>0</v>
      </c>
      <c r="J2788" s="52">
        <v>9527563.8814865425</v>
      </c>
      <c r="K2788" s="52">
        <v>6557509.1355538489</v>
      </c>
      <c r="L2788" s="52">
        <v>27895982.533892516</v>
      </c>
      <c r="M2788" s="53">
        <v>72004944.957181513</v>
      </c>
    </row>
    <row r="2789" spans="1:13" x14ac:dyDescent="0.4">
      <c r="A2789" s="54"/>
      <c r="B2789" s="55">
        <v>2771</v>
      </c>
      <c r="C2789" s="55">
        <v>0</v>
      </c>
      <c r="D2789" s="55">
        <v>282497359.46372122</v>
      </c>
      <c r="E2789" s="55">
        <v>8547113.6888586655</v>
      </c>
      <c r="F2789" s="55">
        <v>0</v>
      </c>
      <c r="G2789" s="55">
        <v>0</v>
      </c>
      <c r="H2789" s="55">
        <v>0</v>
      </c>
      <c r="I2789" s="55">
        <v>0</v>
      </c>
      <c r="J2789" s="55">
        <v>0</v>
      </c>
      <c r="K2789" s="55">
        <v>0</v>
      </c>
      <c r="L2789" s="55">
        <v>0</v>
      </c>
      <c r="M2789" s="56">
        <v>291044473.1525799</v>
      </c>
    </row>
    <row r="2790" spans="1:13" x14ac:dyDescent="0.4">
      <c r="A2790" s="51"/>
      <c r="B2790" s="52">
        <v>2772</v>
      </c>
      <c r="C2790" s="52">
        <v>0</v>
      </c>
      <c r="D2790" s="52">
        <v>7575799.9716127012</v>
      </c>
      <c r="E2790" s="52">
        <v>0</v>
      </c>
      <c r="F2790" s="52">
        <v>0</v>
      </c>
      <c r="G2790" s="52">
        <v>6369111.2025999296</v>
      </c>
      <c r="H2790" s="52">
        <v>0</v>
      </c>
      <c r="I2790" s="52">
        <v>0</v>
      </c>
      <c r="J2790" s="52">
        <v>0</v>
      </c>
      <c r="K2790" s="52">
        <v>0</v>
      </c>
      <c r="L2790" s="52">
        <v>0</v>
      </c>
      <c r="M2790" s="53">
        <v>13944911.174212633</v>
      </c>
    </row>
    <row r="2791" spans="1:13" x14ac:dyDescent="0.4">
      <c r="A2791" s="54"/>
      <c r="B2791" s="55">
        <v>2773</v>
      </c>
      <c r="C2791" s="55">
        <v>0</v>
      </c>
      <c r="D2791" s="55">
        <v>0</v>
      </c>
      <c r="E2791" s="55">
        <v>24735221.513648629</v>
      </c>
      <c r="F2791" s="55">
        <v>0</v>
      </c>
      <c r="G2791" s="55">
        <v>0</v>
      </c>
      <c r="H2791" s="55">
        <v>0</v>
      </c>
      <c r="I2791" s="55">
        <v>0</v>
      </c>
      <c r="J2791" s="55">
        <v>0</v>
      </c>
      <c r="K2791" s="55">
        <v>0</v>
      </c>
      <c r="L2791" s="55">
        <v>0</v>
      </c>
      <c r="M2791" s="56">
        <v>24735221.513648629</v>
      </c>
    </row>
    <row r="2792" spans="1:13" x14ac:dyDescent="0.4">
      <c r="A2792" s="51"/>
      <c r="B2792" s="52">
        <v>2774</v>
      </c>
      <c r="C2792" s="52">
        <v>5894065.623686241</v>
      </c>
      <c r="D2792" s="52">
        <v>0</v>
      </c>
      <c r="E2792" s="52">
        <v>6065316.8966068337</v>
      </c>
      <c r="F2792" s="52">
        <v>11331360.110987673</v>
      </c>
      <c r="G2792" s="52">
        <v>9493888.4434337337</v>
      </c>
      <c r="H2792" s="52">
        <v>0</v>
      </c>
      <c r="I2792" s="52">
        <v>0</v>
      </c>
      <c r="J2792" s="52">
        <v>0</v>
      </c>
      <c r="K2792" s="52">
        <v>0</v>
      </c>
      <c r="L2792" s="52">
        <v>0</v>
      </c>
      <c r="M2792" s="53">
        <v>32784631.074714482</v>
      </c>
    </row>
    <row r="2793" spans="1:13" x14ac:dyDescent="0.4">
      <c r="A2793" s="54"/>
      <c r="B2793" s="55">
        <v>2775</v>
      </c>
      <c r="C2793" s="55">
        <v>0</v>
      </c>
      <c r="D2793" s="55">
        <v>0</v>
      </c>
      <c r="E2793" s="55">
        <v>0</v>
      </c>
      <c r="F2793" s="55">
        <v>13622342.041154264</v>
      </c>
      <c r="G2793" s="55">
        <v>10028864.096178642</v>
      </c>
      <c r="H2793" s="55">
        <v>0</v>
      </c>
      <c r="I2793" s="55">
        <v>0</v>
      </c>
      <c r="J2793" s="55">
        <v>0</v>
      </c>
      <c r="K2793" s="55">
        <v>0</v>
      </c>
      <c r="L2793" s="55">
        <v>0</v>
      </c>
      <c r="M2793" s="56">
        <v>23651206.137332909</v>
      </c>
    </row>
    <row r="2794" spans="1:13" x14ac:dyDescent="0.4">
      <c r="A2794" s="51"/>
      <c r="B2794" s="52">
        <v>2776</v>
      </c>
      <c r="C2794" s="52">
        <v>16084809.686638214</v>
      </c>
      <c r="D2794" s="52">
        <v>0</v>
      </c>
      <c r="E2794" s="52">
        <v>0</v>
      </c>
      <c r="F2794" s="52">
        <v>0</v>
      </c>
      <c r="G2794" s="52">
        <v>11134892.158185951</v>
      </c>
      <c r="H2794" s="52">
        <v>0</v>
      </c>
      <c r="I2794" s="52">
        <v>0</v>
      </c>
      <c r="J2794" s="52">
        <v>0</v>
      </c>
      <c r="K2794" s="52">
        <v>0</v>
      </c>
      <c r="L2794" s="52">
        <v>0</v>
      </c>
      <c r="M2794" s="53">
        <v>27219701.844824165</v>
      </c>
    </row>
    <row r="2795" spans="1:13" x14ac:dyDescent="0.4">
      <c r="A2795" s="54"/>
      <c r="B2795" s="55">
        <v>2777</v>
      </c>
      <c r="C2795" s="55">
        <v>0</v>
      </c>
      <c r="D2795" s="55">
        <v>0</v>
      </c>
      <c r="E2795" s="55">
        <v>0</v>
      </c>
      <c r="F2795" s="55">
        <v>0</v>
      </c>
      <c r="G2795" s="55">
        <v>34240103.92359741</v>
      </c>
      <c r="H2795" s="55">
        <v>0</v>
      </c>
      <c r="I2795" s="55">
        <v>17034383.15878772</v>
      </c>
      <c r="J2795" s="55">
        <v>0</v>
      </c>
      <c r="K2795" s="55">
        <v>0</v>
      </c>
      <c r="L2795" s="55">
        <v>0</v>
      </c>
      <c r="M2795" s="56">
        <v>51274487.08238513</v>
      </c>
    </row>
    <row r="2796" spans="1:13" x14ac:dyDescent="0.4">
      <c r="A2796" s="51"/>
      <c r="B2796" s="52">
        <v>2778</v>
      </c>
      <c r="C2796" s="52">
        <v>0</v>
      </c>
      <c r="D2796" s="52">
        <v>0</v>
      </c>
      <c r="E2796" s="52">
        <v>0</v>
      </c>
      <c r="F2796" s="52">
        <v>0</v>
      </c>
      <c r="G2796" s="52">
        <v>0</v>
      </c>
      <c r="H2796" s="52">
        <v>0</v>
      </c>
      <c r="I2796" s="52">
        <v>0</v>
      </c>
      <c r="J2796" s="52">
        <v>0</v>
      </c>
      <c r="K2796" s="52">
        <v>0</v>
      </c>
      <c r="L2796" s="52">
        <v>0</v>
      </c>
      <c r="M2796" s="53">
        <v>0</v>
      </c>
    </row>
    <row r="2797" spans="1:13" x14ac:dyDescent="0.4">
      <c r="A2797" s="54"/>
      <c r="B2797" s="55">
        <v>2779</v>
      </c>
      <c r="C2797" s="55">
        <v>0</v>
      </c>
      <c r="D2797" s="55">
        <v>0</v>
      </c>
      <c r="E2797" s="55">
        <v>0</v>
      </c>
      <c r="F2797" s="55">
        <v>7342150.301282363</v>
      </c>
      <c r="G2797" s="55">
        <v>22419487.096016914</v>
      </c>
      <c r="H2797" s="55">
        <v>0</v>
      </c>
      <c r="I2797" s="55">
        <v>0</v>
      </c>
      <c r="J2797" s="55">
        <v>0</v>
      </c>
      <c r="K2797" s="55">
        <v>0</v>
      </c>
      <c r="L2797" s="55">
        <v>0</v>
      </c>
      <c r="M2797" s="56">
        <v>29761637.397299275</v>
      </c>
    </row>
    <row r="2798" spans="1:13" x14ac:dyDescent="0.4">
      <c r="A2798" s="51"/>
      <c r="B2798" s="52">
        <v>2780</v>
      </c>
      <c r="C2798" s="52">
        <v>0</v>
      </c>
      <c r="D2798" s="52">
        <v>6054526.2367236409</v>
      </c>
      <c r="E2798" s="52">
        <v>0</v>
      </c>
      <c r="F2798" s="52">
        <v>0</v>
      </c>
      <c r="G2798" s="52">
        <v>0</v>
      </c>
      <c r="H2798" s="52">
        <v>0</v>
      </c>
      <c r="I2798" s="52">
        <v>0</v>
      </c>
      <c r="J2798" s="52">
        <v>0</v>
      </c>
      <c r="K2798" s="52">
        <v>0</v>
      </c>
      <c r="L2798" s="52">
        <v>0</v>
      </c>
      <c r="M2798" s="53">
        <v>6054526.2367236409</v>
      </c>
    </row>
    <row r="2799" spans="1:13" x14ac:dyDescent="0.4">
      <c r="A2799" s="54"/>
      <c r="B2799" s="55">
        <v>2781</v>
      </c>
      <c r="C2799" s="55">
        <v>0</v>
      </c>
      <c r="D2799" s="55">
        <v>0</v>
      </c>
      <c r="E2799" s="55">
        <v>0</v>
      </c>
      <c r="F2799" s="55">
        <v>0</v>
      </c>
      <c r="G2799" s="55">
        <v>6007835.0621959362</v>
      </c>
      <c r="H2799" s="55">
        <v>0</v>
      </c>
      <c r="I2799" s="55">
        <v>0</v>
      </c>
      <c r="J2799" s="55">
        <v>0</v>
      </c>
      <c r="K2799" s="55">
        <v>0</v>
      </c>
      <c r="L2799" s="55">
        <v>0</v>
      </c>
      <c r="M2799" s="56">
        <v>6007835.0621959362</v>
      </c>
    </row>
    <row r="2800" spans="1:13" x14ac:dyDescent="0.4">
      <c r="A2800" s="51"/>
      <c r="B2800" s="52">
        <v>2782</v>
      </c>
      <c r="C2800" s="52">
        <v>9157051.4322120212</v>
      </c>
      <c r="D2800" s="52">
        <v>0</v>
      </c>
      <c r="E2800" s="52">
        <v>5872386.6759177092</v>
      </c>
      <c r="F2800" s="52">
        <v>0</v>
      </c>
      <c r="G2800" s="52">
        <v>0</v>
      </c>
      <c r="H2800" s="52">
        <v>0</v>
      </c>
      <c r="I2800" s="52">
        <v>12315460.400301844</v>
      </c>
      <c r="J2800" s="52">
        <v>0</v>
      </c>
      <c r="K2800" s="52">
        <v>0</v>
      </c>
      <c r="L2800" s="52">
        <v>0</v>
      </c>
      <c r="M2800" s="53">
        <v>35467695.100025281</v>
      </c>
    </row>
    <row r="2801" spans="1:13" x14ac:dyDescent="0.4">
      <c r="A2801" s="54"/>
      <c r="B2801" s="55">
        <v>2783</v>
      </c>
      <c r="C2801" s="55">
        <v>13600835.757980719</v>
      </c>
      <c r="D2801" s="55">
        <v>0</v>
      </c>
      <c r="E2801" s="55">
        <v>0</v>
      </c>
      <c r="F2801" s="55">
        <v>0</v>
      </c>
      <c r="G2801" s="55">
        <v>0</v>
      </c>
      <c r="H2801" s="55">
        <v>0</v>
      </c>
      <c r="I2801" s="55">
        <v>0</v>
      </c>
      <c r="J2801" s="55">
        <v>0</v>
      </c>
      <c r="K2801" s="55">
        <v>27152323.946030967</v>
      </c>
      <c r="L2801" s="55">
        <v>0</v>
      </c>
      <c r="M2801" s="56">
        <v>53497032.824375339</v>
      </c>
    </row>
    <row r="2802" spans="1:13" x14ac:dyDescent="0.4">
      <c r="A2802" s="51"/>
      <c r="B2802" s="52">
        <v>2784</v>
      </c>
      <c r="C2802" s="52">
        <v>0</v>
      </c>
      <c r="D2802" s="52">
        <v>0</v>
      </c>
      <c r="E2802" s="52">
        <v>0</v>
      </c>
      <c r="F2802" s="52">
        <v>0</v>
      </c>
      <c r="G2802" s="52">
        <v>0</v>
      </c>
      <c r="H2802" s="52">
        <v>0</v>
      </c>
      <c r="I2802" s="52">
        <v>0</v>
      </c>
      <c r="J2802" s="52">
        <v>0</v>
      </c>
      <c r="K2802" s="52">
        <v>0</v>
      </c>
      <c r="L2802" s="52">
        <v>0</v>
      </c>
      <c r="M2802" s="53">
        <v>0</v>
      </c>
    </row>
    <row r="2803" spans="1:13" x14ac:dyDescent="0.4">
      <c r="A2803" s="54"/>
      <c r="B2803" s="55">
        <v>2785</v>
      </c>
      <c r="C2803" s="55">
        <v>0</v>
      </c>
      <c r="D2803" s="55">
        <v>0</v>
      </c>
      <c r="E2803" s="55">
        <v>0</v>
      </c>
      <c r="F2803" s="55">
        <v>0</v>
      </c>
      <c r="G2803" s="55">
        <v>0</v>
      </c>
      <c r="H2803" s="55">
        <v>0</v>
      </c>
      <c r="I2803" s="55">
        <v>0</v>
      </c>
      <c r="J2803" s="55">
        <v>0</v>
      </c>
      <c r="K2803" s="55">
        <v>0</v>
      </c>
      <c r="L2803" s="55">
        <v>0</v>
      </c>
      <c r="M2803" s="56">
        <v>0</v>
      </c>
    </row>
    <row r="2804" spans="1:13" x14ac:dyDescent="0.4">
      <c r="A2804" s="51"/>
      <c r="B2804" s="52">
        <v>2786</v>
      </c>
      <c r="C2804" s="52">
        <v>0</v>
      </c>
      <c r="D2804" s="52">
        <v>0</v>
      </c>
      <c r="E2804" s="52">
        <v>0</v>
      </c>
      <c r="F2804" s="52">
        <v>0</v>
      </c>
      <c r="G2804" s="52">
        <v>0</v>
      </c>
      <c r="H2804" s="52">
        <v>0</v>
      </c>
      <c r="I2804" s="52">
        <v>0</v>
      </c>
      <c r="J2804" s="52">
        <v>0</v>
      </c>
      <c r="K2804" s="52">
        <v>0</v>
      </c>
      <c r="L2804" s="52">
        <v>10994613.409400716</v>
      </c>
      <c r="M2804" s="53">
        <v>10994613.409400716</v>
      </c>
    </row>
    <row r="2805" spans="1:13" x14ac:dyDescent="0.4">
      <c r="A2805" s="54"/>
      <c r="B2805" s="55">
        <v>2787</v>
      </c>
      <c r="C2805" s="55">
        <v>0</v>
      </c>
      <c r="D2805" s="55">
        <v>0</v>
      </c>
      <c r="E2805" s="55">
        <v>0</v>
      </c>
      <c r="F2805" s="55">
        <v>0</v>
      </c>
      <c r="G2805" s="55">
        <v>0</v>
      </c>
      <c r="H2805" s="55">
        <v>6417403.771720117</v>
      </c>
      <c r="I2805" s="55">
        <v>0</v>
      </c>
      <c r="J2805" s="55">
        <v>0</v>
      </c>
      <c r="K2805" s="55">
        <v>0</v>
      </c>
      <c r="L2805" s="55">
        <v>0</v>
      </c>
      <c r="M2805" s="56">
        <v>6417403.771720117</v>
      </c>
    </row>
    <row r="2806" spans="1:13" x14ac:dyDescent="0.4">
      <c r="A2806" s="51"/>
      <c r="B2806" s="52">
        <v>2788</v>
      </c>
      <c r="C2806" s="52">
        <v>0</v>
      </c>
      <c r="D2806" s="52">
        <v>5812108.7617667634</v>
      </c>
      <c r="E2806" s="52">
        <v>0</v>
      </c>
      <c r="F2806" s="52">
        <v>32455602.768613368</v>
      </c>
      <c r="G2806" s="52">
        <v>0</v>
      </c>
      <c r="H2806" s="52">
        <v>0</v>
      </c>
      <c r="I2806" s="52">
        <v>8089078.8736067712</v>
      </c>
      <c r="J2806" s="52">
        <v>0</v>
      </c>
      <c r="K2806" s="52">
        <v>0</v>
      </c>
      <c r="L2806" s="52">
        <v>0</v>
      </c>
      <c r="M2806" s="53">
        <v>46356790.403986901</v>
      </c>
    </row>
    <row r="2807" spans="1:13" x14ac:dyDescent="0.4">
      <c r="A2807" s="54"/>
      <c r="B2807" s="55">
        <v>2789</v>
      </c>
      <c r="C2807" s="55">
        <v>0</v>
      </c>
      <c r="D2807" s="55">
        <v>0</v>
      </c>
      <c r="E2807" s="55">
        <v>0</v>
      </c>
      <c r="F2807" s="55">
        <v>0</v>
      </c>
      <c r="G2807" s="55">
        <v>66781797.766790107</v>
      </c>
      <c r="H2807" s="55">
        <v>10924118.644839268</v>
      </c>
      <c r="I2807" s="55">
        <v>5867666.7650227975</v>
      </c>
      <c r="J2807" s="55">
        <v>0</v>
      </c>
      <c r="K2807" s="55">
        <v>0</v>
      </c>
      <c r="L2807" s="55">
        <v>9533753.0780313313</v>
      </c>
      <c r="M2807" s="56">
        <v>93107336.254683509</v>
      </c>
    </row>
    <row r="2808" spans="1:13" x14ac:dyDescent="0.4">
      <c r="A2808" s="51"/>
      <c r="B2808" s="52">
        <v>2790</v>
      </c>
      <c r="C2808" s="52">
        <v>0</v>
      </c>
      <c r="D2808" s="52">
        <v>0</v>
      </c>
      <c r="E2808" s="52">
        <v>0</v>
      </c>
      <c r="F2808" s="52">
        <v>0</v>
      </c>
      <c r="G2808" s="52">
        <v>0</v>
      </c>
      <c r="H2808" s="52">
        <v>0</v>
      </c>
      <c r="I2808" s="52">
        <v>0</v>
      </c>
      <c r="J2808" s="52">
        <v>0</v>
      </c>
      <c r="K2808" s="52">
        <v>6599572.3014918389</v>
      </c>
      <c r="L2808" s="52">
        <v>0</v>
      </c>
      <c r="M2808" s="53">
        <v>6599572.3014918389</v>
      </c>
    </row>
    <row r="2809" spans="1:13" x14ac:dyDescent="0.4">
      <c r="A2809" s="54"/>
      <c r="B2809" s="55">
        <v>2791</v>
      </c>
      <c r="C2809" s="55">
        <v>29621595.024775863</v>
      </c>
      <c r="D2809" s="55">
        <v>0</v>
      </c>
      <c r="E2809" s="55">
        <v>0</v>
      </c>
      <c r="F2809" s="55">
        <v>0</v>
      </c>
      <c r="G2809" s="55">
        <v>0</v>
      </c>
      <c r="H2809" s="55">
        <v>0</v>
      </c>
      <c r="I2809" s="55">
        <v>0</v>
      </c>
      <c r="J2809" s="55">
        <v>27239886.941815849</v>
      </c>
      <c r="K2809" s="55">
        <v>0</v>
      </c>
      <c r="L2809" s="55">
        <v>0</v>
      </c>
      <c r="M2809" s="56">
        <v>29621595.024775863</v>
      </c>
    </row>
    <row r="2810" spans="1:13" x14ac:dyDescent="0.4">
      <c r="A2810" s="51"/>
      <c r="B2810" s="52">
        <v>2792</v>
      </c>
      <c r="C2810" s="52">
        <v>7809768.4696126077</v>
      </c>
      <c r="D2810" s="52">
        <v>0</v>
      </c>
      <c r="E2810" s="52">
        <v>0</v>
      </c>
      <c r="F2810" s="52">
        <v>0</v>
      </c>
      <c r="G2810" s="52">
        <v>0</v>
      </c>
      <c r="H2810" s="52">
        <v>0</v>
      </c>
      <c r="I2810" s="52">
        <v>0</v>
      </c>
      <c r="J2810" s="52">
        <v>0</v>
      </c>
      <c r="K2810" s="52">
        <v>0</v>
      </c>
      <c r="L2810" s="52">
        <v>0</v>
      </c>
      <c r="M2810" s="53">
        <v>7809768.4696126077</v>
      </c>
    </row>
    <row r="2811" spans="1:13" x14ac:dyDescent="0.4">
      <c r="A2811" s="54"/>
      <c r="B2811" s="55">
        <v>2793</v>
      </c>
      <c r="C2811" s="55">
        <v>0</v>
      </c>
      <c r="D2811" s="55">
        <v>0</v>
      </c>
      <c r="E2811" s="55">
        <v>0</v>
      </c>
      <c r="F2811" s="55">
        <v>0</v>
      </c>
      <c r="G2811" s="55">
        <v>0</v>
      </c>
      <c r="H2811" s="55">
        <v>8135578.9894631747</v>
      </c>
      <c r="I2811" s="55">
        <v>0</v>
      </c>
      <c r="J2811" s="55">
        <v>0</v>
      </c>
      <c r="K2811" s="55">
        <v>6245725.7010600939</v>
      </c>
      <c r="L2811" s="55">
        <v>0</v>
      </c>
      <c r="M2811" s="56">
        <v>14381304.690523269</v>
      </c>
    </row>
    <row r="2812" spans="1:13" x14ac:dyDescent="0.4">
      <c r="A2812" s="51"/>
      <c r="B2812" s="52">
        <v>2794</v>
      </c>
      <c r="C2812" s="52">
        <v>8680723.5289247353</v>
      </c>
      <c r="D2812" s="52">
        <v>0</v>
      </c>
      <c r="E2812" s="52">
        <v>0</v>
      </c>
      <c r="F2812" s="52">
        <v>0</v>
      </c>
      <c r="G2812" s="52">
        <v>15964808.733332325</v>
      </c>
      <c r="H2812" s="52">
        <v>0</v>
      </c>
      <c r="I2812" s="52">
        <v>0</v>
      </c>
      <c r="J2812" s="52">
        <v>0</v>
      </c>
      <c r="K2812" s="52">
        <v>0</v>
      </c>
      <c r="L2812" s="52">
        <v>0</v>
      </c>
      <c r="M2812" s="53">
        <v>24645532.262257054</v>
      </c>
    </row>
    <row r="2813" spans="1:13" x14ac:dyDescent="0.4">
      <c r="A2813" s="54"/>
      <c r="B2813" s="55">
        <v>2795</v>
      </c>
      <c r="C2813" s="55">
        <v>0</v>
      </c>
      <c r="D2813" s="55">
        <v>0</v>
      </c>
      <c r="E2813" s="55">
        <v>0</v>
      </c>
      <c r="F2813" s="55">
        <v>0</v>
      </c>
      <c r="G2813" s="55">
        <v>0</v>
      </c>
      <c r="H2813" s="55">
        <v>0</v>
      </c>
      <c r="I2813" s="55">
        <v>0</v>
      </c>
      <c r="J2813" s="55">
        <v>0</v>
      </c>
      <c r="K2813" s="55">
        <v>0</v>
      </c>
      <c r="L2813" s="55">
        <v>0</v>
      </c>
      <c r="M2813" s="56">
        <v>0</v>
      </c>
    </row>
    <row r="2814" spans="1:13" x14ac:dyDescent="0.4">
      <c r="A2814" s="51"/>
      <c r="B2814" s="52">
        <v>2796</v>
      </c>
      <c r="C2814" s="52">
        <v>0</v>
      </c>
      <c r="D2814" s="52">
        <v>0</v>
      </c>
      <c r="E2814" s="52">
        <v>0</v>
      </c>
      <c r="F2814" s="52">
        <v>10732187.772855924</v>
      </c>
      <c r="G2814" s="52">
        <v>0</v>
      </c>
      <c r="H2814" s="52">
        <v>0</v>
      </c>
      <c r="I2814" s="52">
        <v>0</v>
      </c>
      <c r="J2814" s="52">
        <v>32668385.454148296</v>
      </c>
      <c r="K2814" s="52">
        <v>0</v>
      </c>
      <c r="L2814" s="52">
        <v>0</v>
      </c>
      <c r="M2814" s="53">
        <v>51872980.516576894</v>
      </c>
    </row>
    <row r="2815" spans="1:13" x14ac:dyDescent="0.4">
      <c r="A2815" s="54"/>
      <c r="B2815" s="55">
        <v>2797</v>
      </c>
      <c r="C2815" s="55">
        <v>309605635.59244454</v>
      </c>
      <c r="D2815" s="55">
        <v>0</v>
      </c>
      <c r="E2815" s="55">
        <v>0</v>
      </c>
      <c r="F2815" s="55">
        <v>0</v>
      </c>
      <c r="G2815" s="55">
        <v>0</v>
      </c>
      <c r="H2815" s="55">
        <v>0</v>
      </c>
      <c r="I2815" s="55">
        <v>0</v>
      </c>
      <c r="J2815" s="55">
        <v>0</v>
      </c>
      <c r="K2815" s="55">
        <v>0</v>
      </c>
      <c r="L2815" s="55">
        <v>0</v>
      </c>
      <c r="M2815" s="56">
        <v>309605635.59244454</v>
      </c>
    </row>
    <row r="2816" spans="1:13" x14ac:dyDescent="0.4">
      <c r="A2816" s="51"/>
      <c r="B2816" s="52">
        <v>2798</v>
      </c>
      <c r="C2816" s="52">
        <v>0</v>
      </c>
      <c r="D2816" s="52">
        <v>0</v>
      </c>
      <c r="E2816" s="52">
        <v>5839593.8701045299</v>
      </c>
      <c r="F2816" s="52">
        <v>0</v>
      </c>
      <c r="G2816" s="52">
        <v>0</v>
      </c>
      <c r="H2816" s="52">
        <v>0</v>
      </c>
      <c r="I2816" s="52">
        <v>0</v>
      </c>
      <c r="J2816" s="52">
        <v>0</v>
      </c>
      <c r="K2816" s="52">
        <v>0</v>
      </c>
      <c r="L2816" s="52">
        <v>0</v>
      </c>
      <c r="M2816" s="53">
        <v>5839593.8701045299</v>
      </c>
    </row>
    <row r="2817" spans="1:13" x14ac:dyDescent="0.4">
      <c r="A2817" s="54"/>
      <c r="B2817" s="55">
        <v>2799</v>
      </c>
      <c r="C2817" s="55">
        <v>0</v>
      </c>
      <c r="D2817" s="55">
        <v>0</v>
      </c>
      <c r="E2817" s="55">
        <v>0</v>
      </c>
      <c r="F2817" s="55">
        <v>0</v>
      </c>
      <c r="G2817" s="55">
        <v>6794010.7114993129</v>
      </c>
      <c r="H2817" s="55">
        <v>0</v>
      </c>
      <c r="I2817" s="55">
        <v>0</v>
      </c>
      <c r="J2817" s="55">
        <v>0</v>
      </c>
      <c r="K2817" s="55">
        <v>0</v>
      </c>
      <c r="L2817" s="55">
        <v>0</v>
      </c>
      <c r="M2817" s="56">
        <v>6794010.7114993129</v>
      </c>
    </row>
    <row r="2818" spans="1:13" x14ac:dyDescent="0.4">
      <c r="A2818" s="51"/>
      <c r="B2818" s="52">
        <v>2800</v>
      </c>
      <c r="C2818" s="52">
        <v>0</v>
      </c>
      <c r="D2818" s="52">
        <v>6043120.3487071674</v>
      </c>
      <c r="E2818" s="52">
        <v>0</v>
      </c>
      <c r="F2818" s="52">
        <v>0</v>
      </c>
      <c r="G2818" s="52">
        <v>0</v>
      </c>
      <c r="H2818" s="52">
        <v>0</v>
      </c>
      <c r="I2818" s="52">
        <v>0</v>
      </c>
      <c r="J2818" s="52">
        <v>0</v>
      </c>
      <c r="K2818" s="52">
        <v>0</v>
      </c>
      <c r="L2818" s="52">
        <v>0</v>
      </c>
      <c r="M2818" s="53">
        <v>6043120.3487071674</v>
      </c>
    </row>
    <row r="2819" spans="1:13" x14ac:dyDescent="0.4">
      <c r="A2819" s="54"/>
      <c r="B2819" s="55">
        <v>2801</v>
      </c>
      <c r="C2819" s="55">
        <v>0</v>
      </c>
      <c r="D2819" s="55">
        <v>0</v>
      </c>
      <c r="E2819" s="55">
        <v>0</v>
      </c>
      <c r="F2819" s="55">
        <v>0</v>
      </c>
      <c r="G2819" s="55">
        <v>0</v>
      </c>
      <c r="H2819" s="55">
        <v>0</v>
      </c>
      <c r="I2819" s="55">
        <v>0</v>
      </c>
      <c r="J2819" s="55">
        <v>0</v>
      </c>
      <c r="K2819" s="55">
        <v>8918443.362417195</v>
      </c>
      <c r="L2819" s="55">
        <v>0</v>
      </c>
      <c r="M2819" s="56">
        <v>8918443.362417195</v>
      </c>
    </row>
    <row r="2820" spans="1:13" x14ac:dyDescent="0.4">
      <c r="A2820" s="51"/>
      <c r="B2820" s="52">
        <v>2802</v>
      </c>
      <c r="C2820" s="52">
        <v>6776953.0074068494</v>
      </c>
      <c r="D2820" s="52">
        <v>0</v>
      </c>
      <c r="E2820" s="52">
        <v>7822815.6010894524</v>
      </c>
      <c r="F2820" s="52">
        <v>0</v>
      </c>
      <c r="G2820" s="52">
        <v>0</v>
      </c>
      <c r="H2820" s="52">
        <v>0</v>
      </c>
      <c r="I2820" s="52">
        <v>0</v>
      </c>
      <c r="J2820" s="52">
        <v>0</v>
      </c>
      <c r="K2820" s="52">
        <v>0</v>
      </c>
      <c r="L2820" s="52">
        <v>0</v>
      </c>
      <c r="M2820" s="53">
        <v>14599768.608496301</v>
      </c>
    </row>
    <row r="2821" spans="1:13" x14ac:dyDescent="0.4">
      <c r="A2821" s="54"/>
      <c r="B2821" s="55">
        <v>2803</v>
      </c>
      <c r="C2821" s="55">
        <v>0</v>
      </c>
      <c r="D2821" s="55">
        <v>0</v>
      </c>
      <c r="E2821" s="55">
        <v>0</v>
      </c>
      <c r="F2821" s="55">
        <v>0</v>
      </c>
      <c r="G2821" s="55">
        <v>0</v>
      </c>
      <c r="H2821" s="55">
        <v>0</v>
      </c>
      <c r="I2821" s="55">
        <v>0</v>
      </c>
      <c r="J2821" s="55">
        <v>0</v>
      </c>
      <c r="K2821" s="55">
        <v>0</v>
      </c>
      <c r="L2821" s="55">
        <v>0</v>
      </c>
      <c r="M2821" s="56">
        <v>16873324.999343753</v>
      </c>
    </row>
    <row r="2822" spans="1:13" x14ac:dyDescent="0.4">
      <c r="A2822" s="51"/>
      <c r="B2822" s="52">
        <v>2804</v>
      </c>
      <c r="C2822" s="52">
        <v>0</v>
      </c>
      <c r="D2822" s="52">
        <v>0</v>
      </c>
      <c r="E2822" s="52">
        <v>0</v>
      </c>
      <c r="F2822" s="52">
        <v>0</v>
      </c>
      <c r="G2822" s="52">
        <v>0</v>
      </c>
      <c r="H2822" s="52">
        <v>7121997.0195158068</v>
      </c>
      <c r="I2822" s="52">
        <v>0</v>
      </c>
      <c r="J2822" s="52">
        <v>0</v>
      </c>
      <c r="K2822" s="52">
        <v>0</v>
      </c>
      <c r="L2822" s="52">
        <v>0</v>
      </c>
      <c r="M2822" s="53">
        <v>7121997.0195158068</v>
      </c>
    </row>
    <row r="2823" spans="1:13" x14ac:dyDescent="0.4">
      <c r="A2823" s="54"/>
      <c r="B2823" s="55">
        <v>2805</v>
      </c>
      <c r="C2823" s="55">
        <v>0</v>
      </c>
      <c r="D2823" s="55">
        <v>0</v>
      </c>
      <c r="E2823" s="55">
        <v>0</v>
      </c>
      <c r="F2823" s="55">
        <v>0</v>
      </c>
      <c r="G2823" s="55">
        <v>0</v>
      </c>
      <c r="H2823" s="55">
        <v>0</v>
      </c>
      <c r="I2823" s="55">
        <v>0</v>
      </c>
      <c r="J2823" s="55">
        <v>0</v>
      </c>
      <c r="K2823" s="55">
        <v>0</v>
      </c>
      <c r="L2823" s="55">
        <v>0</v>
      </c>
      <c r="M2823" s="56">
        <v>0</v>
      </c>
    </row>
    <row r="2824" spans="1:13" x14ac:dyDescent="0.4">
      <c r="A2824" s="51"/>
      <c r="B2824" s="52">
        <v>2806</v>
      </c>
      <c r="C2824" s="52">
        <v>0</v>
      </c>
      <c r="D2824" s="52">
        <v>0</v>
      </c>
      <c r="E2824" s="52">
        <v>0</v>
      </c>
      <c r="F2824" s="52">
        <v>0</v>
      </c>
      <c r="G2824" s="52">
        <v>0</v>
      </c>
      <c r="H2824" s="52">
        <v>0</v>
      </c>
      <c r="I2824" s="52">
        <v>0</v>
      </c>
      <c r="J2824" s="52">
        <v>0</v>
      </c>
      <c r="K2824" s="52">
        <v>0</v>
      </c>
      <c r="L2824" s="52">
        <v>0</v>
      </c>
      <c r="M2824" s="53">
        <v>0</v>
      </c>
    </row>
    <row r="2825" spans="1:13" x14ac:dyDescent="0.4">
      <c r="A2825" s="54"/>
      <c r="B2825" s="55">
        <v>2807</v>
      </c>
      <c r="C2825" s="55">
        <v>0</v>
      </c>
      <c r="D2825" s="55">
        <v>0</v>
      </c>
      <c r="E2825" s="55">
        <v>0</v>
      </c>
      <c r="F2825" s="55">
        <v>16507561.16536653</v>
      </c>
      <c r="G2825" s="55">
        <v>0</v>
      </c>
      <c r="H2825" s="55">
        <v>0</v>
      </c>
      <c r="I2825" s="55">
        <v>6456883.9279497424</v>
      </c>
      <c r="J2825" s="55">
        <v>0</v>
      </c>
      <c r="K2825" s="55">
        <v>0</v>
      </c>
      <c r="L2825" s="55">
        <v>0</v>
      </c>
      <c r="M2825" s="56">
        <v>22964445.093316272</v>
      </c>
    </row>
    <row r="2826" spans="1:13" x14ac:dyDescent="0.4">
      <c r="A2826" s="51"/>
      <c r="B2826" s="52">
        <v>2808</v>
      </c>
      <c r="C2826" s="52">
        <v>0</v>
      </c>
      <c r="D2826" s="52">
        <v>0</v>
      </c>
      <c r="E2826" s="52">
        <v>0</v>
      </c>
      <c r="F2826" s="52">
        <v>0</v>
      </c>
      <c r="G2826" s="52">
        <v>0</v>
      </c>
      <c r="H2826" s="52">
        <v>0</v>
      </c>
      <c r="I2826" s="52">
        <v>0</v>
      </c>
      <c r="J2826" s="52">
        <v>0</v>
      </c>
      <c r="K2826" s="52">
        <v>0</v>
      </c>
      <c r="L2826" s="52">
        <v>0</v>
      </c>
      <c r="M2826" s="53">
        <v>0</v>
      </c>
    </row>
    <row r="2827" spans="1:13" x14ac:dyDescent="0.4">
      <c r="A2827" s="54"/>
      <c r="B2827" s="55">
        <v>2809</v>
      </c>
      <c r="C2827" s="55">
        <v>0</v>
      </c>
      <c r="D2827" s="55">
        <v>0</v>
      </c>
      <c r="E2827" s="55">
        <v>53994072.019367702</v>
      </c>
      <c r="F2827" s="55">
        <v>0</v>
      </c>
      <c r="G2827" s="55">
        <v>0</v>
      </c>
      <c r="H2827" s="55">
        <v>6223059.6886751922</v>
      </c>
      <c r="I2827" s="55">
        <v>0</v>
      </c>
      <c r="J2827" s="55">
        <v>0</v>
      </c>
      <c r="K2827" s="55">
        <v>0</v>
      </c>
      <c r="L2827" s="55">
        <v>0</v>
      </c>
      <c r="M2827" s="56">
        <v>60217131.708042897</v>
      </c>
    </row>
    <row r="2828" spans="1:13" x14ac:dyDescent="0.4">
      <c r="A2828" s="51"/>
      <c r="B2828" s="52">
        <v>2810</v>
      </c>
      <c r="C2828" s="52">
        <v>15351351.096280444</v>
      </c>
      <c r="D2828" s="52">
        <v>0</v>
      </c>
      <c r="E2828" s="52">
        <v>0</v>
      </c>
      <c r="F2828" s="52">
        <v>0</v>
      </c>
      <c r="G2828" s="52">
        <v>0</v>
      </c>
      <c r="H2828" s="52">
        <v>0</v>
      </c>
      <c r="I2828" s="52">
        <v>0</v>
      </c>
      <c r="J2828" s="52">
        <v>0</v>
      </c>
      <c r="K2828" s="52">
        <v>0</v>
      </c>
      <c r="L2828" s="52">
        <v>26487273.243324734</v>
      </c>
      <c r="M2828" s="53">
        <v>41838624.339605175</v>
      </c>
    </row>
    <row r="2829" spans="1:13" x14ac:dyDescent="0.4">
      <c r="A2829" s="54"/>
      <c r="B2829" s="55">
        <v>2811</v>
      </c>
      <c r="C2829" s="55">
        <v>7650625.3327703746</v>
      </c>
      <c r="D2829" s="55">
        <v>0</v>
      </c>
      <c r="E2829" s="55">
        <v>0</v>
      </c>
      <c r="F2829" s="55">
        <v>0</v>
      </c>
      <c r="G2829" s="55">
        <v>0</v>
      </c>
      <c r="H2829" s="55">
        <v>0</v>
      </c>
      <c r="I2829" s="55">
        <v>0</v>
      </c>
      <c r="J2829" s="55">
        <v>21725456.66703758</v>
      </c>
      <c r="K2829" s="55">
        <v>0</v>
      </c>
      <c r="L2829" s="55">
        <v>0</v>
      </c>
      <c r="M2829" s="56">
        <v>15487636.317101195</v>
      </c>
    </row>
    <row r="2830" spans="1:13" x14ac:dyDescent="0.4">
      <c r="A2830" s="51"/>
      <c r="B2830" s="52">
        <v>2812</v>
      </c>
      <c r="C2830" s="52">
        <v>6559456.4805344641</v>
      </c>
      <c r="D2830" s="52">
        <v>0</v>
      </c>
      <c r="E2830" s="52">
        <v>0</v>
      </c>
      <c r="F2830" s="52">
        <v>0</v>
      </c>
      <c r="G2830" s="52">
        <v>0</v>
      </c>
      <c r="H2830" s="52">
        <v>0</v>
      </c>
      <c r="I2830" s="52">
        <v>0</v>
      </c>
      <c r="J2830" s="52">
        <v>0</v>
      </c>
      <c r="K2830" s="52">
        <v>0</v>
      </c>
      <c r="L2830" s="52">
        <v>0</v>
      </c>
      <c r="M2830" s="53">
        <v>6559456.4805344641</v>
      </c>
    </row>
    <row r="2831" spans="1:13" x14ac:dyDescent="0.4">
      <c r="A2831" s="54"/>
      <c r="B2831" s="55">
        <v>2813</v>
      </c>
      <c r="C2831" s="55">
        <v>0</v>
      </c>
      <c r="D2831" s="55">
        <v>0</v>
      </c>
      <c r="E2831" s="55">
        <v>0</v>
      </c>
      <c r="F2831" s="55">
        <v>6968554.1848273668</v>
      </c>
      <c r="G2831" s="55">
        <v>0</v>
      </c>
      <c r="H2831" s="55">
        <v>0</v>
      </c>
      <c r="I2831" s="55">
        <v>0</v>
      </c>
      <c r="J2831" s="55">
        <v>0</v>
      </c>
      <c r="K2831" s="55">
        <v>0</v>
      </c>
      <c r="L2831" s="55">
        <v>0</v>
      </c>
      <c r="M2831" s="56">
        <v>31926591.434920385</v>
      </c>
    </row>
    <row r="2832" spans="1:13" x14ac:dyDescent="0.4">
      <c r="A2832" s="51"/>
      <c r="B2832" s="52">
        <v>2814</v>
      </c>
      <c r="C2832" s="52">
        <v>0</v>
      </c>
      <c r="D2832" s="52">
        <v>0</v>
      </c>
      <c r="E2832" s="52">
        <v>0</v>
      </c>
      <c r="F2832" s="52">
        <v>0</v>
      </c>
      <c r="G2832" s="52">
        <v>0</v>
      </c>
      <c r="H2832" s="52">
        <v>0</v>
      </c>
      <c r="I2832" s="52">
        <v>17213958.313266173</v>
      </c>
      <c r="J2832" s="52">
        <v>72107108.606348485</v>
      </c>
      <c r="K2832" s="52">
        <v>0</v>
      </c>
      <c r="L2832" s="52">
        <v>0</v>
      </c>
      <c r="M2832" s="53">
        <v>17213958.313266173</v>
      </c>
    </row>
    <row r="2833" spans="1:13" x14ac:dyDescent="0.4">
      <c r="A2833" s="54"/>
      <c r="B2833" s="55">
        <v>2815</v>
      </c>
      <c r="C2833" s="55">
        <v>0</v>
      </c>
      <c r="D2833" s="55">
        <v>0</v>
      </c>
      <c r="E2833" s="55">
        <v>12331761.747873029</v>
      </c>
      <c r="F2833" s="55">
        <v>0</v>
      </c>
      <c r="G2833" s="55">
        <v>0</v>
      </c>
      <c r="H2833" s="55">
        <v>0</v>
      </c>
      <c r="I2833" s="55">
        <v>0</v>
      </c>
      <c r="J2833" s="55">
        <v>0</v>
      </c>
      <c r="K2833" s="55">
        <v>0</v>
      </c>
      <c r="L2833" s="55">
        <v>0</v>
      </c>
      <c r="M2833" s="56">
        <v>12331761.747873029</v>
      </c>
    </row>
    <row r="2834" spans="1:13" x14ac:dyDescent="0.4">
      <c r="A2834" s="51"/>
      <c r="B2834" s="52">
        <v>2816</v>
      </c>
      <c r="C2834" s="52">
        <v>0</v>
      </c>
      <c r="D2834" s="52">
        <v>0</v>
      </c>
      <c r="E2834" s="52">
        <v>0</v>
      </c>
      <c r="F2834" s="52">
        <v>0</v>
      </c>
      <c r="G2834" s="52">
        <v>0</v>
      </c>
      <c r="H2834" s="52">
        <v>0</v>
      </c>
      <c r="I2834" s="52">
        <v>9247491.3102474771</v>
      </c>
      <c r="J2834" s="52">
        <v>0</v>
      </c>
      <c r="K2834" s="52">
        <v>0</v>
      </c>
      <c r="L2834" s="52">
        <v>0</v>
      </c>
      <c r="M2834" s="53">
        <v>9247491.3102474771</v>
      </c>
    </row>
    <row r="2835" spans="1:13" x14ac:dyDescent="0.4">
      <c r="A2835" s="54"/>
      <c r="B2835" s="55">
        <v>2817</v>
      </c>
      <c r="C2835" s="55">
        <v>0</v>
      </c>
      <c r="D2835" s="55">
        <v>0</v>
      </c>
      <c r="E2835" s="55">
        <v>0</v>
      </c>
      <c r="F2835" s="55">
        <v>0</v>
      </c>
      <c r="G2835" s="55">
        <v>0</v>
      </c>
      <c r="H2835" s="55">
        <v>0</v>
      </c>
      <c r="I2835" s="55">
        <v>0</v>
      </c>
      <c r="J2835" s="55">
        <v>0</v>
      </c>
      <c r="K2835" s="55">
        <v>0</v>
      </c>
      <c r="L2835" s="55">
        <v>0</v>
      </c>
      <c r="M2835" s="56">
        <v>0</v>
      </c>
    </row>
    <row r="2836" spans="1:13" x14ac:dyDescent="0.4">
      <c r="A2836" s="51"/>
      <c r="B2836" s="52">
        <v>2818</v>
      </c>
      <c r="C2836" s="52">
        <v>0</v>
      </c>
      <c r="D2836" s="52">
        <v>0</v>
      </c>
      <c r="E2836" s="52">
        <v>0</v>
      </c>
      <c r="F2836" s="52">
        <v>0</v>
      </c>
      <c r="G2836" s="52">
        <v>0</v>
      </c>
      <c r="H2836" s="52">
        <v>0</v>
      </c>
      <c r="I2836" s="52">
        <v>0</v>
      </c>
      <c r="J2836" s="52">
        <v>0</v>
      </c>
      <c r="K2836" s="52">
        <v>0</v>
      </c>
      <c r="L2836" s="52">
        <v>0</v>
      </c>
      <c r="M2836" s="53">
        <v>18049467.3703067</v>
      </c>
    </row>
    <row r="2837" spans="1:13" x14ac:dyDescent="0.4">
      <c r="A2837" s="54"/>
      <c r="B2837" s="55">
        <v>2819</v>
      </c>
      <c r="C2837" s="55">
        <v>0</v>
      </c>
      <c r="D2837" s="55">
        <v>0</v>
      </c>
      <c r="E2837" s="55">
        <v>0</v>
      </c>
      <c r="F2837" s="55">
        <v>0</v>
      </c>
      <c r="G2837" s="55">
        <v>0</v>
      </c>
      <c r="H2837" s="55">
        <v>0</v>
      </c>
      <c r="I2837" s="55">
        <v>7636955.5020486498</v>
      </c>
      <c r="J2837" s="55">
        <v>0</v>
      </c>
      <c r="K2837" s="55">
        <v>0</v>
      </c>
      <c r="L2837" s="55">
        <v>0</v>
      </c>
      <c r="M2837" s="56">
        <v>7636955.5020486498</v>
      </c>
    </row>
    <row r="2838" spans="1:13" x14ac:dyDescent="0.4">
      <c r="A2838" s="51"/>
      <c r="B2838" s="52">
        <v>2820</v>
      </c>
      <c r="C2838" s="52">
        <v>0</v>
      </c>
      <c r="D2838" s="52">
        <v>0</v>
      </c>
      <c r="E2838" s="52">
        <v>0</v>
      </c>
      <c r="F2838" s="52">
        <v>0</v>
      </c>
      <c r="G2838" s="52">
        <v>0</v>
      </c>
      <c r="H2838" s="52">
        <v>0</v>
      </c>
      <c r="I2838" s="52">
        <v>0</v>
      </c>
      <c r="J2838" s="52">
        <v>0</v>
      </c>
      <c r="K2838" s="52">
        <v>0</v>
      </c>
      <c r="L2838" s="52">
        <v>0</v>
      </c>
      <c r="M2838" s="53">
        <v>5854404.8749111854</v>
      </c>
    </row>
    <row r="2839" spans="1:13" x14ac:dyDescent="0.4">
      <c r="A2839" s="54"/>
      <c r="B2839" s="55">
        <v>2821</v>
      </c>
      <c r="C2839" s="55">
        <v>0</v>
      </c>
      <c r="D2839" s="55">
        <v>0</v>
      </c>
      <c r="E2839" s="55">
        <v>0</v>
      </c>
      <c r="F2839" s="55">
        <v>0</v>
      </c>
      <c r="G2839" s="55">
        <v>0</v>
      </c>
      <c r="H2839" s="55">
        <v>0</v>
      </c>
      <c r="I2839" s="55">
        <v>0</v>
      </c>
      <c r="J2839" s="55">
        <v>7728950.7882779539</v>
      </c>
      <c r="K2839" s="55">
        <v>0</v>
      </c>
      <c r="L2839" s="55">
        <v>0</v>
      </c>
      <c r="M2839" s="56">
        <v>0</v>
      </c>
    </row>
    <row r="2840" spans="1:13" x14ac:dyDescent="0.4">
      <c r="A2840" s="51"/>
      <c r="B2840" s="52">
        <v>2822</v>
      </c>
      <c r="C2840" s="52">
        <v>0</v>
      </c>
      <c r="D2840" s="52">
        <v>0</v>
      </c>
      <c r="E2840" s="52">
        <v>0</v>
      </c>
      <c r="F2840" s="52">
        <v>0</v>
      </c>
      <c r="G2840" s="52">
        <v>0</v>
      </c>
      <c r="H2840" s="52">
        <v>0</v>
      </c>
      <c r="I2840" s="52">
        <v>23001940.625760335</v>
      </c>
      <c r="J2840" s="52">
        <v>0</v>
      </c>
      <c r="K2840" s="52">
        <v>40298968.184501447</v>
      </c>
      <c r="L2840" s="52">
        <v>0</v>
      </c>
      <c r="M2840" s="53">
        <v>63300908.810261786</v>
      </c>
    </row>
    <row r="2841" spans="1:13" x14ac:dyDescent="0.4">
      <c r="A2841" s="54"/>
      <c r="B2841" s="55">
        <v>2823</v>
      </c>
      <c r="C2841" s="55">
        <v>0</v>
      </c>
      <c r="D2841" s="55">
        <v>0</v>
      </c>
      <c r="E2841" s="55">
        <v>0</v>
      </c>
      <c r="F2841" s="55">
        <v>0</v>
      </c>
      <c r="G2841" s="55">
        <v>0</v>
      </c>
      <c r="H2841" s="55">
        <v>0</v>
      </c>
      <c r="I2841" s="55">
        <v>0</v>
      </c>
      <c r="J2841" s="55">
        <v>0</v>
      </c>
      <c r="K2841" s="55">
        <v>0</v>
      </c>
      <c r="L2841" s="55">
        <v>0</v>
      </c>
      <c r="M2841" s="56">
        <v>0</v>
      </c>
    </row>
    <row r="2842" spans="1:13" x14ac:dyDescent="0.4">
      <c r="A2842" s="51"/>
      <c r="B2842" s="52">
        <v>2824</v>
      </c>
      <c r="C2842" s="52">
        <v>0</v>
      </c>
      <c r="D2842" s="52">
        <v>0</v>
      </c>
      <c r="E2842" s="52">
        <v>0</v>
      </c>
      <c r="F2842" s="52">
        <v>0</v>
      </c>
      <c r="G2842" s="52">
        <v>53519980.070380583</v>
      </c>
      <c r="H2842" s="52">
        <v>0</v>
      </c>
      <c r="I2842" s="52">
        <v>0</v>
      </c>
      <c r="J2842" s="52">
        <v>0</v>
      </c>
      <c r="K2842" s="52">
        <v>0</v>
      </c>
      <c r="L2842" s="52">
        <v>0</v>
      </c>
      <c r="M2842" s="53">
        <v>53519980.070380583</v>
      </c>
    </row>
    <row r="2843" spans="1:13" x14ac:dyDescent="0.4">
      <c r="A2843" s="54"/>
      <c r="B2843" s="55">
        <v>2825</v>
      </c>
      <c r="C2843" s="55">
        <v>0</v>
      </c>
      <c r="D2843" s="55">
        <v>0</v>
      </c>
      <c r="E2843" s="55">
        <v>0</v>
      </c>
      <c r="F2843" s="55">
        <v>0</v>
      </c>
      <c r="G2843" s="55">
        <v>9082098.6649088413</v>
      </c>
      <c r="H2843" s="55">
        <v>0</v>
      </c>
      <c r="I2843" s="55">
        <v>0</v>
      </c>
      <c r="J2843" s="55">
        <v>0</v>
      </c>
      <c r="K2843" s="55">
        <v>0</v>
      </c>
      <c r="L2843" s="55">
        <v>0</v>
      </c>
      <c r="M2843" s="56">
        <v>9082098.6649088413</v>
      </c>
    </row>
    <row r="2844" spans="1:13" x14ac:dyDescent="0.4">
      <c r="A2844" s="51"/>
      <c r="B2844" s="52">
        <v>2826</v>
      </c>
      <c r="C2844" s="52">
        <v>0</v>
      </c>
      <c r="D2844" s="52">
        <v>7571895.8914713133</v>
      </c>
      <c r="E2844" s="52">
        <v>0</v>
      </c>
      <c r="F2844" s="52">
        <v>0</v>
      </c>
      <c r="G2844" s="52">
        <v>0</v>
      </c>
      <c r="H2844" s="52">
        <v>28711211.769476417</v>
      </c>
      <c r="I2844" s="52">
        <v>0</v>
      </c>
      <c r="J2844" s="52">
        <v>5923013.0553821996</v>
      </c>
      <c r="K2844" s="52">
        <v>0</v>
      </c>
      <c r="L2844" s="52">
        <v>0</v>
      </c>
      <c r="M2844" s="53">
        <v>36283107.660947725</v>
      </c>
    </row>
    <row r="2845" spans="1:13" x14ac:dyDescent="0.4">
      <c r="A2845" s="54"/>
      <c r="B2845" s="55">
        <v>2827</v>
      </c>
      <c r="C2845" s="55">
        <v>0</v>
      </c>
      <c r="D2845" s="55">
        <v>13147412.924157923</v>
      </c>
      <c r="E2845" s="55">
        <v>0</v>
      </c>
      <c r="F2845" s="55">
        <v>0</v>
      </c>
      <c r="G2845" s="55">
        <v>0</v>
      </c>
      <c r="H2845" s="55">
        <v>0</v>
      </c>
      <c r="I2845" s="55">
        <v>0</v>
      </c>
      <c r="J2845" s="55">
        <v>0</v>
      </c>
      <c r="K2845" s="55">
        <v>0</v>
      </c>
      <c r="L2845" s="55">
        <v>0</v>
      </c>
      <c r="M2845" s="56">
        <v>13147412.924157923</v>
      </c>
    </row>
    <row r="2846" spans="1:13" x14ac:dyDescent="0.4">
      <c r="A2846" s="51"/>
      <c r="B2846" s="52">
        <v>2828</v>
      </c>
      <c r="C2846" s="52">
        <v>0</v>
      </c>
      <c r="D2846" s="52">
        <v>0</v>
      </c>
      <c r="E2846" s="52">
        <v>0</v>
      </c>
      <c r="F2846" s="52">
        <v>0</v>
      </c>
      <c r="G2846" s="52">
        <v>64068891.557056367</v>
      </c>
      <c r="H2846" s="52">
        <v>0</v>
      </c>
      <c r="I2846" s="52">
        <v>0</v>
      </c>
      <c r="J2846" s="52">
        <v>0</v>
      </c>
      <c r="K2846" s="52">
        <v>0</v>
      </c>
      <c r="L2846" s="52">
        <v>0</v>
      </c>
      <c r="M2846" s="53">
        <v>64068891.557056367</v>
      </c>
    </row>
    <row r="2847" spans="1:13" x14ac:dyDescent="0.4">
      <c r="A2847" s="54"/>
      <c r="B2847" s="55">
        <v>2829</v>
      </c>
      <c r="C2847" s="55">
        <v>0</v>
      </c>
      <c r="D2847" s="55">
        <v>0</v>
      </c>
      <c r="E2847" s="55">
        <v>0</v>
      </c>
      <c r="F2847" s="55">
        <v>0</v>
      </c>
      <c r="G2847" s="55">
        <v>0</v>
      </c>
      <c r="H2847" s="55">
        <v>0</v>
      </c>
      <c r="I2847" s="55">
        <v>0</v>
      </c>
      <c r="J2847" s="55">
        <v>0</v>
      </c>
      <c r="K2847" s="55">
        <v>0</v>
      </c>
      <c r="L2847" s="55">
        <v>0</v>
      </c>
      <c r="M2847" s="56">
        <v>0</v>
      </c>
    </row>
    <row r="2848" spans="1:13" x14ac:dyDescent="0.4">
      <c r="A2848" s="51"/>
      <c r="B2848" s="52">
        <v>2830</v>
      </c>
      <c r="C2848" s="52">
        <v>0</v>
      </c>
      <c r="D2848" s="52">
        <v>0</v>
      </c>
      <c r="E2848" s="52">
        <v>0</v>
      </c>
      <c r="F2848" s="52">
        <v>0</v>
      </c>
      <c r="G2848" s="52">
        <v>0</v>
      </c>
      <c r="H2848" s="52">
        <v>0</v>
      </c>
      <c r="I2848" s="52">
        <v>0</v>
      </c>
      <c r="J2848" s="52">
        <v>0</v>
      </c>
      <c r="K2848" s="52">
        <v>0</v>
      </c>
      <c r="L2848" s="52">
        <v>29215838.686729275</v>
      </c>
      <c r="M2848" s="53">
        <v>29215838.686729275</v>
      </c>
    </row>
    <row r="2849" spans="1:13" x14ac:dyDescent="0.4">
      <c r="A2849" s="54"/>
      <c r="B2849" s="55">
        <v>2831</v>
      </c>
      <c r="C2849" s="55">
        <v>0</v>
      </c>
      <c r="D2849" s="55">
        <v>0</v>
      </c>
      <c r="E2849" s="55">
        <v>20685691.966921531</v>
      </c>
      <c r="F2849" s="55">
        <v>0</v>
      </c>
      <c r="G2849" s="55">
        <v>0</v>
      </c>
      <c r="H2849" s="55">
        <v>0</v>
      </c>
      <c r="I2849" s="55">
        <v>0</v>
      </c>
      <c r="J2849" s="55">
        <v>0</v>
      </c>
      <c r="K2849" s="55">
        <v>0</v>
      </c>
      <c r="L2849" s="55">
        <v>0</v>
      </c>
      <c r="M2849" s="56">
        <v>73439901.334397241</v>
      </c>
    </row>
    <row r="2850" spans="1:13" x14ac:dyDescent="0.4">
      <c r="A2850" s="51"/>
      <c r="B2850" s="52">
        <v>2832</v>
      </c>
      <c r="C2850" s="52">
        <v>0</v>
      </c>
      <c r="D2850" s="52">
        <v>0</v>
      </c>
      <c r="E2850" s="52">
        <v>0</v>
      </c>
      <c r="F2850" s="52">
        <v>0</v>
      </c>
      <c r="G2850" s="52">
        <v>0</v>
      </c>
      <c r="H2850" s="52">
        <v>0</v>
      </c>
      <c r="I2850" s="52">
        <v>0</v>
      </c>
      <c r="J2850" s="52">
        <v>0</v>
      </c>
      <c r="K2850" s="52">
        <v>0</v>
      </c>
      <c r="L2850" s="52">
        <v>0</v>
      </c>
      <c r="M2850" s="53">
        <v>0</v>
      </c>
    </row>
    <row r="2851" spans="1:13" x14ac:dyDescent="0.4">
      <c r="A2851" s="54"/>
      <c r="B2851" s="55">
        <v>2833</v>
      </c>
      <c r="C2851" s="55">
        <v>0</v>
      </c>
      <c r="D2851" s="55">
        <v>0</v>
      </c>
      <c r="E2851" s="55">
        <v>7935714.429683107</v>
      </c>
      <c r="F2851" s="55">
        <v>0</v>
      </c>
      <c r="G2851" s="55">
        <v>7497122.1398221869</v>
      </c>
      <c r="H2851" s="55">
        <v>0</v>
      </c>
      <c r="I2851" s="55">
        <v>0</v>
      </c>
      <c r="J2851" s="55">
        <v>0</v>
      </c>
      <c r="K2851" s="55">
        <v>0</v>
      </c>
      <c r="L2851" s="55">
        <v>0</v>
      </c>
      <c r="M2851" s="56">
        <v>15432836.569505297</v>
      </c>
    </row>
    <row r="2852" spans="1:13" x14ac:dyDescent="0.4">
      <c r="A2852" s="51"/>
      <c r="B2852" s="52">
        <v>2834</v>
      </c>
      <c r="C2852" s="52">
        <v>0</v>
      </c>
      <c r="D2852" s="52">
        <v>0</v>
      </c>
      <c r="E2852" s="52">
        <v>0</v>
      </c>
      <c r="F2852" s="52">
        <v>0</v>
      </c>
      <c r="G2852" s="52">
        <v>0</v>
      </c>
      <c r="H2852" s="52">
        <v>0</v>
      </c>
      <c r="I2852" s="52">
        <v>0</v>
      </c>
      <c r="J2852" s="52">
        <v>0</v>
      </c>
      <c r="K2852" s="52">
        <v>0</v>
      </c>
      <c r="L2852" s="52">
        <v>38529933.951321498</v>
      </c>
      <c r="M2852" s="53">
        <v>38529933.951321498</v>
      </c>
    </row>
    <row r="2853" spans="1:13" x14ac:dyDescent="0.4">
      <c r="A2853" s="54"/>
      <c r="B2853" s="55">
        <v>2835</v>
      </c>
      <c r="C2853" s="55">
        <v>0</v>
      </c>
      <c r="D2853" s="55">
        <v>0</v>
      </c>
      <c r="E2853" s="55">
        <v>0</v>
      </c>
      <c r="F2853" s="55">
        <v>134428519.30899134</v>
      </c>
      <c r="G2853" s="55">
        <v>0</v>
      </c>
      <c r="H2853" s="55">
        <v>0</v>
      </c>
      <c r="I2853" s="55">
        <v>0</v>
      </c>
      <c r="J2853" s="55">
        <v>0</v>
      </c>
      <c r="K2853" s="55">
        <v>8234416.2502515316</v>
      </c>
      <c r="L2853" s="55">
        <v>0</v>
      </c>
      <c r="M2853" s="56">
        <v>142662935.55924287</v>
      </c>
    </row>
    <row r="2854" spans="1:13" x14ac:dyDescent="0.4">
      <c r="A2854" s="51"/>
      <c r="B2854" s="52">
        <v>2836</v>
      </c>
      <c r="C2854" s="52">
        <v>0</v>
      </c>
      <c r="D2854" s="52">
        <v>0</v>
      </c>
      <c r="E2854" s="52">
        <v>0</v>
      </c>
      <c r="F2854" s="52">
        <v>6045955.0943568172</v>
      </c>
      <c r="G2854" s="52">
        <v>0</v>
      </c>
      <c r="H2854" s="52">
        <v>0</v>
      </c>
      <c r="I2854" s="52">
        <v>5795388.7144813202</v>
      </c>
      <c r="J2854" s="52">
        <v>0</v>
      </c>
      <c r="K2854" s="52">
        <v>0</v>
      </c>
      <c r="L2854" s="52">
        <v>0</v>
      </c>
      <c r="M2854" s="53">
        <v>11841343.808838136</v>
      </c>
    </row>
    <row r="2855" spans="1:13" x14ac:dyDescent="0.4">
      <c r="A2855" s="54"/>
      <c r="B2855" s="55">
        <v>2837</v>
      </c>
      <c r="C2855" s="55">
        <v>0</v>
      </c>
      <c r="D2855" s="55">
        <v>0</v>
      </c>
      <c r="E2855" s="55">
        <v>0</v>
      </c>
      <c r="F2855" s="55">
        <v>0</v>
      </c>
      <c r="G2855" s="55">
        <v>0</v>
      </c>
      <c r="H2855" s="55">
        <v>0</v>
      </c>
      <c r="I2855" s="55">
        <v>0</v>
      </c>
      <c r="J2855" s="55">
        <v>0</v>
      </c>
      <c r="K2855" s="55">
        <v>0</v>
      </c>
      <c r="L2855" s="55">
        <v>0</v>
      </c>
      <c r="M2855" s="56">
        <v>0</v>
      </c>
    </row>
    <row r="2856" spans="1:13" x14ac:dyDescent="0.4">
      <c r="A2856" s="51"/>
      <c r="B2856" s="52">
        <v>2838</v>
      </c>
      <c r="C2856" s="52">
        <v>0</v>
      </c>
      <c r="D2856" s="52">
        <v>414169623.84421355</v>
      </c>
      <c r="E2856" s="52">
        <v>0</v>
      </c>
      <c r="F2856" s="52">
        <v>13507368.247423775</v>
      </c>
      <c r="G2856" s="52">
        <v>0</v>
      </c>
      <c r="H2856" s="52">
        <v>0</v>
      </c>
      <c r="I2856" s="52">
        <v>0</v>
      </c>
      <c r="J2856" s="52">
        <v>0</v>
      </c>
      <c r="K2856" s="52">
        <v>0</v>
      </c>
      <c r="L2856" s="52">
        <v>0</v>
      </c>
      <c r="M2856" s="53">
        <v>427676992.09163725</v>
      </c>
    </row>
    <row r="2857" spans="1:13" x14ac:dyDescent="0.4">
      <c r="A2857" s="54"/>
      <c r="B2857" s="55">
        <v>2839</v>
      </c>
      <c r="C2857" s="55">
        <v>0</v>
      </c>
      <c r="D2857" s="55">
        <v>0</v>
      </c>
      <c r="E2857" s="55">
        <v>0</v>
      </c>
      <c r="F2857" s="55">
        <v>0</v>
      </c>
      <c r="G2857" s="55">
        <v>0</v>
      </c>
      <c r="H2857" s="55">
        <v>0</v>
      </c>
      <c r="I2857" s="55">
        <v>0</v>
      </c>
      <c r="J2857" s="55">
        <v>0</v>
      </c>
      <c r="K2857" s="55">
        <v>0</v>
      </c>
      <c r="L2857" s="55">
        <v>0</v>
      </c>
      <c r="M2857" s="56">
        <v>65648046.567602172</v>
      </c>
    </row>
    <row r="2858" spans="1:13" x14ac:dyDescent="0.4">
      <c r="A2858" s="51"/>
      <c r="B2858" s="52">
        <v>2840</v>
      </c>
      <c r="C2858" s="52">
        <v>0</v>
      </c>
      <c r="D2858" s="52">
        <v>0</v>
      </c>
      <c r="E2858" s="52">
        <v>0</v>
      </c>
      <c r="F2858" s="52">
        <v>12219624.333668504</v>
      </c>
      <c r="G2858" s="52">
        <v>0</v>
      </c>
      <c r="H2858" s="52">
        <v>0</v>
      </c>
      <c r="I2858" s="52">
        <v>0</v>
      </c>
      <c r="J2858" s="52">
        <v>0</v>
      </c>
      <c r="K2858" s="52">
        <v>0</v>
      </c>
      <c r="L2858" s="52">
        <v>0</v>
      </c>
      <c r="M2858" s="53">
        <v>12219624.333668504</v>
      </c>
    </row>
    <row r="2859" spans="1:13" x14ac:dyDescent="0.4">
      <c r="A2859" s="54"/>
      <c r="B2859" s="55">
        <v>2841</v>
      </c>
      <c r="C2859" s="55">
        <v>7404203.7051159516</v>
      </c>
      <c r="D2859" s="55">
        <v>0</v>
      </c>
      <c r="E2859" s="55">
        <v>0</v>
      </c>
      <c r="F2859" s="55">
        <v>0</v>
      </c>
      <c r="G2859" s="55">
        <v>0</v>
      </c>
      <c r="H2859" s="55">
        <v>0</v>
      </c>
      <c r="I2859" s="55">
        <v>0</v>
      </c>
      <c r="J2859" s="55">
        <v>0</v>
      </c>
      <c r="K2859" s="55">
        <v>14324781.352486152</v>
      </c>
      <c r="L2859" s="55">
        <v>0</v>
      </c>
      <c r="M2859" s="56">
        <v>21728985.057602104</v>
      </c>
    </row>
    <row r="2860" spans="1:13" x14ac:dyDescent="0.4">
      <c r="A2860" s="51"/>
      <c r="B2860" s="52">
        <v>2842</v>
      </c>
      <c r="C2860" s="52">
        <v>0</v>
      </c>
      <c r="D2860" s="52">
        <v>0</v>
      </c>
      <c r="E2860" s="52">
        <v>0</v>
      </c>
      <c r="F2860" s="52">
        <v>0</v>
      </c>
      <c r="G2860" s="52">
        <v>0</v>
      </c>
      <c r="H2860" s="52">
        <v>0</v>
      </c>
      <c r="I2860" s="52">
        <v>0</v>
      </c>
      <c r="J2860" s="52">
        <v>6156323.7747669239</v>
      </c>
      <c r="K2860" s="52">
        <v>0</v>
      </c>
      <c r="L2860" s="52">
        <v>0</v>
      </c>
      <c r="M2860" s="53">
        <v>0</v>
      </c>
    </row>
    <row r="2861" spans="1:13" x14ac:dyDescent="0.4">
      <c r="A2861" s="54"/>
      <c r="B2861" s="55">
        <v>2843</v>
      </c>
      <c r="C2861" s="55">
        <v>0</v>
      </c>
      <c r="D2861" s="55">
        <v>0</v>
      </c>
      <c r="E2861" s="55">
        <v>10678046.621474491</v>
      </c>
      <c r="F2861" s="55">
        <v>0</v>
      </c>
      <c r="G2861" s="55">
        <v>0</v>
      </c>
      <c r="H2861" s="55">
        <v>9957142.0861864965</v>
      </c>
      <c r="I2861" s="55">
        <v>0</v>
      </c>
      <c r="J2861" s="55">
        <v>0</v>
      </c>
      <c r="K2861" s="55">
        <v>0</v>
      </c>
      <c r="L2861" s="55">
        <v>0</v>
      </c>
      <c r="M2861" s="56">
        <v>20635188.707660988</v>
      </c>
    </row>
    <row r="2862" spans="1:13" x14ac:dyDescent="0.4">
      <c r="A2862" s="51"/>
      <c r="B2862" s="52">
        <v>2844</v>
      </c>
      <c r="C2862" s="52">
        <v>0</v>
      </c>
      <c r="D2862" s="52">
        <v>0</v>
      </c>
      <c r="E2862" s="52">
        <v>0</v>
      </c>
      <c r="F2862" s="52">
        <v>0</v>
      </c>
      <c r="G2862" s="52">
        <v>0</v>
      </c>
      <c r="H2862" s="52">
        <v>0</v>
      </c>
      <c r="I2862" s="52">
        <v>0</v>
      </c>
      <c r="J2862" s="52">
        <v>0</v>
      </c>
      <c r="K2862" s="52">
        <v>0</v>
      </c>
      <c r="L2862" s="52">
        <v>0</v>
      </c>
      <c r="M2862" s="53">
        <v>0</v>
      </c>
    </row>
    <row r="2863" spans="1:13" x14ac:dyDescent="0.4">
      <c r="A2863" s="54"/>
      <c r="B2863" s="55">
        <v>2845</v>
      </c>
      <c r="C2863" s="55">
        <v>0</v>
      </c>
      <c r="D2863" s="55">
        <v>0</v>
      </c>
      <c r="E2863" s="55">
        <v>0</v>
      </c>
      <c r="F2863" s="55">
        <v>0</v>
      </c>
      <c r="G2863" s="55">
        <v>0</v>
      </c>
      <c r="H2863" s="55">
        <v>0</v>
      </c>
      <c r="I2863" s="55">
        <v>0</v>
      </c>
      <c r="J2863" s="55">
        <v>0</v>
      </c>
      <c r="K2863" s="55">
        <v>0</v>
      </c>
      <c r="L2863" s="55">
        <v>6668671.5791192465</v>
      </c>
      <c r="M2863" s="56">
        <v>6668671.5791192465</v>
      </c>
    </row>
    <row r="2864" spans="1:13" x14ac:dyDescent="0.4">
      <c r="A2864" s="51"/>
      <c r="B2864" s="52">
        <v>2846</v>
      </c>
      <c r="C2864" s="52">
        <v>0</v>
      </c>
      <c r="D2864" s="52">
        <v>0</v>
      </c>
      <c r="E2864" s="52">
        <v>0</v>
      </c>
      <c r="F2864" s="52">
        <v>0</v>
      </c>
      <c r="G2864" s="52">
        <v>0</v>
      </c>
      <c r="H2864" s="52">
        <v>0</v>
      </c>
      <c r="I2864" s="52">
        <v>0</v>
      </c>
      <c r="J2864" s="52">
        <v>0</v>
      </c>
      <c r="K2864" s="52">
        <v>0</v>
      </c>
      <c r="L2864" s="52">
        <v>0</v>
      </c>
      <c r="M2864" s="53">
        <v>5800358.6063206391</v>
      </c>
    </row>
    <row r="2865" spans="1:13" x14ac:dyDescent="0.4">
      <c r="A2865" s="54"/>
      <c r="B2865" s="55">
        <v>2847</v>
      </c>
      <c r="C2865" s="55">
        <v>0</v>
      </c>
      <c r="D2865" s="55">
        <v>0</v>
      </c>
      <c r="E2865" s="55">
        <v>0</v>
      </c>
      <c r="F2865" s="55">
        <v>0</v>
      </c>
      <c r="G2865" s="55">
        <v>0</v>
      </c>
      <c r="H2865" s="55">
        <v>0</v>
      </c>
      <c r="I2865" s="55">
        <v>0</v>
      </c>
      <c r="J2865" s="55">
        <v>0</v>
      </c>
      <c r="K2865" s="55">
        <v>33494638.09327798</v>
      </c>
      <c r="L2865" s="55">
        <v>0</v>
      </c>
      <c r="M2865" s="56">
        <v>33494638.09327798</v>
      </c>
    </row>
    <row r="2866" spans="1:13" x14ac:dyDescent="0.4">
      <c r="A2866" s="51"/>
      <c r="B2866" s="52">
        <v>2848</v>
      </c>
      <c r="C2866" s="52">
        <v>0</v>
      </c>
      <c r="D2866" s="52">
        <v>0</v>
      </c>
      <c r="E2866" s="52">
        <v>0</v>
      </c>
      <c r="F2866" s="52">
        <v>0</v>
      </c>
      <c r="G2866" s="52">
        <v>0</v>
      </c>
      <c r="H2866" s="52">
        <v>0</v>
      </c>
      <c r="I2866" s="52">
        <v>0</v>
      </c>
      <c r="J2866" s="52">
        <v>0</v>
      </c>
      <c r="K2866" s="52">
        <v>0</v>
      </c>
      <c r="L2866" s="52">
        <v>0</v>
      </c>
      <c r="M2866" s="53">
        <v>0</v>
      </c>
    </row>
    <row r="2867" spans="1:13" x14ac:dyDescent="0.4">
      <c r="A2867" s="54"/>
      <c r="B2867" s="55">
        <v>2849</v>
      </c>
      <c r="C2867" s="55">
        <v>6932973.2397963405</v>
      </c>
      <c r="D2867" s="55">
        <v>0</v>
      </c>
      <c r="E2867" s="55">
        <v>0</v>
      </c>
      <c r="F2867" s="55">
        <v>0</v>
      </c>
      <c r="G2867" s="55">
        <v>0</v>
      </c>
      <c r="H2867" s="55">
        <v>0</v>
      </c>
      <c r="I2867" s="55">
        <v>0</v>
      </c>
      <c r="J2867" s="55">
        <v>0</v>
      </c>
      <c r="K2867" s="55">
        <v>0</v>
      </c>
      <c r="L2867" s="55">
        <v>0</v>
      </c>
      <c r="M2867" s="56">
        <v>6932973.2397963405</v>
      </c>
    </row>
    <row r="2868" spans="1:13" x14ac:dyDescent="0.4">
      <c r="A2868" s="51"/>
      <c r="B2868" s="52">
        <v>2850</v>
      </c>
      <c r="C2868" s="52">
        <v>0</v>
      </c>
      <c r="D2868" s="52">
        <v>0</v>
      </c>
      <c r="E2868" s="52">
        <v>0</v>
      </c>
      <c r="F2868" s="52">
        <v>21318368.89238131</v>
      </c>
      <c r="G2868" s="52">
        <v>0</v>
      </c>
      <c r="H2868" s="52">
        <v>0</v>
      </c>
      <c r="I2868" s="52">
        <v>14162375.328722764</v>
      </c>
      <c r="J2868" s="52">
        <v>0</v>
      </c>
      <c r="K2868" s="52">
        <v>0</v>
      </c>
      <c r="L2868" s="52">
        <v>21550167.231271505</v>
      </c>
      <c r="M2868" s="53">
        <v>57030911.452375576</v>
      </c>
    </row>
    <row r="2869" spans="1:13" x14ac:dyDescent="0.4">
      <c r="A2869" s="54"/>
      <c r="B2869" s="55">
        <v>2851</v>
      </c>
      <c r="C2869" s="55">
        <v>0</v>
      </c>
      <c r="D2869" s="55">
        <v>0</v>
      </c>
      <c r="E2869" s="55">
        <v>0</v>
      </c>
      <c r="F2869" s="55">
        <v>0</v>
      </c>
      <c r="G2869" s="55">
        <v>0</v>
      </c>
      <c r="H2869" s="55">
        <v>0</v>
      </c>
      <c r="I2869" s="55">
        <v>0</v>
      </c>
      <c r="J2869" s="55">
        <v>18819399.232715614</v>
      </c>
      <c r="K2869" s="55">
        <v>0</v>
      </c>
      <c r="L2869" s="55">
        <v>0</v>
      </c>
      <c r="M2869" s="56">
        <v>0</v>
      </c>
    </row>
    <row r="2870" spans="1:13" x14ac:dyDescent="0.4">
      <c r="A2870" s="51"/>
      <c r="B2870" s="52">
        <v>2852</v>
      </c>
      <c r="C2870" s="52">
        <v>0</v>
      </c>
      <c r="D2870" s="52">
        <v>0</v>
      </c>
      <c r="E2870" s="52">
        <v>708406678.52133822</v>
      </c>
      <c r="F2870" s="52">
        <v>0</v>
      </c>
      <c r="G2870" s="52">
        <v>0</v>
      </c>
      <c r="H2870" s="52">
        <v>0</v>
      </c>
      <c r="I2870" s="52">
        <v>0</v>
      </c>
      <c r="J2870" s="52">
        <v>6224716.8623751272</v>
      </c>
      <c r="K2870" s="52">
        <v>34728581.096789628</v>
      </c>
      <c r="L2870" s="52">
        <v>0</v>
      </c>
      <c r="M2870" s="53">
        <v>743135259.61812782</v>
      </c>
    </row>
    <row r="2871" spans="1:13" x14ac:dyDescent="0.4">
      <c r="A2871" s="54"/>
      <c r="B2871" s="55">
        <v>2853</v>
      </c>
      <c r="C2871" s="55">
        <v>0</v>
      </c>
      <c r="D2871" s="55">
        <v>0</v>
      </c>
      <c r="E2871" s="55">
        <v>0</v>
      </c>
      <c r="F2871" s="55">
        <v>7020112.5755532626</v>
      </c>
      <c r="G2871" s="55">
        <v>0</v>
      </c>
      <c r="H2871" s="55">
        <v>0</v>
      </c>
      <c r="I2871" s="55">
        <v>0</v>
      </c>
      <c r="J2871" s="55">
        <v>0</v>
      </c>
      <c r="K2871" s="55">
        <v>0</v>
      </c>
      <c r="L2871" s="55">
        <v>0</v>
      </c>
      <c r="M2871" s="56">
        <v>18528511.632618457</v>
      </c>
    </row>
    <row r="2872" spans="1:13" x14ac:dyDescent="0.4">
      <c r="A2872" s="51"/>
      <c r="B2872" s="52">
        <v>2854</v>
      </c>
      <c r="C2872" s="52">
        <v>0</v>
      </c>
      <c r="D2872" s="52">
        <v>0</v>
      </c>
      <c r="E2872" s="52">
        <v>0</v>
      </c>
      <c r="F2872" s="52">
        <v>0</v>
      </c>
      <c r="G2872" s="52">
        <v>0</v>
      </c>
      <c r="H2872" s="52">
        <v>0</v>
      </c>
      <c r="I2872" s="52">
        <v>0</v>
      </c>
      <c r="J2872" s="52">
        <v>0</v>
      </c>
      <c r="K2872" s="52">
        <v>0</v>
      </c>
      <c r="L2872" s="52">
        <v>0</v>
      </c>
      <c r="M2872" s="53">
        <v>0</v>
      </c>
    </row>
    <row r="2873" spans="1:13" x14ac:dyDescent="0.4">
      <c r="A2873" s="54"/>
      <c r="B2873" s="55">
        <v>2855</v>
      </c>
      <c r="C2873" s="55">
        <v>0</v>
      </c>
      <c r="D2873" s="55">
        <v>0</v>
      </c>
      <c r="E2873" s="55">
        <v>7956674.2492445596</v>
      </c>
      <c r="F2873" s="55">
        <v>0</v>
      </c>
      <c r="G2873" s="55">
        <v>0</v>
      </c>
      <c r="H2873" s="55">
        <v>6466362.4454668574</v>
      </c>
      <c r="I2873" s="55">
        <v>0</v>
      </c>
      <c r="J2873" s="55">
        <v>0</v>
      </c>
      <c r="K2873" s="55">
        <v>6252911.2216419475</v>
      </c>
      <c r="L2873" s="55">
        <v>0</v>
      </c>
      <c r="M2873" s="56">
        <v>26706072.740613755</v>
      </c>
    </row>
    <row r="2874" spans="1:13" x14ac:dyDescent="0.4">
      <c r="A2874" s="51"/>
      <c r="B2874" s="52">
        <v>2856</v>
      </c>
      <c r="C2874" s="52">
        <v>0</v>
      </c>
      <c r="D2874" s="52">
        <v>7705340.1053221682</v>
      </c>
      <c r="E2874" s="52">
        <v>0</v>
      </c>
      <c r="F2874" s="52">
        <v>0</v>
      </c>
      <c r="G2874" s="52">
        <v>0</v>
      </c>
      <c r="H2874" s="52">
        <v>0</v>
      </c>
      <c r="I2874" s="52">
        <v>0</v>
      </c>
      <c r="J2874" s="52">
        <v>0</v>
      </c>
      <c r="K2874" s="52">
        <v>0</v>
      </c>
      <c r="L2874" s="52">
        <v>0</v>
      </c>
      <c r="M2874" s="53">
        <v>7705340.1053221682</v>
      </c>
    </row>
    <row r="2875" spans="1:13" x14ac:dyDescent="0.4">
      <c r="A2875" s="54"/>
      <c r="B2875" s="55">
        <v>2857</v>
      </c>
      <c r="C2875" s="55">
        <v>0</v>
      </c>
      <c r="D2875" s="55">
        <v>0</v>
      </c>
      <c r="E2875" s="55">
        <v>0</v>
      </c>
      <c r="F2875" s="55">
        <v>0</v>
      </c>
      <c r="G2875" s="55">
        <v>0</v>
      </c>
      <c r="H2875" s="55">
        <v>0</v>
      </c>
      <c r="I2875" s="55">
        <v>0</v>
      </c>
      <c r="J2875" s="55">
        <v>48305865.506967545</v>
      </c>
      <c r="K2875" s="55">
        <v>0</v>
      </c>
      <c r="L2875" s="55">
        <v>0</v>
      </c>
      <c r="M2875" s="56">
        <v>14104757.852660704</v>
      </c>
    </row>
    <row r="2876" spans="1:13" x14ac:dyDescent="0.4">
      <c r="A2876" s="51"/>
      <c r="B2876" s="52">
        <v>2858</v>
      </c>
      <c r="C2876" s="52">
        <v>0</v>
      </c>
      <c r="D2876" s="52">
        <v>0</v>
      </c>
      <c r="E2876" s="52">
        <v>0</v>
      </c>
      <c r="F2876" s="52">
        <v>0</v>
      </c>
      <c r="G2876" s="52">
        <v>0</v>
      </c>
      <c r="H2876" s="52">
        <v>5816825.0548480693</v>
      </c>
      <c r="I2876" s="52">
        <v>0</v>
      </c>
      <c r="J2876" s="52">
        <v>0</v>
      </c>
      <c r="K2876" s="52">
        <v>0</v>
      </c>
      <c r="L2876" s="52">
        <v>0</v>
      </c>
      <c r="M2876" s="53">
        <v>5816825.0548480693</v>
      </c>
    </row>
    <row r="2877" spans="1:13" x14ac:dyDescent="0.4">
      <c r="A2877" s="54"/>
      <c r="B2877" s="55">
        <v>2859</v>
      </c>
      <c r="C2877" s="55">
        <v>0</v>
      </c>
      <c r="D2877" s="55">
        <v>6776808.6979071619</v>
      </c>
      <c r="E2877" s="55">
        <v>0</v>
      </c>
      <c r="F2877" s="55">
        <v>0</v>
      </c>
      <c r="G2877" s="55">
        <v>0</v>
      </c>
      <c r="H2877" s="55">
        <v>0</v>
      </c>
      <c r="I2877" s="55">
        <v>0</v>
      </c>
      <c r="J2877" s="55">
        <v>0</v>
      </c>
      <c r="K2877" s="55">
        <v>0</v>
      </c>
      <c r="L2877" s="55">
        <v>0</v>
      </c>
      <c r="M2877" s="56">
        <v>6776808.6979071619</v>
      </c>
    </row>
    <row r="2878" spans="1:13" x14ac:dyDescent="0.4">
      <c r="A2878" s="51"/>
      <c r="B2878" s="52">
        <v>2860</v>
      </c>
      <c r="C2878" s="52">
        <v>0</v>
      </c>
      <c r="D2878" s="52">
        <v>0</v>
      </c>
      <c r="E2878" s="52">
        <v>0</v>
      </c>
      <c r="F2878" s="52">
        <v>0</v>
      </c>
      <c r="G2878" s="52">
        <v>0</v>
      </c>
      <c r="H2878" s="52">
        <v>0</v>
      </c>
      <c r="I2878" s="52">
        <v>0</v>
      </c>
      <c r="J2878" s="52">
        <v>0</v>
      </c>
      <c r="K2878" s="52">
        <v>0</v>
      </c>
      <c r="L2878" s="52">
        <v>0</v>
      </c>
      <c r="M2878" s="53">
        <v>0</v>
      </c>
    </row>
    <row r="2879" spans="1:13" x14ac:dyDescent="0.4">
      <c r="A2879" s="54"/>
      <c r="B2879" s="55">
        <v>2861</v>
      </c>
      <c r="C2879" s="55">
        <v>0</v>
      </c>
      <c r="D2879" s="55">
        <v>0</v>
      </c>
      <c r="E2879" s="55">
        <v>0</v>
      </c>
      <c r="F2879" s="55">
        <v>0</v>
      </c>
      <c r="G2879" s="55">
        <v>0</v>
      </c>
      <c r="H2879" s="55">
        <v>0</v>
      </c>
      <c r="I2879" s="55">
        <v>0</v>
      </c>
      <c r="J2879" s="55">
        <v>0</v>
      </c>
      <c r="K2879" s="55">
        <v>0</v>
      </c>
      <c r="L2879" s="55">
        <v>0</v>
      </c>
      <c r="M2879" s="56">
        <v>0</v>
      </c>
    </row>
    <row r="2880" spans="1:13" x14ac:dyDescent="0.4">
      <c r="A2880" s="51"/>
      <c r="B2880" s="52">
        <v>2862</v>
      </c>
      <c r="C2880" s="52">
        <v>0</v>
      </c>
      <c r="D2880" s="52">
        <v>0</v>
      </c>
      <c r="E2880" s="52">
        <v>0</v>
      </c>
      <c r="F2880" s="52">
        <v>0</v>
      </c>
      <c r="G2880" s="52">
        <v>0</v>
      </c>
      <c r="H2880" s="52">
        <v>0</v>
      </c>
      <c r="I2880" s="52">
        <v>0</v>
      </c>
      <c r="J2880" s="52">
        <v>0</v>
      </c>
      <c r="K2880" s="52">
        <v>7214768.5768577307</v>
      </c>
      <c r="L2880" s="52">
        <v>0</v>
      </c>
      <c r="M2880" s="53">
        <v>7214768.5768577307</v>
      </c>
    </row>
    <row r="2881" spans="1:13" x14ac:dyDescent="0.4">
      <c r="A2881" s="54"/>
      <c r="B2881" s="55">
        <v>2863</v>
      </c>
      <c r="C2881" s="55">
        <v>6979374.1318996521</v>
      </c>
      <c r="D2881" s="55">
        <v>0</v>
      </c>
      <c r="E2881" s="55">
        <v>0</v>
      </c>
      <c r="F2881" s="55">
        <v>8371580.9582056543</v>
      </c>
      <c r="G2881" s="55">
        <v>0</v>
      </c>
      <c r="H2881" s="55">
        <v>0</v>
      </c>
      <c r="I2881" s="55">
        <v>0</v>
      </c>
      <c r="J2881" s="55">
        <v>0</v>
      </c>
      <c r="K2881" s="55">
        <v>0</v>
      </c>
      <c r="L2881" s="55">
        <v>0</v>
      </c>
      <c r="M2881" s="56">
        <v>15350955.090105306</v>
      </c>
    </row>
    <row r="2882" spans="1:13" x14ac:dyDescent="0.4">
      <c r="A2882" s="51"/>
      <c r="B2882" s="52">
        <v>2864</v>
      </c>
      <c r="C2882" s="52">
        <v>0</v>
      </c>
      <c r="D2882" s="52">
        <v>0</v>
      </c>
      <c r="E2882" s="52">
        <v>0</v>
      </c>
      <c r="F2882" s="52">
        <v>0</v>
      </c>
      <c r="G2882" s="52">
        <v>0</v>
      </c>
      <c r="H2882" s="52">
        <v>0</v>
      </c>
      <c r="I2882" s="52">
        <v>0</v>
      </c>
      <c r="J2882" s="52">
        <v>0</v>
      </c>
      <c r="K2882" s="52">
        <v>0</v>
      </c>
      <c r="L2882" s="52">
        <v>0</v>
      </c>
      <c r="M2882" s="53">
        <v>0</v>
      </c>
    </row>
    <row r="2883" spans="1:13" x14ac:dyDescent="0.4">
      <c r="A2883" s="54"/>
      <c r="B2883" s="55">
        <v>2865</v>
      </c>
      <c r="C2883" s="55">
        <v>0</v>
      </c>
      <c r="D2883" s="55">
        <v>13900182.335413918</v>
      </c>
      <c r="E2883" s="55">
        <v>0</v>
      </c>
      <c r="F2883" s="55">
        <v>0</v>
      </c>
      <c r="G2883" s="55">
        <v>7098158.5778559744</v>
      </c>
      <c r="H2883" s="55">
        <v>0</v>
      </c>
      <c r="I2883" s="55">
        <v>0</v>
      </c>
      <c r="J2883" s="55">
        <v>0</v>
      </c>
      <c r="K2883" s="55">
        <v>0</v>
      </c>
      <c r="L2883" s="55">
        <v>0</v>
      </c>
      <c r="M2883" s="56">
        <v>20998340.913269892</v>
      </c>
    </row>
    <row r="2884" spans="1:13" x14ac:dyDescent="0.4">
      <c r="A2884" s="51"/>
      <c r="B2884" s="52">
        <v>2866</v>
      </c>
      <c r="C2884" s="52">
        <v>0</v>
      </c>
      <c r="D2884" s="52">
        <v>0</v>
      </c>
      <c r="E2884" s="52">
        <v>0</v>
      </c>
      <c r="F2884" s="52">
        <v>0</v>
      </c>
      <c r="G2884" s="52">
        <v>0</v>
      </c>
      <c r="H2884" s="52">
        <v>9864158.2128059901</v>
      </c>
      <c r="I2884" s="52">
        <v>0</v>
      </c>
      <c r="J2884" s="52">
        <v>0</v>
      </c>
      <c r="K2884" s="52">
        <v>49419816.853736885</v>
      </c>
      <c r="L2884" s="52">
        <v>0</v>
      </c>
      <c r="M2884" s="53">
        <v>59283975.066542879</v>
      </c>
    </row>
    <row r="2885" spans="1:13" x14ac:dyDescent="0.4">
      <c r="A2885" s="54"/>
      <c r="B2885" s="55">
        <v>2867</v>
      </c>
      <c r="C2885" s="55">
        <v>0</v>
      </c>
      <c r="D2885" s="55">
        <v>0</v>
      </c>
      <c r="E2885" s="55">
        <v>0</v>
      </c>
      <c r="F2885" s="55">
        <v>0</v>
      </c>
      <c r="G2885" s="55">
        <v>0</v>
      </c>
      <c r="H2885" s="55">
        <v>0</v>
      </c>
      <c r="I2885" s="55">
        <v>0</v>
      </c>
      <c r="J2885" s="55">
        <v>0</v>
      </c>
      <c r="K2885" s="55">
        <v>0</v>
      </c>
      <c r="L2885" s="55">
        <v>0</v>
      </c>
      <c r="M2885" s="56">
        <v>0</v>
      </c>
    </row>
    <row r="2886" spans="1:13" x14ac:dyDescent="0.4">
      <c r="A2886" s="51"/>
      <c r="B2886" s="52">
        <v>2868</v>
      </c>
      <c r="C2886" s="52">
        <v>6325682.5391072631</v>
      </c>
      <c r="D2886" s="52">
        <v>0</v>
      </c>
      <c r="E2886" s="52">
        <v>0</v>
      </c>
      <c r="F2886" s="52">
        <v>0</v>
      </c>
      <c r="G2886" s="52">
        <v>0</v>
      </c>
      <c r="H2886" s="52">
        <v>0</v>
      </c>
      <c r="I2886" s="52">
        <v>0</v>
      </c>
      <c r="J2886" s="52">
        <v>0</v>
      </c>
      <c r="K2886" s="52">
        <v>0</v>
      </c>
      <c r="L2886" s="52">
        <v>0</v>
      </c>
      <c r="M2886" s="53">
        <v>6325682.5391072631</v>
      </c>
    </row>
    <row r="2887" spans="1:13" x14ac:dyDescent="0.4">
      <c r="A2887" s="54"/>
      <c r="B2887" s="55">
        <v>2869</v>
      </c>
      <c r="C2887" s="55">
        <v>46350175.675219968</v>
      </c>
      <c r="D2887" s="55">
        <v>44771313.749401808</v>
      </c>
      <c r="E2887" s="55">
        <v>0</v>
      </c>
      <c r="F2887" s="55">
        <v>0</v>
      </c>
      <c r="G2887" s="55">
        <v>0</v>
      </c>
      <c r="H2887" s="55">
        <v>16979605.139914151</v>
      </c>
      <c r="I2887" s="55">
        <v>0</v>
      </c>
      <c r="J2887" s="55">
        <v>0</v>
      </c>
      <c r="K2887" s="55">
        <v>0</v>
      </c>
      <c r="L2887" s="55">
        <v>0</v>
      </c>
      <c r="M2887" s="56">
        <v>108101094.56453592</v>
      </c>
    </row>
    <row r="2888" spans="1:13" x14ac:dyDescent="0.4">
      <c r="A2888" s="51"/>
      <c r="B2888" s="52">
        <v>2870</v>
      </c>
      <c r="C2888" s="52">
        <v>0</v>
      </c>
      <c r="D2888" s="52">
        <v>5764382.7672994435</v>
      </c>
      <c r="E2888" s="52">
        <v>0</v>
      </c>
      <c r="F2888" s="52">
        <v>0</v>
      </c>
      <c r="G2888" s="52">
        <v>13366747.025311263</v>
      </c>
      <c r="H2888" s="52">
        <v>0</v>
      </c>
      <c r="I2888" s="52">
        <v>0</v>
      </c>
      <c r="J2888" s="52">
        <v>0</v>
      </c>
      <c r="K2888" s="52">
        <v>0</v>
      </c>
      <c r="L2888" s="52">
        <v>0</v>
      </c>
      <c r="M2888" s="53">
        <v>19131129.792610705</v>
      </c>
    </row>
    <row r="2889" spans="1:13" x14ac:dyDescent="0.4">
      <c r="A2889" s="54"/>
      <c r="B2889" s="55">
        <v>2871</v>
      </c>
      <c r="C2889" s="55">
        <v>7314751.3924208349</v>
      </c>
      <c r="D2889" s="55">
        <v>0</v>
      </c>
      <c r="E2889" s="55">
        <v>0</v>
      </c>
      <c r="F2889" s="55">
        <v>0</v>
      </c>
      <c r="G2889" s="55">
        <v>0</v>
      </c>
      <c r="H2889" s="55">
        <v>0</v>
      </c>
      <c r="I2889" s="55">
        <v>0</v>
      </c>
      <c r="J2889" s="55">
        <v>0</v>
      </c>
      <c r="K2889" s="55">
        <v>0</v>
      </c>
      <c r="L2889" s="55">
        <v>0</v>
      </c>
      <c r="M2889" s="56">
        <v>7314751.3924208349</v>
      </c>
    </row>
    <row r="2890" spans="1:13" x14ac:dyDescent="0.4">
      <c r="A2890" s="51"/>
      <c r="B2890" s="52">
        <v>2872</v>
      </c>
      <c r="C2890" s="52">
        <v>0</v>
      </c>
      <c r="D2890" s="52">
        <v>0</v>
      </c>
      <c r="E2890" s="52">
        <v>0</v>
      </c>
      <c r="F2890" s="52">
        <v>666362412.27951026</v>
      </c>
      <c r="G2890" s="52">
        <v>0</v>
      </c>
      <c r="H2890" s="52">
        <v>0</v>
      </c>
      <c r="I2890" s="52">
        <v>0</v>
      </c>
      <c r="J2890" s="52">
        <v>0</v>
      </c>
      <c r="K2890" s="52">
        <v>0</v>
      </c>
      <c r="L2890" s="52">
        <v>0</v>
      </c>
      <c r="M2890" s="53">
        <v>666362412.27951026</v>
      </c>
    </row>
    <row r="2891" spans="1:13" x14ac:dyDescent="0.4">
      <c r="A2891" s="54"/>
      <c r="B2891" s="55">
        <v>2873</v>
      </c>
      <c r="C2891" s="55">
        <v>0</v>
      </c>
      <c r="D2891" s="55">
        <v>0</v>
      </c>
      <c r="E2891" s="55">
        <v>0</v>
      </c>
      <c r="F2891" s="55">
        <v>0</v>
      </c>
      <c r="G2891" s="55">
        <v>0</v>
      </c>
      <c r="H2891" s="55">
        <v>0</v>
      </c>
      <c r="I2891" s="55">
        <v>0</v>
      </c>
      <c r="J2891" s="55">
        <v>6340905.2949033193</v>
      </c>
      <c r="K2891" s="55">
        <v>0</v>
      </c>
      <c r="L2891" s="55">
        <v>0</v>
      </c>
      <c r="M2891" s="56">
        <v>6283718.3480895916</v>
      </c>
    </row>
    <row r="2892" spans="1:13" x14ac:dyDescent="0.4">
      <c r="A2892" s="51"/>
      <c r="B2892" s="52">
        <v>2874</v>
      </c>
      <c r="C2892" s="52">
        <v>0</v>
      </c>
      <c r="D2892" s="52">
        <v>0</v>
      </c>
      <c r="E2892" s="52">
        <v>0</v>
      </c>
      <c r="F2892" s="52">
        <v>0</v>
      </c>
      <c r="G2892" s="52">
        <v>0</v>
      </c>
      <c r="H2892" s="52">
        <v>0</v>
      </c>
      <c r="I2892" s="52">
        <v>0</v>
      </c>
      <c r="J2892" s="52">
        <v>0</v>
      </c>
      <c r="K2892" s="52">
        <v>0</v>
      </c>
      <c r="L2892" s="52">
        <v>0</v>
      </c>
      <c r="M2892" s="53">
        <v>0</v>
      </c>
    </row>
    <row r="2893" spans="1:13" x14ac:dyDescent="0.4">
      <c r="A2893" s="54"/>
      <c r="B2893" s="55">
        <v>2875</v>
      </c>
      <c r="C2893" s="55">
        <v>0</v>
      </c>
      <c r="D2893" s="55">
        <v>0</v>
      </c>
      <c r="E2893" s="55">
        <v>0</v>
      </c>
      <c r="F2893" s="55">
        <v>0</v>
      </c>
      <c r="G2893" s="55">
        <v>32216035.282080427</v>
      </c>
      <c r="H2893" s="55">
        <v>0</v>
      </c>
      <c r="I2893" s="55">
        <v>0</v>
      </c>
      <c r="J2893" s="55">
        <v>0</v>
      </c>
      <c r="K2893" s="55">
        <v>0</v>
      </c>
      <c r="L2893" s="55">
        <v>6382568.1850668509</v>
      </c>
      <c r="M2893" s="56">
        <v>38598603.467147283</v>
      </c>
    </row>
    <row r="2894" spans="1:13" x14ac:dyDescent="0.4">
      <c r="A2894" s="51"/>
      <c r="B2894" s="52">
        <v>2876</v>
      </c>
      <c r="C2894" s="52">
        <v>0</v>
      </c>
      <c r="D2894" s="52">
        <v>0</v>
      </c>
      <c r="E2894" s="52">
        <v>0</v>
      </c>
      <c r="F2894" s="52">
        <v>0</v>
      </c>
      <c r="G2894" s="52">
        <v>0</v>
      </c>
      <c r="H2894" s="52">
        <v>0</v>
      </c>
      <c r="I2894" s="52">
        <v>0</v>
      </c>
      <c r="J2894" s="52">
        <v>0</v>
      </c>
      <c r="K2894" s="52">
        <v>0</v>
      </c>
      <c r="L2894" s="52">
        <v>0</v>
      </c>
      <c r="M2894" s="53">
        <v>27761933.984014425</v>
      </c>
    </row>
    <row r="2895" spans="1:13" x14ac:dyDescent="0.4">
      <c r="A2895" s="54"/>
      <c r="B2895" s="55">
        <v>2877</v>
      </c>
      <c r="C2895" s="55">
        <v>0</v>
      </c>
      <c r="D2895" s="55">
        <v>0</v>
      </c>
      <c r="E2895" s="55">
        <v>0</v>
      </c>
      <c r="F2895" s="55">
        <v>10694099.636939362</v>
      </c>
      <c r="G2895" s="55">
        <v>0</v>
      </c>
      <c r="H2895" s="55">
        <v>0</v>
      </c>
      <c r="I2895" s="55">
        <v>0</v>
      </c>
      <c r="J2895" s="55">
        <v>0</v>
      </c>
      <c r="K2895" s="55">
        <v>0</v>
      </c>
      <c r="L2895" s="55">
        <v>0</v>
      </c>
      <c r="M2895" s="56">
        <v>10694099.636939362</v>
      </c>
    </row>
    <row r="2896" spans="1:13" x14ac:dyDescent="0.4">
      <c r="A2896" s="51"/>
      <c r="B2896" s="52">
        <v>2878</v>
      </c>
      <c r="C2896" s="52">
        <v>0</v>
      </c>
      <c r="D2896" s="52">
        <v>0</v>
      </c>
      <c r="E2896" s="52">
        <v>0</v>
      </c>
      <c r="F2896" s="52">
        <v>0</v>
      </c>
      <c r="G2896" s="52">
        <v>0</v>
      </c>
      <c r="H2896" s="52">
        <v>0</v>
      </c>
      <c r="I2896" s="52">
        <v>0</v>
      </c>
      <c r="J2896" s="52">
        <v>0</v>
      </c>
      <c r="K2896" s="52">
        <v>0</v>
      </c>
      <c r="L2896" s="52">
        <v>0</v>
      </c>
      <c r="M2896" s="53">
        <v>0</v>
      </c>
    </row>
    <row r="2897" spans="1:13" x14ac:dyDescent="0.4">
      <c r="A2897" s="54"/>
      <c r="B2897" s="55">
        <v>2879</v>
      </c>
      <c r="C2897" s="55">
        <v>0</v>
      </c>
      <c r="D2897" s="55">
        <v>0</v>
      </c>
      <c r="E2897" s="55">
        <v>0</v>
      </c>
      <c r="F2897" s="55">
        <v>0</v>
      </c>
      <c r="G2897" s="55">
        <v>0</v>
      </c>
      <c r="H2897" s="55">
        <v>0</v>
      </c>
      <c r="I2897" s="55">
        <v>0</v>
      </c>
      <c r="J2897" s="55">
        <v>0</v>
      </c>
      <c r="K2897" s="55">
        <v>0</v>
      </c>
      <c r="L2897" s="55">
        <v>20797268.143179983</v>
      </c>
      <c r="M2897" s="56">
        <v>20797268.143179983</v>
      </c>
    </row>
    <row r="2898" spans="1:13" x14ac:dyDescent="0.4">
      <c r="A2898" s="51"/>
      <c r="B2898" s="52">
        <v>2880</v>
      </c>
      <c r="C2898" s="52">
        <v>0</v>
      </c>
      <c r="D2898" s="52">
        <v>0</v>
      </c>
      <c r="E2898" s="52">
        <v>0</v>
      </c>
      <c r="F2898" s="52">
        <v>0</v>
      </c>
      <c r="G2898" s="52">
        <v>0</v>
      </c>
      <c r="H2898" s="52">
        <v>0</v>
      </c>
      <c r="I2898" s="52">
        <v>12978538.612089176</v>
      </c>
      <c r="J2898" s="52">
        <v>0</v>
      </c>
      <c r="K2898" s="52">
        <v>0</v>
      </c>
      <c r="L2898" s="52">
        <v>0</v>
      </c>
      <c r="M2898" s="53">
        <v>77938498.937421292</v>
      </c>
    </row>
    <row r="2899" spans="1:13" x14ac:dyDescent="0.4">
      <c r="A2899" s="54"/>
      <c r="B2899" s="55">
        <v>2881</v>
      </c>
      <c r="C2899" s="55">
        <v>0</v>
      </c>
      <c r="D2899" s="55">
        <v>0</v>
      </c>
      <c r="E2899" s="55">
        <v>0</v>
      </c>
      <c r="F2899" s="55">
        <v>37014052.957150601</v>
      </c>
      <c r="G2899" s="55">
        <v>0</v>
      </c>
      <c r="H2899" s="55">
        <v>0</v>
      </c>
      <c r="I2899" s="55">
        <v>0</v>
      </c>
      <c r="J2899" s="55">
        <v>0</v>
      </c>
      <c r="K2899" s="55">
        <v>0</v>
      </c>
      <c r="L2899" s="55">
        <v>0</v>
      </c>
      <c r="M2899" s="56">
        <v>37014052.957150601</v>
      </c>
    </row>
    <row r="2900" spans="1:13" x14ac:dyDescent="0.4">
      <c r="A2900" s="51"/>
      <c r="B2900" s="52">
        <v>2882</v>
      </c>
      <c r="C2900" s="52">
        <v>0</v>
      </c>
      <c r="D2900" s="52">
        <v>0</v>
      </c>
      <c r="E2900" s="52">
        <v>0</v>
      </c>
      <c r="F2900" s="52">
        <v>0</v>
      </c>
      <c r="G2900" s="52">
        <v>0</v>
      </c>
      <c r="H2900" s="52">
        <v>0</v>
      </c>
      <c r="I2900" s="52">
        <v>0</v>
      </c>
      <c r="J2900" s="52">
        <v>0</v>
      </c>
      <c r="K2900" s="52">
        <v>0</v>
      </c>
      <c r="L2900" s="52">
        <v>0</v>
      </c>
      <c r="M2900" s="53">
        <v>0</v>
      </c>
    </row>
    <row r="2901" spans="1:13" x14ac:dyDescent="0.4">
      <c r="A2901" s="54"/>
      <c r="B2901" s="55">
        <v>2883</v>
      </c>
      <c r="C2901" s="55">
        <v>0</v>
      </c>
      <c r="D2901" s="55">
        <v>13964003.762515755</v>
      </c>
      <c r="E2901" s="55">
        <v>0</v>
      </c>
      <c r="F2901" s="55">
        <v>0</v>
      </c>
      <c r="G2901" s="55">
        <v>0</v>
      </c>
      <c r="H2901" s="55">
        <v>0</v>
      </c>
      <c r="I2901" s="55">
        <v>0</v>
      </c>
      <c r="J2901" s="55">
        <v>431768319.22348434</v>
      </c>
      <c r="K2901" s="55">
        <v>0</v>
      </c>
      <c r="L2901" s="55">
        <v>0</v>
      </c>
      <c r="M2901" s="56">
        <v>13964003.762515755</v>
      </c>
    </row>
    <row r="2902" spans="1:13" x14ac:dyDescent="0.4">
      <c r="A2902" s="51"/>
      <c r="B2902" s="52">
        <v>2884</v>
      </c>
      <c r="C2902" s="52">
        <v>0</v>
      </c>
      <c r="D2902" s="52">
        <v>10311101.048364583</v>
      </c>
      <c r="E2902" s="52">
        <v>0</v>
      </c>
      <c r="F2902" s="52">
        <v>0</v>
      </c>
      <c r="G2902" s="52">
        <v>0</v>
      </c>
      <c r="H2902" s="52">
        <v>0</v>
      </c>
      <c r="I2902" s="52">
        <v>0</v>
      </c>
      <c r="J2902" s="52">
        <v>0</v>
      </c>
      <c r="K2902" s="52">
        <v>0</v>
      </c>
      <c r="L2902" s="52">
        <v>0</v>
      </c>
      <c r="M2902" s="53">
        <v>10311101.048364583</v>
      </c>
    </row>
    <row r="2903" spans="1:13" x14ac:dyDescent="0.4">
      <c r="A2903" s="54"/>
      <c r="B2903" s="55">
        <v>2885</v>
      </c>
      <c r="C2903" s="55">
        <v>0</v>
      </c>
      <c r="D2903" s="55">
        <v>0</v>
      </c>
      <c r="E2903" s="55">
        <v>0</v>
      </c>
      <c r="F2903" s="55">
        <v>0</v>
      </c>
      <c r="G2903" s="55">
        <v>0</v>
      </c>
      <c r="H2903" s="55">
        <v>0</v>
      </c>
      <c r="I2903" s="55">
        <v>0</v>
      </c>
      <c r="J2903" s="55">
        <v>24217480.281709656</v>
      </c>
      <c r="K2903" s="55">
        <v>14713856.4374342</v>
      </c>
      <c r="L2903" s="55">
        <v>0</v>
      </c>
      <c r="M2903" s="56">
        <v>14713856.4374342</v>
      </c>
    </row>
    <row r="2904" spans="1:13" x14ac:dyDescent="0.4">
      <c r="A2904" s="51"/>
      <c r="B2904" s="52">
        <v>2886</v>
      </c>
      <c r="C2904" s="52">
        <v>0</v>
      </c>
      <c r="D2904" s="52">
        <v>0</v>
      </c>
      <c r="E2904" s="52">
        <v>0</v>
      </c>
      <c r="F2904" s="52">
        <v>0</v>
      </c>
      <c r="G2904" s="52">
        <v>0</v>
      </c>
      <c r="H2904" s="52">
        <v>0</v>
      </c>
      <c r="I2904" s="52">
        <v>5750914.5027356613</v>
      </c>
      <c r="J2904" s="52">
        <v>0</v>
      </c>
      <c r="K2904" s="52">
        <v>0</v>
      </c>
      <c r="L2904" s="52">
        <v>6028817.0117710251</v>
      </c>
      <c r="M2904" s="53">
        <v>11779731.514506686</v>
      </c>
    </row>
    <row r="2905" spans="1:13" x14ac:dyDescent="0.4">
      <c r="A2905" s="54"/>
      <c r="B2905" s="55">
        <v>2887</v>
      </c>
      <c r="C2905" s="55">
        <v>0</v>
      </c>
      <c r="D2905" s="55">
        <v>12988731.401935726</v>
      </c>
      <c r="E2905" s="55">
        <v>0</v>
      </c>
      <c r="F2905" s="55">
        <v>0</v>
      </c>
      <c r="G2905" s="55">
        <v>0</v>
      </c>
      <c r="H2905" s="55">
        <v>0</v>
      </c>
      <c r="I2905" s="55">
        <v>0</v>
      </c>
      <c r="J2905" s="55">
        <v>0</v>
      </c>
      <c r="K2905" s="55">
        <v>0</v>
      </c>
      <c r="L2905" s="55">
        <v>0</v>
      </c>
      <c r="M2905" s="56">
        <v>12988731.401935726</v>
      </c>
    </row>
    <row r="2906" spans="1:13" x14ac:dyDescent="0.4">
      <c r="A2906" s="51"/>
      <c r="B2906" s="52">
        <v>2888</v>
      </c>
      <c r="C2906" s="52">
        <v>0</v>
      </c>
      <c r="D2906" s="52">
        <v>8134499.470511198</v>
      </c>
      <c r="E2906" s="52">
        <v>0</v>
      </c>
      <c r="F2906" s="52">
        <v>0</v>
      </c>
      <c r="G2906" s="52">
        <v>0</v>
      </c>
      <c r="H2906" s="52">
        <v>0</v>
      </c>
      <c r="I2906" s="52">
        <v>0</v>
      </c>
      <c r="J2906" s="52">
        <v>0</v>
      </c>
      <c r="K2906" s="52">
        <v>0</v>
      </c>
      <c r="L2906" s="52">
        <v>0</v>
      </c>
      <c r="M2906" s="53">
        <v>54997462.520335555</v>
      </c>
    </row>
    <row r="2907" spans="1:13" x14ac:dyDescent="0.4">
      <c r="A2907" s="54"/>
      <c r="B2907" s="55">
        <v>2889</v>
      </c>
      <c r="C2907" s="55">
        <v>88210836.315577775</v>
      </c>
      <c r="D2907" s="55">
        <v>0</v>
      </c>
      <c r="E2907" s="55">
        <v>0</v>
      </c>
      <c r="F2907" s="55">
        <v>6242956.9596178252</v>
      </c>
      <c r="G2907" s="55">
        <v>0</v>
      </c>
      <c r="H2907" s="55">
        <v>14458371.217136679</v>
      </c>
      <c r="I2907" s="55">
        <v>0</v>
      </c>
      <c r="J2907" s="55">
        <v>0</v>
      </c>
      <c r="K2907" s="55">
        <v>0</v>
      </c>
      <c r="L2907" s="55">
        <v>0</v>
      </c>
      <c r="M2907" s="56">
        <v>108912164.49233228</v>
      </c>
    </row>
    <row r="2908" spans="1:13" x14ac:dyDescent="0.4">
      <c r="A2908" s="51"/>
      <c r="B2908" s="52">
        <v>2890</v>
      </c>
      <c r="C2908" s="52">
        <v>0</v>
      </c>
      <c r="D2908" s="52">
        <v>0</v>
      </c>
      <c r="E2908" s="52">
        <v>0</v>
      </c>
      <c r="F2908" s="52">
        <v>0</v>
      </c>
      <c r="G2908" s="52">
        <v>0</v>
      </c>
      <c r="H2908" s="52">
        <v>8714804.6821787003</v>
      </c>
      <c r="I2908" s="52">
        <v>0</v>
      </c>
      <c r="J2908" s="52">
        <v>0</v>
      </c>
      <c r="K2908" s="52">
        <v>0</v>
      </c>
      <c r="L2908" s="52">
        <v>0</v>
      </c>
      <c r="M2908" s="53">
        <v>8714804.6821787003</v>
      </c>
    </row>
    <row r="2909" spans="1:13" x14ac:dyDescent="0.4">
      <c r="A2909" s="54"/>
      <c r="B2909" s="55">
        <v>2891</v>
      </c>
      <c r="C2909" s="55">
        <v>0</v>
      </c>
      <c r="D2909" s="55">
        <v>0</v>
      </c>
      <c r="E2909" s="55">
        <v>0</v>
      </c>
      <c r="F2909" s="55">
        <v>0</v>
      </c>
      <c r="G2909" s="55">
        <v>0</v>
      </c>
      <c r="H2909" s="55">
        <v>6409938.143127406</v>
      </c>
      <c r="I2909" s="55">
        <v>0</v>
      </c>
      <c r="J2909" s="55">
        <v>0</v>
      </c>
      <c r="K2909" s="55">
        <v>0</v>
      </c>
      <c r="L2909" s="55">
        <v>0</v>
      </c>
      <c r="M2909" s="56">
        <v>6409938.143127406</v>
      </c>
    </row>
    <row r="2910" spans="1:13" x14ac:dyDescent="0.4">
      <c r="A2910" s="51"/>
      <c r="B2910" s="52">
        <v>2892</v>
      </c>
      <c r="C2910" s="52">
        <v>0</v>
      </c>
      <c r="D2910" s="52">
        <v>11422339.550306387</v>
      </c>
      <c r="E2910" s="52">
        <v>0</v>
      </c>
      <c r="F2910" s="52">
        <v>0</v>
      </c>
      <c r="G2910" s="52">
        <v>0</v>
      </c>
      <c r="H2910" s="52">
        <v>0</v>
      </c>
      <c r="I2910" s="52">
        <v>0</v>
      </c>
      <c r="J2910" s="52">
        <v>0</v>
      </c>
      <c r="K2910" s="52">
        <v>0</v>
      </c>
      <c r="L2910" s="52">
        <v>0</v>
      </c>
      <c r="M2910" s="53">
        <v>23352276.582284424</v>
      </c>
    </row>
    <row r="2911" spans="1:13" x14ac:dyDescent="0.4">
      <c r="A2911" s="54"/>
      <c r="B2911" s="55">
        <v>2893</v>
      </c>
      <c r="C2911" s="55">
        <v>0</v>
      </c>
      <c r="D2911" s="55">
        <v>0</v>
      </c>
      <c r="E2911" s="55">
        <v>0</v>
      </c>
      <c r="F2911" s="55">
        <v>0</v>
      </c>
      <c r="G2911" s="55">
        <v>0</v>
      </c>
      <c r="H2911" s="55">
        <v>0</v>
      </c>
      <c r="I2911" s="55">
        <v>0</v>
      </c>
      <c r="J2911" s="55">
        <v>0</v>
      </c>
      <c r="K2911" s="55">
        <v>0</v>
      </c>
      <c r="L2911" s="55">
        <v>6499668.9090267345</v>
      </c>
      <c r="M2911" s="56">
        <v>6499668.9090267345</v>
      </c>
    </row>
    <row r="2912" spans="1:13" x14ac:dyDescent="0.4">
      <c r="A2912" s="51"/>
      <c r="B2912" s="52">
        <v>2894</v>
      </c>
      <c r="C2912" s="52">
        <v>0</v>
      </c>
      <c r="D2912" s="52">
        <v>0</v>
      </c>
      <c r="E2912" s="52">
        <v>0</v>
      </c>
      <c r="F2912" s="52">
        <v>16378624.739101021</v>
      </c>
      <c r="G2912" s="52">
        <v>0</v>
      </c>
      <c r="H2912" s="52">
        <v>0</v>
      </c>
      <c r="I2912" s="52">
        <v>0</v>
      </c>
      <c r="J2912" s="52">
        <v>0</v>
      </c>
      <c r="K2912" s="52">
        <v>0</v>
      </c>
      <c r="L2912" s="52">
        <v>0</v>
      </c>
      <c r="M2912" s="53">
        <v>23471427.891069077</v>
      </c>
    </row>
    <row r="2913" spans="1:13" x14ac:dyDescent="0.4">
      <c r="A2913" s="54"/>
      <c r="B2913" s="55">
        <v>2895</v>
      </c>
      <c r="C2913" s="55">
        <v>0</v>
      </c>
      <c r="D2913" s="55">
        <v>0</v>
      </c>
      <c r="E2913" s="55">
        <v>0</v>
      </c>
      <c r="F2913" s="55">
        <v>0</v>
      </c>
      <c r="G2913" s="55">
        <v>1501826685.2940409</v>
      </c>
      <c r="H2913" s="55">
        <v>0</v>
      </c>
      <c r="I2913" s="55">
        <v>0</v>
      </c>
      <c r="J2913" s="55">
        <v>0</v>
      </c>
      <c r="K2913" s="55">
        <v>0</v>
      </c>
      <c r="L2913" s="55">
        <v>0</v>
      </c>
      <c r="M2913" s="56">
        <v>1501826685.2940409</v>
      </c>
    </row>
    <row r="2914" spans="1:13" x14ac:dyDescent="0.4">
      <c r="A2914" s="51"/>
      <c r="B2914" s="52">
        <v>2896</v>
      </c>
      <c r="C2914" s="52">
        <v>0</v>
      </c>
      <c r="D2914" s="52">
        <v>0</v>
      </c>
      <c r="E2914" s="52">
        <v>0</v>
      </c>
      <c r="F2914" s="52">
        <v>0</v>
      </c>
      <c r="G2914" s="52">
        <v>0</v>
      </c>
      <c r="H2914" s="52">
        <v>0</v>
      </c>
      <c r="I2914" s="52">
        <v>0</v>
      </c>
      <c r="J2914" s="52">
        <v>0</v>
      </c>
      <c r="K2914" s="52">
        <v>0</v>
      </c>
      <c r="L2914" s="52">
        <v>0</v>
      </c>
      <c r="M2914" s="53">
        <v>79433824.514588207</v>
      </c>
    </row>
    <row r="2915" spans="1:13" x14ac:dyDescent="0.4">
      <c r="A2915" s="54"/>
      <c r="B2915" s="55">
        <v>2897</v>
      </c>
      <c r="C2915" s="55">
        <v>0</v>
      </c>
      <c r="D2915" s="55">
        <v>0</v>
      </c>
      <c r="E2915" s="55">
        <v>0</v>
      </c>
      <c r="F2915" s="55">
        <v>0</v>
      </c>
      <c r="G2915" s="55">
        <v>0</v>
      </c>
      <c r="H2915" s="55">
        <v>10160743.934110325</v>
      </c>
      <c r="I2915" s="55">
        <v>0</v>
      </c>
      <c r="J2915" s="55">
        <v>0</v>
      </c>
      <c r="K2915" s="55">
        <v>0</v>
      </c>
      <c r="L2915" s="55">
        <v>0</v>
      </c>
      <c r="M2915" s="56">
        <v>10160743.934110325</v>
      </c>
    </row>
    <row r="2916" spans="1:13" x14ac:dyDescent="0.4">
      <c r="A2916" s="51"/>
      <c r="B2916" s="52">
        <v>2898</v>
      </c>
      <c r="C2916" s="52">
        <v>0</v>
      </c>
      <c r="D2916" s="52">
        <v>0</v>
      </c>
      <c r="E2916" s="52">
        <v>0</v>
      </c>
      <c r="F2916" s="52">
        <v>0</v>
      </c>
      <c r="G2916" s="52">
        <v>0</v>
      </c>
      <c r="H2916" s="52">
        <v>0</v>
      </c>
      <c r="I2916" s="52">
        <v>0</v>
      </c>
      <c r="J2916" s="52">
        <v>11861974.349384325</v>
      </c>
      <c r="K2916" s="52">
        <v>0</v>
      </c>
      <c r="L2916" s="52">
        <v>0</v>
      </c>
      <c r="M2916" s="53">
        <v>6064568.9323322251</v>
      </c>
    </row>
    <row r="2917" spans="1:13" x14ac:dyDescent="0.4">
      <c r="A2917" s="54"/>
      <c r="B2917" s="55">
        <v>2899</v>
      </c>
      <c r="C2917" s="55">
        <v>0</v>
      </c>
      <c r="D2917" s="55">
        <v>6371599.0634583104</v>
      </c>
      <c r="E2917" s="55">
        <v>0</v>
      </c>
      <c r="F2917" s="55">
        <v>330927954.23382264</v>
      </c>
      <c r="G2917" s="55">
        <v>0</v>
      </c>
      <c r="H2917" s="55">
        <v>0</v>
      </c>
      <c r="I2917" s="55">
        <v>21097091.195653722</v>
      </c>
      <c r="J2917" s="55">
        <v>0</v>
      </c>
      <c r="K2917" s="55">
        <v>0</v>
      </c>
      <c r="L2917" s="55">
        <v>0</v>
      </c>
      <c r="M2917" s="56">
        <v>358396644.4929347</v>
      </c>
    </row>
    <row r="2918" spans="1:13" x14ac:dyDescent="0.4">
      <c r="A2918" s="51"/>
      <c r="B2918" s="52">
        <v>2900</v>
      </c>
      <c r="C2918" s="52">
        <v>0</v>
      </c>
      <c r="D2918" s="52">
        <v>0</v>
      </c>
      <c r="E2918" s="52">
        <v>0</v>
      </c>
      <c r="F2918" s="52">
        <v>0</v>
      </c>
      <c r="G2918" s="52">
        <v>0</v>
      </c>
      <c r="H2918" s="52">
        <v>6583573.6530218692</v>
      </c>
      <c r="I2918" s="52">
        <v>0</v>
      </c>
      <c r="J2918" s="52">
        <v>0</v>
      </c>
      <c r="K2918" s="52">
        <v>0</v>
      </c>
      <c r="L2918" s="52">
        <v>0</v>
      </c>
      <c r="M2918" s="53">
        <v>6583573.6530218692</v>
      </c>
    </row>
    <row r="2919" spans="1:13" x14ac:dyDescent="0.4">
      <c r="A2919" s="54"/>
      <c r="B2919" s="55">
        <v>2901</v>
      </c>
      <c r="C2919" s="55">
        <v>0</v>
      </c>
      <c r="D2919" s="55">
        <v>0</v>
      </c>
      <c r="E2919" s="55">
        <v>0</v>
      </c>
      <c r="F2919" s="55">
        <v>5940623.6174354497</v>
      </c>
      <c r="G2919" s="55">
        <v>0</v>
      </c>
      <c r="H2919" s="55">
        <v>33825615.164654464</v>
      </c>
      <c r="I2919" s="55">
        <v>0</v>
      </c>
      <c r="J2919" s="55">
        <v>0</v>
      </c>
      <c r="K2919" s="55">
        <v>0</v>
      </c>
      <c r="L2919" s="55">
        <v>0</v>
      </c>
      <c r="M2919" s="56">
        <v>39766238.782089911</v>
      </c>
    </row>
    <row r="2920" spans="1:13" x14ac:dyDescent="0.4">
      <c r="A2920" s="51"/>
      <c r="B2920" s="52">
        <v>2902</v>
      </c>
      <c r="C2920" s="52">
        <v>0</v>
      </c>
      <c r="D2920" s="52">
        <v>0</v>
      </c>
      <c r="E2920" s="52">
        <v>0</v>
      </c>
      <c r="F2920" s="52">
        <v>0</v>
      </c>
      <c r="G2920" s="52">
        <v>0</v>
      </c>
      <c r="H2920" s="52">
        <v>0</v>
      </c>
      <c r="I2920" s="52">
        <v>8613982.4694584925</v>
      </c>
      <c r="J2920" s="52">
        <v>28245272.182321303</v>
      </c>
      <c r="K2920" s="52">
        <v>0</v>
      </c>
      <c r="L2920" s="52">
        <v>0</v>
      </c>
      <c r="M2920" s="53">
        <v>8613982.4694584925</v>
      </c>
    </row>
    <row r="2921" spans="1:13" x14ac:dyDescent="0.4">
      <c r="A2921" s="54"/>
      <c r="B2921" s="55">
        <v>2903</v>
      </c>
      <c r="C2921" s="55">
        <v>258873736.19088447</v>
      </c>
      <c r="D2921" s="55">
        <v>0</v>
      </c>
      <c r="E2921" s="55">
        <v>0</v>
      </c>
      <c r="F2921" s="55">
        <v>0</v>
      </c>
      <c r="G2921" s="55">
        <v>0</v>
      </c>
      <c r="H2921" s="55">
        <v>0</v>
      </c>
      <c r="I2921" s="55">
        <v>0</v>
      </c>
      <c r="J2921" s="55">
        <v>9549279.6589119136</v>
      </c>
      <c r="K2921" s="55">
        <v>0</v>
      </c>
      <c r="L2921" s="55">
        <v>0</v>
      </c>
      <c r="M2921" s="56">
        <v>258873736.19088447</v>
      </c>
    </row>
    <row r="2922" spans="1:13" x14ac:dyDescent="0.4">
      <c r="A2922" s="51"/>
      <c r="B2922" s="52">
        <v>2904</v>
      </c>
      <c r="C2922" s="52">
        <v>0</v>
      </c>
      <c r="D2922" s="52">
        <v>0</v>
      </c>
      <c r="E2922" s="52">
        <v>36143172.966079637</v>
      </c>
      <c r="F2922" s="52">
        <v>0</v>
      </c>
      <c r="G2922" s="52">
        <v>0</v>
      </c>
      <c r="H2922" s="52">
        <v>0</v>
      </c>
      <c r="I2922" s="52">
        <v>0</v>
      </c>
      <c r="J2922" s="52">
        <v>0</v>
      </c>
      <c r="K2922" s="52">
        <v>0</v>
      </c>
      <c r="L2922" s="52">
        <v>0</v>
      </c>
      <c r="M2922" s="53">
        <v>36143172.966079637</v>
      </c>
    </row>
    <row r="2923" spans="1:13" x14ac:dyDescent="0.4">
      <c r="A2923" s="54"/>
      <c r="B2923" s="55">
        <v>2905</v>
      </c>
      <c r="C2923" s="55">
        <v>0</v>
      </c>
      <c r="D2923" s="55">
        <v>0</v>
      </c>
      <c r="E2923" s="55">
        <v>10786635.327967728</v>
      </c>
      <c r="F2923" s="55">
        <v>0</v>
      </c>
      <c r="G2923" s="55">
        <v>19549778.773990907</v>
      </c>
      <c r="H2923" s="55">
        <v>17765020.440222271</v>
      </c>
      <c r="I2923" s="55">
        <v>0</v>
      </c>
      <c r="J2923" s="55">
        <v>0</v>
      </c>
      <c r="K2923" s="55">
        <v>0</v>
      </c>
      <c r="L2923" s="55">
        <v>0</v>
      </c>
      <c r="M2923" s="56">
        <v>48101434.542180911</v>
      </c>
    </row>
    <row r="2924" spans="1:13" x14ac:dyDescent="0.4">
      <c r="A2924" s="51"/>
      <c r="B2924" s="52">
        <v>2906</v>
      </c>
      <c r="C2924" s="52">
        <v>0</v>
      </c>
      <c r="D2924" s="52">
        <v>0</v>
      </c>
      <c r="E2924" s="52">
        <v>0</v>
      </c>
      <c r="F2924" s="52">
        <v>5918110.0919589149</v>
      </c>
      <c r="G2924" s="52">
        <v>0</v>
      </c>
      <c r="H2924" s="52">
        <v>0</v>
      </c>
      <c r="I2924" s="52">
        <v>7868079.1186860548</v>
      </c>
      <c r="J2924" s="52">
        <v>0</v>
      </c>
      <c r="K2924" s="52">
        <v>0</v>
      </c>
      <c r="L2924" s="52">
        <v>0</v>
      </c>
      <c r="M2924" s="53">
        <v>13786189.21064497</v>
      </c>
    </row>
    <row r="2925" spans="1:13" x14ac:dyDescent="0.4">
      <c r="A2925" s="54"/>
      <c r="B2925" s="55">
        <v>2907</v>
      </c>
      <c r="C2925" s="55">
        <v>0</v>
      </c>
      <c r="D2925" s="55">
        <v>8316038.9361461774</v>
      </c>
      <c r="E2925" s="55">
        <v>0</v>
      </c>
      <c r="F2925" s="55">
        <v>0</v>
      </c>
      <c r="G2925" s="55">
        <v>0</v>
      </c>
      <c r="H2925" s="55">
        <v>0</v>
      </c>
      <c r="I2925" s="55">
        <v>0</v>
      </c>
      <c r="J2925" s="55">
        <v>0</v>
      </c>
      <c r="K2925" s="55">
        <v>18303042.001990639</v>
      </c>
      <c r="L2925" s="55">
        <v>0</v>
      </c>
      <c r="M2925" s="56">
        <v>26619080.93813682</v>
      </c>
    </row>
    <row r="2926" spans="1:13" x14ac:dyDescent="0.4">
      <c r="A2926" s="51"/>
      <c r="B2926" s="52">
        <v>2908</v>
      </c>
      <c r="C2926" s="52">
        <v>0</v>
      </c>
      <c r="D2926" s="52">
        <v>0</v>
      </c>
      <c r="E2926" s="52">
        <v>5801890.1957387486</v>
      </c>
      <c r="F2926" s="52">
        <v>0</v>
      </c>
      <c r="G2926" s="52">
        <v>0</v>
      </c>
      <c r="H2926" s="52">
        <v>0</v>
      </c>
      <c r="I2926" s="52">
        <v>0</v>
      </c>
      <c r="J2926" s="52">
        <v>0</v>
      </c>
      <c r="K2926" s="52">
        <v>0</v>
      </c>
      <c r="L2926" s="52">
        <v>9476283.4879615121</v>
      </c>
      <c r="M2926" s="53">
        <v>15278173.68370026</v>
      </c>
    </row>
    <row r="2927" spans="1:13" x14ac:dyDescent="0.4">
      <c r="A2927" s="54"/>
      <c r="B2927" s="55">
        <v>2909</v>
      </c>
      <c r="C2927" s="55">
        <v>0</v>
      </c>
      <c r="D2927" s="55">
        <v>7105463.8264638232</v>
      </c>
      <c r="E2927" s="55">
        <v>0</v>
      </c>
      <c r="F2927" s="55">
        <v>0</v>
      </c>
      <c r="G2927" s="55">
        <v>7279477.8922774177</v>
      </c>
      <c r="H2927" s="55">
        <v>0</v>
      </c>
      <c r="I2927" s="55">
        <v>0</v>
      </c>
      <c r="J2927" s="55">
        <v>0</v>
      </c>
      <c r="K2927" s="55">
        <v>0</v>
      </c>
      <c r="L2927" s="55">
        <v>0</v>
      </c>
      <c r="M2927" s="56">
        <v>14384941.718741242</v>
      </c>
    </row>
    <row r="2928" spans="1:13" x14ac:dyDescent="0.4">
      <c r="A2928" s="51"/>
      <c r="B2928" s="52">
        <v>2910</v>
      </c>
      <c r="C2928" s="52">
        <v>0</v>
      </c>
      <c r="D2928" s="52">
        <v>0</v>
      </c>
      <c r="E2928" s="52">
        <v>7499908.7982336562</v>
      </c>
      <c r="F2928" s="52">
        <v>0</v>
      </c>
      <c r="G2928" s="52">
        <v>0</v>
      </c>
      <c r="H2928" s="52">
        <v>0</v>
      </c>
      <c r="I2928" s="52">
        <v>0</v>
      </c>
      <c r="J2928" s="52">
        <v>0</v>
      </c>
      <c r="K2928" s="52">
        <v>0</v>
      </c>
      <c r="L2928" s="52">
        <v>0</v>
      </c>
      <c r="M2928" s="53">
        <v>7499908.7982336562</v>
      </c>
    </row>
    <row r="2929" spans="1:13" x14ac:dyDescent="0.4">
      <c r="A2929" s="54"/>
      <c r="B2929" s="55">
        <v>2911</v>
      </c>
      <c r="C2929" s="55">
        <v>0</v>
      </c>
      <c r="D2929" s="55">
        <v>0</v>
      </c>
      <c r="E2929" s="55">
        <v>0</v>
      </c>
      <c r="F2929" s="55">
        <v>0</v>
      </c>
      <c r="G2929" s="55">
        <v>0</v>
      </c>
      <c r="H2929" s="55">
        <v>0</v>
      </c>
      <c r="I2929" s="55">
        <v>0</v>
      </c>
      <c r="J2929" s="55">
        <v>0</v>
      </c>
      <c r="K2929" s="55">
        <v>0</v>
      </c>
      <c r="L2929" s="55">
        <v>0</v>
      </c>
      <c r="M2929" s="56">
        <v>0</v>
      </c>
    </row>
    <row r="2930" spans="1:13" x14ac:dyDescent="0.4">
      <c r="A2930" s="51"/>
      <c r="B2930" s="52">
        <v>2912</v>
      </c>
      <c r="C2930" s="52">
        <v>0</v>
      </c>
      <c r="D2930" s="52">
        <v>0</v>
      </c>
      <c r="E2930" s="52">
        <v>0</v>
      </c>
      <c r="F2930" s="52">
        <v>0</v>
      </c>
      <c r="G2930" s="52">
        <v>0</v>
      </c>
      <c r="H2930" s="52">
        <v>0</v>
      </c>
      <c r="I2930" s="52">
        <v>0</v>
      </c>
      <c r="J2930" s="52">
        <v>0</v>
      </c>
      <c r="K2930" s="52">
        <v>0</v>
      </c>
      <c r="L2930" s="52">
        <v>0</v>
      </c>
      <c r="M2930" s="53">
        <v>0</v>
      </c>
    </row>
    <row r="2931" spans="1:13" x14ac:dyDescent="0.4">
      <c r="A2931" s="54"/>
      <c r="B2931" s="55">
        <v>2913</v>
      </c>
      <c r="C2931" s="55">
        <v>0</v>
      </c>
      <c r="D2931" s="55">
        <v>0</v>
      </c>
      <c r="E2931" s="55">
        <v>0</v>
      </c>
      <c r="F2931" s="55">
        <v>0</v>
      </c>
      <c r="G2931" s="55">
        <v>0</v>
      </c>
      <c r="H2931" s="55">
        <v>0</v>
      </c>
      <c r="I2931" s="55">
        <v>0</v>
      </c>
      <c r="J2931" s="55">
        <v>0</v>
      </c>
      <c r="K2931" s="55">
        <v>0</v>
      </c>
      <c r="L2931" s="55">
        <v>0</v>
      </c>
      <c r="M2931" s="56">
        <v>0</v>
      </c>
    </row>
    <row r="2932" spans="1:13" x14ac:dyDescent="0.4">
      <c r="A2932" s="51"/>
      <c r="B2932" s="52">
        <v>2914</v>
      </c>
      <c r="C2932" s="52">
        <v>0</v>
      </c>
      <c r="D2932" s="52">
        <v>0</v>
      </c>
      <c r="E2932" s="52">
        <v>0</v>
      </c>
      <c r="F2932" s="52">
        <v>0</v>
      </c>
      <c r="G2932" s="52">
        <v>0</v>
      </c>
      <c r="H2932" s="52">
        <v>0</v>
      </c>
      <c r="I2932" s="52">
        <v>0</v>
      </c>
      <c r="J2932" s="52">
        <v>0</v>
      </c>
      <c r="K2932" s="52">
        <v>0</v>
      </c>
      <c r="L2932" s="52">
        <v>0</v>
      </c>
      <c r="M2932" s="53">
        <v>39824641.893369786</v>
      </c>
    </row>
    <row r="2933" spans="1:13" x14ac:dyDescent="0.4">
      <c r="A2933" s="54"/>
      <c r="B2933" s="55">
        <v>2915</v>
      </c>
      <c r="C2933" s="55">
        <v>0</v>
      </c>
      <c r="D2933" s="55">
        <v>0</v>
      </c>
      <c r="E2933" s="55">
        <v>0</v>
      </c>
      <c r="F2933" s="55">
        <v>0</v>
      </c>
      <c r="G2933" s="55">
        <v>0</v>
      </c>
      <c r="H2933" s="55">
        <v>0</v>
      </c>
      <c r="I2933" s="55">
        <v>0</v>
      </c>
      <c r="J2933" s="55">
        <v>0</v>
      </c>
      <c r="K2933" s="55">
        <v>0</v>
      </c>
      <c r="L2933" s="55">
        <v>0</v>
      </c>
      <c r="M2933" s="56">
        <v>0</v>
      </c>
    </row>
    <row r="2934" spans="1:13" x14ac:dyDescent="0.4">
      <c r="A2934" s="51"/>
      <c r="B2934" s="52">
        <v>2916</v>
      </c>
      <c r="C2934" s="52">
        <v>0</v>
      </c>
      <c r="D2934" s="52">
        <v>0</v>
      </c>
      <c r="E2934" s="52">
        <v>0</v>
      </c>
      <c r="F2934" s="52">
        <v>0</v>
      </c>
      <c r="G2934" s="52">
        <v>0</v>
      </c>
      <c r="H2934" s="52">
        <v>0</v>
      </c>
      <c r="I2934" s="52">
        <v>0</v>
      </c>
      <c r="J2934" s="52">
        <v>0</v>
      </c>
      <c r="K2934" s="52">
        <v>0</v>
      </c>
      <c r="L2934" s="52">
        <v>0</v>
      </c>
      <c r="M2934" s="53">
        <v>0</v>
      </c>
    </row>
    <row r="2935" spans="1:13" x14ac:dyDescent="0.4">
      <c r="A2935" s="54"/>
      <c r="B2935" s="55">
        <v>2917</v>
      </c>
      <c r="C2935" s="55">
        <v>0</v>
      </c>
      <c r="D2935" s="55">
        <v>0</v>
      </c>
      <c r="E2935" s="55">
        <v>0</v>
      </c>
      <c r="F2935" s="55">
        <v>0</v>
      </c>
      <c r="G2935" s="55">
        <v>0</v>
      </c>
      <c r="H2935" s="55">
        <v>0</v>
      </c>
      <c r="I2935" s="55">
        <v>0</v>
      </c>
      <c r="J2935" s="55">
        <v>0</v>
      </c>
      <c r="K2935" s="55">
        <v>0</v>
      </c>
      <c r="L2935" s="55">
        <v>0</v>
      </c>
      <c r="M2935" s="56">
        <v>0</v>
      </c>
    </row>
    <row r="2936" spans="1:13" x14ac:dyDescent="0.4">
      <c r="A2936" s="51"/>
      <c r="B2936" s="52">
        <v>2918</v>
      </c>
      <c r="C2936" s="52">
        <v>0</v>
      </c>
      <c r="D2936" s="52">
        <v>0</v>
      </c>
      <c r="E2936" s="52">
        <v>0</v>
      </c>
      <c r="F2936" s="52">
        <v>0</v>
      </c>
      <c r="G2936" s="52">
        <v>0</v>
      </c>
      <c r="H2936" s="52">
        <v>0</v>
      </c>
      <c r="I2936" s="52">
        <v>0</v>
      </c>
      <c r="J2936" s="52">
        <v>16726536.624729091</v>
      </c>
      <c r="K2936" s="52">
        <v>0</v>
      </c>
      <c r="L2936" s="52">
        <v>0</v>
      </c>
      <c r="M2936" s="53">
        <v>0</v>
      </c>
    </row>
    <row r="2937" spans="1:13" x14ac:dyDescent="0.4">
      <c r="A2937" s="54"/>
      <c r="B2937" s="55">
        <v>2919</v>
      </c>
      <c r="C2937" s="55">
        <v>0</v>
      </c>
      <c r="D2937" s="55">
        <v>7964009.2037383188</v>
      </c>
      <c r="E2937" s="55">
        <v>0</v>
      </c>
      <c r="F2937" s="55">
        <v>0</v>
      </c>
      <c r="G2937" s="55">
        <v>0</v>
      </c>
      <c r="H2937" s="55">
        <v>49356355.836666897</v>
      </c>
      <c r="I2937" s="55">
        <v>0</v>
      </c>
      <c r="J2937" s="55">
        <v>0</v>
      </c>
      <c r="K2937" s="55">
        <v>59414884.067957997</v>
      </c>
      <c r="L2937" s="55">
        <v>0</v>
      </c>
      <c r="M2937" s="56">
        <v>116735249.1083632</v>
      </c>
    </row>
    <row r="2938" spans="1:13" x14ac:dyDescent="0.4">
      <c r="A2938" s="51"/>
      <c r="B2938" s="52">
        <v>2920</v>
      </c>
      <c r="C2938" s="52">
        <v>0</v>
      </c>
      <c r="D2938" s="52">
        <v>0</v>
      </c>
      <c r="E2938" s="52">
        <v>0</v>
      </c>
      <c r="F2938" s="52">
        <v>0</v>
      </c>
      <c r="G2938" s="52">
        <v>0</v>
      </c>
      <c r="H2938" s="52">
        <v>0</v>
      </c>
      <c r="I2938" s="52">
        <v>0</v>
      </c>
      <c r="J2938" s="52">
        <v>0</v>
      </c>
      <c r="K2938" s="52">
        <v>0</v>
      </c>
      <c r="L2938" s="52">
        <v>0</v>
      </c>
      <c r="M2938" s="53">
        <v>0</v>
      </c>
    </row>
    <row r="2939" spans="1:13" x14ac:dyDescent="0.4">
      <c r="A2939" s="54"/>
      <c r="B2939" s="55">
        <v>2921</v>
      </c>
      <c r="C2939" s="55">
        <v>0</v>
      </c>
      <c r="D2939" s="55">
        <v>0</v>
      </c>
      <c r="E2939" s="55">
        <v>0</v>
      </c>
      <c r="F2939" s="55">
        <v>8136017.313950805</v>
      </c>
      <c r="G2939" s="55">
        <v>0</v>
      </c>
      <c r="H2939" s="55">
        <v>0</v>
      </c>
      <c r="I2939" s="55">
        <v>0</v>
      </c>
      <c r="J2939" s="55">
        <v>0</v>
      </c>
      <c r="K2939" s="55">
        <v>0</v>
      </c>
      <c r="L2939" s="55">
        <v>0</v>
      </c>
      <c r="M2939" s="56">
        <v>8136017.313950805</v>
      </c>
    </row>
    <row r="2940" spans="1:13" x14ac:dyDescent="0.4">
      <c r="A2940" s="51"/>
      <c r="B2940" s="52">
        <v>2922</v>
      </c>
      <c r="C2940" s="52">
        <v>0</v>
      </c>
      <c r="D2940" s="52">
        <v>0</v>
      </c>
      <c r="E2940" s="52">
        <v>0</v>
      </c>
      <c r="F2940" s="52">
        <v>0</v>
      </c>
      <c r="G2940" s="52">
        <v>0</v>
      </c>
      <c r="H2940" s="52">
        <v>0</v>
      </c>
      <c r="I2940" s="52">
        <v>0</v>
      </c>
      <c r="J2940" s="52">
        <v>0</v>
      </c>
      <c r="K2940" s="52">
        <v>0</v>
      </c>
      <c r="L2940" s="52">
        <v>11088110.885422517</v>
      </c>
      <c r="M2940" s="53">
        <v>11088110.885422517</v>
      </c>
    </row>
    <row r="2941" spans="1:13" x14ac:dyDescent="0.4">
      <c r="A2941" s="54"/>
      <c r="B2941" s="55">
        <v>2923</v>
      </c>
      <c r="C2941" s="55">
        <v>13712166.762006275</v>
      </c>
      <c r="D2941" s="55">
        <v>0</v>
      </c>
      <c r="E2941" s="55">
        <v>0</v>
      </c>
      <c r="F2941" s="55">
        <v>0</v>
      </c>
      <c r="G2941" s="55">
        <v>0</v>
      </c>
      <c r="H2941" s="55">
        <v>0</v>
      </c>
      <c r="I2941" s="55">
        <v>0</v>
      </c>
      <c r="J2941" s="55">
        <v>0</v>
      </c>
      <c r="K2941" s="55">
        <v>0</v>
      </c>
      <c r="L2941" s="55">
        <v>0</v>
      </c>
      <c r="M2941" s="56">
        <v>13712166.762006275</v>
      </c>
    </row>
    <row r="2942" spans="1:13" x14ac:dyDescent="0.4">
      <c r="A2942" s="51"/>
      <c r="B2942" s="52">
        <v>2924</v>
      </c>
      <c r="C2942" s="52">
        <v>0</v>
      </c>
      <c r="D2942" s="52">
        <v>0</v>
      </c>
      <c r="E2942" s="52">
        <v>0</v>
      </c>
      <c r="F2942" s="52">
        <v>0</v>
      </c>
      <c r="G2942" s="52">
        <v>0</v>
      </c>
      <c r="H2942" s="52">
        <v>7058960.1043682341</v>
      </c>
      <c r="I2942" s="52">
        <v>0</v>
      </c>
      <c r="J2942" s="52">
        <v>50257579.386009172</v>
      </c>
      <c r="K2942" s="52">
        <v>0</v>
      </c>
      <c r="L2942" s="52">
        <v>0</v>
      </c>
      <c r="M2942" s="53">
        <v>7058960.1043682341</v>
      </c>
    </row>
    <row r="2943" spans="1:13" x14ac:dyDescent="0.4">
      <c r="A2943" s="54"/>
      <c r="B2943" s="55">
        <v>2925</v>
      </c>
      <c r="C2943" s="55">
        <v>0</v>
      </c>
      <c r="D2943" s="55">
        <v>0</v>
      </c>
      <c r="E2943" s="55">
        <v>0</v>
      </c>
      <c r="F2943" s="55">
        <v>0</v>
      </c>
      <c r="G2943" s="55">
        <v>0</v>
      </c>
      <c r="H2943" s="55">
        <v>0</v>
      </c>
      <c r="I2943" s="55">
        <v>0</v>
      </c>
      <c r="J2943" s="55">
        <v>330927954.23382264</v>
      </c>
      <c r="K2943" s="55">
        <v>0</v>
      </c>
      <c r="L2943" s="55">
        <v>0</v>
      </c>
      <c r="M2943" s="56">
        <v>0</v>
      </c>
    </row>
    <row r="2944" spans="1:13" x14ac:dyDescent="0.4">
      <c r="A2944" s="51"/>
      <c r="B2944" s="52">
        <v>2926</v>
      </c>
      <c r="C2944" s="52">
        <v>0</v>
      </c>
      <c r="D2944" s="52">
        <v>0</v>
      </c>
      <c r="E2944" s="52">
        <v>0</v>
      </c>
      <c r="F2944" s="52">
        <v>0</v>
      </c>
      <c r="G2944" s="52">
        <v>0</v>
      </c>
      <c r="H2944" s="52">
        <v>0</v>
      </c>
      <c r="I2944" s="52">
        <v>0</v>
      </c>
      <c r="J2944" s="52">
        <v>0</v>
      </c>
      <c r="K2944" s="52">
        <v>0</v>
      </c>
      <c r="L2944" s="52">
        <v>0</v>
      </c>
      <c r="M2944" s="53">
        <v>0</v>
      </c>
    </row>
    <row r="2945" spans="1:13" x14ac:dyDescent="0.4">
      <c r="A2945" s="54"/>
      <c r="B2945" s="55">
        <v>2927</v>
      </c>
      <c r="C2945" s="55">
        <v>10101293.2063688</v>
      </c>
      <c r="D2945" s="55">
        <v>0</v>
      </c>
      <c r="E2945" s="55">
        <v>6854477.3685592059</v>
      </c>
      <c r="F2945" s="55">
        <v>0</v>
      </c>
      <c r="G2945" s="55">
        <v>0</v>
      </c>
      <c r="H2945" s="55">
        <v>0</v>
      </c>
      <c r="I2945" s="55">
        <v>0</v>
      </c>
      <c r="J2945" s="55">
        <v>0</v>
      </c>
      <c r="K2945" s="55">
        <v>0</v>
      </c>
      <c r="L2945" s="55">
        <v>0</v>
      </c>
      <c r="M2945" s="56">
        <v>16955770.574928008</v>
      </c>
    </row>
    <row r="2946" spans="1:13" x14ac:dyDescent="0.4">
      <c r="A2946" s="51"/>
      <c r="B2946" s="52">
        <v>2928</v>
      </c>
      <c r="C2946" s="52">
        <v>6248720.979263708</v>
      </c>
      <c r="D2946" s="52">
        <v>0</v>
      </c>
      <c r="E2946" s="52">
        <v>7655574.7056895196</v>
      </c>
      <c r="F2946" s="52">
        <v>0</v>
      </c>
      <c r="G2946" s="52">
        <v>0</v>
      </c>
      <c r="H2946" s="52">
        <v>0</v>
      </c>
      <c r="I2946" s="52">
        <v>0</v>
      </c>
      <c r="J2946" s="52">
        <v>0</v>
      </c>
      <c r="K2946" s="52">
        <v>0</v>
      </c>
      <c r="L2946" s="52">
        <v>0</v>
      </c>
      <c r="M2946" s="53">
        <v>13904295.684953228</v>
      </c>
    </row>
    <row r="2947" spans="1:13" x14ac:dyDescent="0.4">
      <c r="A2947" s="54"/>
      <c r="B2947" s="55">
        <v>2929</v>
      </c>
      <c r="C2947" s="55">
        <v>0</v>
      </c>
      <c r="D2947" s="55">
        <v>0</v>
      </c>
      <c r="E2947" s="55">
        <v>0</v>
      </c>
      <c r="F2947" s="55">
        <v>11233995.110555958</v>
      </c>
      <c r="G2947" s="55">
        <v>0</v>
      </c>
      <c r="H2947" s="55">
        <v>47612241.371194661</v>
      </c>
      <c r="I2947" s="55">
        <v>0</v>
      </c>
      <c r="J2947" s="55">
        <v>0</v>
      </c>
      <c r="K2947" s="55">
        <v>0</v>
      </c>
      <c r="L2947" s="55">
        <v>0</v>
      </c>
      <c r="M2947" s="56">
        <v>58846236.481750622</v>
      </c>
    </row>
    <row r="2948" spans="1:13" x14ac:dyDescent="0.4">
      <c r="A2948" s="51"/>
      <c r="B2948" s="52">
        <v>2930</v>
      </c>
      <c r="C2948" s="52">
        <v>0</v>
      </c>
      <c r="D2948" s="52">
        <v>48904061.814491987</v>
      </c>
      <c r="E2948" s="52">
        <v>0</v>
      </c>
      <c r="F2948" s="52">
        <v>12572717.384845868</v>
      </c>
      <c r="G2948" s="52">
        <v>8252213.1053208979</v>
      </c>
      <c r="H2948" s="52">
        <v>0</v>
      </c>
      <c r="I2948" s="52">
        <v>0</v>
      </c>
      <c r="J2948" s="52">
        <v>0</v>
      </c>
      <c r="K2948" s="52">
        <v>0</v>
      </c>
      <c r="L2948" s="52">
        <v>0</v>
      </c>
      <c r="M2948" s="53">
        <v>69728992.304658756</v>
      </c>
    </row>
    <row r="2949" spans="1:13" x14ac:dyDescent="0.4">
      <c r="A2949" s="54"/>
      <c r="B2949" s="55">
        <v>2931</v>
      </c>
      <c r="C2949" s="55">
        <v>0</v>
      </c>
      <c r="D2949" s="55">
        <v>0</v>
      </c>
      <c r="E2949" s="55">
        <v>29931641.894783888</v>
      </c>
      <c r="F2949" s="55">
        <v>0</v>
      </c>
      <c r="G2949" s="55">
        <v>17504954.977750242</v>
      </c>
      <c r="H2949" s="55">
        <v>0</v>
      </c>
      <c r="I2949" s="55">
        <v>61280270.693128735</v>
      </c>
      <c r="J2949" s="55">
        <v>0</v>
      </c>
      <c r="K2949" s="55">
        <v>31952404.579892211</v>
      </c>
      <c r="L2949" s="55">
        <v>0</v>
      </c>
      <c r="M2949" s="56">
        <v>140669272.14555508</v>
      </c>
    </row>
    <row r="2950" spans="1:13" x14ac:dyDescent="0.4">
      <c r="A2950" s="51"/>
      <c r="B2950" s="52">
        <v>2932</v>
      </c>
      <c r="C2950" s="52">
        <v>0</v>
      </c>
      <c r="D2950" s="52">
        <v>0</v>
      </c>
      <c r="E2950" s="52">
        <v>0</v>
      </c>
      <c r="F2950" s="52">
        <v>0</v>
      </c>
      <c r="G2950" s="52">
        <v>0</v>
      </c>
      <c r="H2950" s="52">
        <v>0</v>
      </c>
      <c r="I2950" s="52">
        <v>0</v>
      </c>
      <c r="J2950" s="52">
        <v>0</v>
      </c>
      <c r="K2950" s="52">
        <v>0</v>
      </c>
      <c r="L2950" s="52">
        <v>0</v>
      </c>
      <c r="M2950" s="53">
        <v>0</v>
      </c>
    </row>
    <row r="2951" spans="1:13" x14ac:dyDescent="0.4">
      <c r="A2951" s="54"/>
      <c r="B2951" s="55">
        <v>2933</v>
      </c>
      <c r="C2951" s="55">
        <v>0</v>
      </c>
      <c r="D2951" s="55">
        <v>0</v>
      </c>
      <c r="E2951" s="55">
        <v>0</v>
      </c>
      <c r="F2951" s="55">
        <v>0</v>
      </c>
      <c r="G2951" s="55">
        <v>20612510.331600443</v>
      </c>
      <c r="H2951" s="55">
        <v>5924853.0113803381</v>
      </c>
      <c r="I2951" s="55">
        <v>0</v>
      </c>
      <c r="J2951" s="55">
        <v>16511373.624510566</v>
      </c>
      <c r="K2951" s="55">
        <v>21257282.966863561</v>
      </c>
      <c r="L2951" s="55">
        <v>0</v>
      </c>
      <c r="M2951" s="56">
        <v>47794646.309844337</v>
      </c>
    </row>
    <row r="2952" spans="1:13" x14ac:dyDescent="0.4">
      <c r="A2952" s="51"/>
      <c r="B2952" s="52">
        <v>2934</v>
      </c>
      <c r="C2952" s="52">
        <v>0</v>
      </c>
      <c r="D2952" s="52">
        <v>0</v>
      </c>
      <c r="E2952" s="52">
        <v>0</v>
      </c>
      <c r="F2952" s="52">
        <v>0</v>
      </c>
      <c r="G2952" s="52">
        <v>0</v>
      </c>
      <c r="H2952" s="52">
        <v>11821568.224428944</v>
      </c>
      <c r="I2952" s="52">
        <v>0</v>
      </c>
      <c r="J2952" s="52">
        <v>0</v>
      </c>
      <c r="K2952" s="52">
        <v>0</v>
      </c>
      <c r="L2952" s="52">
        <v>7053391.2987638861</v>
      </c>
      <c r="M2952" s="53">
        <v>18874959.52319283</v>
      </c>
    </row>
    <row r="2953" spans="1:13" x14ac:dyDescent="0.4">
      <c r="A2953" s="54"/>
      <c r="B2953" s="55">
        <v>2935</v>
      </c>
      <c r="C2953" s="55">
        <v>0</v>
      </c>
      <c r="D2953" s="55">
        <v>0</v>
      </c>
      <c r="E2953" s="55">
        <v>0</v>
      </c>
      <c r="F2953" s="55">
        <v>0</v>
      </c>
      <c r="G2953" s="55">
        <v>6126874.1899173185</v>
      </c>
      <c r="H2953" s="55">
        <v>90411759.061106727</v>
      </c>
      <c r="I2953" s="55">
        <v>0</v>
      </c>
      <c r="J2953" s="55">
        <v>0</v>
      </c>
      <c r="K2953" s="55">
        <v>0</v>
      </c>
      <c r="L2953" s="55">
        <v>0</v>
      </c>
      <c r="M2953" s="56">
        <v>96538633.251024038</v>
      </c>
    </row>
    <row r="2954" spans="1:13" x14ac:dyDescent="0.4">
      <c r="A2954" s="51"/>
      <c r="B2954" s="52">
        <v>2936</v>
      </c>
      <c r="C2954" s="52">
        <v>0</v>
      </c>
      <c r="D2954" s="52">
        <v>0</v>
      </c>
      <c r="E2954" s="52">
        <v>8623869.1057346091</v>
      </c>
      <c r="F2954" s="52">
        <v>0</v>
      </c>
      <c r="G2954" s="52">
        <v>0</v>
      </c>
      <c r="H2954" s="52">
        <v>0</v>
      </c>
      <c r="I2954" s="52">
        <v>0</v>
      </c>
      <c r="J2954" s="52">
        <v>0</v>
      </c>
      <c r="K2954" s="52">
        <v>0</v>
      </c>
      <c r="L2954" s="52">
        <v>0</v>
      </c>
      <c r="M2954" s="53">
        <v>8623869.1057346091</v>
      </c>
    </row>
    <row r="2955" spans="1:13" x14ac:dyDescent="0.4">
      <c r="A2955" s="54"/>
      <c r="B2955" s="55">
        <v>2937</v>
      </c>
      <c r="C2955" s="55">
        <v>0</v>
      </c>
      <c r="D2955" s="55">
        <v>0</v>
      </c>
      <c r="E2955" s="55">
        <v>0</v>
      </c>
      <c r="F2955" s="55">
        <v>0</v>
      </c>
      <c r="G2955" s="55">
        <v>0</v>
      </c>
      <c r="H2955" s="55">
        <v>0</v>
      </c>
      <c r="I2955" s="55">
        <v>0</v>
      </c>
      <c r="J2955" s="55">
        <v>0</v>
      </c>
      <c r="K2955" s="55">
        <v>0</v>
      </c>
      <c r="L2955" s="55">
        <v>0</v>
      </c>
      <c r="M2955" s="56">
        <v>0</v>
      </c>
    </row>
    <row r="2956" spans="1:13" x14ac:dyDescent="0.4">
      <c r="A2956" s="51"/>
      <c r="B2956" s="52">
        <v>2938</v>
      </c>
      <c r="C2956" s="52">
        <v>0</v>
      </c>
      <c r="D2956" s="52">
        <v>0</v>
      </c>
      <c r="E2956" s="52">
        <v>0</v>
      </c>
      <c r="F2956" s="52">
        <v>0</v>
      </c>
      <c r="G2956" s="52">
        <v>7349873.4897715012</v>
      </c>
      <c r="H2956" s="52">
        <v>0</v>
      </c>
      <c r="I2956" s="52">
        <v>0</v>
      </c>
      <c r="J2956" s="52">
        <v>9306642.9093675911</v>
      </c>
      <c r="K2956" s="52">
        <v>0</v>
      </c>
      <c r="L2956" s="52">
        <v>0</v>
      </c>
      <c r="M2956" s="53">
        <v>7349873.4897715012</v>
      </c>
    </row>
    <row r="2957" spans="1:13" x14ac:dyDescent="0.4">
      <c r="A2957" s="54"/>
      <c r="B2957" s="55">
        <v>2939</v>
      </c>
      <c r="C2957" s="55">
        <v>0</v>
      </c>
      <c r="D2957" s="55">
        <v>0</v>
      </c>
      <c r="E2957" s="55">
        <v>0</v>
      </c>
      <c r="F2957" s="55">
        <v>0</v>
      </c>
      <c r="G2957" s="55">
        <v>6619598.4644612717</v>
      </c>
      <c r="H2957" s="55">
        <v>0</v>
      </c>
      <c r="I2957" s="55">
        <v>31434380.825093638</v>
      </c>
      <c r="J2957" s="55">
        <v>0</v>
      </c>
      <c r="K2957" s="55">
        <v>0</v>
      </c>
      <c r="L2957" s="55">
        <v>0</v>
      </c>
      <c r="M2957" s="56">
        <v>38053979.289554909</v>
      </c>
    </row>
    <row r="2958" spans="1:13" x14ac:dyDescent="0.4">
      <c r="A2958" s="51"/>
      <c r="B2958" s="52">
        <v>2940</v>
      </c>
      <c r="C2958" s="52">
        <v>0</v>
      </c>
      <c r="D2958" s="52">
        <v>0</v>
      </c>
      <c r="E2958" s="52">
        <v>0</v>
      </c>
      <c r="F2958" s="52">
        <v>0</v>
      </c>
      <c r="G2958" s="52">
        <v>0</v>
      </c>
      <c r="H2958" s="52">
        <v>10055855.441825883</v>
      </c>
      <c r="I2958" s="52">
        <v>0</v>
      </c>
      <c r="J2958" s="52">
        <v>0</v>
      </c>
      <c r="K2958" s="52">
        <v>0</v>
      </c>
      <c r="L2958" s="52">
        <v>0</v>
      </c>
      <c r="M2958" s="53">
        <v>10055855.441825883</v>
      </c>
    </row>
    <row r="2959" spans="1:13" x14ac:dyDescent="0.4">
      <c r="A2959" s="54"/>
      <c r="B2959" s="55">
        <v>2941</v>
      </c>
      <c r="C2959" s="55">
        <v>0</v>
      </c>
      <c r="D2959" s="55">
        <v>0</v>
      </c>
      <c r="E2959" s="55">
        <v>0</v>
      </c>
      <c r="F2959" s="55">
        <v>0</v>
      </c>
      <c r="G2959" s="55">
        <v>0</v>
      </c>
      <c r="H2959" s="55">
        <v>0</v>
      </c>
      <c r="I2959" s="55">
        <v>0</v>
      </c>
      <c r="J2959" s="55">
        <v>0</v>
      </c>
      <c r="K2959" s="55">
        <v>0</v>
      </c>
      <c r="L2959" s="55">
        <v>1994794088.6195357</v>
      </c>
      <c r="M2959" s="56">
        <v>1994794088.6195357</v>
      </c>
    </row>
    <row r="2960" spans="1:13" x14ac:dyDescent="0.4">
      <c r="A2960" s="51"/>
      <c r="B2960" s="52">
        <v>2942</v>
      </c>
      <c r="C2960" s="52">
        <v>0</v>
      </c>
      <c r="D2960" s="52">
        <v>0</v>
      </c>
      <c r="E2960" s="52">
        <v>0</v>
      </c>
      <c r="F2960" s="52">
        <v>0</v>
      </c>
      <c r="G2960" s="52">
        <v>0</v>
      </c>
      <c r="H2960" s="52">
        <v>0</v>
      </c>
      <c r="I2960" s="52">
        <v>0</v>
      </c>
      <c r="J2960" s="52">
        <v>0</v>
      </c>
      <c r="K2960" s="52">
        <v>0</v>
      </c>
      <c r="L2960" s="52">
        <v>0</v>
      </c>
      <c r="M2960" s="53">
        <v>0</v>
      </c>
    </row>
    <row r="2961" spans="1:13" x14ac:dyDescent="0.4">
      <c r="A2961" s="54"/>
      <c r="B2961" s="55">
        <v>2943</v>
      </c>
      <c r="C2961" s="55">
        <v>0</v>
      </c>
      <c r="D2961" s="55">
        <v>0</v>
      </c>
      <c r="E2961" s="55">
        <v>24777348.021009743</v>
      </c>
      <c r="F2961" s="55">
        <v>0</v>
      </c>
      <c r="G2961" s="55">
        <v>0</v>
      </c>
      <c r="H2961" s="55">
        <v>0</v>
      </c>
      <c r="I2961" s="55">
        <v>0</v>
      </c>
      <c r="J2961" s="55">
        <v>0</v>
      </c>
      <c r="K2961" s="55">
        <v>0</v>
      </c>
      <c r="L2961" s="55">
        <v>0</v>
      </c>
      <c r="M2961" s="56">
        <v>24777348.021009743</v>
      </c>
    </row>
    <row r="2962" spans="1:13" x14ac:dyDescent="0.4">
      <c r="A2962" s="51"/>
      <c r="B2962" s="52">
        <v>2944</v>
      </c>
      <c r="C2962" s="52">
        <v>0</v>
      </c>
      <c r="D2962" s="52">
        <v>0</v>
      </c>
      <c r="E2962" s="52">
        <v>0</v>
      </c>
      <c r="F2962" s="52">
        <v>0</v>
      </c>
      <c r="G2962" s="52">
        <v>0</v>
      </c>
      <c r="H2962" s="52">
        <v>0</v>
      </c>
      <c r="I2962" s="52">
        <v>0</v>
      </c>
      <c r="J2962" s="52">
        <v>0</v>
      </c>
      <c r="K2962" s="52">
        <v>0</v>
      </c>
      <c r="L2962" s="52">
        <v>0</v>
      </c>
      <c r="M2962" s="53">
        <v>0</v>
      </c>
    </row>
    <row r="2963" spans="1:13" x14ac:dyDescent="0.4">
      <c r="A2963" s="54"/>
      <c r="B2963" s="55">
        <v>2945</v>
      </c>
      <c r="C2963" s="55">
        <v>0</v>
      </c>
      <c r="D2963" s="55">
        <v>0</v>
      </c>
      <c r="E2963" s="55">
        <v>6161646.285086778</v>
      </c>
      <c r="F2963" s="55">
        <v>0</v>
      </c>
      <c r="G2963" s="55">
        <v>0</v>
      </c>
      <c r="H2963" s="55">
        <v>0</v>
      </c>
      <c r="I2963" s="55">
        <v>0</v>
      </c>
      <c r="J2963" s="55">
        <v>0</v>
      </c>
      <c r="K2963" s="55">
        <v>0</v>
      </c>
      <c r="L2963" s="55">
        <v>0</v>
      </c>
      <c r="M2963" s="56">
        <v>16774678.539111417</v>
      </c>
    </row>
    <row r="2964" spans="1:13" x14ac:dyDescent="0.4">
      <c r="A2964" s="51"/>
      <c r="B2964" s="52">
        <v>2946</v>
      </c>
      <c r="C2964" s="52">
        <v>0</v>
      </c>
      <c r="D2964" s="52">
        <v>0</v>
      </c>
      <c r="E2964" s="52">
        <v>112941050.70650318</v>
      </c>
      <c r="F2964" s="52">
        <v>0</v>
      </c>
      <c r="G2964" s="52">
        <v>0</v>
      </c>
      <c r="H2964" s="52">
        <v>0</v>
      </c>
      <c r="I2964" s="52">
        <v>44224078.913160354</v>
      </c>
      <c r="J2964" s="52">
        <v>0</v>
      </c>
      <c r="K2964" s="52">
        <v>0</v>
      </c>
      <c r="L2964" s="52">
        <v>0</v>
      </c>
      <c r="M2964" s="53">
        <v>157165129.61966354</v>
      </c>
    </row>
    <row r="2965" spans="1:13" x14ac:dyDescent="0.4">
      <c r="A2965" s="54"/>
      <c r="B2965" s="55">
        <v>2947</v>
      </c>
      <c r="C2965" s="55">
        <v>0</v>
      </c>
      <c r="D2965" s="55">
        <v>0</v>
      </c>
      <c r="E2965" s="55">
        <v>0</v>
      </c>
      <c r="F2965" s="55">
        <v>16374073.870307038</v>
      </c>
      <c r="G2965" s="55">
        <v>0</v>
      </c>
      <c r="H2965" s="55">
        <v>33243752.677263118</v>
      </c>
      <c r="I2965" s="55">
        <v>0</v>
      </c>
      <c r="J2965" s="55">
        <v>0</v>
      </c>
      <c r="K2965" s="55">
        <v>0</v>
      </c>
      <c r="L2965" s="55">
        <v>0</v>
      </c>
      <c r="M2965" s="56">
        <v>56242042.59800896</v>
      </c>
    </row>
    <row r="2966" spans="1:13" x14ac:dyDescent="0.4">
      <c r="A2966" s="51"/>
      <c r="B2966" s="52">
        <v>2948</v>
      </c>
      <c r="C2966" s="52">
        <v>0</v>
      </c>
      <c r="D2966" s="52">
        <v>0</v>
      </c>
      <c r="E2966" s="52">
        <v>0</v>
      </c>
      <c r="F2966" s="52">
        <v>0</v>
      </c>
      <c r="G2966" s="52">
        <v>0</v>
      </c>
      <c r="H2966" s="52">
        <v>0</v>
      </c>
      <c r="I2966" s="52">
        <v>0</v>
      </c>
      <c r="J2966" s="52">
        <v>0</v>
      </c>
      <c r="K2966" s="52">
        <v>0</v>
      </c>
      <c r="L2966" s="52">
        <v>0</v>
      </c>
      <c r="M2966" s="53">
        <v>0</v>
      </c>
    </row>
    <row r="2967" spans="1:13" x14ac:dyDescent="0.4">
      <c r="A2967" s="54"/>
      <c r="B2967" s="55">
        <v>2949</v>
      </c>
      <c r="C2967" s="55">
        <v>0</v>
      </c>
      <c r="D2967" s="55">
        <v>0</v>
      </c>
      <c r="E2967" s="55">
        <v>0</v>
      </c>
      <c r="F2967" s="55">
        <v>0</v>
      </c>
      <c r="G2967" s="55">
        <v>0</v>
      </c>
      <c r="H2967" s="55">
        <v>0</v>
      </c>
      <c r="I2967" s="55">
        <v>0</v>
      </c>
      <c r="J2967" s="55">
        <v>12163065.170331197</v>
      </c>
      <c r="K2967" s="55">
        <v>0</v>
      </c>
      <c r="L2967" s="55">
        <v>0</v>
      </c>
      <c r="M2967" s="56">
        <v>8502940.8025849387</v>
      </c>
    </row>
    <row r="2968" spans="1:13" x14ac:dyDescent="0.4">
      <c r="A2968" s="51"/>
      <c r="B2968" s="52">
        <v>2950</v>
      </c>
      <c r="C2968" s="52">
        <v>0</v>
      </c>
      <c r="D2968" s="52">
        <v>0</v>
      </c>
      <c r="E2968" s="52">
        <v>10960569.76934007</v>
      </c>
      <c r="F2968" s="52">
        <v>0</v>
      </c>
      <c r="G2968" s="52">
        <v>0</v>
      </c>
      <c r="H2968" s="52">
        <v>0</v>
      </c>
      <c r="I2968" s="52">
        <v>0</v>
      </c>
      <c r="J2968" s="52">
        <v>0</v>
      </c>
      <c r="K2968" s="52">
        <v>0</v>
      </c>
      <c r="L2968" s="52">
        <v>0</v>
      </c>
      <c r="M2968" s="53">
        <v>20783141.518362045</v>
      </c>
    </row>
    <row r="2969" spans="1:13" x14ac:dyDescent="0.4">
      <c r="A2969" s="54"/>
      <c r="B2969" s="55">
        <v>2951</v>
      </c>
      <c r="C2969" s="55">
        <v>0</v>
      </c>
      <c r="D2969" s="55">
        <v>0</v>
      </c>
      <c r="E2969" s="55">
        <v>0</v>
      </c>
      <c r="F2969" s="55">
        <v>0</v>
      </c>
      <c r="G2969" s="55">
        <v>0</v>
      </c>
      <c r="H2969" s="55">
        <v>0</v>
      </c>
      <c r="I2969" s="55">
        <v>0</v>
      </c>
      <c r="J2969" s="55">
        <v>0</v>
      </c>
      <c r="K2969" s="55">
        <v>0</v>
      </c>
      <c r="L2969" s="55">
        <v>0</v>
      </c>
      <c r="M2969" s="56">
        <v>0</v>
      </c>
    </row>
    <row r="2970" spans="1:13" x14ac:dyDescent="0.4">
      <c r="A2970" s="51"/>
      <c r="B2970" s="52">
        <v>2952</v>
      </c>
      <c r="C2970" s="52">
        <v>100701378.06747688</v>
      </c>
      <c r="D2970" s="52">
        <v>0</v>
      </c>
      <c r="E2970" s="52">
        <v>0</v>
      </c>
      <c r="F2970" s="52">
        <v>0</v>
      </c>
      <c r="G2970" s="52">
        <v>0</v>
      </c>
      <c r="H2970" s="52">
        <v>0</v>
      </c>
      <c r="I2970" s="52">
        <v>0</v>
      </c>
      <c r="J2970" s="52">
        <v>0</v>
      </c>
      <c r="K2970" s="52">
        <v>0</v>
      </c>
      <c r="L2970" s="52">
        <v>0</v>
      </c>
      <c r="M2970" s="53">
        <v>100701378.06747688</v>
      </c>
    </row>
    <row r="2971" spans="1:13" x14ac:dyDescent="0.4">
      <c r="A2971" s="54"/>
      <c r="B2971" s="55">
        <v>2953</v>
      </c>
      <c r="C2971" s="55">
        <v>0</v>
      </c>
      <c r="D2971" s="55">
        <v>0</v>
      </c>
      <c r="E2971" s="55">
        <v>0</v>
      </c>
      <c r="F2971" s="55">
        <v>0</v>
      </c>
      <c r="G2971" s="55">
        <v>0</v>
      </c>
      <c r="H2971" s="55">
        <v>6543818.9235073086</v>
      </c>
      <c r="I2971" s="55">
        <v>0</v>
      </c>
      <c r="J2971" s="55">
        <v>0</v>
      </c>
      <c r="K2971" s="55">
        <v>0</v>
      </c>
      <c r="L2971" s="55">
        <v>0</v>
      </c>
      <c r="M2971" s="56">
        <v>6543818.9235073086</v>
      </c>
    </row>
    <row r="2972" spans="1:13" x14ac:dyDescent="0.4">
      <c r="A2972" s="51"/>
      <c r="B2972" s="52">
        <v>2954</v>
      </c>
      <c r="C2972" s="52">
        <v>0</v>
      </c>
      <c r="D2972" s="52">
        <v>0</v>
      </c>
      <c r="E2972" s="52">
        <v>0</v>
      </c>
      <c r="F2972" s="52">
        <v>0</v>
      </c>
      <c r="G2972" s="52">
        <v>0</v>
      </c>
      <c r="H2972" s="52">
        <v>0</v>
      </c>
      <c r="I2972" s="52">
        <v>0</v>
      </c>
      <c r="J2972" s="52">
        <v>0</v>
      </c>
      <c r="K2972" s="52">
        <v>0</v>
      </c>
      <c r="L2972" s="52">
        <v>9172871.0444821529</v>
      </c>
      <c r="M2972" s="53">
        <v>9172871.0444821529</v>
      </c>
    </row>
    <row r="2973" spans="1:13" x14ac:dyDescent="0.4">
      <c r="A2973" s="54"/>
      <c r="B2973" s="55">
        <v>2955</v>
      </c>
      <c r="C2973" s="55">
        <v>0</v>
      </c>
      <c r="D2973" s="55">
        <v>0</v>
      </c>
      <c r="E2973" s="55">
        <v>0</v>
      </c>
      <c r="F2973" s="55">
        <v>0</v>
      </c>
      <c r="G2973" s="55">
        <v>0</v>
      </c>
      <c r="H2973" s="55">
        <v>0</v>
      </c>
      <c r="I2973" s="55">
        <v>0</v>
      </c>
      <c r="J2973" s="55">
        <v>5991486.0543133141</v>
      </c>
      <c r="K2973" s="55">
        <v>7844614.4269843632</v>
      </c>
      <c r="L2973" s="55">
        <v>0</v>
      </c>
      <c r="M2973" s="56">
        <v>7844614.4269843632</v>
      </c>
    </row>
    <row r="2974" spans="1:13" x14ac:dyDescent="0.4">
      <c r="A2974" s="51"/>
      <c r="B2974" s="52">
        <v>2956</v>
      </c>
      <c r="C2974" s="52">
        <v>0</v>
      </c>
      <c r="D2974" s="52">
        <v>0</v>
      </c>
      <c r="E2974" s="52">
        <v>0</v>
      </c>
      <c r="F2974" s="52">
        <v>0</v>
      </c>
      <c r="G2974" s="52">
        <v>0</v>
      </c>
      <c r="H2974" s="52">
        <v>0</v>
      </c>
      <c r="I2974" s="52">
        <v>0</v>
      </c>
      <c r="J2974" s="52">
        <v>0</v>
      </c>
      <c r="K2974" s="52">
        <v>0</v>
      </c>
      <c r="L2974" s="52">
        <v>0</v>
      </c>
      <c r="M2974" s="53">
        <v>65866812.986605242</v>
      </c>
    </row>
    <row r="2975" spans="1:13" x14ac:dyDescent="0.4">
      <c r="A2975" s="54"/>
      <c r="B2975" s="55">
        <v>2957</v>
      </c>
      <c r="C2975" s="55">
        <v>6633299.4073679354</v>
      </c>
      <c r="D2975" s="55">
        <v>0</v>
      </c>
      <c r="E2975" s="55">
        <v>0</v>
      </c>
      <c r="F2975" s="55">
        <v>0</v>
      </c>
      <c r="G2975" s="55">
        <v>0</v>
      </c>
      <c r="H2975" s="55">
        <v>0</v>
      </c>
      <c r="I2975" s="55">
        <v>0</v>
      </c>
      <c r="J2975" s="55">
        <v>0</v>
      </c>
      <c r="K2975" s="55">
        <v>0</v>
      </c>
      <c r="L2975" s="55">
        <v>0</v>
      </c>
      <c r="M2975" s="56">
        <v>6633299.4073679354</v>
      </c>
    </row>
    <row r="2976" spans="1:13" x14ac:dyDescent="0.4">
      <c r="A2976" s="51"/>
      <c r="B2976" s="52">
        <v>2958</v>
      </c>
      <c r="C2976" s="52">
        <v>0</v>
      </c>
      <c r="D2976" s="52">
        <v>0</v>
      </c>
      <c r="E2976" s="52">
        <v>0</v>
      </c>
      <c r="F2976" s="52">
        <v>14986131.707811421</v>
      </c>
      <c r="G2976" s="52">
        <v>0</v>
      </c>
      <c r="H2976" s="52">
        <v>0</v>
      </c>
      <c r="I2976" s="52">
        <v>0</v>
      </c>
      <c r="J2976" s="52">
        <v>0</v>
      </c>
      <c r="K2976" s="52">
        <v>0</v>
      </c>
      <c r="L2976" s="52">
        <v>0</v>
      </c>
      <c r="M2976" s="53">
        <v>14986131.707811421</v>
      </c>
    </row>
    <row r="2977" spans="1:13" x14ac:dyDescent="0.4">
      <c r="A2977" s="54"/>
      <c r="B2977" s="55">
        <v>2959</v>
      </c>
      <c r="C2977" s="55">
        <v>9473772.9540751576</v>
      </c>
      <c r="D2977" s="55">
        <v>0</v>
      </c>
      <c r="E2977" s="55">
        <v>6197077.867053357</v>
      </c>
      <c r="F2977" s="55">
        <v>0</v>
      </c>
      <c r="G2977" s="55">
        <v>0</v>
      </c>
      <c r="H2977" s="55">
        <v>0</v>
      </c>
      <c r="I2977" s="55">
        <v>0</v>
      </c>
      <c r="J2977" s="55">
        <v>0</v>
      </c>
      <c r="K2977" s="55">
        <v>0</v>
      </c>
      <c r="L2977" s="55">
        <v>0</v>
      </c>
      <c r="M2977" s="56">
        <v>15670850.821128514</v>
      </c>
    </row>
    <row r="2978" spans="1:13" x14ac:dyDescent="0.4">
      <c r="A2978" s="51"/>
      <c r="B2978" s="52">
        <v>2960</v>
      </c>
      <c r="C2978" s="52">
        <v>180189158.3596065</v>
      </c>
      <c r="D2978" s="52">
        <v>0</v>
      </c>
      <c r="E2978" s="52">
        <v>0</v>
      </c>
      <c r="F2978" s="52">
        <v>0</v>
      </c>
      <c r="G2978" s="52">
        <v>0</v>
      </c>
      <c r="H2978" s="52">
        <v>0</v>
      </c>
      <c r="I2978" s="52">
        <v>0</v>
      </c>
      <c r="J2978" s="52">
        <v>0</v>
      </c>
      <c r="K2978" s="52">
        <v>0</v>
      </c>
      <c r="L2978" s="52">
        <v>0</v>
      </c>
      <c r="M2978" s="53">
        <v>180189158.3596065</v>
      </c>
    </row>
    <row r="2979" spans="1:13" x14ac:dyDescent="0.4">
      <c r="A2979" s="54"/>
      <c r="B2979" s="55">
        <v>2961</v>
      </c>
      <c r="C2979" s="55">
        <v>0</v>
      </c>
      <c r="D2979" s="55">
        <v>0</v>
      </c>
      <c r="E2979" s="55">
        <v>0</v>
      </c>
      <c r="F2979" s="55">
        <v>0</v>
      </c>
      <c r="G2979" s="55">
        <v>0</v>
      </c>
      <c r="H2979" s="55">
        <v>0</v>
      </c>
      <c r="I2979" s="55">
        <v>0</v>
      </c>
      <c r="J2979" s="55">
        <v>0</v>
      </c>
      <c r="K2979" s="55">
        <v>0</v>
      </c>
      <c r="L2979" s="55">
        <v>0</v>
      </c>
      <c r="M2979" s="56">
        <v>0</v>
      </c>
    </row>
    <row r="2980" spans="1:13" x14ac:dyDescent="0.4">
      <c r="A2980" s="51"/>
      <c r="B2980" s="52">
        <v>2962</v>
      </c>
      <c r="C2980" s="52">
        <v>0</v>
      </c>
      <c r="D2980" s="52">
        <v>11317179.93373815</v>
      </c>
      <c r="E2980" s="52">
        <v>0</v>
      </c>
      <c r="F2980" s="52">
        <v>0</v>
      </c>
      <c r="G2980" s="52">
        <v>0</v>
      </c>
      <c r="H2980" s="52">
        <v>0</v>
      </c>
      <c r="I2980" s="52">
        <v>0</v>
      </c>
      <c r="J2980" s="52">
        <v>0</v>
      </c>
      <c r="K2980" s="52">
        <v>0</v>
      </c>
      <c r="L2980" s="52">
        <v>0</v>
      </c>
      <c r="M2980" s="53">
        <v>79006883.11849241</v>
      </c>
    </row>
    <row r="2981" spans="1:13" x14ac:dyDescent="0.4">
      <c r="A2981" s="54"/>
      <c r="B2981" s="55">
        <v>2963</v>
      </c>
      <c r="C2981" s="55">
        <v>0</v>
      </c>
      <c r="D2981" s="55">
        <v>0</v>
      </c>
      <c r="E2981" s="55">
        <v>0</v>
      </c>
      <c r="F2981" s="55">
        <v>0</v>
      </c>
      <c r="G2981" s="55">
        <v>22087530.732414138</v>
      </c>
      <c r="H2981" s="55">
        <v>0</v>
      </c>
      <c r="I2981" s="55">
        <v>0</v>
      </c>
      <c r="J2981" s="55">
        <v>0</v>
      </c>
      <c r="K2981" s="55">
        <v>0</v>
      </c>
      <c r="L2981" s="55">
        <v>0</v>
      </c>
      <c r="M2981" s="56">
        <v>22087530.732414138</v>
      </c>
    </row>
    <row r="2982" spans="1:13" x14ac:dyDescent="0.4">
      <c r="A2982" s="51"/>
      <c r="B2982" s="52">
        <v>2964</v>
      </c>
      <c r="C2982" s="52">
        <v>0</v>
      </c>
      <c r="D2982" s="52">
        <v>0</v>
      </c>
      <c r="E2982" s="52">
        <v>0</v>
      </c>
      <c r="F2982" s="52">
        <v>0</v>
      </c>
      <c r="G2982" s="52">
        <v>0</v>
      </c>
      <c r="H2982" s="52">
        <v>0</v>
      </c>
      <c r="I2982" s="52">
        <v>0</v>
      </c>
      <c r="J2982" s="52">
        <v>0</v>
      </c>
      <c r="K2982" s="52">
        <v>0</v>
      </c>
      <c r="L2982" s="52">
        <v>0</v>
      </c>
      <c r="M2982" s="53">
        <v>0</v>
      </c>
    </row>
    <row r="2983" spans="1:13" x14ac:dyDescent="0.4">
      <c r="A2983" s="54"/>
      <c r="B2983" s="55">
        <v>2965</v>
      </c>
      <c r="C2983" s="55">
        <v>0</v>
      </c>
      <c r="D2983" s="55">
        <v>0</v>
      </c>
      <c r="E2983" s="55">
        <v>0</v>
      </c>
      <c r="F2983" s="55">
        <v>0</v>
      </c>
      <c r="G2983" s="55">
        <v>0</v>
      </c>
      <c r="H2983" s="55">
        <v>0</v>
      </c>
      <c r="I2983" s="55">
        <v>5929080.9730831059</v>
      </c>
      <c r="J2983" s="55">
        <v>0</v>
      </c>
      <c r="K2983" s="55">
        <v>0</v>
      </c>
      <c r="L2983" s="55">
        <v>0</v>
      </c>
      <c r="M2983" s="56">
        <v>5929080.9730831059</v>
      </c>
    </row>
    <row r="2984" spans="1:13" x14ac:dyDescent="0.4">
      <c r="A2984" s="51"/>
      <c r="B2984" s="52">
        <v>2966</v>
      </c>
      <c r="C2984" s="52">
        <v>6260588.5865224125</v>
      </c>
      <c r="D2984" s="52">
        <v>0</v>
      </c>
      <c r="E2984" s="52">
        <v>0</v>
      </c>
      <c r="F2984" s="52">
        <v>8935342.4207993243</v>
      </c>
      <c r="G2984" s="52">
        <v>0</v>
      </c>
      <c r="H2984" s="52">
        <v>0</v>
      </c>
      <c r="I2984" s="52">
        <v>0</v>
      </c>
      <c r="J2984" s="52">
        <v>0</v>
      </c>
      <c r="K2984" s="52">
        <v>0</v>
      </c>
      <c r="L2984" s="52">
        <v>0</v>
      </c>
      <c r="M2984" s="53">
        <v>15195931.007321738</v>
      </c>
    </row>
    <row r="2985" spans="1:13" x14ac:dyDescent="0.4">
      <c r="A2985" s="54"/>
      <c r="B2985" s="55">
        <v>2967</v>
      </c>
      <c r="C2985" s="55">
        <v>0</v>
      </c>
      <c r="D2985" s="55">
        <v>0</v>
      </c>
      <c r="E2985" s="55">
        <v>0</v>
      </c>
      <c r="F2985" s="55">
        <v>0</v>
      </c>
      <c r="G2985" s="55">
        <v>0</v>
      </c>
      <c r="H2985" s="55">
        <v>0</v>
      </c>
      <c r="I2985" s="55">
        <v>0</v>
      </c>
      <c r="J2985" s="55">
        <v>0</v>
      </c>
      <c r="K2985" s="55">
        <v>0</v>
      </c>
      <c r="L2985" s="55">
        <v>0</v>
      </c>
      <c r="M2985" s="56">
        <v>7674729.1694526831</v>
      </c>
    </row>
    <row r="2986" spans="1:13" x14ac:dyDescent="0.4">
      <c r="A2986" s="51"/>
      <c r="B2986" s="52">
        <v>2968</v>
      </c>
      <c r="C2986" s="52">
        <v>0</v>
      </c>
      <c r="D2986" s="52">
        <v>0</v>
      </c>
      <c r="E2986" s="52">
        <v>0</v>
      </c>
      <c r="F2986" s="52">
        <v>0</v>
      </c>
      <c r="G2986" s="52">
        <v>131968573.21090823</v>
      </c>
      <c r="H2986" s="52">
        <v>0</v>
      </c>
      <c r="I2986" s="52">
        <v>0</v>
      </c>
      <c r="J2986" s="52">
        <v>0</v>
      </c>
      <c r="K2986" s="52">
        <v>0</v>
      </c>
      <c r="L2986" s="52">
        <v>0</v>
      </c>
      <c r="M2986" s="53">
        <v>131968573.21090823</v>
      </c>
    </row>
    <row r="2987" spans="1:13" x14ac:dyDescent="0.4">
      <c r="A2987" s="54"/>
      <c r="B2987" s="55">
        <v>2969</v>
      </c>
      <c r="C2987" s="55">
        <v>0</v>
      </c>
      <c r="D2987" s="55">
        <v>0</v>
      </c>
      <c r="E2987" s="55">
        <v>0</v>
      </c>
      <c r="F2987" s="55">
        <v>0</v>
      </c>
      <c r="G2987" s="55">
        <v>57444505.107984856</v>
      </c>
      <c r="H2987" s="55">
        <v>0</v>
      </c>
      <c r="I2987" s="55">
        <v>0</v>
      </c>
      <c r="J2987" s="55">
        <v>6885239.7670590812</v>
      </c>
      <c r="K2987" s="55">
        <v>0</v>
      </c>
      <c r="L2987" s="55">
        <v>0</v>
      </c>
      <c r="M2987" s="56">
        <v>57444505.107984856</v>
      </c>
    </row>
    <row r="2988" spans="1:13" x14ac:dyDescent="0.4">
      <c r="A2988" s="51"/>
      <c r="B2988" s="52">
        <v>2970</v>
      </c>
      <c r="C2988" s="52">
        <v>0</v>
      </c>
      <c r="D2988" s="52">
        <v>0</v>
      </c>
      <c r="E2988" s="52">
        <v>0</v>
      </c>
      <c r="F2988" s="52">
        <v>0</v>
      </c>
      <c r="G2988" s="52">
        <v>0</v>
      </c>
      <c r="H2988" s="52">
        <v>0</v>
      </c>
      <c r="I2988" s="52">
        <v>0</v>
      </c>
      <c r="J2988" s="52">
        <v>0</v>
      </c>
      <c r="K2988" s="52">
        <v>0</v>
      </c>
      <c r="L2988" s="52">
        <v>0</v>
      </c>
      <c r="M2988" s="53">
        <v>0</v>
      </c>
    </row>
    <row r="2989" spans="1:13" x14ac:dyDescent="0.4">
      <c r="A2989" s="54"/>
      <c r="B2989" s="55">
        <v>2971</v>
      </c>
      <c r="C2989" s="55">
        <v>0</v>
      </c>
      <c r="D2989" s="55">
        <v>0</v>
      </c>
      <c r="E2989" s="55">
        <v>0</v>
      </c>
      <c r="F2989" s="55">
        <v>0</v>
      </c>
      <c r="G2989" s="55">
        <v>0</v>
      </c>
      <c r="H2989" s="55">
        <v>0</v>
      </c>
      <c r="I2989" s="55">
        <v>0</v>
      </c>
      <c r="J2989" s="55">
        <v>0</v>
      </c>
      <c r="K2989" s="55">
        <v>0</v>
      </c>
      <c r="L2989" s="55">
        <v>0</v>
      </c>
      <c r="M2989" s="56">
        <v>0</v>
      </c>
    </row>
    <row r="2990" spans="1:13" x14ac:dyDescent="0.4">
      <c r="A2990" s="51"/>
      <c r="B2990" s="52">
        <v>2972</v>
      </c>
      <c r="C2990" s="52">
        <v>0</v>
      </c>
      <c r="D2990" s="52">
        <v>0</v>
      </c>
      <c r="E2990" s="52">
        <v>0</v>
      </c>
      <c r="F2990" s="52">
        <v>0</v>
      </c>
      <c r="G2990" s="52">
        <v>0</v>
      </c>
      <c r="H2990" s="52">
        <v>0</v>
      </c>
      <c r="I2990" s="52">
        <v>0</v>
      </c>
      <c r="J2990" s="52">
        <v>0</v>
      </c>
      <c r="K2990" s="52">
        <v>0</v>
      </c>
      <c r="L2990" s="52">
        <v>0</v>
      </c>
      <c r="M2990" s="53">
        <v>0</v>
      </c>
    </row>
    <row r="2991" spans="1:13" x14ac:dyDescent="0.4">
      <c r="A2991" s="54"/>
      <c r="B2991" s="55">
        <v>2973</v>
      </c>
      <c r="C2991" s="55">
        <v>0</v>
      </c>
      <c r="D2991" s="55">
        <v>7092087.9822099032</v>
      </c>
      <c r="E2991" s="55">
        <v>0</v>
      </c>
      <c r="F2991" s="55">
        <v>0</v>
      </c>
      <c r="G2991" s="55">
        <v>0</v>
      </c>
      <c r="H2991" s="55">
        <v>0</v>
      </c>
      <c r="I2991" s="55">
        <v>0</v>
      </c>
      <c r="J2991" s="55">
        <v>17404330.47945106</v>
      </c>
      <c r="K2991" s="55">
        <v>0</v>
      </c>
      <c r="L2991" s="55">
        <v>0</v>
      </c>
      <c r="M2991" s="56">
        <v>7092087.9822099032</v>
      </c>
    </row>
    <row r="2992" spans="1:13" x14ac:dyDescent="0.4">
      <c r="A2992" s="51"/>
      <c r="B2992" s="52">
        <v>2974</v>
      </c>
      <c r="C2992" s="52">
        <v>0</v>
      </c>
      <c r="D2992" s="52">
        <v>0</v>
      </c>
      <c r="E2992" s="52">
        <v>0</v>
      </c>
      <c r="F2992" s="52">
        <v>0</v>
      </c>
      <c r="G2992" s="52">
        <v>0</v>
      </c>
      <c r="H2992" s="52">
        <v>0</v>
      </c>
      <c r="I2992" s="52">
        <v>0</v>
      </c>
      <c r="J2992" s="52">
        <v>0</v>
      </c>
      <c r="K2992" s="52">
        <v>0</v>
      </c>
      <c r="L2992" s="52">
        <v>0</v>
      </c>
      <c r="M2992" s="53">
        <v>0</v>
      </c>
    </row>
    <row r="2993" spans="1:13" x14ac:dyDescent="0.4">
      <c r="A2993" s="54"/>
      <c r="B2993" s="55">
        <v>2975</v>
      </c>
      <c r="C2993" s="55">
        <v>0</v>
      </c>
      <c r="D2993" s="55">
        <v>97441566.628595382</v>
      </c>
      <c r="E2993" s="55">
        <v>0</v>
      </c>
      <c r="F2993" s="55">
        <v>0</v>
      </c>
      <c r="G2993" s="55">
        <v>0</v>
      </c>
      <c r="H2993" s="55">
        <v>0</v>
      </c>
      <c r="I2993" s="55">
        <v>0</v>
      </c>
      <c r="J2993" s="55">
        <v>0</v>
      </c>
      <c r="K2993" s="55">
        <v>0</v>
      </c>
      <c r="L2993" s="55">
        <v>0</v>
      </c>
      <c r="M2993" s="56">
        <v>97441566.628595382</v>
      </c>
    </row>
    <row r="2994" spans="1:13" x14ac:dyDescent="0.4">
      <c r="A2994" s="51"/>
      <c r="B2994" s="52">
        <v>2976</v>
      </c>
      <c r="C2994" s="52">
        <v>0</v>
      </c>
      <c r="D2994" s="52">
        <v>7832143.3087959262</v>
      </c>
      <c r="E2994" s="52">
        <v>0</v>
      </c>
      <c r="F2994" s="52">
        <v>0</v>
      </c>
      <c r="G2994" s="52">
        <v>0</v>
      </c>
      <c r="H2994" s="52">
        <v>0</v>
      </c>
      <c r="I2994" s="52">
        <v>0</v>
      </c>
      <c r="J2994" s="52">
        <v>0</v>
      </c>
      <c r="K2994" s="52">
        <v>0</v>
      </c>
      <c r="L2994" s="52">
        <v>0</v>
      </c>
      <c r="M2994" s="53">
        <v>14505923.034102889</v>
      </c>
    </row>
    <row r="2995" spans="1:13" x14ac:dyDescent="0.4">
      <c r="A2995" s="54"/>
      <c r="B2995" s="55">
        <v>2977</v>
      </c>
      <c r="C2995" s="55">
        <v>9608886.9918795042</v>
      </c>
      <c r="D2995" s="55">
        <v>0</v>
      </c>
      <c r="E2995" s="55">
        <v>0</v>
      </c>
      <c r="F2995" s="55">
        <v>0</v>
      </c>
      <c r="G2995" s="55">
        <v>0</v>
      </c>
      <c r="H2995" s="55">
        <v>0</v>
      </c>
      <c r="I2995" s="55">
        <v>7318268.2872603023</v>
      </c>
      <c r="J2995" s="55">
        <v>0</v>
      </c>
      <c r="K2995" s="55">
        <v>0</v>
      </c>
      <c r="L2995" s="55">
        <v>0</v>
      </c>
      <c r="M2995" s="56">
        <v>16927155.279139806</v>
      </c>
    </row>
    <row r="2996" spans="1:13" x14ac:dyDescent="0.4">
      <c r="A2996" s="51"/>
      <c r="B2996" s="52">
        <v>2978</v>
      </c>
      <c r="C2996" s="52">
        <v>0</v>
      </c>
      <c r="D2996" s="52">
        <v>0</v>
      </c>
      <c r="E2996" s="52">
        <v>0</v>
      </c>
      <c r="F2996" s="52">
        <v>8584205.2131703831</v>
      </c>
      <c r="G2996" s="52">
        <v>0</v>
      </c>
      <c r="H2996" s="52">
        <v>0</v>
      </c>
      <c r="I2996" s="52">
        <v>24891071.278247595</v>
      </c>
      <c r="J2996" s="52">
        <v>0</v>
      </c>
      <c r="K2996" s="52">
        <v>0</v>
      </c>
      <c r="L2996" s="52">
        <v>0</v>
      </c>
      <c r="M2996" s="53">
        <v>33475276.491417974</v>
      </c>
    </row>
    <row r="2997" spans="1:13" x14ac:dyDescent="0.4">
      <c r="A2997" s="54"/>
      <c r="B2997" s="55">
        <v>2979</v>
      </c>
      <c r="C2997" s="55">
        <v>0</v>
      </c>
      <c r="D2997" s="55">
        <v>10818903.007784693</v>
      </c>
      <c r="E2997" s="55">
        <v>0</v>
      </c>
      <c r="F2997" s="55">
        <v>0</v>
      </c>
      <c r="G2997" s="55">
        <v>0</v>
      </c>
      <c r="H2997" s="55">
        <v>0</v>
      </c>
      <c r="I2997" s="55">
        <v>0</v>
      </c>
      <c r="J2997" s="55">
        <v>0</v>
      </c>
      <c r="K2997" s="55">
        <v>0</v>
      </c>
      <c r="L2997" s="55">
        <v>0</v>
      </c>
      <c r="M2997" s="56">
        <v>10818903.007784693</v>
      </c>
    </row>
    <row r="2998" spans="1:13" x14ac:dyDescent="0.4">
      <c r="A2998" s="51"/>
      <c r="B2998" s="52">
        <v>2980</v>
      </c>
      <c r="C2998" s="52">
        <v>0</v>
      </c>
      <c r="D2998" s="52">
        <v>0</v>
      </c>
      <c r="E2998" s="52">
        <v>0</v>
      </c>
      <c r="F2998" s="52">
        <v>0</v>
      </c>
      <c r="G2998" s="52">
        <v>0</v>
      </c>
      <c r="H2998" s="52">
        <v>0</v>
      </c>
      <c r="I2998" s="52">
        <v>0</v>
      </c>
      <c r="J2998" s="52">
        <v>0</v>
      </c>
      <c r="K2998" s="52">
        <v>0</v>
      </c>
      <c r="L2998" s="52">
        <v>0</v>
      </c>
      <c r="M2998" s="53">
        <v>0</v>
      </c>
    </row>
    <row r="2999" spans="1:13" x14ac:dyDescent="0.4">
      <c r="A2999" s="54"/>
      <c r="B2999" s="55">
        <v>2981</v>
      </c>
      <c r="C2999" s="55">
        <v>0</v>
      </c>
      <c r="D2999" s="55">
        <v>0</v>
      </c>
      <c r="E2999" s="55">
        <v>0</v>
      </c>
      <c r="F2999" s="55">
        <v>0</v>
      </c>
      <c r="G2999" s="55">
        <v>0</v>
      </c>
      <c r="H2999" s="55">
        <v>0</v>
      </c>
      <c r="I2999" s="55">
        <v>0</v>
      </c>
      <c r="J2999" s="55">
        <v>0</v>
      </c>
      <c r="K2999" s="55">
        <v>71997678.995075449</v>
      </c>
      <c r="L2999" s="55">
        <v>0</v>
      </c>
      <c r="M2999" s="56">
        <v>71997678.995075449</v>
      </c>
    </row>
    <row r="3000" spans="1:13" x14ac:dyDescent="0.4">
      <c r="A3000" s="51"/>
      <c r="B3000" s="52">
        <v>2982</v>
      </c>
      <c r="C3000" s="52">
        <v>0</v>
      </c>
      <c r="D3000" s="52">
        <v>0</v>
      </c>
      <c r="E3000" s="52">
        <v>0</v>
      </c>
      <c r="F3000" s="52">
        <v>0</v>
      </c>
      <c r="G3000" s="52">
        <v>0</v>
      </c>
      <c r="H3000" s="52">
        <v>0</v>
      </c>
      <c r="I3000" s="52">
        <v>0</v>
      </c>
      <c r="J3000" s="52">
        <v>0</v>
      </c>
      <c r="K3000" s="52">
        <v>0</v>
      </c>
      <c r="L3000" s="52">
        <v>0</v>
      </c>
      <c r="M3000" s="53">
        <v>0</v>
      </c>
    </row>
    <row r="3001" spans="1:13" x14ac:dyDescent="0.4">
      <c r="A3001" s="54"/>
      <c r="B3001" s="55">
        <v>2983</v>
      </c>
      <c r="C3001" s="55">
        <v>0</v>
      </c>
      <c r="D3001" s="55">
        <v>5850319.0625906894</v>
      </c>
      <c r="E3001" s="55">
        <v>0</v>
      </c>
      <c r="F3001" s="55">
        <v>0</v>
      </c>
      <c r="G3001" s="55">
        <v>7815183.9345805245</v>
      </c>
      <c r="H3001" s="55">
        <v>0</v>
      </c>
      <c r="I3001" s="55">
        <v>0</v>
      </c>
      <c r="J3001" s="55">
        <v>16837200.167047132</v>
      </c>
      <c r="K3001" s="55">
        <v>0</v>
      </c>
      <c r="L3001" s="55">
        <v>6769934.1359906476</v>
      </c>
      <c r="M3001" s="56">
        <v>20435437.133161865</v>
      </c>
    </row>
    <row r="3002" spans="1:13" x14ac:dyDescent="0.4">
      <c r="A3002" s="51"/>
      <c r="B3002" s="52">
        <v>2984</v>
      </c>
      <c r="C3002" s="52">
        <v>0</v>
      </c>
      <c r="D3002" s="52">
        <v>0</v>
      </c>
      <c r="E3002" s="52">
        <v>0</v>
      </c>
      <c r="F3002" s="52">
        <v>0</v>
      </c>
      <c r="G3002" s="52">
        <v>0</v>
      </c>
      <c r="H3002" s="52">
        <v>0</v>
      </c>
      <c r="I3002" s="52">
        <v>0</v>
      </c>
      <c r="J3002" s="52">
        <v>0</v>
      </c>
      <c r="K3002" s="52">
        <v>0</v>
      </c>
      <c r="L3002" s="52">
        <v>26368791.624085356</v>
      </c>
      <c r="M3002" s="53">
        <v>26368791.624085356</v>
      </c>
    </row>
    <row r="3003" spans="1:13" x14ac:dyDescent="0.4">
      <c r="A3003" s="54"/>
      <c r="B3003" s="55">
        <v>2985</v>
      </c>
      <c r="C3003" s="55">
        <v>0</v>
      </c>
      <c r="D3003" s="55">
        <v>10621149.60477408</v>
      </c>
      <c r="E3003" s="55">
        <v>9042843.1351656206</v>
      </c>
      <c r="F3003" s="55">
        <v>0</v>
      </c>
      <c r="G3003" s="55">
        <v>0</v>
      </c>
      <c r="H3003" s="55">
        <v>0</v>
      </c>
      <c r="I3003" s="55">
        <v>0</v>
      </c>
      <c r="J3003" s="55">
        <v>0</v>
      </c>
      <c r="K3003" s="55">
        <v>0</v>
      </c>
      <c r="L3003" s="55">
        <v>0</v>
      </c>
      <c r="M3003" s="56">
        <v>19663992.739939701</v>
      </c>
    </row>
    <row r="3004" spans="1:13" x14ac:dyDescent="0.4">
      <c r="A3004" s="51"/>
      <c r="B3004" s="52">
        <v>2986</v>
      </c>
      <c r="C3004" s="52">
        <v>0</v>
      </c>
      <c r="D3004" s="52">
        <v>0</v>
      </c>
      <c r="E3004" s="52">
        <v>0</v>
      </c>
      <c r="F3004" s="52">
        <v>0</v>
      </c>
      <c r="G3004" s="52">
        <v>0</v>
      </c>
      <c r="H3004" s="52">
        <v>0</v>
      </c>
      <c r="I3004" s="52">
        <v>0</v>
      </c>
      <c r="J3004" s="52">
        <v>0</v>
      </c>
      <c r="K3004" s="52">
        <v>0</v>
      </c>
      <c r="L3004" s="52">
        <v>0</v>
      </c>
      <c r="M3004" s="53">
        <v>0</v>
      </c>
    </row>
    <row r="3005" spans="1:13" x14ac:dyDescent="0.4">
      <c r="A3005" s="54"/>
      <c r="B3005" s="55">
        <v>2987</v>
      </c>
      <c r="C3005" s="55">
        <v>0</v>
      </c>
      <c r="D3005" s="55">
        <v>0</v>
      </c>
      <c r="E3005" s="55">
        <v>6257831.8616105923</v>
      </c>
      <c r="F3005" s="55">
        <v>0</v>
      </c>
      <c r="G3005" s="55">
        <v>0</v>
      </c>
      <c r="H3005" s="55">
        <v>0</v>
      </c>
      <c r="I3005" s="55">
        <v>0</v>
      </c>
      <c r="J3005" s="55">
        <v>0</v>
      </c>
      <c r="K3005" s="55">
        <v>0</v>
      </c>
      <c r="L3005" s="55">
        <v>0</v>
      </c>
      <c r="M3005" s="56">
        <v>6257831.8616105923</v>
      </c>
    </row>
    <row r="3006" spans="1:13" x14ac:dyDescent="0.4">
      <c r="A3006" s="51"/>
      <c r="B3006" s="52">
        <v>2988</v>
      </c>
      <c r="C3006" s="52">
        <v>0</v>
      </c>
      <c r="D3006" s="52">
        <v>0</v>
      </c>
      <c r="E3006" s="52">
        <v>0</v>
      </c>
      <c r="F3006" s="52">
        <v>0</v>
      </c>
      <c r="G3006" s="52">
        <v>0</v>
      </c>
      <c r="H3006" s="52">
        <v>6769843.1747691967</v>
      </c>
      <c r="I3006" s="52">
        <v>0</v>
      </c>
      <c r="J3006" s="52">
        <v>0</v>
      </c>
      <c r="K3006" s="52">
        <v>0</v>
      </c>
      <c r="L3006" s="52">
        <v>0</v>
      </c>
      <c r="M3006" s="53">
        <v>6769843.1747691967</v>
      </c>
    </row>
    <row r="3007" spans="1:13" x14ac:dyDescent="0.4">
      <c r="A3007" s="54"/>
      <c r="B3007" s="55">
        <v>2989</v>
      </c>
      <c r="C3007" s="55">
        <v>0</v>
      </c>
      <c r="D3007" s="55">
        <v>0</v>
      </c>
      <c r="E3007" s="55">
        <v>0</v>
      </c>
      <c r="F3007" s="55">
        <v>0</v>
      </c>
      <c r="G3007" s="55">
        <v>0</v>
      </c>
      <c r="H3007" s="55">
        <v>0</v>
      </c>
      <c r="I3007" s="55">
        <v>0</v>
      </c>
      <c r="J3007" s="55">
        <v>0</v>
      </c>
      <c r="K3007" s="55">
        <v>0</v>
      </c>
      <c r="L3007" s="55">
        <v>0</v>
      </c>
      <c r="M3007" s="56">
        <v>0</v>
      </c>
    </row>
    <row r="3008" spans="1:13" x14ac:dyDescent="0.4">
      <c r="A3008" s="51"/>
      <c r="B3008" s="52">
        <v>2990</v>
      </c>
      <c r="C3008" s="52">
        <v>0</v>
      </c>
      <c r="D3008" s="52">
        <v>0</v>
      </c>
      <c r="E3008" s="52">
        <v>14114681.324660946</v>
      </c>
      <c r="F3008" s="52">
        <v>6248534.3475612812</v>
      </c>
      <c r="G3008" s="52">
        <v>0</v>
      </c>
      <c r="H3008" s="52">
        <v>0</v>
      </c>
      <c r="I3008" s="52">
        <v>0</v>
      </c>
      <c r="J3008" s="52">
        <v>9693904.0973207541</v>
      </c>
      <c r="K3008" s="52">
        <v>0</v>
      </c>
      <c r="L3008" s="52">
        <v>0</v>
      </c>
      <c r="M3008" s="53">
        <v>20363215.672222227</v>
      </c>
    </row>
    <row r="3009" spans="1:13" x14ac:dyDescent="0.4">
      <c r="A3009" s="54"/>
      <c r="B3009" s="55">
        <v>2991</v>
      </c>
      <c r="C3009" s="55">
        <v>0</v>
      </c>
      <c r="D3009" s="55">
        <v>14900866.49569534</v>
      </c>
      <c r="E3009" s="55">
        <v>0</v>
      </c>
      <c r="F3009" s="55">
        <v>0</v>
      </c>
      <c r="G3009" s="55">
        <v>0</v>
      </c>
      <c r="H3009" s="55">
        <v>0</v>
      </c>
      <c r="I3009" s="55">
        <v>0</v>
      </c>
      <c r="J3009" s="55">
        <v>0</v>
      </c>
      <c r="K3009" s="55">
        <v>0</v>
      </c>
      <c r="L3009" s="55">
        <v>0</v>
      </c>
      <c r="M3009" s="56">
        <v>14900866.49569534</v>
      </c>
    </row>
    <row r="3010" spans="1:13" x14ac:dyDescent="0.4">
      <c r="A3010" s="51"/>
      <c r="B3010" s="52">
        <v>2992</v>
      </c>
      <c r="C3010" s="52">
        <v>0</v>
      </c>
      <c r="D3010" s="52">
        <v>0</v>
      </c>
      <c r="E3010" s="52">
        <v>0</v>
      </c>
      <c r="F3010" s="52">
        <v>0</v>
      </c>
      <c r="G3010" s="52">
        <v>6596303.938773606</v>
      </c>
      <c r="H3010" s="52">
        <v>0</v>
      </c>
      <c r="I3010" s="52">
        <v>0</v>
      </c>
      <c r="J3010" s="52">
        <v>0</v>
      </c>
      <c r="K3010" s="52">
        <v>0</v>
      </c>
      <c r="L3010" s="52">
        <v>0</v>
      </c>
      <c r="M3010" s="53">
        <v>6596303.938773606</v>
      </c>
    </row>
    <row r="3011" spans="1:13" x14ac:dyDescent="0.4">
      <c r="A3011" s="54"/>
      <c r="B3011" s="55">
        <v>2993</v>
      </c>
      <c r="C3011" s="55">
        <v>0</v>
      </c>
      <c r="D3011" s="55">
        <v>0</v>
      </c>
      <c r="E3011" s="55">
        <v>99748435.277194321</v>
      </c>
      <c r="F3011" s="55">
        <v>72858792.996777475</v>
      </c>
      <c r="G3011" s="55">
        <v>0</v>
      </c>
      <c r="H3011" s="55">
        <v>0</v>
      </c>
      <c r="I3011" s="55">
        <v>0</v>
      </c>
      <c r="J3011" s="55">
        <v>0</v>
      </c>
      <c r="K3011" s="55">
        <v>69608882.962427214</v>
      </c>
      <c r="L3011" s="55">
        <v>0</v>
      </c>
      <c r="M3011" s="56">
        <v>242216111.23639899</v>
      </c>
    </row>
    <row r="3012" spans="1:13" x14ac:dyDescent="0.4">
      <c r="A3012" s="51"/>
      <c r="B3012" s="52">
        <v>2994</v>
      </c>
      <c r="C3012" s="52">
        <v>0</v>
      </c>
      <c r="D3012" s="52">
        <v>0</v>
      </c>
      <c r="E3012" s="52">
        <v>0</v>
      </c>
      <c r="F3012" s="52">
        <v>0</v>
      </c>
      <c r="G3012" s="52">
        <v>0</v>
      </c>
      <c r="H3012" s="52">
        <v>0</v>
      </c>
      <c r="I3012" s="52">
        <v>0</v>
      </c>
      <c r="J3012" s="52">
        <v>0</v>
      </c>
      <c r="K3012" s="52">
        <v>0</v>
      </c>
      <c r="L3012" s="52">
        <v>0</v>
      </c>
      <c r="M3012" s="53">
        <v>0</v>
      </c>
    </row>
    <row r="3013" spans="1:13" x14ac:dyDescent="0.4">
      <c r="A3013" s="54"/>
      <c r="B3013" s="55">
        <v>2995</v>
      </c>
      <c r="C3013" s="55">
        <v>0</v>
      </c>
      <c r="D3013" s="55">
        <v>0</v>
      </c>
      <c r="E3013" s="55">
        <v>0</v>
      </c>
      <c r="F3013" s="55">
        <v>0</v>
      </c>
      <c r="G3013" s="55">
        <v>0</v>
      </c>
      <c r="H3013" s="55">
        <v>0</v>
      </c>
      <c r="I3013" s="55">
        <v>0</v>
      </c>
      <c r="J3013" s="55">
        <v>5920743.8568749875</v>
      </c>
      <c r="K3013" s="55">
        <v>0</v>
      </c>
      <c r="L3013" s="55">
        <v>0</v>
      </c>
      <c r="M3013" s="56">
        <v>0</v>
      </c>
    </row>
    <row r="3014" spans="1:13" x14ac:dyDescent="0.4">
      <c r="A3014" s="51"/>
      <c r="B3014" s="52">
        <v>2996</v>
      </c>
      <c r="C3014" s="52">
        <v>0</v>
      </c>
      <c r="D3014" s="52">
        <v>47496343.931175865</v>
      </c>
      <c r="E3014" s="52">
        <v>0</v>
      </c>
      <c r="F3014" s="52">
        <v>0</v>
      </c>
      <c r="G3014" s="52">
        <v>0</v>
      </c>
      <c r="H3014" s="52">
        <v>0</v>
      </c>
      <c r="I3014" s="52">
        <v>0</v>
      </c>
      <c r="J3014" s="52">
        <v>8973625.6337519698</v>
      </c>
      <c r="K3014" s="52">
        <v>0</v>
      </c>
      <c r="L3014" s="52">
        <v>5834286.7751121186</v>
      </c>
      <c r="M3014" s="53">
        <v>53330630.70628798</v>
      </c>
    </row>
    <row r="3015" spans="1:13" x14ac:dyDescent="0.4">
      <c r="A3015" s="54"/>
      <c r="B3015" s="55">
        <v>2997</v>
      </c>
      <c r="C3015" s="55">
        <v>0</v>
      </c>
      <c r="D3015" s="55">
        <v>0</v>
      </c>
      <c r="E3015" s="55">
        <v>0</v>
      </c>
      <c r="F3015" s="55">
        <v>0</v>
      </c>
      <c r="G3015" s="55">
        <v>8281852.5860014576</v>
      </c>
      <c r="H3015" s="55">
        <v>0</v>
      </c>
      <c r="I3015" s="55">
        <v>0</v>
      </c>
      <c r="J3015" s="55">
        <v>0</v>
      </c>
      <c r="K3015" s="55">
        <v>0</v>
      </c>
      <c r="L3015" s="55">
        <v>0</v>
      </c>
      <c r="M3015" s="56">
        <v>8281852.5860014576</v>
      </c>
    </row>
    <row r="3016" spans="1:13" x14ac:dyDescent="0.4">
      <c r="A3016" s="51"/>
      <c r="B3016" s="52">
        <v>2998</v>
      </c>
      <c r="C3016" s="52">
        <v>0</v>
      </c>
      <c r="D3016" s="52">
        <v>0</v>
      </c>
      <c r="E3016" s="52">
        <v>0</v>
      </c>
      <c r="F3016" s="52">
        <v>0</v>
      </c>
      <c r="G3016" s="52">
        <v>6272075.7185464315</v>
      </c>
      <c r="H3016" s="52">
        <v>0</v>
      </c>
      <c r="I3016" s="52">
        <v>0</v>
      </c>
      <c r="J3016" s="52">
        <v>0</v>
      </c>
      <c r="K3016" s="52">
        <v>7310618.6073805215</v>
      </c>
      <c r="L3016" s="52">
        <v>23007872.854409836</v>
      </c>
      <c r="M3016" s="53">
        <v>43206114.658237971</v>
      </c>
    </row>
    <row r="3017" spans="1:13" x14ac:dyDescent="0.4">
      <c r="A3017" s="54"/>
      <c r="B3017" s="55">
        <v>2999</v>
      </c>
      <c r="C3017" s="55">
        <v>0</v>
      </c>
      <c r="D3017" s="55">
        <v>0</v>
      </c>
      <c r="E3017" s="55">
        <v>0</v>
      </c>
      <c r="F3017" s="55">
        <v>0</v>
      </c>
      <c r="G3017" s="55">
        <v>0</v>
      </c>
      <c r="H3017" s="55">
        <v>0</v>
      </c>
      <c r="I3017" s="55">
        <v>0</v>
      </c>
      <c r="J3017" s="55">
        <v>0</v>
      </c>
      <c r="K3017" s="55">
        <v>0</v>
      </c>
      <c r="L3017" s="55">
        <v>0</v>
      </c>
      <c r="M3017" s="56">
        <v>0</v>
      </c>
    </row>
    <row r="3018" spans="1:13" x14ac:dyDescent="0.4">
      <c r="A3018" s="51"/>
      <c r="B3018" s="52">
        <v>3000</v>
      </c>
      <c r="C3018" s="52">
        <v>0</v>
      </c>
      <c r="D3018" s="52">
        <v>0</v>
      </c>
      <c r="E3018" s="52">
        <v>0</v>
      </c>
      <c r="F3018" s="52">
        <v>0</v>
      </c>
      <c r="G3018" s="52">
        <v>9410246.1307595726</v>
      </c>
      <c r="H3018" s="52">
        <v>0</v>
      </c>
      <c r="I3018" s="52">
        <v>0</v>
      </c>
      <c r="J3018" s="52">
        <v>0</v>
      </c>
      <c r="K3018" s="52">
        <v>0</v>
      </c>
      <c r="L3018" s="52">
        <v>0</v>
      </c>
      <c r="M3018" s="53">
        <v>9410246.1307595726</v>
      </c>
    </row>
    <row r="3019" spans="1:13" x14ac:dyDescent="0.4">
      <c r="A3019" s="54"/>
      <c r="B3019" s="55">
        <v>3001</v>
      </c>
      <c r="C3019" s="55">
        <v>0</v>
      </c>
      <c r="D3019" s="55">
        <v>0</v>
      </c>
      <c r="E3019" s="55">
        <v>7514698.4011207391</v>
      </c>
      <c r="F3019" s="55">
        <v>77166007.469089612</v>
      </c>
      <c r="G3019" s="55">
        <v>0</v>
      </c>
      <c r="H3019" s="55">
        <v>0</v>
      </c>
      <c r="I3019" s="55">
        <v>0</v>
      </c>
      <c r="J3019" s="55">
        <v>0</v>
      </c>
      <c r="K3019" s="55">
        <v>0</v>
      </c>
      <c r="L3019" s="55">
        <v>0</v>
      </c>
      <c r="M3019" s="56">
        <v>84680705.87021035</v>
      </c>
    </row>
    <row r="3020" spans="1:13" x14ac:dyDescent="0.4">
      <c r="A3020" s="51"/>
      <c r="B3020" s="52">
        <v>3002</v>
      </c>
      <c r="C3020" s="52">
        <v>0</v>
      </c>
      <c r="D3020" s="52">
        <v>0</v>
      </c>
      <c r="E3020" s="52">
        <v>0</v>
      </c>
      <c r="F3020" s="52">
        <v>0</v>
      </c>
      <c r="G3020" s="52">
        <v>0</v>
      </c>
      <c r="H3020" s="52">
        <v>0</v>
      </c>
      <c r="I3020" s="52">
        <v>0</v>
      </c>
      <c r="J3020" s="52">
        <v>0</v>
      </c>
      <c r="K3020" s="52">
        <v>0</v>
      </c>
      <c r="L3020" s="52">
        <v>0</v>
      </c>
      <c r="M3020" s="53">
        <v>0</v>
      </c>
    </row>
    <row r="3021" spans="1:13" x14ac:dyDescent="0.4">
      <c r="A3021" s="54"/>
      <c r="B3021" s="55">
        <v>3003</v>
      </c>
      <c r="C3021" s="55">
        <v>0</v>
      </c>
      <c r="D3021" s="55">
        <v>0</v>
      </c>
      <c r="E3021" s="55">
        <v>0</v>
      </c>
      <c r="F3021" s="55">
        <v>0</v>
      </c>
      <c r="G3021" s="55">
        <v>0</v>
      </c>
      <c r="H3021" s="55">
        <v>0</v>
      </c>
      <c r="I3021" s="55">
        <v>19019869.200307295</v>
      </c>
      <c r="J3021" s="55">
        <v>0</v>
      </c>
      <c r="K3021" s="55">
        <v>0</v>
      </c>
      <c r="L3021" s="55">
        <v>0</v>
      </c>
      <c r="M3021" s="56">
        <v>19019869.200307295</v>
      </c>
    </row>
    <row r="3022" spans="1:13" x14ac:dyDescent="0.4">
      <c r="A3022" s="51"/>
      <c r="B3022" s="52">
        <v>3004</v>
      </c>
      <c r="C3022" s="52">
        <v>0</v>
      </c>
      <c r="D3022" s="52">
        <v>0</v>
      </c>
      <c r="E3022" s="52">
        <v>0</v>
      </c>
      <c r="F3022" s="52">
        <v>0</v>
      </c>
      <c r="G3022" s="52">
        <v>0</v>
      </c>
      <c r="H3022" s="52">
        <v>6082162.0678183138</v>
      </c>
      <c r="I3022" s="52">
        <v>0</v>
      </c>
      <c r="J3022" s="52">
        <v>0</v>
      </c>
      <c r="K3022" s="52">
        <v>0</v>
      </c>
      <c r="L3022" s="52">
        <v>0</v>
      </c>
      <c r="M3022" s="53">
        <v>6082162.0678183138</v>
      </c>
    </row>
    <row r="3023" spans="1:13" x14ac:dyDescent="0.4">
      <c r="A3023" s="54"/>
      <c r="B3023" s="55">
        <v>3005</v>
      </c>
      <c r="C3023" s="55">
        <v>0</v>
      </c>
      <c r="D3023" s="55">
        <v>0</v>
      </c>
      <c r="E3023" s="55">
        <v>0</v>
      </c>
      <c r="F3023" s="55">
        <v>0</v>
      </c>
      <c r="G3023" s="55">
        <v>0</v>
      </c>
      <c r="H3023" s="55">
        <v>0</v>
      </c>
      <c r="I3023" s="55">
        <v>0</v>
      </c>
      <c r="J3023" s="55">
        <v>13269521.324847976</v>
      </c>
      <c r="K3023" s="55">
        <v>0</v>
      </c>
      <c r="L3023" s="55">
        <v>6521031.7363586426</v>
      </c>
      <c r="M3023" s="56">
        <v>6521031.7363586426</v>
      </c>
    </row>
    <row r="3024" spans="1:13" x14ac:dyDescent="0.4">
      <c r="A3024" s="51"/>
      <c r="B3024" s="52">
        <v>3006</v>
      </c>
      <c r="C3024" s="52">
        <v>0</v>
      </c>
      <c r="D3024" s="52">
        <v>0</v>
      </c>
      <c r="E3024" s="52">
        <v>0</v>
      </c>
      <c r="F3024" s="52">
        <v>14349514.729552278</v>
      </c>
      <c r="G3024" s="52">
        <v>0</v>
      </c>
      <c r="H3024" s="52">
        <v>0</v>
      </c>
      <c r="I3024" s="52">
        <v>0</v>
      </c>
      <c r="J3024" s="52">
        <v>0</v>
      </c>
      <c r="K3024" s="52">
        <v>0</v>
      </c>
      <c r="L3024" s="52">
        <v>0</v>
      </c>
      <c r="M3024" s="53">
        <v>14349514.729552278</v>
      </c>
    </row>
    <row r="3025" spans="1:13" x14ac:dyDescent="0.4">
      <c r="A3025" s="54"/>
      <c r="B3025" s="55">
        <v>3007</v>
      </c>
      <c r="C3025" s="55">
        <v>0</v>
      </c>
      <c r="D3025" s="55">
        <v>0</v>
      </c>
      <c r="E3025" s="55">
        <v>0</v>
      </c>
      <c r="F3025" s="55">
        <v>0</v>
      </c>
      <c r="G3025" s="55">
        <v>0</v>
      </c>
      <c r="H3025" s="55">
        <v>0</v>
      </c>
      <c r="I3025" s="55">
        <v>22970824.694708236</v>
      </c>
      <c r="J3025" s="55">
        <v>0</v>
      </c>
      <c r="K3025" s="55">
        <v>0</v>
      </c>
      <c r="L3025" s="55">
        <v>0</v>
      </c>
      <c r="M3025" s="56">
        <v>22970824.694708236</v>
      </c>
    </row>
    <row r="3026" spans="1:13" x14ac:dyDescent="0.4">
      <c r="A3026" s="51"/>
      <c r="B3026" s="52">
        <v>3008</v>
      </c>
      <c r="C3026" s="52">
        <v>0</v>
      </c>
      <c r="D3026" s="52">
        <v>0</v>
      </c>
      <c r="E3026" s="52">
        <v>0</v>
      </c>
      <c r="F3026" s="52">
        <v>0</v>
      </c>
      <c r="G3026" s="52">
        <v>0</v>
      </c>
      <c r="H3026" s="52">
        <v>0</v>
      </c>
      <c r="I3026" s="52">
        <v>19139166.107057236</v>
      </c>
      <c r="J3026" s="52">
        <v>0</v>
      </c>
      <c r="K3026" s="52">
        <v>0</v>
      </c>
      <c r="L3026" s="52">
        <v>0</v>
      </c>
      <c r="M3026" s="53">
        <v>19139166.107057236</v>
      </c>
    </row>
    <row r="3027" spans="1:13" x14ac:dyDescent="0.4">
      <c r="A3027" s="54"/>
      <c r="B3027" s="55">
        <v>3009</v>
      </c>
      <c r="C3027" s="55">
        <v>0</v>
      </c>
      <c r="D3027" s="55">
        <v>7700317.0460999757</v>
      </c>
      <c r="E3027" s="55">
        <v>0</v>
      </c>
      <c r="F3027" s="55">
        <v>0</v>
      </c>
      <c r="G3027" s="55">
        <v>0</v>
      </c>
      <c r="H3027" s="55">
        <v>0</v>
      </c>
      <c r="I3027" s="55">
        <v>0</v>
      </c>
      <c r="J3027" s="55">
        <v>0</v>
      </c>
      <c r="K3027" s="55">
        <v>0</v>
      </c>
      <c r="L3027" s="55">
        <v>0</v>
      </c>
      <c r="M3027" s="56">
        <v>7700317.0460999757</v>
      </c>
    </row>
    <row r="3028" spans="1:13" x14ac:dyDescent="0.4">
      <c r="A3028" s="51"/>
      <c r="B3028" s="52">
        <v>3010</v>
      </c>
      <c r="C3028" s="52">
        <v>0</v>
      </c>
      <c r="D3028" s="52">
        <v>0</v>
      </c>
      <c r="E3028" s="52">
        <v>0</v>
      </c>
      <c r="F3028" s="52">
        <v>0</v>
      </c>
      <c r="G3028" s="52">
        <v>0</v>
      </c>
      <c r="H3028" s="52">
        <v>0</v>
      </c>
      <c r="I3028" s="52">
        <v>0</v>
      </c>
      <c r="J3028" s="52">
        <v>0</v>
      </c>
      <c r="K3028" s="52">
        <v>0</v>
      </c>
      <c r="L3028" s="52">
        <v>0</v>
      </c>
      <c r="M3028" s="53">
        <v>0</v>
      </c>
    </row>
    <row r="3029" spans="1:13" x14ac:dyDescent="0.4">
      <c r="A3029" s="54"/>
      <c r="B3029" s="55">
        <v>3011</v>
      </c>
      <c r="C3029" s="55">
        <v>406481064.03999817</v>
      </c>
      <c r="D3029" s="55">
        <v>7347739.6627248498</v>
      </c>
      <c r="E3029" s="55">
        <v>0</v>
      </c>
      <c r="F3029" s="55">
        <v>0</v>
      </c>
      <c r="G3029" s="55">
        <v>0</v>
      </c>
      <c r="H3029" s="55">
        <v>0</v>
      </c>
      <c r="I3029" s="55">
        <v>0</v>
      </c>
      <c r="J3029" s="55">
        <v>0</v>
      </c>
      <c r="K3029" s="55">
        <v>0</v>
      </c>
      <c r="L3029" s="55">
        <v>0</v>
      </c>
      <c r="M3029" s="56">
        <v>413828803.70272303</v>
      </c>
    </row>
    <row r="3030" spans="1:13" x14ac:dyDescent="0.4">
      <c r="A3030" s="51"/>
      <c r="B3030" s="52">
        <v>3012</v>
      </c>
      <c r="C3030" s="52">
        <v>0</v>
      </c>
      <c r="D3030" s="52">
        <v>0</v>
      </c>
      <c r="E3030" s="52">
        <v>5847746.0983335162</v>
      </c>
      <c r="F3030" s="52">
        <v>0</v>
      </c>
      <c r="G3030" s="52">
        <v>0</v>
      </c>
      <c r="H3030" s="52">
        <v>0</v>
      </c>
      <c r="I3030" s="52">
        <v>0</v>
      </c>
      <c r="J3030" s="52">
        <v>0</v>
      </c>
      <c r="K3030" s="52">
        <v>0</v>
      </c>
      <c r="L3030" s="52">
        <v>0</v>
      </c>
      <c r="M3030" s="53">
        <v>12656968.174314251</v>
      </c>
    </row>
    <row r="3031" spans="1:13" x14ac:dyDescent="0.4">
      <c r="A3031" s="54"/>
      <c r="B3031" s="55">
        <v>3013</v>
      </c>
      <c r="C3031" s="55">
        <v>0</v>
      </c>
      <c r="D3031" s="55">
        <v>0</v>
      </c>
      <c r="E3031" s="55">
        <v>0</v>
      </c>
      <c r="F3031" s="55">
        <v>0</v>
      </c>
      <c r="G3031" s="55">
        <v>6824126.0682643298</v>
      </c>
      <c r="H3031" s="55">
        <v>0</v>
      </c>
      <c r="I3031" s="55">
        <v>0</v>
      </c>
      <c r="J3031" s="55">
        <v>0</v>
      </c>
      <c r="K3031" s="55">
        <v>16562544.623063784</v>
      </c>
      <c r="L3031" s="55">
        <v>0</v>
      </c>
      <c r="M3031" s="56">
        <v>23386670.691328116</v>
      </c>
    </row>
    <row r="3032" spans="1:13" x14ac:dyDescent="0.4">
      <c r="A3032" s="51"/>
      <c r="B3032" s="52">
        <v>3014</v>
      </c>
      <c r="C3032" s="52">
        <v>0</v>
      </c>
      <c r="D3032" s="52">
        <v>0</v>
      </c>
      <c r="E3032" s="52">
        <v>0</v>
      </c>
      <c r="F3032" s="52">
        <v>0</v>
      </c>
      <c r="G3032" s="52">
        <v>0</v>
      </c>
      <c r="H3032" s="52">
        <v>0</v>
      </c>
      <c r="I3032" s="52">
        <v>0</v>
      </c>
      <c r="J3032" s="52">
        <v>0</v>
      </c>
      <c r="K3032" s="52">
        <v>0</v>
      </c>
      <c r="L3032" s="52">
        <v>0</v>
      </c>
      <c r="M3032" s="53">
        <v>9011262.7320757452</v>
      </c>
    </row>
    <row r="3033" spans="1:13" x14ac:dyDescent="0.4">
      <c r="A3033" s="54"/>
      <c r="B3033" s="55">
        <v>3015</v>
      </c>
      <c r="C3033" s="55">
        <v>0</v>
      </c>
      <c r="D3033" s="55">
        <v>0</v>
      </c>
      <c r="E3033" s="55">
        <v>0</v>
      </c>
      <c r="F3033" s="55">
        <v>0</v>
      </c>
      <c r="G3033" s="55">
        <v>0</v>
      </c>
      <c r="H3033" s="55">
        <v>0</v>
      </c>
      <c r="I3033" s="55">
        <v>9577423.5721454676</v>
      </c>
      <c r="J3033" s="55">
        <v>0</v>
      </c>
      <c r="K3033" s="55">
        <v>0</v>
      </c>
      <c r="L3033" s="55">
        <v>0</v>
      </c>
      <c r="M3033" s="56">
        <v>9577423.5721454676</v>
      </c>
    </row>
    <row r="3034" spans="1:13" x14ac:dyDescent="0.4">
      <c r="A3034" s="51"/>
      <c r="B3034" s="52">
        <v>3016</v>
      </c>
      <c r="C3034" s="52">
        <v>0</v>
      </c>
      <c r="D3034" s="52">
        <v>0</v>
      </c>
      <c r="E3034" s="52">
        <v>0</v>
      </c>
      <c r="F3034" s="52">
        <v>0</v>
      </c>
      <c r="G3034" s="52">
        <v>0</v>
      </c>
      <c r="H3034" s="52">
        <v>0</v>
      </c>
      <c r="I3034" s="52">
        <v>0</v>
      </c>
      <c r="J3034" s="52">
        <v>6224368.6310171802</v>
      </c>
      <c r="K3034" s="52">
        <v>0</v>
      </c>
      <c r="L3034" s="52">
        <v>0</v>
      </c>
      <c r="M3034" s="53">
        <v>0</v>
      </c>
    </row>
    <row r="3035" spans="1:13" x14ac:dyDescent="0.4">
      <c r="A3035" s="54"/>
      <c r="B3035" s="55">
        <v>3017</v>
      </c>
      <c r="C3035" s="55">
        <v>9795126.6057462227</v>
      </c>
      <c r="D3035" s="55">
        <v>0</v>
      </c>
      <c r="E3035" s="55">
        <v>0</v>
      </c>
      <c r="F3035" s="55">
        <v>7334250.0650137188</v>
      </c>
      <c r="G3035" s="55">
        <v>0</v>
      </c>
      <c r="H3035" s="55">
        <v>0</v>
      </c>
      <c r="I3035" s="55">
        <v>0</v>
      </c>
      <c r="J3035" s="55">
        <v>6274377.6147596883</v>
      </c>
      <c r="K3035" s="55">
        <v>0</v>
      </c>
      <c r="L3035" s="55">
        <v>0</v>
      </c>
      <c r="M3035" s="56">
        <v>17129376.670759939</v>
      </c>
    </row>
    <row r="3036" spans="1:13" x14ac:dyDescent="0.4">
      <c r="A3036" s="51"/>
      <c r="B3036" s="52">
        <v>3018</v>
      </c>
      <c r="C3036" s="52">
        <v>0</v>
      </c>
      <c r="D3036" s="52">
        <v>0</v>
      </c>
      <c r="E3036" s="52">
        <v>0</v>
      </c>
      <c r="F3036" s="52">
        <v>0</v>
      </c>
      <c r="G3036" s="52">
        <v>0</v>
      </c>
      <c r="H3036" s="52">
        <v>0</v>
      </c>
      <c r="I3036" s="52">
        <v>0</v>
      </c>
      <c r="J3036" s="52">
        <v>0</v>
      </c>
      <c r="K3036" s="52">
        <v>0</v>
      </c>
      <c r="L3036" s="52">
        <v>0</v>
      </c>
      <c r="M3036" s="53">
        <v>0</v>
      </c>
    </row>
    <row r="3037" spans="1:13" x14ac:dyDescent="0.4">
      <c r="A3037" s="54"/>
      <c r="B3037" s="55">
        <v>3019</v>
      </c>
      <c r="C3037" s="55">
        <v>0</v>
      </c>
      <c r="D3037" s="55">
        <v>50724663.230649382</v>
      </c>
      <c r="E3037" s="55">
        <v>0</v>
      </c>
      <c r="F3037" s="55">
        <v>0</v>
      </c>
      <c r="G3037" s="55">
        <v>0</v>
      </c>
      <c r="H3037" s="55">
        <v>0</v>
      </c>
      <c r="I3037" s="55">
        <v>0</v>
      </c>
      <c r="J3037" s="55">
        <v>0</v>
      </c>
      <c r="K3037" s="55">
        <v>0</v>
      </c>
      <c r="L3037" s="55">
        <v>0</v>
      </c>
      <c r="M3037" s="56">
        <v>155096719.7349456</v>
      </c>
    </row>
    <row r="3038" spans="1:13" x14ac:dyDescent="0.4">
      <c r="A3038" s="51"/>
      <c r="B3038" s="52">
        <v>3020</v>
      </c>
      <c r="C3038" s="52">
        <v>9365761.3279208671</v>
      </c>
      <c r="D3038" s="52">
        <v>5941452.6299547032</v>
      </c>
      <c r="E3038" s="52">
        <v>0</v>
      </c>
      <c r="F3038" s="52">
        <v>0</v>
      </c>
      <c r="G3038" s="52">
        <v>0</v>
      </c>
      <c r="H3038" s="52">
        <v>0</v>
      </c>
      <c r="I3038" s="52">
        <v>0</v>
      </c>
      <c r="J3038" s="52">
        <v>0</v>
      </c>
      <c r="K3038" s="52">
        <v>0</v>
      </c>
      <c r="L3038" s="52">
        <v>0</v>
      </c>
      <c r="M3038" s="53">
        <v>15307213.95787557</v>
      </c>
    </row>
    <row r="3039" spans="1:13" x14ac:dyDescent="0.4">
      <c r="A3039" s="54"/>
      <c r="B3039" s="55">
        <v>3021</v>
      </c>
      <c r="C3039" s="55">
        <v>0</v>
      </c>
      <c r="D3039" s="55">
        <v>0</v>
      </c>
      <c r="E3039" s="55">
        <v>0</v>
      </c>
      <c r="F3039" s="55">
        <v>0</v>
      </c>
      <c r="G3039" s="55">
        <v>0</v>
      </c>
      <c r="H3039" s="55">
        <v>0</v>
      </c>
      <c r="I3039" s="55">
        <v>0</v>
      </c>
      <c r="J3039" s="55">
        <v>0</v>
      </c>
      <c r="K3039" s="55">
        <v>0</v>
      </c>
      <c r="L3039" s="55">
        <v>0</v>
      </c>
      <c r="M3039" s="56">
        <v>0</v>
      </c>
    </row>
    <row r="3040" spans="1:13" x14ac:dyDescent="0.4">
      <c r="A3040" s="51"/>
      <c r="B3040" s="52">
        <v>3022</v>
      </c>
      <c r="C3040" s="52">
        <v>0</v>
      </c>
      <c r="D3040" s="52">
        <v>0</v>
      </c>
      <c r="E3040" s="52">
        <v>15309913.42753985</v>
      </c>
      <c r="F3040" s="52">
        <v>0</v>
      </c>
      <c r="G3040" s="52">
        <v>0</v>
      </c>
      <c r="H3040" s="52">
        <v>0</v>
      </c>
      <c r="I3040" s="52">
        <v>0</v>
      </c>
      <c r="J3040" s="52">
        <v>39303806.294205666</v>
      </c>
      <c r="K3040" s="52">
        <v>0</v>
      </c>
      <c r="L3040" s="52">
        <v>0</v>
      </c>
      <c r="M3040" s="53">
        <v>15309913.42753985</v>
      </c>
    </row>
    <row r="3041" spans="1:13" x14ac:dyDescent="0.4">
      <c r="A3041" s="54"/>
      <c r="B3041" s="55">
        <v>3023</v>
      </c>
      <c r="C3041" s="55">
        <v>0</v>
      </c>
      <c r="D3041" s="55">
        <v>0</v>
      </c>
      <c r="E3041" s="55">
        <v>0</v>
      </c>
      <c r="F3041" s="55">
        <v>0</v>
      </c>
      <c r="G3041" s="55">
        <v>0</v>
      </c>
      <c r="H3041" s="55">
        <v>0</v>
      </c>
      <c r="I3041" s="55">
        <v>0</v>
      </c>
      <c r="J3041" s="55">
        <v>0</v>
      </c>
      <c r="K3041" s="55">
        <v>0</v>
      </c>
      <c r="L3041" s="55">
        <v>0</v>
      </c>
      <c r="M3041" s="56">
        <v>0</v>
      </c>
    </row>
    <row r="3042" spans="1:13" x14ac:dyDescent="0.4">
      <c r="A3042" s="51"/>
      <c r="B3042" s="52">
        <v>3024</v>
      </c>
      <c r="C3042" s="52">
        <v>0</v>
      </c>
      <c r="D3042" s="52">
        <v>0</v>
      </c>
      <c r="E3042" s="52">
        <v>0</v>
      </c>
      <c r="F3042" s="52">
        <v>0</v>
      </c>
      <c r="G3042" s="52">
        <v>0</v>
      </c>
      <c r="H3042" s="52">
        <v>0</v>
      </c>
      <c r="I3042" s="52">
        <v>0</v>
      </c>
      <c r="J3042" s="52">
        <v>0</v>
      </c>
      <c r="K3042" s="52">
        <v>9047868.2522292137</v>
      </c>
      <c r="L3042" s="52">
        <v>0</v>
      </c>
      <c r="M3042" s="53">
        <v>14910170.061229687</v>
      </c>
    </row>
    <row r="3043" spans="1:13" x14ac:dyDescent="0.4">
      <c r="A3043" s="54"/>
      <c r="B3043" s="55">
        <v>3025</v>
      </c>
      <c r="C3043" s="55">
        <v>0</v>
      </c>
      <c r="D3043" s="55">
        <v>0</v>
      </c>
      <c r="E3043" s="55">
        <v>0</v>
      </c>
      <c r="F3043" s="55">
        <v>0</v>
      </c>
      <c r="G3043" s="55">
        <v>0</v>
      </c>
      <c r="H3043" s="55">
        <v>0</v>
      </c>
      <c r="I3043" s="55">
        <v>0</v>
      </c>
      <c r="J3043" s="55">
        <v>0</v>
      </c>
      <c r="K3043" s="55">
        <v>0</v>
      </c>
      <c r="L3043" s="55">
        <v>0</v>
      </c>
      <c r="M3043" s="56">
        <v>0</v>
      </c>
    </row>
    <row r="3044" spans="1:13" x14ac:dyDescent="0.4">
      <c r="A3044" s="51"/>
      <c r="B3044" s="52">
        <v>3026</v>
      </c>
      <c r="C3044" s="52">
        <v>0</v>
      </c>
      <c r="D3044" s="52">
        <v>6793539.2129098661</v>
      </c>
      <c r="E3044" s="52">
        <v>0</v>
      </c>
      <c r="F3044" s="52">
        <v>0</v>
      </c>
      <c r="G3044" s="52">
        <v>0</v>
      </c>
      <c r="H3044" s="52">
        <v>0</v>
      </c>
      <c r="I3044" s="52">
        <v>0</v>
      </c>
      <c r="J3044" s="52">
        <v>0</v>
      </c>
      <c r="K3044" s="52">
        <v>0</v>
      </c>
      <c r="L3044" s="52">
        <v>0</v>
      </c>
      <c r="M3044" s="53">
        <v>6793539.2129098661</v>
      </c>
    </row>
    <row r="3045" spans="1:13" x14ac:dyDescent="0.4">
      <c r="A3045" s="54"/>
      <c r="B3045" s="55">
        <v>3027</v>
      </c>
      <c r="C3045" s="55">
        <v>0</v>
      </c>
      <c r="D3045" s="55">
        <v>0</v>
      </c>
      <c r="E3045" s="55">
        <v>0</v>
      </c>
      <c r="F3045" s="55">
        <v>0</v>
      </c>
      <c r="G3045" s="55">
        <v>0</v>
      </c>
      <c r="H3045" s="55">
        <v>0</v>
      </c>
      <c r="I3045" s="55">
        <v>0</v>
      </c>
      <c r="J3045" s="55">
        <v>0</v>
      </c>
      <c r="K3045" s="55">
        <v>0</v>
      </c>
      <c r="L3045" s="55">
        <v>0</v>
      </c>
      <c r="M3045" s="56">
        <v>0</v>
      </c>
    </row>
    <row r="3046" spans="1:13" x14ac:dyDescent="0.4">
      <c r="A3046" s="51"/>
      <c r="B3046" s="52">
        <v>3028</v>
      </c>
      <c r="C3046" s="52">
        <v>0</v>
      </c>
      <c r="D3046" s="52">
        <v>0</v>
      </c>
      <c r="E3046" s="52">
        <v>0</v>
      </c>
      <c r="F3046" s="52">
        <v>0</v>
      </c>
      <c r="G3046" s="52">
        <v>8587455.7320166975</v>
      </c>
      <c r="H3046" s="52">
        <v>0</v>
      </c>
      <c r="I3046" s="52">
        <v>0</v>
      </c>
      <c r="J3046" s="52">
        <v>13319562.539309423</v>
      </c>
      <c r="K3046" s="52">
        <v>0</v>
      </c>
      <c r="L3046" s="52">
        <v>0</v>
      </c>
      <c r="M3046" s="53">
        <v>14589873.47468318</v>
      </c>
    </row>
    <row r="3047" spans="1:13" x14ac:dyDescent="0.4">
      <c r="A3047" s="54"/>
      <c r="B3047" s="55">
        <v>3029</v>
      </c>
      <c r="C3047" s="55">
        <v>6664907.2433146629</v>
      </c>
      <c r="D3047" s="55">
        <v>0</v>
      </c>
      <c r="E3047" s="55">
        <v>0</v>
      </c>
      <c r="F3047" s="55">
        <v>0</v>
      </c>
      <c r="G3047" s="55">
        <v>0</v>
      </c>
      <c r="H3047" s="55">
        <v>0</v>
      </c>
      <c r="I3047" s="55">
        <v>0</v>
      </c>
      <c r="J3047" s="55">
        <v>6353675.9325828087</v>
      </c>
      <c r="K3047" s="55">
        <v>11590417.563706549</v>
      </c>
      <c r="L3047" s="55">
        <v>0</v>
      </c>
      <c r="M3047" s="56">
        <v>18255324.807021212</v>
      </c>
    </row>
    <row r="3048" spans="1:13" x14ac:dyDescent="0.4">
      <c r="A3048" s="51"/>
      <c r="B3048" s="52">
        <v>3030</v>
      </c>
      <c r="C3048" s="52">
        <v>0</v>
      </c>
      <c r="D3048" s="52">
        <v>0</v>
      </c>
      <c r="E3048" s="52">
        <v>0</v>
      </c>
      <c r="F3048" s="52">
        <v>0</v>
      </c>
      <c r="G3048" s="52">
        <v>6837320.6804664824</v>
      </c>
      <c r="H3048" s="52">
        <v>0</v>
      </c>
      <c r="I3048" s="52">
        <v>0</v>
      </c>
      <c r="J3048" s="52">
        <v>0</v>
      </c>
      <c r="K3048" s="52">
        <v>6221539.0953919711</v>
      </c>
      <c r="L3048" s="52">
        <v>0</v>
      </c>
      <c r="M3048" s="53">
        <v>13058859.775858454</v>
      </c>
    </row>
    <row r="3049" spans="1:13" x14ac:dyDescent="0.4">
      <c r="A3049" s="54"/>
      <c r="B3049" s="55">
        <v>3031</v>
      </c>
      <c r="C3049" s="55">
        <v>0</v>
      </c>
      <c r="D3049" s="55">
        <v>0</v>
      </c>
      <c r="E3049" s="55">
        <v>0</v>
      </c>
      <c r="F3049" s="55">
        <v>0</v>
      </c>
      <c r="G3049" s="55">
        <v>0</v>
      </c>
      <c r="H3049" s="55">
        <v>0</v>
      </c>
      <c r="I3049" s="55">
        <v>0</v>
      </c>
      <c r="J3049" s="55">
        <v>0</v>
      </c>
      <c r="K3049" s="55">
        <v>0</v>
      </c>
      <c r="L3049" s="55">
        <v>0</v>
      </c>
      <c r="M3049" s="56">
        <v>0</v>
      </c>
    </row>
    <row r="3050" spans="1:13" x14ac:dyDescent="0.4">
      <c r="A3050" s="51"/>
      <c r="B3050" s="52">
        <v>3032</v>
      </c>
      <c r="C3050" s="52">
        <v>0</v>
      </c>
      <c r="D3050" s="52">
        <v>0</v>
      </c>
      <c r="E3050" s="52">
        <v>0</v>
      </c>
      <c r="F3050" s="52">
        <v>0</v>
      </c>
      <c r="G3050" s="52">
        <v>17843115.081629455</v>
      </c>
      <c r="H3050" s="52">
        <v>0</v>
      </c>
      <c r="I3050" s="52">
        <v>0</v>
      </c>
      <c r="J3050" s="52">
        <v>0</v>
      </c>
      <c r="K3050" s="52">
        <v>9734995.8299500942</v>
      </c>
      <c r="L3050" s="52">
        <v>0</v>
      </c>
      <c r="M3050" s="53">
        <v>27578110.911579549</v>
      </c>
    </row>
    <row r="3051" spans="1:13" x14ac:dyDescent="0.4">
      <c r="A3051" s="54"/>
      <c r="B3051" s="55">
        <v>3033</v>
      </c>
      <c r="C3051" s="55">
        <v>0</v>
      </c>
      <c r="D3051" s="55">
        <v>0</v>
      </c>
      <c r="E3051" s="55">
        <v>0</v>
      </c>
      <c r="F3051" s="55">
        <v>0</v>
      </c>
      <c r="G3051" s="55">
        <v>8377331.9588104431</v>
      </c>
      <c r="H3051" s="55">
        <v>0</v>
      </c>
      <c r="I3051" s="55">
        <v>0</v>
      </c>
      <c r="J3051" s="55">
        <v>0</v>
      </c>
      <c r="K3051" s="55">
        <v>8671463.5798881166</v>
      </c>
      <c r="L3051" s="55">
        <v>0</v>
      </c>
      <c r="M3051" s="56">
        <v>17048795.538698561</v>
      </c>
    </row>
    <row r="3052" spans="1:13" x14ac:dyDescent="0.4">
      <c r="A3052" s="51"/>
      <c r="B3052" s="52">
        <v>3034</v>
      </c>
      <c r="C3052" s="52">
        <v>0</v>
      </c>
      <c r="D3052" s="52">
        <v>0</v>
      </c>
      <c r="E3052" s="52">
        <v>0</v>
      </c>
      <c r="F3052" s="52">
        <v>0</v>
      </c>
      <c r="G3052" s="52">
        <v>0</v>
      </c>
      <c r="H3052" s="52">
        <v>269207542.18423378</v>
      </c>
      <c r="I3052" s="52">
        <v>0</v>
      </c>
      <c r="J3052" s="52">
        <v>8101750.2703655632</v>
      </c>
      <c r="K3052" s="52">
        <v>0</v>
      </c>
      <c r="L3052" s="52">
        <v>0</v>
      </c>
      <c r="M3052" s="53">
        <v>269207542.18423378</v>
      </c>
    </row>
    <row r="3053" spans="1:13" x14ac:dyDescent="0.4">
      <c r="A3053" s="54"/>
      <c r="B3053" s="55">
        <v>3035</v>
      </c>
      <c r="C3053" s="55">
        <v>0</v>
      </c>
      <c r="D3053" s="55">
        <v>0</v>
      </c>
      <c r="E3053" s="55">
        <v>0</v>
      </c>
      <c r="F3053" s="55">
        <v>0</v>
      </c>
      <c r="G3053" s="55">
        <v>0</v>
      </c>
      <c r="H3053" s="55">
        <v>0</v>
      </c>
      <c r="I3053" s="55">
        <v>0</v>
      </c>
      <c r="J3053" s="55">
        <v>0</v>
      </c>
      <c r="K3053" s="55">
        <v>0</v>
      </c>
      <c r="L3053" s="55">
        <v>0</v>
      </c>
      <c r="M3053" s="56">
        <v>0</v>
      </c>
    </row>
    <row r="3054" spans="1:13" x14ac:dyDescent="0.4">
      <c r="A3054" s="51"/>
      <c r="B3054" s="52">
        <v>3036</v>
      </c>
      <c r="C3054" s="52">
        <v>0</v>
      </c>
      <c r="D3054" s="52">
        <v>0</v>
      </c>
      <c r="E3054" s="52">
        <v>0</v>
      </c>
      <c r="F3054" s="52">
        <v>18819399.232715614</v>
      </c>
      <c r="G3054" s="52">
        <v>0</v>
      </c>
      <c r="H3054" s="52">
        <v>0</v>
      </c>
      <c r="I3054" s="52">
        <v>0</v>
      </c>
      <c r="J3054" s="52">
        <v>179436680.67854762</v>
      </c>
      <c r="K3054" s="52">
        <v>0</v>
      </c>
      <c r="L3054" s="52">
        <v>0</v>
      </c>
      <c r="M3054" s="53">
        <v>18819399.232715614</v>
      </c>
    </row>
    <row r="3055" spans="1:13" x14ac:dyDescent="0.4">
      <c r="A3055" s="54"/>
      <c r="B3055" s="55">
        <v>3037</v>
      </c>
      <c r="C3055" s="55">
        <v>0</v>
      </c>
      <c r="D3055" s="55">
        <v>0</v>
      </c>
      <c r="E3055" s="55">
        <v>0</v>
      </c>
      <c r="F3055" s="55">
        <v>7922294.9176422348</v>
      </c>
      <c r="G3055" s="55">
        <v>0</v>
      </c>
      <c r="H3055" s="55">
        <v>0</v>
      </c>
      <c r="I3055" s="55">
        <v>0</v>
      </c>
      <c r="J3055" s="55">
        <v>0</v>
      </c>
      <c r="K3055" s="55">
        <v>0</v>
      </c>
      <c r="L3055" s="55">
        <v>5815373.0509231314</v>
      </c>
      <c r="M3055" s="56">
        <v>13737667.968565367</v>
      </c>
    </row>
    <row r="3056" spans="1:13" x14ac:dyDescent="0.4">
      <c r="A3056" s="51"/>
      <c r="B3056" s="52">
        <v>3038</v>
      </c>
      <c r="C3056" s="52">
        <v>18596437.795799568</v>
      </c>
      <c r="D3056" s="52">
        <v>0</v>
      </c>
      <c r="E3056" s="52">
        <v>0</v>
      </c>
      <c r="F3056" s="52">
        <v>0</v>
      </c>
      <c r="G3056" s="52">
        <v>0</v>
      </c>
      <c r="H3056" s="52">
        <v>44799462.656993687</v>
      </c>
      <c r="I3056" s="52">
        <v>0</v>
      </c>
      <c r="J3056" s="52">
        <v>0</v>
      </c>
      <c r="K3056" s="52">
        <v>0</v>
      </c>
      <c r="L3056" s="52">
        <v>0</v>
      </c>
      <c r="M3056" s="53">
        <v>63395900.452793255</v>
      </c>
    </row>
    <row r="3057" spans="1:13" x14ac:dyDescent="0.4">
      <c r="A3057" s="54"/>
      <c r="B3057" s="55">
        <v>3039</v>
      </c>
      <c r="C3057" s="55">
        <v>0</v>
      </c>
      <c r="D3057" s="55">
        <v>0</v>
      </c>
      <c r="E3057" s="55">
        <v>0</v>
      </c>
      <c r="F3057" s="55">
        <v>0</v>
      </c>
      <c r="G3057" s="55">
        <v>0</v>
      </c>
      <c r="H3057" s="55">
        <v>0</v>
      </c>
      <c r="I3057" s="55">
        <v>0</v>
      </c>
      <c r="J3057" s="55">
        <v>0</v>
      </c>
      <c r="K3057" s="55">
        <v>0</v>
      </c>
      <c r="L3057" s="55">
        <v>0</v>
      </c>
      <c r="M3057" s="56">
        <v>0</v>
      </c>
    </row>
    <row r="3058" spans="1:13" x14ac:dyDescent="0.4">
      <c r="A3058" s="51"/>
      <c r="B3058" s="52">
        <v>3040</v>
      </c>
      <c r="C3058" s="52">
        <v>0</v>
      </c>
      <c r="D3058" s="52">
        <v>12611147.334503964</v>
      </c>
      <c r="E3058" s="52">
        <v>115005202.5284415</v>
      </c>
      <c r="F3058" s="52">
        <v>0</v>
      </c>
      <c r="G3058" s="52">
        <v>0</v>
      </c>
      <c r="H3058" s="52">
        <v>0</v>
      </c>
      <c r="I3058" s="52">
        <v>5757136.0549402442</v>
      </c>
      <c r="J3058" s="52">
        <v>0</v>
      </c>
      <c r="K3058" s="52">
        <v>0</v>
      </c>
      <c r="L3058" s="52">
        <v>0</v>
      </c>
      <c r="M3058" s="53">
        <v>151488241.25066245</v>
      </c>
    </row>
    <row r="3059" spans="1:13" x14ac:dyDescent="0.4">
      <c r="A3059" s="54"/>
      <c r="B3059" s="55">
        <v>3041</v>
      </c>
      <c r="C3059" s="55">
        <v>0</v>
      </c>
      <c r="D3059" s="55">
        <v>0</v>
      </c>
      <c r="E3059" s="55">
        <v>0</v>
      </c>
      <c r="F3059" s="55">
        <v>0</v>
      </c>
      <c r="G3059" s="55">
        <v>0</v>
      </c>
      <c r="H3059" s="55">
        <v>0</v>
      </c>
      <c r="I3059" s="55">
        <v>0</v>
      </c>
      <c r="J3059" s="55">
        <v>0</v>
      </c>
      <c r="K3059" s="55">
        <v>0</v>
      </c>
      <c r="L3059" s="55">
        <v>0</v>
      </c>
      <c r="M3059" s="56">
        <v>0</v>
      </c>
    </row>
    <row r="3060" spans="1:13" x14ac:dyDescent="0.4">
      <c r="A3060" s="51"/>
      <c r="B3060" s="52">
        <v>3042</v>
      </c>
      <c r="C3060" s="52">
        <v>0</v>
      </c>
      <c r="D3060" s="52">
        <v>0</v>
      </c>
      <c r="E3060" s="52">
        <v>0</v>
      </c>
      <c r="F3060" s="52">
        <v>0</v>
      </c>
      <c r="G3060" s="52">
        <v>0</v>
      </c>
      <c r="H3060" s="52">
        <v>0</v>
      </c>
      <c r="I3060" s="52">
        <v>0</v>
      </c>
      <c r="J3060" s="52">
        <v>0</v>
      </c>
      <c r="K3060" s="52">
        <v>0</v>
      </c>
      <c r="L3060" s="52">
        <v>0</v>
      </c>
      <c r="M3060" s="53">
        <v>0</v>
      </c>
    </row>
    <row r="3061" spans="1:13" x14ac:dyDescent="0.4">
      <c r="A3061" s="54"/>
      <c r="B3061" s="55">
        <v>3043</v>
      </c>
      <c r="C3061" s="55">
        <v>0</v>
      </c>
      <c r="D3061" s="55">
        <v>7684288.8019057075</v>
      </c>
      <c r="E3061" s="55">
        <v>68880413.124152035</v>
      </c>
      <c r="F3061" s="55">
        <v>0</v>
      </c>
      <c r="G3061" s="55">
        <v>0</v>
      </c>
      <c r="H3061" s="55">
        <v>0</v>
      </c>
      <c r="I3061" s="55">
        <v>0</v>
      </c>
      <c r="J3061" s="55">
        <v>0</v>
      </c>
      <c r="K3061" s="55">
        <v>0</v>
      </c>
      <c r="L3061" s="55">
        <v>0</v>
      </c>
      <c r="M3061" s="56">
        <v>76564701.926057741</v>
      </c>
    </row>
    <row r="3062" spans="1:13" x14ac:dyDescent="0.4">
      <c r="A3062" s="51"/>
      <c r="B3062" s="52">
        <v>3044</v>
      </c>
      <c r="C3062" s="52">
        <v>0</v>
      </c>
      <c r="D3062" s="52">
        <v>0</v>
      </c>
      <c r="E3062" s="52">
        <v>0</v>
      </c>
      <c r="F3062" s="52">
        <v>0</v>
      </c>
      <c r="G3062" s="52">
        <v>556984309.17054462</v>
      </c>
      <c r="H3062" s="52">
        <v>0</v>
      </c>
      <c r="I3062" s="52">
        <v>0</v>
      </c>
      <c r="J3062" s="52">
        <v>0</v>
      </c>
      <c r="K3062" s="52">
        <v>0</v>
      </c>
      <c r="L3062" s="52">
        <v>24783917.837533254</v>
      </c>
      <c r="M3062" s="53">
        <v>581768227.00807786</v>
      </c>
    </row>
    <row r="3063" spans="1:13" x14ac:dyDescent="0.4">
      <c r="A3063" s="54"/>
      <c r="B3063" s="55">
        <v>3045</v>
      </c>
      <c r="C3063" s="55">
        <v>0</v>
      </c>
      <c r="D3063" s="55">
        <v>0</v>
      </c>
      <c r="E3063" s="55">
        <v>0</v>
      </c>
      <c r="F3063" s="55">
        <v>0</v>
      </c>
      <c r="G3063" s="55">
        <v>0</v>
      </c>
      <c r="H3063" s="55">
        <v>0</v>
      </c>
      <c r="I3063" s="55">
        <v>0</v>
      </c>
      <c r="J3063" s="55">
        <v>0</v>
      </c>
      <c r="K3063" s="55">
        <v>0</v>
      </c>
      <c r="L3063" s="55">
        <v>0</v>
      </c>
      <c r="M3063" s="56">
        <v>202367706.24789077</v>
      </c>
    </row>
    <row r="3064" spans="1:13" x14ac:dyDescent="0.4">
      <c r="A3064" s="51"/>
      <c r="B3064" s="52">
        <v>3046</v>
      </c>
      <c r="C3064" s="52">
        <v>0</v>
      </c>
      <c r="D3064" s="52">
        <v>0</v>
      </c>
      <c r="E3064" s="52">
        <v>0</v>
      </c>
      <c r="F3064" s="52">
        <v>0</v>
      </c>
      <c r="G3064" s="52">
        <v>0</v>
      </c>
      <c r="H3064" s="52">
        <v>0</v>
      </c>
      <c r="I3064" s="52">
        <v>0</v>
      </c>
      <c r="J3064" s="52">
        <v>0</v>
      </c>
      <c r="K3064" s="52">
        <v>0</v>
      </c>
      <c r="L3064" s="52">
        <v>0</v>
      </c>
      <c r="M3064" s="53">
        <v>59656497.902824908</v>
      </c>
    </row>
    <row r="3065" spans="1:13" x14ac:dyDescent="0.4">
      <c r="A3065" s="54"/>
      <c r="B3065" s="55">
        <v>3047</v>
      </c>
      <c r="C3065" s="55">
        <v>0</v>
      </c>
      <c r="D3065" s="55">
        <v>0</v>
      </c>
      <c r="E3065" s="55">
        <v>0</v>
      </c>
      <c r="F3065" s="55">
        <v>11365681.002084749</v>
      </c>
      <c r="G3065" s="55">
        <v>0</v>
      </c>
      <c r="H3065" s="55">
        <v>0</v>
      </c>
      <c r="I3065" s="55">
        <v>0</v>
      </c>
      <c r="J3065" s="55">
        <v>5903059.0605784971</v>
      </c>
      <c r="K3065" s="55">
        <v>0</v>
      </c>
      <c r="L3065" s="55">
        <v>0</v>
      </c>
      <c r="M3065" s="56">
        <v>11365681.002084749</v>
      </c>
    </row>
    <row r="3066" spans="1:13" x14ac:dyDescent="0.4">
      <c r="A3066" s="51"/>
      <c r="B3066" s="52">
        <v>3048</v>
      </c>
      <c r="C3066" s="52">
        <v>0</v>
      </c>
      <c r="D3066" s="52">
        <v>0</v>
      </c>
      <c r="E3066" s="52">
        <v>0</v>
      </c>
      <c r="F3066" s="52">
        <v>0</v>
      </c>
      <c r="G3066" s="52">
        <v>0</v>
      </c>
      <c r="H3066" s="52">
        <v>14986999.975134913</v>
      </c>
      <c r="I3066" s="52">
        <v>0</v>
      </c>
      <c r="J3066" s="52">
        <v>0</v>
      </c>
      <c r="K3066" s="52">
        <v>0</v>
      </c>
      <c r="L3066" s="52">
        <v>0</v>
      </c>
      <c r="M3066" s="53">
        <v>14986999.975134913</v>
      </c>
    </row>
    <row r="3067" spans="1:13" x14ac:dyDescent="0.4">
      <c r="A3067" s="54"/>
      <c r="B3067" s="55">
        <v>3049</v>
      </c>
      <c r="C3067" s="55">
        <v>0</v>
      </c>
      <c r="D3067" s="55">
        <v>0</v>
      </c>
      <c r="E3067" s="55">
        <v>0</v>
      </c>
      <c r="F3067" s="55">
        <v>0</v>
      </c>
      <c r="G3067" s="55">
        <v>0</v>
      </c>
      <c r="H3067" s="55">
        <v>46667331.050751805</v>
      </c>
      <c r="I3067" s="55">
        <v>0</v>
      </c>
      <c r="J3067" s="55">
        <v>0</v>
      </c>
      <c r="K3067" s="55">
        <v>0</v>
      </c>
      <c r="L3067" s="55">
        <v>0</v>
      </c>
      <c r="M3067" s="56">
        <v>46667331.050751805</v>
      </c>
    </row>
    <row r="3068" spans="1:13" x14ac:dyDescent="0.4">
      <c r="A3068" s="51"/>
      <c r="B3068" s="52">
        <v>3050</v>
      </c>
      <c r="C3068" s="52">
        <v>0</v>
      </c>
      <c r="D3068" s="52">
        <v>0</v>
      </c>
      <c r="E3068" s="52">
        <v>0</v>
      </c>
      <c r="F3068" s="52">
        <v>0</v>
      </c>
      <c r="G3068" s="52">
        <v>0</v>
      </c>
      <c r="H3068" s="52">
        <v>5803704.0708690882</v>
      </c>
      <c r="I3068" s="52">
        <v>0</v>
      </c>
      <c r="J3068" s="52">
        <v>0</v>
      </c>
      <c r="K3068" s="52">
        <v>0</v>
      </c>
      <c r="L3068" s="52">
        <v>0</v>
      </c>
      <c r="M3068" s="53">
        <v>5803704.0708690882</v>
      </c>
    </row>
    <row r="3069" spans="1:13" x14ac:dyDescent="0.4">
      <c r="A3069" s="54"/>
      <c r="B3069" s="55">
        <v>3051</v>
      </c>
      <c r="C3069" s="55">
        <v>0</v>
      </c>
      <c r="D3069" s="55">
        <v>0</v>
      </c>
      <c r="E3069" s="55">
        <v>17304211.697984386</v>
      </c>
      <c r="F3069" s="55">
        <v>12362739.098837266</v>
      </c>
      <c r="G3069" s="55">
        <v>0</v>
      </c>
      <c r="H3069" s="55">
        <v>0</v>
      </c>
      <c r="I3069" s="55">
        <v>0</v>
      </c>
      <c r="J3069" s="55">
        <v>0</v>
      </c>
      <c r="K3069" s="55">
        <v>0</v>
      </c>
      <c r="L3069" s="55">
        <v>14881568.320544897</v>
      </c>
      <c r="M3069" s="56">
        <v>44548519.117366552</v>
      </c>
    </row>
    <row r="3070" spans="1:13" x14ac:dyDescent="0.4">
      <c r="A3070" s="51"/>
      <c r="B3070" s="52">
        <v>3052</v>
      </c>
      <c r="C3070" s="52">
        <v>0</v>
      </c>
      <c r="D3070" s="52">
        <v>0</v>
      </c>
      <c r="E3070" s="52">
        <v>0</v>
      </c>
      <c r="F3070" s="52">
        <v>18542323.990281697</v>
      </c>
      <c r="G3070" s="52">
        <v>0</v>
      </c>
      <c r="H3070" s="52">
        <v>0</v>
      </c>
      <c r="I3070" s="52">
        <v>0</v>
      </c>
      <c r="J3070" s="52">
        <v>0</v>
      </c>
      <c r="K3070" s="52">
        <v>0</v>
      </c>
      <c r="L3070" s="52">
        <v>0</v>
      </c>
      <c r="M3070" s="53">
        <v>43628864.582166426</v>
      </c>
    </row>
    <row r="3071" spans="1:13" x14ac:dyDescent="0.4">
      <c r="A3071" s="54"/>
      <c r="B3071" s="55">
        <v>3053</v>
      </c>
      <c r="C3071" s="55">
        <v>0</v>
      </c>
      <c r="D3071" s="55">
        <v>0</v>
      </c>
      <c r="E3071" s="55">
        <v>0</v>
      </c>
      <c r="F3071" s="55">
        <v>0</v>
      </c>
      <c r="G3071" s="55">
        <v>0</v>
      </c>
      <c r="H3071" s="55">
        <v>0</v>
      </c>
      <c r="I3071" s="55">
        <v>8252455.4255600413</v>
      </c>
      <c r="J3071" s="55">
        <v>0</v>
      </c>
      <c r="K3071" s="55">
        <v>6523238.4930429282</v>
      </c>
      <c r="L3071" s="55">
        <v>0</v>
      </c>
      <c r="M3071" s="56">
        <v>14775693.918602968</v>
      </c>
    </row>
    <row r="3072" spans="1:13" x14ac:dyDescent="0.4">
      <c r="A3072" s="51"/>
      <c r="B3072" s="52">
        <v>3054</v>
      </c>
      <c r="C3072" s="52">
        <v>0</v>
      </c>
      <c r="D3072" s="52">
        <v>0</v>
      </c>
      <c r="E3072" s="52">
        <v>0</v>
      </c>
      <c r="F3072" s="52">
        <v>11941379.704285678</v>
      </c>
      <c r="G3072" s="52">
        <v>0</v>
      </c>
      <c r="H3072" s="52">
        <v>0</v>
      </c>
      <c r="I3072" s="52">
        <v>0</v>
      </c>
      <c r="J3072" s="52">
        <v>0</v>
      </c>
      <c r="K3072" s="52">
        <v>0</v>
      </c>
      <c r="L3072" s="52">
        <v>0</v>
      </c>
      <c r="M3072" s="53">
        <v>11941379.704285678</v>
      </c>
    </row>
    <row r="3073" spans="1:13" x14ac:dyDescent="0.4">
      <c r="A3073" s="54"/>
      <c r="B3073" s="55">
        <v>3055</v>
      </c>
      <c r="C3073" s="55">
        <v>0</v>
      </c>
      <c r="D3073" s="55">
        <v>0</v>
      </c>
      <c r="E3073" s="55">
        <v>0</v>
      </c>
      <c r="F3073" s="55">
        <v>0</v>
      </c>
      <c r="G3073" s="55">
        <v>0</v>
      </c>
      <c r="H3073" s="55">
        <v>0</v>
      </c>
      <c r="I3073" s="55">
        <v>0</v>
      </c>
      <c r="J3073" s="55">
        <v>0</v>
      </c>
      <c r="K3073" s="55">
        <v>0</v>
      </c>
      <c r="L3073" s="55">
        <v>0</v>
      </c>
      <c r="M3073" s="56">
        <v>0</v>
      </c>
    </row>
    <row r="3074" spans="1:13" x14ac:dyDescent="0.4">
      <c r="A3074" s="51"/>
      <c r="B3074" s="52">
        <v>3056</v>
      </c>
      <c r="C3074" s="52">
        <v>0</v>
      </c>
      <c r="D3074" s="52">
        <v>0</v>
      </c>
      <c r="E3074" s="52">
        <v>18238155.483184285</v>
      </c>
      <c r="F3074" s="52">
        <v>5774099.5728857554</v>
      </c>
      <c r="G3074" s="52">
        <v>0</v>
      </c>
      <c r="H3074" s="52">
        <v>0</v>
      </c>
      <c r="I3074" s="52">
        <v>0</v>
      </c>
      <c r="J3074" s="52">
        <v>0</v>
      </c>
      <c r="K3074" s="52">
        <v>0</v>
      </c>
      <c r="L3074" s="52">
        <v>0</v>
      </c>
      <c r="M3074" s="53">
        <v>24012255.056070041</v>
      </c>
    </row>
    <row r="3075" spans="1:13" x14ac:dyDescent="0.4">
      <c r="A3075" s="54"/>
      <c r="B3075" s="55">
        <v>3057</v>
      </c>
      <c r="C3075" s="55">
        <v>0</v>
      </c>
      <c r="D3075" s="55">
        <v>0</v>
      </c>
      <c r="E3075" s="55">
        <v>0</v>
      </c>
      <c r="F3075" s="55">
        <v>0</v>
      </c>
      <c r="G3075" s="55">
        <v>0</v>
      </c>
      <c r="H3075" s="55">
        <v>0</v>
      </c>
      <c r="I3075" s="55">
        <v>0</v>
      </c>
      <c r="J3075" s="55">
        <v>0</v>
      </c>
      <c r="K3075" s="55">
        <v>0</v>
      </c>
      <c r="L3075" s="55">
        <v>0</v>
      </c>
      <c r="M3075" s="56">
        <v>0</v>
      </c>
    </row>
    <row r="3076" spans="1:13" x14ac:dyDescent="0.4">
      <c r="A3076" s="51"/>
      <c r="B3076" s="52">
        <v>3058</v>
      </c>
      <c r="C3076" s="52">
        <v>0</v>
      </c>
      <c r="D3076" s="52">
        <v>0</v>
      </c>
      <c r="E3076" s="52">
        <v>0</v>
      </c>
      <c r="F3076" s="52">
        <v>0</v>
      </c>
      <c r="G3076" s="52">
        <v>0</v>
      </c>
      <c r="H3076" s="52">
        <v>0</v>
      </c>
      <c r="I3076" s="52">
        <v>0</v>
      </c>
      <c r="J3076" s="52">
        <v>27405914.527142957</v>
      </c>
      <c r="K3076" s="52">
        <v>0</v>
      </c>
      <c r="L3076" s="52">
        <v>0</v>
      </c>
      <c r="M3076" s="53">
        <v>0</v>
      </c>
    </row>
    <row r="3077" spans="1:13" x14ac:dyDescent="0.4">
      <c r="A3077" s="54"/>
      <c r="B3077" s="55">
        <v>3059</v>
      </c>
      <c r="C3077" s="55">
        <v>0</v>
      </c>
      <c r="D3077" s="55">
        <v>84277520.5697622</v>
      </c>
      <c r="E3077" s="55">
        <v>0</v>
      </c>
      <c r="F3077" s="55">
        <v>0</v>
      </c>
      <c r="G3077" s="55">
        <v>0</v>
      </c>
      <c r="H3077" s="55">
        <v>0</v>
      </c>
      <c r="I3077" s="55">
        <v>0</v>
      </c>
      <c r="J3077" s="55">
        <v>0</v>
      </c>
      <c r="K3077" s="55">
        <v>0</v>
      </c>
      <c r="L3077" s="55">
        <v>0</v>
      </c>
      <c r="M3077" s="56">
        <v>84277520.5697622</v>
      </c>
    </row>
    <row r="3078" spans="1:13" x14ac:dyDescent="0.4">
      <c r="A3078" s="51"/>
      <c r="B3078" s="52">
        <v>3060</v>
      </c>
      <c r="C3078" s="52">
        <v>0</v>
      </c>
      <c r="D3078" s="52">
        <v>0</v>
      </c>
      <c r="E3078" s="52">
        <v>0</v>
      </c>
      <c r="F3078" s="52">
        <v>0</v>
      </c>
      <c r="G3078" s="52">
        <v>0</v>
      </c>
      <c r="H3078" s="52">
        <v>0</v>
      </c>
      <c r="I3078" s="52">
        <v>0</v>
      </c>
      <c r="J3078" s="52">
        <v>0</v>
      </c>
      <c r="K3078" s="52">
        <v>0</v>
      </c>
      <c r="L3078" s="52">
        <v>0</v>
      </c>
      <c r="M3078" s="53">
        <v>0</v>
      </c>
    </row>
    <row r="3079" spans="1:13" x14ac:dyDescent="0.4">
      <c r="A3079" s="54"/>
      <c r="B3079" s="55">
        <v>3061</v>
      </c>
      <c r="C3079" s="55">
        <v>24026762.400513813</v>
      </c>
      <c r="D3079" s="55">
        <v>0</v>
      </c>
      <c r="E3079" s="55">
        <v>0</v>
      </c>
      <c r="F3079" s="55">
        <v>0</v>
      </c>
      <c r="G3079" s="55">
        <v>0</v>
      </c>
      <c r="H3079" s="55">
        <v>20220965.596556962</v>
      </c>
      <c r="I3079" s="55">
        <v>0</v>
      </c>
      <c r="J3079" s="55">
        <v>0</v>
      </c>
      <c r="K3079" s="55">
        <v>0</v>
      </c>
      <c r="L3079" s="55">
        <v>0</v>
      </c>
      <c r="M3079" s="56">
        <v>44247727.997070774</v>
      </c>
    </row>
    <row r="3080" spans="1:13" x14ac:dyDescent="0.4">
      <c r="A3080" s="51"/>
      <c r="B3080" s="52">
        <v>3062</v>
      </c>
      <c r="C3080" s="52">
        <v>0</v>
      </c>
      <c r="D3080" s="52">
        <v>0</v>
      </c>
      <c r="E3080" s="52">
        <v>10254741.182431901</v>
      </c>
      <c r="F3080" s="52">
        <v>0</v>
      </c>
      <c r="G3080" s="52">
        <v>0</v>
      </c>
      <c r="H3080" s="52">
        <v>0</v>
      </c>
      <c r="I3080" s="52">
        <v>0</v>
      </c>
      <c r="J3080" s="52">
        <v>0</v>
      </c>
      <c r="K3080" s="52">
        <v>0</v>
      </c>
      <c r="L3080" s="52">
        <v>0</v>
      </c>
      <c r="M3080" s="53">
        <v>10254741.182431901</v>
      </c>
    </row>
    <row r="3081" spans="1:13" x14ac:dyDescent="0.4">
      <c r="A3081" s="54"/>
      <c r="B3081" s="55">
        <v>3063</v>
      </c>
      <c r="C3081" s="55">
        <v>0</v>
      </c>
      <c r="D3081" s="55">
        <v>0</v>
      </c>
      <c r="E3081" s="55">
        <v>5885165.6119446056</v>
      </c>
      <c r="F3081" s="55">
        <v>0</v>
      </c>
      <c r="G3081" s="55">
        <v>0</v>
      </c>
      <c r="H3081" s="55">
        <v>0</v>
      </c>
      <c r="I3081" s="55">
        <v>0</v>
      </c>
      <c r="J3081" s="55">
        <v>0</v>
      </c>
      <c r="K3081" s="55">
        <v>0</v>
      </c>
      <c r="L3081" s="55">
        <v>0</v>
      </c>
      <c r="M3081" s="56">
        <v>5885165.6119446056</v>
      </c>
    </row>
    <row r="3082" spans="1:13" x14ac:dyDescent="0.4">
      <c r="A3082" s="51"/>
      <c r="B3082" s="52">
        <v>3064</v>
      </c>
      <c r="C3082" s="52">
        <v>0</v>
      </c>
      <c r="D3082" s="52">
        <v>0</v>
      </c>
      <c r="E3082" s="52">
        <v>0</v>
      </c>
      <c r="F3082" s="52">
        <v>0</v>
      </c>
      <c r="G3082" s="52">
        <v>0</v>
      </c>
      <c r="H3082" s="52">
        <v>0</v>
      </c>
      <c r="I3082" s="52">
        <v>0</v>
      </c>
      <c r="J3082" s="52">
        <v>0</v>
      </c>
      <c r="K3082" s="52">
        <v>0</v>
      </c>
      <c r="L3082" s="52">
        <v>0</v>
      </c>
      <c r="M3082" s="53">
        <v>0</v>
      </c>
    </row>
    <row r="3083" spans="1:13" x14ac:dyDescent="0.4">
      <c r="A3083" s="54"/>
      <c r="B3083" s="55">
        <v>3065</v>
      </c>
      <c r="C3083" s="55">
        <v>0</v>
      </c>
      <c r="D3083" s="55">
        <v>0</v>
      </c>
      <c r="E3083" s="55">
        <v>0</v>
      </c>
      <c r="F3083" s="55">
        <v>0</v>
      </c>
      <c r="G3083" s="55">
        <v>14483237.520469904</v>
      </c>
      <c r="H3083" s="55">
        <v>0</v>
      </c>
      <c r="I3083" s="55">
        <v>0</v>
      </c>
      <c r="J3083" s="55">
        <v>0</v>
      </c>
      <c r="K3083" s="55">
        <v>0</v>
      </c>
      <c r="L3083" s="55">
        <v>0</v>
      </c>
      <c r="M3083" s="56">
        <v>14483237.520469904</v>
      </c>
    </row>
    <row r="3084" spans="1:13" x14ac:dyDescent="0.4">
      <c r="A3084" s="51"/>
      <c r="B3084" s="52">
        <v>3066</v>
      </c>
      <c r="C3084" s="52">
        <v>0</v>
      </c>
      <c r="D3084" s="52">
        <v>0</v>
      </c>
      <c r="E3084" s="52">
        <v>6929570.9617086696</v>
      </c>
      <c r="F3084" s="52">
        <v>0</v>
      </c>
      <c r="G3084" s="52">
        <v>28587978.943586737</v>
      </c>
      <c r="H3084" s="52">
        <v>0</v>
      </c>
      <c r="I3084" s="52">
        <v>0</v>
      </c>
      <c r="J3084" s="52">
        <v>0</v>
      </c>
      <c r="K3084" s="52">
        <v>0</v>
      </c>
      <c r="L3084" s="52">
        <v>0</v>
      </c>
      <c r="M3084" s="53">
        <v>35517549.905295409</v>
      </c>
    </row>
    <row r="3085" spans="1:13" x14ac:dyDescent="0.4">
      <c r="A3085" s="54"/>
      <c r="B3085" s="55">
        <v>3067</v>
      </c>
      <c r="C3085" s="55">
        <v>0</v>
      </c>
      <c r="D3085" s="55">
        <v>0</v>
      </c>
      <c r="E3085" s="55">
        <v>628563270.72727036</v>
      </c>
      <c r="F3085" s="55">
        <v>0</v>
      </c>
      <c r="G3085" s="55">
        <v>0</v>
      </c>
      <c r="H3085" s="55">
        <v>6173000.2125491844</v>
      </c>
      <c r="I3085" s="55">
        <v>0</v>
      </c>
      <c r="J3085" s="55">
        <v>0</v>
      </c>
      <c r="K3085" s="55">
        <v>0</v>
      </c>
      <c r="L3085" s="55">
        <v>0</v>
      </c>
      <c r="M3085" s="56">
        <v>634736270.93981957</v>
      </c>
    </row>
    <row r="3086" spans="1:13" x14ac:dyDescent="0.4">
      <c r="A3086" s="51"/>
      <c r="B3086" s="52">
        <v>3068</v>
      </c>
      <c r="C3086" s="52">
        <v>0</v>
      </c>
      <c r="D3086" s="52">
        <v>0</v>
      </c>
      <c r="E3086" s="52">
        <v>0</v>
      </c>
      <c r="F3086" s="52">
        <v>0</v>
      </c>
      <c r="G3086" s="52">
        <v>0</v>
      </c>
      <c r="H3086" s="52">
        <v>0</v>
      </c>
      <c r="I3086" s="52">
        <v>0</v>
      </c>
      <c r="J3086" s="52">
        <v>0</v>
      </c>
      <c r="K3086" s="52">
        <v>0</v>
      </c>
      <c r="L3086" s="52">
        <v>0</v>
      </c>
      <c r="M3086" s="53">
        <v>0</v>
      </c>
    </row>
    <row r="3087" spans="1:13" x14ac:dyDescent="0.4">
      <c r="A3087" s="54"/>
      <c r="B3087" s="55">
        <v>3069</v>
      </c>
      <c r="C3087" s="55">
        <v>0</v>
      </c>
      <c r="D3087" s="55">
        <v>5801720.0445425808</v>
      </c>
      <c r="E3087" s="55">
        <v>3662923278.5873046</v>
      </c>
      <c r="F3087" s="55">
        <v>0</v>
      </c>
      <c r="G3087" s="55">
        <v>0</v>
      </c>
      <c r="H3087" s="55">
        <v>0</v>
      </c>
      <c r="I3087" s="55">
        <v>0</v>
      </c>
      <c r="J3087" s="55">
        <v>0</v>
      </c>
      <c r="K3087" s="55">
        <v>0</v>
      </c>
      <c r="L3087" s="55">
        <v>0</v>
      </c>
      <c r="M3087" s="56">
        <v>3668724998.6318479</v>
      </c>
    </row>
    <row r="3088" spans="1:13" x14ac:dyDescent="0.4">
      <c r="A3088" s="51"/>
      <c r="B3088" s="52">
        <v>3070</v>
      </c>
      <c r="C3088" s="52">
        <v>16659479.261961084</v>
      </c>
      <c r="D3088" s="52">
        <v>0</v>
      </c>
      <c r="E3088" s="52">
        <v>0</v>
      </c>
      <c r="F3088" s="52">
        <v>0</v>
      </c>
      <c r="G3088" s="52">
        <v>0</v>
      </c>
      <c r="H3088" s="52">
        <v>0</v>
      </c>
      <c r="I3088" s="52">
        <v>0</v>
      </c>
      <c r="J3088" s="52">
        <v>0</v>
      </c>
      <c r="K3088" s="52">
        <v>0</v>
      </c>
      <c r="L3088" s="52">
        <v>0</v>
      </c>
      <c r="M3088" s="53">
        <v>16659479.261961084</v>
      </c>
    </row>
    <row r="3089" spans="1:13" x14ac:dyDescent="0.4">
      <c r="A3089" s="54"/>
      <c r="B3089" s="55">
        <v>3071</v>
      </c>
      <c r="C3089" s="55">
        <v>0</v>
      </c>
      <c r="D3089" s="55">
        <v>0</v>
      </c>
      <c r="E3089" s="55">
        <v>0</v>
      </c>
      <c r="F3089" s="55">
        <v>0</v>
      </c>
      <c r="G3089" s="55">
        <v>0</v>
      </c>
      <c r="H3089" s="55">
        <v>0</v>
      </c>
      <c r="I3089" s="55">
        <v>0</v>
      </c>
      <c r="J3089" s="55">
        <v>0</v>
      </c>
      <c r="K3089" s="55">
        <v>0</v>
      </c>
      <c r="L3089" s="55">
        <v>6472507.04443378</v>
      </c>
      <c r="M3089" s="56">
        <v>6472507.04443378</v>
      </c>
    </row>
    <row r="3090" spans="1:13" x14ac:dyDescent="0.4">
      <c r="A3090" s="51"/>
      <c r="B3090" s="52">
        <v>3072</v>
      </c>
      <c r="C3090" s="52">
        <v>0</v>
      </c>
      <c r="D3090" s="52">
        <v>6239703.9235652946</v>
      </c>
      <c r="E3090" s="52">
        <v>0</v>
      </c>
      <c r="F3090" s="52">
        <v>0</v>
      </c>
      <c r="G3090" s="52">
        <v>0</v>
      </c>
      <c r="H3090" s="52">
        <v>0</v>
      </c>
      <c r="I3090" s="52">
        <v>0</v>
      </c>
      <c r="J3090" s="52">
        <v>0</v>
      </c>
      <c r="K3090" s="52">
        <v>0</v>
      </c>
      <c r="L3090" s="52">
        <v>0</v>
      </c>
      <c r="M3090" s="53">
        <v>6239703.9235652946</v>
      </c>
    </row>
    <row r="3091" spans="1:13" x14ac:dyDescent="0.4">
      <c r="A3091" s="54"/>
      <c r="B3091" s="55">
        <v>3073</v>
      </c>
      <c r="C3091" s="55">
        <v>0</v>
      </c>
      <c r="D3091" s="55">
        <v>0</v>
      </c>
      <c r="E3091" s="55">
        <v>0</v>
      </c>
      <c r="F3091" s="55">
        <v>25008393.362581987</v>
      </c>
      <c r="G3091" s="55">
        <v>0</v>
      </c>
      <c r="H3091" s="55">
        <v>0</v>
      </c>
      <c r="I3091" s="55">
        <v>15103618.727824893</v>
      </c>
      <c r="J3091" s="55">
        <v>0</v>
      </c>
      <c r="K3091" s="55">
        <v>0</v>
      </c>
      <c r="L3091" s="55">
        <v>0</v>
      </c>
      <c r="M3091" s="56">
        <v>40112012.09040688</v>
      </c>
    </row>
    <row r="3092" spans="1:13" x14ac:dyDescent="0.4">
      <c r="A3092" s="51"/>
      <c r="B3092" s="52">
        <v>3074</v>
      </c>
      <c r="C3092" s="52">
        <v>0</v>
      </c>
      <c r="D3092" s="52">
        <v>0</v>
      </c>
      <c r="E3092" s="52">
        <v>0</v>
      </c>
      <c r="F3092" s="52">
        <v>0</v>
      </c>
      <c r="G3092" s="52">
        <v>0</v>
      </c>
      <c r="H3092" s="52">
        <v>0</v>
      </c>
      <c r="I3092" s="52">
        <v>0</v>
      </c>
      <c r="J3092" s="52">
        <v>0</v>
      </c>
      <c r="K3092" s="52">
        <v>0</v>
      </c>
      <c r="L3092" s="52">
        <v>5760564.5140541401</v>
      </c>
      <c r="M3092" s="53">
        <v>5760564.5140541401</v>
      </c>
    </row>
    <row r="3093" spans="1:13" x14ac:dyDescent="0.4">
      <c r="A3093" s="54"/>
      <c r="B3093" s="55">
        <v>3075</v>
      </c>
      <c r="C3093" s="55">
        <v>0</v>
      </c>
      <c r="D3093" s="55">
        <v>0</v>
      </c>
      <c r="E3093" s="55">
        <v>0</v>
      </c>
      <c r="F3093" s="55">
        <v>0</v>
      </c>
      <c r="G3093" s="55">
        <v>0</v>
      </c>
      <c r="H3093" s="55">
        <v>0</v>
      </c>
      <c r="I3093" s="55">
        <v>9835153.0752424635</v>
      </c>
      <c r="J3093" s="55">
        <v>0</v>
      </c>
      <c r="K3093" s="55">
        <v>0</v>
      </c>
      <c r="L3093" s="55">
        <v>0</v>
      </c>
      <c r="M3093" s="56">
        <v>9835153.0752424635</v>
      </c>
    </row>
    <row r="3094" spans="1:13" x14ac:dyDescent="0.4">
      <c r="A3094" s="51"/>
      <c r="B3094" s="52">
        <v>3076</v>
      </c>
      <c r="C3094" s="52">
        <v>0</v>
      </c>
      <c r="D3094" s="52">
        <v>0</v>
      </c>
      <c r="E3094" s="52">
        <v>148741825.45136422</v>
      </c>
      <c r="F3094" s="52">
        <v>5951667.8841138268</v>
      </c>
      <c r="G3094" s="52">
        <v>0</v>
      </c>
      <c r="H3094" s="52">
        <v>57681067.163676143</v>
      </c>
      <c r="I3094" s="52">
        <v>0</v>
      </c>
      <c r="J3094" s="52">
        <v>0</v>
      </c>
      <c r="K3094" s="52">
        <v>0</v>
      </c>
      <c r="L3094" s="52">
        <v>0</v>
      </c>
      <c r="M3094" s="53">
        <v>212374560.49915415</v>
      </c>
    </row>
    <row r="3095" spans="1:13" x14ac:dyDescent="0.4">
      <c r="A3095" s="54"/>
      <c r="B3095" s="55">
        <v>3077</v>
      </c>
      <c r="C3095" s="55">
        <v>0</v>
      </c>
      <c r="D3095" s="55">
        <v>0</v>
      </c>
      <c r="E3095" s="55">
        <v>0</v>
      </c>
      <c r="F3095" s="55">
        <v>0</v>
      </c>
      <c r="G3095" s="55">
        <v>0</v>
      </c>
      <c r="H3095" s="55">
        <v>0</v>
      </c>
      <c r="I3095" s="55">
        <v>6651912.0885206684</v>
      </c>
      <c r="J3095" s="55">
        <v>0</v>
      </c>
      <c r="K3095" s="55">
        <v>0</v>
      </c>
      <c r="L3095" s="55">
        <v>0</v>
      </c>
      <c r="M3095" s="56">
        <v>6651912.0885206684</v>
      </c>
    </row>
    <row r="3096" spans="1:13" x14ac:dyDescent="0.4">
      <c r="A3096" s="51"/>
      <c r="B3096" s="52">
        <v>3078</v>
      </c>
      <c r="C3096" s="52">
        <v>0</v>
      </c>
      <c r="D3096" s="52">
        <v>0</v>
      </c>
      <c r="E3096" s="52">
        <v>0</v>
      </c>
      <c r="F3096" s="52">
        <v>0</v>
      </c>
      <c r="G3096" s="52">
        <v>0</v>
      </c>
      <c r="H3096" s="52">
        <v>0</v>
      </c>
      <c r="I3096" s="52">
        <v>37270191.756676354</v>
      </c>
      <c r="J3096" s="52">
        <v>0</v>
      </c>
      <c r="K3096" s="52">
        <v>0</v>
      </c>
      <c r="L3096" s="52">
        <v>0</v>
      </c>
      <c r="M3096" s="53">
        <v>37270191.756676354</v>
      </c>
    </row>
    <row r="3097" spans="1:13" x14ac:dyDescent="0.4">
      <c r="A3097" s="54"/>
      <c r="B3097" s="55">
        <v>3079</v>
      </c>
      <c r="C3097" s="55">
        <v>0</v>
      </c>
      <c r="D3097" s="55">
        <v>0</v>
      </c>
      <c r="E3097" s="55">
        <v>0</v>
      </c>
      <c r="F3097" s="55">
        <v>0</v>
      </c>
      <c r="G3097" s="55">
        <v>0</v>
      </c>
      <c r="H3097" s="55">
        <v>0</v>
      </c>
      <c r="I3097" s="55">
        <v>0</v>
      </c>
      <c r="J3097" s="55">
        <v>0</v>
      </c>
      <c r="K3097" s="55">
        <v>0</v>
      </c>
      <c r="L3097" s="55">
        <v>0</v>
      </c>
      <c r="M3097" s="56">
        <v>0</v>
      </c>
    </row>
    <row r="3098" spans="1:13" x14ac:dyDescent="0.4">
      <c r="A3098" s="51"/>
      <c r="B3098" s="52">
        <v>3080</v>
      </c>
      <c r="C3098" s="52">
        <v>0</v>
      </c>
      <c r="D3098" s="52">
        <v>0</v>
      </c>
      <c r="E3098" s="52">
        <v>0</v>
      </c>
      <c r="F3098" s="52">
        <v>0</v>
      </c>
      <c r="G3098" s="52">
        <v>0</v>
      </c>
      <c r="H3098" s="52">
        <v>0</v>
      </c>
      <c r="I3098" s="52">
        <v>0</v>
      </c>
      <c r="J3098" s="52">
        <v>0</v>
      </c>
      <c r="K3098" s="52">
        <v>21901303.40992292</v>
      </c>
      <c r="L3098" s="52">
        <v>0</v>
      </c>
      <c r="M3098" s="53">
        <v>21901303.40992292</v>
      </c>
    </row>
    <row r="3099" spans="1:13" x14ac:dyDescent="0.4">
      <c r="A3099" s="54"/>
      <c r="B3099" s="55">
        <v>3081</v>
      </c>
      <c r="C3099" s="55">
        <v>0</v>
      </c>
      <c r="D3099" s="55">
        <v>0</v>
      </c>
      <c r="E3099" s="55">
        <v>18773437.309442438</v>
      </c>
      <c r="F3099" s="55">
        <v>0</v>
      </c>
      <c r="G3099" s="55">
        <v>0</v>
      </c>
      <c r="H3099" s="55">
        <v>0</v>
      </c>
      <c r="I3099" s="55">
        <v>0</v>
      </c>
      <c r="J3099" s="55">
        <v>0</v>
      </c>
      <c r="K3099" s="55">
        <v>0</v>
      </c>
      <c r="L3099" s="55">
        <v>0</v>
      </c>
      <c r="M3099" s="56">
        <v>18773437.309442438</v>
      </c>
    </row>
    <row r="3100" spans="1:13" x14ac:dyDescent="0.4">
      <c r="A3100" s="51"/>
      <c r="B3100" s="52">
        <v>3082</v>
      </c>
      <c r="C3100" s="52">
        <v>0</v>
      </c>
      <c r="D3100" s="52">
        <v>0</v>
      </c>
      <c r="E3100" s="52">
        <v>0</v>
      </c>
      <c r="F3100" s="52">
        <v>0</v>
      </c>
      <c r="G3100" s="52">
        <v>0</v>
      </c>
      <c r="H3100" s="52">
        <v>0</v>
      </c>
      <c r="I3100" s="52">
        <v>0</v>
      </c>
      <c r="J3100" s="52">
        <v>0</v>
      </c>
      <c r="K3100" s="52">
        <v>0</v>
      </c>
      <c r="L3100" s="52">
        <v>0</v>
      </c>
      <c r="M3100" s="53">
        <v>7663636.5226078462</v>
      </c>
    </row>
    <row r="3101" spans="1:13" x14ac:dyDescent="0.4">
      <c r="A3101" s="54"/>
      <c r="B3101" s="55">
        <v>3083</v>
      </c>
      <c r="C3101" s="55">
        <v>0</v>
      </c>
      <c r="D3101" s="55">
        <v>0</v>
      </c>
      <c r="E3101" s="55">
        <v>0</v>
      </c>
      <c r="F3101" s="55">
        <v>0</v>
      </c>
      <c r="G3101" s="55">
        <v>0</v>
      </c>
      <c r="H3101" s="55">
        <v>7423363.2001655716</v>
      </c>
      <c r="I3101" s="55">
        <v>0</v>
      </c>
      <c r="J3101" s="55">
        <v>0</v>
      </c>
      <c r="K3101" s="55">
        <v>0</v>
      </c>
      <c r="L3101" s="55">
        <v>0</v>
      </c>
      <c r="M3101" s="56">
        <v>7423363.2001655716</v>
      </c>
    </row>
    <row r="3102" spans="1:13" x14ac:dyDescent="0.4">
      <c r="A3102" s="51"/>
      <c r="B3102" s="52">
        <v>3084</v>
      </c>
      <c r="C3102" s="52">
        <v>0</v>
      </c>
      <c r="D3102" s="52">
        <v>0</v>
      </c>
      <c r="E3102" s="52">
        <v>0</v>
      </c>
      <c r="F3102" s="52">
        <v>0</v>
      </c>
      <c r="G3102" s="52">
        <v>0</v>
      </c>
      <c r="H3102" s="52">
        <v>0</v>
      </c>
      <c r="I3102" s="52">
        <v>0</v>
      </c>
      <c r="J3102" s="52">
        <v>0</v>
      </c>
      <c r="K3102" s="52">
        <v>0</v>
      </c>
      <c r="L3102" s="52">
        <v>0</v>
      </c>
      <c r="M3102" s="53">
        <v>0</v>
      </c>
    </row>
    <row r="3103" spans="1:13" x14ac:dyDescent="0.4">
      <c r="A3103" s="54"/>
      <c r="B3103" s="55">
        <v>3085</v>
      </c>
      <c r="C3103" s="55">
        <v>0</v>
      </c>
      <c r="D3103" s="55">
        <v>0</v>
      </c>
      <c r="E3103" s="55">
        <v>0</v>
      </c>
      <c r="F3103" s="55">
        <v>0</v>
      </c>
      <c r="G3103" s="55">
        <v>0</v>
      </c>
      <c r="H3103" s="55">
        <v>0</v>
      </c>
      <c r="I3103" s="55">
        <v>0</v>
      </c>
      <c r="J3103" s="55">
        <v>0</v>
      </c>
      <c r="K3103" s="55">
        <v>0</v>
      </c>
      <c r="L3103" s="55">
        <v>0</v>
      </c>
      <c r="M3103" s="56">
        <v>0</v>
      </c>
    </row>
    <row r="3104" spans="1:13" x14ac:dyDescent="0.4">
      <c r="A3104" s="51"/>
      <c r="B3104" s="52">
        <v>3086</v>
      </c>
      <c r="C3104" s="52">
        <v>0</v>
      </c>
      <c r="D3104" s="52">
        <v>0</v>
      </c>
      <c r="E3104" s="52">
        <v>0</v>
      </c>
      <c r="F3104" s="52">
        <v>0</v>
      </c>
      <c r="G3104" s="52">
        <v>0</v>
      </c>
      <c r="H3104" s="52">
        <v>0</v>
      </c>
      <c r="I3104" s="52">
        <v>0</v>
      </c>
      <c r="J3104" s="52">
        <v>9534428.8950895816</v>
      </c>
      <c r="K3104" s="52">
        <v>0</v>
      </c>
      <c r="L3104" s="52">
        <v>0</v>
      </c>
      <c r="M3104" s="53">
        <v>0</v>
      </c>
    </row>
    <row r="3105" spans="1:13" x14ac:dyDescent="0.4">
      <c r="A3105" s="54"/>
      <c r="B3105" s="55">
        <v>3087</v>
      </c>
      <c r="C3105" s="55">
        <v>0</v>
      </c>
      <c r="D3105" s="55">
        <v>0</v>
      </c>
      <c r="E3105" s="55">
        <v>0</v>
      </c>
      <c r="F3105" s="55">
        <v>0</v>
      </c>
      <c r="G3105" s="55">
        <v>0</v>
      </c>
      <c r="H3105" s="55">
        <v>0</v>
      </c>
      <c r="I3105" s="55">
        <v>0</v>
      </c>
      <c r="J3105" s="55">
        <v>0</v>
      </c>
      <c r="K3105" s="55">
        <v>0</v>
      </c>
      <c r="L3105" s="55">
        <v>0</v>
      </c>
      <c r="M3105" s="56">
        <v>0</v>
      </c>
    </row>
    <row r="3106" spans="1:13" x14ac:dyDescent="0.4">
      <c r="A3106" s="51"/>
      <c r="B3106" s="52">
        <v>3088</v>
      </c>
      <c r="C3106" s="52">
        <v>0</v>
      </c>
      <c r="D3106" s="52">
        <v>0</v>
      </c>
      <c r="E3106" s="52">
        <v>0</v>
      </c>
      <c r="F3106" s="52">
        <v>0</v>
      </c>
      <c r="G3106" s="52">
        <v>0</v>
      </c>
      <c r="H3106" s="52">
        <v>0</v>
      </c>
      <c r="I3106" s="52">
        <v>0</v>
      </c>
      <c r="J3106" s="52">
        <v>0</v>
      </c>
      <c r="K3106" s="52">
        <v>0</v>
      </c>
      <c r="L3106" s="52">
        <v>26688785.608753923</v>
      </c>
      <c r="M3106" s="53">
        <v>26688785.608753923</v>
      </c>
    </row>
    <row r="3107" spans="1:13" x14ac:dyDescent="0.4">
      <c r="A3107" s="54"/>
      <c r="B3107" s="55">
        <v>3089</v>
      </c>
      <c r="C3107" s="55">
        <v>0</v>
      </c>
      <c r="D3107" s="55">
        <v>0</v>
      </c>
      <c r="E3107" s="55">
        <v>14246465.55742434</v>
      </c>
      <c r="F3107" s="55">
        <v>0</v>
      </c>
      <c r="G3107" s="55">
        <v>0</v>
      </c>
      <c r="H3107" s="55">
        <v>0</v>
      </c>
      <c r="I3107" s="55">
        <v>0</v>
      </c>
      <c r="J3107" s="55">
        <v>0</v>
      </c>
      <c r="K3107" s="55">
        <v>0</v>
      </c>
      <c r="L3107" s="55">
        <v>0</v>
      </c>
      <c r="M3107" s="56">
        <v>64485663.664163977</v>
      </c>
    </row>
    <row r="3108" spans="1:13" x14ac:dyDescent="0.4">
      <c r="A3108" s="51"/>
      <c r="B3108" s="52">
        <v>3090</v>
      </c>
      <c r="C3108" s="52">
        <v>0</v>
      </c>
      <c r="D3108" s="52">
        <v>0</v>
      </c>
      <c r="E3108" s="52">
        <v>0</v>
      </c>
      <c r="F3108" s="52">
        <v>0</v>
      </c>
      <c r="G3108" s="52">
        <v>0</v>
      </c>
      <c r="H3108" s="52">
        <v>0</v>
      </c>
      <c r="I3108" s="52">
        <v>0</v>
      </c>
      <c r="J3108" s="52">
        <v>0</v>
      </c>
      <c r="K3108" s="52">
        <v>0</v>
      </c>
      <c r="L3108" s="52">
        <v>0</v>
      </c>
      <c r="M3108" s="53">
        <v>0</v>
      </c>
    </row>
    <row r="3109" spans="1:13" x14ac:dyDescent="0.4">
      <c r="A3109" s="54"/>
      <c r="B3109" s="55">
        <v>3091</v>
      </c>
      <c r="C3109" s="55">
        <v>0</v>
      </c>
      <c r="D3109" s="55">
        <v>11362151.593775677</v>
      </c>
      <c r="E3109" s="55">
        <v>0</v>
      </c>
      <c r="F3109" s="55">
        <v>0</v>
      </c>
      <c r="G3109" s="55">
        <v>0</v>
      </c>
      <c r="H3109" s="55">
        <v>0</v>
      </c>
      <c r="I3109" s="55">
        <v>0</v>
      </c>
      <c r="J3109" s="55">
        <v>12270682.064401604</v>
      </c>
      <c r="K3109" s="55">
        <v>0</v>
      </c>
      <c r="L3109" s="55">
        <v>0</v>
      </c>
      <c r="M3109" s="56">
        <v>11362151.593775677</v>
      </c>
    </row>
    <row r="3110" spans="1:13" x14ac:dyDescent="0.4">
      <c r="A3110" s="51"/>
      <c r="B3110" s="52">
        <v>3092</v>
      </c>
      <c r="C3110" s="52">
        <v>0</v>
      </c>
      <c r="D3110" s="52">
        <v>0</v>
      </c>
      <c r="E3110" s="52">
        <v>0</v>
      </c>
      <c r="F3110" s="52">
        <v>0</v>
      </c>
      <c r="G3110" s="52">
        <v>0</v>
      </c>
      <c r="H3110" s="52">
        <v>0</v>
      </c>
      <c r="I3110" s="52">
        <v>0</v>
      </c>
      <c r="J3110" s="52">
        <v>0</v>
      </c>
      <c r="K3110" s="52">
        <v>0</v>
      </c>
      <c r="L3110" s="52">
        <v>0</v>
      </c>
      <c r="M3110" s="53">
        <v>0</v>
      </c>
    </row>
    <row r="3111" spans="1:13" x14ac:dyDescent="0.4">
      <c r="A3111" s="54"/>
      <c r="B3111" s="55">
        <v>3093</v>
      </c>
      <c r="C3111" s="55">
        <v>0</v>
      </c>
      <c r="D3111" s="55">
        <v>0</v>
      </c>
      <c r="E3111" s="55">
        <v>0</v>
      </c>
      <c r="F3111" s="55">
        <v>0</v>
      </c>
      <c r="G3111" s="55">
        <v>863292640.26231205</v>
      </c>
      <c r="H3111" s="55">
        <v>0</v>
      </c>
      <c r="I3111" s="55">
        <v>0</v>
      </c>
      <c r="J3111" s="55">
        <v>0</v>
      </c>
      <c r="K3111" s="55">
        <v>29816048.983107377</v>
      </c>
      <c r="L3111" s="55">
        <v>0</v>
      </c>
      <c r="M3111" s="56">
        <v>893108689.24541938</v>
      </c>
    </row>
    <row r="3112" spans="1:13" x14ac:dyDescent="0.4">
      <c r="A3112" s="51"/>
      <c r="B3112" s="52">
        <v>3094</v>
      </c>
      <c r="C3112" s="52">
        <v>0</v>
      </c>
      <c r="D3112" s="52">
        <v>0</v>
      </c>
      <c r="E3112" s="52">
        <v>0</v>
      </c>
      <c r="F3112" s="52">
        <v>0</v>
      </c>
      <c r="G3112" s="52">
        <v>0</v>
      </c>
      <c r="H3112" s="52">
        <v>0</v>
      </c>
      <c r="I3112" s="52">
        <v>0</v>
      </c>
      <c r="J3112" s="52">
        <v>0</v>
      </c>
      <c r="K3112" s="52">
        <v>0</v>
      </c>
      <c r="L3112" s="52">
        <v>0</v>
      </c>
      <c r="M3112" s="53">
        <v>0</v>
      </c>
    </row>
    <row r="3113" spans="1:13" x14ac:dyDescent="0.4">
      <c r="A3113" s="54"/>
      <c r="B3113" s="55">
        <v>3095</v>
      </c>
      <c r="C3113" s="55">
        <v>0</v>
      </c>
      <c r="D3113" s="55">
        <v>0</v>
      </c>
      <c r="E3113" s="55">
        <v>0</v>
      </c>
      <c r="F3113" s="55">
        <v>0</v>
      </c>
      <c r="G3113" s="55">
        <v>0</v>
      </c>
      <c r="H3113" s="55">
        <v>0</v>
      </c>
      <c r="I3113" s="55">
        <v>0</v>
      </c>
      <c r="J3113" s="55">
        <v>0</v>
      </c>
      <c r="K3113" s="55">
        <v>0</v>
      </c>
      <c r="L3113" s="55">
        <v>14911327.931920782</v>
      </c>
      <c r="M3113" s="56">
        <v>14911327.931920782</v>
      </c>
    </row>
    <row r="3114" spans="1:13" x14ac:dyDescent="0.4">
      <c r="A3114" s="51"/>
      <c r="B3114" s="52">
        <v>3096</v>
      </c>
      <c r="C3114" s="52">
        <v>0</v>
      </c>
      <c r="D3114" s="52">
        <v>133261702.82798304</v>
      </c>
      <c r="E3114" s="52">
        <v>170463473.23276615</v>
      </c>
      <c r="F3114" s="52">
        <v>11287191.056951383</v>
      </c>
      <c r="G3114" s="52">
        <v>0</v>
      </c>
      <c r="H3114" s="52">
        <v>0</v>
      </c>
      <c r="I3114" s="52">
        <v>0</v>
      </c>
      <c r="J3114" s="52">
        <v>0</v>
      </c>
      <c r="K3114" s="52">
        <v>0</v>
      </c>
      <c r="L3114" s="52">
        <v>0</v>
      </c>
      <c r="M3114" s="53">
        <v>315012367.11770058</v>
      </c>
    </row>
    <row r="3115" spans="1:13" x14ac:dyDescent="0.4">
      <c r="A3115" s="54"/>
      <c r="B3115" s="55">
        <v>3097</v>
      </c>
      <c r="C3115" s="55">
        <v>0</v>
      </c>
      <c r="D3115" s="55">
        <v>0</v>
      </c>
      <c r="E3115" s="55">
        <v>0</v>
      </c>
      <c r="F3115" s="55">
        <v>5830343.6840617443</v>
      </c>
      <c r="G3115" s="55">
        <v>0</v>
      </c>
      <c r="H3115" s="55">
        <v>5818804.6816475959</v>
      </c>
      <c r="I3115" s="55">
        <v>0</v>
      </c>
      <c r="J3115" s="55">
        <v>0</v>
      </c>
      <c r="K3115" s="55">
        <v>6254827.7011225242</v>
      </c>
      <c r="L3115" s="55">
        <v>8355510.96133943</v>
      </c>
      <c r="M3115" s="56">
        <v>26259487.028171293</v>
      </c>
    </row>
    <row r="3116" spans="1:13" x14ac:dyDescent="0.4">
      <c r="A3116" s="51"/>
      <c r="B3116" s="52">
        <v>3098</v>
      </c>
      <c r="C3116" s="52">
        <v>12727475.026719969</v>
      </c>
      <c r="D3116" s="52">
        <v>0</v>
      </c>
      <c r="E3116" s="52">
        <v>0</v>
      </c>
      <c r="F3116" s="52">
        <v>0</v>
      </c>
      <c r="G3116" s="52">
        <v>0</v>
      </c>
      <c r="H3116" s="52">
        <v>0</v>
      </c>
      <c r="I3116" s="52">
        <v>0</v>
      </c>
      <c r="J3116" s="52">
        <v>0</v>
      </c>
      <c r="K3116" s="52">
        <v>0</v>
      </c>
      <c r="L3116" s="52">
        <v>0</v>
      </c>
      <c r="M3116" s="53">
        <v>12727475.026719969</v>
      </c>
    </row>
    <row r="3117" spans="1:13" x14ac:dyDescent="0.4">
      <c r="A3117" s="54"/>
      <c r="B3117" s="55">
        <v>3099</v>
      </c>
      <c r="C3117" s="55">
        <v>0</v>
      </c>
      <c r="D3117" s="55">
        <v>90362617.085387185</v>
      </c>
      <c r="E3117" s="55">
        <v>0</v>
      </c>
      <c r="F3117" s="55">
        <v>0</v>
      </c>
      <c r="G3117" s="55">
        <v>0</v>
      </c>
      <c r="H3117" s="55">
        <v>0</v>
      </c>
      <c r="I3117" s="55">
        <v>0</v>
      </c>
      <c r="J3117" s="55">
        <v>0</v>
      </c>
      <c r="K3117" s="55">
        <v>0</v>
      </c>
      <c r="L3117" s="55">
        <v>0</v>
      </c>
      <c r="M3117" s="56">
        <v>105235317.93815865</v>
      </c>
    </row>
    <row r="3118" spans="1:13" x14ac:dyDescent="0.4">
      <c r="A3118" s="51"/>
      <c r="B3118" s="52">
        <v>3100</v>
      </c>
      <c r="C3118" s="52">
        <v>0</v>
      </c>
      <c r="D3118" s="52">
        <v>0</v>
      </c>
      <c r="E3118" s="52">
        <v>0</v>
      </c>
      <c r="F3118" s="52">
        <v>9157623.1780262627</v>
      </c>
      <c r="G3118" s="52">
        <v>0</v>
      </c>
      <c r="H3118" s="52">
        <v>0</v>
      </c>
      <c r="I3118" s="52">
        <v>0</v>
      </c>
      <c r="J3118" s="52">
        <v>0</v>
      </c>
      <c r="K3118" s="52">
        <v>6802263.5877424637</v>
      </c>
      <c r="L3118" s="52">
        <v>0</v>
      </c>
      <c r="M3118" s="53">
        <v>15959886.765768724</v>
      </c>
    </row>
    <row r="3119" spans="1:13" x14ac:dyDescent="0.4">
      <c r="A3119" s="54"/>
      <c r="B3119" s="55">
        <v>3101</v>
      </c>
      <c r="C3119" s="55">
        <v>0</v>
      </c>
      <c r="D3119" s="55">
        <v>0</v>
      </c>
      <c r="E3119" s="55">
        <v>0</v>
      </c>
      <c r="F3119" s="55">
        <v>0</v>
      </c>
      <c r="G3119" s="55">
        <v>7828642.5097637232</v>
      </c>
      <c r="H3119" s="55">
        <v>0</v>
      </c>
      <c r="I3119" s="55">
        <v>14974123.380159926</v>
      </c>
      <c r="J3119" s="55">
        <v>0</v>
      </c>
      <c r="K3119" s="55">
        <v>0</v>
      </c>
      <c r="L3119" s="55">
        <v>0</v>
      </c>
      <c r="M3119" s="56">
        <v>22802765.889923647</v>
      </c>
    </row>
    <row r="3120" spans="1:13" x14ac:dyDescent="0.4">
      <c r="A3120" s="51"/>
      <c r="B3120" s="52">
        <v>3102</v>
      </c>
      <c r="C3120" s="52">
        <v>0</v>
      </c>
      <c r="D3120" s="52">
        <v>0</v>
      </c>
      <c r="E3120" s="52">
        <v>0</v>
      </c>
      <c r="F3120" s="52">
        <v>0</v>
      </c>
      <c r="G3120" s="52">
        <v>11723799.218207711</v>
      </c>
      <c r="H3120" s="52">
        <v>0</v>
      </c>
      <c r="I3120" s="52">
        <v>0</v>
      </c>
      <c r="J3120" s="52">
        <v>0</v>
      </c>
      <c r="K3120" s="52">
        <v>0</v>
      </c>
      <c r="L3120" s="52">
        <v>0</v>
      </c>
      <c r="M3120" s="53">
        <v>11723799.218207711</v>
      </c>
    </row>
    <row r="3121" spans="1:13" x14ac:dyDescent="0.4">
      <c r="A3121" s="54"/>
      <c r="B3121" s="55">
        <v>3103</v>
      </c>
      <c r="C3121" s="55">
        <v>0</v>
      </c>
      <c r="D3121" s="55">
        <v>9573334.0143751707</v>
      </c>
      <c r="E3121" s="55">
        <v>0</v>
      </c>
      <c r="F3121" s="55">
        <v>0</v>
      </c>
      <c r="G3121" s="55">
        <v>0</v>
      </c>
      <c r="H3121" s="55">
        <v>0</v>
      </c>
      <c r="I3121" s="55">
        <v>9527351.2900778409</v>
      </c>
      <c r="J3121" s="55">
        <v>0</v>
      </c>
      <c r="K3121" s="55">
        <v>0</v>
      </c>
      <c r="L3121" s="55">
        <v>5821424.4942052923</v>
      </c>
      <c r="M3121" s="56">
        <v>24922109.798658304</v>
      </c>
    </row>
    <row r="3122" spans="1:13" x14ac:dyDescent="0.4">
      <c r="A3122" s="51"/>
      <c r="B3122" s="52">
        <v>3104</v>
      </c>
      <c r="C3122" s="52">
        <v>0</v>
      </c>
      <c r="D3122" s="52">
        <v>0</v>
      </c>
      <c r="E3122" s="52">
        <v>0</v>
      </c>
      <c r="F3122" s="52">
        <v>0</v>
      </c>
      <c r="G3122" s="52">
        <v>54284862.122765079</v>
      </c>
      <c r="H3122" s="52">
        <v>0</v>
      </c>
      <c r="I3122" s="52">
        <v>0</v>
      </c>
      <c r="J3122" s="52">
        <v>0</v>
      </c>
      <c r="K3122" s="52">
        <v>0</v>
      </c>
      <c r="L3122" s="52">
        <v>0</v>
      </c>
      <c r="M3122" s="53">
        <v>54284862.122765079</v>
      </c>
    </row>
    <row r="3123" spans="1:13" x14ac:dyDescent="0.4">
      <c r="A3123" s="54"/>
      <c r="B3123" s="55">
        <v>3105</v>
      </c>
      <c r="C3123" s="55">
        <v>0</v>
      </c>
      <c r="D3123" s="55">
        <v>0</v>
      </c>
      <c r="E3123" s="55">
        <v>0</v>
      </c>
      <c r="F3123" s="55">
        <v>0</v>
      </c>
      <c r="G3123" s="55">
        <v>0</v>
      </c>
      <c r="H3123" s="55">
        <v>10594576.174043847</v>
      </c>
      <c r="I3123" s="55">
        <v>0</v>
      </c>
      <c r="J3123" s="55">
        <v>0</v>
      </c>
      <c r="K3123" s="55">
        <v>0</v>
      </c>
      <c r="L3123" s="55">
        <v>0</v>
      </c>
      <c r="M3123" s="56">
        <v>10594576.174043847</v>
      </c>
    </row>
    <row r="3124" spans="1:13" x14ac:dyDescent="0.4">
      <c r="A3124" s="51"/>
      <c r="B3124" s="52">
        <v>3106</v>
      </c>
      <c r="C3124" s="52">
        <v>5927964.1617714409</v>
      </c>
      <c r="D3124" s="52">
        <v>0</v>
      </c>
      <c r="E3124" s="52">
        <v>26248690.522606272</v>
      </c>
      <c r="F3124" s="52">
        <v>0</v>
      </c>
      <c r="G3124" s="52">
        <v>0</v>
      </c>
      <c r="H3124" s="52">
        <v>6203904.5301886685</v>
      </c>
      <c r="I3124" s="52">
        <v>0</v>
      </c>
      <c r="J3124" s="52">
        <v>0</v>
      </c>
      <c r="K3124" s="52">
        <v>0</v>
      </c>
      <c r="L3124" s="52">
        <v>0</v>
      </c>
      <c r="M3124" s="53">
        <v>38380559.21456638</v>
      </c>
    </row>
    <row r="3125" spans="1:13" x14ac:dyDescent="0.4">
      <c r="A3125" s="54"/>
      <c r="B3125" s="55">
        <v>3107</v>
      </c>
      <c r="C3125" s="55">
        <v>25890130.479810029</v>
      </c>
      <c r="D3125" s="55">
        <v>0</v>
      </c>
      <c r="E3125" s="55">
        <v>0</v>
      </c>
      <c r="F3125" s="55">
        <v>0</v>
      </c>
      <c r="G3125" s="55">
        <v>0</v>
      </c>
      <c r="H3125" s="55">
        <v>0</v>
      </c>
      <c r="I3125" s="55">
        <v>0</v>
      </c>
      <c r="J3125" s="55">
        <v>0</v>
      </c>
      <c r="K3125" s="55">
        <v>0</v>
      </c>
      <c r="L3125" s="55">
        <v>0</v>
      </c>
      <c r="M3125" s="56">
        <v>25890130.479810029</v>
      </c>
    </row>
    <row r="3126" spans="1:13" x14ac:dyDescent="0.4">
      <c r="A3126" s="51"/>
      <c r="B3126" s="52">
        <v>3108</v>
      </c>
      <c r="C3126" s="52">
        <v>0</v>
      </c>
      <c r="D3126" s="52">
        <v>0</v>
      </c>
      <c r="E3126" s="52">
        <v>0</v>
      </c>
      <c r="F3126" s="52">
        <v>0</v>
      </c>
      <c r="G3126" s="52">
        <v>0</v>
      </c>
      <c r="H3126" s="52">
        <v>0</v>
      </c>
      <c r="I3126" s="52">
        <v>17563223.731109325</v>
      </c>
      <c r="J3126" s="52">
        <v>0</v>
      </c>
      <c r="K3126" s="52">
        <v>21756897.898488663</v>
      </c>
      <c r="L3126" s="52">
        <v>0</v>
      </c>
      <c r="M3126" s="53">
        <v>39320121.629597992</v>
      </c>
    </row>
    <row r="3127" spans="1:13" x14ac:dyDescent="0.4">
      <c r="A3127" s="54"/>
      <c r="B3127" s="55">
        <v>3109</v>
      </c>
      <c r="C3127" s="55">
        <v>6820677.2604832631</v>
      </c>
      <c r="D3127" s="55">
        <v>0</v>
      </c>
      <c r="E3127" s="55">
        <v>0</v>
      </c>
      <c r="F3127" s="55">
        <v>0</v>
      </c>
      <c r="G3127" s="55">
        <v>0</v>
      </c>
      <c r="H3127" s="55">
        <v>8203049.8695559455</v>
      </c>
      <c r="I3127" s="55">
        <v>0</v>
      </c>
      <c r="J3127" s="55">
        <v>0</v>
      </c>
      <c r="K3127" s="55">
        <v>0</v>
      </c>
      <c r="L3127" s="55">
        <v>7773996.0694146082</v>
      </c>
      <c r="M3127" s="56">
        <v>22797723.199453816</v>
      </c>
    </row>
    <row r="3128" spans="1:13" x14ac:dyDescent="0.4">
      <c r="A3128" s="51"/>
      <c r="B3128" s="52">
        <v>3110</v>
      </c>
      <c r="C3128" s="52">
        <v>0</v>
      </c>
      <c r="D3128" s="52">
        <v>0</v>
      </c>
      <c r="E3128" s="52">
        <v>0</v>
      </c>
      <c r="F3128" s="52">
        <v>0</v>
      </c>
      <c r="G3128" s="52">
        <v>0</v>
      </c>
      <c r="H3128" s="52">
        <v>0</v>
      </c>
      <c r="I3128" s="52">
        <v>0</v>
      </c>
      <c r="J3128" s="52">
        <v>0</v>
      </c>
      <c r="K3128" s="52">
        <v>12412013.428911794</v>
      </c>
      <c r="L3128" s="52">
        <v>0</v>
      </c>
      <c r="M3128" s="53">
        <v>12412013.428911794</v>
      </c>
    </row>
    <row r="3129" spans="1:13" x14ac:dyDescent="0.4">
      <c r="A3129" s="54"/>
      <c r="B3129" s="55">
        <v>3111</v>
      </c>
      <c r="C3129" s="55">
        <v>0</v>
      </c>
      <c r="D3129" s="55">
        <v>0</v>
      </c>
      <c r="E3129" s="55">
        <v>0</v>
      </c>
      <c r="F3129" s="55">
        <v>0</v>
      </c>
      <c r="G3129" s="55">
        <v>0</v>
      </c>
      <c r="H3129" s="55">
        <v>0</v>
      </c>
      <c r="I3129" s="55">
        <v>0</v>
      </c>
      <c r="J3129" s="55">
        <v>0</v>
      </c>
      <c r="K3129" s="55">
        <v>0</v>
      </c>
      <c r="L3129" s="55">
        <v>0</v>
      </c>
      <c r="M3129" s="56">
        <v>0</v>
      </c>
    </row>
    <row r="3130" spans="1:13" x14ac:dyDescent="0.4">
      <c r="A3130" s="51"/>
      <c r="B3130" s="52">
        <v>3112</v>
      </c>
      <c r="C3130" s="52">
        <v>0</v>
      </c>
      <c r="D3130" s="52">
        <v>0</v>
      </c>
      <c r="E3130" s="52">
        <v>6396053.9242056096</v>
      </c>
      <c r="F3130" s="52">
        <v>0</v>
      </c>
      <c r="G3130" s="52">
        <v>0</v>
      </c>
      <c r="H3130" s="52">
        <v>0</v>
      </c>
      <c r="I3130" s="52">
        <v>0</v>
      </c>
      <c r="J3130" s="52">
        <v>0</v>
      </c>
      <c r="K3130" s="52">
        <v>6852345.1982001681</v>
      </c>
      <c r="L3130" s="52">
        <v>0</v>
      </c>
      <c r="M3130" s="53">
        <v>13248399.12240578</v>
      </c>
    </row>
    <row r="3131" spans="1:13" x14ac:dyDescent="0.4">
      <c r="A3131" s="54"/>
      <c r="B3131" s="55">
        <v>3113</v>
      </c>
      <c r="C3131" s="55">
        <v>0</v>
      </c>
      <c r="D3131" s="55">
        <v>0</v>
      </c>
      <c r="E3131" s="55">
        <v>0</v>
      </c>
      <c r="F3131" s="55">
        <v>0</v>
      </c>
      <c r="G3131" s="55">
        <v>0</v>
      </c>
      <c r="H3131" s="55">
        <v>7886140.8118848624</v>
      </c>
      <c r="I3131" s="55">
        <v>6944008.4540459896</v>
      </c>
      <c r="J3131" s="55">
        <v>0</v>
      </c>
      <c r="K3131" s="55">
        <v>0</v>
      </c>
      <c r="L3131" s="55">
        <v>0</v>
      </c>
      <c r="M3131" s="56">
        <v>14830149.265930852</v>
      </c>
    </row>
    <row r="3132" spans="1:13" x14ac:dyDescent="0.4">
      <c r="A3132" s="51"/>
      <c r="B3132" s="52">
        <v>3114</v>
      </c>
      <c r="C3132" s="52">
        <v>0</v>
      </c>
      <c r="D3132" s="52">
        <v>8579515.9338640384</v>
      </c>
      <c r="E3132" s="52">
        <v>0</v>
      </c>
      <c r="F3132" s="52">
        <v>0</v>
      </c>
      <c r="G3132" s="52">
        <v>0</v>
      </c>
      <c r="H3132" s="52">
        <v>0</v>
      </c>
      <c r="I3132" s="52">
        <v>0</v>
      </c>
      <c r="J3132" s="52">
        <v>0</v>
      </c>
      <c r="K3132" s="52">
        <v>0</v>
      </c>
      <c r="L3132" s="52">
        <v>0</v>
      </c>
      <c r="M3132" s="53">
        <v>8579515.9338640384</v>
      </c>
    </row>
    <row r="3133" spans="1:13" x14ac:dyDescent="0.4">
      <c r="A3133" s="54"/>
      <c r="B3133" s="55">
        <v>3115</v>
      </c>
      <c r="C3133" s="55">
        <v>0</v>
      </c>
      <c r="D3133" s="55">
        <v>0</v>
      </c>
      <c r="E3133" s="55">
        <v>0</v>
      </c>
      <c r="F3133" s="55">
        <v>0</v>
      </c>
      <c r="G3133" s="55">
        <v>0</v>
      </c>
      <c r="H3133" s="55">
        <v>0</v>
      </c>
      <c r="I3133" s="55">
        <v>0</v>
      </c>
      <c r="J3133" s="55">
        <v>0</v>
      </c>
      <c r="K3133" s="55">
        <v>0</v>
      </c>
      <c r="L3133" s="55">
        <v>0</v>
      </c>
      <c r="M3133" s="56">
        <v>0</v>
      </c>
    </row>
    <row r="3134" spans="1:13" x14ac:dyDescent="0.4">
      <c r="A3134" s="51"/>
      <c r="B3134" s="52">
        <v>3116</v>
      </c>
      <c r="C3134" s="52">
        <v>0</v>
      </c>
      <c r="D3134" s="52">
        <v>0</v>
      </c>
      <c r="E3134" s="52">
        <v>0</v>
      </c>
      <c r="F3134" s="52">
        <v>0</v>
      </c>
      <c r="G3134" s="52">
        <v>0</v>
      </c>
      <c r="H3134" s="52">
        <v>0</v>
      </c>
      <c r="I3134" s="52">
        <v>0</v>
      </c>
      <c r="J3134" s="52">
        <v>23326792.769713752</v>
      </c>
      <c r="K3134" s="52">
        <v>0</v>
      </c>
      <c r="L3134" s="52">
        <v>0</v>
      </c>
      <c r="M3134" s="53">
        <v>6384525.0090191336</v>
      </c>
    </row>
    <row r="3135" spans="1:13" x14ac:dyDescent="0.4">
      <c r="A3135" s="54"/>
      <c r="B3135" s="55">
        <v>3117</v>
      </c>
      <c r="C3135" s="55">
        <v>0</v>
      </c>
      <c r="D3135" s="55">
        <v>0</v>
      </c>
      <c r="E3135" s="55">
        <v>14586528.33327695</v>
      </c>
      <c r="F3135" s="55">
        <v>0</v>
      </c>
      <c r="G3135" s="55">
        <v>0</v>
      </c>
      <c r="H3135" s="55">
        <v>0</v>
      </c>
      <c r="I3135" s="55">
        <v>0</v>
      </c>
      <c r="J3135" s="55">
        <v>0</v>
      </c>
      <c r="K3135" s="55">
        <v>0</v>
      </c>
      <c r="L3135" s="55">
        <v>0</v>
      </c>
      <c r="M3135" s="56">
        <v>14586528.33327695</v>
      </c>
    </row>
    <row r="3136" spans="1:13" x14ac:dyDescent="0.4">
      <c r="A3136" s="51"/>
      <c r="B3136" s="52">
        <v>3118</v>
      </c>
      <c r="C3136" s="52">
        <v>0</v>
      </c>
      <c r="D3136" s="52">
        <v>0</v>
      </c>
      <c r="E3136" s="52">
        <v>0</v>
      </c>
      <c r="F3136" s="52">
        <v>0</v>
      </c>
      <c r="G3136" s="52">
        <v>0</v>
      </c>
      <c r="H3136" s="52">
        <v>0</v>
      </c>
      <c r="I3136" s="52">
        <v>6651942.4097525179</v>
      </c>
      <c r="J3136" s="52">
        <v>0</v>
      </c>
      <c r="K3136" s="52">
        <v>0</v>
      </c>
      <c r="L3136" s="52">
        <v>0</v>
      </c>
      <c r="M3136" s="53">
        <v>6651942.4097525179</v>
      </c>
    </row>
    <row r="3137" spans="1:13" x14ac:dyDescent="0.4">
      <c r="A3137" s="54"/>
      <c r="B3137" s="55">
        <v>3119</v>
      </c>
      <c r="C3137" s="55">
        <v>0</v>
      </c>
      <c r="D3137" s="55">
        <v>0</v>
      </c>
      <c r="E3137" s="55">
        <v>0</v>
      </c>
      <c r="F3137" s="55">
        <v>0</v>
      </c>
      <c r="G3137" s="55">
        <v>0</v>
      </c>
      <c r="H3137" s="55">
        <v>0</v>
      </c>
      <c r="I3137" s="55">
        <v>0</v>
      </c>
      <c r="J3137" s="55">
        <v>0</v>
      </c>
      <c r="K3137" s="55">
        <v>0</v>
      </c>
      <c r="L3137" s="55">
        <v>0</v>
      </c>
      <c r="M3137" s="56">
        <v>0</v>
      </c>
    </row>
    <row r="3138" spans="1:13" x14ac:dyDescent="0.4">
      <c r="A3138" s="51"/>
      <c r="B3138" s="52">
        <v>3120</v>
      </c>
      <c r="C3138" s="52">
        <v>30985250.159111191</v>
      </c>
      <c r="D3138" s="52">
        <v>0</v>
      </c>
      <c r="E3138" s="52">
        <v>0</v>
      </c>
      <c r="F3138" s="52">
        <v>0</v>
      </c>
      <c r="G3138" s="52">
        <v>0</v>
      </c>
      <c r="H3138" s="52">
        <v>0</v>
      </c>
      <c r="I3138" s="52">
        <v>0</v>
      </c>
      <c r="J3138" s="52">
        <v>0</v>
      </c>
      <c r="K3138" s="52">
        <v>0</v>
      </c>
      <c r="L3138" s="52">
        <v>0</v>
      </c>
      <c r="M3138" s="53">
        <v>30985250.159111191</v>
      </c>
    </row>
    <row r="3139" spans="1:13" x14ac:dyDescent="0.4">
      <c r="A3139" s="54"/>
      <c r="B3139" s="55">
        <v>3121</v>
      </c>
      <c r="C3139" s="55">
        <v>0</v>
      </c>
      <c r="D3139" s="55">
        <v>0</v>
      </c>
      <c r="E3139" s="55">
        <v>0</v>
      </c>
      <c r="F3139" s="55">
        <v>0</v>
      </c>
      <c r="G3139" s="55">
        <v>5856723.9831109345</v>
      </c>
      <c r="H3139" s="55">
        <v>0</v>
      </c>
      <c r="I3139" s="55">
        <v>30927402.420745313</v>
      </c>
      <c r="J3139" s="55">
        <v>0</v>
      </c>
      <c r="K3139" s="55">
        <v>0</v>
      </c>
      <c r="L3139" s="55">
        <v>0</v>
      </c>
      <c r="M3139" s="56">
        <v>36784126.403856248</v>
      </c>
    </row>
    <row r="3140" spans="1:13" x14ac:dyDescent="0.4">
      <c r="A3140" s="51"/>
      <c r="B3140" s="52">
        <v>3122</v>
      </c>
      <c r="C3140" s="52">
        <v>0</v>
      </c>
      <c r="D3140" s="52">
        <v>0</v>
      </c>
      <c r="E3140" s="52">
        <v>0</v>
      </c>
      <c r="F3140" s="52">
        <v>0</v>
      </c>
      <c r="G3140" s="52">
        <v>0</v>
      </c>
      <c r="H3140" s="52">
        <v>0</v>
      </c>
      <c r="I3140" s="52">
        <v>0</v>
      </c>
      <c r="J3140" s="52">
        <v>0</v>
      </c>
      <c r="K3140" s="52">
        <v>0</v>
      </c>
      <c r="L3140" s="52">
        <v>0</v>
      </c>
      <c r="M3140" s="53">
        <v>0</v>
      </c>
    </row>
    <row r="3141" spans="1:13" x14ac:dyDescent="0.4">
      <c r="A3141" s="54"/>
      <c r="B3141" s="55">
        <v>3123</v>
      </c>
      <c r="C3141" s="55">
        <v>9668279.7847215384</v>
      </c>
      <c r="D3141" s="55">
        <v>0</v>
      </c>
      <c r="E3141" s="55">
        <v>0</v>
      </c>
      <c r="F3141" s="55">
        <v>0</v>
      </c>
      <c r="G3141" s="55">
        <v>0</v>
      </c>
      <c r="H3141" s="55">
        <v>0</v>
      </c>
      <c r="I3141" s="55">
        <v>0</v>
      </c>
      <c r="J3141" s="55">
        <v>0</v>
      </c>
      <c r="K3141" s="55">
        <v>0</v>
      </c>
      <c r="L3141" s="55">
        <v>0</v>
      </c>
      <c r="M3141" s="56">
        <v>9668279.7847215384</v>
      </c>
    </row>
    <row r="3142" spans="1:13" x14ac:dyDescent="0.4">
      <c r="A3142" s="51"/>
      <c r="B3142" s="52">
        <v>3124</v>
      </c>
      <c r="C3142" s="52">
        <v>0</v>
      </c>
      <c r="D3142" s="52">
        <v>0</v>
      </c>
      <c r="E3142" s="52">
        <v>0</v>
      </c>
      <c r="F3142" s="52">
        <v>0</v>
      </c>
      <c r="G3142" s="52">
        <v>0</v>
      </c>
      <c r="H3142" s="52">
        <v>0</v>
      </c>
      <c r="I3142" s="52">
        <v>0</v>
      </c>
      <c r="J3142" s="52">
        <v>0</v>
      </c>
      <c r="K3142" s="52">
        <v>0</v>
      </c>
      <c r="L3142" s="52">
        <v>0</v>
      </c>
      <c r="M3142" s="53">
        <v>0</v>
      </c>
    </row>
    <row r="3143" spans="1:13" x14ac:dyDescent="0.4">
      <c r="A3143" s="54"/>
      <c r="B3143" s="55">
        <v>3125</v>
      </c>
      <c r="C3143" s="55">
        <v>6073388.327645936</v>
      </c>
      <c r="D3143" s="55">
        <v>0</v>
      </c>
      <c r="E3143" s="55">
        <v>0</v>
      </c>
      <c r="F3143" s="55">
        <v>0</v>
      </c>
      <c r="G3143" s="55">
        <v>0</v>
      </c>
      <c r="H3143" s="55">
        <v>0</v>
      </c>
      <c r="I3143" s="55">
        <v>0</v>
      </c>
      <c r="J3143" s="55">
        <v>0</v>
      </c>
      <c r="K3143" s="55">
        <v>0</v>
      </c>
      <c r="L3143" s="55">
        <v>0</v>
      </c>
      <c r="M3143" s="56">
        <v>86278678.816133037</v>
      </c>
    </row>
    <row r="3144" spans="1:13" x14ac:dyDescent="0.4">
      <c r="A3144" s="51"/>
      <c r="B3144" s="52">
        <v>3126</v>
      </c>
      <c r="C3144" s="52">
        <v>0</v>
      </c>
      <c r="D3144" s="52">
        <v>0</v>
      </c>
      <c r="E3144" s="52">
        <v>6554247.9243592778</v>
      </c>
      <c r="F3144" s="52">
        <v>0</v>
      </c>
      <c r="G3144" s="52">
        <v>32206777.241215531</v>
      </c>
      <c r="H3144" s="52">
        <v>0</v>
      </c>
      <c r="I3144" s="52">
        <v>19600244.571347255</v>
      </c>
      <c r="J3144" s="52">
        <v>0</v>
      </c>
      <c r="K3144" s="52">
        <v>0</v>
      </c>
      <c r="L3144" s="52">
        <v>0</v>
      </c>
      <c r="M3144" s="53">
        <v>58361269.73692207</v>
      </c>
    </row>
    <row r="3145" spans="1:13" x14ac:dyDescent="0.4">
      <c r="A3145" s="54"/>
      <c r="B3145" s="55">
        <v>3127</v>
      </c>
      <c r="C3145" s="55">
        <v>0</v>
      </c>
      <c r="D3145" s="55">
        <v>0</v>
      </c>
      <c r="E3145" s="55">
        <v>0</v>
      </c>
      <c r="F3145" s="55">
        <v>5798709.0064294934</v>
      </c>
      <c r="G3145" s="55">
        <v>0</v>
      </c>
      <c r="H3145" s="55">
        <v>0</v>
      </c>
      <c r="I3145" s="55">
        <v>0</v>
      </c>
      <c r="J3145" s="55">
        <v>6213195.0635661194</v>
      </c>
      <c r="K3145" s="55">
        <v>0</v>
      </c>
      <c r="L3145" s="55">
        <v>0</v>
      </c>
      <c r="M3145" s="56">
        <v>5798709.0064294934</v>
      </c>
    </row>
    <row r="3146" spans="1:13" x14ac:dyDescent="0.4">
      <c r="A3146" s="51"/>
      <c r="B3146" s="52">
        <v>3128</v>
      </c>
      <c r="C3146" s="52">
        <v>0</v>
      </c>
      <c r="D3146" s="52">
        <v>0</v>
      </c>
      <c r="E3146" s="52">
        <v>0</v>
      </c>
      <c r="F3146" s="52">
        <v>0</v>
      </c>
      <c r="G3146" s="52">
        <v>0</v>
      </c>
      <c r="H3146" s="52">
        <v>0</v>
      </c>
      <c r="I3146" s="52">
        <v>0</v>
      </c>
      <c r="J3146" s="52">
        <v>0</v>
      </c>
      <c r="K3146" s="52">
        <v>0</v>
      </c>
      <c r="L3146" s="52">
        <v>0</v>
      </c>
      <c r="M3146" s="53">
        <v>0</v>
      </c>
    </row>
    <row r="3147" spans="1:13" x14ac:dyDescent="0.4">
      <c r="A3147" s="54"/>
      <c r="B3147" s="55">
        <v>3129</v>
      </c>
      <c r="C3147" s="55">
        <v>0</v>
      </c>
      <c r="D3147" s="55">
        <v>0</v>
      </c>
      <c r="E3147" s="55">
        <v>0</v>
      </c>
      <c r="F3147" s="55">
        <v>6628634.3699205015</v>
      </c>
      <c r="G3147" s="55">
        <v>0</v>
      </c>
      <c r="H3147" s="55">
        <v>0</v>
      </c>
      <c r="I3147" s="55">
        <v>0</v>
      </c>
      <c r="J3147" s="55">
        <v>0</v>
      </c>
      <c r="K3147" s="55">
        <v>0</v>
      </c>
      <c r="L3147" s="55">
        <v>7219220.004444208</v>
      </c>
      <c r="M3147" s="56">
        <v>13847854.374364708</v>
      </c>
    </row>
    <row r="3148" spans="1:13" x14ac:dyDescent="0.4">
      <c r="A3148" s="51"/>
      <c r="B3148" s="52">
        <v>3130</v>
      </c>
      <c r="C3148" s="52">
        <v>0</v>
      </c>
      <c r="D3148" s="52">
        <v>0</v>
      </c>
      <c r="E3148" s="52">
        <v>0</v>
      </c>
      <c r="F3148" s="52">
        <v>0</v>
      </c>
      <c r="G3148" s="52">
        <v>0</v>
      </c>
      <c r="H3148" s="52">
        <v>0</v>
      </c>
      <c r="I3148" s="52">
        <v>0</v>
      </c>
      <c r="J3148" s="52">
        <v>0</v>
      </c>
      <c r="K3148" s="52">
        <v>0</v>
      </c>
      <c r="L3148" s="52">
        <v>0</v>
      </c>
      <c r="M3148" s="53">
        <v>0</v>
      </c>
    </row>
    <row r="3149" spans="1:13" x14ac:dyDescent="0.4">
      <c r="A3149" s="54"/>
      <c r="B3149" s="55">
        <v>3131</v>
      </c>
      <c r="C3149" s="55">
        <v>0</v>
      </c>
      <c r="D3149" s="55">
        <v>0</v>
      </c>
      <c r="E3149" s="55">
        <v>48897155.557653815</v>
      </c>
      <c r="F3149" s="55">
        <v>0</v>
      </c>
      <c r="G3149" s="55">
        <v>0</v>
      </c>
      <c r="H3149" s="55">
        <v>0</v>
      </c>
      <c r="I3149" s="55">
        <v>6140485.6292032572</v>
      </c>
      <c r="J3149" s="55">
        <v>7332351.9779921602</v>
      </c>
      <c r="K3149" s="55">
        <v>0</v>
      </c>
      <c r="L3149" s="55">
        <v>0</v>
      </c>
      <c r="M3149" s="56">
        <v>55037641.186857074</v>
      </c>
    </row>
    <row r="3150" spans="1:13" x14ac:dyDescent="0.4">
      <c r="A3150" s="51"/>
      <c r="B3150" s="52">
        <v>3132</v>
      </c>
      <c r="C3150" s="52">
        <v>0</v>
      </c>
      <c r="D3150" s="52">
        <v>0</v>
      </c>
      <c r="E3150" s="52">
        <v>0</v>
      </c>
      <c r="F3150" s="52">
        <v>0</v>
      </c>
      <c r="G3150" s="52">
        <v>10107014.876833066</v>
      </c>
      <c r="H3150" s="52">
        <v>6265484.8498122292</v>
      </c>
      <c r="I3150" s="52">
        <v>0</v>
      </c>
      <c r="J3150" s="52">
        <v>0</v>
      </c>
      <c r="K3150" s="52">
        <v>0</v>
      </c>
      <c r="L3150" s="52">
        <v>0</v>
      </c>
      <c r="M3150" s="53">
        <v>24007383.284485582</v>
      </c>
    </row>
    <row r="3151" spans="1:13" x14ac:dyDescent="0.4">
      <c r="A3151" s="54"/>
      <c r="B3151" s="55">
        <v>3133</v>
      </c>
      <c r="C3151" s="55">
        <v>0</v>
      </c>
      <c r="D3151" s="55">
        <v>0</v>
      </c>
      <c r="E3151" s="55">
        <v>0</v>
      </c>
      <c r="F3151" s="55">
        <v>0</v>
      </c>
      <c r="G3151" s="55">
        <v>0</v>
      </c>
      <c r="H3151" s="55">
        <v>0</v>
      </c>
      <c r="I3151" s="55">
        <v>0</v>
      </c>
      <c r="J3151" s="55">
        <v>0</v>
      </c>
      <c r="K3151" s="55">
        <v>0</v>
      </c>
      <c r="L3151" s="55">
        <v>0</v>
      </c>
      <c r="M3151" s="56">
        <v>0</v>
      </c>
    </row>
    <row r="3152" spans="1:13" x14ac:dyDescent="0.4">
      <c r="A3152" s="51"/>
      <c r="B3152" s="52">
        <v>3134</v>
      </c>
      <c r="C3152" s="52">
        <v>0</v>
      </c>
      <c r="D3152" s="52">
        <v>0</v>
      </c>
      <c r="E3152" s="52">
        <v>0</v>
      </c>
      <c r="F3152" s="52">
        <v>0</v>
      </c>
      <c r="G3152" s="52">
        <v>0</v>
      </c>
      <c r="H3152" s="52">
        <v>0</v>
      </c>
      <c r="I3152" s="52">
        <v>6834147.746263586</v>
      </c>
      <c r="J3152" s="52">
        <v>0</v>
      </c>
      <c r="K3152" s="52">
        <v>0</v>
      </c>
      <c r="L3152" s="52">
        <v>0</v>
      </c>
      <c r="M3152" s="53">
        <v>6834147.746263586</v>
      </c>
    </row>
    <row r="3153" spans="1:13" x14ac:dyDescent="0.4">
      <c r="A3153" s="54"/>
      <c r="B3153" s="55">
        <v>3135</v>
      </c>
      <c r="C3153" s="55">
        <v>0</v>
      </c>
      <c r="D3153" s="55">
        <v>0</v>
      </c>
      <c r="E3153" s="55">
        <v>18585402.790445283</v>
      </c>
      <c r="F3153" s="55">
        <v>0</v>
      </c>
      <c r="G3153" s="55">
        <v>0</v>
      </c>
      <c r="H3153" s="55">
        <v>0</v>
      </c>
      <c r="I3153" s="55">
        <v>0</v>
      </c>
      <c r="J3153" s="55">
        <v>0</v>
      </c>
      <c r="K3153" s="55">
        <v>7351388.7860535663</v>
      </c>
      <c r="L3153" s="55">
        <v>0</v>
      </c>
      <c r="M3153" s="56">
        <v>45661251.595445469</v>
      </c>
    </row>
    <row r="3154" spans="1:13" x14ac:dyDescent="0.4">
      <c r="A3154" s="51"/>
      <c r="B3154" s="52">
        <v>3136</v>
      </c>
      <c r="C3154" s="52">
        <v>0</v>
      </c>
      <c r="D3154" s="52">
        <v>0</v>
      </c>
      <c r="E3154" s="52">
        <v>0</v>
      </c>
      <c r="F3154" s="52">
        <v>0</v>
      </c>
      <c r="G3154" s="52">
        <v>0</v>
      </c>
      <c r="H3154" s="52">
        <v>0</v>
      </c>
      <c r="I3154" s="52">
        <v>6475151.5679633711</v>
      </c>
      <c r="J3154" s="52">
        <v>6022953.1453189859</v>
      </c>
      <c r="K3154" s="52">
        <v>0</v>
      </c>
      <c r="L3154" s="52">
        <v>0</v>
      </c>
      <c r="M3154" s="53">
        <v>12348181.581226364</v>
      </c>
    </row>
    <row r="3155" spans="1:13" x14ac:dyDescent="0.4">
      <c r="A3155" s="54"/>
      <c r="B3155" s="55">
        <v>3137</v>
      </c>
      <c r="C3155" s="55">
        <v>0</v>
      </c>
      <c r="D3155" s="55">
        <v>0</v>
      </c>
      <c r="E3155" s="55">
        <v>0</v>
      </c>
      <c r="F3155" s="55">
        <v>0</v>
      </c>
      <c r="G3155" s="55">
        <v>0</v>
      </c>
      <c r="H3155" s="55">
        <v>0</v>
      </c>
      <c r="I3155" s="55">
        <v>0</v>
      </c>
      <c r="J3155" s="55">
        <v>0</v>
      </c>
      <c r="K3155" s="55">
        <v>0</v>
      </c>
      <c r="L3155" s="55">
        <v>0</v>
      </c>
      <c r="M3155" s="56">
        <v>0</v>
      </c>
    </row>
    <row r="3156" spans="1:13" x14ac:dyDescent="0.4">
      <c r="A3156" s="51"/>
      <c r="B3156" s="52">
        <v>3138</v>
      </c>
      <c r="C3156" s="52">
        <v>0</v>
      </c>
      <c r="D3156" s="52">
        <v>0</v>
      </c>
      <c r="E3156" s="52">
        <v>0</v>
      </c>
      <c r="F3156" s="52">
        <v>57907918.55194293</v>
      </c>
      <c r="G3156" s="52">
        <v>0</v>
      </c>
      <c r="H3156" s="52">
        <v>0</v>
      </c>
      <c r="I3156" s="52">
        <v>0</v>
      </c>
      <c r="J3156" s="52">
        <v>0</v>
      </c>
      <c r="K3156" s="52">
        <v>0</v>
      </c>
      <c r="L3156" s="52">
        <v>0</v>
      </c>
      <c r="M3156" s="53">
        <v>57907918.55194293</v>
      </c>
    </row>
    <row r="3157" spans="1:13" x14ac:dyDescent="0.4">
      <c r="A3157" s="54"/>
      <c r="B3157" s="55">
        <v>3139</v>
      </c>
      <c r="C3157" s="55">
        <v>0</v>
      </c>
      <c r="D3157" s="55">
        <v>0</v>
      </c>
      <c r="E3157" s="55">
        <v>0</v>
      </c>
      <c r="F3157" s="55">
        <v>0</v>
      </c>
      <c r="G3157" s="55">
        <v>0</v>
      </c>
      <c r="H3157" s="55">
        <v>0</v>
      </c>
      <c r="I3157" s="55">
        <v>28871111.563671306</v>
      </c>
      <c r="J3157" s="55">
        <v>0</v>
      </c>
      <c r="K3157" s="55">
        <v>0</v>
      </c>
      <c r="L3157" s="55">
        <v>0</v>
      </c>
      <c r="M3157" s="56">
        <v>28871111.563671306</v>
      </c>
    </row>
    <row r="3158" spans="1:13" x14ac:dyDescent="0.4">
      <c r="A3158" s="51"/>
      <c r="B3158" s="52">
        <v>3140</v>
      </c>
      <c r="C3158" s="52">
        <v>0</v>
      </c>
      <c r="D3158" s="52">
        <v>0</v>
      </c>
      <c r="E3158" s="52">
        <v>65152422.040080264</v>
      </c>
      <c r="F3158" s="52">
        <v>0</v>
      </c>
      <c r="G3158" s="52">
        <v>0</v>
      </c>
      <c r="H3158" s="52">
        <v>0</v>
      </c>
      <c r="I3158" s="52">
        <v>0</v>
      </c>
      <c r="J3158" s="52">
        <v>0</v>
      </c>
      <c r="K3158" s="52">
        <v>0</v>
      </c>
      <c r="L3158" s="52">
        <v>0</v>
      </c>
      <c r="M3158" s="53">
        <v>65152422.040080264</v>
      </c>
    </row>
    <row r="3159" spans="1:13" x14ac:dyDescent="0.4">
      <c r="A3159" s="54"/>
      <c r="B3159" s="55">
        <v>3141</v>
      </c>
      <c r="C3159" s="55">
        <v>0</v>
      </c>
      <c r="D3159" s="55">
        <v>0</v>
      </c>
      <c r="E3159" s="55">
        <v>0</v>
      </c>
      <c r="F3159" s="55">
        <v>0</v>
      </c>
      <c r="G3159" s="55">
        <v>0</v>
      </c>
      <c r="H3159" s="55">
        <v>0</v>
      </c>
      <c r="I3159" s="55">
        <v>0</v>
      </c>
      <c r="J3159" s="55">
        <v>0</v>
      </c>
      <c r="K3159" s="55">
        <v>79339881.108449906</v>
      </c>
      <c r="L3159" s="55">
        <v>0</v>
      </c>
      <c r="M3159" s="56">
        <v>79339881.108449906</v>
      </c>
    </row>
    <row r="3160" spans="1:13" x14ac:dyDescent="0.4">
      <c r="A3160" s="51"/>
      <c r="B3160" s="52">
        <v>3142</v>
      </c>
      <c r="C3160" s="52">
        <v>0</v>
      </c>
      <c r="D3160" s="52">
        <v>5850019.3418331193</v>
      </c>
      <c r="E3160" s="52">
        <v>0</v>
      </c>
      <c r="F3160" s="52">
        <v>0</v>
      </c>
      <c r="G3160" s="52">
        <v>15832776.266110511</v>
      </c>
      <c r="H3160" s="52">
        <v>0</v>
      </c>
      <c r="I3160" s="52">
        <v>0</v>
      </c>
      <c r="J3160" s="52">
        <v>0</v>
      </c>
      <c r="K3160" s="52">
        <v>0</v>
      </c>
      <c r="L3160" s="52">
        <v>0</v>
      </c>
      <c r="M3160" s="53">
        <v>21682795.607943632</v>
      </c>
    </row>
    <row r="3161" spans="1:13" x14ac:dyDescent="0.4">
      <c r="A3161" s="54"/>
      <c r="B3161" s="55">
        <v>3143</v>
      </c>
      <c r="C3161" s="55">
        <v>9223450.408243902</v>
      </c>
      <c r="D3161" s="55">
        <v>827152327.23889709</v>
      </c>
      <c r="E3161" s="55">
        <v>0</v>
      </c>
      <c r="F3161" s="55">
        <v>0</v>
      </c>
      <c r="G3161" s="55">
        <v>0</v>
      </c>
      <c r="H3161" s="55">
        <v>0</v>
      </c>
      <c r="I3161" s="55">
        <v>0</v>
      </c>
      <c r="J3161" s="55">
        <v>0</v>
      </c>
      <c r="K3161" s="55">
        <v>0</v>
      </c>
      <c r="L3161" s="55">
        <v>0</v>
      </c>
      <c r="M3161" s="56">
        <v>836375777.64714098</v>
      </c>
    </row>
    <row r="3162" spans="1:13" x14ac:dyDescent="0.4">
      <c r="A3162" s="51"/>
      <c r="B3162" s="52">
        <v>3144</v>
      </c>
      <c r="C3162" s="52">
        <v>7002275.3019801546</v>
      </c>
      <c r="D3162" s="52">
        <v>0</v>
      </c>
      <c r="E3162" s="52">
        <v>0</v>
      </c>
      <c r="F3162" s="52">
        <v>0</v>
      </c>
      <c r="G3162" s="52">
        <v>8050179.4421742084</v>
      </c>
      <c r="H3162" s="52">
        <v>0</v>
      </c>
      <c r="I3162" s="52">
        <v>0</v>
      </c>
      <c r="J3162" s="52">
        <v>0</v>
      </c>
      <c r="K3162" s="52">
        <v>229331737.40098572</v>
      </c>
      <c r="L3162" s="52">
        <v>0</v>
      </c>
      <c r="M3162" s="53">
        <v>244384192.14514008</v>
      </c>
    </row>
    <row r="3163" spans="1:13" x14ac:dyDescent="0.4">
      <c r="A3163" s="54"/>
      <c r="B3163" s="55">
        <v>3145</v>
      </c>
      <c r="C3163" s="55">
        <v>0</v>
      </c>
      <c r="D3163" s="55">
        <v>0</v>
      </c>
      <c r="E3163" s="55">
        <v>0</v>
      </c>
      <c r="F3163" s="55">
        <v>0</v>
      </c>
      <c r="G3163" s="55">
        <v>15171571.765903588</v>
      </c>
      <c r="H3163" s="55">
        <v>28537688.052819047</v>
      </c>
      <c r="I3163" s="55">
        <v>0</v>
      </c>
      <c r="J3163" s="55">
        <v>0</v>
      </c>
      <c r="K3163" s="55">
        <v>47420852.311440691</v>
      </c>
      <c r="L3163" s="55">
        <v>0</v>
      </c>
      <c r="M3163" s="56">
        <v>91130112.130163327</v>
      </c>
    </row>
    <row r="3164" spans="1:13" x14ac:dyDescent="0.4">
      <c r="A3164" s="51"/>
      <c r="B3164" s="52">
        <v>3146</v>
      </c>
      <c r="C3164" s="52">
        <v>0</v>
      </c>
      <c r="D3164" s="52">
        <v>0</v>
      </c>
      <c r="E3164" s="52">
        <v>0</v>
      </c>
      <c r="F3164" s="52">
        <v>8035475.6253052996</v>
      </c>
      <c r="G3164" s="52">
        <v>0</v>
      </c>
      <c r="H3164" s="52">
        <v>0</v>
      </c>
      <c r="I3164" s="52">
        <v>0</v>
      </c>
      <c r="J3164" s="52">
        <v>0</v>
      </c>
      <c r="K3164" s="52">
        <v>0</v>
      </c>
      <c r="L3164" s="52">
        <v>0</v>
      </c>
      <c r="M3164" s="53">
        <v>8035475.6253052996</v>
      </c>
    </row>
    <row r="3165" spans="1:13" x14ac:dyDescent="0.4">
      <c r="A3165" s="54"/>
      <c r="B3165" s="55">
        <v>3147</v>
      </c>
      <c r="C3165" s="55">
        <v>0</v>
      </c>
      <c r="D3165" s="55">
        <v>0</v>
      </c>
      <c r="E3165" s="55">
        <v>0</v>
      </c>
      <c r="F3165" s="55">
        <v>0</v>
      </c>
      <c r="G3165" s="55">
        <v>0</v>
      </c>
      <c r="H3165" s="55">
        <v>0</v>
      </c>
      <c r="I3165" s="55">
        <v>0</v>
      </c>
      <c r="J3165" s="55">
        <v>0</v>
      </c>
      <c r="K3165" s="55">
        <v>0</v>
      </c>
      <c r="L3165" s="55">
        <v>7431199.9697039612</v>
      </c>
      <c r="M3165" s="56">
        <v>7431199.9697039612</v>
      </c>
    </row>
    <row r="3166" spans="1:13" x14ac:dyDescent="0.4">
      <c r="A3166" s="51"/>
      <c r="B3166" s="52">
        <v>3148</v>
      </c>
      <c r="C3166" s="52">
        <v>0</v>
      </c>
      <c r="D3166" s="52">
        <v>0</v>
      </c>
      <c r="E3166" s="52">
        <v>0</v>
      </c>
      <c r="F3166" s="52">
        <v>0</v>
      </c>
      <c r="G3166" s="52">
        <v>0</v>
      </c>
      <c r="H3166" s="52">
        <v>0</v>
      </c>
      <c r="I3166" s="52">
        <v>0</v>
      </c>
      <c r="J3166" s="52">
        <v>0</v>
      </c>
      <c r="K3166" s="52">
        <v>0</v>
      </c>
      <c r="L3166" s="52">
        <v>0</v>
      </c>
      <c r="M3166" s="53">
        <v>5849150.8948012907</v>
      </c>
    </row>
    <row r="3167" spans="1:13" x14ac:dyDescent="0.4">
      <c r="A3167" s="54"/>
      <c r="B3167" s="55">
        <v>3149</v>
      </c>
      <c r="C3167" s="55">
        <v>0</v>
      </c>
      <c r="D3167" s="55">
        <v>0</v>
      </c>
      <c r="E3167" s="55">
        <v>0</v>
      </c>
      <c r="F3167" s="55">
        <v>0</v>
      </c>
      <c r="G3167" s="55">
        <v>0</v>
      </c>
      <c r="H3167" s="55">
        <v>0</v>
      </c>
      <c r="I3167" s="55">
        <v>0</v>
      </c>
      <c r="J3167" s="55">
        <v>2648889082.6122675</v>
      </c>
      <c r="K3167" s="55">
        <v>0</v>
      </c>
      <c r="L3167" s="55">
        <v>0</v>
      </c>
      <c r="M3167" s="56">
        <v>0</v>
      </c>
    </row>
    <row r="3168" spans="1:13" x14ac:dyDescent="0.4">
      <c r="A3168" s="51"/>
      <c r="B3168" s="52">
        <v>3150</v>
      </c>
      <c r="C3168" s="52">
        <v>16049991.085062038</v>
      </c>
      <c r="D3168" s="52">
        <v>0</v>
      </c>
      <c r="E3168" s="52">
        <v>0</v>
      </c>
      <c r="F3168" s="52">
        <v>0</v>
      </c>
      <c r="G3168" s="52">
        <v>0</v>
      </c>
      <c r="H3168" s="52">
        <v>0</v>
      </c>
      <c r="I3168" s="52">
        <v>0</v>
      </c>
      <c r="J3168" s="52">
        <v>0</v>
      </c>
      <c r="K3168" s="52">
        <v>0</v>
      </c>
      <c r="L3168" s="52">
        <v>8517106.448875742</v>
      </c>
      <c r="M3168" s="53">
        <v>24567097.533937786</v>
      </c>
    </row>
    <row r="3169" spans="1:13" x14ac:dyDescent="0.4">
      <c r="A3169" s="54"/>
      <c r="B3169" s="55">
        <v>3151</v>
      </c>
      <c r="C3169" s="55">
        <v>0</v>
      </c>
      <c r="D3169" s="55">
        <v>0</v>
      </c>
      <c r="E3169" s="55">
        <v>0</v>
      </c>
      <c r="F3169" s="55">
        <v>0</v>
      </c>
      <c r="G3169" s="55">
        <v>0</v>
      </c>
      <c r="H3169" s="55">
        <v>119955741.2081998</v>
      </c>
      <c r="I3169" s="55">
        <v>0</v>
      </c>
      <c r="J3169" s="55">
        <v>0</v>
      </c>
      <c r="K3169" s="55">
        <v>0</v>
      </c>
      <c r="L3169" s="55">
        <v>0</v>
      </c>
      <c r="M3169" s="56">
        <v>119955741.2081998</v>
      </c>
    </row>
    <row r="3170" spans="1:13" x14ac:dyDescent="0.4">
      <c r="A3170" s="51"/>
      <c r="B3170" s="52">
        <v>3152</v>
      </c>
      <c r="C3170" s="52">
        <v>0</v>
      </c>
      <c r="D3170" s="52">
        <v>0</v>
      </c>
      <c r="E3170" s="52">
        <v>0</v>
      </c>
      <c r="F3170" s="52">
        <v>111348852.49459994</v>
      </c>
      <c r="G3170" s="52">
        <v>0</v>
      </c>
      <c r="H3170" s="52">
        <v>0</v>
      </c>
      <c r="I3170" s="52">
        <v>0</v>
      </c>
      <c r="J3170" s="52">
        <v>0</v>
      </c>
      <c r="K3170" s="52">
        <v>0</v>
      </c>
      <c r="L3170" s="52">
        <v>0</v>
      </c>
      <c r="M3170" s="53">
        <v>111348852.49459994</v>
      </c>
    </row>
    <row r="3171" spans="1:13" x14ac:dyDescent="0.4">
      <c r="A3171" s="54"/>
      <c r="B3171" s="55">
        <v>3153</v>
      </c>
      <c r="C3171" s="55">
        <v>0</v>
      </c>
      <c r="D3171" s="55">
        <v>0</v>
      </c>
      <c r="E3171" s="55">
        <v>0</v>
      </c>
      <c r="F3171" s="55">
        <v>0</v>
      </c>
      <c r="G3171" s="55">
        <v>0</v>
      </c>
      <c r="H3171" s="55">
        <v>0</v>
      </c>
      <c r="I3171" s="55">
        <v>0</v>
      </c>
      <c r="J3171" s="55">
        <v>0</v>
      </c>
      <c r="K3171" s="55">
        <v>0</v>
      </c>
      <c r="L3171" s="55">
        <v>0</v>
      </c>
      <c r="M3171" s="56">
        <v>0</v>
      </c>
    </row>
    <row r="3172" spans="1:13" x14ac:dyDescent="0.4">
      <c r="A3172" s="51"/>
      <c r="B3172" s="52">
        <v>3154</v>
      </c>
      <c r="C3172" s="52">
        <v>0</v>
      </c>
      <c r="D3172" s="52">
        <v>0</v>
      </c>
      <c r="E3172" s="52">
        <v>0</v>
      </c>
      <c r="F3172" s="52">
        <v>0</v>
      </c>
      <c r="G3172" s="52">
        <v>0</v>
      </c>
      <c r="H3172" s="52">
        <v>0</v>
      </c>
      <c r="I3172" s="52">
        <v>0</v>
      </c>
      <c r="J3172" s="52">
        <v>0</v>
      </c>
      <c r="K3172" s="52">
        <v>0</v>
      </c>
      <c r="L3172" s="52">
        <v>0</v>
      </c>
      <c r="M3172" s="53">
        <v>0</v>
      </c>
    </row>
    <row r="3173" spans="1:13" x14ac:dyDescent="0.4">
      <c r="A3173" s="54"/>
      <c r="B3173" s="55">
        <v>3155</v>
      </c>
      <c r="C3173" s="55">
        <v>0</v>
      </c>
      <c r="D3173" s="55">
        <v>0</v>
      </c>
      <c r="E3173" s="55">
        <v>0</v>
      </c>
      <c r="F3173" s="55">
        <v>0</v>
      </c>
      <c r="G3173" s="55">
        <v>0</v>
      </c>
      <c r="H3173" s="55">
        <v>69901944.832154781</v>
      </c>
      <c r="I3173" s="55">
        <v>0</v>
      </c>
      <c r="J3173" s="55">
        <v>0</v>
      </c>
      <c r="K3173" s="55">
        <v>0</v>
      </c>
      <c r="L3173" s="55">
        <v>0</v>
      </c>
      <c r="M3173" s="56">
        <v>69901944.832154781</v>
      </c>
    </row>
    <row r="3174" spans="1:13" x14ac:dyDescent="0.4">
      <c r="A3174" s="51"/>
      <c r="B3174" s="52">
        <v>3156</v>
      </c>
      <c r="C3174" s="52">
        <v>0</v>
      </c>
      <c r="D3174" s="52">
        <v>0</v>
      </c>
      <c r="E3174" s="52">
        <v>0</v>
      </c>
      <c r="F3174" s="52">
        <v>0</v>
      </c>
      <c r="G3174" s="52">
        <v>0</v>
      </c>
      <c r="H3174" s="52">
        <v>0</v>
      </c>
      <c r="I3174" s="52">
        <v>0</v>
      </c>
      <c r="J3174" s="52">
        <v>0</v>
      </c>
      <c r="K3174" s="52">
        <v>0</v>
      </c>
      <c r="L3174" s="52">
        <v>8906557.8784497753</v>
      </c>
      <c r="M3174" s="53">
        <v>15600090.789518485</v>
      </c>
    </row>
    <row r="3175" spans="1:13" x14ac:dyDescent="0.4">
      <c r="A3175" s="54"/>
      <c r="B3175" s="55">
        <v>3157</v>
      </c>
      <c r="C3175" s="55">
        <v>0</v>
      </c>
      <c r="D3175" s="55">
        <v>0</v>
      </c>
      <c r="E3175" s="55">
        <v>0</v>
      </c>
      <c r="F3175" s="55">
        <v>0</v>
      </c>
      <c r="G3175" s="55">
        <v>0</v>
      </c>
      <c r="H3175" s="55">
        <v>0</v>
      </c>
      <c r="I3175" s="55">
        <v>0</v>
      </c>
      <c r="J3175" s="55">
        <v>0</v>
      </c>
      <c r="K3175" s="55">
        <v>10828188.975007383</v>
      </c>
      <c r="L3175" s="55">
        <v>0</v>
      </c>
      <c r="M3175" s="56">
        <v>10828188.975007383</v>
      </c>
    </row>
    <row r="3176" spans="1:13" x14ac:dyDescent="0.4">
      <c r="A3176" s="51"/>
      <c r="B3176" s="52">
        <v>3158</v>
      </c>
      <c r="C3176" s="52">
        <v>0</v>
      </c>
      <c r="D3176" s="52">
        <v>7680790.0813478548</v>
      </c>
      <c r="E3176" s="52">
        <v>0</v>
      </c>
      <c r="F3176" s="52">
        <v>90134679.166208625</v>
      </c>
      <c r="G3176" s="52">
        <v>0</v>
      </c>
      <c r="H3176" s="52">
        <v>0</v>
      </c>
      <c r="I3176" s="52">
        <v>0</v>
      </c>
      <c r="J3176" s="52">
        <v>0</v>
      </c>
      <c r="K3176" s="52">
        <v>0</v>
      </c>
      <c r="L3176" s="52">
        <v>0</v>
      </c>
      <c r="M3176" s="53">
        <v>97815469.247556478</v>
      </c>
    </row>
    <row r="3177" spans="1:13" x14ac:dyDescent="0.4">
      <c r="A3177" s="54"/>
      <c r="B3177" s="55">
        <v>3159</v>
      </c>
      <c r="C3177" s="55">
        <v>0</v>
      </c>
      <c r="D3177" s="55">
        <v>0</v>
      </c>
      <c r="E3177" s="55">
        <v>0</v>
      </c>
      <c r="F3177" s="55">
        <v>0</v>
      </c>
      <c r="G3177" s="55">
        <v>0</v>
      </c>
      <c r="H3177" s="55">
        <v>37911380.846037693</v>
      </c>
      <c r="I3177" s="55">
        <v>0</v>
      </c>
      <c r="J3177" s="55">
        <v>0</v>
      </c>
      <c r="K3177" s="55">
        <v>0</v>
      </c>
      <c r="L3177" s="55">
        <v>0</v>
      </c>
      <c r="M3177" s="56">
        <v>37911380.846037693</v>
      </c>
    </row>
    <row r="3178" spans="1:13" x14ac:dyDescent="0.4">
      <c r="A3178" s="51"/>
      <c r="B3178" s="52">
        <v>3160</v>
      </c>
      <c r="C3178" s="52">
        <v>8239307.4064858845</v>
      </c>
      <c r="D3178" s="52">
        <v>0</v>
      </c>
      <c r="E3178" s="52">
        <v>0</v>
      </c>
      <c r="F3178" s="52">
        <v>0</v>
      </c>
      <c r="G3178" s="52">
        <v>0</v>
      </c>
      <c r="H3178" s="52">
        <v>0</v>
      </c>
      <c r="I3178" s="52">
        <v>0</v>
      </c>
      <c r="J3178" s="52">
        <v>19809494.117931075</v>
      </c>
      <c r="K3178" s="52">
        <v>0</v>
      </c>
      <c r="L3178" s="52">
        <v>0</v>
      </c>
      <c r="M3178" s="53">
        <v>8239307.4064858845</v>
      </c>
    </row>
    <row r="3179" spans="1:13" x14ac:dyDescent="0.4">
      <c r="A3179" s="54"/>
      <c r="B3179" s="55">
        <v>3161</v>
      </c>
      <c r="C3179" s="55">
        <v>0</v>
      </c>
      <c r="D3179" s="55">
        <v>0</v>
      </c>
      <c r="E3179" s="55">
        <v>0</v>
      </c>
      <c r="F3179" s="55">
        <v>0</v>
      </c>
      <c r="G3179" s="55">
        <v>0</v>
      </c>
      <c r="H3179" s="55">
        <v>0</v>
      </c>
      <c r="I3179" s="55">
        <v>11393264.719108392</v>
      </c>
      <c r="J3179" s="55">
        <v>0</v>
      </c>
      <c r="K3179" s="55">
        <v>0</v>
      </c>
      <c r="L3179" s="55">
        <v>72604274.464225233</v>
      </c>
      <c r="M3179" s="56">
        <v>83997539.18333362</v>
      </c>
    </row>
    <row r="3180" spans="1:13" x14ac:dyDescent="0.4">
      <c r="A3180" s="51"/>
      <c r="B3180" s="52">
        <v>3162</v>
      </c>
      <c r="C3180" s="52">
        <v>0</v>
      </c>
      <c r="D3180" s="52">
        <v>0</v>
      </c>
      <c r="E3180" s="52">
        <v>0</v>
      </c>
      <c r="F3180" s="52">
        <v>0</v>
      </c>
      <c r="G3180" s="52">
        <v>0</v>
      </c>
      <c r="H3180" s="52">
        <v>0</v>
      </c>
      <c r="I3180" s="52">
        <v>0</v>
      </c>
      <c r="J3180" s="52">
        <v>0</v>
      </c>
      <c r="K3180" s="52">
        <v>0</v>
      </c>
      <c r="L3180" s="52">
        <v>0</v>
      </c>
      <c r="M3180" s="53">
        <v>0</v>
      </c>
    </row>
    <row r="3181" spans="1:13" x14ac:dyDescent="0.4">
      <c r="A3181" s="54"/>
      <c r="B3181" s="55">
        <v>3163</v>
      </c>
      <c r="C3181" s="55">
        <v>0</v>
      </c>
      <c r="D3181" s="55">
        <v>0</v>
      </c>
      <c r="E3181" s="55">
        <v>0</v>
      </c>
      <c r="F3181" s="55">
        <v>0</v>
      </c>
      <c r="G3181" s="55">
        <v>0</v>
      </c>
      <c r="H3181" s="55">
        <v>0</v>
      </c>
      <c r="I3181" s="55">
        <v>0</v>
      </c>
      <c r="J3181" s="55">
        <v>97125193.842778146</v>
      </c>
      <c r="K3181" s="55">
        <v>90560813.271661475</v>
      </c>
      <c r="L3181" s="55">
        <v>6819387.9697883651</v>
      </c>
      <c r="M3181" s="56">
        <v>97380201.241449833</v>
      </c>
    </row>
    <row r="3182" spans="1:13" x14ac:dyDescent="0.4">
      <c r="A3182" s="51"/>
      <c r="B3182" s="52">
        <v>3164</v>
      </c>
      <c r="C3182" s="52">
        <v>0</v>
      </c>
      <c r="D3182" s="52">
        <v>0</v>
      </c>
      <c r="E3182" s="52">
        <v>0</v>
      </c>
      <c r="F3182" s="52">
        <v>0</v>
      </c>
      <c r="G3182" s="52">
        <v>0</v>
      </c>
      <c r="H3182" s="52">
        <v>0</v>
      </c>
      <c r="I3182" s="52">
        <v>0</v>
      </c>
      <c r="J3182" s="52">
        <v>0</v>
      </c>
      <c r="K3182" s="52">
        <v>0</v>
      </c>
      <c r="L3182" s="52">
        <v>0</v>
      </c>
      <c r="M3182" s="53">
        <v>0</v>
      </c>
    </row>
    <row r="3183" spans="1:13" x14ac:dyDescent="0.4">
      <c r="A3183" s="54"/>
      <c r="B3183" s="55">
        <v>3165</v>
      </c>
      <c r="C3183" s="55">
        <v>0</v>
      </c>
      <c r="D3183" s="55">
        <v>0</v>
      </c>
      <c r="E3183" s="55">
        <v>0</v>
      </c>
      <c r="F3183" s="55">
        <v>0</v>
      </c>
      <c r="G3183" s="55">
        <v>0</v>
      </c>
      <c r="H3183" s="55">
        <v>0</v>
      </c>
      <c r="I3183" s="55">
        <v>0</v>
      </c>
      <c r="J3183" s="55">
        <v>21052807.502482388</v>
      </c>
      <c r="K3183" s="55">
        <v>0</v>
      </c>
      <c r="L3183" s="55">
        <v>0</v>
      </c>
      <c r="M3183" s="56">
        <v>0</v>
      </c>
    </row>
    <row r="3184" spans="1:13" x14ac:dyDescent="0.4">
      <c r="A3184" s="51"/>
      <c r="B3184" s="52">
        <v>3166</v>
      </c>
      <c r="C3184" s="52">
        <v>0</v>
      </c>
      <c r="D3184" s="52">
        <v>0</v>
      </c>
      <c r="E3184" s="52">
        <v>0</v>
      </c>
      <c r="F3184" s="52">
        <v>8806715.7554090712</v>
      </c>
      <c r="G3184" s="52">
        <v>0</v>
      </c>
      <c r="H3184" s="52">
        <v>0</v>
      </c>
      <c r="I3184" s="52">
        <v>0</v>
      </c>
      <c r="J3184" s="52">
        <v>0</v>
      </c>
      <c r="K3184" s="52">
        <v>0</v>
      </c>
      <c r="L3184" s="52">
        <v>0</v>
      </c>
      <c r="M3184" s="53">
        <v>8806715.7554090712</v>
      </c>
    </row>
    <row r="3185" spans="1:13" x14ac:dyDescent="0.4">
      <c r="A3185" s="54"/>
      <c r="B3185" s="55">
        <v>3167</v>
      </c>
      <c r="C3185" s="55">
        <v>0</v>
      </c>
      <c r="D3185" s="55">
        <v>0</v>
      </c>
      <c r="E3185" s="55">
        <v>0</v>
      </c>
      <c r="F3185" s="55">
        <v>0</v>
      </c>
      <c r="G3185" s="55">
        <v>5967692.0013398165</v>
      </c>
      <c r="H3185" s="55">
        <v>0</v>
      </c>
      <c r="I3185" s="55">
        <v>0</v>
      </c>
      <c r="J3185" s="55">
        <v>0</v>
      </c>
      <c r="K3185" s="55">
        <v>0</v>
      </c>
      <c r="L3185" s="55">
        <v>0</v>
      </c>
      <c r="M3185" s="56">
        <v>5967692.0013398165</v>
      </c>
    </row>
    <row r="3186" spans="1:13" x14ac:dyDescent="0.4">
      <c r="A3186" s="51"/>
      <c r="B3186" s="52">
        <v>3168</v>
      </c>
      <c r="C3186" s="52">
        <v>0</v>
      </c>
      <c r="D3186" s="52">
        <v>8675270.1836333591</v>
      </c>
      <c r="E3186" s="52">
        <v>0</v>
      </c>
      <c r="F3186" s="52">
        <v>0</v>
      </c>
      <c r="G3186" s="52">
        <v>0</v>
      </c>
      <c r="H3186" s="52">
        <v>0</v>
      </c>
      <c r="I3186" s="52">
        <v>0</v>
      </c>
      <c r="J3186" s="52">
        <v>0</v>
      </c>
      <c r="K3186" s="52">
        <v>0</v>
      </c>
      <c r="L3186" s="52">
        <v>0</v>
      </c>
      <c r="M3186" s="53">
        <v>8675270.1836333591</v>
      </c>
    </row>
    <row r="3187" spans="1:13" x14ac:dyDescent="0.4">
      <c r="A3187" s="54"/>
      <c r="B3187" s="55">
        <v>3169</v>
      </c>
      <c r="C3187" s="55">
        <v>0</v>
      </c>
      <c r="D3187" s="55">
        <v>0</v>
      </c>
      <c r="E3187" s="55">
        <v>0</v>
      </c>
      <c r="F3187" s="55">
        <v>0</v>
      </c>
      <c r="G3187" s="55">
        <v>0</v>
      </c>
      <c r="H3187" s="55">
        <v>0</v>
      </c>
      <c r="I3187" s="55">
        <v>0</v>
      </c>
      <c r="J3187" s="55">
        <v>0</v>
      </c>
      <c r="K3187" s="55">
        <v>0</v>
      </c>
      <c r="L3187" s="55">
        <v>0</v>
      </c>
      <c r="M3187" s="56">
        <v>0</v>
      </c>
    </row>
    <row r="3188" spans="1:13" x14ac:dyDescent="0.4">
      <c r="A3188" s="51"/>
      <c r="B3188" s="52">
        <v>3170</v>
      </c>
      <c r="C3188" s="52">
        <v>0</v>
      </c>
      <c r="D3188" s="52">
        <v>31682608.809675965</v>
      </c>
      <c r="E3188" s="52">
        <v>0</v>
      </c>
      <c r="F3188" s="52">
        <v>0</v>
      </c>
      <c r="G3188" s="52">
        <v>10567642.761683814</v>
      </c>
      <c r="H3188" s="52">
        <v>0</v>
      </c>
      <c r="I3188" s="52">
        <v>0</v>
      </c>
      <c r="J3188" s="52">
        <v>0</v>
      </c>
      <c r="K3188" s="52">
        <v>0</v>
      </c>
      <c r="L3188" s="52">
        <v>0</v>
      </c>
      <c r="M3188" s="53">
        <v>42250251.571359783</v>
      </c>
    </row>
    <row r="3189" spans="1:13" x14ac:dyDescent="0.4">
      <c r="A3189" s="54"/>
      <c r="B3189" s="55">
        <v>3171</v>
      </c>
      <c r="C3189" s="55">
        <v>0</v>
      </c>
      <c r="D3189" s="55">
        <v>0</v>
      </c>
      <c r="E3189" s="55">
        <v>16099604.577168353</v>
      </c>
      <c r="F3189" s="55">
        <v>0</v>
      </c>
      <c r="G3189" s="55">
        <v>0</v>
      </c>
      <c r="H3189" s="55">
        <v>0</v>
      </c>
      <c r="I3189" s="55">
        <v>0</v>
      </c>
      <c r="J3189" s="55">
        <v>0</v>
      </c>
      <c r="K3189" s="55">
        <v>0</v>
      </c>
      <c r="L3189" s="55">
        <v>0</v>
      </c>
      <c r="M3189" s="56">
        <v>16099604.577168353</v>
      </c>
    </row>
    <row r="3190" spans="1:13" x14ac:dyDescent="0.4">
      <c r="A3190" s="51"/>
      <c r="B3190" s="52">
        <v>3172</v>
      </c>
      <c r="C3190" s="52">
        <v>11433606.399451343</v>
      </c>
      <c r="D3190" s="52">
        <v>0</v>
      </c>
      <c r="E3190" s="52">
        <v>0</v>
      </c>
      <c r="F3190" s="52">
        <v>0</v>
      </c>
      <c r="G3190" s="52">
        <v>0</v>
      </c>
      <c r="H3190" s="52">
        <v>9078041.3797729611</v>
      </c>
      <c r="I3190" s="52">
        <v>0</v>
      </c>
      <c r="J3190" s="52">
        <v>0</v>
      </c>
      <c r="K3190" s="52">
        <v>0</v>
      </c>
      <c r="L3190" s="52">
        <v>0</v>
      </c>
      <c r="M3190" s="53">
        <v>20511647.779224303</v>
      </c>
    </row>
    <row r="3191" spans="1:13" x14ac:dyDescent="0.4">
      <c r="A3191" s="54"/>
      <c r="B3191" s="55">
        <v>3173</v>
      </c>
      <c r="C3191" s="55">
        <v>0</v>
      </c>
      <c r="D3191" s="55">
        <v>0</v>
      </c>
      <c r="E3191" s="55">
        <v>12339940.688819291</v>
      </c>
      <c r="F3191" s="55">
        <v>0</v>
      </c>
      <c r="G3191" s="55">
        <v>0</v>
      </c>
      <c r="H3191" s="55">
        <v>0</v>
      </c>
      <c r="I3191" s="55">
        <v>0</v>
      </c>
      <c r="J3191" s="55">
        <v>15096334.921645479</v>
      </c>
      <c r="K3191" s="55">
        <v>0</v>
      </c>
      <c r="L3191" s="55">
        <v>0</v>
      </c>
      <c r="M3191" s="56">
        <v>19898852.072139248</v>
      </c>
    </row>
    <row r="3192" spans="1:13" x14ac:dyDescent="0.4">
      <c r="A3192" s="51"/>
      <c r="B3192" s="52">
        <v>3174</v>
      </c>
      <c r="C3192" s="52">
        <v>0</v>
      </c>
      <c r="D3192" s="52">
        <v>0</v>
      </c>
      <c r="E3192" s="52">
        <v>0</v>
      </c>
      <c r="F3192" s="52">
        <v>0</v>
      </c>
      <c r="G3192" s="52">
        <v>10051005.38454669</v>
      </c>
      <c r="H3192" s="52">
        <v>0</v>
      </c>
      <c r="I3192" s="52">
        <v>0</v>
      </c>
      <c r="J3192" s="52">
        <v>0</v>
      </c>
      <c r="K3192" s="52">
        <v>0</v>
      </c>
      <c r="L3192" s="52">
        <v>0</v>
      </c>
      <c r="M3192" s="53">
        <v>10051005.38454669</v>
      </c>
    </row>
    <row r="3193" spans="1:13" x14ac:dyDescent="0.4">
      <c r="A3193" s="54"/>
      <c r="B3193" s="55">
        <v>3175</v>
      </c>
      <c r="C3193" s="55">
        <v>0</v>
      </c>
      <c r="D3193" s="55">
        <v>0</v>
      </c>
      <c r="E3193" s="55">
        <v>0</v>
      </c>
      <c r="F3193" s="55">
        <v>0</v>
      </c>
      <c r="G3193" s="55">
        <v>0</v>
      </c>
      <c r="H3193" s="55">
        <v>0</v>
      </c>
      <c r="I3193" s="55">
        <v>0</v>
      </c>
      <c r="J3193" s="55">
        <v>25008393.362581987</v>
      </c>
      <c r="K3193" s="55">
        <v>0</v>
      </c>
      <c r="L3193" s="55">
        <v>0</v>
      </c>
      <c r="M3193" s="56">
        <v>0</v>
      </c>
    </row>
    <row r="3194" spans="1:13" x14ac:dyDescent="0.4">
      <c r="A3194" s="51"/>
      <c r="B3194" s="52">
        <v>3176</v>
      </c>
      <c r="C3194" s="52">
        <v>0</v>
      </c>
      <c r="D3194" s="52">
        <v>0</v>
      </c>
      <c r="E3194" s="52">
        <v>0</v>
      </c>
      <c r="F3194" s="52">
        <v>0</v>
      </c>
      <c r="G3194" s="52">
        <v>0</v>
      </c>
      <c r="H3194" s="52">
        <v>0</v>
      </c>
      <c r="I3194" s="52">
        <v>6349759.4484216021</v>
      </c>
      <c r="J3194" s="52">
        <v>6565191.4094465943</v>
      </c>
      <c r="K3194" s="52">
        <v>8457179.7060294989</v>
      </c>
      <c r="L3194" s="52">
        <v>0</v>
      </c>
      <c r="M3194" s="53">
        <v>14806939.154451102</v>
      </c>
    </row>
    <row r="3195" spans="1:13" x14ac:dyDescent="0.4">
      <c r="A3195" s="54"/>
      <c r="B3195" s="55">
        <v>3177</v>
      </c>
      <c r="C3195" s="55">
        <v>0</v>
      </c>
      <c r="D3195" s="55">
        <v>0</v>
      </c>
      <c r="E3195" s="55">
        <v>0</v>
      </c>
      <c r="F3195" s="55">
        <v>0</v>
      </c>
      <c r="G3195" s="55">
        <v>0</v>
      </c>
      <c r="H3195" s="55">
        <v>0</v>
      </c>
      <c r="I3195" s="55">
        <v>0</v>
      </c>
      <c r="J3195" s="55">
        <v>0</v>
      </c>
      <c r="K3195" s="55">
        <v>0</v>
      </c>
      <c r="L3195" s="55">
        <v>0</v>
      </c>
      <c r="M3195" s="56">
        <v>0</v>
      </c>
    </row>
    <row r="3196" spans="1:13" x14ac:dyDescent="0.4">
      <c r="A3196" s="51"/>
      <c r="B3196" s="52">
        <v>3178</v>
      </c>
      <c r="C3196" s="52">
        <v>0</v>
      </c>
      <c r="D3196" s="52">
        <v>0</v>
      </c>
      <c r="E3196" s="52">
        <v>0</v>
      </c>
      <c r="F3196" s="52">
        <v>0</v>
      </c>
      <c r="G3196" s="52">
        <v>0</v>
      </c>
      <c r="H3196" s="52">
        <v>0</v>
      </c>
      <c r="I3196" s="52">
        <v>0</v>
      </c>
      <c r="J3196" s="52">
        <v>0</v>
      </c>
      <c r="K3196" s="52">
        <v>0</v>
      </c>
      <c r="L3196" s="52">
        <v>0</v>
      </c>
      <c r="M3196" s="53">
        <v>0</v>
      </c>
    </row>
    <row r="3197" spans="1:13" x14ac:dyDescent="0.4">
      <c r="A3197" s="54"/>
      <c r="B3197" s="55">
        <v>3179</v>
      </c>
      <c r="C3197" s="55">
        <v>0</v>
      </c>
      <c r="D3197" s="55">
        <v>9360028.2081480399</v>
      </c>
      <c r="E3197" s="55">
        <v>5916757.6334535591</v>
      </c>
      <c r="F3197" s="55">
        <v>0</v>
      </c>
      <c r="G3197" s="55">
        <v>0</v>
      </c>
      <c r="H3197" s="55">
        <v>0</v>
      </c>
      <c r="I3197" s="55">
        <v>0</v>
      </c>
      <c r="J3197" s="55">
        <v>0</v>
      </c>
      <c r="K3197" s="55">
        <v>0</v>
      </c>
      <c r="L3197" s="55">
        <v>0</v>
      </c>
      <c r="M3197" s="56">
        <v>15276785.841601601</v>
      </c>
    </row>
    <row r="3198" spans="1:13" x14ac:dyDescent="0.4">
      <c r="A3198" s="51"/>
      <c r="B3198" s="52">
        <v>3180</v>
      </c>
      <c r="C3198" s="52">
        <v>0</v>
      </c>
      <c r="D3198" s="52">
        <v>0</v>
      </c>
      <c r="E3198" s="52">
        <v>0</v>
      </c>
      <c r="F3198" s="52">
        <v>0</v>
      </c>
      <c r="G3198" s="52">
        <v>0</v>
      </c>
      <c r="H3198" s="52">
        <v>0</v>
      </c>
      <c r="I3198" s="52">
        <v>0</v>
      </c>
      <c r="J3198" s="52">
        <v>0</v>
      </c>
      <c r="K3198" s="52">
        <v>0</v>
      </c>
      <c r="L3198" s="52">
        <v>0</v>
      </c>
      <c r="M3198" s="53">
        <v>0</v>
      </c>
    </row>
    <row r="3199" spans="1:13" x14ac:dyDescent="0.4">
      <c r="A3199" s="54"/>
      <c r="B3199" s="55">
        <v>3181</v>
      </c>
      <c r="C3199" s="55">
        <v>0</v>
      </c>
      <c r="D3199" s="55">
        <v>0</v>
      </c>
      <c r="E3199" s="55">
        <v>0</v>
      </c>
      <c r="F3199" s="55">
        <v>0</v>
      </c>
      <c r="G3199" s="55">
        <v>0</v>
      </c>
      <c r="H3199" s="55">
        <v>0</v>
      </c>
      <c r="I3199" s="55">
        <v>0</v>
      </c>
      <c r="J3199" s="55">
        <v>0</v>
      </c>
      <c r="K3199" s="55">
        <v>0</v>
      </c>
      <c r="L3199" s="55">
        <v>0</v>
      </c>
      <c r="M3199" s="56">
        <v>5853446.57087937</v>
      </c>
    </row>
    <row r="3200" spans="1:13" x14ac:dyDescent="0.4">
      <c r="A3200" s="51"/>
      <c r="B3200" s="52">
        <v>3182</v>
      </c>
      <c r="C3200" s="52">
        <v>22898693.373240877</v>
      </c>
      <c r="D3200" s="52">
        <v>0</v>
      </c>
      <c r="E3200" s="52">
        <v>0</v>
      </c>
      <c r="F3200" s="52">
        <v>23258328.234145552</v>
      </c>
      <c r="G3200" s="52">
        <v>0</v>
      </c>
      <c r="H3200" s="52">
        <v>0</v>
      </c>
      <c r="I3200" s="52">
        <v>11735958.91967896</v>
      </c>
      <c r="J3200" s="52">
        <v>0</v>
      </c>
      <c r="K3200" s="52">
        <v>0</v>
      </c>
      <c r="L3200" s="52">
        <v>0</v>
      </c>
      <c r="M3200" s="53">
        <v>57892980.527065381</v>
      </c>
    </row>
    <row r="3201" spans="1:13" x14ac:dyDescent="0.4">
      <c r="A3201" s="54"/>
      <c r="B3201" s="55">
        <v>3183</v>
      </c>
      <c r="C3201" s="55">
        <v>0</v>
      </c>
      <c r="D3201" s="55">
        <v>41883497.746504195</v>
      </c>
      <c r="E3201" s="55">
        <v>0</v>
      </c>
      <c r="F3201" s="55">
        <v>0</v>
      </c>
      <c r="G3201" s="55">
        <v>0</v>
      </c>
      <c r="H3201" s="55">
        <v>0</v>
      </c>
      <c r="I3201" s="55">
        <v>0</v>
      </c>
      <c r="J3201" s="55">
        <v>0</v>
      </c>
      <c r="K3201" s="55">
        <v>0</v>
      </c>
      <c r="L3201" s="55">
        <v>0</v>
      </c>
      <c r="M3201" s="56">
        <v>41883497.746504195</v>
      </c>
    </row>
    <row r="3202" spans="1:13" x14ac:dyDescent="0.4">
      <c r="A3202" s="51"/>
      <c r="B3202" s="52">
        <v>3184</v>
      </c>
      <c r="C3202" s="52">
        <v>0</v>
      </c>
      <c r="D3202" s="52">
        <v>0</v>
      </c>
      <c r="E3202" s="52">
        <v>41802514.297765598</v>
      </c>
      <c r="F3202" s="52">
        <v>0</v>
      </c>
      <c r="G3202" s="52">
        <v>0</v>
      </c>
      <c r="H3202" s="52">
        <v>0</v>
      </c>
      <c r="I3202" s="52">
        <v>0</v>
      </c>
      <c r="J3202" s="52">
        <v>0</v>
      </c>
      <c r="K3202" s="52">
        <v>0</v>
      </c>
      <c r="L3202" s="52">
        <v>0</v>
      </c>
      <c r="M3202" s="53">
        <v>41802514.297765598</v>
      </c>
    </row>
    <row r="3203" spans="1:13" x14ac:dyDescent="0.4">
      <c r="A3203" s="54"/>
      <c r="B3203" s="55">
        <v>3185</v>
      </c>
      <c r="C3203" s="55">
        <v>0</v>
      </c>
      <c r="D3203" s="55">
        <v>0</v>
      </c>
      <c r="E3203" s="55">
        <v>0</v>
      </c>
      <c r="F3203" s="55">
        <v>0</v>
      </c>
      <c r="G3203" s="55">
        <v>0</v>
      </c>
      <c r="H3203" s="55">
        <v>0</v>
      </c>
      <c r="I3203" s="55">
        <v>0</v>
      </c>
      <c r="J3203" s="55">
        <v>7299568.3089163732</v>
      </c>
      <c r="K3203" s="55">
        <v>8396321.8965862319</v>
      </c>
      <c r="L3203" s="55">
        <v>0</v>
      </c>
      <c r="M3203" s="56">
        <v>8396321.8965862319</v>
      </c>
    </row>
    <row r="3204" spans="1:13" x14ac:dyDescent="0.4">
      <c r="A3204" s="51"/>
      <c r="B3204" s="52">
        <v>3186</v>
      </c>
      <c r="C3204" s="52">
        <v>0</v>
      </c>
      <c r="D3204" s="52">
        <v>0</v>
      </c>
      <c r="E3204" s="52">
        <v>0</v>
      </c>
      <c r="F3204" s="52">
        <v>0</v>
      </c>
      <c r="G3204" s="52">
        <v>15785282.119808111</v>
      </c>
      <c r="H3204" s="52">
        <v>0</v>
      </c>
      <c r="I3204" s="52">
        <v>6541614.0601418847</v>
      </c>
      <c r="J3204" s="52">
        <v>0</v>
      </c>
      <c r="K3204" s="52">
        <v>0</v>
      </c>
      <c r="L3204" s="52">
        <v>0</v>
      </c>
      <c r="M3204" s="53">
        <v>29248549.432770655</v>
      </c>
    </row>
    <row r="3205" spans="1:13" x14ac:dyDescent="0.4">
      <c r="A3205" s="54"/>
      <c r="B3205" s="55">
        <v>3187</v>
      </c>
      <c r="C3205" s="55">
        <v>8270480.9478757149</v>
      </c>
      <c r="D3205" s="55">
        <v>0</v>
      </c>
      <c r="E3205" s="55">
        <v>0</v>
      </c>
      <c r="F3205" s="55">
        <v>0</v>
      </c>
      <c r="G3205" s="55">
        <v>0</v>
      </c>
      <c r="H3205" s="55">
        <v>0</v>
      </c>
      <c r="I3205" s="55">
        <v>5827980.8934603911</v>
      </c>
      <c r="J3205" s="55">
        <v>0</v>
      </c>
      <c r="K3205" s="55">
        <v>0</v>
      </c>
      <c r="L3205" s="55">
        <v>0</v>
      </c>
      <c r="M3205" s="56">
        <v>14098461.841336109</v>
      </c>
    </row>
    <row r="3206" spans="1:13" x14ac:dyDescent="0.4">
      <c r="A3206" s="51"/>
      <c r="B3206" s="52">
        <v>3188</v>
      </c>
      <c r="C3206" s="52">
        <v>0</v>
      </c>
      <c r="D3206" s="52">
        <v>0</v>
      </c>
      <c r="E3206" s="52">
        <v>0</v>
      </c>
      <c r="F3206" s="52">
        <v>0</v>
      </c>
      <c r="G3206" s="52">
        <v>5966430.4371719742</v>
      </c>
      <c r="H3206" s="52">
        <v>0</v>
      </c>
      <c r="I3206" s="52">
        <v>0</v>
      </c>
      <c r="J3206" s="52">
        <v>0</v>
      </c>
      <c r="K3206" s="52">
        <v>0</v>
      </c>
      <c r="L3206" s="52">
        <v>0</v>
      </c>
      <c r="M3206" s="53">
        <v>5966430.4371719742</v>
      </c>
    </row>
    <row r="3207" spans="1:13" x14ac:dyDescent="0.4">
      <c r="A3207" s="54"/>
      <c r="B3207" s="55">
        <v>3189</v>
      </c>
      <c r="C3207" s="55">
        <v>0</v>
      </c>
      <c r="D3207" s="55">
        <v>0</v>
      </c>
      <c r="E3207" s="55">
        <v>0</v>
      </c>
      <c r="F3207" s="55">
        <v>0</v>
      </c>
      <c r="G3207" s="55">
        <v>0</v>
      </c>
      <c r="H3207" s="55">
        <v>0</v>
      </c>
      <c r="I3207" s="55">
        <v>0</v>
      </c>
      <c r="J3207" s="55">
        <v>7334352.5467855874</v>
      </c>
      <c r="K3207" s="55">
        <v>0</v>
      </c>
      <c r="L3207" s="55">
        <v>6132676.2289046329</v>
      </c>
      <c r="M3207" s="56">
        <v>6132676.2289046329</v>
      </c>
    </row>
    <row r="3208" spans="1:13" x14ac:dyDescent="0.4">
      <c r="A3208" s="51"/>
      <c r="B3208" s="52">
        <v>3190</v>
      </c>
      <c r="C3208" s="52">
        <v>0</v>
      </c>
      <c r="D3208" s="52">
        <v>0</v>
      </c>
      <c r="E3208" s="52">
        <v>0</v>
      </c>
      <c r="F3208" s="52">
        <v>0</v>
      </c>
      <c r="G3208" s="52">
        <v>0</v>
      </c>
      <c r="H3208" s="52">
        <v>0</v>
      </c>
      <c r="I3208" s="52">
        <v>0</v>
      </c>
      <c r="J3208" s="52">
        <v>0</v>
      </c>
      <c r="K3208" s="52">
        <v>0</v>
      </c>
      <c r="L3208" s="52">
        <v>0</v>
      </c>
      <c r="M3208" s="53">
        <v>0</v>
      </c>
    </row>
    <row r="3209" spans="1:13" x14ac:dyDescent="0.4">
      <c r="A3209" s="54"/>
      <c r="B3209" s="55">
        <v>3191</v>
      </c>
      <c r="C3209" s="55">
        <v>0</v>
      </c>
      <c r="D3209" s="55">
        <v>0</v>
      </c>
      <c r="E3209" s="55">
        <v>0</v>
      </c>
      <c r="F3209" s="55">
        <v>0</v>
      </c>
      <c r="G3209" s="55">
        <v>0</v>
      </c>
      <c r="H3209" s="55">
        <v>0</v>
      </c>
      <c r="I3209" s="55">
        <v>0</v>
      </c>
      <c r="J3209" s="55">
        <v>0</v>
      </c>
      <c r="K3209" s="55">
        <v>0</v>
      </c>
      <c r="L3209" s="55">
        <v>0</v>
      </c>
      <c r="M3209" s="56">
        <v>0</v>
      </c>
    </row>
    <row r="3210" spans="1:13" x14ac:dyDescent="0.4">
      <c r="A3210" s="51"/>
      <c r="B3210" s="52">
        <v>3192</v>
      </c>
      <c r="C3210" s="52">
        <v>0</v>
      </c>
      <c r="D3210" s="52">
        <v>0</v>
      </c>
      <c r="E3210" s="52">
        <v>0</v>
      </c>
      <c r="F3210" s="52">
        <v>0</v>
      </c>
      <c r="G3210" s="52">
        <v>0</v>
      </c>
      <c r="H3210" s="52">
        <v>17693284.49820739</v>
      </c>
      <c r="I3210" s="52">
        <v>0</v>
      </c>
      <c r="J3210" s="52">
        <v>0</v>
      </c>
      <c r="K3210" s="52">
        <v>26461456.147049382</v>
      </c>
      <c r="L3210" s="52">
        <v>0</v>
      </c>
      <c r="M3210" s="53">
        <v>44154740.645256773</v>
      </c>
    </row>
    <row r="3211" spans="1:13" x14ac:dyDescent="0.4">
      <c r="A3211" s="54"/>
      <c r="B3211" s="55">
        <v>3193</v>
      </c>
      <c r="C3211" s="55">
        <v>0</v>
      </c>
      <c r="D3211" s="55">
        <v>0</v>
      </c>
      <c r="E3211" s="55">
        <v>0</v>
      </c>
      <c r="F3211" s="55">
        <v>0</v>
      </c>
      <c r="G3211" s="55">
        <v>9780421.5559949409</v>
      </c>
      <c r="H3211" s="55">
        <v>0</v>
      </c>
      <c r="I3211" s="55">
        <v>0</v>
      </c>
      <c r="J3211" s="55">
        <v>0</v>
      </c>
      <c r="K3211" s="55">
        <v>0</v>
      </c>
      <c r="L3211" s="55">
        <v>0</v>
      </c>
      <c r="M3211" s="56">
        <v>9780421.5559949409</v>
      </c>
    </row>
    <row r="3212" spans="1:13" x14ac:dyDescent="0.4">
      <c r="A3212" s="51"/>
      <c r="B3212" s="52">
        <v>3194</v>
      </c>
      <c r="C3212" s="52">
        <v>0</v>
      </c>
      <c r="D3212" s="52">
        <v>0</v>
      </c>
      <c r="E3212" s="52">
        <v>0</v>
      </c>
      <c r="F3212" s="52">
        <v>0</v>
      </c>
      <c r="G3212" s="52">
        <v>0</v>
      </c>
      <c r="H3212" s="52">
        <v>7183594.3323814506</v>
      </c>
      <c r="I3212" s="52">
        <v>0</v>
      </c>
      <c r="J3212" s="52">
        <v>39156477.222353429</v>
      </c>
      <c r="K3212" s="52">
        <v>0</v>
      </c>
      <c r="L3212" s="52">
        <v>0</v>
      </c>
      <c r="M3212" s="53">
        <v>7183594.3323814506</v>
      </c>
    </row>
    <row r="3213" spans="1:13" x14ac:dyDescent="0.4">
      <c r="A3213" s="54"/>
      <c r="B3213" s="55">
        <v>3195</v>
      </c>
      <c r="C3213" s="55">
        <v>0</v>
      </c>
      <c r="D3213" s="55">
        <v>0</v>
      </c>
      <c r="E3213" s="55">
        <v>0</v>
      </c>
      <c r="F3213" s="55">
        <v>0</v>
      </c>
      <c r="G3213" s="55">
        <v>0</v>
      </c>
      <c r="H3213" s="55">
        <v>0</v>
      </c>
      <c r="I3213" s="55">
        <v>0</v>
      </c>
      <c r="J3213" s="55">
        <v>0</v>
      </c>
      <c r="K3213" s="55">
        <v>0</v>
      </c>
      <c r="L3213" s="55">
        <v>0</v>
      </c>
      <c r="M3213" s="56">
        <v>0</v>
      </c>
    </row>
    <row r="3214" spans="1:13" x14ac:dyDescent="0.4">
      <c r="A3214" s="51"/>
      <c r="B3214" s="52">
        <v>3196</v>
      </c>
      <c r="C3214" s="52">
        <v>0</v>
      </c>
      <c r="D3214" s="52">
        <v>0</v>
      </c>
      <c r="E3214" s="52">
        <v>0</v>
      </c>
      <c r="F3214" s="52">
        <v>6973389.5960389022</v>
      </c>
      <c r="G3214" s="52">
        <v>0</v>
      </c>
      <c r="H3214" s="52">
        <v>0</v>
      </c>
      <c r="I3214" s="52">
        <v>7237853.9462870322</v>
      </c>
      <c r="J3214" s="52">
        <v>0</v>
      </c>
      <c r="K3214" s="52">
        <v>0</v>
      </c>
      <c r="L3214" s="52">
        <v>0</v>
      </c>
      <c r="M3214" s="53">
        <v>14211243.542325934</v>
      </c>
    </row>
    <row r="3215" spans="1:13" x14ac:dyDescent="0.4">
      <c r="A3215" s="54"/>
      <c r="B3215" s="55">
        <v>3197</v>
      </c>
      <c r="C3215" s="55">
        <v>0</v>
      </c>
      <c r="D3215" s="55">
        <v>0</v>
      </c>
      <c r="E3215" s="55">
        <v>0</v>
      </c>
      <c r="F3215" s="55">
        <v>0</v>
      </c>
      <c r="G3215" s="55">
        <v>0</v>
      </c>
      <c r="H3215" s="55">
        <v>0</v>
      </c>
      <c r="I3215" s="55">
        <v>0</v>
      </c>
      <c r="J3215" s="55">
        <v>5886390.8621079037</v>
      </c>
      <c r="K3215" s="55">
        <v>0</v>
      </c>
      <c r="L3215" s="55">
        <v>0</v>
      </c>
      <c r="M3215" s="56">
        <v>6695827.1918970384</v>
      </c>
    </row>
    <row r="3216" spans="1:13" x14ac:dyDescent="0.4">
      <c r="A3216" s="51"/>
      <c r="B3216" s="52">
        <v>3198</v>
      </c>
      <c r="C3216" s="52">
        <v>0</v>
      </c>
      <c r="D3216" s="52">
        <v>0</v>
      </c>
      <c r="E3216" s="52">
        <v>0</v>
      </c>
      <c r="F3216" s="52">
        <v>0</v>
      </c>
      <c r="G3216" s="52">
        <v>0</v>
      </c>
      <c r="H3216" s="52">
        <v>0</v>
      </c>
      <c r="I3216" s="52">
        <v>0</v>
      </c>
      <c r="J3216" s="52">
        <v>0</v>
      </c>
      <c r="K3216" s="52">
        <v>0</v>
      </c>
      <c r="L3216" s="52">
        <v>0</v>
      </c>
      <c r="M3216" s="53">
        <v>0</v>
      </c>
    </row>
    <row r="3217" spans="1:13" x14ac:dyDescent="0.4">
      <c r="A3217" s="54"/>
      <c r="B3217" s="55">
        <v>3199</v>
      </c>
      <c r="C3217" s="55">
        <v>0</v>
      </c>
      <c r="D3217" s="55">
        <v>0</v>
      </c>
      <c r="E3217" s="55">
        <v>0</v>
      </c>
      <c r="F3217" s="55">
        <v>16460063.366160922</v>
      </c>
      <c r="G3217" s="55">
        <v>0</v>
      </c>
      <c r="H3217" s="55">
        <v>0</v>
      </c>
      <c r="I3217" s="55">
        <v>0</v>
      </c>
      <c r="J3217" s="55">
        <v>0</v>
      </c>
      <c r="K3217" s="55">
        <v>0</v>
      </c>
      <c r="L3217" s="55">
        <v>0</v>
      </c>
      <c r="M3217" s="56">
        <v>16460063.366160922</v>
      </c>
    </row>
    <row r="3218" spans="1:13" x14ac:dyDescent="0.4">
      <c r="A3218" s="51"/>
      <c r="B3218" s="52">
        <v>3200</v>
      </c>
      <c r="C3218" s="52">
        <v>8102586.4757152405</v>
      </c>
      <c r="D3218" s="52">
        <v>0</v>
      </c>
      <c r="E3218" s="52">
        <v>8400036.4214686602</v>
      </c>
      <c r="F3218" s="52">
        <v>0</v>
      </c>
      <c r="G3218" s="52">
        <v>0</v>
      </c>
      <c r="H3218" s="52">
        <v>0</v>
      </c>
      <c r="I3218" s="52">
        <v>0</v>
      </c>
      <c r="J3218" s="52">
        <v>0</v>
      </c>
      <c r="K3218" s="52">
        <v>6867316.0199560113</v>
      </c>
      <c r="L3218" s="52">
        <v>0</v>
      </c>
      <c r="M3218" s="53">
        <v>23369938.91713991</v>
      </c>
    </row>
    <row r="3219" spans="1:13" x14ac:dyDescent="0.4">
      <c r="A3219" s="54"/>
      <c r="B3219" s="55">
        <v>3201</v>
      </c>
      <c r="C3219" s="55">
        <v>0</v>
      </c>
      <c r="D3219" s="55">
        <v>0</v>
      </c>
      <c r="E3219" s="55">
        <v>0</v>
      </c>
      <c r="F3219" s="55">
        <v>0</v>
      </c>
      <c r="G3219" s="55">
        <v>0</v>
      </c>
      <c r="H3219" s="55">
        <v>16697467.194322906</v>
      </c>
      <c r="I3219" s="55">
        <v>0</v>
      </c>
      <c r="J3219" s="55">
        <v>0</v>
      </c>
      <c r="K3219" s="55">
        <v>0</v>
      </c>
      <c r="L3219" s="55">
        <v>0</v>
      </c>
      <c r="M3219" s="56">
        <v>16697467.194322906</v>
      </c>
    </row>
    <row r="3220" spans="1:13" x14ac:dyDescent="0.4">
      <c r="A3220" s="51"/>
      <c r="B3220" s="52">
        <v>3202</v>
      </c>
      <c r="C3220" s="52">
        <v>0</v>
      </c>
      <c r="D3220" s="52">
        <v>0</v>
      </c>
      <c r="E3220" s="52">
        <v>0</v>
      </c>
      <c r="F3220" s="52">
        <v>574343652.23970628</v>
      </c>
      <c r="G3220" s="52">
        <v>0</v>
      </c>
      <c r="H3220" s="52">
        <v>0</v>
      </c>
      <c r="I3220" s="52">
        <v>0</v>
      </c>
      <c r="J3220" s="52">
        <v>0</v>
      </c>
      <c r="K3220" s="52">
        <v>0</v>
      </c>
      <c r="L3220" s="52">
        <v>0</v>
      </c>
      <c r="M3220" s="53">
        <v>604851371.96874344</v>
      </c>
    </row>
    <row r="3221" spans="1:13" x14ac:dyDescent="0.4">
      <c r="A3221" s="54"/>
      <c r="B3221" s="55">
        <v>3203</v>
      </c>
      <c r="C3221" s="55">
        <v>0</v>
      </c>
      <c r="D3221" s="55">
        <v>0</v>
      </c>
      <c r="E3221" s="55">
        <v>0</v>
      </c>
      <c r="F3221" s="55">
        <v>7749451.8409794532</v>
      </c>
      <c r="G3221" s="55">
        <v>12554233.720426124</v>
      </c>
      <c r="H3221" s="55">
        <v>0</v>
      </c>
      <c r="I3221" s="55">
        <v>0</v>
      </c>
      <c r="J3221" s="55">
        <v>0</v>
      </c>
      <c r="K3221" s="55">
        <v>0</v>
      </c>
      <c r="L3221" s="55">
        <v>8973488.2773890365</v>
      </c>
      <c r="M3221" s="56">
        <v>29277173.838794611</v>
      </c>
    </row>
    <row r="3222" spans="1:13" x14ac:dyDescent="0.4">
      <c r="A3222" s="51"/>
      <c r="B3222" s="52">
        <v>3204</v>
      </c>
      <c r="C3222" s="52">
        <v>7051904.4934754493</v>
      </c>
      <c r="D3222" s="52">
        <v>0</v>
      </c>
      <c r="E3222" s="52">
        <v>0</v>
      </c>
      <c r="F3222" s="52">
        <v>0</v>
      </c>
      <c r="G3222" s="52">
        <v>0</v>
      </c>
      <c r="H3222" s="52">
        <v>0</v>
      </c>
      <c r="I3222" s="52">
        <v>0</v>
      </c>
      <c r="J3222" s="52">
        <v>0</v>
      </c>
      <c r="K3222" s="52">
        <v>0</v>
      </c>
      <c r="L3222" s="52">
        <v>0</v>
      </c>
      <c r="M3222" s="53">
        <v>7051904.4934754493</v>
      </c>
    </row>
    <row r="3223" spans="1:13" x14ac:dyDescent="0.4">
      <c r="A3223" s="54"/>
      <c r="B3223" s="55">
        <v>3205</v>
      </c>
      <c r="C3223" s="55">
        <v>0</v>
      </c>
      <c r="D3223" s="55">
        <v>0</v>
      </c>
      <c r="E3223" s="55">
        <v>0</v>
      </c>
      <c r="F3223" s="55">
        <v>0</v>
      </c>
      <c r="G3223" s="55">
        <v>6707945.5830023866</v>
      </c>
      <c r="H3223" s="55">
        <v>0</v>
      </c>
      <c r="I3223" s="55">
        <v>0</v>
      </c>
      <c r="J3223" s="55">
        <v>0</v>
      </c>
      <c r="K3223" s="55">
        <v>0</v>
      </c>
      <c r="L3223" s="55">
        <v>0</v>
      </c>
      <c r="M3223" s="56">
        <v>23998682.45313447</v>
      </c>
    </row>
    <row r="3224" spans="1:13" x14ac:dyDescent="0.4">
      <c r="A3224" s="51"/>
      <c r="B3224" s="52">
        <v>3206</v>
      </c>
      <c r="C3224" s="52">
        <v>0</v>
      </c>
      <c r="D3224" s="52">
        <v>0</v>
      </c>
      <c r="E3224" s="52">
        <v>0</v>
      </c>
      <c r="F3224" s="52">
        <v>0</v>
      </c>
      <c r="G3224" s="52">
        <v>0</v>
      </c>
      <c r="H3224" s="52">
        <v>0</v>
      </c>
      <c r="I3224" s="52">
        <v>0</v>
      </c>
      <c r="J3224" s="52">
        <v>0</v>
      </c>
      <c r="K3224" s="52">
        <v>0</v>
      </c>
      <c r="L3224" s="52">
        <v>0</v>
      </c>
      <c r="M3224" s="53">
        <v>0</v>
      </c>
    </row>
    <row r="3225" spans="1:13" x14ac:dyDescent="0.4">
      <c r="A3225" s="54"/>
      <c r="B3225" s="55">
        <v>3207</v>
      </c>
      <c r="C3225" s="55">
        <v>0</v>
      </c>
      <c r="D3225" s="55">
        <v>0</v>
      </c>
      <c r="E3225" s="55">
        <v>0</v>
      </c>
      <c r="F3225" s="55">
        <v>0</v>
      </c>
      <c r="G3225" s="55">
        <v>0</v>
      </c>
      <c r="H3225" s="55">
        <v>0</v>
      </c>
      <c r="I3225" s="55">
        <v>0</v>
      </c>
      <c r="J3225" s="55">
        <v>0</v>
      </c>
      <c r="K3225" s="55">
        <v>0</v>
      </c>
      <c r="L3225" s="55">
        <v>0</v>
      </c>
      <c r="M3225" s="56">
        <v>0</v>
      </c>
    </row>
    <row r="3226" spans="1:13" x14ac:dyDescent="0.4">
      <c r="A3226" s="51"/>
      <c r="B3226" s="52">
        <v>3208</v>
      </c>
      <c r="C3226" s="52">
        <v>0</v>
      </c>
      <c r="D3226" s="52">
        <v>0</v>
      </c>
      <c r="E3226" s="52">
        <v>0</v>
      </c>
      <c r="F3226" s="52">
        <v>0</v>
      </c>
      <c r="G3226" s="52">
        <v>0</v>
      </c>
      <c r="H3226" s="52">
        <v>0</v>
      </c>
      <c r="I3226" s="52">
        <v>0</v>
      </c>
      <c r="J3226" s="52">
        <v>0</v>
      </c>
      <c r="K3226" s="52">
        <v>0</v>
      </c>
      <c r="L3226" s="52">
        <v>0</v>
      </c>
      <c r="M3226" s="53">
        <v>0</v>
      </c>
    </row>
    <row r="3227" spans="1:13" x14ac:dyDescent="0.4">
      <c r="A3227" s="54"/>
      <c r="B3227" s="55">
        <v>3209</v>
      </c>
      <c r="C3227" s="55">
        <v>0</v>
      </c>
      <c r="D3227" s="55">
        <v>0</v>
      </c>
      <c r="E3227" s="55">
        <v>0</v>
      </c>
      <c r="F3227" s="55">
        <v>0</v>
      </c>
      <c r="G3227" s="55">
        <v>0</v>
      </c>
      <c r="H3227" s="55">
        <v>0</v>
      </c>
      <c r="I3227" s="55">
        <v>0</v>
      </c>
      <c r="J3227" s="55">
        <v>0</v>
      </c>
      <c r="K3227" s="55">
        <v>0</v>
      </c>
      <c r="L3227" s="55">
        <v>0</v>
      </c>
      <c r="M3227" s="56">
        <v>49565986.029781163</v>
      </c>
    </row>
    <row r="3228" spans="1:13" x14ac:dyDescent="0.4">
      <c r="A3228" s="51"/>
      <c r="B3228" s="52">
        <v>3210</v>
      </c>
      <c r="C3228" s="52">
        <v>0</v>
      </c>
      <c r="D3228" s="52">
        <v>0</v>
      </c>
      <c r="E3228" s="52">
        <v>0</v>
      </c>
      <c r="F3228" s="52">
        <v>0</v>
      </c>
      <c r="G3228" s="52">
        <v>20704283.265223105</v>
      </c>
      <c r="H3228" s="52">
        <v>0</v>
      </c>
      <c r="I3228" s="52">
        <v>0</v>
      </c>
      <c r="J3228" s="52">
        <v>0</v>
      </c>
      <c r="K3228" s="52">
        <v>0</v>
      </c>
      <c r="L3228" s="52">
        <v>0</v>
      </c>
      <c r="M3228" s="53">
        <v>20704283.265223105</v>
      </c>
    </row>
    <row r="3229" spans="1:13" x14ac:dyDescent="0.4">
      <c r="A3229" s="54"/>
      <c r="B3229" s="55">
        <v>3211</v>
      </c>
      <c r="C3229" s="55">
        <v>0</v>
      </c>
      <c r="D3229" s="55">
        <v>0</v>
      </c>
      <c r="E3229" s="55">
        <v>0</v>
      </c>
      <c r="F3229" s="55">
        <v>0</v>
      </c>
      <c r="G3229" s="55">
        <v>0</v>
      </c>
      <c r="H3229" s="55">
        <v>0</v>
      </c>
      <c r="I3229" s="55">
        <v>0</v>
      </c>
      <c r="J3229" s="55">
        <v>0</v>
      </c>
      <c r="K3229" s="55">
        <v>8097048.8799812915</v>
      </c>
      <c r="L3229" s="55">
        <v>0</v>
      </c>
      <c r="M3229" s="56">
        <v>8097048.8799812915</v>
      </c>
    </row>
    <row r="3230" spans="1:13" x14ac:dyDescent="0.4">
      <c r="A3230" s="51"/>
      <c r="B3230" s="52">
        <v>3212</v>
      </c>
      <c r="C3230" s="52">
        <v>0</v>
      </c>
      <c r="D3230" s="52">
        <v>0</v>
      </c>
      <c r="E3230" s="52">
        <v>0</v>
      </c>
      <c r="F3230" s="52">
        <v>0</v>
      </c>
      <c r="G3230" s="52">
        <v>163489307.23659813</v>
      </c>
      <c r="H3230" s="52">
        <v>0</v>
      </c>
      <c r="I3230" s="52">
        <v>0</v>
      </c>
      <c r="J3230" s="52">
        <v>0</v>
      </c>
      <c r="K3230" s="52">
        <v>0</v>
      </c>
      <c r="L3230" s="52">
        <v>0</v>
      </c>
      <c r="M3230" s="53">
        <v>163489307.23659813</v>
      </c>
    </row>
    <row r="3231" spans="1:13" x14ac:dyDescent="0.4">
      <c r="A3231" s="54"/>
      <c r="B3231" s="55">
        <v>3213</v>
      </c>
      <c r="C3231" s="55">
        <v>0</v>
      </c>
      <c r="D3231" s="55">
        <v>0</v>
      </c>
      <c r="E3231" s="55">
        <v>0</v>
      </c>
      <c r="F3231" s="55">
        <v>42699128.641813397</v>
      </c>
      <c r="G3231" s="55">
        <v>0</v>
      </c>
      <c r="H3231" s="55">
        <v>0</v>
      </c>
      <c r="I3231" s="55">
        <v>0</v>
      </c>
      <c r="J3231" s="55">
        <v>0</v>
      </c>
      <c r="K3231" s="55">
        <v>0</v>
      </c>
      <c r="L3231" s="55">
        <v>0</v>
      </c>
      <c r="M3231" s="56">
        <v>42699128.641813397</v>
      </c>
    </row>
    <row r="3232" spans="1:13" x14ac:dyDescent="0.4">
      <c r="A3232" s="51"/>
      <c r="B3232" s="52">
        <v>3214</v>
      </c>
      <c r="C3232" s="52">
        <v>0</v>
      </c>
      <c r="D3232" s="52">
        <v>0</v>
      </c>
      <c r="E3232" s="52">
        <v>8516571.0200943537</v>
      </c>
      <c r="F3232" s="52">
        <v>0</v>
      </c>
      <c r="G3232" s="52">
        <v>12846170.757812904</v>
      </c>
      <c r="H3232" s="52">
        <v>0</v>
      </c>
      <c r="I3232" s="52">
        <v>0</v>
      </c>
      <c r="J3232" s="52">
        <v>0</v>
      </c>
      <c r="K3232" s="52">
        <v>0</v>
      </c>
      <c r="L3232" s="52">
        <v>0</v>
      </c>
      <c r="M3232" s="53">
        <v>21362741.77790726</v>
      </c>
    </row>
    <row r="3233" spans="1:13" x14ac:dyDescent="0.4">
      <c r="A3233" s="54"/>
      <c r="B3233" s="55">
        <v>3215</v>
      </c>
      <c r="C3233" s="55">
        <v>0</v>
      </c>
      <c r="D3233" s="55">
        <v>0</v>
      </c>
      <c r="E3233" s="55">
        <v>7281470.7474986333</v>
      </c>
      <c r="F3233" s="55">
        <v>0</v>
      </c>
      <c r="G3233" s="55">
        <v>0</v>
      </c>
      <c r="H3233" s="55">
        <v>0</v>
      </c>
      <c r="I3233" s="55">
        <v>0</v>
      </c>
      <c r="J3233" s="55">
        <v>0</v>
      </c>
      <c r="K3233" s="55">
        <v>0</v>
      </c>
      <c r="L3233" s="55">
        <v>0</v>
      </c>
      <c r="M3233" s="56">
        <v>7281470.7474986333</v>
      </c>
    </row>
    <row r="3234" spans="1:13" x14ac:dyDescent="0.4">
      <c r="A3234" s="51"/>
      <c r="B3234" s="52">
        <v>3216</v>
      </c>
      <c r="C3234" s="52">
        <v>0</v>
      </c>
      <c r="D3234" s="52">
        <v>0</v>
      </c>
      <c r="E3234" s="52">
        <v>0</v>
      </c>
      <c r="F3234" s="52">
        <v>0</v>
      </c>
      <c r="G3234" s="52">
        <v>12312186.347602852</v>
      </c>
      <c r="H3234" s="52">
        <v>7230513.0613431092</v>
      </c>
      <c r="I3234" s="52">
        <v>0</v>
      </c>
      <c r="J3234" s="52">
        <v>0</v>
      </c>
      <c r="K3234" s="52">
        <v>0</v>
      </c>
      <c r="L3234" s="52">
        <v>6672406.4174152883</v>
      </c>
      <c r="M3234" s="53">
        <v>26215105.826361246</v>
      </c>
    </row>
    <row r="3235" spans="1:13" x14ac:dyDescent="0.4">
      <c r="A3235" s="54"/>
      <c r="B3235" s="55">
        <v>3217</v>
      </c>
      <c r="C3235" s="55">
        <v>0</v>
      </c>
      <c r="D3235" s="55">
        <v>116250946.13292515</v>
      </c>
      <c r="E3235" s="55">
        <v>0</v>
      </c>
      <c r="F3235" s="55">
        <v>0</v>
      </c>
      <c r="G3235" s="55">
        <v>0</v>
      </c>
      <c r="H3235" s="55">
        <v>0</v>
      </c>
      <c r="I3235" s="55">
        <v>0</v>
      </c>
      <c r="J3235" s="55">
        <v>0</v>
      </c>
      <c r="K3235" s="55">
        <v>0</v>
      </c>
      <c r="L3235" s="55">
        <v>0</v>
      </c>
      <c r="M3235" s="56">
        <v>123557994.01092656</v>
      </c>
    </row>
    <row r="3236" spans="1:13" x14ac:dyDescent="0.4">
      <c r="A3236" s="51"/>
      <c r="B3236" s="52">
        <v>3218</v>
      </c>
      <c r="C3236" s="52">
        <v>0</v>
      </c>
      <c r="D3236" s="52">
        <v>0</v>
      </c>
      <c r="E3236" s="52">
        <v>0</v>
      </c>
      <c r="F3236" s="52">
        <v>0</v>
      </c>
      <c r="G3236" s="52">
        <v>0</v>
      </c>
      <c r="H3236" s="52">
        <v>0</v>
      </c>
      <c r="I3236" s="52">
        <v>0</v>
      </c>
      <c r="J3236" s="52">
        <v>0</v>
      </c>
      <c r="K3236" s="52">
        <v>0</v>
      </c>
      <c r="L3236" s="52">
        <v>0</v>
      </c>
      <c r="M3236" s="53">
        <v>0</v>
      </c>
    </row>
    <row r="3237" spans="1:13" x14ac:dyDescent="0.4">
      <c r="A3237" s="54"/>
      <c r="B3237" s="55">
        <v>3219</v>
      </c>
      <c r="C3237" s="55">
        <v>0</v>
      </c>
      <c r="D3237" s="55">
        <v>0</v>
      </c>
      <c r="E3237" s="55">
        <v>0</v>
      </c>
      <c r="F3237" s="55">
        <v>0</v>
      </c>
      <c r="G3237" s="55">
        <v>0</v>
      </c>
      <c r="H3237" s="55">
        <v>0</v>
      </c>
      <c r="I3237" s="55">
        <v>0</v>
      </c>
      <c r="J3237" s="55">
        <v>0</v>
      </c>
      <c r="K3237" s="55">
        <v>0</v>
      </c>
      <c r="L3237" s="55">
        <v>0</v>
      </c>
      <c r="M3237" s="56">
        <v>0</v>
      </c>
    </row>
    <row r="3238" spans="1:13" x14ac:dyDescent="0.4">
      <c r="A3238" s="51"/>
      <c r="B3238" s="52">
        <v>3220</v>
      </c>
      <c r="C3238" s="52">
        <v>0</v>
      </c>
      <c r="D3238" s="52">
        <v>0</v>
      </c>
      <c r="E3238" s="52">
        <v>0</v>
      </c>
      <c r="F3238" s="52">
        <v>0</v>
      </c>
      <c r="G3238" s="52">
        <v>0</v>
      </c>
      <c r="H3238" s="52">
        <v>0</v>
      </c>
      <c r="I3238" s="52">
        <v>0</v>
      </c>
      <c r="J3238" s="52">
        <v>0</v>
      </c>
      <c r="K3238" s="52">
        <v>0</v>
      </c>
      <c r="L3238" s="52">
        <v>0</v>
      </c>
      <c r="M3238" s="53">
        <v>0</v>
      </c>
    </row>
    <row r="3239" spans="1:13" x14ac:dyDescent="0.4">
      <c r="A3239" s="54"/>
      <c r="B3239" s="55">
        <v>3221</v>
      </c>
      <c r="C3239" s="55">
        <v>0</v>
      </c>
      <c r="D3239" s="55">
        <v>0</v>
      </c>
      <c r="E3239" s="55">
        <v>0</v>
      </c>
      <c r="F3239" s="55">
        <v>0</v>
      </c>
      <c r="G3239" s="55">
        <v>0</v>
      </c>
      <c r="H3239" s="55">
        <v>0</v>
      </c>
      <c r="I3239" s="55">
        <v>0</v>
      </c>
      <c r="J3239" s="55">
        <v>0</v>
      </c>
      <c r="K3239" s="55">
        <v>7168606.8382076845</v>
      </c>
      <c r="L3239" s="55">
        <v>0</v>
      </c>
      <c r="M3239" s="56">
        <v>7168606.8382076845</v>
      </c>
    </row>
    <row r="3240" spans="1:13" x14ac:dyDescent="0.4">
      <c r="A3240" s="51"/>
      <c r="B3240" s="52">
        <v>3222</v>
      </c>
      <c r="C3240" s="52">
        <v>0</v>
      </c>
      <c r="D3240" s="52">
        <v>0</v>
      </c>
      <c r="E3240" s="52">
        <v>0</v>
      </c>
      <c r="F3240" s="52">
        <v>0</v>
      </c>
      <c r="G3240" s="52">
        <v>0</v>
      </c>
      <c r="H3240" s="52">
        <v>0</v>
      </c>
      <c r="I3240" s="52">
        <v>0</v>
      </c>
      <c r="J3240" s="52">
        <v>0</v>
      </c>
      <c r="K3240" s="52">
        <v>0</v>
      </c>
      <c r="L3240" s="52">
        <v>0</v>
      </c>
      <c r="M3240" s="53">
        <v>0</v>
      </c>
    </row>
    <row r="3241" spans="1:13" x14ac:dyDescent="0.4">
      <c r="A3241" s="54"/>
      <c r="B3241" s="55">
        <v>3223</v>
      </c>
      <c r="C3241" s="55">
        <v>91258892.097271636</v>
      </c>
      <c r="D3241" s="55">
        <v>0</v>
      </c>
      <c r="E3241" s="55">
        <v>0</v>
      </c>
      <c r="F3241" s="55">
        <v>6080540.4992833035</v>
      </c>
      <c r="G3241" s="55">
        <v>0</v>
      </c>
      <c r="H3241" s="55">
        <v>0</v>
      </c>
      <c r="I3241" s="55">
        <v>0</v>
      </c>
      <c r="J3241" s="55">
        <v>0</v>
      </c>
      <c r="K3241" s="55">
        <v>0</v>
      </c>
      <c r="L3241" s="55">
        <v>0</v>
      </c>
      <c r="M3241" s="56">
        <v>97339432.596554935</v>
      </c>
    </row>
    <row r="3242" spans="1:13" x14ac:dyDescent="0.4">
      <c r="A3242" s="51"/>
      <c r="B3242" s="52">
        <v>3224</v>
      </c>
      <c r="C3242" s="52">
        <v>0</v>
      </c>
      <c r="D3242" s="52">
        <v>0</v>
      </c>
      <c r="E3242" s="52">
        <v>0</v>
      </c>
      <c r="F3242" s="52">
        <v>0</v>
      </c>
      <c r="G3242" s="52">
        <v>0</v>
      </c>
      <c r="H3242" s="52">
        <v>0</v>
      </c>
      <c r="I3242" s="52">
        <v>0</v>
      </c>
      <c r="J3242" s="52">
        <v>0</v>
      </c>
      <c r="K3242" s="52">
        <v>0</v>
      </c>
      <c r="L3242" s="52">
        <v>0</v>
      </c>
      <c r="M3242" s="53">
        <v>0</v>
      </c>
    </row>
    <row r="3243" spans="1:13" x14ac:dyDescent="0.4">
      <c r="A3243" s="54"/>
      <c r="B3243" s="55">
        <v>3225</v>
      </c>
      <c r="C3243" s="55">
        <v>0</v>
      </c>
      <c r="D3243" s="55">
        <v>0</v>
      </c>
      <c r="E3243" s="55">
        <v>0</v>
      </c>
      <c r="F3243" s="55">
        <v>0</v>
      </c>
      <c r="G3243" s="55">
        <v>0</v>
      </c>
      <c r="H3243" s="55">
        <v>0</v>
      </c>
      <c r="I3243" s="55">
        <v>0</v>
      </c>
      <c r="J3243" s="55">
        <v>0</v>
      </c>
      <c r="K3243" s="55">
        <v>0</v>
      </c>
      <c r="L3243" s="55">
        <v>0</v>
      </c>
      <c r="M3243" s="56">
        <v>6992430.4464112055</v>
      </c>
    </row>
    <row r="3244" spans="1:13" x14ac:dyDescent="0.4">
      <c r="A3244" s="51"/>
      <c r="B3244" s="52">
        <v>3226</v>
      </c>
      <c r="C3244" s="52">
        <v>0</v>
      </c>
      <c r="D3244" s="52">
        <v>0</v>
      </c>
      <c r="E3244" s="52">
        <v>0</v>
      </c>
      <c r="F3244" s="52">
        <v>0</v>
      </c>
      <c r="G3244" s="52">
        <v>0</v>
      </c>
      <c r="H3244" s="52">
        <v>0</v>
      </c>
      <c r="I3244" s="52">
        <v>0</v>
      </c>
      <c r="J3244" s="52">
        <v>0</v>
      </c>
      <c r="K3244" s="52">
        <v>32934141.384156965</v>
      </c>
      <c r="L3244" s="52">
        <v>0</v>
      </c>
      <c r="M3244" s="53">
        <v>42288356.11711216</v>
      </c>
    </row>
    <row r="3245" spans="1:13" x14ac:dyDescent="0.4">
      <c r="A3245" s="54"/>
      <c r="B3245" s="55">
        <v>3227</v>
      </c>
      <c r="C3245" s="55">
        <v>0</v>
      </c>
      <c r="D3245" s="55">
        <v>0</v>
      </c>
      <c r="E3245" s="55">
        <v>0</v>
      </c>
      <c r="F3245" s="55">
        <v>0</v>
      </c>
      <c r="G3245" s="55">
        <v>48511353.340894736</v>
      </c>
      <c r="H3245" s="55">
        <v>0</v>
      </c>
      <c r="I3245" s="55">
        <v>0</v>
      </c>
      <c r="J3245" s="55">
        <v>11912317.220332401</v>
      </c>
      <c r="K3245" s="55">
        <v>0</v>
      </c>
      <c r="L3245" s="55">
        <v>0</v>
      </c>
      <c r="M3245" s="56">
        <v>139323592.40052655</v>
      </c>
    </row>
    <row r="3246" spans="1:13" x14ac:dyDescent="0.4">
      <c r="A3246" s="51"/>
      <c r="B3246" s="52">
        <v>3228</v>
      </c>
      <c r="C3246" s="52">
        <v>0</v>
      </c>
      <c r="D3246" s="52">
        <v>0</v>
      </c>
      <c r="E3246" s="52">
        <v>0</v>
      </c>
      <c r="F3246" s="52">
        <v>0</v>
      </c>
      <c r="G3246" s="52">
        <v>0</v>
      </c>
      <c r="H3246" s="52">
        <v>0</v>
      </c>
      <c r="I3246" s="52">
        <v>0</v>
      </c>
      <c r="J3246" s="52">
        <v>0</v>
      </c>
      <c r="K3246" s="52">
        <v>0</v>
      </c>
      <c r="L3246" s="52">
        <v>0</v>
      </c>
      <c r="M3246" s="53">
        <v>0</v>
      </c>
    </row>
    <row r="3247" spans="1:13" x14ac:dyDescent="0.4">
      <c r="A3247" s="54"/>
      <c r="B3247" s="55">
        <v>3229</v>
      </c>
      <c r="C3247" s="55">
        <v>5944183.376047736</v>
      </c>
      <c r="D3247" s="55">
        <v>0</v>
      </c>
      <c r="E3247" s="55">
        <v>0</v>
      </c>
      <c r="F3247" s="55">
        <v>0</v>
      </c>
      <c r="G3247" s="55">
        <v>0</v>
      </c>
      <c r="H3247" s="55">
        <v>0</v>
      </c>
      <c r="I3247" s="55">
        <v>0</v>
      </c>
      <c r="J3247" s="55">
        <v>574343652.23970628</v>
      </c>
      <c r="K3247" s="55">
        <v>37566506.855789736</v>
      </c>
      <c r="L3247" s="55">
        <v>0</v>
      </c>
      <c r="M3247" s="56">
        <v>43510690.231837474</v>
      </c>
    </row>
    <row r="3248" spans="1:13" x14ac:dyDescent="0.4">
      <c r="A3248" s="51"/>
      <c r="B3248" s="52">
        <v>3230</v>
      </c>
      <c r="C3248" s="52">
        <v>24016979.244777419</v>
      </c>
      <c r="D3248" s="52">
        <v>0</v>
      </c>
      <c r="E3248" s="52">
        <v>0</v>
      </c>
      <c r="F3248" s="52">
        <v>0</v>
      </c>
      <c r="G3248" s="52">
        <v>0</v>
      </c>
      <c r="H3248" s="52">
        <v>0</v>
      </c>
      <c r="I3248" s="52">
        <v>0</v>
      </c>
      <c r="J3248" s="52">
        <v>0</v>
      </c>
      <c r="K3248" s="52">
        <v>6978443.0658377651</v>
      </c>
      <c r="L3248" s="52">
        <v>0</v>
      </c>
      <c r="M3248" s="53">
        <v>30995422.310615186</v>
      </c>
    </row>
    <row r="3249" spans="1:13" x14ac:dyDescent="0.4">
      <c r="A3249" s="54"/>
      <c r="B3249" s="55">
        <v>3231</v>
      </c>
      <c r="C3249" s="55">
        <v>0</v>
      </c>
      <c r="D3249" s="55">
        <v>0</v>
      </c>
      <c r="E3249" s="55">
        <v>15840808.973026518</v>
      </c>
      <c r="F3249" s="55">
        <v>0</v>
      </c>
      <c r="G3249" s="55">
        <v>0</v>
      </c>
      <c r="H3249" s="55">
        <v>0</v>
      </c>
      <c r="I3249" s="55">
        <v>0</v>
      </c>
      <c r="J3249" s="55">
        <v>0</v>
      </c>
      <c r="K3249" s="55">
        <v>0</v>
      </c>
      <c r="L3249" s="55">
        <v>0</v>
      </c>
      <c r="M3249" s="56">
        <v>15840808.973026518</v>
      </c>
    </row>
    <row r="3250" spans="1:13" x14ac:dyDescent="0.4">
      <c r="A3250" s="51"/>
      <c r="B3250" s="52">
        <v>3232</v>
      </c>
      <c r="C3250" s="52">
        <v>0</v>
      </c>
      <c r="D3250" s="52">
        <v>0</v>
      </c>
      <c r="E3250" s="52">
        <v>0</v>
      </c>
      <c r="F3250" s="52">
        <v>0</v>
      </c>
      <c r="G3250" s="52">
        <v>0</v>
      </c>
      <c r="H3250" s="52">
        <v>0</v>
      </c>
      <c r="I3250" s="52">
        <v>0</v>
      </c>
      <c r="J3250" s="52">
        <v>0</v>
      </c>
      <c r="K3250" s="52">
        <v>64237342.193685248</v>
      </c>
      <c r="L3250" s="52">
        <v>0</v>
      </c>
      <c r="M3250" s="53">
        <v>64237342.193685248</v>
      </c>
    </row>
    <row r="3251" spans="1:13" x14ac:dyDescent="0.4">
      <c r="A3251" s="54"/>
      <c r="B3251" s="55">
        <v>3233</v>
      </c>
      <c r="C3251" s="55">
        <v>25982818.712017752</v>
      </c>
      <c r="D3251" s="55">
        <v>0</v>
      </c>
      <c r="E3251" s="55">
        <v>0</v>
      </c>
      <c r="F3251" s="55">
        <v>0</v>
      </c>
      <c r="G3251" s="55">
        <v>0</v>
      </c>
      <c r="H3251" s="55">
        <v>0</v>
      </c>
      <c r="I3251" s="55">
        <v>0</v>
      </c>
      <c r="J3251" s="55">
        <v>0</v>
      </c>
      <c r="K3251" s="55">
        <v>0</v>
      </c>
      <c r="L3251" s="55">
        <v>0</v>
      </c>
      <c r="M3251" s="56">
        <v>25982818.712017752</v>
      </c>
    </row>
    <row r="3252" spans="1:13" x14ac:dyDescent="0.4">
      <c r="A3252" s="51"/>
      <c r="B3252" s="52">
        <v>3234</v>
      </c>
      <c r="C3252" s="52">
        <v>0</v>
      </c>
      <c r="D3252" s="52">
        <v>0</v>
      </c>
      <c r="E3252" s="52">
        <v>0</v>
      </c>
      <c r="F3252" s="52">
        <v>0</v>
      </c>
      <c r="G3252" s="52">
        <v>0</v>
      </c>
      <c r="H3252" s="52">
        <v>0</v>
      </c>
      <c r="I3252" s="52">
        <v>0</v>
      </c>
      <c r="J3252" s="52">
        <v>423096199.55007112</v>
      </c>
      <c r="K3252" s="52">
        <v>0</v>
      </c>
      <c r="L3252" s="52">
        <v>0</v>
      </c>
      <c r="M3252" s="53">
        <v>11203671.533194335</v>
      </c>
    </row>
    <row r="3253" spans="1:13" x14ac:dyDescent="0.4">
      <c r="A3253" s="54"/>
      <c r="B3253" s="55">
        <v>3235</v>
      </c>
      <c r="C3253" s="55">
        <v>0</v>
      </c>
      <c r="D3253" s="55">
        <v>0</v>
      </c>
      <c r="E3253" s="55">
        <v>0</v>
      </c>
      <c r="F3253" s="55">
        <v>0</v>
      </c>
      <c r="G3253" s="55">
        <v>0</v>
      </c>
      <c r="H3253" s="55">
        <v>0</v>
      </c>
      <c r="I3253" s="55">
        <v>0</v>
      </c>
      <c r="J3253" s="55">
        <v>0</v>
      </c>
      <c r="K3253" s="55">
        <v>0</v>
      </c>
      <c r="L3253" s="55">
        <v>0</v>
      </c>
      <c r="M3253" s="56">
        <v>0</v>
      </c>
    </row>
    <row r="3254" spans="1:13" x14ac:dyDescent="0.4">
      <c r="A3254" s="51"/>
      <c r="B3254" s="52">
        <v>3236</v>
      </c>
      <c r="C3254" s="52">
        <v>0</v>
      </c>
      <c r="D3254" s="52">
        <v>0</v>
      </c>
      <c r="E3254" s="52">
        <v>0</v>
      </c>
      <c r="F3254" s="52">
        <v>0</v>
      </c>
      <c r="G3254" s="52">
        <v>0</v>
      </c>
      <c r="H3254" s="52">
        <v>0</v>
      </c>
      <c r="I3254" s="52">
        <v>0</v>
      </c>
      <c r="J3254" s="52">
        <v>0</v>
      </c>
      <c r="K3254" s="52">
        <v>0</v>
      </c>
      <c r="L3254" s="52">
        <v>0</v>
      </c>
      <c r="M3254" s="53">
        <v>0</v>
      </c>
    </row>
    <row r="3255" spans="1:13" x14ac:dyDescent="0.4">
      <c r="A3255" s="54"/>
      <c r="B3255" s="55">
        <v>3237</v>
      </c>
      <c r="C3255" s="55">
        <v>7111765.4839382321</v>
      </c>
      <c r="D3255" s="55">
        <v>0</v>
      </c>
      <c r="E3255" s="55">
        <v>10423245.580709375</v>
      </c>
      <c r="F3255" s="55">
        <v>0</v>
      </c>
      <c r="G3255" s="55">
        <v>0</v>
      </c>
      <c r="H3255" s="55">
        <v>0</v>
      </c>
      <c r="I3255" s="55">
        <v>0</v>
      </c>
      <c r="J3255" s="55">
        <v>0</v>
      </c>
      <c r="K3255" s="55">
        <v>0</v>
      </c>
      <c r="L3255" s="55">
        <v>0</v>
      </c>
      <c r="M3255" s="56">
        <v>17535011.064647608</v>
      </c>
    </row>
    <row r="3256" spans="1:13" x14ac:dyDescent="0.4">
      <c r="A3256" s="51"/>
      <c r="B3256" s="52">
        <v>3238</v>
      </c>
      <c r="C3256" s="52">
        <v>0</v>
      </c>
      <c r="D3256" s="52">
        <v>0</v>
      </c>
      <c r="E3256" s="52">
        <v>0</v>
      </c>
      <c r="F3256" s="52">
        <v>7193101.229226537</v>
      </c>
      <c r="G3256" s="52">
        <v>0</v>
      </c>
      <c r="H3256" s="52">
        <v>0</v>
      </c>
      <c r="I3256" s="52">
        <v>0</v>
      </c>
      <c r="J3256" s="52">
        <v>0</v>
      </c>
      <c r="K3256" s="52">
        <v>0</v>
      </c>
      <c r="L3256" s="52">
        <v>0</v>
      </c>
      <c r="M3256" s="53">
        <v>7193101.229226537</v>
      </c>
    </row>
    <row r="3257" spans="1:13" x14ac:dyDescent="0.4">
      <c r="A3257" s="54"/>
      <c r="B3257" s="55">
        <v>3239</v>
      </c>
      <c r="C3257" s="55">
        <v>7030821.3843904929</v>
      </c>
      <c r="D3257" s="55">
        <v>0</v>
      </c>
      <c r="E3257" s="55">
        <v>0</v>
      </c>
      <c r="F3257" s="55">
        <v>0</v>
      </c>
      <c r="G3257" s="55">
        <v>0</v>
      </c>
      <c r="H3257" s="55">
        <v>0</v>
      </c>
      <c r="I3257" s="55">
        <v>0</v>
      </c>
      <c r="J3257" s="55">
        <v>0</v>
      </c>
      <c r="K3257" s="55">
        <v>0</v>
      </c>
      <c r="L3257" s="55">
        <v>0</v>
      </c>
      <c r="M3257" s="56">
        <v>7030821.3843904929</v>
      </c>
    </row>
    <row r="3258" spans="1:13" x14ac:dyDescent="0.4">
      <c r="A3258" s="51"/>
      <c r="B3258" s="52">
        <v>3240</v>
      </c>
      <c r="C3258" s="52">
        <v>0</v>
      </c>
      <c r="D3258" s="52">
        <v>0</v>
      </c>
      <c r="E3258" s="52">
        <v>0</v>
      </c>
      <c r="F3258" s="52">
        <v>0</v>
      </c>
      <c r="G3258" s="52">
        <v>0</v>
      </c>
      <c r="H3258" s="52">
        <v>0</v>
      </c>
      <c r="I3258" s="52">
        <v>0</v>
      </c>
      <c r="J3258" s="52">
        <v>0</v>
      </c>
      <c r="K3258" s="52">
        <v>10442268.69496223</v>
      </c>
      <c r="L3258" s="52">
        <v>0</v>
      </c>
      <c r="M3258" s="53">
        <v>10442268.69496223</v>
      </c>
    </row>
    <row r="3259" spans="1:13" x14ac:dyDescent="0.4">
      <c r="A3259" s="54"/>
      <c r="B3259" s="55">
        <v>3241</v>
      </c>
      <c r="C3259" s="55">
        <v>0</v>
      </c>
      <c r="D3259" s="55">
        <v>0</v>
      </c>
      <c r="E3259" s="55">
        <v>0</v>
      </c>
      <c r="F3259" s="55">
        <v>0</v>
      </c>
      <c r="G3259" s="55">
        <v>0</v>
      </c>
      <c r="H3259" s="55">
        <v>0</v>
      </c>
      <c r="I3259" s="55">
        <v>0</v>
      </c>
      <c r="J3259" s="55">
        <v>0</v>
      </c>
      <c r="K3259" s="55">
        <v>0</v>
      </c>
      <c r="L3259" s="55">
        <v>0</v>
      </c>
      <c r="M3259" s="56">
        <v>6491632.751716488</v>
      </c>
    </row>
    <row r="3260" spans="1:13" x14ac:dyDescent="0.4">
      <c r="A3260" s="51"/>
      <c r="B3260" s="52">
        <v>3242</v>
      </c>
      <c r="C3260" s="52">
        <v>6926220.9852542151</v>
      </c>
      <c r="D3260" s="52">
        <v>0</v>
      </c>
      <c r="E3260" s="52">
        <v>0</v>
      </c>
      <c r="F3260" s="52">
        <v>0</v>
      </c>
      <c r="G3260" s="52">
        <v>0</v>
      </c>
      <c r="H3260" s="52">
        <v>0</v>
      </c>
      <c r="I3260" s="52">
        <v>0</v>
      </c>
      <c r="J3260" s="52">
        <v>0</v>
      </c>
      <c r="K3260" s="52">
        <v>0</v>
      </c>
      <c r="L3260" s="52">
        <v>0</v>
      </c>
      <c r="M3260" s="53">
        <v>6926220.9852542151</v>
      </c>
    </row>
    <row r="3261" spans="1:13" x14ac:dyDescent="0.4">
      <c r="A3261" s="54"/>
      <c r="B3261" s="55">
        <v>3243</v>
      </c>
      <c r="C3261" s="55">
        <v>0</v>
      </c>
      <c r="D3261" s="55">
        <v>0</v>
      </c>
      <c r="E3261" s="55">
        <v>6264906.1771118846</v>
      </c>
      <c r="F3261" s="55">
        <v>0</v>
      </c>
      <c r="G3261" s="55">
        <v>0</v>
      </c>
      <c r="H3261" s="55">
        <v>0</v>
      </c>
      <c r="I3261" s="55">
        <v>0</v>
      </c>
      <c r="J3261" s="55">
        <v>0</v>
      </c>
      <c r="K3261" s="55">
        <v>0</v>
      </c>
      <c r="L3261" s="55">
        <v>0</v>
      </c>
      <c r="M3261" s="56">
        <v>12798229.266293956</v>
      </c>
    </row>
    <row r="3262" spans="1:13" x14ac:dyDescent="0.4">
      <c r="A3262" s="51"/>
      <c r="B3262" s="52">
        <v>3244</v>
      </c>
      <c r="C3262" s="52">
        <v>0</v>
      </c>
      <c r="D3262" s="52">
        <v>0</v>
      </c>
      <c r="E3262" s="52">
        <v>0</v>
      </c>
      <c r="F3262" s="52">
        <v>0</v>
      </c>
      <c r="G3262" s="52">
        <v>0</v>
      </c>
      <c r="H3262" s="52">
        <v>0</v>
      </c>
      <c r="I3262" s="52">
        <v>0</v>
      </c>
      <c r="J3262" s="52">
        <v>0</v>
      </c>
      <c r="K3262" s="52">
        <v>0</v>
      </c>
      <c r="L3262" s="52">
        <v>0</v>
      </c>
      <c r="M3262" s="53">
        <v>0</v>
      </c>
    </row>
    <row r="3263" spans="1:13" x14ac:dyDescent="0.4">
      <c r="A3263" s="54"/>
      <c r="B3263" s="55">
        <v>3245</v>
      </c>
      <c r="C3263" s="55">
        <v>0</v>
      </c>
      <c r="D3263" s="55">
        <v>0</v>
      </c>
      <c r="E3263" s="55">
        <v>0</v>
      </c>
      <c r="F3263" s="55">
        <v>0</v>
      </c>
      <c r="G3263" s="55">
        <v>0</v>
      </c>
      <c r="H3263" s="55">
        <v>0</v>
      </c>
      <c r="I3263" s="55">
        <v>0</v>
      </c>
      <c r="J3263" s="55">
        <v>0</v>
      </c>
      <c r="K3263" s="55">
        <v>0</v>
      </c>
      <c r="L3263" s="55">
        <v>0</v>
      </c>
      <c r="M3263" s="56">
        <v>28092048.917999759</v>
      </c>
    </row>
    <row r="3264" spans="1:13" x14ac:dyDescent="0.4">
      <c r="A3264" s="51"/>
      <c r="B3264" s="52">
        <v>3246</v>
      </c>
      <c r="C3264" s="52">
        <v>0</v>
      </c>
      <c r="D3264" s="52">
        <v>0</v>
      </c>
      <c r="E3264" s="52">
        <v>0</v>
      </c>
      <c r="F3264" s="52">
        <v>8932174.9052045345</v>
      </c>
      <c r="G3264" s="52">
        <v>0</v>
      </c>
      <c r="H3264" s="52">
        <v>0</v>
      </c>
      <c r="I3264" s="52">
        <v>0</v>
      </c>
      <c r="J3264" s="52">
        <v>0</v>
      </c>
      <c r="K3264" s="52">
        <v>0</v>
      </c>
      <c r="L3264" s="52">
        <v>6766897.4836470457</v>
      </c>
      <c r="M3264" s="53">
        <v>15699072.388851579</v>
      </c>
    </row>
    <row r="3265" spans="1:13" x14ac:dyDescent="0.4">
      <c r="A3265" s="54"/>
      <c r="B3265" s="55">
        <v>3247</v>
      </c>
      <c r="C3265" s="55">
        <v>0</v>
      </c>
      <c r="D3265" s="55">
        <v>0</v>
      </c>
      <c r="E3265" s="55">
        <v>0</v>
      </c>
      <c r="F3265" s="55">
        <v>0</v>
      </c>
      <c r="G3265" s="55">
        <v>0</v>
      </c>
      <c r="H3265" s="55">
        <v>0</v>
      </c>
      <c r="I3265" s="55">
        <v>0</v>
      </c>
      <c r="J3265" s="55">
        <v>0</v>
      </c>
      <c r="K3265" s="55">
        <v>0</v>
      </c>
      <c r="L3265" s="55">
        <v>0</v>
      </c>
      <c r="M3265" s="56">
        <v>13245282.710558953</v>
      </c>
    </row>
    <row r="3266" spans="1:13" x14ac:dyDescent="0.4">
      <c r="A3266" s="51"/>
      <c r="B3266" s="52">
        <v>3248</v>
      </c>
      <c r="C3266" s="52">
        <v>0</v>
      </c>
      <c r="D3266" s="52">
        <v>0</v>
      </c>
      <c r="E3266" s="52">
        <v>0</v>
      </c>
      <c r="F3266" s="52">
        <v>21013247.459092893</v>
      </c>
      <c r="G3266" s="52">
        <v>0</v>
      </c>
      <c r="H3266" s="52">
        <v>0</v>
      </c>
      <c r="I3266" s="52">
        <v>0</v>
      </c>
      <c r="J3266" s="52">
        <v>0</v>
      </c>
      <c r="K3266" s="52">
        <v>0</v>
      </c>
      <c r="L3266" s="52">
        <v>0</v>
      </c>
      <c r="M3266" s="53">
        <v>26968324.525337696</v>
      </c>
    </row>
    <row r="3267" spans="1:13" x14ac:dyDescent="0.4">
      <c r="A3267" s="54"/>
      <c r="B3267" s="55">
        <v>3249</v>
      </c>
      <c r="C3267" s="55">
        <v>9728266.6665746868</v>
      </c>
      <c r="D3267" s="55">
        <v>0</v>
      </c>
      <c r="E3267" s="55">
        <v>0</v>
      </c>
      <c r="F3267" s="55">
        <v>0</v>
      </c>
      <c r="G3267" s="55">
        <v>0</v>
      </c>
      <c r="H3267" s="55">
        <v>0</v>
      </c>
      <c r="I3267" s="55">
        <v>0</v>
      </c>
      <c r="J3267" s="55">
        <v>0</v>
      </c>
      <c r="K3267" s="55">
        <v>0</v>
      </c>
      <c r="L3267" s="55">
        <v>0</v>
      </c>
      <c r="M3267" s="56">
        <v>9728266.6665746868</v>
      </c>
    </row>
    <row r="3268" spans="1:13" x14ac:dyDescent="0.4">
      <c r="A3268" s="51"/>
      <c r="B3268" s="52">
        <v>3250</v>
      </c>
      <c r="C3268" s="52">
        <v>0</v>
      </c>
      <c r="D3268" s="52">
        <v>0</v>
      </c>
      <c r="E3268" s="52">
        <v>0</v>
      </c>
      <c r="F3268" s="52">
        <v>0</v>
      </c>
      <c r="G3268" s="52">
        <v>0</v>
      </c>
      <c r="H3268" s="52">
        <v>0</v>
      </c>
      <c r="I3268" s="52">
        <v>0</v>
      </c>
      <c r="J3268" s="52">
        <v>0</v>
      </c>
      <c r="K3268" s="52">
        <v>0</v>
      </c>
      <c r="L3268" s="52">
        <v>0</v>
      </c>
      <c r="M3268" s="53">
        <v>0</v>
      </c>
    </row>
    <row r="3269" spans="1:13" x14ac:dyDescent="0.4">
      <c r="A3269" s="54"/>
      <c r="B3269" s="55">
        <v>3251</v>
      </c>
      <c r="C3269" s="55">
        <v>0</v>
      </c>
      <c r="D3269" s="55">
        <v>0</v>
      </c>
      <c r="E3269" s="55">
        <v>0</v>
      </c>
      <c r="F3269" s="55">
        <v>0</v>
      </c>
      <c r="G3269" s="55">
        <v>0</v>
      </c>
      <c r="H3269" s="55">
        <v>0</v>
      </c>
      <c r="I3269" s="55">
        <v>0</v>
      </c>
      <c r="J3269" s="55">
        <v>0</v>
      </c>
      <c r="K3269" s="55">
        <v>9476551.925074406</v>
      </c>
      <c r="L3269" s="55">
        <v>0</v>
      </c>
      <c r="M3269" s="56">
        <v>9476551.925074406</v>
      </c>
    </row>
    <row r="3270" spans="1:13" x14ac:dyDescent="0.4">
      <c r="A3270" s="51"/>
      <c r="B3270" s="52">
        <v>3252</v>
      </c>
      <c r="C3270" s="52">
        <v>0</v>
      </c>
      <c r="D3270" s="52">
        <v>0</v>
      </c>
      <c r="E3270" s="52">
        <v>0</v>
      </c>
      <c r="F3270" s="52">
        <v>0</v>
      </c>
      <c r="G3270" s="52">
        <v>0</v>
      </c>
      <c r="H3270" s="52">
        <v>0</v>
      </c>
      <c r="I3270" s="52">
        <v>0</v>
      </c>
      <c r="J3270" s="52">
        <v>0</v>
      </c>
      <c r="K3270" s="52">
        <v>0</v>
      </c>
      <c r="L3270" s="52">
        <v>0</v>
      </c>
      <c r="M3270" s="53">
        <v>0</v>
      </c>
    </row>
    <row r="3271" spans="1:13" x14ac:dyDescent="0.4">
      <c r="A3271" s="54"/>
      <c r="B3271" s="55">
        <v>3253</v>
      </c>
      <c r="C3271" s="55">
        <v>0</v>
      </c>
      <c r="D3271" s="55">
        <v>0</v>
      </c>
      <c r="E3271" s="55">
        <v>0</v>
      </c>
      <c r="F3271" s="55">
        <v>0</v>
      </c>
      <c r="G3271" s="55">
        <v>0</v>
      </c>
      <c r="H3271" s="55">
        <v>7608720.8076794129</v>
      </c>
      <c r="I3271" s="55">
        <v>277334607.24502003</v>
      </c>
      <c r="J3271" s="55">
        <v>0</v>
      </c>
      <c r="K3271" s="55">
        <v>0</v>
      </c>
      <c r="L3271" s="55">
        <v>0</v>
      </c>
      <c r="M3271" s="56">
        <v>284943328.05269945</v>
      </c>
    </row>
    <row r="3272" spans="1:13" x14ac:dyDescent="0.4">
      <c r="A3272" s="51"/>
      <c r="B3272" s="52">
        <v>3254</v>
      </c>
      <c r="C3272" s="52">
        <v>0</v>
      </c>
      <c r="D3272" s="52">
        <v>0</v>
      </c>
      <c r="E3272" s="52">
        <v>0</v>
      </c>
      <c r="F3272" s="52">
        <v>6126690.9241849305</v>
      </c>
      <c r="G3272" s="52">
        <v>0</v>
      </c>
      <c r="H3272" s="52">
        <v>0</v>
      </c>
      <c r="I3272" s="52">
        <v>0</v>
      </c>
      <c r="J3272" s="52">
        <v>0</v>
      </c>
      <c r="K3272" s="52">
        <v>0</v>
      </c>
      <c r="L3272" s="52">
        <v>0</v>
      </c>
      <c r="M3272" s="53">
        <v>6126690.9241849305</v>
      </c>
    </row>
    <row r="3273" spans="1:13" x14ac:dyDescent="0.4">
      <c r="A3273" s="54"/>
      <c r="B3273" s="55">
        <v>3255</v>
      </c>
      <c r="C3273" s="55">
        <v>0</v>
      </c>
      <c r="D3273" s="55">
        <v>0</v>
      </c>
      <c r="E3273" s="55">
        <v>0</v>
      </c>
      <c r="F3273" s="55">
        <v>0</v>
      </c>
      <c r="G3273" s="55">
        <v>0</v>
      </c>
      <c r="H3273" s="55">
        <v>0</v>
      </c>
      <c r="I3273" s="55">
        <v>0</v>
      </c>
      <c r="J3273" s="55">
        <v>0</v>
      </c>
      <c r="K3273" s="55">
        <v>0</v>
      </c>
      <c r="L3273" s="55">
        <v>0</v>
      </c>
      <c r="M3273" s="56">
        <v>0</v>
      </c>
    </row>
    <row r="3274" spans="1:13" x14ac:dyDescent="0.4">
      <c r="A3274" s="51"/>
      <c r="B3274" s="52">
        <v>3256</v>
      </c>
      <c r="C3274" s="52">
        <v>0</v>
      </c>
      <c r="D3274" s="52">
        <v>0</v>
      </c>
      <c r="E3274" s="52">
        <v>0</v>
      </c>
      <c r="F3274" s="52">
        <v>0</v>
      </c>
      <c r="G3274" s="52">
        <v>0</v>
      </c>
      <c r="H3274" s="52">
        <v>0</v>
      </c>
      <c r="I3274" s="52">
        <v>0</v>
      </c>
      <c r="J3274" s="52">
        <v>0</v>
      </c>
      <c r="K3274" s="52">
        <v>0</v>
      </c>
      <c r="L3274" s="52">
        <v>0</v>
      </c>
      <c r="M3274" s="53">
        <v>0</v>
      </c>
    </row>
    <row r="3275" spans="1:13" x14ac:dyDescent="0.4">
      <c r="A3275" s="54"/>
      <c r="B3275" s="55">
        <v>3257</v>
      </c>
      <c r="C3275" s="55">
        <v>0</v>
      </c>
      <c r="D3275" s="55">
        <v>0</v>
      </c>
      <c r="E3275" s="55">
        <v>0</v>
      </c>
      <c r="F3275" s="55">
        <v>0</v>
      </c>
      <c r="G3275" s="55">
        <v>0</v>
      </c>
      <c r="H3275" s="55">
        <v>0</v>
      </c>
      <c r="I3275" s="55">
        <v>0</v>
      </c>
      <c r="J3275" s="55">
        <v>0</v>
      </c>
      <c r="K3275" s="55">
        <v>0</v>
      </c>
      <c r="L3275" s="55">
        <v>0</v>
      </c>
      <c r="M3275" s="56">
        <v>0</v>
      </c>
    </row>
    <row r="3276" spans="1:13" x14ac:dyDescent="0.4">
      <c r="A3276" s="51"/>
      <c r="B3276" s="52">
        <v>3258</v>
      </c>
      <c r="C3276" s="52">
        <v>0</v>
      </c>
      <c r="D3276" s="52">
        <v>0</v>
      </c>
      <c r="E3276" s="52">
        <v>0</v>
      </c>
      <c r="F3276" s="52">
        <v>195586676.56284255</v>
      </c>
      <c r="G3276" s="52">
        <v>0</v>
      </c>
      <c r="H3276" s="52">
        <v>0</v>
      </c>
      <c r="I3276" s="52">
        <v>0</v>
      </c>
      <c r="J3276" s="52">
        <v>0</v>
      </c>
      <c r="K3276" s="52">
        <v>0</v>
      </c>
      <c r="L3276" s="52">
        <v>0</v>
      </c>
      <c r="M3276" s="53">
        <v>195586676.56284255</v>
      </c>
    </row>
    <row r="3277" spans="1:13" x14ac:dyDescent="0.4">
      <c r="A3277" s="54"/>
      <c r="B3277" s="55">
        <v>3259</v>
      </c>
      <c r="C3277" s="55">
        <v>0</v>
      </c>
      <c r="D3277" s="55">
        <v>0</v>
      </c>
      <c r="E3277" s="55">
        <v>0</v>
      </c>
      <c r="F3277" s="55">
        <v>18477482.449103955</v>
      </c>
      <c r="G3277" s="55">
        <v>0</v>
      </c>
      <c r="H3277" s="55">
        <v>0</v>
      </c>
      <c r="I3277" s="55">
        <v>0</v>
      </c>
      <c r="J3277" s="55">
        <v>0</v>
      </c>
      <c r="K3277" s="55">
        <v>0</v>
      </c>
      <c r="L3277" s="55">
        <v>0</v>
      </c>
      <c r="M3277" s="56">
        <v>18477482.449103955</v>
      </c>
    </row>
    <row r="3278" spans="1:13" x14ac:dyDescent="0.4">
      <c r="A3278" s="51"/>
      <c r="B3278" s="52">
        <v>3260</v>
      </c>
      <c r="C3278" s="52">
        <v>0</v>
      </c>
      <c r="D3278" s="52">
        <v>0</v>
      </c>
      <c r="E3278" s="52">
        <v>0</v>
      </c>
      <c r="F3278" s="52">
        <v>0</v>
      </c>
      <c r="G3278" s="52">
        <v>0</v>
      </c>
      <c r="H3278" s="52">
        <v>0</v>
      </c>
      <c r="I3278" s="52">
        <v>71129723.67827785</v>
      </c>
      <c r="J3278" s="52">
        <v>0</v>
      </c>
      <c r="K3278" s="52">
        <v>0</v>
      </c>
      <c r="L3278" s="52">
        <v>0</v>
      </c>
      <c r="M3278" s="53">
        <v>71129723.67827785</v>
      </c>
    </row>
    <row r="3279" spans="1:13" x14ac:dyDescent="0.4">
      <c r="A3279" s="54"/>
      <c r="B3279" s="55">
        <v>3261</v>
      </c>
      <c r="C3279" s="55">
        <v>0</v>
      </c>
      <c r="D3279" s="55">
        <v>0</v>
      </c>
      <c r="E3279" s="55">
        <v>0</v>
      </c>
      <c r="F3279" s="55">
        <v>0</v>
      </c>
      <c r="G3279" s="55">
        <v>6941383.7960829902</v>
      </c>
      <c r="H3279" s="55">
        <v>0</v>
      </c>
      <c r="I3279" s="55">
        <v>0</v>
      </c>
      <c r="J3279" s="55">
        <v>0</v>
      </c>
      <c r="K3279" s="55">
        <v>0</v>
      </c>
      <c r="L3279" s="55">
        <v>0</v>
      </c>
      <c r="M3279" s="56">
        <v>6941383.7960829902</v>
      </c>
    </row>
    <row r="3280" spans="1:13" x14ac:dyDescent="0.4">
      <c r="A3280" s="51"/>
      <c r="B3280" s="52">
        <v>3262</v>
      </c>
      <c r="C3280" s="52">
        <v>0</v>
      </c>
      <c r="D3280" s="52">
        <v>0</v>
      </c>
      <c r="E3280" s="52">
        <v>0</v>
      </c>
      <c r="F3280" s="52">
        <v>0</v>
      </c>
      <c r="G3280" s="52">
        <v>0</v>
      </c>
      <c r="H3280" s="52">
        <v>0</v>
      </c>
      <c r="I3280" s="52">
        <v>0</v>
      </c>
      <c r="J3280" s="52">
        <v>0</v>
      </c>
      <c r="K3280" s="52">
        <v>0</v>
      </c>
      <c r="L3280" s="52">
        <v>0</v>
      </c>
      <c r="M3280" s="53">
        <v>0</v>
      </c>
    </row>
    <row r="3281" spans="1:13" x14ac:dyDescent="0.4">
      <c r="A3281" s="54"/>
      <c r="B3281" s="55">
        <v>3263</v>
      </c>
      <c r="C3281" s="55">
        <v>0</v>
      </c>
      <c r="D3281" s="55">
        <v>0</v>
      </c>
      <c r="E3281" s="55">
        <v>6182740.1697600232</v>
      </c>
      <c r="F3281" s="55">
        <v>0</v>
      </c>
      <c r="G3281" s="55">
        <v>0</v>
      </c>
      <c r="H3281" s="55">
        <v>0</v>
      </c>
      <c r="I3281" s="55">
        <v>0</v>
      </c>
      <c r="J3281" s="55">
        <v>0</v>
      </c>
      <c r="K3281" s="55">
        <v>0</v>
      </c>
      <c r="L3281" s="55">
        <v>0</v>
      </c>
      <c r="M3281" s="56">
        <v>6182740.1697600232</v>
      </c>
    </row>
    <row r="3282" spans="1:13" x14ac:dyDescent="0.4">
      <c r="A3282" s="51"/>
      <c r="B3282" s="52">
        <v>3264</v>
      </c>
      <c r="C3282" s="52">
        <v>0</v>
      </c>
      <c r="D3282" s="52">
        <v>0</v>
      </c>
      <c r="E3282" s="52">
        <v>0</v>
      </c>
      <c r="F3282" s="52">
        <v>0</v>
      </c>
      <c r="G3282" s="52">
        <v>5796108.0664385781</v>
      </c>
      <c r="H3282" s="52">
        <v>0</v>
      </c>
      <c r="I3282" s="52">
        <v>0</v>
      </c>
      <c r="J3282" s="52">
        <v>0</v>
      </c>
      <c r="K3282" s="52">
        <v>0</v>
      </c>
      <c r="L3282" s="52">
        <v>0</v>
      </c>
      <c r="M3282" s="53">
        <v>5796108.0664385781</v>
      </c>
    </row>
    <row r="3283" spans="1:13" x14ac:dyDescent="0.4">
      <c r="A3283" s="54"/>
      <c r="B3283" s="55">
        <v>3265</v>
      </c>
      <c r="C3283" s="55">
        <v>0</v>
      </c>
      <c r="D3283" s="55">
        <v>8566977.9749804568</v>
      </c>
      <c r="E3283" s="55">
        <v>0</v>
      </c>
      <c r="F3283" s="55">
        <v>17404330.47945106</v>
      </c>
      <c r="G3283" s="55">
        <v>0</v>
      </c>
      <c r="H3283" s="55">
        <v>0</v>
      </c>
      <c r="I3283" s="55">
        <v>0</v>
      </c>
      <c r="J3283" s="55">
        <v>0</v>
      </c>
      <c r="K3283" s="55">
        <v>0</v>
      </c>
      <c r="L3283" s="55">
        <v>0</v>
      </c>
      <c r="M3283" s="56">
        <v>110425974.52573624</v>
      </c>
    </row>
    <row r="3284" spans="1:13" x14ac:dyDescent="0.4">
      <c r="A3284" s="51"/>
      <c r="B3284" s="52">
        <v>3266</v>
      </c>
      <c r="C3284" s="52">
        <v>0</v>
      </c>
      <c r="D3284" s="52">
        <v>0</v>
      </c>
      <c r="E3284" s="52">
        <v>0</v>
      </c>
      <c r="F3284" s="52">
        <v>17903570.343456153</v>
      </c>
      <c r="G3284" s="52">
        <v>0</v>
      </c>
      <c r="H3284" s="52">
        <v>0</v>
      </c>
      <c r="I3284" s="52">
        <v>0</v>
      </c>
      <c r="J3284" s="52">
        <v>0</v>
      </c>
      <c r="K3284" s="52">
        <v>0</v>
      </c>
      <c r="L3284" s="52">
        <v>0</v>
      </c>
      <c r="M3284" s="53">
        <v>17903570.343456153</v>
      </c>
    </row>
    <row r="3285" spans="1:13" x14ac:dyDescent="0.4">
      <c r="A3285" s="54"/>
      <c r="B3285" s="55">
        <v>3267</v>
      </c>
      <c r="C3285" s="55">
        <v>0</v>
      </c>
      <c r="D3285" s="55">
        <v>0</v>
      </c>
      <c r="E3285" s="55">
        <v>0</v>
      </c>
      <c r="F3285" s="55">
        <v>0</v>
      </c>
      <c r="G3285" s="55">
        <v>0</v>
      </c>
      <c r="H3285" s="55">
        <v>0</v>
      </c>
      <c r="I3285" s="55">
        <v>0</v>
      </c>
      <c r="J3285" s="55">
        <v>0</v>
      </c>
      <c r="K3285" s="55">
        <v>0</v>
      </c>
      <c r="L3285" s="55">
        <v>0</v>
      </c>
      <c r="M3285" s="56">
        <v>0</v>
      </c>
    </row>
    <row r="3286" spans="1:13" x14ac:dyDescent="0.4">
      <c r="A3286" s="51"/>
      <c r="B3286" s="52">
        <v>3268</v>
      </c>
      <c r="C3286" s="52">
        <v>10413149.253117677</v>
      </c>
      <c r="D3286" s="52">
        <v>0</v>
      </c>
      <c r="E3286" s="52">
        <v>0</v>
      </c>
      <c r="F3286" s="52">
        <v>0</v>
      </c>
      <c r="G3286" s="52">
        <v>0</v>
      </c>
      <c r="H3286" s="52">
        <v>0</v>
      </c>
      <c r="I3286" s="52">
        <v>0</v>
      </c>
      <c r="J3286" s="52">
        <v>0</v>
      </c>
      <c r="K3286" s="52">
        <v>0</v>
      </c>
      <c r="L3286" s="52">
        <v>0</v>
      </c>
      <c r="M3286" s="53">
        <v>22887167.468825728</v>
      </c>
    </row>
    <row r="3287" spans="1:13" x14ac:dyDescent="0.4">
      <c r="A3287" s="54"/>
      <c r="B3287" s="55">
        <v>3269</v>
      </c>
      <c r="C3287" s="55">
        <v>0</v>
      </c>
      <c r="D3287" s="55">
        <v>6884225.2111364352</v>
      </c>
      <c r="E3287" s="55">
        <v>0</v>
      </c>
      <c r="F3287" s="55">
        <v>0</v>
      </c>
      <c r="G3287" s="55">
        <v>0</v>
      </c>
      <c r="H3287" s="55">
        <v>6011380.9254594045</v>
      </c>
      <c r="I3287" s="55">
        <v>0</v>
      </c>
      <c r="J3287" s="55">
        <v>0</v>
      </c>
      <c r="K3287" s="55">
        <v>0</v>
      </c>
      <c r="L3287" s="55">
        <v>0</v>
      </c>
      <c r="M3287" s="56">
        <v>12895606.13659584</v>
      </c>
    </row>
    <row r="3288" spans="1:13" x14ac:dyDescent="0.4">
      <c r="A3288" s="51"/>
      <c r="B3288" s="52">
        <v>3270</v>
      </c>
      <c r="C3288" s="52">
        <v>0</v>
      </c>
      <c r="D3288" s="52">
        <v>29848162.325966217</v>
      </c>
      <c r="E3288" s="52">
        <v>0</v>
      </c>
      <c r="F3288" s="52">
        <v>0</v>
      </c>
      <c r="G3288" s="52">
        <v>0</v>
      </c>
      <c r="H3288" s="52">
        <v>0</v>
      </c>
      <c r="I3288" s="52">
        <v>0</v>
      </c>
      <c r="J3288" s="52">
        <v>0</v>
      </c>
      <c r="K3288" s="52">
        <v>0</v>
      </c>
      <c r="L3288" s="52">
        <v>0</v>
      </c>
      <c r="M3288" s="53">
        <v>29848162.325966217</v>
      </c>
    </row>
    <row r="3289" spans="1:13" x14ac:dyDescent="0.4">
      <c r="A3289" s="54"/>
      <c r="B3289" s="55">
        <v>3271</v>
      </c>
      <c r="C3289" s="55">
        <v>0</v>
      </c>
      <c r="D3289" s="55">
        <v>0</v>
      </c>
      <c r="E3289" s="55">
        <v>0</v>
      </c>
      <c r="F3289" s="55">
        <v>0</v>
      </c>
      <c r="G3289" s="55">
        <v>0</v>
      </c>
      <c r="H3289" s="55">
        <v>0</v>
      </c>
      <c r="I3289" s="55">
        <v>10437994.949869188</v>
      </c>
      <c r="J3289" s="55">
        <v>6529636.5381758232</v>
      </c>
      <c r="K3289" s="55">
        <v>0</v>
      </c>
      <c r="L3289" s="55">
        <v>21277787.801843524</v>
      </c>
      <c r="M3289" s="56">
        <v>31715782.75171271</v>
      </c>
    </row>
    <row r="3290" spans="1:13" x14ac:dyDescent="0.4">
      <c r="A3290" s="51"/>
      <c r="B3290" s="52">
        <v>3272</v>
      </c>
      <c r="C3290" s="52">
        <v>0</v>
      </c>
      <c r="D3290" s="52">
        <v>9671774.2160273418</v>
      </c>
      <c r="E3290" s="52">
        <v>8790174.9488539547</v>
      </c>
      <c r="F3290" s="52">
        <v>28889409.677692235</v>
      </c>
      <c r="G3290" s="52">
        <v>0</v>
      </c>
      <c r="H3290" s="52">
        <v>0</v>
      </c>
      <c r="I3290" s="52">
        <v>0</v>
      </c>
      <c r="J3290" s="52">
        <v>0</v>
      </c>
      <c r="K3290" s="52">
        <v>0</v>
      </c>
      <c r="L3290" s="52">
        <v>0</v>
      </c>
      <c r="M3290" s="53">
        <v>47351358.842573531</v>
      </c>
    </row>
    <row r="3291" spans="1:13" x14ac:dyDescent="0.4">
      <c r="A3291" s="54"/>
      <c r="B3291" s="55">
        <v>3273</v>
      </c>
      <c r="C3291" s="55">
        <v>0</v>
      </c>
      <c r="D3291" s="55">
        <v>6574975.7677476034</v>
      </c>
      <c r="E3291" s="55">
        <v>0</v>
      </c>
      <c r="F3291" s="55">
        <v>0</v>
      </c>
      <c r="G3291" s="55">
        <v>0</v>
      </c>
      <c r="H3291" s="55">
        <v>0</v>
      </c>
      <c r="I3291" s="55">
        <v>0</v>
      </c>
      <c r="J3291" s="55">
        <v>126229958.69380274</v>
      </c>
      <c r="K3291" s="55">
        <v>0</v>
      </c>
      <c r="L3291" s="55">
        <v>6257176.6826549247</v>
      </c>
      <c r="M3291" s="56">
        <v>12832152.450402528</v>
      </c>
    </row>
    <row r="3292" spans="1:13" x14ac:dyDescent="0.4">
      <c r="A3292" s="51"/>
      <c r="B3292" s="52">
        <v>3274</v>
      </c>
      <c r="C3292" s="52">
        <v>0</v>
      </c>
      <c r="D3292" s="52">
        <v>0</v>
      </c>
      <c r="E3292" s="52">
        <v>0</v>
      </c>
      <c r="F3292" s="52">
        <v>0</v>
      </c>
      <c r="G3292" s="52">
        <v>0</v>
      </c>
      <c r="H3292" s="52">
        <v>0</v>
      </c>
      <c r="I3292" s="52">
        <v>0</v>
      </c>
      <c r="J3292" s="52">
        <v>0</v>
      </c>
      <c r="K3292" s="52">
        <v>0</v>
      </c>
      <c r="L3292" s="52">
        <v>0</v>
      </c>
      <c r="M3292" s="53">
        <v>0</v>
      </c>
    </row>
    <row r="3293" spans="1:13" x14ac:dyDescent="0.4">
      <c r="A3293" s="54"/>
      <c r="B3293" s="55">
        <v>3275</v>
      </c>
      <c r="C3293" s="55">
        <v>0</v>
      </c>
      <c r="D3293" s="55">
        <v>6021354.21179194</v>
      </c>
      <c r="E3293" s="55">
        <v>412846310.45314151</v>
      </c>
      <c r="F3293" s="55">
        <v>0</v>
      </c>
      <c r="G3293" s="55">
        <v>6913158.4100149851</v>
      </c>
      <c r="H3293" s="55">
        <v>0</v>
      </c>
      <c r="I3293" s="55">
        <v>0</v>
      </c>
      <c r="J3293" s="55">
        <v>0</v>
      </c>
      <c r="K3293" s="55">
        <v>0</v>
      </c>
      <c r="L3293" s="55">
        <v>0</v>
      </c>
      <c r="M3293" s="56">
        <v>425780823.07494837</v>
      </c>
    </row>
    <row r="3294" spans="1:13" x14ac:dyDescent="0.4">
      <c r="A3294" s="51"/>
      <c r="B3294" s="52">
        <v>3276</v>
      </c>
      <c r="C3294" s="52">
        <v>0</v>
      </c>
      <c r="D3294" s="52">
        <v>0</v>
      </c>
      <c r="E3294" s="52">
        <v>7197773.4120521042</v>
      </c>
      <c r="F3294" s="52">
        <v>0</v>
      </c>
      <c r="G3294" s="52">
        <v>0</v>
      </c>
      <c r="H3294" s="52">
        <v>0</v>
      </c>
      <c r="I3294" s="52">
        <v>7566220.0295949988</v>
      </c>
      <c r="J3294" s="52">
        <v>0</v>
      </c>
      <c r="K3294" s="52">
        <v>0</v>
      </c>
      <c r="L3294" s="52">
        <v>19903741.192315139</v>
      </c>
      <c r="M3294" s="53">
        <v>66577570.781519197</v>
      </c>
    </row>
    <row r="3295" spans="1:13" x14ac:dyDescent="0.4">
      <c r="A3295" s="54"/>
      <c r="B3295" s="55">
        <v>3277</v>
      </c>
      <c r="C3295" s="55">
        <v>0</v>
      </c>
      <c r="D3295" s="55">
        <v>0</v>
      </c>
      <c r="E3295" s="55">
        <v>9736566.4503502343</v>
      </c>
      <c r="F3295" s="55">
        <v>0</v>
      </c>
      <c r="G3295" s="55">
        <v>0</v>
      </c>
      <c r="H3295" s="55">
        <v>9170353.2245166376</v>
      </c>
      <c r="I3295" s="55">
        <v>0</v>
      </c>
      <c r="J3295" s="55">
        <v>0</v>
      </c>
      <c r="K3295" s="55">
        <v>0</v>
      </c>
      <c r="L3295" s="55">
        <v>9791010.7282280959</v>
      </c>
      <c r="M3295" s="56">
        <v>28697930.40309497</v>
      </c>
    </row>
    <row r="3296" spans="1:13" x14ac:dyDescent="0.4">
      <c r="A3296" s="51"/>
      <c r="B3296" s="52">
        <v>3278</v>
      </c>
      <c r="C3296" s="52">
        <v>0</v>
      </c>
      <c r="D3296" s="52">
        <v>110235560.186161</v>
      </c>
      <c r="E3296" s="52">
        <v>0</v>
      </c>
      <c r="F3296" s="52">
        <v>7334352.5467855874</v>
      </c>
      <c r="G3296" s="52">
        <v>0</v>
      </c>
      <c r="H3296" s="52">
        <v>0</v>
      </c>
      <c r="I3296" s="52">
        <v>6710990.5887651183</v>
      </c>
      <c r="J3296" s="52">
        <v>0</v>
      </c>
      <c r="K3296" s="52">
        <v>0</v>
      </c>
      <c r="L3296" s="52">
        <v>0</v>
      </c>
      <c r="M3296" s="53">
        <v>124280903.32171172</v>
      </c>
    </row>
    <row r="3297" spans="1:13" x14ac:dyDescent="0.4">
      <c r="A3297" s="54"/>
      <c r="B3297" s="55">
        <v>3279</v>
      </c>
      <c r="C3297" s="55">
        <v>306308174.84645492</v>
      </c>
      <c r="D3297" s="55">
        <v>0</v>
      </c>
      <c r="E3297" s="55">
        <v>0</v>
      </c>
      <c r="F3297" s="55">
        <v>17269732.187443696</v>
      </c>
      <c r="G3297" s="55">
        <v>0</v>
      </c>
      <c r="H3297" s="55">
        <v>0</v>
      </c>
      <c r="I3297" s="55">
        <v>0</v>
      </c>
      <c r="J3297" s="55">
        <v>0</v>
      </c>
      <c r="K3297" s="55">
        <v>0</v>
      </c>
      <c r="L3297" s="55">
        <v>0</v>
      </c>
      <c r="M3297" s="56">
        <v>323577907.03389859</v>
      </c>
    </row>
    <row r="3298" spans="1:13" x14ac:dyDescent="0.4">
      <c r="A3298" s="51"/>
      <c r="B3298" s="52">
        <v>3280</v>
      </c>
      <c r="C3298" s="52">
        <v>0</v>
      </c>
      <c r="D3298" s="52">
        <v>0</v>
      </c>
      <c r="E3298" s="52">
        <v>0</v>
      </c>
      <c r="F3298" s="52">
        <v>0</v>
      </c>
      <c r="G3298" s="52">
        <v>0</v>
      </c>
      <c r="H3298" s="52">
        <v>12421557.166521166</v>
      </c>
      <c r="I3298" s="52">
        <v>6160244.0283289347</v>
      </c>
      <c r="J3298" s="52">
        <v>0</v>
      </c>
      <c r="K3298" s="52">
        <v>0</v>
      </c>
      <c r="L3298" s="52">
        <v>0</v>
      </c>
      <c r="M3298" s="53">
        <v>18581801.194850106</v>
      </c>
    </row>
    <row r="3299" spans="1:13" x14ac:dyDescent="0.4">
      <c r="A3299" s="54"/>
      <c r="B3299" s="55">
        <v>3281</v>
      </c>
      <c r="C3299" s="55">
        <v>0</v>
      </c>
      <c r="D3299" s="55">
        <v>0</v>
      </c>
      <c r="E3299" s="55">
        <v>0</v>
      </c>
      <c r="F3299" s="55">
        <v>0</v>
      </c>
      <c r="G3299" s="55">
        <v>9692390.0284369998</v>
      </c>
      <c r="H3299" s="55">
        <v>0</v>
      </c>
      <c r="I3299" s="55">
        <v>7406719.3078942355</v>
      </c>
      <c r="J3299" s="55">
        <v>0</v>
      </c>
      <c r="K3299" s="55">
        <v>0</v>
      </c>
      <c r="L3299" s="55">
        <v>0</v>
      </c>
      <c r="M3299" s="56">
        <v>17099109.336331233</v>
      </c>
    </row>
    <row r="3300" spans="1:13" x14ac:dyDescent="0.4">
      <c r="A3300" s="51"/>
      <c r="B3300" s="52">
        <v>3282</v>
      </c>
      <c r="C3300" s="52">
        <v>76942172.421564579</v>
      </c>
      <c r="D3300" s="52">
        <v>0</v>
      </c>
      <c r="E3300" s="52">
        <v>0</v>
      </c>
      <c r="F3300" s="52">
        <v>0</v>
      </c>
      <c r="G3300" s="52">
        <v>14336745.568646962</v>
      </c>
      <c r="H3300" s="52">
        <v>0</v>
      </c>
      <c r="I3300" s="52">
        <v>0</v>
      </c>
      <c r="J3300" s="52">
        <v>0</v>
      </c>
      <c r="K3300" s="52">
        <v>0</v>
      </c>
      <c r="L3300" s="52">
        <v>0</v>
      </c>
      <c r="M3300" s="53">
        <v>97683324.479139566</v>
      </c>
    </row>
    <row r="3301" spans="1:13" x14ac:dyDescent="0.4">
      <c r="A3301" s="54"/>
      <c r="B3301" s="55">
        <v>3283</v>
      </c>
      <c r="C3301" s="55">
        <v>0</v>
      </c>
      <c r="D3301" s="55">
        <v>14729322.555671977</v>
      </c>
      <c r="E3301" s="55">
        <v>0</v>
      </c>
      <c r="F3301" s="55">
        <v>0</v>
      </c>
      <c r="G3301" s="55">
        <v>0</v>
      </c>
      <c r="H3301" s="55">
        <v>0</v>
      </c>
      <c r="I3301" s="55">
        <v>0</v>
      </c>
      <c r="J3301" s="55">
        <v>0</v>
      </c>
      <c r="K3301" s="55">
        <v>0</v>
      </c>
      <c r="L3301" s="55">
        <v>0</v>
      </c>
      <c r="M3301" s="56">
        <v>14729322.555671977</v>
      </c>
    </row>
    <row r="3302" spans="1:13" x14ac:dyDescent="0.4">
      <c r="A3302" s="51"/>
      <c r="B3302" s="52">
        <v>3284</v>
      </c>
      <c r="C3302" s="52">
        <v>0</v>
      </c>
      <c r="D3302" s="52">
        <v>8084525.4897414688</v>
      </c>
      <c r="E3302" s="52">
        <v>0</v>
      </c>
      <c r="F3302" s="52">
        <v>0</v>
      </c>
      <c r="G3302" s="52">
        <v>0</v>
      </c>
      <c r="H3302" s="52">
        <v>0</v>
      </c>
      <c r="I3302" s="52">
        <v>0</v>
      </c>
      <c r="J3302" s="52">
        <v>29108669.469233233</v>
      </c>
      <c r="K3302" s="52">
        <v>0</v>
      </c>
      <c r="L3302" s="52">
        <v>0</v>
      </c>
      <c r="M3302" s="53">
        <v>8084525.4897414688</v>
      </c>
    </row>
    <row r="3303" spans="1:13" x14ac:dyDescent="0.4">
      <c r="A3303" s="54"/>
      <c r="B3303" s="55">
        <v>3285</v>
      </c>
      <c r="C3303" s="55">
        <v>0</v>
      </c>
      <c r="D3303" s="55">
        <v>0</v>
      </c>
      <c r="E3303" s="55">
        <v>0</v>
      </c>
      <c r="F3303" s="55">
        <v>0</v>
      </c>
      <c r="G3303" s="55">
        <v>0</v>
      </c>
      <c r="H3303" s="55">
        <v>0</v>
      </c>
      <c r="I3303" s="55">
        <v>0</v>
      </c>
      <c r="J3303" s="55">
        <v>0</v>
      </c>
      <c r="K3303" s="55">
        <v>0</v>
      </c>
      <c r="L3303" s="55">
        <v>0</v>
      </c>
      <c r="M3303" s="56">
        <v>0</v>
      </c>
    </row>
    <row r="3304" spans="1:13" x14ac:dyDescent="0.4">
      <c r="A3304" s="51"/>
      <c r="B3304" s="52">
        <v>3286</v>
      </c>
      <c r="C3304" s="52">
        <v>0</v>
      </c>
      <c r="D3304" s="52">
        <v>0</v>
      </c>
      <c r="E3304" s="52">
        <v>0</v>
      </c>
      <c r="F3304" s="52">
        <v>0</v>
      </c>
      <c r="G3304" s="52">
        <v>0</v>
      </c>
      <c r="H3304" s="52">
        <v>0</v>
      </c>
      <c r="I3304" s="52">
        <v>18038337.092297748</v>
      </c>
      <c r="J3304" s="52">
        <v>7576561.1122225998</v>
      </c>
      <c r="K3304" s="52">
        <v>6216866.4340654025</v>
      </c>
      <c r="L3304" s="52">
        <v>0</v>
      </c>
      <c r="M3304" s="53">
        <v>24255203.526363149</v>
      </c>
    </row>
    <row r="3305" spans="1:13" x14ac:dyDescent="0.4">
      <c r="A3305" s="54"/>
      <c r="B3305" s="55">
        <v>3287</v>
      </c>
      <c r="C3305" s="55">
        <v>0</v>
      </c>
      <c r="D3305" s="55">
        <v>0</v>
      </c>
      <c r="E3305" s="55">
        <v>0</v>
      </c>
      <c r="F3305" s="55">
        <v>0</v>
      </c>
      <c r="G3305" s="55">
        <v>0</v>
      </c>
      <c r="H3305" s="55">
        <v>9247935.3672305234</v>
      </c>
      <c r="I3305" s="55">
        <v>0</v>
      </c>
      <c r="J3305" s="55">
        <v>0</v>
      </c>
      <c r="K3305" s="55">
        <v>0</v>
      </c>
      <c r="L3305" s="55">
        <v>0</v>
      </c>
      <c r="M3305" s="56">
        <v>9247935.3672305234</v>
      </c>
    </row>
    <row r="3306" spans="1:13" x14ac:dyDescent="0.4">
      <c r="A3306" s="51"/>
      <c r="B3306" s="52">
        <v>3288</v>
      </c>
      <c r="C3306" s="52">
        <v>7114660.5819936674</v>
      </c>
      <c r="D3306" s="52">
        <v>0</v>
      </c>
      <c r="E3306" s="52">
        <v>0</v>
      </c>
      <c r="F3306" s="52">
        <v>0</v>
      </c>
      <c r="G3306" s="52">
        <v>0</v>
      </c>
      <c r="H3306" s="52">
        <v>9081701.5000835471</v>
      </c>
      <c r="I3306" s="52">
        <v>0</v>
      </c>
      <c r="J3306" s="52">
        <v>0</v>
      </c>
      <c r="K3306" s="52">
        <v>0</v>
      </c>
      <c r="L3306" s="52">
        <v>16590550.724427275</v>
      </c>
      <c r="M3306" s="53">
        <v>61333180.192267746</v>
      </c>
    </row>
    <row r="3307" spans="1:13" x14ac:dyDescent="0.4">
      <c r="A3307" s="54"/>
      <c r="B3307" s="55">
        <v>3289</v>
      </c>
      <c r="C3307" s="55">
        <v>15291666.50434179</v>
      </c>
      <c r="D3307" s="55">
        <v>0</v>
      </c>
      <c r="E3307" s="55">
        <v>0</v>
      </c>
      <c r="F3307" s="55">
        <v>0</v>
      </c>
      <c r="G3307" s="55">
        <v>0</v>
      </c>
      <c r="H3307" s="55">
        <v>1880356386.6795945</v>
      </c>
      <c r="I3307" s="55">
        <v>0</v>
      </c>
      <c r="J3307" s="55">
        <v>0</v>
      </c>
      <c r="K3307" s="55">
        <v>6646790.3442777209</v>
      </c>
      <c r="L3307" s="55">
        <v>0</v>
      </c>
      <c r="M3307" s="56">
        <v>1902294843.528214</v>
      </c>
    </row>
    <row r="3308" spans="1:13" x14ac:dyDescent="0.4">
      <c r="A3308" s="51"/>
      <c r="B3308" s="52">
        <v>3290</v>
      </c>
      <c r="C3308" s="52">
        <v>0</v>
      </c>
      <c r="D3308" s="52">
        <v>0</v>
      </c>
      <c r="E3308" s="52">
        <v>0</v>
      </c>
      <c r="F3308" s="52">
        <v>0</v>
      </c>
      <c r="G3308" s="52">
        <v>0</v>
      </c>
      <c r="H3308" s="52">
        <v>0</v>
      </c>
      <c r="I3308" s="52">
        <v>0</v>
      </c>
      <c r="J3308" s="52">
        <v>0</v>
      </c>
      <c r="K3308" s="52">
        <v>7160287.1203053705</v>
      </c>
      <c r="L3308" s="52">
        <v>0</v>
      </c>
      <c r="M3308" s="53">
        <v>7160287.1203053705</v>
      </c>
    </row>
    <row r="3309" spans="1:13" x14ac:dyDescent="0.4">
      <c r="A3309" s="54"/>
      <c r="B3309" s="55">
        <v>3291</v>
      </c>
      <c r="C3309" s="55">
        <v>0</v>
      </c>
      <c r="D3309" s="55">
        <v>0</v>
      </c>
      <c r="E3309" s="55">
        <v>0</v>
      </c>
      <c r="F3309" s="55">
        <v>0</v>
      </c>
      <c r="G3309" s="55">
        <v>0</v>
      </c>
      <c r="H3309" s="55">
        <v>0</v>
      </c>
      <c r="I3309" s="55">
        <v>0</v>
      </c>
      <c r="J3309" s="55">
        <v>0</v>
      </c>
      <c r="K3309" s="55">
        <v>7237635.6827729652</v>
      </c>
      <c r="L3309" s="55">
        <v>0</v>
      </c>
      <c r="M3309" s="56">
        <v>7237635.6827729652</v>
      </c>
    </row>
    <row r="3310" spans="1:13" x14ac:dyDescent="0.4">
      <c r="A3310" s="51"/>
      <c r="B3310" s="52">
        <v>3292</v>
      </c>
      <c r="C3310" s="52">
        <v>0</v>
      </c>
      <c r="D3310" s="52">
        <v>0</v>
      </c>
      <c r="E3310" s="52">
        <v>42234365.658338547</v>
      </c>
      <c r="F3310" s="52">
        <v>0</v>
      </c>
      <c r="G3310" s="52">
        <v>12792714.599340543</v>
      </c>
      <c r="H3310" s="52">
        <v>0</v>
      </c>
      <c r="I3310" s="52">
        <v>18317393.825129483</v>
      </c>
      <c r="J3310" s="52">
        <v>0</v>
      </c>
      <c r="K3310" s="52">
        <v>0</v>
      </c>
      <c r="L3310" s="52">
        <v>12524344.55926805</v>
      </c>
      <c r="M3310" s="53">
        <v>91630309.792162895</v>
      </c>
    </row>
    <row r="3311" spans="1:13" x14ac:dyDescent="0.4">
      <c r="A3311" s="54"/>
      <c r="B3311" s="55">
        <v>3293</v>
      </c>
      <c r="C3311" s="55">
        <v>0</v>
      </c>
      <c r="D3311" s="55">
        <v>0</v>
      </c>
      <c r="E3311" s="55">
        <v>0</v>
      </c>
      <c r="F3311" s="55">
        <v>0</v>
      </c>
      <c r="G3311" s="55">
        <v>0</v>
      </c>
      <c r="H3311" s="55">
        <v>0</v>
      </c>
      <c r="I3311" s="55">
        <v>0</v>
      </c>
      <c r="J3311" s="55">
        <v>0</v>
      </c>
      <c r="K3311" s="55">
        <v>0</v>
      </c>
      <c r="L3311" s="55">
        <v>0</v>
      </c>
      <c r="M3311" s="56">
        <v>0</v>
      </c>
    </row>
    <row r="3312" spans="1:13" x14ac:dyDescent="0.4">
      <c r="A3312" s="51"/>
      <c r="B3312" s="52">
        <v>3294</v>
      </c>
      <c r="C3312" s="52">
        <v>0</v>
      </c>
      <c r="D3312" s="52">
        <v>0</v>
      </c>
      <c r="E3312" s="52">
        <v>0</v>
      </c>
      <c r="F3312" s="52">
        <v>0</v>
      </c>
      <c r="G3312" s="52">
        <v>0</v>
      </c>
      <c r="H3312" s="52">
        <v>0</v>
      </c>
      <c r="I3312" s="52">
        <v>0</v>
      </c>
      <c r="J3312" s="52">
        <v>0</v>
      </c>
      <c r="K3312" s="52">
        <v>0</v>
      </c>
      <c r="L3312" s="52">
        <v>0</v>
      </c>
      <c r="M3312" s="53">
        <v>0</v>
      </c>
    </row>
    <row r="3313" spans="1:13" x14ac:dyDescent="0.4">
      <c r="A3313" s="54"/>
      <c r="B3313" s="55">
        <v>3295</v>
      </c>
      <c r="C3313" s="55">
        <v>0</v>
      </c>
      <c r="D3313" s="55">
        <v>14275308.866070012</v>
      </c>
      <c r="E3313" s="55">
        <v>125682432.48536432</v>
      </c>
      <c r="F3313" s="55">
        <v>6626986.0584217506</v>
      </c>
      <c r="G3313" s="55">
        <v>0</v>
      </c>
      <c r="H3313" s="55">
        <v>0</v>
      </c>
      <c r="I3313" s="55">
        <v>19344174.396739122</v>
      </c>
      <c r="J3313" s="55">
        <v>0</v>
      </c>
      <c r="K3313" s="55">
        <v>0</v>
      </c>
      <c r="L3313" s="55">
        <v>0</v>
      </c>
      <c r="M3313" s="56">
        <v>181357754.7054168</v>
      </c>
    </row>
    <row r="3314" spans="1:13" x14ac:dyDescent="0.4">
      <c r="A3314" s="51"/>
      <c r="B3314" s="52">
        <v>3296</v>
      </c>
      <c r="C3314" s="52">
        <v>0</v>
      </c>
      <c r="D3314" s="52">
        <v>0</v>
      </c>
      <c r="E3314" s="52">
        <v>0</v>
      </c>
      <c r="F3314" s="52">
        <v>0</v>
      </c>
      <c r="G3314" s="52">
        <v>0</v>
      </c>
      <c r="H3314" s="52">
        <v>9457553.2032362707</v>
      </c>
      <c r="I3314" s="52">
        <v>16388074.304248955</v>
      </c>
      <c r="J3314" s="52">
        <v>0</v>
      </c>
      <c r="K3314" s="52">
        <v>7872213.1359787378</v>
      </c>
      <c r="L3314" s="52">
        <v>0</v>
      </c>
      <c r="M3314" s="53">
        <v>33717840.643463962</v>
      </c>
    </row>
    <row r="3315" spans="1:13" x14ac:dyDescent="0.4">
      <c r="A3315" s="54"/>
      <c r="B3315" s="55">
        <v>3297</v>
      </c>
      <c r="C3315" s="55">
        <v>0</v>
      </c>
      <c r="D3315" s="55">
        <v>0</v>
      </c>
      <c r="E3315" s="55">
        <v>0</v>
      </c>
      <c r="F3315" s="55">
        <v>0</v>
      </c>
      <c r="G3315" s="55">
        <v>0</v>
      </c>
      <c r="H3315" s="55">
        <v>0</v>
      </c>
      <c r="I3315" s="55">
        <v>0</v>
      </c>
      <c r="J3315" s="55">
        <v>17489730.75470167</v>
      </c>
      <c r="K3315" s="55">
        <v>0</v>
      </c>
      <c r="L3315" s="55">
        <v>0</v>
      </c>
      <c r="M3315" s="56">
        <v>6294524.7127126921</v>
      </c>
    </row>
    <row r="3316" spans="1:13" x14ac:dyDescent="0.4">
      <c r="A3316" s="51"/>
      <c r="B3316" s="52">
        <v>3298</v>
      </c>
      <c r="C3316" s="52">
        <v>0</v>
      </c>
      <c r="D3316" s="52">
        <v>0</v>
      </c>
      <c r="E3316" s="52">
        <v>0</v>
      </c>
      <c r="F3316" s="52">
        <v>6691519.6216026787</v>
      </c>
      <c r="G3316" s="52">
        <v>0</v>
      </c>
      <c r="H3316" s="52">
        <v>0</v>
      </c>
      <c r="I3316" s="52">
        <v>0</v>
      </c>
      <c r="J3316" s="52">
        <v>0</v>
      </c>
      <c r="K3316" s="52">
        <v>0</v>
      </c>
      <c r="L3316" s="52">
        <v>0</v>
      </c>
      <c r="M3316" s="53">
        <v>6691519.6216026787</v>
      </c>
    </row>
    <row r="3317" spans="1:13" x14ac:dyDescent="0.4">
      <c r="A3317" s="54"/>
      <c r="B3317" s="55">
        <v>3299</v>
      </c>
      <c r="C3317" s="55">
        <v>7635131.6909617409</v>
      </c>
      <c r="D3317" s="55">
        <v>0</v>
      </c>
      <c r="E3317" s="55">
        <v>0</v>
      </c>
      <c r="F3317" s="55">
        <v>0</v>
      </c>
      <c r="G3317" s="55">
        <v>0</v>
      </c>
      <c r="H3317" s="55">
        <v>0</v>
      </c>
      <c r="I3317" s="55">
        <v>0</v>
      </c>
      <c r="J3317" s="55">
        <v>0</v>
      </c>
      <c r="K3317" s="55">
        <v>0</v>
      </c>
      <c r="L3317" s="55">
        <v>0</v>
      </c>
      <c r="M3317" s="56">
        <v>15549566.834687004</v>
      </c>
    </row>
    <row r="3318" spans="1:13" x14ac:dyDescent="0.4">
      <c r="A3318" s="51"/>
      <c r="B3318" s="52">
        <v>3300</v>
      </c>
      <c r="C3318" s="52">
        <v>126986298.27812745</v>
      </c>
      <c r="D3318" s="52">
        <v>0</v>
      </c>
      <c r="E3318" s="52">
        <v>0</v>
      </c>
      <c r="F3318" s="52">
        <v>0</v>
      </c>
      <c r="G3318" s="52">
        <v>0</v>
      </c>
      <c r="H3318" s="52">
        <v>0</v>
      </c>
      <c r="I3318" s="52">
        <v>0</v>
      </c>
      <c r="J3318" s="52">
        <v>0</v>
      </c>
      <c r="K3318" s="52">
        <v>0</v>
      </c>
      <c r="L3318" s="52">
        <v>0</v>
      </c>
      <c r="M3318" s="53">
        <v>126986298.27812745</v>
      </c>
    </row>
    <row r="3319" spans="1:13" x14ac:dyDescent="0.4">
      <c r="A3319" s="54"/>
      <c r="B3319" s="55">
        <v>3301</v>
      </c>
      <c r="C3319" s="55">
        <v>7551679.2354134116</v>
      </c>
      <c r="D3319" s="55">
        <v>0</v>
      </c>
      <c r="E3319" s="55">
        <v>0</v>
      </c>
      <c r="F3319" s="55">
        <v>0</v>
      </c>
      <c r="G3319" s="55">
        <v>0</v>
      </c>
      <c r="H3319" s="55">
        <v>0</v>
      </c>
      <c r="I3319" s="55">
        <v>0</v>
      </c>
      <c r="J3319" s="55">
        <v>0</v>
      </c>
      <c r="K3319" s="55">
        <v>0</v>
      </c>
      <c r="L3319" s="55">
        <v>0</v>
      </c>
      <c r="M3319" s="56">
        <v>7551679.2354134116</v>
      </c>
    </row>
    <row r="3320" spans="1:13" x14ac:dyDescent="0.4">
      <c r="A3320" s="51"/>
      <c r="B3320" s="52">
        <v>3302</v>
      </c>
      <c r="C3320" s="52">
        <v>0</v>
      </c>
      <c r="D3320" s="52">
        <v>5933126.3926292453</v>
      </c>
      <c r="E3320" s="52">
        <v>0</v>
      </c>
      <c r="F3320" s="52">
        <v>0</v>
      </c>
      <c r="G3320" s="52">
        <v>0</v>
      </c>
      <c r="H3320" s="52">
        <v>0</v>
      </c>
      <c r="I3320" s="52">
        <v>7373065.3993076636</v>
      </c>
      <c r="J3320" s="52">
        <v>0</v>
      </c>
      <c r="K3320" s="52">
        <v>0</v>
      </c>
      <c r="L3320" s="52">
        <v>0</v>
      </c>
      <c r="M3320" s="53">
        <v>13306191.79193691</v>
      </c>
    </row>
    <row r="3321" spans="1:13" x14ac:dyDescent="0.4">
      <c r="A3321" s="54"/>
      <c r="B3321" s="55">
        <v>3303</v>
      </c>
      <c r="C3321" s="55">
        <v>0</v>
      </c>
      <c r="D3321" s="55">
        <v>0</v>
      </c>
      <c r="E3321" s="55">
        <v>0</v>
      </c>
      <c r="F3321" s="55">
        <v>0</v>
      </c>
      <c r="G3321" s="55">
        <v>0</v>
      </c>
      <c r="H3321" s="55">
        <v>0</v>
      </c>
      <c r="I3321" s="55">
        <v>6307791.1267621554</v>
      </c>
      <c r="J3321" s="55">
        <v>0</v>
      </c>
      <c r="K3321" s="55">
        <v>0</v>
      </c>
      <c r="L3321" s="55">
        <v>0</v>
      </c>
      <c r="M3321" s="56">
        <v>6307791.1267621554</v>
      </c>
    </row>
    <row r="3322" spans="1:13" x14ac:dyDescent="0.4">
      <c r="A3322" s="51"/>
      <c r="B3322" s="52">
        <v>3304</v>
      </c>
      <c r="C3322" s="52">
        <v>0</v>
      </c>
      <c r="D3322" s="52">
        <v>0</v>
      </c>
      <c r="E3322" s="52">
        <v>0</v>
      </c>
      <c r="F3322" s="52">
        <v>0</v>
      </c>
      <c r="G3322" s="52">
        <v>0</v>
      </c>
      <c r="H3322" s="52">
        <v>0</v>
      </c>
      <c r="I3322" s="52">
        <v>0</v>
      </c>
      <c r="J3322" s="52">
        <v>0</v>
      </c>
      <c r="K3322" s="52">
        <v>0</v>
      </c>
      <c r="L3322" s="52">
        <v>0</v>
      </c>
      <c r="M3322" s="53">
        <v>0</v>
      </c>
    </row>
    <row r="3323" spans="1:13" x14ac:dyDescent="0.4">
      <c r="A3323" s="54"/>
      <c r="B3323" s="55">
        <v>3305</v>
      </c>
      <c r="C3323" s="55">
        <v>0</v>
      </c>
      <c r="D3323" s="55">
        <v>0</v>
      </c>
      <c r="E3323" s="55">
        <v>0</v>
      </c>
      <c r="F3323" s="55">
        <v>20539007.416122839</v>
      </c>
      <c r="G3323" s="55">
        <v>0</v>
      </c>
      <c r="H3323" s="55">
        <v>10820042.389486246</v>
      </c>
      <c r="I3323" s="55">
        <v>0</v>
      </c>
      <c r="J3323" s="55">
        <v>0</v>
      </c>
      <c r="K3323" s="55">
        <v>0</v>
      </c>
      <c r="L3323" s="55">
        <v>6160845.0173729081</v>
      </c>
      <c r="M3323" s="56">
        <v>37519894.822981991</v>
      </c>
    </row>
    <row r="3324" spans="1:13" x14ac:dyDescent="0.4">
      <c r="A3324" s="51"/>
      <c r="B3324" s="52">
        <v>3306</v>
      </c>
      <c r="C3324" s="52">
        <v>0</v>
      </c>
      <c r="D3324" s="52">
        <v>0</v>
      </c>
      <c r="E3324" s="52">
        <v>0</v>
      </c>
      <c r="F3324" s="52">
        <v>5843080.5073743174</v>
      </c>
      <c r="G3324" s="52">
        <v>0</v>
      </c>
      <c r="H3324" s="52">
        <v>0</v>
      </c>
      <c r="I3324" s="52">
        <v>8470487.6412793808</v>
      </c>
      <c r="J3324" s="52">
        <v>0</v>
      </c>
      <c r="K3324" s="52">
        <v>0</v>
      </c>
      <c r="L3324" s="52">
        <v>7409373.1186975762</v>
      </c>
      <c r="M3324" s="53">
        <v>21722941.267351273</v>
      </c>
    </row>
    <row r="3325" spans="1:13" x14ac:dyDescent="0.4">
      <c r="A3325" s="54"/>
      <c r="B3325" s="55">
        <v>3307</v>
      </c>
      <c r="C3325" s="55">
        <v>0</v>
      </c>
      <c r="D3325" s="55">
        <v>0</v>
      </c>
      <c r="E3325" s="55">
        <v>0</v>
      </c>
      <c r="F3325" s="55">
        <v>0</v>
      </c>
      <c r="G3325" s="55">
        <v>0</v>
      </c>
      <c r="H3325" s="55">
        <v>5861357.4961092072</v>
      </c>
      <c r="I3325" s="55">
        <v>0</v>
      </c>
      <c r="J3325" s="55">
        <v>227312955.15995815</v>
      </c>
      <c r="K3325" s="55">
        <v>0</v>
      </c>
      <c r="L3325" s="55">
        <v>0</v>
      </c>
      <c r="M3325" s="56">
        <v>5861357.4961092072</v>
      </c>
    </row>
    <row r="3326" spans="1:13" x14ac:dyDescent="0.4">
      <c r="A3326" s="51"/>
      <c r="B3326" s="52">
        <v>3308</v>
      </c>
      <c r="C3326" s="52">
        <v>0</v>
      </c>
      <c r="D3326" s="52">
        <v>0</v>
      </c>
      <c r="E3326" s="52">
        <v>0</v>
      </c>
      <c r="F3326" s="52">
        <v>0</v>
      </c>
      <c r="G3326" s="52">
        <v>0</v>
      </c>
      <c r="H3326" s="52">
        <v>44582601.090433642</v>
      </c>
      <c r="I3326" s="52">
        <v>0</v>
      </c>
      <c r="J3326" s="52">
        <v>0</v>
      </c>
      <c r="K3326" s="52">
        <v>0</v>
      </c>
      <c r="L3326" s="52">
        <v>0</v>
      </c>
      <c r="M3326" s="53">
        <v>212167464.58483875</v>
      </c>
    </row>
    <row r="3327" spans="1:13" x14ac:dyDescent="0.4">
      <c r="A3327" s="54"/>
      <c r="B3327" s="55">
        <v>3309</v>
      </c>
      <c r="C3327" s="55">
        <v>0</v>
      </c>
      <c r="D3327" s="55">
        <v>0</v>
      </c>
      <c r="E3327" s="55">
        <v>0</v>
      </c>
      <c r="F3327" s="55">
        <v>0</v>
      </c>
      <c r="G3327" s="55">
        <v>0</v>
      </c>
      <c r="H3327" s="55">
        <v>0</v>
      </c>
      <c r="I3327" s="55">
        <v>0</v>
      </c>
      <c r="J3327" s="55">
        <v>0</v>
      </c>
      <c r="K3327" s="55">
        <v>0</v>
      </c>
      <c r="L3327" s="55">
        <v>0</v>
      </c>
      <c r="M3327" s="56">
        <v>0</v>
      </c>
    </row>
    <row r="3328" spans="1:13" x14ac:dyDescent="0.4">
      <c r="A3328" s="51"/>
      <c r="B3328" s="52">
        <v>3310</v>
      </c>
      <c r="C3328" s="52">
        <v>0</v>
      </c>
      <c r="D3328" s="52">
        <v>0</v>
      </c>
      <c r="E3328" s="52">
        <v>0</v>
      </c>
      <c r="F3328" s="52">
        <v>0</v>
      </c>
      <c r="G3328" s="52">
        <v>0</v>
      </c>
      <c r="H3328" s="52">
        <v>86332235.354089618</v>
      </c>
      <c r="I3328" s="52">
        <v>0</v>
      </c>
      <c r="J3328" s="52">
        <v>0</v>
      </c>
      <c r="K3328" s="52">
        <v>0</v>
      </c>
      <c r="L3328" s="52">
        <v>0</v>
      </c>
      <c r="M3328" s="53">
        <v>86332235.354089618</v>
      </c>
    </row>
    <row r="3329" spans="1:13" x14ac:dyDescent="0.4">
      <c r="A3329" s="54"/>
      <c r="B3329" s="55">
        <v>3311</v>
      </c>
      <c r="C3329" s="55">
        <v>0</v>
      </c>
      <c r="D3329" s="55">
        <v>0</v>
      </c>
      <c r="E3329" s="55">
        <v>0</v>
      </c>
      <c r="F3329" s="55">
        <v>0</v>
      </c>
      <c r="G3329" s="55">
        <v>0</v>
      </c>
      <c r="H3329" s="55">
        <v>0</v>
      </c>
      <c r="I3329" s="55">
        <v>0</v>
      </c>
      <c r="J3329" s="55">
        <v>0</v>
      </c>
      <c r="K3329" s="55">
        <v>0</v>
      </c>
      <c r="L3329" s="55">
        <v>0</v>
      </c>
      <c r="M3329" s="56">
        <v>0</v>
      </c>
    </row>
    <row r="3330" spans="1:13" x14ac:dyDescent="0.4">
      <c r="A3330" s="51"/>
      <c r="B3330" s="52">
        <v>3312</v>
      </c>
      <c r="C3330" s="52">
        <v>0</v>
      </c>
      <c r="D3330" s="52">
        <v>0</v>
      </c>
      <c r="E3330" s="52">
        <v>0</v>
      </c>
      <c r="F3330" s="52">
        <v>0</v>
      </c>
      <c r="G3330" s="52">
        <v>0</v>
      </c>
      <c r="H3330" s="52">
        <v>0</v>
      </c>
      <c r="I3330" s="52">
        <v>0</v>
      </c>
      <c r="J3330" s="52">
        <v>0</v>
      </c>
      <c r="K3330" s="52">
        <v>0</v>
      </c>
      <c r="L3330" s="52">
        <v>0</v>
      </c>
      <c r="M3330" s="53">
        <v>0</v>
      </c>
    </row>
    <row r="3331" spans="1:13" x14ac:dyDescent="0.4">
      <c r="A3331" s="54"/>
      <c r="B3331" s="55">
        <v>3313</v>
      </c>
      <c r="C3331" s="55">
        <v>6135187.7670947174</v>
      </c>
      <c r="D3331" s="55">
        <v>0</v>
      </c>
      <c r="E3331" s="55">
        <v>0</v>
      </c>
      <c r="F3331" s="55">
        <v>0</v>
      </c>
      <c r="G3331" s="55">
        <v>0</v>
      </c>
      <c r="H3331" s="55">
        <v>0</v>
      </c>
      <c r="I3331" s="55">
        <v>6294773.5781071046</v>
      </c>
      <c r="J3331" s="55">
        <v>7957861.0419364739</v>
      </c>
      <c r="K3331" s="55">
        <v>0</v>
      </c>
      <c r="L3331" s="55">
        <v>0</v>
      </c>
      <c r="M3331" s="56">
        <v>12429961.345201822</v>
      </c>
    </row>
    <row r="3332" spans="1:13" x14ac:dyDescent="0.4">
      <c r="A3332" s="51"/>
      <c r="B3332" s="52">
        <v>3314</v>
      </c>
      <c r="C3332" s="52">
        <v>0</v>
      </c>
      <c r="D3332" s="52">
        <v>0</v>
      </c>
      <c r="E3332" s="52">
        <v>0</v>
      </c>
      <c r="F3332" s="52">
        <v>0</v>
      </c>
      <c r="G3332" s="52">
        <v>0</v>
      </c>
      <c r="H3332" s="52">
        <v>0</v>
      </c>
      <c r="I3332" s="52">
        <v>6735734.5809856188</v>
      </c>
      <c r="J3332" s="52">
        <v>0</v>
      </c>
      <c r="K3332" s="52">
        <v>0</v>
      </c>
      <c r="L3332" s="52">
        <v>0</v>
      </c>
      <c r="M3332" s="53">
        <v>6735734.5809856188</v>
      </c>
    </row>
    <row r="3333" spans="1:13" x14ac:dyDescent="0.4">
      <c r="A3333" s="54"/>
      <c r="B3333" s="55">
        <v>3315</v>
      </c>
      <c r="C3333" s="55">
        <v>0</v>
      </c>
      <c r="D3333" s="55">
        <v>0</v>
      </c>
      <c r="E3333" s="55">
        <v>0</v>
      </c>
      <c r="F3333" s="55">
        <v>0</v>
      </c>
      <c r="G3333" s="55">
        <v>0</v>
      </c>
      <c r="H3333" s="55">
        <v>0</v>
      </c>
      <c r="I3333" s="55">
        <v>0</v>
      </c>
      <c r="J3333" s="55">
        <v>6943975.1528570447</v>
      </c>
      <c r="K3333" s="55">
        <v>0</v>
      </c>
      <c r="L3333" s="55">
        <v>65393418.066799</v>
      </c>
      <c r="M3333" s="56">
        <v>65393418.066799</v>
      </c>
    </row>
    <row r="3334" spans="1:13" x14ac:dyDescent="0.4">
      <c r="A3334" s="51"/>
      <c r="B3334" s="52">
        <v>3316</v>
      </c>
      <c r="C3334" s="52">
        <v>0</v>
      </c>
      <c r="D3334" s="52">
        <v>0</v>
      </c>
      <c r="E3334" s="52">
        <v>0</v>
      </c>
      <c r="F3334" s="52">
        <v>0</v>
      </c>
      <c r="G3334" s="52">
        <v>0</v>
      </c>
      <c r="H3334" s="52">
        <v>0</v>
      </c>
      <c r="I3334" s="52">
        <v>0</v>
      </c>
      <c r="J3334" s="52">
        <v>0</v>
      </c>
      <c r="K3334" s="52">
        <v>0</v>
      </c>
      <c r="L3334" s="52">
        <v>0</v>
      </c>
      <c r="M3334" s="53">
        <v>0</v>
      </c>
    </row>
    <row r="3335" spans="1:13" x14ac:dyDescent="0.4">
      <c r="A3335" s="54"/>
      <c r="B3335" s="55">
        <v>3317</v>
      </c>
      <c r="C3335" s="55">
        <v>0</v>
      </c>
      <c r="D3335" s="55">
        <v>0</v>
      </c>
      <c r="E3335" s="55">
        <v>0</v>
      </c>
      <c r="F3335" s="55">
        <v>0</v>
      </c>
      <c r="G3335" s="55">
        <v>73790957.381201982</v>
      </c>
      <c r="H3335" s="55">
        <v>11911565.814532056</v>
      </c>
      <c r="I3335" s="55">
        <v>9634830.8566238284</v>
      </c>
      <c r="J3335" s="55">
        <v>0</v>
      </c>
      <c r="K3335" s="55">
        <v>0</v>
      </c>
      <c r="L3335" s="55">
        <v>7375081.0910145501</v>
      </c>
      <c r="M3335" s="56">
        <v>102712435.14337242</v>
      </c>
    </row>
    <row r="3336" spans="1:13" x14ac:dyDescent="0.4">
      <c r="A3336" s="51"/>
      <c r="B3336" s="52">
        <v>3318</v>
      </c>
      <c r="C3336" s="52">
        <v>0</v>
      </c>
      <c r="D3336" s="52">
        <v>0</v>
      </c>
      <c r="E3336" s="52">
        <v>0</v>
      </c>
      <c r="F3336" s="52">
        <v>0</v>
      </c>
      <c r="G3336" s="52">
        <v>5762105.9594021486</v>
      </c>
      <c r="H3336" s="52">
        <v>0</v>
      </c>
      <c r="I3336" s="52">
        <v>0</v>
      </c>
      <c r="J3336" s="52">
        <v>0</v>
      </c>
      <c r="K3336" s="52">
        <v>0</v>
      </c>
      <c r="L3336" s="52">
        <v>0</v>
      </c>
      <c r="M3336" s="53">
        <v>5762105.9594021486</v>
      </c>
    </row>
    <row r="3337" spans="1:13" x14ac:dyDescent="0.4">
      <c r="A3337" s="54"/>
      <c r="B3337" s="55">
        <v>3319</v>
      </c>
      <c r="C3337" s="55">
        <v>14932342.992969263</v>
      </c>
      <c r="D3337" s="55">
        <v>0</v>
      </c>
      <c r="E3337" s="55">
        <v>0</v>
      </c>
      <c r="F3337" s="55">
        <v>0</v>
      </c>
      <c r="G3337" s="55">
        <v>0</v>
      </c>
      <c r="H3337" s="55">
        <v>0</v>
      </c>
      <c r="I3337" s="55">
        <v>0</v>
      </c>
      <c r="J3337" s="55">
        <v>0</v>
      </c>
      <c r="K3337" s="55">
        <v>0</v>
      </c>
      <c r="L3337" s="55">
        <v>0</v>
      </c>
      <c r="M3337" s="56">
        <v>14932342.992969263</v>
      </c>
    </row>
    <row r="3338" spans="1:13" x14ac:dyDescent="0.4">
      <c r="A3338" s="51"/>
      <c r="B3338" s="52">
        <v>3320</v>
      </c>
      <c r="C3338" s="52">
        <v>0</v>
      </c>
      <c r="D3338" s="52">
        <v>8073870.8567112116</v>
      </c>
      <c r="E3338" s="52">
        <v>0</v>
      </c>
      <c r="F3338" s="52">
        <v>0</v>
      </c>
      <c r="G3338" s="52">
        <v>0</v>
      </c>
      <c r="H3338" s="52">
        <v>0</v>
      </c>
      <c r="I3338" s="52">
        <v>0</v>
      </c>
      <c r="J3338" s="52">
        <v>0</v>
      </c>
      <c r="K3338" s="52">
        <v>0</v>
      </c>
      <c r="L3338" s="52">
        <v>0</v>
      </c>
      <c r="M3338" s="53">
        <v>8073870.8567112116</v>
      </c>
    </row>
    <row r="3339" spans="1:13" x14ac:dyDescent="0.4">
      <c r="A3339" s="54"/>
      <c r="B3339" s="55">
        <v>3321</v>
      </c>
      <c r="C3339" s="55">
        <v>6003878.3695238391</v>
      </c>
      <c r="D3339" s="55">
        <v>0</v>
      </c>
      <c r="E3339" s="55">
        <v>0</v>
      </c>
      <c r="F3339" s="55">
        <v>0</v>
      </c>
      <c r="G3339" s="55">
        <v>0</v>
      </c>
      <c r="H3339" s="55">
        <v>0</v>
      </c>
      <c r="I3339" s="55">
        <v>0</v>
      </c>
      <c r="J3339" s="55">
        <v>0</v>
      </c>
      <c r="K3339" s="55">
        <v>12755112.843102122</v>
      </c>
      <c r="L3339" s="55">
        <v>0</v>
      </c>
      <c r="M3339" s="56">
        <v>18758991.212625962</v>
      </c>
    </row>
    <row r="3340" spans="1:13" x14ac:dyDescent="0.4">
      <c r="A3340" s="51"/>
      <c r="B3340" s="52">
        <v>3322</v>
      </c>
      <c r="C3340" s="52">
        <v>0</v>
      </c>
      <c r="D3340" s="52">
        <v>0</v>
      </c>
      <c r="E3340" s="52">
        <v>0</v>
      </c>
      <c r="F3340" s="52">
        <v>0</v>
      </c>
      <c r="G3340" s="52">
        <v>0</v>
      </c>
      <c r="H3340" s="52">
        <v>0</v>
      </c>
      <c r="I3340" s="52">
        <v>0</v>
      </c>
      <c r="J3340" s="52">
        <v>0</v>
      </c>
      <c r="K3340" s="52">
        <v>0</v>
      </c>
      <c r="L3340" s="52">
        <v>0</v>
      </c>
      <c r="M3340" s="53">
        <v>0</v>
      </c>
    </row>
    <row r="3341" spans="1:13" x14ac:dyDescent="0.4">
      <c r="A3341" s="54"/>
      <c r="B3341" s="55">
        <v>3323</v>
      </c>
      <c r="C3341" s="55">
        <v>0</v>
      </c>
      <c r="D3341" s="55">
        <v>0</v>
      </c>
      <c r="E3341" s="55">
        <v>0</v>
      </c>
      <c r="F3341" s="55">
        <v>0</v>
      </c>
      <c r="G3341" s="55">
        <v>0</v>
      </c>
      <c r="H3341" s="55">
        <v>0</v>
      </c>
      <c r="I3341" s="55">
        <v>0</v>
      </c>
      <c r="J3341" s="55">
        <v>0</v>
      </c>
      <c r="K3341" s="55">
        <v>0</v>
      </c>
      <c r="L3341" s="55">
        <v>0</v>
      </c>
      <c r="M3341" s="56">
        <v>0</v>
      </c>
    </row>
    <row r="3342" spans="1:13" x14ac:dyDescent="0.4">
      <c r="A3342" s="51"/>
      <c r="B3342" s="52">
        <v>3324</v>
      </c>
      <c r="C3342" s="52">
        <v>0</v>
      </c>
      <c r="D3342" s="52">
        <v>0</v>
      </c>
      <c r="E3342" s="52">
        <v>0</v>
      </c>
      <c r="F3342" s="52">
        <v>0</v>
      </c>
      <c r="G3342" s="52">
        <v>0</v>
      </c>
      <c r="H3342" s="52">
        <v>14931323.123181377</v>
      </c>
      <c r="I3342" s="52">
        <v>0</v>
      </c>
      <c r="J3342" s="52">
        <v>0</v>
      </c>
      <c r="K3342" s="52">
        <v>0</v>
      </c>
      <c r="L3342" s="52">
        <v>0</v>
      </c>
      <c r="M3342" s="53">
        <v>14931323.123181377</v>
      </c>
    </row>
    <row r="3343" spans="1:13" x14ac:dyDescent="0.4">
      <c r="A3343" s="54"/>
      <c r="B3343" s="55">
        <v>3325</v>
      </c>
      <c r="C3343" s="55">
        <v>0</v>
      </c>
      <c r="D3343" s="55">
        <v>0</v>
      </c>
      <c r="E3343" s="55">
        <v>0</v>
      </c>
      <c r="F3343" s="55">
        <v>0</v>
      </c>
      <c r="G3343" s="55">
        <v>0</v>
      </c>
      <c r="H3343" s="55">
        <v>0</v>
      </c>
      <c r="I3343" s="55">
        <v>0</v>
      </c>
      <c r="J3343" s="55">
        <v>0</v>
      </c>
      <c r="K3343" s="55">
        <v>0</v>
      </c>
      <c r="L3343" s="55">
        <v>0</v>
      </c>
      <c r="M3343" s="56">
        <v>0</v>
      </c>
    </row>
    <row r="3344" spans="1:13" x14ac:dyDescent="0.4">
      <c r="A3344" s="51"/>
      <c r="B3344" s="52">
        <v>3326</v>
      </c>
      <c r="C3344" s="52">
        <v>0</v>
      </c>
      <c r="D3344" s="52">
        <v>0</v>
      </c>
      <c r="E3344" s="52">
        <v>0</v>
      </c>
      <c r="F3344" s="52">
        <v>0</v>
      </c>
      <c r="G3344" s="52">
        <v>0</v>
      </c>
      <c r="H3344" s="52">
        <v>0</v>
      </c>
      <c r="I3344" s="52">
        <v>0</v>
      </c>
      <c r="J3344" s="52">
        <v>0</v>
      </c>
      <c r="K3344" s="52">
        <v>0</v>
      </c>
      <c r="L3344" s="52">
        <v>0</v>
      </c>
      <c r="M3344" s="53">
        <v>0</v>
      </c>
    </row>
    <row r="3345" spans="1:13" x14ac:dyDescent="0.4">
      <c r="A3345" s="54"/>
      <c r="B3345" s="55">
        <v>3327</v>
      </c>
      <c r="C3345" s="55">
        <v>16286689.306430306</v>
      </c>
      <c r="D3345" s="55">
        <v>0</v>
      </c>
      <c r="E3345" s="55">
        <v>0</v>
      </c>
      <c r="F3345" s="55">
        <v>0</v>
      </c>
      <c r="G3345" s="55">
        <v>0</v>
      </c>
      <c r="H3345" s="55">
        <v>0</v>
      </c>
      <c r="I3345" s="55">
        <v>0</v>
      </c>
      <c r="J3345" s="55">
        <v>0</v>
      </c>
      <c r="K3345" s="55">
        <v>0</v>
      </c>
      <c r="L3345" s="55">
        <v>117573392.64495164</v>
      </c>
      <c r="M3345" s="56">
        <v>133860081.95138197</v>
      </c>
    </row>
    <row r="3346" spans="1:13" x14ac:dyDescent="0.4">
      <c r="A3346" s="51"/>
      <c r="B3346" s="52">
        <v>3328</v>
      </c>
      <c r="C3346" s="52">
        <v>0</v>
      </c>
      <c r="D3346" s="52">
        <v>0</v>
      </c>
      <c r="E3346" s="52">
        <v>0</v>
      </c>
      <c r="F3346" s="52">
        <v>0</v>
      </c>
      <c r="G3346" s="52">
        <v>0</v>
      </c>
      <c r="H3346" s="52">
        <v>0</v>
      </c>
      <c r="I3346" s="52">
        <v>0</v>
      </c>
      <c r="J3346" s="52">
        <v>0</v>
      </c>
      <c r="K3346" s="52">
        <v>0</v>
      </c>
      <c r="L3346" s="52">
        <v>0</v>
      </c>
      <c r="M3346" s="53">
        <v>0</v>
      </c>
    </row>
    <row r="3347" spans="1:13" x14ac:dyDescent="0.4">
      <c r="A3347" s="54"/>
      <c r="B3347" s="55">
        <v>3329</v>
      </c>
      <c r="C3347" s="55">
        <v>0</v>
      </c>
      <c r="D3347" s="55">
        <v>0</v>
      </c>
      <c r="E3347" s="55">
        <v>0</v>
      </c>
      <c r="F3347" s="55">
        <v>0</v>
      </c>
      <c r="G3347" s="55">
        <v>20311293.738769725</v>
      </c>
      <c r="H3347" s="55">
        <v>0</v>
      </c>
      <c r="I3347" s="55">
        <v>0</v>
      </c>
      <c r="J3347" s="55">
        <v>0</v>
      </c>
      <c r="K3347" s="55">
        <v>0</v>
      </c>
      <c r="L3347" s="55">
        <v>0</v>
      </c>
      <c r="M3347" s="56">
        <v>20311293.738769725</v>
      </c>
    </row>
    <row r="3348" spans="1:13" x14ac:dyDescent="0.4">
      <c r="A3348" s="51"/>
      <c r="B3348" s="52">
        <v>3330</v>
      </c>
      <c r="C3348" s="52">
        <v>0</v>
      </c>
      <c r="D3348" s="52">
        <v>0</v>
      </c>
      <c r="E3348" s="52">
        <v>0</v>
      </c>
      <c r="F3348" s="52">
        <v>0</v>
      </c>
      <c r="G3348" s="52">
        <v>0</v>
      </c>
      <c r="H3348" s="52">
        <v>0</v>
      </c>
      <c r="I3348" s="52">
        <v>0</v>
      </c>
      <c r="J3348" s="52">
        <v>0</v>
      </c>
      <c r="K3348" s="52">
        <v>0</v>
      </c>
      <c r="L3348" s="52">
        <v>0</v>
      </c>
      <c r="M3348" s="53">
        <v>0</v>
      </c>
    </row>
    <row r="3349" spans="1:13" x14ac:dyDescent="0.4">
      <c r="A3349" s="54"/>
      <c r="B3349" s="55">
        <v>3331</v>
      </c>
      <c r="C3349" s="55">
        <v>0</v>
      </c>
      <c r="D3349" s="55">
        <v>0</v>
      </c>
      <c r="E3349" s="55">
        <v>0</v>
      </c>
      <c r="F3349" s="55">
        <v>20049391.402060799</v>
      </c>
      <c r="G3349" s="55">
        <v>0</v>
      </c>
      <c r="H3349" s="55">
        <v>0</v>
      </c>
      <c r="I3349" s="55">
        <v>0</v>
      </c>
      <c r="J3349" s="55">
        <v>8339091.1640628548</v>
      </c>
      <c r="K3349" s="55">
        <v>0</v>
      </c>
      <c r="L3349" s="55">
        <v>0</v>
      </c>
      <c r="M3349" s="56">
        <v>20049391.402060799</v>
      </c>
    </row>
    <row r="3350" spans="1:13" x14ac:dyDescent="0.4">
      <c r="A3350" s="51"/>
      <c r="B3350" s="52">
        <v>3332</v>
      </c>
      <c r="C3350" s="52">
        <v>0</v>
      </c>
      <c r="D3350" s="52">
        <v>0</v>
      </c>
      <c r="E3350" s="52">
        <v>0</v>
      </c>
      <c r="F3350" s="52">
        <v>0</v>
      </c>
      <c r="G3350" s="52">
        <v>0</v>
      </c>
      <c r="H3350" s="52">
        <v>0</v>
      </c>
      <c r="I3350" s="52">
        <v>0</v>
      </c>
      <c r="J3350" s="52">
        <v>0</v>
      </c>
      <c r="K3350" s="52">
        <v>0</v>
      </c>
      <c r="L3350" s="52">
        <v>0</v>
      </c>
      <c r="M3350" s="53">
        <v>0</v>
      </c>
    </row>
    <row r="3351" spans="1:13" x14ac:dyDescent="0.4">
      <c r="A3351" s="54"/>
      <c r="B3351" s="55">
        <v>3333</v>
      </c>
      <c r="C3351" s="55">
        <v>0</v>
      </c>
      <c r="D3351" s="55">
        <v>0</v>
      </c>
      <c r="E3351" s="55">
        <v>0</v>
      </c>
      <c r="F3351" s="55">
        <v>0</v>
      </c>
      <c r="G3351" s="55">
        <v>0</v>
      </c>
      <c r="H3351" s="55">
        <v>0</v>
      </c>
      <c r="I3351" s="55">
        <v>0</v>
      </c>
      <c r="J3351" s="55">
        <v>0</v>
      </c>
      <c r="K3351" s="55">
        <v>0</v>
      </c>
      <c r="L3351" s="55">
        <v>0</v>
      </c>
      <c r="M3351" s="56">
        <v>0</v>
      </c>
    </row>
    <row r="3352" spans="1:13" x14ac:dyDescent="0.4">
      <c r="A3352" s="51"/>
      <c r="B3352" s="52">
        <v>3334</v>
      </c>
      <c r="C3352" s="52">
        <v>11474861.707127262</v>
      </c>
      <c r="D3352" s="52">
        <v>0</v>
      </c>
      <c r="E3352" s="52">
        <v>0</v>
      </c>
      <c r="F3352" s="52">
        <v>0</v>
      </c>
      <c r="G3352" s="52">
        <v>20355390.377442829</v>
      </c>
      <c r="H3352" s="52">
        <v>0</v>
      </c>
      <c r="I3352" s="52">
        <v>8956502.0352792572</v>
      </c>
      <c r="J3352" s="52">
        <v>0</v>
      </c>
      <c r="K3352" s="52">
        <v>0</v>
      </c>
      <c r="L3352" s="52">
        <v>0</v>
      </c>
      <c r="M3352" s="53">
        <v>40786754.119849347</v>
      </c>
    </row>
    <row r="3353" spans="1:13" x14ac:dyDescent="0.4">
      <c r="A3353" s="54"/>
      <c r="B3353" s="55">
        <v>3335</v>
      </c>
      <c r="C3353" s="55">
        <v>0</v>
      </c>
      <c r="D3353" s="55">
        <v>0</v>
      </c>
      <c r="E3353" s="55">
        <v>0</v>
      </c>
      <c r="F3353" s="55">
        <v>0</v>
      </c>
      <c r="G3353" s="55">
        <v>0</v>
      </c>
      <c r="H3353" s="55">
        <v>0</v>
      </c>
      <c r="I3353" s="55">
        <v>0</v>
      </c>
      <c r="J3353" s="55">
        <v>0</v>
      </c>
      <c r="K3353" s="55">
        <v>0</v>
      </c>
      <c r="L3353" s="55">
        <v>0</v>
      </c>
      <c r="M3353" s="56">
        <v>0</v>
      </c>
    </row>
    <row r="3354" spans="1:13" x14ac:dyDescent="0.4">
      <c r="A3354" s="51"/>
      <c r="B3354" s="52">
        <v>3336</v>
      </c>
      <c r="C3354" s="52">
        <v>0</v>
      </c>
      <c r="D3354" s="52">
        <v>0</v>
      </c>
      <c r="E3354" s="52">
        <v>0</v>
      </c>
      <c r="F3354" s="52">
        <v>0</v>
      </c>
      <c r="G3354" s="52">
        <v>0</v>
      </c>
      <c r="H3354" s="52">
        <v>0</v>
      </c>
      <c r="I3354" s="52">
        <v>0</v>
      </c>
      <c r="J3354" s="52">
        <v>0</v>
      </c>
      <c r="K3354" s="52">
        <v>0</v>
      </c>
      <c r="L3354" s="52">
        <v>0</v>
      </c>
      <c r="M3354" s="53">
        <v>0</v>
      </c>
    </row>
    <row r="3355" spans="1:13" x14ac:dyDescent="0.4">
      <c r="A3355" s="54"/>
      <c r="B3355" s="55">
        <v>3337</v>
      </c>
      <c r="C3355" s="55">
        <v>0</v>
      </c>
      <c r="D3355" s="55">
        <v>0</v>
      </c>
      <c r="E3355" s="55">
        <v>7233335.202594894</v>
      </c>
      <c r="F3355" s="55">
        <v>0</v>
      </c>
      <c r="G3355" s="55">
        <v>8809752.6063356269</v>
      </c>
      <c r="H3355" s="55">
        <v>0</v>
      </c>
      <c r="I3355" s="55">
        <v>0</v>
      </c>
      <c r="J3355" s="55">
        <v>0</v>
      </c>
      <c r="K3355" s="55">
        <v>16604345.94239399</v>
      </c>
      <c r="L3355" s="55">
        <v>0</v>
      </c>
      <c r="M3355" s="56">
        <v>32647433.751324512</v>
      </c>
    </row>
    <row r="3356" spans="1:13" x14ac:dyDescent="0.4">
      <c r="A3356" s="51"/>
      <c r="B3356" s="52">
        <v>3338</v>
      </c>
      <c r="C3356" s="52">
        <v>0</v>
      </c>
      <c r="D3356" s="52">
        <v>0</v>
      </c>
      <c r="E3356" s="52">
        <v>8390416.6370603181</v>
      </c>
      <c r="F3356" s="52">
        <v>0</v>
      </c>
      <c r="G3356" s="52">
        <v>0</v>
      </c>
      <c r="H3356" s="52">
        <v>0</v>
      </c>
      <c r="I3356" s="52">
        <v>0</v>
      </c>
      <c r="J3356" s="52">
        <v>0</v>
      </c>
      <c r="K3356" s="52">
        <v>0</v>
      </c>
      <c r="L3356" s="52">
        <v>0</v>
      </c>
      <c r="M3356" s="53">
        <v>8390416.6370603181</v>
      </c>
    </row>
    <row r="3357" spans="1:13" x14ac:dyDescent="0.4">
      <c r="A3357" s="54"/>
      <c r="B3357" s="55">
        <v>3339</v>
      </c>
      <c r="C3357" s="55">
        <v>0</v>
      </c>
      <c r="D3357" s="55">
        <v>0</v>
      </c>
      <c r="E3357" s="55">
        <v>0</v>
      </c>
      <c r="F3357" s="55">
        <v>0</v>
      </c>
      <c r="G3357" s="55">
        <v>0</v>
      </c>
      <c r="H3357" s="55">
        <v>0</v>
      </c>
      <c r="I3357" s="55">
        <v>0</v>
      </c>
      <c r="J3357" s="55">
        <v>0</v>
      </c>
      <c r="K3357" s="55">
        <v>0</v>
      </c>
      <c r="L3357" s="55">
        <v>0</v>
      </c>
      <c r="M3357" s="56">
        <v>0</v>
      </c>
    </row>
    <row r="3358" spans="1:13" x14ac:dyDescent="0.4">
      <c r="A3358" s="51"/>
      <c r="B3358" s="52">
        <v>3340</v>
      </c>
      <c r="C3358" s="52">
        <v>0</v>
      </c>
      <c r="D3358" s="52">
        <v>0</v>
      </c>
      <c r="E3358" s="52">
        <v>0</v>
      </c>
      <c r="F3358" s="52">
        <v>0</v>
      </c>
      <c r="G3358" s="52">
        <v>0</v>
      </c>
      <c r="H3358" s="52">
        <v>5926536.4284903239</v>
      </c>
      <c r="I3358" s="52">
        <v>0</v>
      </c>
      <c r="J3358" s="52">
        <v>0</v>
      </c>
      <c r="K3358" s="52">
        <v>0</v>
      </c>
      <c r="L3358" s="52">
        <v>0</v>
      </c>
      <c r="M3358" s="53">
        <v>5926536.4284903239</v>
      </c>
    </row>
    <row r="3359" spans="1:13" x14ac:dyDescent="0.4">
      <c r="A3359" s="54"/>
      <c r="B3359" s="55">
        <v>3341</v>
      </c>
      <c r="C3359" s="55">
        <v>0</v>
      </c>
      <c r="D3359" s="55">
        <v>0</v>
      </c>
      <c r="E3359" s="55">
        <v>0</v>
      </c>
      <c r="F3359" s="55">
        <v>0</v>
      </c>
      <c r="G3359" s="55">
        <v>0</v>
      </c>
      <c r="H3359" s="55">
        <v>0</v>
      </c>
      <c r="I3359" s="55">
        <v>0</v>
      </c>
      <c r="J3359" s="55">
        <v>0</v>
      </c>
      <c r="K3359" s="55">
        <v>0</v>
      </c>
      <c r="L3359" s="55">
        <v>0</v>
      </c>
      <c r="M3359" s="56">
        <v>0</v>
      </c>
    </row>
    <row r="3360" spans="1:13" x14ac:dyDescent="0.4">
      <c r="A3360" s="51"/>
      <c r="B3360" s="52">
        <v>3342</v>
      </c>
      <c r="C3360" s="52">
        <v>0</v>
      </c>
      <c r="D3360" s="52">
        <v>0</v>
      </c>
      <c r="E3360" s="52">
        <v>50292758.292834051</v>
      </c>
      <c r="F3360" s="52">
        <v>0</v>
      </c>
      <c r="G3360" s="52">
        <v>0</v>
      </c>
      <c r="H3360" s="52">
        <v>0</v>
      </c>
      <c r="I3360" s="52">
        <v>0</v>
      </c>
      <c r="J3360" s="52">
        <v>0</v>
      </c>
      <c r="K3360" s="52">
        <v>0</v>
      </c>
      <c r="L3360" s="52">
        <v>0</v>
      </c>
      <c r="M3360" s="53">
        <v>64321412.27318731</v>
      </c>
    </row>
    <row r="3361" spans="1:13" x14ac:dyDescent="0.4">
      <c r="A3361" s="54"/>
      <c r="B3361" s="55">
        <v>3343</v>
      </c>
      <c r="C3361" s="55">
        <v>0</v>
      </c>
      <c r="D3361" s="55">
        <v>0</v>
      </c>
      <c r="E3361" s="55">
        <v>0</v>
      </c>
      <c r="F3361" s="55">
        <v>0</v>
      </c>
      <c r="G3361" s="55">
        <v>0</v>
      </c>
      <c r="H3361" s="55">
        <v>20292815.114934795</v>
      </c>
      <c r="I3361" s="55">
        <v>0</v>
      </c>
      <c r="J3361" s="55">
        <v>5830343.6840617443</v>
      </c>
      <c r="K3361" s="55">
        <v>0</v>
      </c>
      <c r="L3361" s="55">
        <v>150324334.73462749</v>
      </c>
      <c r="M3361" s="56">
        <v>170617149.84956229</v>
      </c>
    </row>
    <row r="3362" spans="1:13" x14ac:dyDescent="0.4">
      <c r="A3362" s="51"/>
      <c r="B3362" s="52">
        <v>3344</v>
      </c>
      <c r="C3362" s="52">
        <v>0</v>
      </c>
      <c r="D3362" s="52">
        <v>0</v>
      </c>
      <c r="E3362" s="52">
        <v>0</v>
      </c>
      <c r="F3362" s="52">
        <v>0</v>
      </c>
      <c r="G3362" s="52">
        <v>0</v>
      </c>
      <c r="H3362" s="52">
        <v>0</v>
      </c>
      <c r="I3362" s="52">
        <v>6294028.4864199292</v>
      </c>
      <c r="J3362" s="52">
        <v>0</v>
      </c>
      <c r="K3362" s="52">
        <v>0</v>
      </c>
      <c r="L3362" s="52">
        <v>0</v>
      </c>
      <c r="M3362" s="53">
        <v>6294028.4864199292</v>
      </c>
    </row>
    <row r="3363" spans="1:13" x14ac:dyDescent="0.4">
      <c r="A3363" s="54"/>
      <c r="B3363" s="55">
        <v>3345</v>
      </c>
      <c r="C3363" s="55">
        <v>20708802.471404973</v>
      </c>
      <c r="D3363" s="55">
        <v>0</v>
      </c>
      <c r="E3363" s="55">
        <v>0</v>
      </c>
      <c r="F3363" s="55">
        <v>0</v>
      </c>
      <c r="G3363" s="55">
        <v>6156421.0782394754</v>
      </c>
      <c r="H3363" s="55">
        <v>268734764.63696426</v>
      </c>
      <c r="I3363" s="55">
        <v>0</v>
      </c>
      <c r="J3363" s="55">
        <v>0</v>
      </c>
      <c r="K3363" s="55">
        <v>0</v>
      </c>
      <c r="L3363" s="55">
        <v>7978749.6422252003</v>
      </c>
      <c r="M3363" s="56">
        <v>303578737.82883394</v>
      </c>
    </row>
    <row r="3364" spans="1:13" x14ac:dyDescent="0.4">
      <c r="A3364" s="51"/>
      <c r="B3364" s="52">
        <v>3346</v>
      </c>
      <c r="C3364" s="52">
        <v>0</v>
      </c>
      <c r="D3364" s="52">
        <v>0</v>
      </c>
      <c r="E3364" s="52">
        <v>0</v>
      </c>
      <c r="F3364" s="52">
        <v>0</v>
      </c>
      <c r="G3364" s="52">
        <v>30712902.96500833</v>
      </c>
      <c r="H3364" s="52">
        <v>0</v>
      </c>
      <c r="I3364" s="52">
        <v>0</v>
      </c>
      <c r="J3364" s="52">
        <v>0</v>
      </c>
      <c r="K3364" s="52">
        <v>0</v>
      </c>
      <c r="L3364" s="52">
        <v>0</v>
      </c>
      <c r="M3364" s="53">
        <v>30712902.96500833</v>
      </c>
    </row>
    <row r="3365" spans="1:13" x14ac:dyDescent="0.4">
      <c r="A3365" s="54"/>
      <c r="B3365" s="55">
        <v>3347</v>
      </c>
      <c r="C3365" s="55">
        <v>0</v>
      </c>
      <c r="D3365" s="55">
        <v>0</v>
      </c>
      <c r="E3365" s="55">
        <v>0</v>
      </c>
      <c r="F3365" s="55">
        <v>0</v>
      </c>
      <c r="G3365" s="55">
        <v>0</v>
      </c>
      <c r="H3365" s="55">
        <v>0</v>
      </c>
      <c r="I3365" s="55">
        <v>0</v>
      </c>
      <c r="J3365" s="55">
        <v>0</v>
      </c>
      <c r="K3365" s="55">
        <v>0</v>
      </c>
      <c r="L3365" s="55">
        <v>0</v>
      </c>
      <c r="M3365" s="56">
        <v>0</v>
      </c>
    </row>
    <row r="3366" spans="1:13" x14ac:dyDescent="0.4">
      <c r="A3366" s="51"/>
      <c r="B3366" s="52">
        <v>3348</v>
      </c>
      <c r="C3366" s="52">
        <v>0</v>
      </c>
      <c r="D3366" s="52">
        <v>0</v>
      </c>
      <c r="E3366" s="52">
        <v>0</v>
      </c>
      <c r="F3366" s="52">
        <v>0</v>
      </c>
      <c r="G3366" s="52">
        <v>0</v>
      </c>
      <c r="H3366" s="52">
        <v>0</v>
      </c>
      <c r="I3366" s="52">
        <v>0</v>
      </c>
      <c r="J3366" s="52">
        <v>0</v>
      </c>
      <c r="K3366" s="52">
        <v>0</v>
      </c>
      <c r="L3366" s="52">
        <v>272241801.06253743</v>
      </c>
      <c r="M3366" s="53">
        <v>279188788.90194756</v>
      </c>
    </row>
    <row r="3367" spans="1:13" x14ac:dyDescent="0.4">
      <c r="A3367" s="54"/>
      <c r="B3367" s="55">
        <v>3349</v>
      </c>
      <c r="C3367" s="55">
        <v>0</v>
      </c>
      <c r="D3367" s="55">
        <v>0</v>
      </c>
      <c r="E3367" s="55">
        <v>0</v>
      </c>
      <c r="F3367" s="55">
        <v>0</v>
      </c>
      <c r="G3367" s="55">
        <v>0</v>
      </c>
      <c r="H3367" s="55">
        <v>0</v>
      </c>
      <c r="I3367" s="55">
        <v>0</v>
      </c>
      <c r="J3367" s="55">
        <v>22938813.392350383</v>
      </c>
      <c r="K3367" s="55">
        <v>0</v>
      </c>
      <c r="L3367" s="55">
        <v>8168413.829493681</v>
      </c>
      <c r="M3367" s="56">
        <v>8168413.829493681</v>
      </c>
    </row>
    <row r="3368" spans="1:13" x14ac:dyDescent="0.4">
      <c r="A3368" s="51"/>
      <c r="B3368" s="52">
        <v>3350</v>
      </c>
      <c r="C3368" s="52">
        <v>0</v>
      </c>
      <c r="D3368" s="52">
        <v>0</v>
      </c>
      <c r="E3368" s="52">
        <v>0</v>
      </c>
      <c r="F3368" s="52">
        <v>0</v>
      </c>
      <c r="G3368" s="52">
        <v>0</v>
      </c>
      <c r="H3368" s="52">
        <v>0</v>
      </c>
      <c r="I3368" s="52">
        <v>0</v>
      </c>
      <c r="J3368" s="52">
        <v>0</v>
      </c>
      <c r="K3368" s="52">
        <v>0</v>
      </c>
      <c r="L3368" s="52">
        <v>0</v>
      </c>
      <c r="M3368" s="53">
        <v>0</v>
      </c>
    </row>
    <row r="3369" spans="1:13" x14ac:dyDescent="0.4">
      <c r="A3369" s="54"/>
      <c r="B3369" s="55">
        <v>3351</v>
      </c>
      <c r="C3369" s="55">
        <v>0</v>
      </c>
      <c r="D3369" s="55">
        <v>0</v>
      </c>
      <c r="E3369" s="55">
        <v>0</v>
      </c>
      <c r="F3369" s="55">
        <v>0</v>
      </c>
      <c r="G3369" s="55">
        <v>0</v>
      </c>
      <c r="H3369" s="55">
        <v>0</v>
      </c>
      <c r="I3369" s="55">
        <v>0</v>
      </c>
      <c r="J3369" s="55">
        <v>0</v>
      </c>
      <c r="K3369" s="55">
        <v>0</v>
      </c>
      <c r="L3369" s="55">
        <v>0</v>
      </c>
      <c r="M3369" s="56">
        <v>0</v>
      </c>
    </row>
    <row r="3370" spans="1:13" x14ac:dyDescent="0.4">
      <c r="A3370" s="51"/>
      <c r="B3370" s="52">
        <v>3352</v>
      </c>
      <c r="C3370" s="52">
        <v>0</v>
      </c>
      <c r="D3370" s="52">
        <v>0</v>
      </c>
      <c r="E3370" s="52">
        <v>0</v>
      </c>
      <c r="F3370" s="52">
        <v>0</v>
      </c>
      <c r="G3370" s="52">
        <v>0</v>
      </c>
      <c r="H3370" s="52">
        <v>0</v>
      </c>
      <c r="I3370" s="52">
        <v>28172279.836466469</v>
      </c>
      <c r="J3370" s="52">
        <v>0</v>
      </c>
      <c r="K3370" s="52">
        <v>0</v>
      </c>
      <c r="L3370" s="52">
        <v>0</v>
      </c>
      <c r="M3370" s="53">
        <v>28172279.836466469</v>
      </c>
    </row>
    <row r="3371" spans="1:13" x14ac:dyDescent="0.4">
      <c r="A3371" s="54"/>
      <c r="B3371" s="55">
        <v>3353</v>
      </c>
      <c r="C3371" s="55">
        <v>0</v>
      </c>
      <c r="D3371" s="55">
        <v>0</v>
      </c>
      <c r="E3371" s="55">
        <v>5942448.6925696032</v>
      </c>
      <c r="F3371" s="55">
        <v>0</v>
      </c>
      <c r="G3371" s="55">
        <v>0</v>
      </c>
      <c r="H3371" s="55">
        <v>0</v>
      </c>
      <c r="I3371" s="55">
        <v>0</v>
      </c>
      <c r="J3371" s="55">
        <v>0</v>
      </c>
      <c r="K3371" s="55">
        <v>0</v>
      </c>
      <c r="L3371" s="55">
        <v>0</v>
      </c>
      <c r="M3371" s="56">
        <v>5942448.6925696032</v>
      </c>
    </row>
    <row r="3372" spans="1:13" x14ac:dyDescent="0.4">
      <c r="A3372" s="51"/>
      <c r="B3372" s="52">
        <v>3354</v>
      </c>
      <c r="C3372" s="52">
        <v>0</v>
      </c>
      <c r="D3372" s="52">
        <v>0</v>
      </c>
      <c r="E3372" s="52">
        <v>7375540.0536170434</v>
      </c>
      <c r="F3372" s="52">
        <v>0</v>
      </c>
      <c r="G3372" s="52">
        <v>0</v>
      </c>
      <c r="H3372" s="52">
        <v>0</v>
      </c>
      <c r="I3372" s="52">
        <v>0</v>
      </c>
      <c r="J3372" s="52">
        <v>0</v>
      </c>
      <c r="K3372" s="52">
        <v>0</v>
      </c>
      <c r="L3372" s="52">
        <v>0</v>
      </c>
      <c r="M3372" s="53">
        <v>7375540.0536170434</v>
      </c>
    </row>
    <row r="3373" spans="1:13" x14ac:dyDescent="0.4">
      <c r="A3373" s="54"/>
      <c r="B3373" s="55">
        <v>3355</v>
      </c>
      <c r="C3373" s="55">
        <v>0</v>
      </c>
      <c r="D3373" s="55">
        <v>0</v>
      </c>
      <c r="E3373" s="55">
        <v>0</v>
      </c>
      <c r="F3373" s="55">
        <v>0</v>
      </c>
      <c r="G3373" s="55">
        <v>9934101.2715652939</v>
      </c>
      <c r="H3373" s="55">
        <v>0</v>
      </c>
      <c r="I3373" s="55">
        <v>0</v>
      </c>
      <c r="J3373" s="55">
        <v>0</v>
      </c>
      <c r="K3373" s="55">
        <v>18408968.547169317</v>
      </c>
      <c r="L3373" s="55">
        <v>0</v>
      </c>
      <c r="M3373" s="56">
        <v>28343069.818734609</v>
      </c>
    </row>
    <row r="3374" spans="1:13" x14ac:dyDescent="0.4">
      <c r="A3374" s="51"/>
      <c r="B3374" s="52">
        <v>3356</v>
      </c>
      <c r="C3374" s="52">
        <v>0</v>
      </c>
      <c r="D3374" s="52">
        <v>0</v>
      </c>
      <c r="E3374" s="52">
        <v>0</v>
      </c>
      <c r="F3374" s="52">
        <v>0</v>
      </c>
      <c r="G3374" s="52">
        <v>0</v>
      </c>
      <c r="H3374" s="52">
        <v>0</v>
      </c>
      <c r="I3374" s="52">
        <v>0</v>
      </c>
      <c r="J3374" s="52">
        <v>0</v>
      </c>
      <c r="K3374" s="52">
        <v>0</v>
      </c>
      <c r="L3374" s="52">
        <v>0</v>
      </c>
      <c r="M3374" s="53">
        <v>0</v>
      </c>
    </row>
    <row r="3375" spans="1:13" x14ac:dyDescent="0.4">
      <c r="A3375" s="54"/>
      <c r="B3375" s="55">
        <v>3357</v>
      </c>
      <c r="C3375" s="55">
        <v>0</v>
      </c>
      <c r="D3375" s="55">
        <v>0</v>
      </c>
      <c r="E3375" s="55">
        <v>0</v>
      </c>
      <c r="F3375" s="55">
        <v>0</v>
      </c>
      <c r="G3375" s="55">
        <v>0</v>
      </c>
      <c r="H3375" s="55">
        <v>0</v>
      </c>
      <c r="I3375" s="55">
        <v>0</v>
      </c>
      <c r="J3375" s="55">
        <v>0</v>
      </c>
      <c r="K3375" s="55">
        <v>0</v>
      </c>
      <c r="L3375" s="55">
        <v>0</v>
      </c>
      <c r="M3375" s="56">
        <v>0</v>
      </c>
    </row>
    <row r="3376" spans="1:13" x14ac:dyDescent="0.4">
      <c r="A3376" s="51"/>
      <c r="B3376" s="52">
        <v>3358</v>
      </c>
      <c r="C3376" s="52">
        <v>0</v>
      </c>
      <c r="D3376" s="52">
        <v>0</v>
      </c>
      <c r="E3376" s="52">
        <v>0</v>
      </c>
      <c r="F3376" s="52">
        <v>0</v>
      </c>
      <c r="G3376" s="52">
        <v>0</v>
      </c>
      <c r="H3376" s="52">
        <v>6235585.8569627488</v>
      </c>
      <c r="I3376" s="52">
        <v>0</v>
      </c>
      <c r="J3376" s="52">
        <v>0</v>
      </c>
      <c r="K3376" s="52">
        <v>0</v>
      </c>
      <c r="L3376" s="52">
        <v>0</v>
      </c>
      <c r="M3376" s="53">
        <v>6235585.8569627488</v>
      </c>
    </row>
    <row r="3377" spans="1:13" x14ac:dyDescent="0.4">
      <c r="A3377" s="54"/>
      <c r="B3377" s="55">
        <v>3359</v>
      </c>
      <c r="C3377" s="55">
        <v>0</v>
      </c>
      <c r="D3377" s="55">
        <v>0</v>
      </c>
      <c r="E3377" s="55">
        <v>0</v>
      </c>
      <c r="F3377" s="55">
        <v>0</v>
      </c>
      <c r="G3377" s="55">
        <v>0</v>
      </c>
      <c r="H3377" s="55">
        <v>0</v>
      </c>
      <c r="I3377" s="55">
        <v>0</v>
      </c>
      <c r="J3377" s="55">
        <v>0</v>
      </c>
      <c r="K3377" s="55">
        <v>0</v>
      </c>
      <c r="L3377" s="55">
        <v>26098055.481611103</v>
      </c>
      <c r="M3377" s="56">
        <v>26098055.481611103</v>
      </c>
    </row>
    <row r="3378" spans="1:13" x14ac:dyDescent="0.4">
      <c r="A3378" s="51"/>
      <c r="B3378" s="52">
        <v>3360</v>
      </c>
      <c r="C3378" s="52">
        <v>0</v>
      </c>
      <c r="D3378" s="52">
        <v>0</v>
      </c>
      <c r="E3378" s="52">
        <v>0</v>
      </c>
      <c r="F3378" s="52">
        <v>0</v>
      </c>
      <c r="G3378" s="52">
        <v>0</v>
      </c>
      <c r="H3378" s="52">
        <v>0</v>
      </c>
      <c r="I3378" s="52">
        <v>0</v>
      </c>
      <c r="J3378" s="52">
        <v>0</v>
      </c>
      <c r="K3378" s="52">
        <v>0</v>
      </c>
      <c r="L3378" s="52">
        <v>11660062.645057172</v>
      </c>
      <c r="M3378" s="53">
        <v>11660062.645057172</v>
      </c>
    </row>
    <row r="3379" spans="1:13" x14ac:dyDescent="0.4">
      <c r="A3379" s="54"/>
      <c r="B3379" s="55">
        <v>3361</v>
      </c>
      <c r="C3379" s="55">
        <v>0</v>
      </c>
      <c r="D3379" s="55">
        <v>0</v>
      </c>
      <c r="E3379" s="55">
        <v>0</v>
      </c>
      <c r="F3379" s="55">
        <v>0</v>
      </c>
      <c r="G3379" s="55">
        <v>0</v>
      </c>
      <c r="H3379" s="55">
        <v>0</v>
      </c>
      <c r="I3379" s="55">
        <v>0</v>
      </c>
      <c r="J3379" s="55">
        <v>0</v>
      </c>
      <c r="K3379" s="55">
        <v>11229433.576427467</v>
      </c>
      <c r="L3379" s="55">
        <v>0</v>
      </c>
      <c r="M3379" s="56">
        <v>11229433.576427467</v>
      </c>
    </row>
    <row r="3380" spans="1:13" x14ac:dyDescent="0.4">
      <c r="A3380" s="51"/>
      <c r="B3380" s="52">
        <v>3362</v>
      </c>
      <c r="C3380" s="52">
        <v>0</v>
      </c>
      <c r="D3380" s="52">
        <v>0</v>
      </c>
      <c r="E3380" s="52">
        <v>8580201.9796606619</v>
      </c>
      <c r="F3380" s="52">
        <v>0</v>
      </c>
      <c r="G3380" s="52">
        <v>0</v>
      </c>
      <c r="H3380" s="52">
        <v>0</v>
      </c>
      <c r="I3380" s="52">
        <v>0</v>
      </c>
      <c r="J3380" s="52">
        <v>25586882.668642633</v>
      </c>
      <c r="K3380" s="52">
        <v>0</v>
      </c>
      <c r="L3380" s="52">
        <v>0</v>
      </c>
      <c r="M3380" s="53">
        <v>8580201.9796606619</v>
      </c>
    </row>
    <row r="3381" spans="1:13" x14ac:dyDescent="0.4">
      <c r="A3381" s="54"/>
      <c r="B3381" s="55">
        <v>3363</v>
      </c>
      <c r="C3381" s="55">
        <v>0</v>
      </c>
      <c r="D3381" s="55">
        <v>0</v>
      </c>
      <c r="E3381" s="55">
        <v>0</v>
      </c>
      <c r="F3381" s="55">
        <v>0</v>
      </c>
      <c r="G3381" s="55">
        <v>0</v>
      </c>
      <c r="H3381" s="55">
        <v>0</v>
      </c>
      <c r="I3381" s="55">
        <v>0</v>
      </c>
      <c r="J3381" s="55">
        <v>0</v>
      </c>
      <c r="K3381" s="55">
        <v>0</v>
      </c>
      <c r="L3381" s="55">
        <v>0</v>
      </c>
      <c r="M3381" s="56">
        <v>0</v>
      </c>
    </row>
    <row r="3382" spans="1:13" x14ac:dyDescent="0.4">
      <c r="A3382" s="51"/>
      <c r="B3382" s="52">
        <v>3364</v>
      </c>
      <c r="C3382" s="52">
        <v>0</v>
      </c>
      <c r="D3382" s="52">
        <v>0</v>
      </c>
      <c r="E3382" s="52">
        <v>0</v>
      </c>
      <c r="F3382" s="52">
        <v>0</v>
      </c>
      <c r="G3382" s="52">
        <v>0</v>
      </c>
      <c r="H3382" s="52">
        <v>0</v>
      </c>
      <c r="I3382" s="52">
        <v>0</v>
      </c>
      <c r="J3382" s="52">
        <v>0</v>
      </c>
      <c r="K3382" s="52">
        <v>0</v>
      </c>
      <c r="L3382" s="52">
        <v>0</v>
      </c>
      <c r="M3382" s="53">
        <v>0</v>
      </c>
    </row>
    <row r="3383" spans="1:13" x14ac:dyDescent="0.4">
      <c r="A3383" s="54"/>
      <c r="B3383" s="55">
        <v>3365</v>
      </c>
      <c r="C3383" s="55">
        <v>0</v>
      </c>
      <c r="D3383" s="55">
        <v>0</v>
      </c>
      <c r="E3383" s="55">
        <v>0</v>
      </c>
      <c r="F3383" s="55">
        <v>0</v>
      </c>
      <c r="G3383" s="55">
        <v>0</v>
      </c>
      <c r="H3383" s="55">
        <v>0</v>
      </c>
      <c r="I3383" s="55">
        <v>0</v>
      </c>
      <c r="J3383" s="55">
        <v>0</v>
      </c>
      <c r="K3383" s="55">
        <v>12373990.286406919</v>
      </c>
      <c r="L3383" s="55">
        <v>0</v>
      </c>
      <c r="M3383" s="56">
        <v>12373990.286406919</v>
      </c>
    </row>
    <row r="3384" spans="1:13" x14ac:dyDescent="0.4">
      <c r="A3384" s="51"/>
      <c r="B3384" s="52">
        <v>3366</v>
      </c>
      <c r="C3384" s="52">
        <v>0</v>
      </c>
      <c r="D3384" s="52">
        <v>12879405.157405088</v>
      </c>
      <c r="E3384" s="52">
        <v>0</v>
      </c>
      <c r="F3384" s="52">
        <v>0</v>
      </c>
      <c r="G3384" s="52">
        <v>0</v>
      </c>
      <c r="H3384" s="52">
        <v>0</v>
      </c>
      <c r="I3384" s="52">
        <v>0</v>
      </c>
      <c r="J3384" s="52">
        <v>0</v>
      </c>
      <c r="K3384" s="52">
        <v>0</v>
      </c>
      <c r="L3384" s="52">
        <v>0</v>
      </c>
      <c r="M3384" s="53">
        <v>12879405.157405088</v>
      </c>
    </row>
    <row r="3385" spans="1:13" x14ac:dyDescent="0.4">
      <c r="A3385" s="54"/>
      <c r="B3385" s="55">
        <v>3367</v>
      </c>
      <c r="C3385" s="55">
        <v>0</v>
      </c>
      <c r="D3385" s="55">
        <v>0</v>
      </c>
      <c r="E3385" s="55">
        <v>16305568.434672274</v>
      </c>
      <c r="F3385" s="55">
        <v>14898984.834736023</v>
      </c>
      <c r="G3385" s="55">
        <v>0</v>
      </c>
      <c r="H3385" s="55">
        <v>0</v>
      </c>
      <c r="I3385" s="55">
        <v>0</v>
      </c>
      <c r="J3385" s="55">
        <v>0</v>
      </c>
      <c r="K3385" s="55">
        <v>0</v>
      </c>
      <c r="L3385" s="55">
        <v>6682959.2068360643</v>
      </c>
      <c r="M3385" s="56">
        <v>49387847.776072912</v>
      </c>
    </row>
    <row r="3386" spans="1:13" x14ac:dyDescent="0.4">
      <c r="A3386" s="51"/>
      <c r="B3386" s="52">
        <v>3368</v>
      </c>
      <c r="C3386" s="52">
        <v>0</v>
      </c>
      <c r="D3386" s="52">
        <v>0</v>
      </c>
      <c r="E3386" s="52">
        <v>0</v>
      </c>
      <c r="F3386" s="52">
        <v>0</v>
      </c>
      <c r="G3386" s="52">
        <v>0</v>
      </c>
      <c r="H3386" s="52">
        <v>0</v>
      </c>
      <c r="I3386" s="52">
        <v>0</v>
      </c>
      <c r="J3386" s="52">
        <v>0</v>
      </c>
      <c r="K3386" s="52">
        <v>0</v>
      </c>
      <c r="L3386" s="52">
        <v>0</v>
      </c>
      <c r="M3386" s="53">
        <v>0</v>
      </c>
    </row>
    <row r="3387" spans="1:13" x14ac:dyDescent="0.4">
      <c r="A3387" s="54"/>
      <c r="B3387" s="55">
        <v>3369</v>
      </c>
      <c r="C3387" s="55">
        <v>0</v>
      </c>
      <c r="D3387" s="55">
        <v>33629760.456557512</v>
      </c>
      <c r="E3387" s="55">
        <v>13322726.665435538</v>
      </c>
      <c r="F3387" s="55">
        <v>0</v>
      </c>
      <c r="G3387" s="55">
        <v>0</v>
      </c>
      <c r="H3387" s="55">
        <v>0</v>
      </c>
      <c r="I3387" s="55">
        <v>0</v>
      </c>
      <c r="J3387" s="55">
        <v>6146313.7644979442</v>
      </c>
      <c r="K3387" s="55">
        <v>0</v>
      </c>
      <c r="L3387" s="55">
        <v>0</v>
      </c>
      <c r="M3387" s="56">
        <v>46952487.12199305</v>
      </c>
    </row>
    <row r="3388" spans="1:13" x14ac:dyDescent="0.4">
      <c r="A3388" s="51"/>
      <c r="B3388" s="52">
        <v>3370</v>
      </c>
      <c r="C3388" s="52">
        <v>16621656.899886709</v>
      </c>
      <c r="D3388" s="52">
        <v>0</v>
      </c>
      <c r="E3388" s="52">
        <v>0</v>
      </c>
      <c r="F3388" s="52">
        <v>0</v>
      </c>
      <c r="G3388" s="52">
        <v>0</v>
      </c>
      <c r="H3388" s="52">
        <v>0</v>
      </c>
      <c r="I3388" s="52">
        <v>0</v>
      </c>
      <c r="J3388" s="52">
        <v>0</v>
      </c>
      <c r="K3388" s="52">
        <v>0</v>
      </c>
      <c r="L3388" s="52">
        <v>0</v>
      </c>
      <c r="M3388" s="53">
        <v>16621656.899886709</v>
      </c>
    </row>
    <row r="3389" spans="1:13" x14ac:dyDescent="0.4">
      <c r="A3389" s="54"/>
      <c r="B3389" s="55">
        <v>3371</v>
      </c>
      <c r="C3389" s="55">
        <v>0</v>
      </c>
      <c r="D3389" s="55">
        <v>0</v>
      </c>
      <c r="E3389" s="55">
        <v>0</v>
      </c>
      <c r="F3389" s="55">
        <v>0</v>
      </c>
      <c r="G3389" s="55">
        <v>0</v>
      </c>
      <c r="H3389" s="55">
        <v>0</v>
      </c>
      <c r="I3389" s="55">
        <v>7995867.735015803</v>
      </c>
      <c r="J3389" s="55">
        <v>0</v>
      </c>
      <c r="K3389" s="55">
        <v>132712237.33949111</v>
      </c>
      <c r="L3389" s="55">
        <v>7781567.1713649724</v>
      </c>
      <c r="M3389" s="56">
        <v>148489672.2458719</v>
      </c>
    </row>
    <row r="3390" spans="1:13" x14ac:dyDescent="0.4">
      <c r="A3390" s="51"/>
      <c r="B3390" s="52">
        <v>3372</v>
      </c>
      <c r="C3390" s="52">
        <v>0</v>
      </c>
      <c r="D3390" s="52">
        <v>0</v>
      </c>
      <c r="E3390" s="52">
        <v>0</v>
      </c>
      <c r="F3390" s="52">
        <v>21812642.343101956</v>
      </c>
      <c r="G3390" s="52">
        <v>0</v>
      </c>
      <c r="H3390" s="52">
        <v>0</v>
      </c>
      <c r="I3390" s="52">
        <v>0</v>
      </c>
      <c r="J3390" s="52">
        <v>48932071.608990803</v>
      </c>
      <c r="K3390" s="52">
        <v>0</v>
      </c>
      <c r="L3390" s="52">
        <v>0</v>
      </c>
      <c r="M3390" s="53">
        <v>21812642.343101956</v>
      </c>
    </row>
    <row r="3391" spans="1:13" x14ac:dyDescent="0.4">
      <c r="A3391" s="54"/>
      <c r="B3391" s="55">
        <v>3373</v>
      </c>
      <c r="C3391" s="55">
        <v>0</v>
      </c>
      <c r="D3391" s="55">
        <v>0</v>
      </c>
      <c r="E3391" s="55">
        <v>9403828.8919039257</v>
      </c>
      <c r="F3391" s="55">
        <v>0</v>
      </c>
      <c r="G3391" s="55">
        <v>0</v>
      </c>
      <c r="H3391" s="55">
        <v>0</v>
      </c>
      <c r="I3391" s="55">
        <v>0</v>
      </c>
      <c r="J3391" s="55">
        <v>566617015.6614517</v>
      </c>
      <c r="K3391" s="55">
        <v>0</v>
      </c>
      <c r="L3391" s="55">
        <v>0</v>
      </c>
      <c r="M3391" s="56">
        <v>9403828.8919039257</v>
      </c>
    </row>
    <row r="3392" spans="1:13" x14ac:dyDescent="0.4">
      <c r="A3392" s="51"/>
      <c r="B3392" s="52">
        <v>3374</v>
      </c>
      <c r="C3392" s="52">
        <v>0</v>
      </c>
      <c r="D3392" s="52">
        <v>0</v>
      </c>
      <c r="E3392" s="52">
        <v>0</v>
      </c>
      <c r="F3392" s="52">
        <v>0</v>
      </c>
      <c r="G3392" s="52">
        <v>0</v>
      </c>
      <c r="H3392" s="52">
        <v>0</v>
      </c>
      <c r="I3392" s="52">
        <v>0</v>
      </c>
      <c r="J3392" s="52">
        <v>0</v>
      </c>
      <c r="K3392" s="52">
        <v>0</v>
      </c>
      <c r="L3392" s="52">
        <v>0</v>
      </c>
      <c r="M3392" s="53">
        <v>0</v>
      </c>
    </row>
    <row r="3393" spans="1:13" x14ac:dyDescent="0.4">
      <c r="A3393" s="54"/>
      <c r="B3393" s="55">
        <v>3375</v>
      </c>
      <c r="C3393" s="55">
        <v>0</v>
      </c>
      <c r="D3393" s="55">
        <v>8440052.6094175167</v>
      </c>
      <c r="E3393" s="55">
        <v>0</v>
      </c>
      <c r="F3393" s="55">
        <v>0</v>
      </c>
      <c r="G3393" s="55">
        <v>0</v>
      </c>
      <c r="H3393" s="55">
        <v>0</v>
      </c>
      <c r="I3393" s="55">
        <v>0</v>
      </c>
      <c r="J3393" s="55">
        <v>0</v>
      </c>
      <c r="K3393" s="55">
        <v>0</v>
      </c>
      <c r="L3393" s="55">
        <v>0</v>
      </c>
      <c r="M3393" s="56">
        <v>8440052.6094175167</v>
      </c>
    </row>
    <row r="3394" spans="1:13" x14ac:dyDescent="0.4">
      <c r="A3394" s="51"/>
      <c r="B3394" s="52">
        <v>3376</v>
      </c>
      <c r="C3394" s="52">
        <v>0</v>
      </c>
      <c r="D3394" s="52">
        <v>13278573.939787889</v>
      </c>
      <c r="E3394" s="52">
        <v>0</v>
      </c>
      <c r="F3394" s="52">
        <v>65957190.737306461</v>
      </c>
      <c r="G3394" s="52">
        <v>0</v>
      </c>
      <c r="H3394" s="52">
        <v>0</v>
      </c>
      <c r="I3394" s="52">
        <v>0</v>
      </c>
      <c r="J3394" s="52">
        <v>0</v>
      </c>
      <c r="K3394" s="52">
        <v>0</v>
      </c>
      <c r="L3394" s="52">
        <v>0</v>
      </c>
      <c r="M3394" s="53">
        <v>87384008.081001997</v>
      </c>
    </row>
    <row r="3395" spans="1:13" x14ac:dyDescent="0.4">
      <c r="A3395" s="54"/>
      <c r="B3395" s="55">
        <v>3377</v>
      </c>
      <c r="C3395" s="55">
        <v>0</v>
      </c>
      <c r="D3395" s="55">
        <v>0</v>
      </c>
      <c r="E3395" s="55">
        <v>0</v>
      </c>
      <c r="F3395" s="55">
        <v>0</v>
      </c>
      <c r="G3395" s="55">
        <v>0</v>
      </c>
      <c r="H3395" s="55">
        <v>0</v>
      </c>
      <c r="I3395" s="55">
        <v>0</v>
      </c>
      <c r="J3395" s="55">
        <v>0</v>
      </c>
      <c r="K3395" s="55">
        <v>0</v>
      </c>
      <c r="L3395" s="55">
        <v>0</v>
      </c>
      <c r="M3395" s="56">
        <v>0</v>
      </c>
    </row>
    <row r="3396" spans="1:13" x14ac:dyDescent="0.4">
      <c r="A3396" s="51"/>
      <c r="B3396" s="52">
        <v>3378</v>
      </c>
      <c r="C3396" s="52">
        <v>0</v>
      </c>
      <c r="D3396" s="52">
        <v>0</v>
      </c>
      <c r="E3396" s="52">
        <v>0</v>
      </c>
      <c r="F3396" s="52">
        <v>0</v>
      </c>
      <c r="G3396" s="52">
        <v>0</v>
      </c>
      <c r="H3396" s="52">
        <v>0</v>
      </c>
      <c r="I3396" s="52">
        <v>0</v>
      </c>
      <c r="J3396" s="52">
        <v>13218304.641866282</v>
      </c>
      <c r="K3396" s="52">
        <v>0</v>
      </c>
      <c r="L3396" s="52">
        <v>0</v>
      </c>
      <c r="M3396" s="53">
        <v>0</v>
      </c>
    </row>
    <row r="3397" spans="1:13" x14ac:dyDescent="0.4">
      <c r="A3397" s="54"/>
      <c r="B3397" s="55">
        <v>3379</v>
      </c>
      <c r="C3397" s="55">
        <v>0</v>
      </c>
      <c r="D3397" s="55">
        <v>0</v>
      </c>
      <c r="E3397" s="55">
        <v>0</v>
      </c>
      <c r="F3397" s="55">
        <v>0</v>
      </c>
      <c r="G3397" s="55">
        <v>0</v>
      </c>
      <c r="H3397" s="55">
        <v>0</v>
      </c>
      <c r="I3397" s="55">
        <v>0</v>
      </c>
      <c r="J3397" s="55">
        <v>12856424.465315249</v>
      </c>
      <c r="K3397" s="55">
        <v>0</v>
      </c>
      <c r="L3397" s="55">
        <v>0</v>
      </c>
      <c r="M3397" s="56">
        <v>0</v>
      </c>
    </row>
    <row r="3398" spans="1:13" x14ac:dyDescent="0.4">
      <c r="A3398" s="51"/>
      <c r="B3398" s="52">
        <v>3380</v>
      </c>
      <c r="C3398" s="52">
        <v>0</v>
      </c>
      <c r="D3398" s="52">
        <v>0</v>
      </c>
      <c r="E3398" s="52">
        <v>0</v>
      </c>
      <c r="F3398" s="52">
        <v>0</v>
      </c>
      <c r="G3398" s="52">
        <v>0</v>
      </c>
      <c r="H3398" s="52">
        <v>0</v>
      </c>
      <c r="I3398" s="52">
        <v>7528806.0646717884</v>
      </c>
      <c r="J3398" s="52">
        <v>7345270.690931771</v>
      </c>
      <c r="K3398" s="52">
        <v>0</v>
      </c>
      <c r="L3398" s="52">
        <v>0</v>
      </c>
      <c r="M3398" s="53">
        <v>7528806.0646717884</v>
      </c>
    </row>
    <row r="3399" spans="1:13" x14ac:dyDescent="0.4">
      <c r="A3399" s="54"/>
      <c r="B3399" s="55">
        <v>3381</v>
      </c>
      <c r="C3399" s="55">
        <v>0</v>
      </c>
      <c r="D3399" s="55">
        <v>0</v>
      </c>
      <c r="E3399" s="55">
        <v>0</v>
      </c>
      <c r="F3399" s="55">
        <v>0</v>
      </c>
      <c r="G3399" s="55">
        <v>0</v>
      </c>
      <c r="H3399" s="55">
        <v>0</v>
      </c>
      <c r="I3399" s="55">
        <v>0</v>
      </c>
      <c r="J3399" s="55">
        <v>0</v>
      </c>
      <c r="K3399" s="55">
        <v>0</v>
      </c>
      <c r="L3399" s="55">
        <v>0</v>
      </c>
      <c r="M3399" s="56">
        <v>0</v>
      </c>
    </row>
    <row r="3400" spans="1:13" x14ac:dyDescent="0.4">
      <c r="A3400" s="51"/>
      <c r="B3400" s="52">
        <v>3382</v>
      </c>
      <c r="C3400" s="52">
        <v>0</v>
      </c>
      <c r="D3400" s="52">
        <v>0</v>
      </c>
      <c r="E3400" s="52">
        <v>0</v>
      </c>
      <c r="F3400" s="52">
        <v>0</v>
      </c>
      <c r="G3400" s="52">
        <v>0</v>
      </c>
      <c r="H3400" s="52">
        <v>0</v>
      </c>
      <c r="I3400" s="52">
        <v>0</v>
      </c>
      <c r="J3400" s="52">
        <v>0</v>
      </c>
      <c r="K3400" s="52">
        <v>0</v>
      </c>
      <c r="L3400" s="52">
        <v>0</v>
      </c>
      <c r="M3400" s="53">
        <v>0</v>
      </c>
    </row>
    <row r="3401" spans="1:13" x14ac:dyDescent="0.4">
      <c r="A3401" s="54"/>
      <c r="B3401" s="55">
        <v>3383</v>
      </c>
      <c r="C3401" s="55">
        <v>0</v>
      </c>
      <c r="D3401" s="55">
        <v>0</v>
      </c>
      <c r="E3401" s="55">
        <v>0</v>
      </c>
      <c r="F3401" s="55">
        <v>0</v>
      </c>
      <c r="G3401" s="55">
        <v>0</v>
      </c>
      <c r="H3401" s="55">
        <v>0</v>
      </c>
      <c r="I3401" s="55">
        <v>0</v>
      </c>
      <c r="J3401" s="55">
        <v>0</v>
      </c>
      <c r="K3401" s="55">
        <v>0</v>
      </c>
      <c r="L3401" s="55">
        <v>0</v>
      </c>
      <c r="M3401" s="56">
        <v>0</v>
      </c>
    </row>
    <row r="3402" spans="1:13" x14ac:dyDescent="0.4">
      <c r="A3402" s="51"/>
      <c r="B3402" s="52">
        <v>3384</v>
      </c>
      <c r="C3402" s="52">
        <v>0</v>
      </c>
      <c r="D3402" s="52">
        <v>0</v>
      </c>
      <c r="E3402" s="52">
        <v>0</v>
      </c>
      <c r="F3402" s="52">
        <v>0</v>
      </c>
      <c r="G3402" s="52">
        <v>0</v>
      </c>
      <c r="H3402" s="52">
        <v>0</v>
      </c>
      <c r="I3402" s="52">
        <v>0</v>
      </c>
      <c r="J3402" s="52">
        <v>0</v>
      </c>
      <c r="K3402" s="52">
        <v>25162376.420888223</v>
      </c>
      <c r="L3402" s="52">
        <v>19401961.158987314</v>
      </c>
      <c r="M3402" s="53">
        <v>44564337.579875536</v>
      </c>
    </row>
    <row r="3403" spans="1:13" x14ac:dyDescent="0.4">
      <c r="A3403" s="54"/>
      <c r="B3403" s="55">
        <v>3385</v>
      </c>
      <c r="C3403" s="55">
        <v>0</v>
      </c>
      <c r="D3403" s="55">
        <v>12980610.984430565</v>
      </c>
      <c r="E3403" s="55">
        <v>0</v>
      </c>
      <c r="F3403" s="55">
        <v>0</v>
      </c>
      <c r="G3403" s="55">
        <v>0</v>
      </c>
      <c r="H3403" s="55">
        <v>0</v>
      </c>
      <c r="I3403" s="55">
        <v>0</v>
      </c>
      <c r="J3403" s="55">
        <v>0</v>
      </c>
      <c r="K3403" s="55">
        <v>0</v>
      </c>
      <c r="L3403" s="55">
        <v>6032916.8119241856</v>
      </c>
      <c r="M3403" s="56">
        <v>19013527.796354748</v>
      </c>
    </row>
    <row r="3404" spans="1:13" x14ac:dyDescent="0.4">
      <c r="A3404" s="51"/>
      <c r="B3404" s="52">
        <v>3386</v>
      </c>
      <c r="C3404" s="52">
        <v>0</v>
      </c>
      <c r="D3404" s="52">
        <v>0</v>
      </c>
      <c r="E3404" s="52">
        <v>0</v>
      </c>
      <c r="F3404" s="52">
        <v>0</v>
      </c>
      <c r="G3404" s="52">
        <v>0</v>
      </c>
      <c r="H3404" s="52">
        <v>0</v>
      </c>
      <c r="I3404" s="52">
        <v>0</v>
      </c>
      <c r="J3404" s="52">
        <v>0</v>
      </c>
      <c r="K3404" s="52">
        <v>0</v>
      </c>
      <c r="L3404" s="52">
        <v>0</v>
      </c>
      <c r="M3404" s="53">
        <v>0</v>
      </c>
    </row>
    <row r="3405" spans="1:13" x14ac:dyDescent="0.4">
      <c r="A3405" s="54"/>
      <c r="B3405" s="55">
        <v>3387</v>
      </c>
      <c r="C3405" s="55">
        <v>0</v>
      </c>
      <c r="D3405" s="55">
        <v>0</v>
      </c>
      <c r="E3405" s="55">
        <v>7791165.8546132641</v>
      </c>
      <c r="F3405" s="55">
        <v>0</v>
      </c>
      <c r="G3405" s="55">
        <v>0</v>
      </c>
      <c r="H3405" s="55">
        <v>0</v>
      </c>
      <c r="I3405" s="55">
        <v>0</v>
      </c>
      <c r="J3405" s="55">
        <v>6894167.1892379392</v>
      </c>
      <c r="K3405" s="55">
        <v>15373522.787021274</v>
      </c>
      <c r="L3405" s="55">
        <v>0</v>
      </c>
      <c r="M3405" s="56">
        <v>23164688.641634539</v>
      </c>
    </row>
    <row r="3406" spans="1:13" x14ac:dyDescent="0.4">
      <c r="A3406" s="51"/>
      <c r="B3406" s="52">
        <v>3388</v>
      </c>
      <c r="C3406" s="52">
        <v>225757906.17049736</v>
      </c>
      <c r="D3406" s="52">
        <v>0</v>
      </c>
      <c r="E3406" s="52">
        <v>0</v>
      </c>
      <c r="F3406" s="52">
        <v>0</v>
      </c>
      <c r="G3406" s="52">
        <v>0</v>
      </c>
      <c r="H3406" s="52">
        <v>0</v>
      </c>
      <c r="I3406" s="52">
        <v>0</v>
      </c>
      <c r="J3406" s="52">
        <v>0</v>
      </c>
      <c r="K3406" s="52">
        <v>0</v>
      </c>
      <c r="L3406" s="52">
        <v>0</v>
      </c>
      <c r="M3406" s="53">
        <v>225757906.17049736</v>
      </c>
    </row>
    <row r="3407" spans="1:13" x14ac:dyDescent="0.4">
      <c r="A3407" s="54"/>
      <c r="B3407" s="55">
        <v>3389</v>
      </c>
      <c r="C3407" s="55">
        <v>0</v>
      </c>
      <c r="D3407" s="55">
        <v>7533069.8864172548</v>
      </c>
      <c r="E3407" s="55">
        <v>0</v>
      </c>
      <c r="F3407" s="55">
        <v>0</v>
      </c>
      <c r="G3407" s="55">
        <v>9626612.5716764554</v>
      </c>
      <c r="H3407" s="55">
        <v>0</v>
      </c>
      <c r="I3407" s="55">
        <v>0</v>
      </c>
      <c r="J3407" s="55">
        <v>12857583.276344929</v>
      </c>
      <c r="K3407" s="55">
        <v>0</v>
      </c>
      <c r="L3407" s="55">
        <v>0</v>
      </c>
      <c r="M3407" s="56">
        <v>17159682.45809371</v>
      </c>
    </row>
    <row r="3408" spans="1:13" x14ac:dyDescent="0.4">
      <c r="A3408" s="51"/>
      <c r="B3408" s="52">
        <v>3390</v>
      </c>
      <c r="C3408" s="52">
        <v>0</v>
      </c>
      <c r="D3408" s="52">
        <v>0</v>
      </c>
      <c r="E3408" s="52">
        <v>0</v>
      </c>
      <c r="F3408" s="52">
        <v>43273351.347450942</v>
      </c>
      <c r="G3408" s="52">
        <v>0</v>
      </c>
      <c r="H3408" s="52">
        <v>0</v>
      </c>
      <c r="I3408" s="52">
        <v>0</v>
      </c>
      <c r="J3408" s="52">
        <v>5966099.0216792123</v>
      </c>
      <c r="K3408" s="52">
        <v>0</v>
      </c>
      <c r="L3408" s="52">
        <v>0</v>
      </c>
      <c r="M3408" s="53">
        <v>68026891.984199286</v>
      </c>
    </row>
    <row r="3409" spans="1:13" x14ac:dyDescent="0.4">
      <c r="A3409" s="54"/>
      <c r="B3409" s="55">
        <v>3391</v>
      </c>
      <c r="C3409" s="55">
        <v>0</v>
      </c>
      <c r="D3409" s="55">
        <v>90787990.364825189</v>
      </c>
      <c r="E3409" s="55">
        <v>0</v>
      </c>
      <c r="F3409" s="55">
        <v>0</v>
      </c>
      <c r="G3409" s="55">
        <v>0</v>
      </c>
      <c r="H3409" s="55">
        <v>0</v>
      </c>
      <c r="I3409" s="55">
        <v>0</v>
      </c>
      <c r="J3409" s="55">
        <v>0</v>
      </c>
      <c r="K3409" s="55">
        <v>0</v>
      </c>
      <c r="L3409" s="55">
        <v>0</v>
      </c>
      <c r="M3409" s="56">
        <v>1508776675.68349</v>
      </c>
    </row>
    <row r="3410" spans="1:13" x14ac:dyDescent="0.4">
      <c r="A3410" s="51"/>
      <c r="B3410" s="52">
        <v>3392</v>
      </c>
      <c r="C3410" s="52">
        <v>0</v>
      </c>
      <c r="D3410" s="52">
        <v>0</v>
      </c>
      <c r="E3410" s="52">
        <v>0</v>
      </c>
      <c r="F3410" s="52">
        <v>0</v>
      </c>
      <c r="G3410" s="52">
        <v>0</v>
      </c>
      <c r="H3410" s="52">
        <v>0</v>
      </c>
      <c r="I3410" s="52">
        <v>0</v>
      </c>
      <c r="J3410" s="52">
        <v>0</v>
      </c>
      <c r="K3410" s="52">
        <v>0</v>
      </c>
      <c r="L3410" s="52">
        <v>0</v>
      </c>
      <c r="M3410" s="53">
        <v>0</v>
      </c>
    </row>
    <row r="3411" spans="1:13" x14ac:dyDescent="0.4">
      <c r="A3411" s="54"/>
      <c r="B3411" s="55">
        <v>3393</v>
      </c>
      <c r="C3411" s="55">
        <v>0</v>
      </c>
      <c r="D3411" s="55">
        <v>0</v>
      </c>
      <c r="E3411" s="55">
        <v>0</v>
      </c>
      <c r="F3411" s="55">
        <v>0</v>
      </c>
      <c r="G3411" s="55">
        <v>0</v>
      </c>
      <c r="H3411" s="55">
        <v>0</v>
      </c>
      <c r="I3411" s="55">
        <v>0</v>
      </c>
      <c r="J3411" s="55">
        <v>0</v>
      </c>
      <c r="K3411" s="55">
        <v>0</v>
      </c>
      <c r="L3411" s="55">
        <v>0</v>
      </c>
      <c r="M3411" s="56">
        <v>0</v>
      </c>
    </row>
    <row r="3412" spans="1:13" x14ac:dyDescent="0.4">
      <c r="A3412" s="51"/>
      <c r="B3412" s="52">
        <v>3394</v>
      </c>
      <c r="C3412" s="52">
        <v>0</v>
      </c>
      <c r="D3412" s="52">
        <v>0</v>
      </c>
      <c r="E3412" s="52">
        <v>0</v>
      </c>
      <c r="F3412" s="52">
        <v>0</v>
      </c>
      <c r="G3412" s="52">
        <v>5947695.2617258877</v>
      </c>
      <c r="H3412" s="52">
        <v>0</v>
      </c>
      <c r="I3412" s="52">
        <v>0</v>
      </c>
      <c r="J3412" s="52">
        <v>0</v>
      </c>
      <c r="K3412" s="52">
        <v>0</v>
      </c>
      <c r="L3412" s="52">
        <v>20044096.586071853</v>
      </c>
      <c r="M3412" s="53">
        <v>25991791.84779774</v>
      </c>
    </row>
    <row r="3413" spans="1:13" x14ac:dyDescent="0.4">
      <c r="A3413" s="54"/>
      <c r="B3413" s="55">
        <v>3395</v>
      </c>
      <c r="C3413" s="55">
        <v>0</v>
      </c>
      <c r="D3413" s="55">
        <v>0</v>
      </c>
      <c r="E3413" s="55">
        <v>6388343.8056169795</v>
      </c>
      <c r="F3413" s="55">
        <v>0</v>
      </c>
      <c r="G3413" s="55">
        <v>0</v>
      </c>
      <c r="H3413" s="55">
        <v>0</v>
      </c>
      <c r="I3413" s="55">
        <v>0</v>
      </c>
      <c r="J3413" s="55">
        <v>0</v>
      </c>
      <c r="K3413" s="55">
        <v>0</v>
      </c>
      <c r="L3413" s="55">
        <v>15944088.617157459</v>
      </c>
      <c r="M3413" s="56">
        <v>22332432.422774442</v>
      </c>
    </row>
    <row r="3414" spans="1:13" x14ac:dyDescent="0.4">
      <c r="A3414" s="51"/>
      <c r="B3414" s="52">
        <v>3396</v>
      </c>
      <c r="C3414" s="52">
        <v>0</v>
      </c>
      <c r="D3414" s="52">
        <v>0</v>
      </c>
      <c r="E3414" s="52">
        <v>0</v>
      </c>
      <c r="F3414" s="52">
        <v>0</v>
      </c>
      <c r="G3414" s="52">
        <v>0</v>
      </c>
      <c r="H3414" s="52">
        <v>0</v>
      </c>
      <c r="I3414" s="52">
        <v>0</v>
      </c>
      <c r="J3414" s="52">
        <v>0</v>
      </c>
      <c r="K3414" s="52">
        <v>0</v>
      </c>
      <c r="L3414" s="52">
        <v>0</v>
      </c>
      <c r="M3414" s="53">
        <v>0</v>
      </c>
    </row>
    <row r="3415" spans="1:13" x14ac:dyDescent="0.4">
      <c r="A3415" s="54"/>
      <c r="B3415" s="55">
        <v>3397</v>
      </c>
      <c r="C3415" s="55">
        <v>0</v>
      </c>
      <c r="D3415" s="55">
        <v>6134950.3036685903</v>
      </c>
      <c r="E3415" s="55">
        <v>0</v>
      </c>
      <c r="F3415" s="55">
        <v>0</v>
      </c>
      <c r="G3415" s="55">
        <v>0</v>
      </c>
      <c r="H3415" s="55">
        <v>0</v>
      </c>
      <c r="I3415" s="55">
        <v>0</v>
      </c>
      <c r="J3415" s="55">
        <v>0</v>
      </c>
      <c r="K3415" s="55">
        <v>0</v>
      </c>
      <c r="L3415" s="55">
        <v>0</v>
      </c>
      <c r="M3415" s="56">
        <v>6134950.3036685903</v>
      </c>
    </row>
    <row r="3416" spans="1:13" x14ac:dyDescent="0.4">
      <c r="A3416" s="51"/>
      <c r="B3416" s="52">
        <v>3398</v>
      </c>
      <c r="C3416" s="52">
        <v>0</v>
      </c>
      <c r="D3416" s="52">
        <v>0</v>
      </c>
      <c r="E3416" s="52">
        <v>0</v>
      </c>
      <c r="F3416" s="52">
        <v>0</v>
      </c>
      <c r="G3416" s="52">
        <v>0</v>
      </c>
      <c r="H3416" s="52">
        <v>0</v>
      </c>
      <c r="I3416" s="52">
        <v>0</v>
      </c>
      <c r="J3416" s="52">
        <v>0</v>
      </c>
      <c r="K3416" s="52">
        <v>0</v>
      </c>
      <c r="L3416" s="52">
        <v>0</v>
      </c>
      <c r="M3416" s="53">
        <v>0</v>
      </c>
    </row>
    <row r="3417" spans="1:13" x14ac:dyDescent="0.4">
      <c r="A3417" s="54"/>
      <c r="B3417" s="55">
        <v>3399</v>
      </c>
      <c r="C3417" s="55">
        <v>0</v>
      </c>
      <c r="D3417" s="55">
        <v>0</v>
      </c>
      <c r="E3417" s="55">
        <v>0</v>
      </c>
      <c r="F3417" s="55">
        <v>0</v>
      </c>
      <c r="G3417" s="55">
        <v>0</v>
      </c>
      <c r="H3417" s="55">
        <v>0</v>
      </c>
      <c r="I3417" s="55">
        <v>0</v>
      </c>
      <c r="J3417" s="55">
        <v>0</v>
      </c>
      <c r="K3417" s="55">
        <v>6209440.3009076985</v>
      </c>
      <c r="L3417" s="55">
        <v>0</v>
      </c>
      <c r="M3417" s="56">
        <v>6209440.3009076985</v>
      </c>
    </row>
    <row r="3418" spans="1:13" x14ac:dyDescent="0.4">
      <c r="A3418" s="51"/>
      <c r="B3418" s="52">
        <v>3400</v>
      </c>
      <c r="C3418" s="52">
        <v>0</v>
      </c>
      <c r="D3418" s="52">
        <v>15697406.386030996</v>
      </c>
      <c r="E3418" s="52">
        <v>9506855.5077167749</v>
      </c>
      <c r="F3418" s="52">
        <v>0</v>
      </c>
      <c r="G3418" s="52">
        <v>0</v>
      </c>
      <c r="H3418" s="52">
        <v>12823762.243631303</v>
      </c>
      <c r="I3418" s="52">
        <v>0</v>
      </c>
      <c r="J3418" s="52">
        <v>0</v>
      </c>
      <c r="K3418" s="52">
        <v>0</v>
      </c>
      <c r="L3418" s="52">
        <v>0</v>
      </c>
      <c r="M3418" s="53">
        <v>38028024.137379073</v>
      </c>
    </row>
    <row r="3419" spans="1:13" x14ac:dyDescent="0.4">
      <c r="A3419" s="54"/>
      <c r="B3419" s="55">
        <v>3401</v>
      </c>
      <c r="C3419" s="55">
        <v>0</v>
      </c>
      <c r="D3419" s="55">
        <v>0</v>
      </c>
      <c r="E3419" s="55">
        <v>0</v>
      </c>
      <c r="F3419" s="55">
        <v>0</v>
      </c>
      <c r="G3419" s="55">
        <v>0</v>
      </c>
      <c r="H3419" s="55">
        <v>0</v>
      </c>
      <c r="I3419" s="55">
        <v>0</v>
      </c>
      <c r="J3419" s="55">
        <v>0</v>
      </c>
      <c r="K3419" s="55">
        <v>0</v>
      </c>
      <c r="L3419" s="55">
        <v>0</v>
      </c>
      <c r="M3419" s="56">
        <v>0</v>
      </c>
    </row>
    <row r="3420" spans="1:13" x14ac:dyDescent="0.4">
      <c r="A3420" s="51"/>
      <c r="B3420" s="52">
        <v>3402</v>
      </c>
      <c r="C3420" s="52">
        <v>0</v>
      </c>
      <c r="D3420" s="52">
        <v>0</v>
      </c>
      <c r="E3420" s="52">
        <v>0</v>
      </c>
      <c r="F3420" s="52">
        <v>0</v>
      </c>
      <c r="G3420" s="52">
        <v>16876412.024575435</v>
      </c>
      <c r="H3420" s="52">
        <v>12949500.56084821</v>
      </c>
      <c r="I3420" s="52">
        <v>0</v>
      </c>
      <c r="J3420" s="52">
        <v>0</v>
      </c>
      <c r="K3420" s="52">
        <v>0</v>
      </c>
      <c r="L3420" s="52">
        <v>0</v>
      </c>
      <c r="M3420" s="53">
        <v>29825912.585423645</v>
      </c>
    </row>
    <row r="3421" spans="1:13" x14ac:dyDescent="0.4">
      <c r="A3421" s="54"/>
      <c r="B3421" s="55">
        <v>3403</v>
      </c>
      <c r="C3421" s="55">
        <v>0</v>
      </c>
      <c r="D3421" s="55">
        <v>7823496.3005337426</v>
      </c>
      <c r="E3421" s="55">
        <v>0</v>
      </c>
      <c r="F3421" s="55">
        <v>0</v>
      </c>
      <c r="G3421" s="55">
        <v>0</v>
      </c>
      <c r="H3421" s="55">
        <v>0</v>
      </c>
      <c r="I3421" s="55">
        <v>0</v>
      </c>
      <c r="J3421" s="55">
        <v>0</v>
      </c>
      <c r="K3421" s="55">
        <v>0</v>
      </c>
      <c r="L3421" s="55">
        <v>0</v>
      </c>
      <c r="M3421" s="56">
        <v>15437345.490717046</v>
      </c>
    </row>
    <row r="3422" spans="1:13" x14ac:dyDescent="0.4">
      <c r="A3422" s="51"/>
      <c r="B3422" s="52">
        <v>3404</v>
      </c>
      <c r="C3422" s="52">
        <v>0</v>
      </c>
      <c r="D3422" s="52">
        <v>0</v>
      </c>
      <c r="E3422" s="52">
        <v>0</v>
      </c>
      <c r="F3422" s="52">
        <v>0</v>
      </c>
      <c r="G3422" s="52">
        <v>21302408.727818564</v>
      </c>
      <c r="H3422" s="52">
        <v>0</v>
      </c>
      <c r="I3422" s="52">
        <v>0</v>
      </c>
      <c r="J3422" s="52">
        <v>0</v>
      </c>
      <c r="K3422" s="52">
        <v>0</v>
      </c>
      <c r="L3422" s="52">
        <v>0</v>
      </c>
      <c r="M3422" s="53">
        <v>21302408.727818564</v>
      </c>
    </row>
    <row r="3423" spans="1:13" x14ac:dyDescent="0.4">
      <c r="A3423" s="54"/>
      <c r="B3423" s="55">
        <v>3405</v>
      </c>
      <c r="C3423" s="55">
        <v>0</v>
      </c>
      <c r="D3423" s="55">
        <v>0</v>
      </c>
      <c r="E3423" s="55">
        <v>0</v>
      </c>
      <c r="F3423" s="55">
        <v>0</v>
      </c>
      <c r="G3423" s="55">
        <v>0</v>
      </c>
      <c r="H3423" s="55">
        <v>0</v>
      </c>
      <c r="I3423" s="55">
        <v>0</v>
      </c>
      <c r="J3423" s="55">
        <v>0</v>
      </c>
      <c r="K3423" s="55">
        <v>0</v>
      </c>
      <c r="L3423" s="55">
        <v>0</v>
      </c>
      <c r="M3423" s="56">
        <v>0</v>
      </c>
    </row>
    <row r="3424" spans="1:13" x14ac:dyDescent="0.4">
      <c r="A3424" s="51"/>
      <c r="B3424" s="52">
        <v>3406</v>
      </c>
      <c r="C3424" s="52">
        <v>0</v>
      </c>
      <c r="D3424" s="52">
        <v>0</v>
      </c>
      <c r="E3424" s="52">
        <v>0</v>
      </c>
      <c r="F3424" s="52">
        <v>0</v>
      </c>
      <c r="G3424" s="52">
        <v>0</v>
      </c>
      <c r="H3424" s="52">
        <v>0</v>
      </c>
      <c r="I3424" s="52">
        <v>0</v>
      </c>
      <c r="J3424" s="52">
        <v>23306616.390333373</v>
      </c>
      <c r="K3424" s="52">
        <v>0</v>
      </c>
      <c r="L3424" s="52">
        <v>0</v>
      </c>
      <c r="M3424" s="53">
        <v>0</v>
      </c>
    </row>
    <row r="3425" spans="1:13" x14ac:dyDescent="0.4">
      <c r="A3425" s="54"/>
      <c r="B3425" s="55">
        <v>3407</v>
      </c>
      <c r="C3425" s="55">
        <v>0</v>
      </c>
      <c r="D3425" s="55">
        <v>0</v>
      </c>
      <c r="E3425" s="55">
        <v>0</v>
      </c>
      <c r="F3425" s="55">
        <v>0</v>
      </c>
      <c r="G3425" s="55">
        <v>0</v>
      </c>
      <c r="H3425" s="55">
        <v>10225266.111814708</v>
      </c>
      <c r="I3425" s="55">
        <v>0</v>
      </c>
      <c r="J3425" s="55">
        <v>0</v>
      </c>
      <c r="K3425" s="55">
        <v>0</v>
      </c>
      <c r="L3425" s="55">
        <v>0</v>
      </c>
      <c r="M3425" s="56">
        <v>10225266.111814708</v>
      </c>
    </row>
    <row r="3426" spans="1:13" x14ac:dyDescent="0.4">
      <c r="A3426" s="51"/>
      <c r="B3426" s="52">
        <v>3408</v>
      </c>
      <c r="C3426" s="52">
        <v>0</v>
      </c>
      <c r="D3426" s="52">
        <v>0</v>
      </c>
      <c r="E3426" s="52">
        <v>317257385.49249583</v>
      </c>
      <c r="F3426" s="52">
        <v>0</v>
      </c>
      <c r="G3426" s="52">
        <v>0</v>
      </c>
      <c r="H3426" s="52">
        <v>0</v>
      </c>
      <c r="I3426" s="52">
        <v>0</v>
      </c>
      <c r="J3426" s="52">
        <v>0</v>
      </c>
      <c r="K3426" s="52">
        <v>0</v>
      </c>
      <c r="L3426" s="52">
        <v>0</v>
      </c>
      <c r="M3426" s="53">
        <v>317257385.49249583</v>
      </c>
    </row>
    <row r="3427" spans="1:13" x14ac:dyDescent="0.4">
      <c r="A3427" s="54"/>
      <c r="B3427" s="55">
        <v>3409</v>
      </c>
      <c r="C3427" s="55">
        <v>0</v>
      </c>
      <c r="D3427" s="55">
        <v>0</v>
      </c>
      <c r="E3427" s="55">
        <v>0</v>
      </c>
      <c r="F3427" s="55">
        <v>0</v>
      </c>
      <c r="G3427" s="55">
        <v>0</v>
      </c>
      <c r="H3427" s="55">
        <v>0</v>
      </c>
      <c r="I3427" s="55">
        <v>0</v>
      </c>
      <c r="J3427" s="55">
        <v>0</v>
      </c>
      <c r="K3427" s="55">
        <v>0</v>
      </c>
      <c r="L3427" s="55">
        <v>0</v>
      </c>
      <c r="M3427" s="56">
        <v>0</v>
      </c>
    </row>
    <row r="3428" spans="1:13" x14ac:dyDescent="0.4">
      <c r="A3428" s="51"/>
      <c r="B3428" s="52">
        <v>3410</v>
      </c>
      <c r="C3428" s="52">
        <v>0</v>
      </c>
      <c r="D3428" s="52">
        <v>7583583.7230685074</v>
      </c>
      <c r="E3428" s="52">
        <v>0</v>
      </c>
      <c r="F3428" s="52">
        <v>0</v>
      </c>
      <c r="G3428" s="52">
        <v>0</v>
      </c>
      <c r="H3428" s="52">
        <v>0</v>
      </c>
      <c r="I3428" s="52">
        <v>0</v>
      </c>
      <c r="J3428" s="52">
        <v>0</v>
      </c>
      <c r="K3428" s="52">
        <v>0</v>
      </c>
      <c r="L3428" s="52">
        <v>0</v>
      </c>
      <c r="M3428" s="53">
        <v>7583583.7230685074</v>
      </c>
    </row>
    <row r="3429" spans="1:13" x14ac:dyDescent="0.4">
      <c r="A3429" s="54"/>
      <c r="B3429" s="55">
        <v>3411</v>
      </c>
      <c r="C3429" s="55">
        <v>0</v>
      </c>
      <c r="D3429" s="55">
        <v>0</v>
      </c>
      <c r="E3429" s="55">
        <v>5937128.622639522</v>
      </c>
      <c r="F3429" s="55">
        <v>8639770.9025186487</v>
      </c>
      <c r="G3429" s="55">
        <v>0</v>
      </c>
      <c r="H3429" s="55">
        <v>0</v>
      </c>
      <c r="I3429" s="55">
        <v>0</v>
      </c>
      <c r="J3429" s="55">
        <v>0</v>
      </c>
      <c r="K3429" s="55">
        <v>866895087.64054883</v>
      </c>
      <c r="L3429" s="55">
        <v>6339683.6336659426</v>
      </c>
      <c r="M3429" s="56">
        <v>898723944.46951926</v>
      </c>
    </row>
    <row r="3430" spans="1:13" x14ac:dyDescent="0.4">
      <c r="A3430" s="51"/>
      <c r="B3430" s="52">
        <v>3412</v>
      </c>
      <c r="C3430" s="52">
        <v>0</v>
      </c>
      <c r="D3430" s="52">
        <v>9450872.52076656</v>
      </c>
      <c r="E3430" s="52">
        <v>0</v>
      </c>
      <c r="F3430" s="52">
        <v>0</v>
      </c>
      <c r="G3430" s="52">
        <v>0</v>
      </c>
      <c r="H3430" s="52">
        <v>0</v>
      </c>
      <c r="I3430" s="52">
        <v>0</v>
      </c>
      <c r="J3430" s="52">
        <v>7108215.680371739</v>
      </c>
      <c r="K3430" s="52">
        <v>0</v>
      </c>
      <c r="L3430" s="52">
        <v>0</v>
      </c>
      <c r="M3430" s="53">
        <v>9450872.52076656</v>
      </c>
    </row>
    <row r="3431" spans="1:13" x14ac:dyDescent="0.4">
      <c r="A3431" s="54"/>
      <c r="B3431" s="55">
        <v>3413</v>
      </c>
      <c r="C3431" s="55">
        <v>0</v>
      </c>
      <c r="D3431" s="55">
        <v>6583900.9041794809</v>
      </c>
      <c r="E3431" s="55">
        <v>0</v>
      </c>
      <c r="F3431" s="55">
        <v>0</v>
      </c>
      <c r="G3431" s="55">
        <v>0</v>
      </c>
      <c r="H3431" s="55">
        <v>97424274.532205895</v>
      </c>
      <c r="I3431" s="55">
        <v>0</v>
      </c>
      <c r="J3431" s="55">
        <v>0</v>
      </c>
      <c r="K3431" s="55">
        <v>0</v>
      </c>
      <c r="L3431" s="55">
        <v>28757296.287858672</v>
      </c>
      <c r="M3431" s="56">
        <v>132765471.72424406</v>
      </c>
    </row>
    <row r="3432" spans="1:13" x14ac:dyDescent="0.4">
      <c r="A3432" s="51"/>
      <c r="B3432" s="52">
        <v>3414</v>
      </c>
      <c r="C3432" s="52">
        <v>0</v>
      </c>
      <c r="D3432" s="52">
        <v>0</v>
      </c>
      <c r="E3432" s="52">
        <v>0</v>
      </c>
      <c r="F3432" s="52">
        <v>7576561.1122225998</v>
      </c>
      <c r="G3432" s="52">
        <v>6464073.6931587253</v>
      </c>
      <c r="H3432" s="52">
        <v>0</v>
      </c>
      <c r="I3432" s="52">
        <v>0</v>
      </c>
      <c r="J3432" s="52">
        <v>0</v>
      </c>
      <c r="K3432" s="52">
        <v>0</v>
      </c>
      <c r="L3432" s="52">
        <v>0</v>
      </c>
      <c r="M3432" s="53">
        <v>14040634.805381326</v>
      </c>
    </row>
    <row r="3433" spans="1:13" x14ac:dyDescent="0.4">
      <c r="A3433" s="54"/>
      <c r="B3433" s="55">
        <v>3415</v>
      </c>
      <c r="C3433" s="55">
        <v>0</v>
      </c>
      <c r="D3433" s="55">
        <v>0</v>
      </c>
      <c r="E3433" s="55">
        <v>0</v>
      </c>
      <c r="F3433" s="55">
        <v>0</v>
      </c>
      <c r="G3433" s="55">
        <v>0</v>
      </c>
      <c r="H3433" s="55">
        <v>0</v>
      </c>
      <c r="I3433" s="55">
        <v>0</v>
      </c>
      <c r="J3433" s="55">
        <v>10524013.778333634</v>
      </c>
      <c r="K3433" s="55">
        <v>8321402.716364325</v>
      </c>
      <c r="L3433" s="55">
        <v>0</v>
      </c>
      <c r="M3433" s="56">
        <v>8321402.716364325</v>
      </c>
    </row>
    <row r="3434" spans="1:13" x14ac:dyDescent="0.4">
      <c r="A3434" s="51"/>
      <c r="B3434" s="52">
        <v>3416</v>
      </c>
      <c r="C3434" s="52">
        <v>0</v>
      </c>
      <c r="D3434" s="52">
        <v>6628206.4916111352</v>
      </c>
      <c r="E3434" s="52">
        <v>0</v>
      </c>
      <c r="F3434" s="52">
        <v>0</v>
      </c>
      <c r="G3434" s="52">
        <v>0</v>
      </c>
      <c r="H3434" s="52">
        <v>0</v>
      </c>
      <c r="I3434" s="52">
        <v>16888087.283465482</v>
      </c>
      <c r="J3434" s="52">
        <v>0</v>
      </c>
      <c r="K3434" s="52">
        <v>80571102.706055522</v>
      </c>
      <c r="L3434" s="52">
        <v>0</v>
      </c>
      <c r="M3434" s="53">
        <v>104087396.48113212</v>
      </c>
    </row>
    <row r="3435" spans="1:13" x14ac:dyDescent="0.4">
      <c r="A3435" s="54"/>
      <c r="B3435" s="55">
        <v>3417</v>
      </c>
      <c r="C3435" s="55">
        <v>0</v>
      </c>
      <c r="D3435" s="55">
        <v>8946632.7915648948</v>
      </c>
      <c r="E3435" s="55">
        <v>0</v>
      </c>
      <c r="F3435" s="55">
        <v>0</v>
      </c>
      <c r="G3435" s="55">
        <v>0</v>
      </c>
      <c r="H3435" s="55">
        <v>0</v>
      </c>
      <c r="I3435" s="55">
        <v>17002240.266893178</v>
      </c>
      <c r="J3435" s="55">
        <v>0</v>
      </c>
      <c r="K3435" s="55">
        <v>0</v>
      </c>
      <c r="L3435" s="55">
        <v>0</v>
      </c>
      <c r="M3435" s="56">
        <v>25948873.058458075</v>
      </c>
    </row>
    <row r="3436" spans="1:13" x14ac:dyDescent="0.4">
      <c r="A3436" s="51"/>
      <c r="B3436" s="52">
        <v>3418</v>
      </c>
      <c r="C3436" s="52">
        <v>0</v>
      </c>
      <c r="D3436" s="52">
        <v>0</v>
      </c>
      <c r="E3436" s="52">
        <v>0</v>
      </c>
      <c r="F3436" s="52">
        <v>0</v>
      </c>
      <c r="G3436" s="52">
        <v>0</v>
      </c>
      <c r="H3436" s="52">
        <v>0</v>
      </c>
      <c r="I3436" s="52">
        <v>0</v>
      </c>
      <c r="J3436" s="52">
        <v>0</v>
      </c>
      <c r="K3436" s="52">
        <v>0</v>
      </c>
      <c r="L3436" s="52">
        <v>0</v>
      </c>
      <c r="M3436" s="53">
        <v>0</v>
      </c>
    </row>
    <row r="3437" spans="1:13" x14ac:dyDescent="0.4">
      <c r="A3437" s="54"/>
      <c r="B3437" s="55">
        <v>3419</v>
      </c>
      <c r="C3437" s="55">
        <v>0</v>
      </c>
      <c r="D3437" s="55">
        <v>0</v>
      </c>
      <c r="E3437" s="55">
        <v>0</v>
      </c>
      <c r="F3437" s="55">
        <v>0</v>
      </c>
      <c r="G3437" s="55">
        <v>0</v>
      </c>
      <c r="H3437" s="55">
        <v>0</v>
      </c>
      <c r="I3437" s="55">
        <v>0</v>
      </c>
      <c r="J3437" s="55">
        <v>0</v>
      </c>
      <c r="K3437" s="55">
        <v>56922342.577431083</v>
      </c>
      <c r="L3437" s="55">
        <v>6358624.7507151198</v>
      </c>
      <c r="M3437" s="56">
        <v>63280967.328146204</v>
      </c>
    </row>
    <row r="3438" spans="1:13" x14ac:dyDescent="0.4">
      <c r="A3438" s="51"/>
      <c r="B3438" s="52">
        <v>3420</v>
      </c>
      <c r="C3438" s="52">
        <v>0</v>
      </c>
      <c r="D3438" s="52">
        <v>0</v>
      </c>
      <c r="E3438" s="52">
        <v>0</v>
      </c>
      <c r="F3438" s="52">
        <v>0</v>
      </c>
      <c r="G3438" s="52">
        <v>0</v>
      </c>
      <c r="H3438" s="52">
        <v>0</v>
      </c>
      <c r="I3438" s="52">
        <v>0</v>
      </c>
      <c r="J3438" s="52">
        <v>26833349.449457243</v>
      </c>
      <c r="K3438" s="52">
        <v>0</v>
      </c>
      <c r="L3438" s="52">
        <v>0</v>
      </c>
      <c r="M3438" s="53">
        <v>84843606.799072415</v>
      </c>
    </row>
    <row r="3439" spans="1:13" x14ac:dyDescent="0.4">
      <c r="A3439" s="54"/>
      <c r="B3439" s="55">
        <v>3421</v>
      </c>
      <c r="C3439" s="55">
        <v>0</v>
      </c>
      <c r="D3439" s="55">
        <v>0</v>
      </c>
      <c r="E3439" s="55">
        <v>0</v>
      </c>
      <c r="F3439" s="55">
        <v>0</v>
      </c>
      <c r="G3439" s="55">
        <v>0</v>
      </c>
      <c r="H3439" s="55">
        <v>0</v>
      </c>
      <c r="I3439" s="55">
        <v>0</v>
      </c>
      <c r="J3439" s="55">
        <v>0</v>
      </c>
      <c r="K3439" s="55">
        <v>0</v>
      </c>
      <c r="L3439" s="55">
        <v>0</v>
      </c>
      <c r="M3439" s="56">
        <v>0</v>
      </c>
    </row>
    <row r="3440" spans="1:13" x14ac:dyDescent="0.4">
      <c r="A3440" s="51"/>
      <c r="B3440" s="52">
        <v>3422</v>
      </c>
      <c r="C3440" s="52">
        <v>44635957.925508231</v>
      </c>
      <c r="D3440" s="52">
        <v>0</v>
      </c>
      <c r="E3440" s="52">
        <v>0</v>
      </c>
      <c r="F3440" s="52">
        <v>0</v>
      </c>
      <c r="G3440" s="52">
        <v>0</v>
      </c>
      <c r="H3440" s="52">
        <v>0</v>
      </c>
      <c r="I3440" s="52">
        <v>0</v>
      </c>
      <c r="J3440" s="52">
        <v>0</v>
      </c>
      <c r="K3440" s="52">
        <v>0</v>
      </c>
      <c r="L3440" s="52">
        <v>0</v>
      </c>
      <c r="M3440" s="53">
        <v>44635957.925508231</v>
      </c>
    </row>
    <row r="3441" spans="1:13" x14ac:dyDescent="0.4">
      <c r="A3441" s="54"/>
      <c r="B3441" s="55">
        <v>3423</v>
      </c>
      <c r="C3441" s="55">
        <v>0</v>
      </c>
      <c r="D3441" s="55">
        <v>0</v>
      </c>
      <c r="E3441" s="55">
        <v>0</v>
      </c>
      <c r="F3441" s="55">
        <v>0</v>
      </c>
      <c r="G3441" s="55">
        <v>10556628.685717892</v>
      </c>
      <c r="H3441" s="55">
        <v>0</v>
      </c>
      <c r="I3441" s="55">
        <v>0</v>
      </c>
      <c r="J3441" s="55">
        <v>0</v>
      </c>
      <c r="K3441" s="55">
        <v>0</v>
      </c>
      <c r="L3441" s="55">
        <v>0</v>
      </c>
      <c r="M3441" s="56">
        <v>10556628.685717892</v>
      </c>
    </row>
    <row r="3442" spans="1:13" x14ac:dyDescent="0.4">
      <c r="A3442" s="51"/>
      <c r="B3442" s="52">
        <v>3424</v>
      </c>
      <c r="C3442" s="52">
        <v>0</v>
      </c>
      <c r="D3442" s="52">
        <v>0</v>
      </c>
      <c r="E3442" s="52">
        <v>0</v>
      </c>
      <c r="F3442" s="52">
        <v>0</v>
      </c>
      <c r="G3442" s="52">
        <v>0</v>
      </c>
      <c r="H3442" s="52">
        <v>0</v>
      </c>
      <c r="I3442" s="52">
        <v>0</v>
      </c>
      <c r="J3442" s="52">
        <v>0</v>
      </c>
      <c r="K3442" s="52">
        <v>0</v>
      </c>
      <c r="L3442" s="52">
        <v>28398472.321702681</v>
      </c>
      <c r="M3442" s="53">
        <v>28398472.321702681</v>
      </c>
    </row>
    <row r="3443" spans="1:13" x14ac:dyDescent="0.4">
      <c r="A3443" s="54"/>
      <c r="B3443" s="55">
        <v>3425</v>
      </c>
      <c r="C3443" s="55">
        <v>9591704.0542272255</v>
      </c>
      <c r="D3443" s="55">
        <v>6376127.5958785545</v>
      </c>
      <c r="E3443" s="55">
        <v>0</v>
      </c>
      <c r="F3443" s="55">
        <v>0</v>
      </c>
      <c r="G3443" s="55">
        <v>0</v>
      </c>
      <c r="H3443" s="55">
        <v>0</v>
      </c>
      <c r="I3443" s="55">
        <v>0</v>
      </c>
      <c r="J3443" s="55">
        <v>0</v>
      </c>
      <c r="K3443" s="55">
        <v>0</v>
      </c>
      <c r="L3443" s="55">
        <v>0</v>
      </c>
      <c r="M3443" s="56">
        <v>15967831.65010578</v>
      </c>
    </row>
    <row r="3444" spans="1:13" x14ac:dyDescent="0.4">
      <c r="A3444" s="51"/>
      <c r="B3444" s="52">
        <v>3426</v>
      </c>
      <c r="C3444" s="52">
        <v>0</v>
      </c>
      <c r="D3444" s="52">
        <v>0</v>
      </c>
      <c r="E3444" s="52">
        <v>0</v>
      </c>
      <c r="F3444" s="52">
        <v>0</v>
      </c>
      <c r="G3444" s="52">
        <v>0</v>
      </c>
      <c r="H3444" s="52">
        <v>0</v>
      </c>
      <c r="I3444" s="52">
        <v>0</v>
      </c>
      <c r="J3444" s="52">
        <v>75188778.554452747</v>
      </c>
      <c r="K3444" s="52">
        <v>0</v>
      </c>
      <c r="L3444" s="52">
        <v>0</v>
      </c>
      <c r="M3444" s="53">
        <v>0</v>
      </c>
    </row>
    <row r="3445" spans="1:13" x14ac:dyDescent="0.4">
      <c r="A3445" s="54"/>
      <c r="B3445" s="55">
        <v>3427</v>
      </c>
      <c r="C3445" s="55">
        <v>0</v>
      </c>
      <c r="D3445" s="55">
        <v>0</v>
      </c>
      <c r="E3445" s="55">
        <v>0</v>
      </c>
      <c r="F3445" s="55">
        <v>0</v>
      </c>
      <c r="G3445" s="55">
        <v>0</v>
      </c>
      <c r="H3445" s="55">
        <v>17799595.125836603</v>
      </c>
      <c r="I3445" s="55">
        <v>0</v>
      </c>
      <c r="J3445" s="55">
        <v>0</v>
      </c>
      <c r="K3445" s="55">
        <v>0</v>
      </c>
      <c r="L3445" s="55">
        <v>0</v>
      </c>
      <c r="M3445" s="56">
        <v>17799595.125836603</v>
      </c>
    </row>
    <row r="3446" spans="1:13" x14ac:dyDescent="0.4">
      <c r="A3446" s="51"/>
      <c r="B3446" s="52">
        <v>3428</v>
      </c>
      <c r="C3446" s="52">
        <v>0</v>
      </c>
      <c r="D3446" s="52">
        <v>0</v>
      </c>
      <c r="E3446" s="52">
        <v>0</v>
      </c>
      <c r="F3446" s="52">
        <v>0</v>
      </c>
      <c r="G3446" s="52">
        <v>0</v>
      </c>
      <c r="H3446" s="52">
        <v>0</v>
      </c>
      <c r="I3446" s="52">
        <v>0</v>
      </c>
      <c r="J3446" s="52">
        <v>0</v>
      </c>
      <c r="K3446" s="52">
        <v>0</v>
      </c>
      <c r="L3446" s="52">
        <v>9084827.3188193422</v>
      </c>
      <c r="M3446" s="53">
        <v>9084827.3188193422</v>
      </c>
    </row>
    <row r="3447" spans="1:13" x14ac:dyDescent="0.4">
      <c r="A3447" s="54"/>
      <c r="B3447" s="55">
        <v>3429</v>
      </c>
      <c r="C3447" s="55">
        <v>0</v>
      </c>
      <c r="D3447" s="55">
        <v>0</v>
      </c>
      <c r="E3447" s="55">
        <v>0</v>
      </c>
      <c r="F3447" s="55">
        <v>0</v>
      </c>
      <c r="G3447" s="55">
        <v>0</v>
      </c>
      <c r="H3447" s="55">
        <v>0</v>
      </c>
      <c r="I3447" s="55">
        <v>0</v>
      </c>
      <c r="J3447" s="55">
        <v>0</v>
      </c>
      <c r="K3447" s="55">
        <v>0</v>
      </c>
      <c r="L3447" s="55">
        <v>0</v>
      </c>
      <c r="M3447" s="56">
        <v>0</v>
      </c>
    </row>
    <row r="3448" spans="1:13" x14ac:dyDescent="0.4">
      <c r="A3448" s="51"/>
      <c r="B3448" s="52">
        <v>3430</v>
      </c>
      <c r="C3448" s="52">
        <v>12786810.520067044</v>
      </c>
      <c r="D3448" s="52">
        <v>0</v>
      </c>
      <c r="E3448" s="52">
        <v>116912304.65056634</v>
      </c>
      <c r="F3448" s="52">
        <v>12540707.716955602</v>
      </c>
      <c r="G3448" s="52">
        <v>0</v>
      </c>
      <c r="H3448" s="52">
        <v>0</v>
      </c>
      <c r="I3448" s="52">
        <v>0</v>
      </c>
      <c r="J3448" s="52">
        <v>0</v>
      </c>
      <c r="K3448" s="52">
        <v>0</v>
      </c>
      <c r="L3448" s="52">
        <v>0</v>
      </c>
      <c r="M3448" s="53">
        <v>142239822.88758898</v>
      </c>
    </row>
    <row r="3449" spans="1:13" x14ac:dyDescent="0.4">
      <c r="A3449" s="54"/>
      <c r="B3449" s="55">
        <v>3431</v>
      </c>
      <c r="C3449" s="55">
        <v>0</v>
      </c>
      <c r="D3449" s="55">
        <v>0</v>
      </c>
      <c r="E3449" s="55">
        <v>0</v>
      </c>
      <c r="F3449" s="55">
        <v>0</v>
      </c>
      <c r="G3449" s="55">
        <v>7531890.4400106613</v>
      </c>
      <c r="H3449" s="55">
        <v>0</v>
      </c>
      <c r="I3449" s="55">
        <v>0</v>
      </c>
      <c r="J3449" s="55">
        <v>0</v>
      </c>
      <c r="K3449" s="55">
        <v>0</v>
      </c>
      <c r="L3449" s="55">
        <v>0</v>
      </c>
      <c r="M3449" s="56">
        <v>7531890.4400106613</v>
      </c>
    </row>
    <row r="3450" spans="1:13" x14ac:dyDescent="0.4">
      <c r="A3450" s="51"/>
      <c r="B3450" s="52">
        <v>3432</v>
      </c>
      <c r="C3450" s="52">
        <v>0</v>
      </c>
      <c r="D3450" s="52">
        <v>0</v>
      </c>
      <c r="E3450" s="52">
        <v>0</v>
      </c>
      <c r="F3450" s="52">
        <v>0</v>
      </c>
      <c r="G3450" s="52">
        <v>0</v>
      </c>
      <c r="H3450" s="52">
        <v>0</v>
      </c>
      <c r="I3450" s="52">
        <v>6256439.1649950277</v>
      </c>
      <c r="J3450" s="52">
        <v>0</v>
      </c>
      <c r="K3450" s="52">
        <v>0</v>
      </c>
      <c r="L3450" s="52">
        <v>0</v>
      </c>
      <c r="M3450" s="53">
        <v>21315432.855117053</v>
      </c>
    </row>
    <row r="3451" spans="1:13" x14ac:dyDescent="0.4">
      <c r="A3451" s="54"/>
      <c r="B3451" s="55">
        <v>3433</v>
      </c>
      <c r="C3451" s="55">
        <v>0</v>
      </c>
      <c r="D3451" s="55">
        <v>0</v>
      </c>
      <c r="E3451" s="55">
        <v>0</v>
      </c>
      <c r="F3451" s="55">
        <v>0</v>
      </c>
      <c r="G3451" s="55">
        <v>0</v>
      </c>
      <c r="H3451" s="55">
        <v>0</v>
      </c>
      <c r="I3451" s="55">
        <v>25065559.783474643</v>
      </c>
      <c r="J3451" s="55">
        <v>0</v>
      </c>
      <c r="K3451" s="55">
        <v>0</v>
      </c>
      <c r="L3451" s="55">
        <v>0</v>
      </c>
      <c r="M3451" s="56">
        <v>25065559.783474643</v>
      </c>
    </row>
    <row r="3452" spans="1:13" x14ac:dyDescent="0.4">
      <c r="A3452" s="51"/>
      <c r="B3452" s="52">
        <v>3434</v>
      </c>
      <c r="C3452" s="52">
        <v>69000345.847830936</v>
      </c>
      <c r="D3452" s="52">
        <v>0</v>
      </c>
      <c r="E3452" s="52">
        <v>0</v>
      </c>
      <c r="F3452" s="52">
        <v>0</v>
      </c>
      <c r="G3452" s="52">
        <v>0</v>
      </c>
      <c r="H3452" s="52">
        <v>24036377.267902948</v>
      </c>
      <c r="I3452" s="52">
        <v>0</v>
      </c>
      <c r="J3452" s="52">
        <v>7536673.7968812604</v>
      </c>
      <c r="K3452" s="52">
        <v>0</v>
      </c>
      <c r="L3452" s="52">
        <v>0</v>
      </c>
      <c r="M3452" s="53">
        <v>93036723.115733892</v>
      </c>
    </row>
    <row r="3453" spans="1:13" x14ac:dyDescent="0.4">
      <c r="A3453" s="54"/>
      <c r="B3453" s="55">
        <v>3435</v>
      </c>
      <c r="C3453" s="55">
        <v>6169984.8074303996</v>
      </c>
      <c r="D3453" s="55">
        <v>0</v>
      </c>
      <c r="E3453" s="55">
        <v>5910763.4828344444</v>
      </c>
      <c r="F3453" s="55">
        <v>0</v>
      </c>
      <c r="G3453" s="55">
        <v>0</v>
      </c>
      <c r="H3453" s="55">
        <v>0</v>
      </c>
      <c r="I3453" s="55">
        <v>0</v>
      </c>
      <c r="J3453" s="55">
        <v>0</v>
      </c>
      <c r="K3453" s="55">
        <v>0</v>
      </c>
      <c r="L3453" s="55">
        <v>0</v>
      </c>
      <c r="M3453" s="56">
        <v>20787372.268348545</v>
      </c>
    </row>
    <row r="3454" spans="1:13" x14ac:dyDescent="0.4">
      <c r="A3454" s="51"/>
      <c r="B3454" s="52">
        <v>3436</v>
      </c>
      <c r="C3454" s="52">
        <v>0</v>
      </c>
      <c r="D3454" s="52">
        <v>0</v>
      </c>
      <c r="E3454" s="52">
        <v>0</v>
      </c>
      <c r="F3454" s="52">
        <v>0</v>
      </c>
      <c r="G3454" s="52">
        <v>0</v>
      </c>
      <c r="H3454" s="52">
        <v>0</v>
      </c>
      <c r="I3454" s="52">
        <v>0</v>
      </c>
      <c r="J3454" s="52">
        <v>91860998.88264516</v>
      </c>
      <c r="K3454" s="52">
        <v>0</v>
      </c>
      <c r="L3454" s="52">
        <v>0</v>
      </c>
      <c r="M3454" s="53">
        <v>0</v>
      </c>
    </row>
    <row r="3455" spans="1:13" x14ac:dyDescent="0.4">
      <c r="A3455" s="54"/>
      <c r="B3455" s="55">
        <v>3437</v>
      </c>
      <c r="C3455" s="55">
        <v>0</v>
      </c>
      <c r="D3455" s="55">
        <v>0</v>
      </c>
      <c r="E3455" s="55">
        <v>0</v>
      </c>
      <c r="F3455" s="55">
        <v>0</v>
      </c>
      <c r="G3455" s="55">
        <v>0</v>
      </c>
      <c r="H3455" s="55">
        <v>0</v>
      </c>
      <c r="I3455" s="55">
        <v>0</v>
      </c>
      <c r="J3455" s="55">
        <v>0</v>
      </c>
      <c r="K3455" s="55">
        <v>0</v>
      </c>
      <c r="L3455" s="55">
        <v>0</v>
      </c>
      <c r="M3455" s="56">
        <v>0</v>
      </c>
    </row>
    <row r="3456" spans="1:13" x14ac:dyDescent="0.4">
      <c r="A3456" s="51"/>
      <c r="B3456" s="52">
        <v>3438</v>
      </c>
      <c r="C3456" s="52">
        <v>0</v>
      </c>
      <c r="D3456" s="52">
        <v>0</v>
      </c>
      <c r="E3456" s="52">
        <v>0</v>
      </c>
      <c r="F3456" s="52">
        <v>110478487.99821223</v>
      </c>
      <c r="G3456" s="52">
        <v>0</v>
      </c>
      <c r="H3456" s="52">
        <v>0</v>
      </c>
      <c r="I3456" s="52">
        <v>0</v>
      </c>
      <c r="J3456" s="52">
        <v>0</v>
      </c>
      <c r="K3456" s="52">
        <v>99490262.605154395</v>
      </c>
      <c r="L3456" s="52">
        <v>0</v>
      </c>
      <c r="M3456" s="53">
        <v>209968750.60336661</v>
      </c>
    </row>
    <row r="3457" spans="1:13" x14ac:dyDescent="0.4">
      <c r="A3457" s="54"/>
      <c r="B3457" s="55">
        <v>3439</v>
      </c>
      <c r="C3457" s="55">
        <v>0</v>
      </c>
      <c r="D3457" s="55">
        <v>0</v>
      </c>
      <c r="E3457" s="55">
        <v>0</v>
      </c>
      <c r="F3457" s="55">
        <v>0</v>
      </c>
      <c r="G3457" s="55">
        <v>7217112.2000557277</v>
      </c>
      <c r="H3457" s="55">
        <v>0</v>
      </c>
      <c r="I3457" s="55">
        <v>18170394.723813988</v>
      </c>
      <c r="J3457" s="55">
        <v>0</v>
      </c>
      <c r="K3457" s="55">
        <v>12550413.791095383</v>
      </c>
      <c r="L3457" s="55">
        <v>0</v>
      </c>
      <c r="M3457" s="56">
        <v>37937920.714965098</v>
      </c>
    </row>
    <row r="3458" spans="1:13" x14ac:dyDescent="0.4">
      <c r="A3458" s="51"/>
      <c r="B3458" s="52">
        <v>3440</v>
      </c>
      <c r="C3458" s="52">
        <v>0</v>
      </c>
      <c r="D3458" s="52">
        <v>0</v>
      </c>
      <c r="E3458" s="52">
        <v>0</v>
      </c>
      <c r="F3458" s="52">
        <v>0</v>
      </c>
      <c r="G3458" s="52">
        <v>0</v>
      </c>
      <c r="H3458" s="52">
        <v>0</v>
      </c>
      <c r="I3458" s="52">
        <v>0</v>
      </c>
      <c r="J3458" s="52">
        <v>0</v>
      </c>
      <c r="K3458" s="52">
        <v>0</v>
      </c>
      <c r="L3458" s="52">
        <v>17981303.107594278</v>
      </c>
      <c r="M3458" s="53">
        <v>17981303.107594278</v>
      </c>
    </row>
    <row r="3459" spans="1:13" x14ac:dyDescent="0.4">
      <c r="A3459" s="54"/>
      <c r="B3459" s="55">
        <v>3441</v>
      </c>
      <c r="C3459" s="55">
        <v>0</v>
      </c>
      <c r="D3459" s="55">
        <v>0</v>
      </c>
      <c r="E3459" s="55">
        <v>0</v>
      </c>
      <c r="F3459" s="55">
        <v>0</v>
      </c>
      <c r="G3459" s="55">
        <v>0</v>
      </c>
      <c r="H3459" s="55">
        <v>7532954.9176244373</v>
      </c>
      <c r="I3459" s="55">
        <v>0</v>
      </c>
      <c r="J3459" s="55">
        <v>0</v>
      </c>
      <c r="K3459" s="55">
        <v>0</v>
      </c>
      <c r="L3459" s="55">
        <v>0</v>
      </c>
      <c r="M3459" s="56">
        <v>7532954.9176244373</v>
      </c>
    </row>
    <row r="3460" spans="1:13" x14ac:dyDescent="0.4">
      <c r="A3460" s="51"/>
      <c r="B3460" s="52">
        <v>3442</v>
      </c>
      <c r="C3460" s="52">
        <v>0</v>
      </c>
      <c r="D3460" s="52">
        <v>0</v>
      </c>
      <c r="E3460" s="52">
        <v>0</v>
      </c>
      <c r="F3460" s="52">
        <v>0</v>
      </c>
      <c r="G3460" s="52">
        <v>0</v>
      </c>
      <c r="H3460" s="52">
        <v>0</v>
      </c>
      <c r="I3460" s="52">
        <v>0</v>
      </c>
      <c r="J3460" s="52">
        <v>0</v>
      </c>
      <c r="K3460" s="52">
        <v>0</v>
      </c>
      <c r="L3460" s="52">
        <v>0</v>
      </c>
      <c r="M3460" s="53">
        <v>0</v>
      </c>
    </row>
    <row r="3461" spans="1:13" x14ac:dyDescent="0.4">
      <c r="A3461" s="54"/>
      <c r="B3461" s="55">
        <v>3443</v>
      </c>
      <c r="C3461" s="55">
        <v>0</v>
      </c>
      <c r="D3461" s="55">
        <v>0</v>
      </c>
      <c r="E3461" s="55">
        <v>0</v>
      </c>
      <c r="F3461" s="55">
        <v>0</v>
      </c>
      <c r="G3461" s="55">
        <v>0</v>
      </c>
      <c r="H3461" s="55">
        <v>0</v>
      </c>
      <c r="I3461" s="55">
        <v>0</v>
      </c>
      <c r="J3461" s="55">
        <v>0</v>
      </c>
      <c r="K3461" s="55">
        <v>0</v>
      </c>
      <c r="L3461" s="55">
        <v>0</v>
      </c>
      <c r="M3461" s="56">
        <v>0</v>
      </c>
    </row>
    <row r="3462" spans="1:13" x14ac:dyDescent="0.4">
      <c r="A3462" s="51"/>
      <c r="B3462" s="52">
        <v>3444</v>
      </c>
      <c r="C3462" s="52">
        <v>0</v>
      </c>
      <c r="D3462" s="52">
        <v>0</v>
      </c>
      <c r="E3462" s="52">
        <v>0</v>
      </c>
      <c r="F3462" s="52">
        <v>5953197.4080431331</v>
      </c>
      <c r="G3462" s="52">
        <v>22233083.03690882</v>
      </c>
      <c r="H3462" s="52">
        <v>0</v>
      </c>
      <c r="I3462" s="52">
        <v>0</v>
      </c>
      <c r="J3462" s="52">
        <v>0</v>
      </c>
      <c r="K3462" s="52">
        <v>0</v>
      </c>
      <c r="L3462" s="52">
        <v>0</v>
      </c>
      <c r="M3462" s="53">
        <v>28186280.444951952</v>
      </c>
    </row>
    <row r="3463" spans="1:13" x14ac:dyDescent="0.4">
      <c r="A3463" s="54"/>
      <c r="B3463" s="55">
        <v>3445</v>
      </c>
      <c r="C3463" s="55">
        <v>0</v>
      </c>
      <c r="D3463" s="55">
        <v>0</v>
      </c>
      <c r="E3463" s="55">
        <v>7886334.8770063026</v>
      </c>
      <c r="F3463" s="55">
        <v>0</v>
      </c>
      <c r="G3463" s="55">
        <v>0</v>
      </c>
      <c r="H3463" s="55">
        <v>0</v>
      </c>
      <c r="I3463" s="55">
        <v>0</v>
      </c>
      <c r="J3463" s="55">
        <v>0</v>
      </c>
      <c r="K3463" s="55">
        <v>0</v>
      </c>
      <c r="L3463" s="55">
        <v>0</v>
      </c>
      <c r="M3463" s="56">
        <v>7886334.8770063026</v>
      </c>
    </row>
    <row r="3464" spans="1:13" x14ac:dyDescent="0.4">
      <c r="A3464" s="51"/>
      <c r="B3464" s="52">
        <v>3446</v>
      </c>
      <c r="C3464" s="52">
        <v>0</v>
      </c>
      <c r="D3464" s="52">
        <v>5811956.6793863643</v>
      </c>
      <c r="E3464" s="52">
        <v>0</v>
      </c>
      <c r="F3464" s="52">
        <v>0</v>
      </c>
      <c r="G3464" s="52">
        <v>0</v>
      </c>
      <c r="H3464" s="52">
        <v>0</v>
      </c>
      <c r="I3464" s="52">
        <v>16324702.098265575</v>
      </c>
      <c r="J3464" s="52">
        <v>0</v>
      </c>
      <c r="K3464" s="52">
        <v>0</v>
      </c>
      <c r="L3464" s="52">
        <v>0</v>
      </c>
      <c r="M3464" s="53">
        <v>22136658.777651943</v>
      </c>
    </row>
    <row r="3465" spans="1:13" x14ac:dyDescent="0.4">
      <c r="A3465" s="54"/>
      <c r="B3465" s="55">
        <v>3447</v>
      </c>
      <c r="C3465" s="55">
        <v>0</v>
      </c>
      <c r="D3465" s="55">
        <v>0</v>
      </c>
      <c r="E3465" s="55">
        <v>0</v>
      </c>
      <c r="F3465" s="55">
        <v>0</v>
      </c>
      <c r="G3465" s="55">
        <v>58877119.681504205</v>
      </c>
      <c r="H3465" s="55">
        <v>0</v>
      </c>
      <c r="I3465" s="55">
        <v>0</v>
      </c>
      <c r="J3465" s="55">
        <v>0</v>
      </c>
      <c r="K3465" s="55">
        <v>0</v>
      </c>
      <c r="L3465" s="55">
        <v>0</v>
      </c>
      <c r="M3465" s="56">
        <v>58877119.681504205</v>
      </c>
    </row>
    <row r="3466" spans="1:13" x14ac:dyDescent="0.4">
      <c r="A3466" s="51"/>
      <c r="B3466" s="52">
        <v>3448</v>
      </c>
      <c r="C3466" s="52">
        <v>0</v>
      </c>
      <c r="D3466" s="52">
        <v>0</v>
      </c>
      <c r="E3466" s="52">
        <v>9738692.8085055947</v>
      </c>
      <c r="F3466" s="52">
        <v>0</v>
      </c>
      <c r="G3466" s="52">
        <v>0</v>
      </c>
      <c r="H3466" s="52">
        <v>0</v>
      </c>
      <c r="I3466" s="52">
        <v>7446706.866814116</v>
      </c>
      <c r="J3466" s="52">
        <v>0</v>
      </c>
      <c r="K3466" s="52">
        <v>0</v>
      </c>
      <c r="L3466" s="52">
        <v>0</v>
      </c>
      <c r="M3466" s="53">
        <v>26992213.16677954</v>
      </c>
    </row>
    <row r="3467" spans="1:13" x14ac:dyDescent="0.4">
      <c r="A3467" s="54"/>
      <c r="B3467" s="55">
        <v>3449</v>
      </c>
      <c r="C3467" s="55">
        <v>0</v>
      </c>
      <c r="D3467" s="55">
        <v>0</v>
      </c>
      <c r="E3467" s="55">
        <v>0</v>
      </c>
      <c r="F3467" s="55">
        <v>0</v>
      </c>
      <c r="G3467" s="55">
        <v>0</v>
      </c>
      <c r="H3467" s="55">
        <v>0</v>
      </c>
      <c r="I3467" s="55">
        <v>0</v>
      </c>
      <c r="J3467" s="55">
        <v>0</v>
      </c>
      <c r="K3467" s="55">
        <v>0</v>
      </c>
      <c r="L3467" s="55">
        <v>0</v>
      </c>
      <c r="M3467" s="56">
        <v>0</v>
      </c>
    </row>
    <row r="3468" spans="1:13" x14ac:dyDescent="0.4">
      <c r="A3468" s="51"/>
      <c r="B3468" s="52">
        <v>3450</v>
      </c>
      <c r="C3468" s="52">
        <v>0</v>
      </c>
      <c r="D3468" s="52">
        <v>0</v>
      </c>
      <c r="E3468" s="52">
        <v>0</v>
      </c>
      <c r="F3468" s="52">
        <v>0</v>
      </c>
      <c r="G3468" s="52">
        <v>26454392.275089793</v>
      </c>
      <c r="H3468" s="52">
        <v>0</v>
      </c>
      <c r="I3468" s="52">
        <v>0</v>
      </c>
      <c r="J3468" s="52">
        <v>0</v>
      </c>
      <c r="K3468" s="52">
        <v>0</v>
      </c>
      <c r="L3468" s="52">
        <v>0</v>
      </c>
      <c r="M3468" s="53">
        <v>26454392.275089793</v>
      </c>
    </row>
    <row r="3469" spans="1:13" x14ac:dyDescent="0.4">
      <c r="A3469" s="54"/>
      <c r="B3469" s="55">
        <v>3451</v>
      </c>
      <c r="C3469" s="55">
        <v>0</v>
      </c>
      <c r="D3469" s="55">
        <v>0</v>
      </c>
      <c r="E3469" s="55">
        <v>0</v>
      </c>
      <c r="F3469" s="55">
        <v>0</v>
      </c>
      <c r="G3469" s="55">
        <v>0</v>
      </c>
      <c r="H3469" s="55">
        <v>0</v>
      </c>
      <c r="I3469" s="55">
        <v>0</v>
      </c>
      <c r="J3469" s="55">
        <v>5992845.1359773502</v>
      </c>
      <c r="K3469" s="55">
        <v>0</v>
      </c>
      <c r="L3469" s="55">
        <v>0</v>
      </c>
      <c r="M3469" s="56">
        <v>0</v>
      </c>
    </row>
    <row r="3470" spans="1:13" x14ac:dyDescent="0.4">
      <c r="A3470" s="51"/>
      <c r="B3470" s="52">
        <v>3452</v>
      </c>
      <c r="C3470" s="52">
        <v>0</v>
      </c>
      <c r="D3470" s="52">
        <v>0</v>
      </c>
      <c r="E3470" s="52">
        <v>0</v>
      </c>
      <c r="F3470" s="52">
        <v>9298875.8804893587</v>
      </c>
      <c r="G3470" s="52">
        <v>0</v>
      </c>
      <c r="H3470" s="52">
        <v>0</v>
      </c>
      <c r="I3470" s="52">
        <v>0</v>
      </c>
      <c r="J3470" s="52">
        <v>0</v>
      </c>
      <c r="K3470" s="52">
        <v>0</v>
      </c>
      <c r="L3470" s="52">
        <v>0</v>
      </c>
      <c r="M3470" s="53">
        <v>9298875.8804893587</v>
      </c>
    </row>
    <row r="3471" spans="1:13" x14ac:dyDescent="0.4">
      <c r="A3471" s="54"/>
      <c r="B3471" s="55">
        <v>3453</v>
      </c>
      <c r="C3471" s="55">
        <v>0</v>
      </c>
      <c r="D3471" s="55">
        <v>0</v>
      </c>
      <c r="E3471" s="55">
        <v>0</v>
      </c>
      <c r="F3471" s="55">
        <v>0</v>
      </c>
      <c r="G3471" s="55">
        <v>0</v>
      </c>
      <c r="H3471" s="55">
        <v>6529712.5909885028</v>
      </c>
      <c r="I3471" s="55">
        <v>0</v>
      </c>
      <c r="J3471" s="55">
        <v>0</v>
      </c>
      <c r="K3471" s="55">
        <v>57693320.96494136</v>
      </c>
      <c r="L3471" s="55">
        <v>0</v>
      </c>
      <c r="M3471" s="56">
        <v>75097260.994165316</v>
      </c>
    </row>
    <row r="3472" spans="1:13" x14ac:dyDescent="0.4">
      <c r="A3472" s="51"/>
      <c r="B3472" s="52">
        <v>3454</v>
      </c>
      <c r="C3472" s="52">
        <v>0</v>
      </c>
      <c r="D3472" s="52">
        <v>0</v>
      </c>
      <c r="E3472" s="52">
        <v>0</v>
      </c>
      <c r="F3472" s="52">
        <v>0</v>
      </c>
      <c r="G3472" s="52">
        <v>0</v>
      </c>
      <c r="H3472" s="52">
        <v>6445711.432858156</v>
      </c>
      <c r="I3472" s="52">
        <v>0</v>
      </c>
      <c r="J3472" s="52">
        <v>0</v>
      </c>
      <c r="K3472" s="52">
        <v>0</v>
      </c>
      <c r="L3472" s="52">
        <v>7994741.9860137179</v>
      </c>
      <c r="M3472" s="53">
        <v>14440453.418871874</v>
      </c>
    </row>
    <row r="3473" spans="1:13" x14ac:dyDescent="0.4">
      <c r="A3473" s="54"/>
      <c r="B3473" s="55">
        <v>3455</v>
      </c>
      <c r="C3473" s="55">
        <v>0</v>
      </c>
      <c r="D3473" s="55">
        <v>0</v>
      </c>
      <c r="E3473" s="55">
        <v>0</v>
      </c>
      <c r="F3473" s="55">
        <v>0</v>
      </c>
      <c r="G3473" s="55">
        <v>0</v>
      </c>
      <c r="H3473" s="55">
        <v>0</v>
      </c>
      <c r="I3473" s="55">
        <v>9120046.3279897943</v>
      </c>
      <c r="J3473" s="55">
        <v>0</v>
      </c>
      <c r="K3473" s="55">
        <v>284185579.71674597</v>
      </c>
      <c r="L3473" s="55">
        <v>0</v>
      </c>
      <c r="M3473" s="56">
        <v>293305626.04473579</v>
      </c>
    </row>
    <row r="3474" spans="1:13" x14ac:dyDescent="0.4">
      <c r="A3474" s="51"/>
      <c r="B3474" s="52">
        <v>3456</v>
      </c>
      <c r="C3474" s="52">
        <v>0</v>
      </c>
      <c r="D3474" s="52">
        <v>8170240.1949669309</v>
      </c>
      <c r="E3474" s="52">
        <v>0</v>
      </c>
      <c r="F3474" s="52">
        <v>0</v>
      </c>
      <c r="G3474" s="52">
        <v>0</v>
      </c>
      <c r="H3474" s="52">
        <v>0</v>
      </c>
      <c r="I3474" s="52">
        <v>0</v>
      </c>
      <c r="J3474" s="52">
        <v>0</v>
      </c>
      <c r="K3474" s="52">
        <v>0</v>
      </c>
      <c r="L3474" s="52">
        <v>0</v>
      </c>
      <c r="M3474" s="53">
        <v>8170240.1949669309</v>
      </c>
    </row>
    <row r="3475" spans="1:13" x14ac:dyDescent="0.4">
      <c r="A3475" s="54"/>
      <c r="B3475" s="55">
        <v>3457</v>
      </c>
      <c r="C3475" s="55">
        <v>15995335.028573371</v>
      </c>
      <c r="D3475" s="55">
        <v>7154198.3033757331</v>
      </c>
      <c r="E3475" s="55">
        <v>0</v>
      </c>
      <c r="F3475" s="55">
        <v>0</v>
      </c>
      <c r="G3475" s="55">
        <v>0</v>
      </c>
      <c r="H3475" s="55">
        <v>0</v>
      </c>
      <c r="I3475" s="55">
        <v>5921607.8898130329</v>
      </c>
      <c r="J3475" s="55">
        <v>0</v>
      </c>
      <c r="K3475" s="55">
        <v>0</v>
      </c>
      <c r="L3475" s="55">
        <v>0</v>
      </c>
      <c r="M3475" s="56">
        <v>29071141.221762136</v>
      </c>
    </row>
    <row r="3476" spans="1:13" x14ac:dyDescent="0.4">
      <c r="A3476" s="51"/>
      <c r="B3476" s="52">
        <v>3458</v>
      </c>
      <c r="C3476" s="52">
        <v>0</v>
      </c>
      <c r="D3476" s="52">
        <v>0</v>
      </c>
      <c r="E3476" s="52">
        <v>14867887.580651224</v>
      </c>
      <c r="F3476" s="52">
        <v>0</v>
      </c>
      <c r="G3476" s="52">
        <v>0</v>
      </c>
      <c r="H3476" s="52">
        <v>0</v>
      </c>
      <c r="I3476" s="52">
        <v>0</v>
      </c>
      <c r="J3476" s="52">
        <v>0</v>
      </c>
      <c r="K3476" s="52">
        <v>7682885.5192277599</v>
      </c>
      <c r="L3476" s="52">
        <v>6949478.3246641327</v>
      </c>
      <c r="M3476" s="53">
        <v>49960029.153425291</v>
      </c>
    </row>
    <row r="3477" spans="1:13" x14ac:dyDescent="0.4">
      <c r="A3477" s="54"/>
      <c r="B3477" s="55">
        <v>3459</v>
      </c>
      <c r="C3477" s="55">
        <v>27218893.085176773</v>
      </c>
      <c r="D3477" s="55">
        <v>0</v>
      </c>
      <c r="E3477" s="55">
        <v>0</v>
      </c>
      <c r="F3477" s="55">
        <v>0</v>
      </c>
      <c r="G3477" s="55">
        <v>12667567.419185886</v>
      </c>
      <c r="H3477" s="55">
        <v>0</v>
      </c>
      <c r="I3477" s="55">
        <v>0</v>
      </c>
      <c r="J3477" s="55">
        <v>12317731.784926692</v>
      </c>
      <c r="K3477" s="55">
        <v>0</v>
      </c>
      <c r="L3477" s="55">
        <v>0</v>
      </c>
      <c r="M3477" s="56">
        <v>39886460.504362658</v>
      </c>
    </row>
    <row r="3478" spans="1:13" x14ac:dyDescent="0.4">
      <c r="A3478" s="51"/>
      <c r="B3478" s="52">
        <v>3460</v>
      </c>
      <c r="C3478" s="52">
        <v>0</v>
      </c>
      <c r="D3478" s="52">
        <v>0</v>
      </c>
      <c r="E3478" s="52">
        <v>6436678.3396683456</v>
      </c>
      <c r="F3478" s="52">
        <v>0</v>
      </c>
      <c r="G3478" s="52">
        <v>0</v>
      </c>
      <c r="H3478" s="52">
        <v>0</v>
      </c>
      <c r="I3478" s="52">
        <v>0</v>
      </c>
      <c r="J3478" s="52">
        <v>0</v>
      </c>
      <c r="K3478" s="52">
        <v>0</v>
      </c>
      <c r="L3478" s="52">
        <v>0</v>
      </c>
      <c r="M3478" s="53">
        <v>6436678.3396683456</v>
      </c>
    </row>
    <row r="3479" spans="1:13" x14ac:dyDescent="0.4">
      <c r="A3479" s="54"/>
      <c r="B3479" s="55">
        <v>3461</v>
      </c>
      <c r="C3479" s="55">
        <v>0</v>
      </c>
      <c r="D3479" s="55">
        <v>0</v>
      </c>
      <c r="E3479" s="55">
        <v>0</v>
      </c>
      <c r="F3479" s="55">
        <v>6509423.2123679193</v>
      </c>
      <c r="G3479" s="55">
        <v>0</v>
      </c>
      <c r="H3479" s="55">
        <v>12407470.11618248</v>
      </c>
      <c r="I3479" s="55">
        <v>0</v>
      </c>
      <c r="J3479" s="55">
        <v>0</v>
      </c>
      <c r="K3479" s="55">
        <v>0</v>
      </c>
      <c r="L3479" s="55">
        <v>0</v>
      </c>
      <c r="M3479" s="56">
        <v>18916893.328550398</v>
      </c>
    </row>
    <row r="3480" spans="1:13" x14ac:dyDescent="0.4">
      <c r="A3480" s="51"/>
      <c r="B3480" s="52">
        <v>3462</v>
      </c>
      <c r="C3480" s="52">
        <v>0</v>
      </c>
      <c r="D3480" s="52">
        <v>0</v>
      </c>
      <c r="E3480" s="52">
        <v>0</v>
      </c>
      <c r="F3480" s="52">
        <v>0</v>
      </c>
      <c r="G3480" s="52">
        <v>0</v>
      </c>
      <c r="H3480" s="52">
        <v>0</v>
      </c>
      <c r="I3480" s="52">
        <v>0</v>
      </c>
      <c r="J3480" s="52">
        <v>0</v>
      </c>
      <c r="K3480" s="52">
        <v>0</v>
      </c>
      <c r="L3480" s="52">
        <v>10874281.496469948</v>
      </c>
      <c r="M3480" s="53">
        <v>10874281.496469948</v>
      </c>
    </row>
    <row r="3481" spans="1:13" x14ac:dyDescent="0.4">
      <c r="A3481" s="54"/>
      <c r="B3481" s="55">
        <v>3463</v>
      </c>
      <c r="C3481" s="55">
        <v>0</v>
      </c>
      <c r="D3481" s="55">
        <v>0</v>
      </c>
      <c r="E3481" s="55">
        <v>0</v>
      </c>
      <c r="F3481" s="55">
        <v>0</v>
      </c>
      <c r="G3481" s="55">
        <v>0</v>
      </c>
      <c r="H3481" s="55">
        <v>0</v>
      </c>
      <c r="I3481" s="55">
        <v>0</v>
      </c>
      <c r="J3481" s="55">
        <v>0</v>
      </c>
      <c r="K3481" s="55">
        <v>140067539.54507053</v>
      </c>
      <c r="L3481" s="55">
        <v>0</v>
      </c>
      <c r="M3481" s="56">
        <v>140067539.54507053</v>
      </c>
    </row>
    <row r="3482" spans="1:13" x14ac:dyDescent="0.4">
      <c r="A3482" s="51"/>
      <c r="B3482" s="52">
        <v>3464</v>
      </c>
      <c r="C3482" s="52">
        <v>0</v>
      </c>
      <c r="D3482" s="52">
        <v>0</v>
      </c>
      <c r="E3482" s="52">
        <v>0</v>
      </c>
      <c r="F3482" s="52">
        <v>0</v>
      </c>
      <c r="G3482" s="52">
        <v>0</v>
      </c>
      <c r="H3482" s="52">
        <v>0</v>
      </c>
      <c r="I3482" s="52">
        <v>0</v>
      </c>
      <c r="J3482" s="52">
        <v>11625582.864137003</v>
      </c>
      <c r="K3482" s="52">
        <v>0</v>
      </c>
      <c r="L3482" s="52">
        <v>0</v>
      </c>
      <c r="M3482" s="53">
        <v>0</v>
      </c>
    </row>
    <row r="3483" spans="1:13" x14ac:dyDescent="0.4">
      <c r="A3483" s="54"/>
      <c r="B3483" s="55">
        <v>3465</v>
      </c>
      <c r="C3483" s="55">
        <v>0</v>
      </c>
      <c r="D3483" s="55">
        <v>0</v>
      </c>
      <c r="E3483" s="55">
        <v>0</v>
      </c>
      <c r="F3483" s="55">
        <v>0</v>
      </c>
      <c r="G3483" s="55">
        <v>6827569.6329633985</v>
      </c>
      <c r="H3483" s="55">
        <v>0</v>
      </c>
      <c r="I3483" s="55">
        <v>0</v>
      </c>
      <c r="J3483" s="55">
        <v>16720220.361513129</v>
      </c>
      <c r="K3483" s="55">
        <v>0</v>
      </c>
      <c r="L3483" s="55">
        <v>0</v>
      </c>
      <c r="M3483" s="56">
        <v>6827569.6329633985</v>
      </c>
    </row>
    <row r="3484" spans="1:13" x14ac:dyDescent="0.4">
      <c r="A3484" s="51"/>
      <c r="B3484" s="52">
        <v>3466</v>
      </c>
      <c r="C3484" s="52">
        <v>0</v>
      </c>
      <c r="D3484" s="52">
        <v>0</v>
      </c>
      <c r="E3484" s="52">
        <v>0</v>
      </c>
      <c r="F3484" s="52">
        <v>0</v>
      </c>
      <c r="G3484" s="52">
        <v>0</v>
      </c>
      <c r="H3484" s="52">
        <v>0</v>
      </c>
      <c r="I3484" s="52">
        <v>12590560.883411543</v>
      </c>
      <c r="J3484" s="52">
        <v>0</v>
      </c>
      <c r="K3484" s="52">
        <v>0</v>
      </c>
      <c r="L3484" s="52">
        <v>0</v>
      </c>
      <c r="M3484" s="53">
        <v>12590560.883411543</v>
      </c>
    </row>
    <row r="3485" spans="1:13" x14ac:dyDescent="0.4">
      <c r="A3485" s="54"/>
      <c r="B3485" s="55">
        <v>3467</v>
      </c>
      <c r="C3485" s="55">
        <v>0</v>
      </c>
      <c r="D3485" s="55">
        <v>0</v>
      </c>
      <c r="E3485" s="55">
        <v>0</v>
      </c>
      <c r="F3485" s="55">
        <v>0</v>
      </c>
      <c r="G3485" s="55">
        <v>0</v>
      </c>
      <c r="H3485" s="55">
        <v>6631794.6816368671</v>
      </c>
      <c r="I3485" s="55">
        <v>0</v>
      </c>
      <c r="J3485" s="55">
        <v>0</v>
      </c>
      <c r="K3485" s="55">
        <v>15515684.943479924</v>
      </c>
      <c r="L3485" s="55">
        <v>0</v>
      </c>
      <c r="M3485" s="56">
        <v>22147479.625116792</v>
      </c>
    </row>
    <row r="3486" spans="1:13" x14ac:dyDescent="0.4">
      <c r="A3486" s="51"/>
      <c r="B3486" s="52">
        <v>3468</v>
      </c>
      <c r="C3486" s="52">
        <v>0</v>
      </c>
      <c r="D3486" s="52">
        <v>0</v>
      </c>
      <c r="E3486" s="52">
        <v>0</v>
      </c>
      <c r="F3486" s="52">
        <v>7745691.0449299747</v>
      </c>
      <c r="G3486" s="52">
        <v>0</v>
      </c>
      <c r="H3486" s="52">
        <v>0</v>
      </c>
      <c r="I3486" s="52">
        <v>0</v>
      </c>
      <c r="J3486" s="52">
        <v>0</v>
      </c>
      <c r="K3486" s="52">
        <v>0</v>
      </c>
      <c r="L3486" s="52">
        <v>0</v>
      </c>
      <c r="M3486" s="53">
        <v>7745691.0449299747</v>
      </c>
    </row>
    <row r="3487" spans="1:13" x14ac:dyDescent="0.4">
      <c r="A3487" s="54"/>
      <c r="B3487" s="55">
        <v>3469</v>
      </c>
      <c r="C3487" s="55">
        <v>0</v>
      </c>
      <c r="D3487" s="55">
        <v>0</v>
      </c>
      <c r="E3487" s="55">
        <v>0</v>
      </c>
      <c r="F3487" s="55">
        <v>0</v>
      </c>
      <c r="G3487" s="55">
        <v>0</v>
      </c>
      <c r="H3487" s="55">
        <v>0</v>
      </c>
      <c r="I3487" s="55">
        <v>0</v>
      </c>
      <c r="J3487" s="55">
        <v>0</v>
      </c>
      <c r="K3487" s="55">
        <v>0</v>
      </c>
      <c r="L3487" s="55">
        <v>0</v>
      </c>
      <c r="M3487" s="56">
        <v>0</v>
      </c>
    </row>
    <row r="3488" spans="1:13" x14ac:dyDescent="0.4">
      <c r="A3488" s="51"/>
      <c r="B3488" s="52">
        <v>3470</v>
      </c>
      <c r="C3488" s="52">
        <v>0</v>
      </c>
      <c r="D3488" s="52">
        <v>0</v>
      </c>
      <c r="E3488" s="52">
        <v>0</v>
      </c>
      <c r="F3488" s="52">
        <v>0</v>
      </c>
      <c r="G3488" s="52">
        <v>0</v>
      </c>
      <c r="H3488" s="52">
        <v>7458092.2371844668</v>
      </c>
      <c r="I3488" s="52">
        <v>0</v>
      </c>
      <c r="J3488" s="52">
        <v>0</v>
      </c>
      <c r="K3488" s="52">
        <v>0</v>
      </c>
      <c r="L3488" s="52">
        <v>0</v>
      </c>
      <c r="M3488" s="53">
        <v>7458092.2371844668</v>
      </c>
    </row>
    <row r="3489" spans="1:13" x14ac:dyDescent="0.4">
      <c r="A3489" s="54"/>
      <c r="B3489" s="55">
        <v>3471</v>
      </c>
      <c r="C3489" s="55">
        <v>0</v>
      </c>
      <c r="D3489" s="55">
        <v>0</v>
      </c>
      <c r="E3489" s="55">
        <v>0</v>
      </c>
      <c r="F3489" s="55">
        <v>0</v>
      </c>
      <c r="G3489" s="55">
        <v>0</v>
      </c>
      <c r="H3489" s="55">
        <v>0</v>
      </c>
      <c r="I3489" s="55">
        <v>0</v>
      </c>
      <c r="J3489" s="55">
        <v>0</v>
      </c>
      <c r="K3489" s="55">
        <v>0</v>
      </c>
      <c r="L3489" s="55">
        <v>0</v>
      </c>
      <c r="M3489" s="56">
        <v>0</v>
      </c>
    </row>
    <row r="3490" spans="1:13" x14ac:dyDescent="0.4">
      <c r="A3490" s="51"/>
      <c r="B3490" s="52">
        <v>3472</v>
      </c>
      <c r="C3490" s="52">
        <v>0</v>
      </c>
      <c r="D3490" s="52">
        <v>0</v>
      </c>
      <c r="E3490" s="52">
        <v>0</v>
      </c>
      <c r="F3490" s="52">
        <v>5876444.8117889985</v>
      </c>
      <c r="G3490" s="52">
        <v>7051835.6739172386</v>
      </c>
      <c r="H3490" s="52">
        <v>0</v>
      </c>
      <c r="I3490" s="52">
        <v>0</v>
      </c>
      <c r="J3490" s="52">
        <v>16399703.80957716</v>
      </c>
      <c r="K3490" s="52">
        <v>0</v>
      </c>
      <c r="L3490" s="52">
        <v>0</v>
      </c>
      <c r="M3490" s="53">
        <v>12928280.485706236</v>
      </c>
    </row>
    <row r="3491" spans="1:13" x14ac:dyDescent="0.4">
      <c r="A3491" s="54"/>
      <c r="B3491" s="55">
        <v>3473</v>
      </c>
      <c r="C3491" s="55">
        <v>0</v>
      </c>
      <c r="D3491" s="55">
        <v>0</v>
      </c>
      <c r="E3491" s="55">
        <v>0</v>
      </c>
      <c r="F3491" s="55">
        <v>0</v>
      </c>
      <c r="G3491" s="55">
        <v>0</v>
      </c>
      <c r="H3491" s="55">
        <v>0</v>
      </c>
      <c r="I3491" s="55">
        <v>0</v>
      </c>
      <c r="J3491" s="55">
        <v>0</v>
      </c>
      <c r="K3491" s="55">
        <v>0</v>
      </c>
      <c r="L3491" s="55">
        <v>0</v>
      </c>
      <c r="M3491" s="56">
        <v>0</v>
      </c>
    </row>
    <row r="3492" spans="1:13" x14ac:dyDescent="0.4">
      <c r="A3492" s="51"/>
      <c r="B3492" s="52">
        <v>3474</v>
      </c>
      <c r="C3492" s="52">
        <v>0</v>
      </c>
      <c r="D3492" s="52">
        <v>0</v>
      </c>
      <c r="E3492" s="52">
        <v>6313485.8350852877</v>
      </c>
      <c r="F3492" s="52">
        <v>0</v>
      </c>
      <c r="G3492" s="52">
        <v>0</v>
      </c>
      <c r="H3492" s="52">
        <v>0</v>
      </c>
      <c r="I3492" s="52">
        <v>0</v>
      </c>
      <c r="J3492" s="52">
        <v>0</v>
      </c>
      <c r="K3492" s="52">
        <v>0</v>
      </c>
      <c r="L3492" s="52">
        <v>0</v>
      </c>
      <c r="M3492" s="53">
        <v>6313485.8350852877</v>
      </c>
    </row>
    <row r="3493" spans="1:13" x14ac:dyDescent="0.4">
      <c r="A3493" s="54"/>
      <c r="B3493" s="55">
        <v>3475</v>
      </c>
      <c r="C3493" s="55">
        <v>0</v>
      </c>
      <c r="D3493" s="55">
        <v>0</v>
      </c>
      <c r="E3493" s="55">
        <v>0</v>
      </c>
      <c r="F3493" s="55">
        <v>0</v>
      </c>
      <c r="G3493" s="55">
        <v>6025061.8710187674</v>
      </c>
      <c r="H3493" s="55">
        <v>0</v>
      </c>
      <c r="I3493" s="55">
        <v>0</v>
      </c>
      <c r="J3493" s="55">
        <v>0</v>
      </c>
      <c r="K3493" s="55">
        <v>11624621.147018358</v>
      </c>
      <c r="L3493" s="55">
        <v>0</v>
      </c>
      <c r="M3493" s="56">
        <v>17649683.018037125</v>
      </c>
    </row>
    <row r="3494" spans="1:13" x14ac:dyDescent="0.4">
      <c r="A3494" s="51"/>
      <c r="B3494" s="52">
        <v>3476</v>
      </c>
      <c r="C3494" s="52">
        <v>0</v>
      </c>
      <c r="D3494" s="52">
        <v>0</v>
      </c>
      <c r="E3494" s="52">
        <v>44056111.787041545</v>
      </c>
      <c r="F3494" s="52">
        <v>0</v>
      </c>
      <c r="G3494" s="52">
        <v>16417213.521066803</v>
      </c>
      <c r="H3494" s="52">
        <v>0</v>
      </c>
      <c r="I3494" s="52">
        <v>39091503.193367124</v>
      </c>
      <c r="J3494" s="52">
        <v>0</v>
      </c>
      <c r="K3494" s="52">
        <v>0</v>
      </c>
      <c r="L3494" s="52">
        <v>0</v>
      </c>
      <c r="M3494" s="53">
        <v>99564828.501475453</v>
      </c>
    </row>
    <row r="3495" spans="1:13" x14ac:dyDescent="0.4">
      <c r="A3495" s="54"/>
      <c r="B3495" s="55">
        <v>3477</v>
      </c>
      <c r="C3495" s="55">
        <v>0</v>
      </c>
      <c r="D3495" s="55">
        <v>0</v>
      </c>
      <c r="E3495" s="55">
        <v>0</v>
      </c>
      <c r="F3495" s="55">
        <v>0</v>
      </c>
      <c r="G3495" s="55">
        <v>0</v>
      </c>
      <c r="H3495" s="55">
        <v>0</v>
      </c>
      <c r="I3495" s="55">
        <v>6872493.8296774225</v>
      </c>
      <c r="J3495" s="55">
        <v>0</v>
      </c>
      <c r="K3495" s="55">
        <v>0</v>
      </c>
      <c r="L3495" s="55">
        <v>0</v>
      </c>
      <c r="M3495" s="56">
        <v>6872493.8296774225</v>
      </c>
    </row>
    <row r="3496" spans="1:13" x14ac:dyDescent="0.4">
      <c r="A3496" s="51"/>
      <c r="B3496" s="52">
        <v>3478</v>
      </c>
      <c r="C3496" s="52">
        <v>0</v>
      </c>
      <c r="D3496" s="52">
        <v>0</v>
      </c>
      <c r="E3496" s="52">
        <v>0</v>
      </c>
      <c r="F3496" s="52">
        <v>0</v>
      </c>
      <c r="G3496" s="52">
        <v>0</v>
      </c>
      <c r="H3496" s="52">
        <v>0</v>
      </c>
      <c r="I3496" s="52">
        <v>0</v>
      </c>
      <c r="J3496" s="52">
        <v>0</v>
      </c>
      <c r="K3496" s="52">
        <v>6329965.7778709233</v>
      </c>
      <c r="L3496" s="52">
        <v>0</v>
      </c>
      <c r="M3496" s="53">
        <v>6329965.7778709233</v>
      </c>
    </row>
    <row r="3497" spans="1:13" x14ac:dyDescent="0.4">
      <c r="A3497" s="54"/>
      <c r="B3497" s="55">
        <v>3479</v>
      </c>
      <c r="C3497" s="55">
        <v>17613920.176288482</v>
      </c>
      <c r="D3497" s="55">
        <v>0</v>
      </c>
      <c r="E3497" s="55">
        <v>42060763.346593313</v>
      </c>
      <c r="F3497" s="55">
        <v>0</v>
      </c>
      <c r="G3497" s="55">
        <v>0</v>
      </c>
      <c r="H3497" s="55">
        <v>0</v>
      </c>
      <c r="I3497" s="55">
        <v>0</v>
      </c>
      <c r="J3497" s="55">
        <v>0</v>
      </c>
      <c r="K3497" s="55">
        <v>0</v>
      </c>
      <c r="L3497" s="55">
        <v>0</v>
      </c>
      <c r="M3497" s="56">
        <v>59674683.522881791</v>
      </c>
    </row>
    <row r="3498" spans="1:13" x14ac:dyDescent="0.4">
      <c r="A3498" s="51"/>
      <c r="B3498" s="52">
        <v>3480</v>
      </c>
      <c r="C3498" s="52">
        <v>0</v>
      </c>
      <c r="D3498" s="52">
        <v>0</v>
      </c>
      <c r="E3498" s="52">
        <v>0</v>
      </c>
      <c r="F3498" s="52">
        <v>0</v>
      </c>
      <c r="G3498" s="52">
        <v>0</v>
      </c>
      <c r="H3498" s="52">
        <v>0</v>
      </c>
      <c r="I3498" s="52">
        <v>8423055.6502159126</v>
      </c>
      <c r="J3498" s="52">
        <v>0</v>
      </c>
      <c r="K3498" s="52">
        <v>0</v>
      </c>
      <c r="L3498" s="52">
        <v>0</v>
      </c>
      <c r="M3498" s="53">
        <v>8423055.6502159126</v>
      </c>
    </row>
    <row r="3499" spans="1:13" x14ac:dyDescent="0.4">
      <c r="A3499" s="54"/>
      <c r="B3499" s="55">
        <v>3481</v>
      </c>
      <c r="C3499" s="55">
        <v>0</v>
      </c>
      <c r="D3499" s="55">
        <v>0</v>
      </c>
      <c r="E3499" s="55">
        <v>0</v>
      </c>
      <c r="F3499" s="55">
        <v>0</v>
      </c>
      <c r="G3499" s="55">
        <v>0</v>
      </c>
      <c r="H3499" s="55">
        <v>0</v>
      </c>
      <c r="I3499" s="55">
        <v>0</v>
      </c>
      <c r="J3499" s="55">
        <v>0</v>
      </c>
      <c r="K3499" s="55">
        <v>0</v>
      </c>
      <c r="L3499" s="55">
        <v>0</v>
      </c>
      <c r="M3499" s="56">
        <v>0</v>
      </c>
    </row>
    <row r="3500" spans="1:13" x14ac:dyDescent="0.4">
      <c r="A3500" s="51"/>
      <c r="B3500" s="52">
        <v>3482</v>
      </c>
      <c r="C3500" s="52">
        <v>0</v>
      </c>
      <c r="D3500" s="52">
        <v>0</v>
      </c>
      <c r="E3500" s="52">
        <v>0</v>
      </c>
      <c r="F3500" s="52">
        <v>0</v>
      </c>
      <c r="G3500" s="52">
        <v>0</v>
      </c>
      <c r="H3500" s="52">
        <v>0</v>
      </c>
      <c r="I3500" s="52">
        <v>7519461.062286647</v>
      </c>
      <c r="J3500" s="52">
        <v>0</v>
      </c>
      <c r="K3500" s="52">
        <v>0</v>
      </c>
      <c r="L3500" s="52">
        <v>0</v>
      </c>
      <c r="M3500" s="53">
        <v>7519461.062286647</v>
      </c>
    </row>
    <row r="3501" spans="1:13" x14ac:dyDescent="0.4">
      <c r="A3501" s="54"/>
      <c r="B3501" s="55">
        <v>3483</v>
      </c>
      <c r="C3501" s="55">
        <v>0</v>
      </c>
      <c r="D3501" s="55">
        <v>0</v>
      </c>
      <c r="E3501" s="55">
        <v>0</v>
      </c>
      <c r="F3501" s="55">
        <v>0</v>
      </c>
      <c r="G3501" s="55">
        <v>0</v>
      </c>
      <c r="H3501" s="55">
        <v>0</v>
      </c>
      <c r="I3501" s="55">
        <v>0</v>
      </c>
      <c r="J3501" s="55">
        <v>0</v>
      </c>
      <c r="K3501" s="55">
        <v>0</v>
      </c>
      <c r="L3501" s="55">
        <v>0</v>
      </c>
      <c r="M3501" s="56">
        <v>0</v>
      </c>
    </row>
    <row r="3502" spans="1:13" x14ac:dyDescent="0.4">
      <c r="A3502" s="51"/>
      <c r="B3502" s="52">
        <v>3484</v>
      </c>
      <c r="C3502" s="52">
        <v>0</v>
      </c>
      <c r="D3502" s="52">
        <v>0</v>
      </c>
      <c r="E3502" s="52">
        <v>0</v>
      </c>
      <c r="F3502" s="52">
        <v>0</v>
      </c>
      <c r="G3502" s="52">
        <v>0</v>
      </c>
      <c r="H3502" s="52">
        <v>0</v>
      </c>
      <c r="I3502" s="52">
        <v>12825237.10257709</v>
      </c>
      <c r="J3502" s="52">
        <v>7085175.0469059274</v>
      </c>
      <c r="K3502" s="52">
        <v>0</v>
      </c>
      <c r="L3502" s="52">
        <v>0</v>
      </c>
      <c r="M3502" s="53">
        <v>12825237.10257709</v>
      </c>
    </row>
    <row r="3503" spans="1:13" x14ac:dyDescent="0.4">
      <c r="A3503" s="54"/>
      <c r="B3503" s="55">
        <v>3485</v>
      </c>
      <c r="C3503" s="55">
        <v>0</v>
      </c>
      <c r="D3503" s="55">
        <v>28918607.38338656</v>
      </c>
      <c r="E3503" s="55">
        <v>0</v>
      </c>
      <c r="F3503" s="55">
        <v>0</v>
      </c>
      <c r="G3503" s="55">
        <v>0</v>
      </c>
      <c r="H3503" s="55">
        <v>0</v>
      </c>
      <c r="I3503" s="55">
        <v>0</v>
      </c>
      <c r="J3503" s="55">
        <v>0</v>
      </c>
      <c r="K3503" s="55">
        <v>0</v>
      </c>
      <c r="L3503" s="55">
        <v>0</v>
      </c>
      <c r="M3503" s="56">
        <v>28918607.38338656</v>
      </c>
    </row>
    <row r="3504" spans="1:13" x14ac:dyDescent="0.4">
      <c r="A3504" s="51"/>
      <c r="B3504" s="52">
        <v>3486</v>
      </c>
      <c r="C3504" s="52">
        <v>0</v>
      </c>
      <c r="D3504" s="52">
        <v>0</v>
      </c>
      <c r="E3504" s="52">
        <v>6307612.5741602071</v>
      </c>
      <c r="F3504" s="52">
        <v>0</v>
      </c>
      <c r="G3504" s="52">
        <v>0</v>
      </c>
      <c r="H3504" s="52">
        <v>0</v>
      </c>
      <c r="I3504" s="52">
        <v>0</v>
      </c>
      <c r="J3504" s="52">
        <v>0</v>
      </c>
      <c r="K3504" s="52">
        <v>0</v>
      </c>
      <c r="L3504" s="52">
        <v>0</v>
      </c>
      <c r="M3504" s="53">
        <v>6307612.5741602071</v>
      </c>
    </row>
    <row r="3505" spans="1:13" x14ac:dyDescent="0.4">
      <c r="A3505" s="54"/>
      <c r="B3505" s="55">
        <v>3487</v>
      </c>
      <c r="C3505" s="55">
        <v>14604196.536126245</v>
      </c>
      <c r="D3505" s="55">
        <v>0</v>
      </c>
      <c r="E3505" s="55">
        <v>0</v>
      </c>
      <c r="F3505" s="55">
        <v>0</v>
      </c>
      <c r="G3505" s="55">
        <v>0</v>
      </c>
      <c r="H3505" s="55">
        <v>0</v>
      </c>
      <c r="I3505" s="55">
        <v>0</v>
      </c>
      <c r="J3505" s="55">
        <v>0</v>
      </c>
      <c r="K3505" s="55">
        <v>0</v>
      </c>
      <c r="L3505" s="55">
        <v>0</v>
      </c>
      <c r="M3505" s="56">
        <v>14604196.536126245</v>
      </c>
    </row>
    <row r="3506" spans="1:13" x14ac:dyDescent="0.4">
      <c r="A3506" s="51"/>
      <c r="B3506" s="52">
        <v>3488</v>
      </c>
      <c r="C3506" s="52">
        <v>0</v>
      </c>
      <c r="D3506" s="52">
        <v>0</v>
      </c>
      <c r="E3506" s="52">
        <v>0</v>
      </c>
      <c r="F3506" s="52">
        <v>0</v>
      </c>
      <c r="G3506" s="52">
        <v>0</v>
      </c>
      <c r="H3506" s="52">
        <v>0</v>
      </c>
      <c r="I3506" s="52">
        <v>0</v>
      </c>
      <c r="J3506" s="52">
        <v>0</v>
      </c>
      <c r="K3506" s="52">
        <v>0</v>
      </c>
      <c r="L3506" s="52">
        <v>0</v>
      </c>
      <c r="M3506" s="53">
        <v>27271498.690658316</v>
      </c>
    </row>
    <row r="3507" spans="1:13" x14ac:dyDescent="0.4">
      <c r="A3507" s="54"/>
      <c r="B3507" s="55">
        <v>3489</v>
      </c>
      <c r="C3507" s="55">
        <v>0</v>
      </c>
      <c r="D3507" s="55">
        <v>0</v>
      </c>
      <c r="E3507" s="55">
        <v>9541450.0358100049</v>
      </c>
      <c r="F3507" s="55">
        <v>0</v>
      </c>
      <c r="G3507" s="55">
        <v>0</v>
      </c>
      <c r="H3507" s="55">
        <v>0</v>
      </c>
      <c r="I3507" s="55">
        <v>0</v>
      </c>
      <c r="J3507" s="55">
        <v>0</v>
      </c>
      <c r="K3507" s="55">
        <v>6608989.6901577115</v>
      </c>
      <c r="L3507" s="55">
        <v>0</v>
      </c>
      <c r="M3507" s="56">
        <v>28134553.447203118</v>
      </c>
    </row>
    <row r="3508" spans="1:13" x14ac:dyDescent="0.4">
      <c r="A3508" s="51"/>
      <c r="B3508" s="52">
        <v>3490</v>
      </c>
      <c r="C3508" s="52">
        <v>0</v>
      </c>
      <c r="D3508" s="52">
        <v>0</v>
      </c>
      <c r="E3508" s="52">
        <v>0</v>
      </c>
      <c r="F3508" s="52">
        <v>0</v>
      </c>
      <c r="G3508" s="52">
        <v>0</v>
      </c>
      <c r="H3508" s="52">
        <v>0</v>
      </c>
      <c r="I3508" s="52">
        <v>0</v>
      </c>
      <c r="J3508" s="52">
        <v>0</v>
      </c>
      <c r="K3508" s="52">
        <v>0</v>
      </c>
      <c r="L3508" s="52">
        <v>0</v>
      </c>
      <c r="M3508" s="53">
        <v>0</v>
      </c>
    </row>
    <row r="3509" spans="1:13" x14ac:dyDescent="0.4">
      <c r="A3509" s="54"/>
      <c r="B3509" s="55">
        <v>3491</v>
      </c>
      <c r="C3509" s="55">
        <v>0</v>
      </c>
      <c r="D3509" s="55">
        <v>0</v>
      </c>
      <c r="E3509" s="55">
        <v>0</v>
      </c>
      <c r="F3509" s="55">
        <v>0</v>
      </c>
      <c r="G3509" s="55">
        <v>0</v>
      </c>
      <c r="H3509" s="55">
        <v>0</v>
      </c>
      <c r="I3509" s="55">
        <v>0</v>
      </c>
      <c r="J3509" s="55">
        <v>0</v>
      </c>
      <c r="K3509" s="55">
        <v>0</v>
      </c>
      <c r="L3509" s="55">
        <v>0</v>
      </c>
      <c r="M3509" s="56">
        <v>0</v>
      </c>
    </row>
    <row r="3510" spans="1:13" x14ac:dyDescent="0.4">
      <c r="A3510" s="51"/>
      <c r="B3510" s="52">
        <v>3492</v>
      </c>
      <c r="C3510" s="52">
        <v>0</v>
      </c>
      <c r="D3510" s="52">
        <v>0</v>
      </c>
      <c r="E3510" s="52">
        <v>0</v>
      </c>
      <c r="F3510" s="52">
        <v>0</v>
      </c>
      <c r="G3510" s="52">
        <v>0</v>
      </c>
      <c r="H3510" s="52">
        <v>0</v>
      </c>
      <c r="I3510" s="52">
        <v>0</v>
      </c>
      <c r="J3510" s="52">
        <v>0</v>
      </c>
      <c r="K3510" s="52">
        <v>0</v>
      </c>
      <c r="L3510" s="52">
        <v>0</v>
      </c>
      <c r="M3510" s="53">
        <v>0</v>
      </c>
    </row>
    <row r="3511" spans="1:13" x14ac:dyDescent="0.4">
      <c r="A3511" s="54"/>
      <c r="B3511" s="55">
        <v>3493</v>
      </c>
      <c r="C3511" s="55">
        <v>0</v>
      </c>
      <c r="D3511" s="55">
        <v>14035277.662337512</v>
      </c>
      <c r="E3511" s="55">
        <v>0</v>
      </c>
      <c r="F3511" s="55">
        <v>0</v>
      </c>
      <c r="G3511" s="55">
        <v>0</v>
      </c>
      <c r="H3511" s="55">
        <v>0</v>
      </c>
      <c r="I3511" s="55">
        <v>0</v>
      </c>
      <c r="J3511" s="55">
        <v>0</v>
      </c>
      <c r="K3511" s="55">
        <v>45271932.460843839</v>
      </c>
      <c r="L3511" s="55">
        <v>26952061.171060409</v>
      </c>
      <c r="M3511" s="56">
        <v>86259271.294241756</v>
      </c>
    </row>
    <row r="3512" spans="1:13" x14ac:dyDescent="0.4">
      <c r="A3512" s="51"/>
      <c r="B3512" s="52">
        <v>3494</v>
      </c>
      <c r="C3512" s="52">
        <v>0</v>
      </c>
      <c r="D3512" s="52">
        <v>0</v>
      </c>
      <c r="E3512" s="52">
        <v>0</v>
      </c>
      <c r="F3512" s="52">
        <v>0</v>
      </c>
      <c r="G3512" s="52">
        <v>0</v>
      </c>
      <c r="H3512" s="52">
        <v>0</v>
      </c>
      <c r="I3512" s="52">
        <v>0</v>
      </c>
      <c r="J3512" s="52">
        <v>20876436.600392897</v>
      </c>
      <c r="K3512" s="52">
        <v>0</v>
      </c>
      <c r="L3512" s="52">
        <v>12199073.162796771</v>
      </c>
      <c r="M3512" s="53">
        <v>12199073.162796771</v>
      </c>
    </row>
    <row r="3513" spans="1:13" x14ac:dyDescent="0.4">
      <c r="A3513" s="54"/>
      <c r="B3513" s="55">
        <v>3495</v>
      </c>
      <c r="C3513" s="55">
        <v>0</v>
      </c>
      <c r="D3513" s="55">
        <v>0</v>
      </c>
      <c r="E3513" s="55">
        <v>0</v>
      </c>
      <c r="F3513" s="55">
        <v>0</v>
      </c>
      <c r="G3513" s="55">
        <v>0</v>
      </c>
      <c r="H3513" s="55">
        <v>0</v>
      </c>
      <c r="I3513" s="55">
        <v>0</v>
      </c>
      <c r="J3513" s="55">
        <v>0</v>
      </c>
      <c r="K3513" s="55">
        <v>0</v>
      </c>
      <c r="L3513" s="55">
        <v>0</v>
      </c>
      <c r="M3513" s="56">
        <v>9803782.5028921682</v>
      </c>
    </row>
    <row r="3514" spans="1:13" x14ac:dyDescent="0.4">
      <c r="A3514" s="51"/>
      <c r="B3514" s="52">
        <v>3496</v>
      </c>
      <c r="C3514" s="52">
        <v>6829535.6672700681</v>
      </c>
      <c r="D3514" s="52">
        <v>22098041.811290719</v>
      </c>
      <c r="E3514" s="52">
        <v>0</v>
      </c>
      <c r="F3514" s="52">
        <v>0</v>
      </c>
      <c r="G3514" s="52">
        <v>0</v>
      </c>
      <c r="H3514" s="52">
        <v>0</v>
      </c>
      <c r="I3514" s="52">
        <v>0</v>
      </c>
      <c r="J3514" s="52">
        <v>0</v>
      </c>
      <c r="K3514" s="52">
        <v>0</v>
      </c>
      <c r="L3514" s="52">
        <v>0</v>
      </c>
      <c r="M3514" s="53">
        <v>28927577.478560787</v>
      </c>
    </row>
    <row r="3515" spans="1:13" x14ac:dyDescent="0.4">
      <c r="A3515" s="54"/>
      <c r="B3515" s="55">
        <v>3497</v>
      </c>
      <c r="C3515" s="55">
        <v>0</v>
      </c>
      <c r="D3515" s="55">
        <v>0</v>
      </c>
      <c r="E3515" s="55">
        <v>0</v>
      </c>
      <c r="F3515" s="55">
        <v>0</v>
      </c>
      <c r="G3515" s="55">
        <v>11986547.68939879</v>
      </c>
      <c r="H3515" s="55">
        <v>0</v>
      </c>
      <c r="I3515" s="55">
        <v>0</v>
      </c>
      <c r="J3515" s="55">
        <v>0</v>
      </c>
      <c r="K3515" s="55">
        <v>11544396.201315405</v>
      </c>
      <c r="L3515" s="55">
        <v>29689103.030536454</v>
      </c>
      <c r="M3515" s="56">
        <v>53220046.921250649</v>
      </c>
    </row>
    <row r="3516" spans="1:13" x14ac:dyDescent="0.4">
      <c r="A3516" s="51"/>
      <c r="B3516" s="52">
        <v>3498</v>
      </c>
      <c r="C3516" s="52">
        <v>0</v>
      </c>
      <c r="D3516" s="52">
        <v>0</v>
      </c>
      <c r="E3516" s="52">
        <v>0</v>
      </c>
      <c r="F3516" s="52">
        <v>0</v>
      </c>
      <c r="G3516" s="52">
        <v>0</v>
      </c>
      <c r="H3516" s="52">
        <v>0</v>
      </c>
      <c r="I3516" s="52">
        <v>8380429.7574687535</v>
      </c>
      <c r="J3516" s="52">
        <v>0</v>
      </c>
      <c r="K3516" s="52">
        <v>0</v>
      </c>
      <c r="L3516" s="52">
        <v>0</v>
      </c>
      <c r="M3516" s="53">
        <v>8380429.7574687535</v>
      </c>
    </row>
    <row r="3517" spans="1:13" x14ac:dyDescent="0.4">
      <c r="A3517" s="54"/>
      <c r="B3517" s="55">
        <v>3499</v>
      </c>
      <c r="C3517" s="55">
        <v>0</v>
      </c>
      <c r="D3517" s="55">
        <v>0</v>
      </c>
      <c r="E3517" s="55">
        <v>0</v>
      </c>
      <c r="F3517" s="55">
        <v>0</v>
      </c>
      <c r="G3517" s="55">
        <v>0</v>
      </c>
      <c r="H3517" s="55">
        <v>0</v>
      </c>
      <c r="I3517" s="55">
        <v>0</v>
      </c>
      <c r="J3517" s="55">
        <v>0</v>
      </c>
      <c r="K3517" s="55">
        <v>0</v>
      </c>
      <c r="L3517" s="55">
        <v>185032854.21822488</v>
      </c>
      <c r="M3517" s="56">
        <v>185032854.21822488</v>
      </c>
    </row>
    <row r="3518" spans="1:13" x14ac:dyDescent="0.4">
      <c r="A3518" s="51"/>
      <c r="B3518" s="52">
        <v>3500</v>
      </c>
      <c r="C3518" s="52">
        <v>0</v>
      </c>
      <c r="D3518" s="52">
        <v>0</v>
      </c>
      <c r="E3518" s="52">
        <v>0</v>
      </c>
      <c r="F3518" s="52">
        <v>0</v>
      </c>
      <c r="G3518" s="52">
        <v>0</v>
      </c>
      <c r="H3518" s="52">
        <v>0</v>
      </c>
      <c r="I3518" s="52">
        <v>0</v>
      </c>
      <c r="J3518" s="52">
        <v>0</v>
      </c>
      <c r="K3518" s="52">
        <v>15272997.217658116</v>
      </c>
      <c r="L3518" s="52">
        <v>0</v>
      </c>
      <c r="M3518" s="53">
        <v>15272997.217658116</v>
      </c>
    </row>
    <row r="3519" spans="1:13" x14ac:dyDescent="0.4">
      <c r="A3519" s="54"/>
      <c r="B3519" s="55">
        <v>3501</v>
      </c>
      <c r="C3519" s="55">
        <v>0</v>
      </c>
      <c r="D3519" s="55">
        <v>0</v>
      </c>
      <c r="E3519" s="55">
        <v>0</v>
      </c>
      <c r="F3519" s="55">
        <v>0</v>
      </c>
      <c r="G3519" s="55">
        <v>0</v>
      </c>
      <c r="H3519" s="55">
        <v>0</v>
      </c>
      <c r="I3519" s="55">
        <v>0</v>
      </c>
      <c r="J3519" s="55">
        <v>0</v>
      </c>
      <c r="K3519" s="55">
        <v>0</v>
      </c>
      <c r="L3519" s="55">
        <v>0</v>
      </c>
      <c r="M3519" s="56">
        <v>0</v>
      </c>
    </row>
    <row r="3520" spans="1:13" x14ac:dyDescent="0.4">
      <c r="A3520" s="51"/>
      <c r="B3520" s="52">
        <v>3502</v>
      </c>
      <c r="C3520" s="52">
        <v>0</v>
      </c>
      <c r="D3520" s="52">
        <v>0</v>
      </c>
      <c r="E3520" s="52">
        <v>0</v>
      </c>
      <c r="F3520" s="52">
        <v>0</v>
      </c>
      <c r="G3520" s="52">
        <v>0</v>
      </c>
      <c r="H3520" s="52">
        <v>0</v>
      </c>
      <c r="I3520" s="52">
        <v>0</v>
      </c>
      <c r="J3520" s="52">
        <v>0</v>
      </c>
      <c r="K3520" s="52">
        <v>9098468.2691156603</v>
      </c>
      <c r="L3520" s="52">
        <v>0</v>
      </c>
      <c r="M3520" s="53">
        <v>9098468.2691156603</v>
      </c>
    </row>
    <row r="3521" spans="1:13" x14ac:dyDescent="0.4">
      <c r="A3521" s="54"/>
      <c r="B3521" s="55">
        <v>3503</v>
      </c>
      <c r="C3521" s="55">
        <v>0</v>
      </c>
      <c r="D3521" s="55">
        <v>0</v>
      </c>
      <c r="E3521" s="55">
        <v>0</v>
      </c>
      <c r="F3521" s="55">
        <v>0</v>
      </c>
      <c r="G3521" s="55">
        <v>0</v>
      </c>
      <c r="H3521" s="55">
        <v>0</v>
      </c>
      <c r="I3521" s="55">
        <v>0</v>
      </c>
      <c r="J3521" s="55">
        <v>0</v>
      </c>
      <c r="K3521" s="55">
        <v>19921566.524187509</v>
      </c>
      <c r="L3521" s="55">
        <v>33561461.506498903</v>
      </c>
      <c r="M3521" s="56">
        <v>53483028.030686408</v>
      </c>
    </row>
    <row r="3522" spans="1:13" x14ac:dyDescent="0.4">
      <c r="A3522" s="51"/>
      <c r="B3522" s="52">
        <v>3504</v>
      </c>
      <c r="C3522" s="52">
        <v>0</v>
      </c>
      <c r="D3522" s="52">
        <v>9444449.310642276</v>
      </c>
      <c r="E3522" s="52">
        <v>0</v>
      </c>
      <c r="F3522" s="52">
        <v>0</v>
      </c>
      <c r="G3522" s="52">
        <v>87417284.593137965</v>
      </c>
      <c r="H3522" s="52">
        <v>0</v>
      </c>
      <c r="I3522" s="52">
        <v>0</v>
      </c>
      <c r="J3522" s="52">
        <v>0</v>
      </c>
      <c r="K3522" s="52">
        <v>0</v>
      </c>
      <c r="L3522" s="52">
        <v>0</v>
      </c>
      <c r="M3522" s="53">
        <v>96861733.903780237</v>
      </c>
    </row>
    <row r="3523" spans="1:13" x14ac:dyDescent="0.4">
      <c r="A3523" s="54"/>
      <c r="B3523" s="55">
        <v>3505</v>
      </c>
      <c r="C3523" s="55">
        <v>0</v>
      </c>
      <c r="D3523" s="55">
        <v>0</v>
      </c>
      <c r="E3523" s="55">
        <v>0</v>
      </c>
      <c r="F3523" s="55">
        <v>0</v>
      </c>
      <c r="G3523" s="55">
        <v>0</v>
      </c>
      <c r="H3523" s="55">
        <v>0</v>
      </c>
      <c r="I3523" s="55">
        <v>0</v>
      </c>
      <c r="J3523" s="55">
        <v>0</v>
      </c>
      <c r="K3523" s="55">
        <v>0</v>
      </c>
      <c r="L3523" s="55">
        <v>0</v>
      </c>
      <c r="M3523" s="56">
        <v>17451099.365050536</v>
      </c>
    </row>
    <row r="3524" spans="1:13" x14ac:dyDescent="0.4">
      <c r="A3524" s="51"/>
      <c r="B3524" s="52">
        <v>3506</v>
      </c>
      <c r="C3524" s="52">
        <v>0</v>
      </c>
      <c r="D3524" s="52">
        <v>0</v>
      </c>
      <c r="E3524" s="52">
        <v>0</v>
      </c>
      <c r="F3524" s="52">
        <v>0</v>
      </c>
      <c r="G3524" s="52">
        <v>0</v>
      </c>
      <c r="H3524" s="52">
        <v>0</v>
      </c>
      <c r="I3524" s="52">
        <v>0</v>
      </c>
      <c r="J3524" s="52">
        <v>0</v>
      </c>
      <c r="K3524" s="52">
        <v>0</v>
      </c>
      <c r="L3524" s="52">
        <v>0</v>
      </c>
      <c r="M3524" s="53">
        <v>0</v>
      </c>
    </row>
    <row r="3525" spans="1:13" x14ac:dyDescent="0.4">
      <c r="A3525" s="54"/>
      <c r="B3525" s="55">
        <v>3507</v>
      </c>
      <c r="C3525" s="55">
        <v>9456406.2220202982</v>
      </c>
      <c r="D3525" s="55">
        <v>0</v>
      </c>
      <c r="E3525" s="55">
        <v>0</v>
      </c>
      <c r="F3525" s="55">
        <v>0</v>
      </c>
      <c r="G3525" s="55">
        <v>0</v>
      </c>
      <c r="H3525" s="55">
        <v>0</v>
      </c>
      <c r="I3525" s="55">
        <v>0</v>
      </c>
      <c r="J3525" s="55">
        <v>0</v>
      </c>
      <c r="K3525" s="55">
        <v>0</v>
      </c>
      <c r="L3525" s="55">
        <v>0</v>
      </c>
      <c r="M3525" s="56">
        <v>9456406.2220202982</v>
      </c>
    </row>
    <row r="3526" spans="1:13" x14ac:dyDescent="0.4">
      <c r="A3526" s="51"/>
      <c r="B3526" s="52">
        <v>3508</v>
      </c>
      <c r="C3526" s="52">
        <v>11748814.377908489</v>
      </c>
      <c r="D3526" s="52">
        <v>0</v>
      </c>
      <c r="E3526" s="52">
        <v>5752947.4782187277</v>
      </c>
      <c r="F3526" s="52">
        <v>0</v>
      </c>
      <c r="G3526" s="52">
        <v>26188125.90580833</v>
      </c>
      <c r="H3526" s="52">
        <v>0</v>
      </c>
      <c r="I3526" s="52">
        <v>0</v>
      </c>
      <c r="J3526" s="52">
        <v>0</v>
      </c>
      <c r="K3526" s="52">
        <v>0</v>
      </c>
      <c r="L3526" s="52">
        <v>0</v>
      </c>
      <c r="M3526" s="53">
        <v>43689887.761935547</v>
      </c>
    </row>
    <row r="3527" spans="1:13" x14ac:dyDescent="0.4">
      <c r="A3527" s="54"/>
      <c r="B3527" s="55">
        <v>3509</v>
      </c>
      <c r="C3527" s="55">
        <v>0</v>
      </c>
      <c r="D3527" s="55">
        <v>0</v>
      </c>
      <c r="E3527" s="55">
        <v>7168120.2505450826</v>
      </c>
      <c r="F3527" s="55">
        <v>0</v>
      </c>
      <c r="G3527" s="55">
        <v>0</v>
      </c>
      <c r="H3527" s="55">
        <v>0</v>
      </c>
      <c r="I3527" s="55">
        <v>0</v>
      </c>
      <c r="J3527" s="55">
        <v>0</v>
      </c>
      <c r="K3527" s="55">
        <v>0</v>
      </c>
      <c r="L3527" s="55">
        <v>0</v>
      </c>
      <c r="M3527" s="56">
        <v>7168120.2505450826</v>
      </c>
    </row>
    <row r="3528" spans="1:13" x14ac:dyDescent="0.4">
      <c r="A3528" s="51"/>
      <c r="B3528" s="52">
        <v>3510</v>
      </c>
      <c r="C3528" s="52">
        <v>0</v>
      </c>
      <c r="D3528" s="52">
        <v>0</v>
      </c>
      <c r="E3528" s="52">
        <v>0</v>
      </c>
      <c r="F3528" s="52">
        <v>0</v>
      </c>
      <c r="G3528" s="52">
        <v>0</v>
      </c>
      <c r="H3528" s="52">
        <v>0</v>
      </c>
      <c r="I3528" s="52">
        <v>0</v>
      </c>
      <c r="J3528" s="52">
        <v>0</v>
      </c>
      <c r="K3528" s="52">
        <v>0</v>
      </c>
      <c r="L3528" s="52">
        <v>0</v>
      </c>
      <c r="M3528" s="53">
        <v>0</v>
      </c>
    </row>
    <row r="3529" spans="1:13" x14ac:dyDescent="0.4">
      <c r="A3529" s="54"/>
      <c r="B3529" s="55">
        <v>3511</v>
      </c>
      <c r="C3529" s="55">
        <v>0</v>
      </c>
      <c r="D3529" s="55">
        <v>0</v>
      </c>
      <c r="E3529" s="55">
        <v>0</v>
      </c>
      <c r="F3529" s="55">
        <v>0</v>
      </c>
      <c r="G3529" s="55">
        <v>6593538.0614337409</v>
      </c>
      <c r="H3529" s="55">
        <v>0</v>
      </c>
      <c r="I3529" s="55">
        <v>0</v>
      </c>
      <c r="J3529" s="55">
        <v>0</v>
      </c>
      <c r="K3529" s="55">
        <v>0</v>
      </c>
      <c r="L3529" s="55">
        <v>0</v>
      </c>
      <c r="M3529" s="56">
        <v>6593538.0614337409</v>
      </c>
    </row>
    <row r="3530" spans="1:13" x14ac:dyDescent="0.4">
      <c r="A3530" s="51"/>
      <c r="B3530" s="52">
        <v>3512</v>
      </c>
      <c r="C3530" s="52">
        <v>0</v>
      </c>
      <c r="D3530" s="52">
        <v>14316784.811026439</v>
      </c>
      <c r="E3530" s="52">
        <v>0</v>
      </c>
      <c r="F3530" s="52">
        <v>0</v>
      </c>
      <c r="G3530" s="52">
        <v>0</v>
      </c>
      <c r="H3530" s="52">
        <v>0</v>
      </c>
      <c r="I3530" s="52">
        <v>0</v>
      </c>
      <c r="J3530" s="52">
        <v>0</v>
      </c>
      <c r="K3530" s="52">
        <v>0</v>
      </c>
      <c r="L3530" s="52">
        <v>0</v>
      </c>
      <c r="M3530" s="53">
        <v>21171027.773708053</v>
      </c>
    </row>
    <row r="3531" spans="1:13" x14ac:dyDescent="0.4">
      <c r="A3531" s="54"/>
      <c r="B3531" s="55">
        <v>3513</v>
      </c>
      <c r="C3531" s="55">
        <v>0</v>
      </c>
      <c r="D3531" s="55">
        <v>0</v>
      </c>
      <c r="E3531" s="55">
        <v>0</v>
      </c>
      <c r="F3531" s="55">
        <v>0</v>
      </c>
      <c r="G3531" s="55">
        <v>0</v>
      </c>
      <c r="H3531" s="55">
        <v>0</v>
      </c>
      <c r="I3531" s="55">
        <v>0</v>
      </c>
      <c r="J3531" s="55">
        <v>0</v>
      </c>
      <c r="K3531" s="55">
        <v>0</v>
      </c>
      <c r="L3531" s="55">
        <v>0</v>
      </c>
      <c r="M3531" s="56">
        <v>0</v>
      </c>
    </row>
    <row r="3532" spans="1:13" x14ac:dyDescent="0.4">
      <c r="A3532" s="51"/>
      <c r="B3532" s="52">
        <v>3514</v>
      </c>
      <c r="C3532" s="52">
        <v>0</v>
      </c>
      <c r="D3532" s="52">
        <v>0</v>
      </c>
      <c r="E3532" s="52">
        <v>0</v>
      </c>
      <c r="F3532" s="52">
        <v>6048205.549268404</v>
      </c>
      <c r="G3532" s="52">
        <v>0</v>
      </c>
      <c r="H3532" s="52">
        <v>0</v>
      </c>
      <c r="I3532" s="52">
        <v>0</v>
      </c>
      <c r="J3532" s="52">
        <v>0</v>
      </c>
      <c r="K3532" s="52">
        <v>0</v>
      </c>
      <c r="L3532" s="52">
        <v>0</v>
      </c>
      <c r="M3532" s="53">
        <v>6048205.549268404</v>
      </c>
    </row>
    <row r="3533" spans="1:13" x14ac:dyDescent="0.4">
      <c r="A3533" s="54"/>
      <c r="B3533" s="55">
        <v>3515</v>
      </c>
      <c r="C3533" s="55">
        <v>0</v>
      </c>
      <c r="D3533" s="55">
        <v>0</v>
      </c>
      <c r="E3533" s="55">
        <v>0</v>
      </c>
      <c r="F3533" s="55">
        <v>0</v>
      </c>
      <c r="G3533" s="55">
        <v>0</v>
      </c>
      <c r="H3533" s="55">
        <v>0</v>
      </c>
      <c r="I3533" s="55">
        <v>0</v>
      </c>
      <c r="J3533" s="55">
        <v>0</v>
      </c>
      <c r="K3533" s="55">
        <v>0</v>
      </c>
      <c r="L3533" s="55">
        <v>0</v>
      </c>
      <c r="M3533" s="56">
        <v>0</v>
      </c>
    </row>
    <row r="3534" spans="1:13" x14ac:dyDescent="0.4">
      <c r="A3534" s="51"/>
      <c r="B3534" s="52">
        <v>3516</v>
      </c>
      <c r="C3534" s="52">
        <v>0</v>
      </c>
      <c r="D3534" s="52">
        <v>0</v>
      </c>
      <c r="E3534" s="52">
        <v>0</v>
      </c>
      <c r="F3534" s="52">
        <v>0</v>
      </c>
      <c r="G3534" s="52">
        <v>0</v>
      </c>
      <c r="H3534" s="52">
        <v>0</v>
      </c>
      <c r="I3534" s="52">
        <v>0</v>
      </c>
      <c r="J3534" s="52">
        <v>13485076.229352944</v>
      </c>
      <c r="K3534" s="52">
        <v>0</v>
      </c>
      <c r="L3534" s="52">
        <v>0</v>
      </c>
      <c r="M3534" s="53">
        <v>0</v>
      </c>
    </row>
    <row r="3535" spans="1:13" x14ac:dyDescent="0.4">
      <c r="A3535" s="54"/>
      <c r="B3535" s="55">
        <v>3517</v>
      </c>
      <c r="C3535" s="55">
        <v>0</v>
      </c>
      <c r="D3535" s="55">
        <v>0</v>
      </c>
      <c r="E3535" s="55">
        <v>0</v>
      </c>
      <c r="F3535" s="55">
        <v>0</v>
      </c>
      <c r="G3535" s="55">
        <v>0</v>
      </c>
      <c r="H3535" s="55">
        <v>0</v>
      </c>
      <c r="I3535" s="55">
        <v>0</v>
      </c>
      <c r="J3535" s="55">
        <v>6397096.1410772251</v>
      </c>
      <c r="K3535" s="55">
        <v>0</v>
      </c>
      <c r="L3535" s="55">
        <v>0</v>
      </c>
      <c r="M3535" s="56">
        <v>0</v>
      </c>
    </row>
    <row r="3536" spans="1:13" x14ac:dyDescent="0.4">
      <c r="A3536" s="51"/>
      <c r="B3536" s="52">
        <v>3518</v>
      </c>
      <c r="C3536" s="52">
        <v>0</v>
      </c>
      <c r="D3536" s="52">
        <v>0</v>
      </c>
      <c r="E3536" s="52">
        <v>0</v>
      </c>
      <c r="F3536" s="52">
        <v>5996685.9448886774</v>
      </c>
      <c r="G3536" s="52">
        <v>0</v>
      </c>
      <c r="H3536" s="52">
        <v>0</v>
      </c>
      <c r="I3536" s="52">
        <v>0</v>
      </c>
      <c r="J3536" s="52">
        <v>0</v>
      </c>
      <c r="K3536" s="52">
        <v>0</v>
      </c>
      <c r="L3536" s="52">
        <v>0</v>
      </c>
      <c r="M3536" s="53">
        <v>5996685.9448886774</v>
      </c>
    </row>
    <row r="3537" spans="1:13" x14ac:dyDescent="0.4">
      <c r="A3537" s="54"/>
      <c r="B3537" s="55">
        <v>3519</v>
      </c>
      <c r="C3537" s="55">
        <v>6073930.7772930227</v>
      </c>
      <c r="D3537" s="55">
        <v>0</v>
      </c>
      <c r="E3537" s="55">
        <v>16251644.923776835</v>
      </c>
      <c r="F3537" s="55">
        <v>0</v>
      </c>
      <c r="G3537" s="55">
        <v>0</v>
      </c>
      <c r="H3537" s="55">
        <v>5966962.6114890138</v>
      </c>
      <c r="I3537" s="55">
        <v>5781793.9658772172</v>
      </c>
      <c r="J3537" s="55">
        <v>0</v>
      </c>
      <c r="K3537" s="55">
        <v>16719490.26750938</v>
      </c>
      <c r="L3537" s="55">
        <v>0</v>
      </c>
      <c r="M3537" s="56">
        <v>50793822.545945473</v>
      </c>
    </row>
    <row r="3538" spans="1:13" x14ac:dyDescent="0.4">
      <c r="A3538" s="51"/>
      <c r="B3538" s="52">
        <v>3520</v>
      </c>
      <c r="C3538" s="52">
        <v>45882664.396680392</v>
      </c>
      <c r="D3538" s="52">
        <v>0</v>
      </c>
      <c r="E3538" s="52">
        <v>0</v>
      </c>
      <c r="F3538" s="52">
        <v>0</v>
      </c>
      <c r="G3538" s="52">
        <v>0</v>
      </c>
      <c r="H3538" s="52">
        <v>0</v>
      </c>
      <c r="I3538" s="52">
        <v>6812810.1015824126</v>
      </c>
      <c r="J3538" s="52">
        <v>0</v>
      </c>
      <c r="K3538" s="52">
        <v>9338840.8881665152</v>
      </c>
      <c r="L3538" s="52">
        <v>0</v>
      </c>
      <c r="M3538" s="53">
        <v>62034315.386429325</v>
      </c>
    </row>
    <row r="3539" spans="1:13" x14ac:dyDescent="0.4">
      <c r="A3539" s="54"/>
      <c r="B3539" s="55">
        <v>3521</v>
      </c>
      <c r="C3539" s="55">
        <v>6492545.0282946127</v>
      </c>
      <c r="D3539" s="55">
        <v>0</v>
      </c>
      <c r="E3539" s="55">
        <v>0</v>
      </c>
      <c r="F3539" s="55">
        <v>0</v>
      </c>
      <c r="G3539" s="55">
        <v>0</v>
      </c>
      <c r="H3539" s="55">
        <v>0</v>
      </c>
      <c r="I3539" s="55">
        <v>0</v>
      </c>
      <c r="J3539" s="55">
        <v>0</v>
      </c>
      <c r="K3539" s="55">
        <v>0</v>
      </c>
      <c r="L3539" s="55">
        <v>0</v>
      </c>
      <c r="M3539" s="56">
        <v>6492545.0282946127</v>
      </c>
    </row>
    <row r="3540" spans="1:13" x14ac:dyDescent="0.4">
      <c r="A3540" s="51"/>
      <c r="B3540" s="52">
        <v>3522</v>
      </c>
      <c r="C3540" s="52">
        <v>0</v>
      </c>
      <c r="D3540" s="52">
        <v>0</v>
      </c>
      <c r="E3540" s="52">
        <v>0</v>
      </c>
      <c r="F3540" s="52">
        <v>5992845.1359773502</v>
      </c>
      <c r="G3540" s="52">
        <v>0</v>
      </c>
      <c r="H3540" s="52">
        <v>0</v>
      </c>
      <c r="I3540" s="52">
        <v>0</v>
      </c>
      <c r="J3540" s="52">
        <v>0</v>
      </c>
      <c r="K3540" s="52">
        <v>0</v>
      </c>
      <c r="L3540" s="52">
        <v>0</v>
      </c>
      <c r="M3540" s="53">
        <v>5992845.1359773502</v>
      </c>
    </row>
    <row r="3541" spans="1:13" x14ac:dyDescent="0.4">
      <c r="A3541" s="54"/>
      <c r="B3541" s="55">
        <v>3523</v>
      </c>
      <c r="C3541" s="55">
        <v>0</v>
      </c>
      <c r="D3541" s="55">
        <v>0</v>
      </c>
      <c r="E3541" s="55">
        <v>0</v>
      </c>
      <c r="F3541" s="55">
        <v>0</v>
      </c>
      <c r="G3541" s="55">
        <v>0</v>
      </c>
      <c r="H3541" s="55">
        <v>0</v>
      </c>
      <c r="I3541" s="55">
        <v>0</v>
      </c>
      <c r="J3541" s="55">
        <v>0</v>
      </c>
      <c r="K3541" s="55">
        <v>0</v>
      </c>
      <c r="L3541" s="55">
        <v>0</v>
      </c>
      <c r="M3541" s="56">
        <v>0</v>
      </c>
    </row>
    <row r="3542" spans="1:13" x14ac:dyDescent="0.4">
      <c r="A3542" s="51"/>
      <c r="B3542" s="52">
        <v>3524</v>
      </c>
      <c r="C3542" s="52">
        <v>0</v>
      </c>
      <c r="D3542" s="52">
        <v>14253138.349831585</v>
      </c>
      <c r="E3542" s="52">
        <v>0</v>
      </c>
      <c r="F3542" s="52">
        <v>0</v>
      </c>
      <c r="G3542" s="52">
        <v>0</v>
      </c>
      <c r="H3542" s="52">
        <v>0</v>
      </c>
      <c r="I3542" s="52">
        <v>0</v>
      </c>
      <c r="J3542" s="52">
        <v>0</v>
      </c>
      <c r="K3542" s="52">
        <v>0</v>
      </c>
      <c r="L3542" s="52">
        <v>0</v>
      </c>
      <c r="M3542" s="53">
        <v>14253138.349831585</v>
      </c>
    </row>
    <row r="3543" spans="1:13" x14ac:dyDescent="0.4">
      <c r="A3543" s="54"/>
      <c r="B3543" s="55">
        <v>3525</v>
      </c>
      <c r="C3543" s="55">
        <v>0</v>
      </c>
      <c r="D3543" s="55">
        <v>0</v>
      </c>
      <c r="E3543" s="55">
        <v>0</v>
      </c>
      <c r="F3543" s="55">
        <v>18374454.471929703</v>
      </c>
      <c r="G3543" s="55">
        <v>0</v>
      </c>
      <c r="H3543" s="55">
        <v>0</v>
      </c>
      <c r="I3543" s="55">
        <v>0</v>
      </c>
      <c r="J3543" s="55">
        <v>7187395.582710525</v>
      </c>
      <c r="K3543" s="55">
        <v>0</v>
      </c>
      <c r="L3543" s="55">
        <v>17539960.909314752</v>
      </c>
      <c r="M3543" s="56">
        <v>35914415.381244451</v>
      </c>
    </row>
    <row r="3544" spans="1:13" x14ac:dyDescent="0.4">
      <c r="A3544" s="51"/>
      <c r="B3544" s="52">
        <v>3526</v>
      </c>
      <c r="C3544" s="52">
        <v>0</v>
      </c>
      <c r="D3544" s="52">
        <v>0</v>
      </c>
      <c r="E3544" s="52">
        <v>0</v>
      </c>
      <c r="F3544" s="52">
        <v>0</v>
      </c>
      <c r="G3544" s="52">
        <v>8271452.9424791308</v>
      </c>
      <c r="H3544" s="52">
        <v>51207969.427623123</v>
      </c>
      <c r="I3544" s="52">
        <v>6797466.2896246575</v>
      </c>
      <c r="J3544" s="52">
        <v>0</v>
      </c>
      <c r="K3544" s="52">
        <v>0</v>
      </c>
      <c r="L3544" s="52">
        <v>0</v>
      </c>
      <c r="M3544" s="53">
        <v>66276888.659726918</v>
      </c>
    </row>
    <row r="3545" spans="1:13" x14ac:dyDescent="0.4">
      <c r="A3545" s="54"/>
      <c r="B3545" s="55">
        <v>3527</v>
      </c>
      <c r="C3545" s="55">
        <v>0</v>
      </c>
      <c r="D3545" s="55">
        <v>0</v>
      </c>
      <c r="E3545" s="55">
        <v>0</v>
      </c>
      <c r="F3545" s="55">
        <v>0</v>
      </c>
      <c r="G3545" s="55">
        <v>0</v>
      </c>
      <c r="H3545" s="55">
        <v>0</v>
      </c>
      <c r="I3545" s="55">
        <v>0</v>
      </c>
      <c r="J3545" s="55">
        <v>0</v>
      </c>
      <c r="K3545" s="55">
        <v>0</v>
      </c>
      <c r="L3545" s="55">
        <v>0</v>
      </c>
      <c r="M3545" s="56">
        <v>0</v>
      </c>
    </row>
    <row r="3546" spans="1:13" x14ac:dyDescent="0.4">
      <c r="A3546" s="51"/>
      <c r="B3546" s="52">
        <v>3528</v>
      </c>
      <c r="C3546" s="52">
        <v>0</v>
      </c>
      <c r="D3546" s="52">
        <v>0</v>
      </c>
      <c r="E3546" s="52">
        <v>0</v>
      </c>
      <c r="F3546" s="52">
        <v>0</v>
      </c>
      <c r="G3546" s="52">
        <v>0</v>
      </c>
      <c r="H3546" s="52">
        <v>0</v>
      </c>
      <c r="I3546" s="52">
        <v>0</v>
      </c>
      <c r="J3546" s="52">
        <v>0</v>
      </c>
      <c r="K3546" s="52">
        <v>0</v>
      </c>
      <c r="L3546" s="52">
        <v>0</v>
      </c>
      <c r="M3546" s="53">
        <v>0</v>
      </c>
    </row>
    <row r="3547" spans="1:13" x14ac:dyDescent="0.4">
      <c r="A3547" s="54"/>
      <c r="B3547" s="55">
        <v>3529</v>
      </c>
      <c r="C3547" s="55">
        <v>0</v>
      </c>
      <c r="D3547" s="55">
        <v>0</v>
      </c>
      <c r="E3547" s="55">
        <v>0</v>
      </c>
      <c r="F3547" s="55">
        <v>0</v>
      </c>
      <c r="G3547" s="55">
        <v>0</v>
      </c>
      <c r="H3547" s="55">
        <v>0</v>
      </c>
      <c r="I3547" s="55">
        <v>0</v>
      </c>
      <c r="J3547" s="55">
        <v>0</v>
      </c>
      <c r="K3547" s="55">
        <v>6191081.3941256674</v>
      </c>
      <c r="L3547" s="55">
        <v>0</v>
      </c>
      <c r="M3547" s="56">
        <v>14417336.841169491</v>
      </c>
    </row>
    <row r="3548" spans="1:13" x14ac:dyDescent="0.4">
      <c r="A3548" s="51"/>
      <c r="B3548" s="52">
        <v>3530</v>
      </c>
      <c r="C3548" s="52">
        <v>0</v>
      </c>
      <c r="D3548" s="52">
        <v>0</v>
      </c>
      <c r="E3548" s="52">
        <v>0</v>
      </c>
      <c r="F3548" s="52">
        <v>0</v>
      </c>
      <c r="G3548" s="52">
        <v>0</v>
      </c>
      <c r="H3548" s="52">
        <v>0</v>
      </c>
      <c r="I3548" s="52">
        <v>7951952.6686737454</v>
      </c>
      <c r="J3548" s="52">
        <v>0</v>
      </c>
      <c r="K3548" s="52">
        <v>0</v>
      </c>
      <c r="L3548" s="52">
        <v>0</v>
      </c>
      <c r="M3548" s="53">
        <v>7951952.6686737454</v>
      </c>
    </row>
    <row r="3549" spans="1:13" x14ac:dyDescent="0.4">
      <c r="A3549" s="54"/>
      <c r="B3549" s="55">
        <v>3531</v>
      </c>
      <c r="C3549" s="55">
        <v>0</v>
      </c>
      <c r="D3549" s="55">
        <v>0</v>
      </c>
      <c r="E3549" s="55">
        <v>0</v>
      </c>
      <c r="F3549" s="55">
        <v>10909703.639558544</v>
      </c>
      <c r="G3549" s="55">
        <v>0</v>
      </c>
      <c r="H3549" s="55">
        <v>0</v>
      </c>
      <c r="I3549" s="55">
        <v>0</v>
      </c>
      <c r="J3549" s="55">
        <v>0</v>
      </c>
      <c r="K3549" s="55">
        <v>0</v>
      </c>
      <c r="L3549" s="55">
        <v>0</v>
      </c>
      <c r="M3549" s="56">
        <v>10909703.639558544</v>
      </c>
    </row>
    <row r="3550" spans="1:13" x14ac:dyDescent="0.4">
      <c r="A3550" s="51"/>
      <c r="B3550" s="52">
        <v>3532</v>
      </c>
      <c r="C3550" s="52">
        <v>0</v>
      </c>
      <c r="D3550" s="52">
        <v>0</v>
      </c>
      <c r="E3550" s="52">
        <v>0</v>
      </c>
      <c r="F3550" s="52">
        <v>0</v>
      </c>
      <c r="G3550" s="52">
        <v>9691902.6400199085</v>
      </c>
      <c r="H3550" s="52">
        <v>8462847.7467873693</v>
      </c>
      <c r="I3550" s="52">
        <v>78381225.030989319</v>
      </c>
      <c r="J3550" s="52">
        <v>0</v>
      </c>
      <c r="K3550" s="52">
        <v>11306643.787316021</v>
      </c>
      <c r="L3550" s="52">
        <v>0</v>
      </c>
      <c r="M3550" s="53">
        <v>114994919.12733194</v>
      </c>
    </row>
    <row r="3551" spans="1:13" x14ac:dyDescent="0.4">
      <c r="A3551" s="54"/>
      <c r="B3551" s="55">
        <v>3533</v>
      </c>
      <c r="C3551" s="55">
        <v>0</v>
      </c>
      <c r="D3551" s="55">
        <v>0</v>
      </c>
      <c r="E3551" s="55">
        <v>8311021.3691138625</v>
      </c>
      <c r="F3551" s="55">
        <v>0</v>
      </c>
      <c r="G3551" s="55">
        <v>0</v>
      </c>
      <c r="H3551" s="55">
        <v>0</v>
      </c>
      <c r="I3551" s="55">
        <v>16814631.785969742</v>
      </c>
      <c r="J3551" s="55">
        <v>0</v>
      </c>
      <c r="K3551" s="55">
        <v>0</v>
      </c>
      <c r="L3551" s="55">
        <v>0</v>
      </c>
      <c r="M3551" s="56">
        <v>25125653.155083604</v>
      </c>
    </row>
    <row r="3552" spans="1:13" x14ac:dyDescent="0.4">
      <c r="A3552" s="51"/>
      <c r="B3552" s="52">
        <v>3534</v>
      </c>
      <c r="C3552" s="52">
        <v>0</v>
      </c>
      <c r="D3552" s="52">
        <v>0</v>
      </c>
      <c r="E3552" s="52">
        <v>0</v>
      </c>
      <c r="F3552" s="52">
        <v>0</v>
      </c>
      <c r="G3552" s="52">
        <v>0</v>
      </c>
      <c r="H3552" s="52">
        <v>13928363.520924956</v>
      </c>
      <c r="I3552" s="52">
        <v>0</v>
      </c>
      <c r="J3552" s="52">
        <v>0</v>
      </c>
      <c r="K3552" s="52">
        <v>0</v>
      </c>
      <c r="L3552" s="52">
        <v>0</v>
      </c>
      <c r="M3552" s="53">
        <v>13928363.520924956</v>
      </c>
    </row>
    <row r="3553" spans="1:13" x14ac:dyDescent="0.4">
      <c r="A3553" s="54"/>
      <c r="B3553" s="55">
        <v>3535</v>
      </c>
      <c r="C3553" s="55">
        <v>0</v>
      </c>
      <c r="D3553" s="55">
        <v>0</v>
      </c>
      <c r="E3553" s="55">
        <v>7647603.26590918</v>
      </c>
      <c r="F3553" s="55">
        <v>0</v>
      </c>
      <c r="G3553" s="55">
        <v>0</v>
      </c>
      <c r="H3553" s="55">
        <v>0</v>
      </c>
      <c r="I3553" s="55">
        <v>0</v>
      </c>
      <c r="J3553" s="55">
        <v>0</v>
      </c>
      <c r="K3553" s="55">
        <v>0</v>
      </c>
      <c r="L3553" s="55">
        <v>14373453.312927509</v>
      </c>
      <c r="M3553" s="56">
        <v>22021056.578836687</v>
      </c>
    </row>
    <row r="3554" spans="1:13" x14ac:dyDescent="0.4">
      <c r="A3554" s="51"/>
      <c r="B3554" s="52">
        <v>3536</v>
      </c>
      <c r="C3554" s="52">
        <v>0</v>
      </c>
      <c r="D3554" s="52">
        <v>0</v>
      </c>
      <c r="E3554" s="52">
        <v>0</v>
      </c>
      <c r="F3554" s="52">
        <v>0</v>
      </c>
      <c r="G3554" s="52">
        <v>0</v>
      </c>
      <c r="H3554" s="52">
        <v>0</v>
      </c>
      <c r="I3554" s="52">
        <v>0</v>
      </c>
      <c r="J3554" s="52">
        <v>0</v>
      </c>
      <c r="K3554" s="52">
        <v>0</v>
      </c>
      <c r="L3554" s="52">
        <v>0</v>
      </c>
      <c r="M3554" s="53">
        <v>5939419.6917269137</v>
      </c>
    </row>
    <row r="3555" spans="1:13" x14ac:dyDescent="0.4">
      <c r="A3555" s="54"/>
      <c r="B3555" s="55">
        <v>3537</v>
      </c>
      <c r="C3555" s="55">
        <v>0</v>
      </c>
      <c r="D3555" s="55">
        <v>0</v>
      </c>
      <c r="E3555" s="55">
        <v>0</v>
      </c>
      <c r="F3555" s="55">
        <v>8217413.3796751425</v>
      </c>
      <c r="G3555" s="55">
        <v>0</v>
      </c>
      <c r="H3555" s="55">
        <v>0</v>
      </c>
      <c r="I3555" s="55">
        <v>0</v>
      </c>
      <c r="J3555" s="55">
        <v>0</v>
      </c>
      <c r="K3555" s="55">
        <v>0</v>
      </c>
      <c r="L3555" s="55">
        <v>0</v>
      </c>
      <c r="M3555" s="56">
        <v>8217413.3796751425</v>
      </c>
    </row>
    <row r="3556" spans="1:13" x14ac:dyDescent="0.4">
      <c r="A3556" s="51"/>
      <c r="B3556" s="52">
        <v>3538</v>
      </c>
      <c r="C3556" s="52">
        <v>0</v>
      </c>
      <c r="D3556" s="52">
        <v>8502824.4833833911</v>
      </c>
      <c r="E3556" s="52">
        <v>0</v>
      </c>
      <c r="F3556" s="52">
        <v>0</v>
      </c>
      <c r="G3556" s="52">
        <v>0</v>
      </c>
      <c r="H3556" s="52">
        <v>0</v>
      </c>
      <c r="I3556" s="52">
        <v>0</v>
      </c>
      <c r="J3556" s="52">
        <v>14275793.632775754</v>
      </c>
      <c r="K3556" s="52">
        <v>0</v>
      </c>
      <c r="L3556" s="52">
        <v>0</v>
      </c>
      <c r="M3556" s="53">
        <v>35892379.692237839</v>
      </c>
    </row>
    <row r="3557" spans="1:13" x14ac:dyDescent="0.4">
      <c r="A3557" s="54"/>
      <c r="B3557" s="55">
        <v>3539</v>
      </c>
      <c r="C3557" s="55">
        <v>0</v>
      </c>
      <c r="D3557" s="55">
        <v>0</v>
      </c>
      <c r="E3557" s="55">
        <v>0</v>
      </c>
      <c r="F3557" s="55">
        <v>0</v>
      </c>
      <c r="G3557" s="55">
        <v>0</v>
      </c>
      <c r="H3557" s="55">
        <v>0</v>
      </c>
      <c r="I3557" s="55">
        <v>9924803.6926308069</v>
      </c>
      <c r="J3557" s="55">
        <v>46401997.671700403</v>
      </c>
      <c r="K3557" s="55">
        <v>0</v>
      </c>
      <c r="L3557" s="55">
        <v>0</v>
      </c>
      <c r="M3557" s="56">
        <v>9924803.6926308069</v>
      </c>
    </row>
    <row r="3558" spans="1:13" x14ac:dyDescent="0.4">
      <c r="A3558" s="51"/>
      <c r="B3558" s="52">
        <v>3540</v>
      </c>
      <c r="C3558" s="52">
        <v>0</v>
      </c>
      <c r="D3558" s="52">
        <v>0</v>
      </c>
      <c r="E3558" s="52">
        <v>0</v>
      </c>
      <c r="F3558" s="52">
        <v>0</v>
      </c>
      <c r="G3558" s="52">
        <v>0</v>
      </c>
      <c r="H3558" s="52">
        <v>0</v>
      </c>
      <c r="I3558" s="52">
        <v>6085577.6129460195</v>
      </c>
      <c r="J3558" s="52">
        <v>0</v>
      </c>
      <c r="K3558" s="52">
        <v>0</v>
      </c>
      <c r="L3558" s="52">
        <v>0</v>
      </c>
      <c r="M3558" s="53">
        <v>6085577.6129460195</v>
      </c>
    </row>
    <row r="3559" spans="1:13" x14ac:dyDescent="0.4">
      <c r="A3559" s="54"/>
      <c r="B3559" s="55">
        <v>3541</v>
      </c>
      <c r="C3559" s="55">
        <v>0</v>
      </c>
      <c r="D3559" s="55">
        <v>0</v>
      </c>
      <c r="E3559" s="55">
        <v>0</v>
      </c>
      <c r="F3559" s="55">
        <v>0</v>
      </c>
      <c r="G3559" s="55">
        <v>0</v>
      </c>
      <c r="H3559" s="55">
        <v>0</v>
      </c>
      <c r="I3559" s="55">
        <v>0</v>
      </c>
      <c r="J3559" s="55">
        <v>0</v>
      </c>
      <c r="K3559" s="55">
        <v>0</v>
      </c>
      <c r="L3559" s="55">
        <v>0</v>
      </c>
      <c r="M3559" s="56">
        <v>0</v>
      </c>
    </row>
    <row r="3560" spans="1:13" x14ac:dyDescent="0.4">
      <c r="A3560" s="51"/>
      <c r="B3560" s="52">
        <v>3542</v>
      </c>
      <c r="C3560" s="52">
        <v>0</v>
      </c>
      <c r="D3560" s="52">
        <v>0</v>
      </c>
      <c r="E3560" s="52">
        <v>0</v>
      </c>
      <c r="F3560" s="52">
        <v>0</v>
      </c>
      <c r="G3560" s="52">
        <v>0</v>
      </c>
      <c r="H3560" s="52">
        <v>10774630.87674759</v>
      </c>
      <c r="I3560" s="52">
        <v>0</v>
      </c>
      <c r="J3560" s="52">
        <v>0</v>
      </c>
      <c r="K3560" s="52">
        <v>0</v>
      </c>
      <c r="L3560" s="52">
        <v>0</v>
      </c>
      <c r="M3560" s="53">
        <v>10774630.87674759</v>
      </c>
    </row>
    <row r="3561" spans="1:13" x14ac:dyDescent="0.4">
      <c r="A3561" s="54"/>
      <c r="B3561" s="55">
        <v>3543</v>
      </c>
      <c r="C3561" s="55">
        <v>0</v>
      </c>
      <c r="D3561" s="55">
        <v>0</v>
      </c>
      <c r="E3561" s="55">
        <v>0</v>
      </c>
      <c r="F3561" s="55">
        <v>0</v>
      </c>
      <c r="G3561" s="55">
        <v>0</v>
      </c>
      <c r="H3561" s="55">
        <v>0</v>
      </c>
      <c r="I3561" s="55">
        <v>0</v>
      </c>
      <c r="J3561" s="55">
        <v>0</v>
      </c>
      <c r="K3561" s="55">
        <v>0</v>
      </c>
      <c r="L3561" s="55">
        <v>0</v>
      </c>
      <c r="M3561" s="56">
        <v>0</v>
      </c>
    </row>
    <row r="3562" spans="1:13" x14ac:dyDescent="0.4">
      <c r="A3562" s="51"/>
      <c r="B3562" s="52">
        <v>3544</v>
      </c>
      <c r="C3562" s="52">
        <v>0</v>
      </c>
      <c r="D3562" s="52">
        <v>0</v>
      </c>
      <c r="E3562" s="52">
        <v>0</v>
      </c>
      <c r="F3562" s="52">
        <v>0</v>
      </c>
      <c r="G3562" s="52">
        <v>0</v>
      </c>
      <c r="H3562" s="52">
        <v>0</v>
      </c>
      <c r="I3562" s="52">
        <v>0</v>
      </c>
      <c r="J3562" s="52">
        <v>0</v>
      </c>
      <c r="K3562" s="52">
        <v>0</v>
      </c>
      <c r="L3562" s="52">
        <v>0</v>
      </c>
      <c r="M3562" s="53">
        <v>0</v>
      </c>
    </row>
    <row r="3563" spans="1:13" x14ac:dyDescent="0.4">
      <c r="A3563" s="54"/>
      <c r="B3563" s="55">
        <v>3545</v>
      </c>
      <c r="C3563" s="55">
        <v>0</v>
      </c>
      <c r="D3563" s="55">
        <v>0</v>
      </c>
      <c r="E3563" s="55">
        <v>0</v>
      </c>
      <c r="F3563" s="55">
        <v>0</v>
      </c>
      <c r="G3563" s="55">
        <v>0</v>
      </c>
      <c r="H3563" s="55">
        <v>0</v>
      </c>
      <c r="I3563" s="55">
        <v>0</v>
      </c>
      <c r="J3563" s="55">
        <v>0</v>
      </c>
      <c r="K3563" s="55">
        <v>0</v>
      </c>
      <c r="L3563" s="55">
        <v>8424886.4513394199</v>
      </c>
      <c r="M3563" s="56">
        <v>8424886.4513394199</v>
      </c>
    </row>
    <row r="3564" spans="1:13" x14ac:dyDescent="0.4">
      <c r="A3564" s="51"/>
      <c r="B3564" s="52">
        <v>3546</v>
      </c>
      <c r="C3564" s="52">
        <v>0</v>
      </c>
      <c r="D3564" s="52">
        <v>0</v>
      </c>
      <c r="E3564" s="52">
        <v>9461078.7692857683</v>
      </c>
      <c r="F3564" s="52">
        <v>0</v>
      </c>
      <c r="G3564" s="52">
        <v>0</v>
      </c>
      <c r="H3564" s="52">
        <v>0</v>
      </c>
      <c r="I3564" s="52">
        <v>0</v>
      </c>
      <c r="J3564" s="52">
        <v>0</v>
      </c>
      <c r="K3564" s="52">
        <v>0</v>
      </c>
      <c r="L3564" s="52">
        <v>0</v>
      </c>
      <c r="M3564" s="53">
        <v>9461078.7692857683</v>
      </c>
    </row>
    <row r="3565" spans="1:13" x14ac:dyDescent="0.4">
      <c r="A3565" s="54"/>
      <c r="B3565" s="55">
        <v>3547</v>
      </c>
      <c r="C3565" s="55">
        <v>0</v>
      </c>
      <c r="D3565" s="55">
        <v>0</v>
      </c>
      <c r="E3565" s="55">
        <v>0</v>
      </c>
      <c r="F3565" s="55">
        <v>0</v>
      </c>
      <c r="G3565" s="55">
        <v>0</v>
      </c>
      <c r="H3565" s="55">
        <v>0</v>
      </c>
      <c r="I3565" s="55">
        <v>0</v>
      </c>
      <c r="J3565" s="55">
        <v>0</v>
      </c>
      <c r="K3565" s="55">
        <v>13466048.578987405</v>
      </c>
      <c r="L3565" s="55">
        <v>0</v>
      </c>
      <c r="M3565" s="56">
        <v>13466048.578987405</v>
      </c>
    </row>
    <row r="3566" spans="1:13" x14ac:dyDescent="0.4">
      <c r="A3566" s="51"/>
      <c r="B3566" s="52">
        <v>3548</v>
      </c>
      <c r="C3566" s="52">
        <v>0</v>
      </c>
      <c r="D3566" s="52">
        <v>0</v>
      </c>
      <c r="E3566" s="52">
        <v>0</v>
      </c>
      <c r="F3566" s="52">
        <v>0</v>
      </c>
      <c r="G3566" s="52">
        <v>0</v>
      </c>
      <c r="H3566" s="52">
        <v>0</v>
      </c>
      <c r="I3566" s="52">
        <v>0</v>
      </c>
      <c r="J3566" s="52">
        <v>249124905.08061069</v>
      </c>
      <c r="K3566" s="52">
        <v>0</v>
      </c>
      <c r="L3566" s="52">
        <v>0</v>
      </c>
      <c r="M3566" s="53">
        <v>0</v>
      </c>
    </row>
    <row r="3567" spans="1:13" x14ac:dyDescent="0.4">
      <c r="A3567" s="54"/>
      <c r="B3567" s="55">
        <v>3549</v>
      </c>
      <c r="C3567" s="55">
        <v>0</v>
      </c>
      <c r="D3567" s="55">
        <v>0</v>
      </c>
      <c r="E3567" s="55">
        <v>0</v>
      </c>
      <c r="F3567" s="55">
        <v>46638713.216392398</v>
      </c>
      <c r="G3567" s="55">
        <v>0</v>
      </c>
      <c r="H3567" s="55">
        <v>0</v>
      </c>
      <c r="I3567" s="55">
        <v>0</v>
      </c>
      <c r="J3567" s="55">
        <v>6742806.7387434617</v>
      </c>
      <c r="K3567" s="55">
        <v>6644115.3605629168</v>
      </c>
      <c r="L3567" s="55">
        <v>0</v>
      </c>
      <c r="M3567" s="56">
        <v>53282828.576955318</v>
      </c>
    </row>
    <row r="3568" spans="1:13" x14ac:dyDescent="0.4">
      <c r="A3568" s="51"/>
      <c r="B3568" s="52">
        <v>3550</v>
      </c>
      <c r="C3568" s="52">
        <v>0</v>
      </c>
      <c r="D3568" s="52">
        <v>0</v>
      </c>
      <c r="E3568" s="52">
        <v>0</v>
      </c>
      <c r="F3568" s="52">
        <v>13313075.586544652</v>
      </c>
      <c r="G3568" s="52">
        <v>0</v>
      </c>
      <c r="H3568" s="52">
        <v>0</v>
      </c>
      <c r="I3568" s="52">
        <v>0</v>
      </c>
      <c r="J3568" s="52">
        <v>0</v>
      </c>
      <c r="K3568" s="52">
        <v>152659232.95446396</v>
      </c>
      <c r="L3568" s="52">
        <v>0</v>
      </c>
      <c r="M3568" s="53">
        <v>188304852.31252512</v>
      </c>
    </row>
    <row r="3569" spans="1:13" x14ac:dyDescent="0.4">
      <c r="A3569" s="54"/>
      <c r="B3569" s="55">
        <v>3551</v>
      </c>
      <c r="C3569" s="55">
        <v>0</v>
      </c>
      <c r="D3569" s="55">
        <v>0</v>
      </c>
      <c r="E3569" s="55">
        <v>0</v>
      </c>
      <c r="F3569" s="55">
        <v>0</v>
      </c>
      <c r="G3569" s="55">
        <v>0</v>
      </c>
      <c r="H3569" s="55">
        <v>0</v>
      </c>
      <c r="I3569" s="55">
        <v>0</v>
      </c>
      <c r="J3569" s="55">
        <v>0</v>
      </c>
      <c r="K3569" s="55">
        <v>0</v>
      </c>
      <c r="L3569" s="55">
        <v>0</v>
      </c>
      <c r="M3569" s="56">
        <v>0</v>
      </c>
    </row>
    <row r="3570" spans="1:13" x14ac:dyDescent="0.4">
      <c r="A3570" s="51"/>
      <c r="B3570" s="52">
        <v>3552</v>
      </c>
      <c r="C3570" s="52">
        <v>0</v>
      </c>
      <c r="D3570" s="52">
        <v>0</v>
      </c>
      <c r="E3570" s="52">
        <v>10373819.306576272</v>
      </c>
      <c r="F3570" s="52">
        <v>0</v>
      </c>
      <c r="G3570" s="52">
        <v>0</v>
      </c>
      <c r="H3570" s="52">
        <v>0</v>
      </c>
      <c r="I3570" s="52">
        <v>0</v>
      </c>
      <c r="J3570" s="52">
        <v>0</v>
      </c>
      <c r="K3570" s="52">
        <v>0</v>
      </c>
      <c r="L3570" s="52">
        <v>0</v>
      </c>
      <c r="M3570" s="53">
        <v>10373819.306576272</v>
      </c>
    </row>
    <row r="3571" spans="1:13" x14ac:dyDescent="0.4">
      <c r="A3571" s="54"/>
      <c r="B3571" s="55">
        <v>3553</v>
      </c>
      <c r="C3571" s="55">
        <v>0</v>
      </c>
      <c r="D3571" s="55">
        <v>0</v>
      </c>
      <c r="E3571" s="55">
        <v>0</v>
      </c>
      <c r="F3571" s="55">
        <v>0</v>
      </c>
      <c r="G3571" s="55">
        <v>0</v>
      </c>
      <c r="H3571" s="55">
        <v>0</v>
      </c>
      <c r="I3571" s="55">
        <v>0</v>
      </c>
      <c r="J3571" s="55">
        <v>0</v>
      </c>
      <c r="K3571" s="55">
        <v>0</v>
      </c>
      <c r="L3571" s="55">
        <v>0</v>
      </c>
      <c r="M3571" s="56">
        <v>0</v>
      </c>
    </row>
    <row r="3572" spans="1:13" x14ac:dyDescent="0.4">
      <c r="A3572" s="51"/>
      <c r="B3572" s="52">
        <v>3554</v>
      </c>
      <c r="C3572" s="52">
        <v>0</v>
      </c>
      <c r="D3572" s="52">
        <v>0</v>
      </c>
      <c r="E3572" s="52">
        <v>0</v>
      </c>
      <c r="F3572" s="52">
        <v>0</v>
      </c>
      <c r="G3572" s="52">
        <v>0</v>
      </c>
      <c r="H3572" s="52">
        <v>19780362.550384261</v>
      </c>
      <c r="I3572" s="52">
        <v>0</v>
      </c>
      <c r="J3572" s="52">
        <v>0</v>
      </c>
      <c r="K3572" s="52">
        <v>0</v>
      </c>
      <c r="L3572" s="52">
        <v>0</v>
      </c>
      <c r="M3572" s="53">
        <v>19780362.550384261</v>
      </c>
    </row>
    <row r="3573" spans="1:13" x14ac:dyDescent="0.4">
      <c r="A3573" s="54"/>
      <c r="B3573" s="55">
        <v>3555</v>
      </c>
      <c r="C3573" s="55">
        <v>9834833.8587536439</v>
      </c>
      <c r="D3573" s="55">
        <v>0</v>
      </c>
      <c r="E3573" s="55">
        <v>8917038.0577639956</v>
      </c>
      <c r="F3573" s="55">
        <v>0</v>
      </c>
      <c r="G3573" s="55">
        <v>0</v>
      </c>
      <c r="H3573" s="55">
        <v>13471112.304250062</v>
      </c>
      <c r="I3573" s="55">
        <v>14272536.794412704</v>
      </c>
      <c r="J3573" s="55">
        <v>0</v>
      </c>
      <c r="K3573" s="55">
        <v>0</v>
      </c>
      <c r="L3573" s="55">
        <v>0</v>
      </c>
      <c r="M3573" s="56">
        <v>46495521.015180402</v>
      </c>
    </row>
    <row r="3574" spans="1:13" x14ac:dyDescent="0.4">
      <c r="A3574" s="51"/>
      <c r="B3574" s="52">
        <v>3556</v>
      </c>
      <c r="C3574" s="52">
        <v>67426189.400937006</v>
      </c>
      <c r="D3574" s="52">
        <v>0</v>
      </c>
      <c r="E3574" s="52">
        <v>0</v>
      </c>
      <c r="F3574" s="52">
        <v>0</v>
      </c>
      <c r="G3574" s="52">
        <v>0</v>
      </c>
      <c r="H3574" s="52">
        <v>0</v>
      </c>
      <c r="I3574" s="52">
        <v>0</v>
      </c>
      <c r="J3574" s="52">
        <v>0</v>
      </c>
      <c r="K3574" s="52">
        <v>0</v>
      </c>
      <c r="L3574" s="52">
        <v>0</v>
      </c>
      <c r="M3574" s="53">
        <v>67426189.400937006</v>
      </c>
    </row>
    <row r="3575" spans="1:13" x14ac:dyDescent="0.4">
      <c r="A3575" s="54"/>
      <c r="B3575" s="55">
        <v>3557</v>
      </c>
      <c r="C3575" s="55">
        <v>7040423.8728949651</v>
      </c>
      <c r="D3575" s="55">
        <v>5919557.9535149196</v>
      </c>
      <c r="E3575" s="55">
        <v>0</v>
      </c>
      <c r="F3575" s="55">
        <v>0</v>
      </c>
      <c r="G3575" s="55">
        <v>0</v>
      </c>
      <c r="H3575" s="55">
        <v>0</v>
      </c>
      <c r="I3575" s="55">
        <v>0</v>
      </c>
      <c r="J3575" s="55">
        <v>0</v>
      </c>
      <c r="K3575" s="55">
        <v>0</v>
      </c>
      <c r="L3575" s="55">
        <v>0</v>
      </c>
      <c r="M3575" s="56">
        <v>12959981.826409884</v>
      </c>
    </row>
    <row r="3576" spans="1:13" x14ac:dyDescent="0.4">
      <c r="A3576" s="51"/>
      <c r="B3576" s="52">
        <v>3558</v>
      </c>
      <c r="C3576" s="52">
        <v>0</v>
      </c>
      <c r="D3576" s="52">
        <v>0</v>
      </c>
      <c r="E3576" s="52">
        <v>0</v>
      </c>
      <c r="F3576" s="52">
        <v>0</v>
      </c>
      <c r="G3576" s="52">
        <v>0</v>
      </c>
      <c r="H3576" s="52">
        <v>0</v>
      </c>
      <c r="I3576" s="52">
        <v>0</v>
      </c>
      <c r="J3576" s="52">
        <v>0</v>
      </c>
      <c r="K3576" s="52">
        <v>0</v>
      </c>
      <c r="L3576" s="52">
        <v>0</v>
      </c>
      <c r="M3576" s="53">
        <v>0</v>
      </c>
    </row>
    <row r="3577" spans="1:13" x14ac:dyDescent="0.4">
      <c r="A3577" s="54"/>
      <c r="B3577" s="55">
        <v>3559</v>
      </c>
      <c r="C3577" s="55">
        <v>0</v>
      </c>
      <c r="D3577" s="55">
        <v>0</v>
      </c>
      <c r="E3577" s="55">
        <v>0</v>
      </c>
      <c r="F3577" s="55">
        <v>0</v>
      </c>
      <c r="G3577" s="55">
        <v>6049432.7061317489</v>
      </c>
      <c r="H3577" s="55">
        <v>0</v>
      </c>
      <c r="I3577" s="55">
        <v>0</v>
      </c>
      <c r="J3577" s="55">
        <v>0</v>
      </c>
      <c r="K3577" s="55">
        <v>0</v>
      </c>
      <c r="L3577" s="55">
        <v>0</v>
      </c>
      <c r="M3577" s="56">
        <v>6049432.7061317489</v>
      </c>
    </row>
    <row r="3578" spans="1:13" x14ac:dyDescent="0.4">
      <c r="A3578" s="51"/>
      <c r="B3578" s="52">
        <v>3560</v>
      </c>
      <c r="C3578" s="52">
        <v>0</v>
      </c>
      <c r="D3578" s="52">
        <v>0</v>
      </c>
      <c r="E3578" s="52">
        <v>0</v>
      </c>
      <c r="F3578" s="52">
        <v>0</v>
      </c>
      <c r="G3578" s="52">
        <v>0</v>
      </c>
      <c r="H3578" s="52">
        <v>0</v>
      </c>
      <c r="I3578" s="52">
        <v>0</v>
      </c>
      <c r="J3578" s="52">
        <v>0</v>
      </c>
      <c r="K3578" s="52">
        <v>0</v>
      </c>
      <c r="L3578" s="52">
        <v>0</v>
      </c>
      <c r="M3578" s="53">
        <v>0</v>
      </c>
    </row>
    <row r="3579" spans="1:13" x14ac:dyDescent="0.4">
      <c r="A3579" s="54"/>
      <c r="B3579" s="55">
        <v>3561</v>
      </c>
      <c r="C3579" s="55">
        <v>0</v>
      </c>
      <c r="D3579" s="55">
        <v>0</v>
      </c>
      <c r="E3579" s="55">
        <v>6460005.4388512578</v>
      </c>
      <c r="F3579" s="55">
        <v>0</v>
      </c>
      <c r="G3579" s="55">
        <v>0</v>
      </c>
      <c r="H3579" s="55">
        <v>9034453.9382193778</v>
      </c>
      <c r="I3579" s="55">
        <v>0</v>
      </c>
      <c r="J3579" s="55">
        <v>0</v>
      </c>
      <c r="K3579" s="55">
        <v>0</v>
      </c>
      <c r="L3579" s="55">
        <v>0</v>
      </c>
      <c r="M3579" s="56">
        <v>15494459.377070636</v>
      </c>
    </row>
    <row r="3580" spans="1:13" x14ac:dyDescent="0.4">
      <c r="A3580" s="51"/>
      <c r="B3580" s="52">
        <v>3562</v>
      </c>
      <c r="C3580" s="52">
        <v>0</v>
      </c>
      <c r="D3580" s="52">
        <v>57454724.896561295</v>
      </c>
      <c r="E3580" s="52">
        <v>14865856.148782777</v>
      </c>
      <c r="F3580" s="52">
        <v>0</v>
      </c>
      <c r="G3580" s="52">
        <v>0</v>
      </c>
      <c r="H3580" s="52">
        <v>13420263.01589847</v>
      </c>
      <c r="I3580" s="52">
        <v>0</v>
      </c>
      <c r="J3580" s="52">
        <v>0</v>
      </c>
      <c r="K3580" s="52">
        <v>0</v>
      </c>
      <c r="L3580" s="52">
        <v>0</v>
      </c>
      <c r="M3580" s="53">
        <v>85740844.061242521</v>
      </c>
    </row>
    <row r="3581" spans="1:13" x14ac:dyDescent="0.4">
      <c r="A3581" s="54"/>
      <c r="B3581" s="55">
        <v>3563</v>
      </c>
      <c r="C3581" s="55">
        <v>0</v>
      </c>
      <c r="D3581" s="55">
        <v>0</v>
      </c>
      <c r="E3581" s="55">
        <v>0</v>
      </c>
      <c r="F3581" s="55">
        <v>0</v>
      </c>
      <c r="G3581" s="55">
        <v>0</v>
      </c>
      <c r="H3581" s="55">
        <v>0</v>
      </c>
      <c r="I3581" s="55">
        <v>0</v>
      </c>
      <c r="J3581" s="55">
        <v>0</v>
      </c>
      <c r="K3581" s="55">
        <v>6548426.6674526874</v>
      </c>
      <c r="L3581" s="55">
        <v>0</v>
      </c>
      <c r="M3581" s="56">
        <v>6548426.6674526874</v>
      </c>
    </row>
    <row r="3582" spans="1:13" x14ac:dyDescent="0.4">
      <c r="A3582" s="51"/>
      <c r="B3582" s="52">
        <v>3564</v>
      </c>
      <c r="C3582" s="52">
        <v>0</v>
      </c>
      <c r="D3582" s="52">
        <v>0</v>
      </c>
      <c r="E3582" s="52">
        <v>0</v>
      </c>
      <c r="F3582" s="52">
        <v>0</v>
      </c>
      <c r="G3582" s="52">
        <v>0</v>
      </c>
      <c r="H3582" s="52">
        <v>0</v>
      </c>
      <c r="I3582" s="52">
        <v>0</v>
      </c>
      <c r="J3582" s="52">
        <v>0</v>
      </c>
      <c r="K3582" s="52">
        <v>0</v>
      </c>
      <c r="L3582" s="52">
        <v>0</v>
      </c>
      <c r="M3582" s="53">
        <v>0</v>
      </c>
    </row>
    <row r="3583" spans="1:13" x14ac:dyDescent="0.4">
      <c r="A3583" s="54"/>
      <c r="B3583" s="55">
        <v>3565</v>
      </c>
      <c r="C3583" s="55">
        <v>0</v>
      </c>
      <c r="D3583" s="55">
        <v>0</v>
      </c>
      <c r="E3583" s="55">
        <v>0</v>
      </c>
      <c r="F3583" s="55">
        <v>0</v>
      </c>
      <c r="G3583" s="55">
        <v>7373744.0278189043</v>
      </c>
      <c r="H3583" s="55">
        <v>765523883.48094893</v>
      </c>
      <c r="I3583" s="55">
        <v>0</v>
      </c>
      <c r="J3583" s="55">
        <v>0</v>
      </c>
      <c r="K3583" s="55">
        <v>0</v>
      </c>
      <c r="L3583" s="55">
        <v>0</v>
      </c>
      <c r="M3583" s="56">
        <v>772897627.50876784</v>
      </c>
    </row>
    <row r="3584" spans="1:13" x14ac:dyDescent="0.4">
      <c r="A3584" s="51"/>
      <c r="B3584" s="52">
        <v>3566</v>
      </c>
      <c r="C3584" s="52">
        <v>0</v>
      </c>
      <c r="D3584" s="52">
        <v>52964201.281448007</v>
      </c>
      <c r="E3584" s="52">
        <v>0</v>
      </c>
      <c r="F3584" s="52">
        <v>0</v>
      </c>
      <c r="G3584" s="52">
        <v>0</v>
      </c>
      <c r="H3584" s="52">
        <v>0</v>
      </c>
      <c r="I3584" s="52">
        <v>0</v>
      </c>
      <c r="J3584" s="52">
        <v>6147131.3778844513</v>
      </c>
      <c r="K3584" s="52">
        <v>0</v>
      </c>
      <c r="L3584" s="52">
        <v>0</v>
      </c>
      <c r="M3584" s="53">
        <v>52964201.281448007</v>
      </c>
    </row>
    <row r="3585" spans="1:13" x14ac:dyDescent="0.4">
      <c r="A3585" s="54"/>
      <c r="B3585" s="55">
        <v>3567</v>
      </c>
      <c r="C3585" s="55">
        <v>0</v>
      </c>
      <c r="D3585" s="55">
        <v>0</v>
      </c>
      <c r="E3585" s="55">
        <v>0</v>
      </c>
      <c r="F3585" s="55">
        <v>0</v>
      </c>
      <c r="G3585" s="55">
        <v>0</v>
      </c>
      <c r="H3585" s="55">
        <v>0</v>
      </c>
      <c r="I3585" s="55">
        <v>0</v>
      </c>
      <c r="J3585" s="55">
        <v>0</v>
      </c>
      <c r="K3585" s="55">
        <v>0</v>
      </c>
      <c r="L3585" s="55">
        <v>0</v>
      </c>
      <c r="M3585" s="56">
        <v>0</v>
      </c>
    </row>
    <row r="3586" spans="1:13" x14ac:dyDescent="0.4">
      <c r="A3586" s="51"/>
      <c r="B3586" s="52">
        <v>3568</v>
      </c>
      <c r="C3586" s="52">
        <v>6471405.1180908605</v>
      </c>
      <c r="D3586" s="52">
        <v>8212433.3423624579</v>
      </c>
      <c r="E3586" s="52">
        <v>0</v>
      </c>
      <c r="F3586" s="52">
        <v>0</v>
      </c>
      <c r="G3586" s="52">
        <v>17312089.159524612</v>
      </c>
      <c r="H3586" s="52">
        <v>0</v>
      </c>
      <c r="I3586" s="52">
        <v>6300451.3954342688</v>
      </c>
      <c r="J3586" s="52">
        <v>0</v>
      </c>
      <c r="K3586" s="52">
        <v>0</v>
      </c>
      <c r="L3586" s="52">
        <v>0</v>
      </c>
      <c r="M3586" s="53">
        <v>38296379.015412197</v>
      </c>
    </row>
    <row r="3587" spans="1:13" x14ac:dyDescent="0.4">
      <c r="A3587" s="54"/>
      <c r="B3587" s="55">
        <v>3569</v>
      </c>
      <c r="C3587" s="55">
        <v>0</v>
      </c>
      <c r="D3587" s="55">
        <v>8432921.890103396</v>
      </c>
      <c r="E3587" s="55">
        <v>5955591.13925754</v>
      </c>
      <c r="F3587" s="55">
        <v>0</v>
      </c>
      <c r="G3587" s="55">
        <v>0</v>
      </c>
      <c r="H3587" s="55">
        <v>0</v>
      </c>
      <c r="I3587" s="55">
        <v>0</v>
      </c>
      <c r="J3587" s="55">
        <v>0</v>
      </c>
      <c r="K3587" s="55">
        <v>0</v>
      </c>
      <c r="L3587" s="55">
        <v>0</v>
      </c>
      <c r="M3587" s="56">
        <v>21060423.775299799</v>
      </c>
    </row>
    <row r="3588" spans="1:13" x14ac:dyDescent="0.4">
      <c r="A3588" s="51"/>
      <c r="B3588" s="52">
        <v>3570</v>
      </c>
      <c r="C3588" s="52">
        <v>0</v>
      </c>
      <c r="D3588" s="52">
        <v>0</v>
      </c>
      <c r="E3588" s="52">
        <v>0</v>
      </c>
      <c r="F3588" s="52">
        <v>0</v>
      </c>
      <c r="G3588" s="52">
        <v>0</v>
      </c>
      <c r="H3588" s="52">
        <v>0</v>
      </c>
      <c r="I3588" s="52">
        <v>0</v>
      </c>
      <c r="J3588" s="52">
        <v>0</v>
      </c>
      <c r="K3588" s="52">
        <v>0</v>
      </c>
      <c r="L3588" s="52">
        <v>7796043.4187340476</v>
      </c>
      <c r="M3588" s="53">
        <v>7796043.4187340476</v>
      </c>
    </row>
    <row r="3589" spans="1:13" x14ac:dyDescent="0.4">
      <c r="A3589" s="54"/>
      <c r="B3589" s="55">
        <v>3571</v>
      </c>
      <c r="C3589" s="55">
        <v>0</v>
      </c>
      <c r="D3589" s="55">
        <v>0</v>
      </c>
      <c r="E3589" s="55">
        <v>0</v>
      </c>
      <c r="F3589" s="55">
        <v>0</v>
      </c>
      <c r="G3589" s="55">
        <v>0</v>
      </c>
      <c r="H3589" s="55">
        <v>0</v>
      </c>
      <c r="I3589" s="55">
        <v>0</v>
      </c>
      <c r="J3589" s="55">
        <v>0</v>
      </c>
      <c r="K3589" s="55">
        <v>0</v>
      </c>
      <c r="L3589" s="55">
        <v>0</v>
      </c>
      <c r="M3589" s="56">
        <v>0</v>
      </c>
    </row>
    <row r="3590" spans="1:13" x14ac:dyDescent="0.4">
      <c r="A3590" s="51"/>
      <c r="B3590" s="52">
        <v>3572</v>
      </c>
      <c r="C3590" s="52">
        <v>0</v>
      </c>
      <c r="D3590" s="52">
        <v>0</v>
      </c>
      <c r="E3590" s="52">
        <v>0</v>
      </c>
      <c r="F3590" s="52">
        <v>0</v>
      </c>
      <c r="G3590" s="52">
        <v>10330456.996724209</v>
      </c>
      <c r="H3590" s="52">
        <v>0</v>
      </c>
      <c r="I3590" s="52">
        <v>0</v>
      </c>
      <c r="J3590" s="52">
        <v>7628511.8097974481</v>
      </c>
      <c r="K3590" s="52">
        <v>0</v>
      </c>
      <c r="L3590" s="52">
        <v>0</v>
      </c>
      <c r="M3590" s="53">
        <v>10330456.996724209</v>
      </c>
    </row>
    <row r="3591" spans="1:13" x14ac:dyDescent="0.4">
      <c r="A3591" s="54"/>
      <c r="B3591" s="55">
        <v>3573</v>
      </c>
      <c r="C3591" s="55">
        <v>0</v>
      </c>
      <c r="D3591" s="55">
        <v>6929679.1577596525</v>
      </c>
      <c r="E3591" s="55">
        <v>0</v>
      </c>
      <c r="F3591" s="55">
        <v>0</v>
      </c>
      <c r="G3591" s="55">
        <v>0</v>
      </c>
      <c r="H3591" s="55">
        <v>0</v>
      </c>
      <c r="I3591" s="55">
        <v>0</v>
      </c>
      <c r="J3591" s="55">
        <v>0</v>
      </c>
      <c r="K3591" s="55">
        <v>0</v>
      </c>
      <c r="L3591" s="55">
        <v>0</v>
      </c>
      <c r="M3591" s="56">
        <v>6929679.1577596525</v>
      </c>
    </row>
    <row r="3592" spans="1:13" x14ac:dyDescent="0.4">
      <c r="A3592" s="51"/>
      <c r="B3592" s="52">
        <v>3574</v>
      </c>
      <c r="C3592" s="52">
        <v>0</v>
      </c>
      <c r="D3592" s="52">
        <v>0</v>
      </c>
      <c r="E3592" s="52">
        <v>0</v>
      </c>
      <c r="F3592" s="52">
        <v>0</v>
      </c>
      <c r="G3592" s="52">
        <v>0</v>
      </c>
      <c r="H3592" s="52">
        <v>0</v>
      </c>
      <c r="I3592" s="52">
        <v>0</v>
      </c>
      <c r="J3592" s="52">
        <v>0</v>
      </c>
      <c r="K3592" s="52">
        <v>0</v>
      </c>
      <c r="L3592" s="52">
        <v>0</v>
      </c>
      <c r="M3592" s="53">
        <v>0</v>
      </c>
    </row>
    <row r="3593" spans="1:13" x14ac:dyDescent="0.4">
      <c r="A3593" s="54"/>
      <c r="B3593" s="55">
        <v>3575</v>
      </c>
      <c r="C3593" s="55">
        <v>8153995.2879065424</v>
      </c>
      <c r="D3593" s="55">
        <v>0</v>
      </c>
      <c r="E3593" s="55">
        <v>0</v>
      </c>
      <c r="F3593" s="55">
        <v>0</v>
      </c>
      <c r="G3593" s="55">
        <v>0</v>
      </c>
      <c r="H3593" s="55">
        <v>0</v>
      </c>
      <c r="I3593" s="55">
        <v>7540404.9788467297</v>
      </c>
      <c r="J3593" s="55">
        <v>0</v>
      </c>
      <c r="K3593" s="55">
        <v>0</v>
      </c>
      <c r="L3593" s="55">
        <v>0</v>
      </c>
      <c r="M3593" s="56">
        <v>15694400.266753271</v>
      </c>
    </row>
    <row r="3594" spans="1:13" x14ac:dyDescent="0.4">
      <c r="A3594" s="51"/>
      <c r="B3594" s="52">
        <v>3576</v>
      </c>
      <c r="C3594" s="52">
        <v>0</v>
      </c>
      <c r="D3594" s="52">
        <v>0</v>
      </c>
      <c r="E3594" s="52">
        <v>0</v>
      </c>
      <c r="F3594" s="52">
        <v>0</v>
      </c>
      <c r="G3594" s="52">
        <v>0</v>
      </c>
      <c r="H3594" s="52">
        <v>0</v>
      </c>
      <c r="I3594" s="52">
        <v>0</v>
      </c>
      <c r="J3594" s="52">
        <v>0</v>
      </c>
      <c r="K3594" s="52">
        <v>0</v>
      </c>
      <c r="L3594" s="52">
        <v>0</v>
      </c>
      <c r="M3594" s="53">
        <v>0</v>
      </c>
    </row>
    <row r="3595" spans="1:13" x14ac:dyDescent="0.4">
      <c r="A3595" s="54"/>
      <c r="B3595" s="55">
        <v>3577</v>
      </c>
      <c r="C3595" s="55">
        <v>0</v>
      </c>
      <c r="D3595" s="55">
        <v>9584762.9517724104</v>
      </c>
      <c r="E3595" s="55">
        <v>0</v>
      </c>
      <c r="F3595" s="55">
        <v>0</v>
      </c>
      <c r="G3595" s="55">
        <v>0</v>
      </c>
      <c r="H3595" s="55">
        <v>0</v>
      </c>
      <c r="I3595" s="55">
        <v>0</v>
      </c>
      <c r="J3595" s="55">
        <v>0</v>
      </c>
      <c r="K3595" s="55">
        <v>0</v>
      </c>
      <c r="L3595" s="55">
        <v>0</v>
      </c>
      <c r="M3595" s="56">
        <v>9584762.9517724104</v>
      </c>
    </row>
    <row r="3596" spans="1:13" x14ac:dyDescent="0.4">
      <c r="A3596" s="51"/>
      <c r="B3596" s="52">
        <v>3578</v>
      </c>
      <c r="C3596" s="52">
        <v>0</v>
      </c>
      <c r="D3596" s="52">
        <v>0</v>
      </c>
      <c r="E3596" s="52">
        <v>0</v>
      </c>
      <c r="F3596" s="52">
        <v>0</v>
      </c>
      <c r="G3596" s="52">
        <v>0</v>
      </c>
      <c r="H3596" s="52">
        <v>0</v>
      </c>
      <c r="I3596" s="52">
        <v>0</v>
      </c>
      <c r="J3596" s="52">
        <v>0</v>
      </c>
      <c r="K3596" s="52">
        <v>0</v>
      </c>
      <c r="L3596" s="52">
        <v>0</v>
      </c>
      <c r="M3596" s="53">
        <v>0</v>
      </c>
    </row>
    <row r="3597" spans="1:13" x14ac:dyDescent="0.4">
      <c r="A3597" s="54"/>
      <c r="B3597" s="55">
        <v>3579</v>
      </c>
      <c r="C3597" s="55">
        <v>8784663.9446035586</v>
      </c>
      <c r="D3597" s="55">
        <v>19718727.162380263</v>
      </c>
      <c r="E3597" s="55">
        <v>0</v>
      </c>
      <c r="F3597" s="55">
        <v>0</v>
      </c>
      <c r="G3597" s="55">
        <v>0</v>
      </c>
      <c r="H3597" s="55">
        <v>0</v>
      </c>
      <c r="I3597" s="55">
        <v>0</v>
      </c>
      <c r="J3597" s="55">
        <v>0</v>
      </c>
      <c r="K3597" s="55">
        <v>0</v>
      </c>
      <c r="L3597" s="55">
        <v>0</v>
      </c>
      <c r="M3597" s="56">
        <v>48495332.781176321</v>
      </c>
    </row>
    <row r="3598" spans="1:13" x14ac:dyDescent="0.4">
      <c r="A3598" s="51"/>
      <c r="B3598" s="52">
        <v>3580</v>
      </c>
      <c r="C3598" s="52">
        <v>13646372.122857479</v>
      </c>
      <c r="D3598" s="52">
        <v>0</v>
      </c>
      <c r="E3598" s="52">
        <v>0</v>
      </c>
      <c r="F3598" s="52">
        <v>0</v>
      </c>
      <c r="G3598" s="52">
        <v>0</v>
      </c>
      <c r="H3598" s="52">
        <v>0</v>
      </c>
      <c r="I3598" s="52">
        <v>0</v>
      </c>
      <c r="J3598" s="52">
        <v>39952590.677366897</v>
      </c>
      <c r="K3598" s="52">
        <v>0</v>
      </c>
      <c r="L3598" s="52">
        <v>0</v>
      </c>
      <c r="M3598" s="53">
        <v>13646372.122857479</v>
      </c>
    </row>
    <row r="3599" spans="1:13" x14ac:dyDescent="0.4">
      <c r="A3599" s="54"/>
      <c r="B3599" s="55">
        <v>3581</v>
      </c>
      <c r="C3599" s="55">
        <v>0</v>
      </c>
      <c r="D3599" s="55">
        <v>5798387.5016009435</v>
      </c>
      <c r="E3599" s="55">
        <v>0</v>
      </c>
      <c r="F3599" s="55">
        <v>0</v>
      </c>
      <c r="G3599" s="55">
        <v>0</v>
      </c>
      <c r="H3599" s="55">
        <v>0</v>
      </c>
      <c r="I3599" s="55">
        <v>0</v>
      </c>
      <c r="J3599" s="55">
        <v>0</v>
      </c>
      <c r="K3599" s="55">
        <v>0</v>
      </c>
      <c r="L3599" s="55">
        <v>0</v>
      </c>
      <c r="M3599" s="56">
        <v>5798387.5016009435</v>
      </c>
    </row>
    <row r="3600" spans="1:13" x14ac:dyDescent="0.4">
      <c r="A3600" s="51"/>
      <c r="B3600" s="52">
        <v>3582</v>
      </c>
      <c r="C3600" s="52">
        <v>0</v>
      </c>
      <c r="D3600" s="52">
        <v>0</v>
      </c>
      <c r="E3600" s="52">
        <v>0</v>
      </c>
      <c r="F3600" s="52">
        <v>0</v>
      </c>
      <c r="G3600" s="52">
        <v>0</v>
      </c>
      <c r="H3600" s="52">
        <v>0</v>
      </c>
      <c r="I3600" s="52">
        <v>0</v>
      </c>
      <c r="J3600" s="52">
        <v>17363539.716991149</v>
      </c>
      <c r="K3600" s="52">
        <v>0</v>
      </c>
      <c r="L3600" s="52">
        <v>0</v>
      </c>
      <c r="M3600" s="53">
        <v>0</v>
      </c>
    </row>
    <row r="3601" spans="1:13" x14ac:dyDescent="0.4">
      <c r="A3601" s="54"/>
      <c r="B3601" s="55">
        <v>3583</v>
      </c>
      <c r="C3601" s="55">
        <v>0</v>
      </c>
      <c r="D3601" s="55">
        <v>9772438.5052764844</v>
      </c>
      <c r="E3601" s="55">
        <v>0</v>
      </c>
      <c r="F3601" s="55">
        <v>0</v>
      </c>
      <c r="G3601" s="55">
        <v>0</v>
      </c>
      <c r="H3601" s="55">
        <v>0</v>
      </c>
      <c r="I3601" s="55">
        <v>0</v>
      </c>
      <c r="J3601" s="55">
        <v>0</v>
      </c>
      <c r="K3601" s="55">
        <v>0</v>
      </c>
      <c r="L3601" s="55">
        <v>0</v>
      </c>
      <c r="M3601" s="56">
        <v>9772438.5052764844</v>
      </c>
    </row>
    <row r="3602" spans="1:13" x14ac:dyDescent="0.4">
      <c r="A3602" s="51"/>
      <c r="B3602" s="52">
        <v>3584</v>
      </c>
      <c r="C3602" s="52">
        <v>0</v>
      </c>
      <c r="D3602" s="52">
        <v>0</v>
      </c>
      <c r="E3602" s="52">
        <v>0</v>
      </c>
      <c r="F3602" s="52">
        <v>0</v>
      </c>
      <c r="G3602" s="52">
        <v>0</v>
      </c>
      <c r="H3602" s="52">
        <v>0</v>
      </c>
      <c r="I3602" s="52">
        <v>0</v>
      </c>
      <c r="J3602" s="52">
        <v>12933282.230054813</v>
      </c>
      <c r="K3602" s="52">
        <v>0</v>
      </c>
      <c r="L3602" s="52">
        <v>0</v>
      </c>
      <c r="M3602" s="53">
        <v>0</v>
      </c>
    </row>
    <row r="3603" spans="1:13" x14ac:dyDescent="0.4">
      <c r="A3603" s="54"/>
      <c r="B3603" s="55">
        <v>3585</v>
      </c>
      <c r="C3603" s="55">
        <v>0</v>
      </c>
      <c r="D3603" s="55">
        <v>0</v>
      </c>
      <c r="E3603" s="55">
        <v>0</v>
      </c>
      <c r="F3603" s="55">
        <v>0</v>
      </c>
      <c r="G3603" s="55">
        <v>0</v>
      </c>
      <c r="H3603" s="55">
        <v>5803708.2215775196</v>
      </c>
      <c r="I3603" s="55">
        <v>0</v>
      </c>
      <c r="J3603" s="55">
        <v>0</v>
      </c>
      <c r="K3603" s="55">
        <v>0</v>
      </c>
      <c r="L3603" s="55">
        <v>0</v>
      </c>
      <c r="M3603" s="56">
        <v>5803708.2215775196</v>
      </c>
    </row>
    <row r="3604" spans="1:13" x14ac:dyDescent="0.4">
      <c r="A3604" s="51"/>
      <c r="B3604" s="52">
        <v>3586</v>
      </c>
      <c r="C3604" s="52">
        <v>0</v>
      </c>
      <c r="D3604" s="52">
        <v>0</v>
      </c>
      <c r="E3604" s="52">
        <v>0</v>
      </c>
      <c r="F3604" s="52">
        <v>0</v>
      </c>
      <c r="G3604" s="52">
        <v>0</v>
      </c>
      <c r="H3604" s="52">
        <v>0</v>
      </c>
      <c r="I3604" s="52">
        <v>0</v>
      </c>
      <c r="J3604" s="52">
        <v>0</v>
      </c>
      <c r="K3604" s="52">
        <v>0</v>
      </c>
      <c r="L3604" s="52">
        <v>238851207.74556261</v>
      </c>
      <c r="M3604" s="53">
        <v>238851207.74556261</v>
      </c>
    </row>
    <row r="3605" spans="1:13" x14ac:dyDescent="0.4">
      <c r="A3605" s="54"/>
      <c r="B3605" s="55">
        <v>3587</v>
      </c>
      <c r="C3605" s="55">
        <v>0</v>
      </c>
      <c r="D3605" s="55">
        <v>0</v>
      </c>
      <c r="E3605" s="55">
        <v>0</v>
      </c>
      <c r="F3605" s="55">
        <v>0</v>
      </c>
      <c r="G3605" s="55">
        <v>0</v>
      </c>
      <c r="H3605" s="55">
        <v>72820337.092453241</v>
      </c>
      <c r="I3605" s="55">
        <v>0</v>
      </c>
      <c r="J3605" s="55">
        <v>0</v>
      </c>
      <c r="K3605" s="55">
        <v>0</v>
      </c>
      <c r="L3605" s="55">
        <v>0</v>
      </c>
      <c r="M3605" s="56">
        <v>72820337.092453241</v>
      </c>
    </row>
    <row r="3606" spans="1:13" x14ac:dyDescent="0.4">
      <c r="A3606" s="51"/>
      <c r="B3606" s="52">
        <v>3588</v>
      </c>
      <c r="C3606" s="52">
        <v>0</v>
      </c>
      <c r="D3606" s="52">
        <v>0</v>
      </c>
      <c r="E3606" s="52">
        <v>0</v>
      </c>
      <c r="F3606" s="52">
        <v>0</v>
      </c>
      <c r="G3606" s="52">
        <v>0</v>
      </c>
      <c r="H3606" s="52">
        <v>0</v>
      </c>
      <c r="I3606" s="52">
        <v>0</v>
      </c>
      <c r="J3606" s="52">
        <v>0</v>
      </c>
      <c r="K3606" s="52">
        <v>0</v>
      </c>
      <c r="L3606" s="52">
        <v>0</v>
      </c>
      <c r="M3606" s="53">
        <v>0</v>
      </c>
    </row>
    <row r="3607" spans="1:13" x14ac:dyDescent="0.4">
      <c r="A3607" s="54"/>
      <c r="B3607" s="55">
        <v>3589</v>
      </c>
      <c r="C3607" s="55">
        <v>0</v>
      </c>
      <c r="D3607" s="55">
        <v>0</v>
      </c>
      <c r="E3607" s="55">
        <v>0</v>
      </c>
      <c r="F3607" s="55">
        <v>6454313.9218326341</v>
      </c>
      <c r="G3607" s="55">
        <v>0</v>
      </c>
      <c r="H3607" s="55">
        <v>0</v>
      </c>
      <c r="I3607" s="55">
        <v>0</v>
      </c>
      <c r="J3607" s="55">
        <v>10780466.799354635</v>
      </c>
      <c r="K3607" s="55">
        <v>0</v>
      </c>
      <c r="L3607" s="55">
        <v>0</v>
      </c>
      <c r="M3607" s="56">
        <v>6454313.9218326341</v>
      </c>
    </row>
    <row r="3608" spans="1:13" x14ac:dyDescent="0.4">
      <c r="A3608" s="51"/>
      <c r="B3608" s="52">
        <v>3590</v>
      </c>
      <c r="C3608" s="52">
        <v>0</v>
      </c>
      <c r="D3608" s="52">
        <v>0</v>
      </c>
      <c r="E3608" s="52">
        <v>0</v>
      </c>
      <c r="F3608" s="52">
        <v>0</v>
      </c>
      <c r="G3608" s="52">
        <v>0</v>
      </c>
      <c r="H3608" s="52">
        <v>0</v>
      </c>
      <c r="I3608" s="52">
        <v>0</v>
      </c>
      <c r="J3608" s="52">
        <v>0</v>
      </c>
      <c r="K3608" s="52">
        <v>0</v>
      </c>
      <c r="L3608" s="52">
        <v>0</v>
      </c>
      <c r="M3608" s="53">
        <v>0</v>
      </c>
    </row>
    <row r="3609" spans="1:13" x14ac:dyDescent="0.4">
      <c r="A3609" s="54"/>
      <c r="B3609" s="55">
        <v>3591</v>
      </c>
      <c r="C3609" s="55">
        <v>0</v>
      </c>
      <c r="D3609" s="55">
        <v>0</v>
      </c>
      <c r="E3609" s="55">
        <v>7174588.5588896917</v>
      </c>
      <c r="F3609" s="55">
        <v>566905206.26586783</v>
      </c>
      <c r="G3609" s="55">
        <v>0</v>
      </c>
      <c r="H3609" s="55">
        <v>0</v>
      </c>
      <c r="I3609" s="55">
        <v>0</v>
      </c>
      <c r="J3609" s="55">
        <v>0</v>
      </c>
      <c r="K3609" s="55">
        <v>8724205.4441519659</v>
      </c>
      <c r="L3609" s="55">
        <v>0</v>
      </c>
      <c r="M3609" s="56">
        <v>582804000.26890957</v>
      </c>
    </row>
    <row r="3610" spans="1:13" x14ac:dyDescent="0.4">
      <c r="A3610" s="51"/>
      <c r="B3610" s="52">
        <v>3592</v>
      </c>
      <c r="C3610" s="52">
        <v>0</v>
      </c>
      <c r="D3610" s="52">
        <v>0</v>
      </c>
      <c r="E3610" s="52">
        <v>0</v>
      </c>
      <c r="F3610" s="52">
        <v>41665157.952687494</v>
      </c>
      <c r="G3610" s="52">
        <v>0</v>
      </c>
      <c r="H3610" s="52">
        <v>0</v>
      </c>
      <c r="I3610" s="52">
        <v>0</v>
      </c>
      <c r="J3610" s="52">
        <v>10128892.683758348</v>
      </c>
      <c r="K3610" s="52">
        <v>0</v>
      </c>
      <c r="L3610" s="52">
        <v>0</v>
      </c>
      <c r="M3610" s="53">
        <v>41665157.952687494</v>
      </c>
    </row>
    <row r="3611" spans="1:13" x14ac:dyDescent="0.4">
      <c r="A3611" s="54"/>
      <c r="B3611" s="55">
        <v>3593</v>
      </c>
      <c r="C3611" s="55">
        <v>0</v>
      </c>
      <c r="D3611" s="55">
        <v>0</v>
      </c>
      <c r="E3611" s="55">
        <v>0</v>
      </c>
      <c r="F3611" s="55">
        <v>0</v>
      </c>
      <c r="G3611" s="55">
        <v>0</v>
      </c>
      <c r="H3611" s="55">
        <v>6383825.6684516408</v>
      </c>
      <c r="I3611" s="55">
        <v>0</v>
      </c>
      <c r="J3611" s="55">
        <v>0</v>
      </c>
      <c r="K3611" s="55">
        <v>0</v>
      </c>
      <c r="L3611" s="55">
        <v>0</v>
      </c>
      <c r="M3611" s="56">
        <v>6383825.6684516408</v>
      </c>
    </row>
    <row r="3612" spans="1:13" x14ac:dyDescent="0.4">
      <c r="A3612" s="51"/>
      <c r="B3612" s="52">
        <v>3594</v>
      </c>
      <c r="C3612" s="52">
        <v>0</v>
      </c>
      <c r="D3612" s="52">
        <v>0</v>
      </c>
      <c r="E3612" s="52">
        <v>0</v>
      </c>
      <c r="F3612" s="52">
        <v>0</v>
      </c>
      <c r="G3612" s="52">
        <v>0</v>
      </c>
      <c r="H3612" s="52">
        <v>0</v>
      </c>
      <c r="I3612" s="52">
        <v>0</v>
      </c>
      <c r="J3612" s="52">
        <v>0</v>
      </c>
      <c r="K3612" s="52">
        <v>0</v>
      </c>
      <c r="L3612" s="52">
        <v>321971918.06443834</v>
      </c>
      <c r="M3612" s="53">
        <v>321971918.06443834</v>
      </c>
    </row>
    <row r="3613" spans="1:13" x14ac:dyDescent="0.4">
      <c r="A3613" s="54"/>
      <c r="B3613" s="55">
        <v>3595</v>
      </c>
      <c r="C3613" s="55">
        <v>50603285.559968717</v>
      </c>
      <c r="D3613" s="55">
        <v>0</v>
      </c>
      <c r="E3613" s="55">
        <v>23281503.523013748</v>
      </c>
      <c r="F3613" s="55">
        <v>0</v>
      </c>
      <c r="G3613" s="55">
        <v>10185385.616978494</v>
      </c>
      <c r="H3613" s="55">
        <v>0</v>
      </c>
      <c r="I3613" s="55">
        <v>0</v>
      </c>
      <c r="J3613" s="55">
        <v>0</v>
      </c>
      <c r="K3613" s="55">
        <v>0</v>
      </c>
      <c r="L3613" s="55">
        <v>0</v>
      </c>
      <c r="M3613" s="56">
        <v>84070174.699960962</v>
      </c>
    </row>
    <row r="3614" spans="1:13" x14ac:dyDescent="0.4">
      <c r="A3614" s="51"/>
      <c r="B3614" s="52">
        <v>3596</v>
      </c>
      <c r="C3614" s="52">
        <v>0</v>
      </c>
      <c r="D3614" s="52">
        <v>0</v>
      </c>
      <c r="E3614" s="52">
        <v>0</v>
      </c>
      <c r="F3614" s="52">
        <v>0</v>
      </c>
      <c r="G3614" s="52">
        <v>0</v>
      </c>
      <c r="H3614" s="52">
        <v>0</v>
      </c>
      <c r="I3614" s="52">
        <v>0</v>
      </c>
      <c r="J3614" s="52">
        <v>0</v>
      </c>
      <c r="K3614" s="52">
        <v>0</v>
      </c>
      <c r="L3614" s="52">
        <v>18126253.740471117</v>
      </c>
      <c r="M3614" s="53">
        <v>18126253.740471117</v>
      </c>
    </row>
    <row r="3615" spans="1:13" x14ac:dyDescent="0.4">
      <c r="A3615" s="54"/>
      <c r="B3615" s="55">
        <v>3597</v>
      </c>
      <c r="C3615" s="55">
        <v>0</v>
      </c>
      <c r="D3615" s="55">
        <v>19148168.409473497</v>
      </c>
      <c r="E3615" s="55">
        <v>77600873.446123511</v>
      </c>
      <c r="F3615" s="55">
        <v>0</v>
      </c>
      <c r="G3615" s="55">
        <v>0</v>
      </c>
      <c r="H3615" s="55">
        <v>0</v>
      </c>
      <c r="I3615" s="55">
        <v>0</v>
      </c>
      <c r="J3615" s="55">
        <v>6574795.1191410292</v>
      </c>
      <c r="K3615" s="55">
        <v>0</v>
      </c>
      <c r="L3615" s="55">
        <v>0</v>
      </c>
      <c r="M3615" s="56">
        <v>96749041.855597004</v>
      </c>
    </row>
    <row r="3616" spans="1:13" x14ac:dyDescent="0.4">
      <c r="A3616" s="51"/>
      <c r="B3616" s="52">
        <v>3598</v>
      </c>
      <c r="C3616" s="52">
        <v>6098401.4841241743</v>
      </c>
      <c r="D3616" s="52">
        <v>0</v>
      </c>
      <c r="E3616" s="52">
        <v>0</v>
      </c>
      <c r="F3616" s="52">
        <v>0</v>
      </c>
      <c r="G3616" s="52">
        <v>0</v>
      </c>
      <c r="H3616" s="52">
        <v>0</v>
      </c>
      <c r="I3616" s="52">
        <v>12602582.156490659</v>
      </c>
      <c r="J3616" s="52">
        <v>0</v>
      </c>
      <c r="K3616" s="52">
        <v>0</v>
      </c>
      <c r="L3616" s="52">
        <v>0</v>
      </c>
      <c r="M3616" s="53">
        <v>18700983.640614837</v>
      </c>
    </row>
    <row r="3617" spans="1:13" x14ac:dyDescent="0.4">
      <c r="A3617" s="54"/>
      <c r="B3617" s="55">
        <v>3599</v>
      </c>
      <c r="C3617" s="55">
        <v>0</v>
      </c>
      <c r="D3617" s="55">
        <v>0</v>
      </c>
      <c r="E3617" s="55">
        <v>0</v>
      </c>
      <c r="F3617" s="55">
        <v>0</v>
      </c>
      <c r="G3617" s="55">
        <v>0</v>
      </c>
      <c r="H3617" s="55">
        <v>0</v>
      </c>
      <c r="I3617" s="55">
        <v>0</v>
      </c>
      <c r="J3617" s="55">
        <v>6415013.7761951741</v>
      </c>
      <c r="K3617" s="55">
        <v>0</v>
      </c>
      <c r="L3617" s="55">
        <v>0</v>
      </c>
      <c r="M3617" s="56">
        <v>0</v>
      </c>
    </row>
    <row r="3618" spans="1:13" x14ac:dyDescent="0.4">
      <c r="A3618" s="51"/>
      <c r="B3618" s="52">
        <v>3600</v>
      </c>
      <c r="C3618" s="52">
        <v>0</v>
      </c>
      <c r="D3618" s="52">
        <v>0</v>
      </c>
      <c r="E3618" s="52">
        <v>0</v>
      </c>
      <c r="F3618" s="52">
        <v>0</v>
      </c>
      <c r="G3618" s="52">
        <v>0</v>
      </c>
      <c r="H3618" s="52">
        <v>0</v>
      </c>
      <c r="I3618" s="52">
        <v>0</v>
      </c>
      <c r="J3618" s="52">
        <v>25076894.168628719</v>
      </c>
      <c r="K3618" s="52">
        <v>13925227.428952888</v>
      </c>
      <c r="L3618" s="52">
        <v>0</v>
      </c>
      <c r="M3618" s="53">
        <v>13925227.428952888</v>
      </c>
    </row>
    <row r="3619" spans="1:13" x14ac:dyDescent="0.4">
      <c r="A3619" s="54"/>
      <c r="B3619" s="55">
        <v>3601</v>
      </c>
      <c r="C3619" s="55">
        <v>0</v>
      </c>
      <c r="D3619" s="55">
        <v>0</v>
      </c>
      <c r="E3619" s="55">
        <v>0</v>
      </c>
      <c r="F3619" s="55">
        <v>0</v>
      </c>
      <c r="G3619" s="55">
        <v>0</v>
      </c>
      <c r="H3619" s="55">
        <v>0</v>
      </c>
      <c r="I3619" s="55">
        <v>0</v>
      </c>
      <c r="J3619" s="55">
        <v>0</v>
      </c>
      <c r="K3619" s="55">
        <v>0</v>
      </c>
      <c r="L3619" s="55">
        <v>0</v>
      </c>
      <c r="M3619" s="56">
        <v>0</v>
      </c>
    </row>
    <row r="3620" spans="1:13" x14ac:dyDescent="0.4">
      <c r="A3620" s="51"/>
      <c r="B3620" s="52">
        <v>3602</v>
      </c>
      <c r="C3620" s="52">
        <v>5967666801.3639889</v>
      </c>
      <c r="D3620" s="52">
        <v>0</v>
      </c>
      <c r="E3620" s="52">
        <v>0</v>
      </c>
      <c r="F3620" s="52">
        <v>0</v>
      </c>
      <c r="G3620" s="52">
        <v>0</v>
      </c>
      <c r="H3620" s="52">
        <v>9508916.5295903049</v>
      </c>
      <c r="I3620" s="52">
        <v>0</v>
      </c>
      <c r="J3620" s="52">
        <v>0</v>
      </c>
      <c r="K3620" s="52">
        <v>0</v>
      </c>
      <c r="L3620" s="52">
        <v>0</v>
      </c>
      <c r="M3620" s="53">
        <v>5977175717.8935795</v>
      </c>
    </row>
    <row r="3621" spans="1:13" x14ac:dyDescent="0.4">
      <c r="A3621" s="54"/>
      <c r="B3621" s="55">
        <v>3603</v>
      </c>
      <c r="C3621" s="55">
        <v>0</v>
      </c>
      <c r="D3621" s="55">
        <v>0</v>
      </c>
      <c r="E3621" s="55">
        <v>0</v>
      </c>
      <c r="F3621" s="55">
        <v>0</v>
      </c>
      <c r="G3621" s="55">
        <v>0</v>
      </c>
      <c r="H3621" s="55">
        <v>0</v>
      </c>
      <c r="I3621" s="55">
        <v>0</v>
      </c>
      <c r="J3621" s="55">
        <v>0</v>
      </c>
      <c r="K3621" s="55">
        <v>0</v>
      </c>
      <c r="L3621" s="55">
        <v>8363273.3436844321</v>
      </c>
      <c r="M3621" s="56">
        <v>8363273.3436844321</v>
      </c>
    </row>
    <row r="3622" spans="1:13" x14ac:dyDescent="0.4">
      <c r="A3622" s="51"/>
      <c r="B3622" s="52">
        <v>3604</v>
      </c>
      <c r="C3622" s="52">
        <v>0</v>
      </c>
      <c r="D3622" s="52">
        <v>0</v>
      </c>
      <c r="E3622" s="52">
        <v>0</v>
      </c>
      <c r="F3622" s="52">
        <v>0</v>
      </c>
      <c r="G3622" s="52">
        <v>0</v>
      </c>
      <c r="H3622" s="52">
        <v>7972498.5345910415</v>
      </c>
      <c r="I3622" s="52">
        <v>0</v>
      </c>
      <c r="J3622" s="52">
        <v>0</v>
      </c>
      <c r="K3622" s="52">
        <v>0</v>
      </c>
      <c r="L3622" s="52">
        <v>0</v>
      </c>
      <c r="M3622" s="53">
        <v>7972498.5345910415</v>
      </c>
    </row>
    <row r="3623" spans="1:13" x14ac:dyDescent="0.4">
      <c r="A3623" s="54"/>
      <c r="B3623" s="55">
        <v>3605</v>
      </c>
      <c r="C3623" s="55">
        <v>0</v>
      </c>
      <c r="D3623" s="55">
        <v>0</v>
      </c>
      <c r="E3623" s="55">
        <v>0</v>
      </c>
      <c r="F3623" s="55">
        <v>6170610.0197829241</v>
      </c>
      <c r="G3623" s="55">
        <v>0</v>
      </c>
      <c r="H3623" s="55">
        <v>7845573.4424369587</v>
      </c>
      <c r="I3623" s="55">
        <v>0</v>
      </c>
      <c r="J3623" s="55">
        <v>0</v>
      </c>
      <c r="K3623" s="55">
        <v>0</v>
      </c>
      <c r="L3623" s="55">
        <v>0</v>
      </c>
      <c r="M3623" s="56">
        <v>14016183.462219885</v>
      </c>
    </row>
    <row r="3624" spans="1:13" x14ac:dyDescent="0.4">
      <c r="A3624" s="51"/>
      <c r="B3624" s="52">
        <v>3606</v>
      </c>
      <c r="C3624" s="52">
        <v>0</v>
      </c>
      <c r="D3624" s="52">
        <v>0</v>
      </c>
      <c r="E3624" s="52">
        <v>0</v>
      </c>
      <c r="F3624" s="52">
        <v>0</v>
      </c>
      <c r="G3624" s="52">
        <v>0</v>
      </c>
      <c r="H3624" s="52">
        <v>31223912.396075029</v>
      </c>
      <c r="I3624" s="52">
        <v>0</v>
      </c>
      <c r="J3624" s="52">
        <v>0</v>
      </c>
      <c r="K3624" s="52">
        <v>0</v>
      </c>
      <c r="L3624" s="52">
        <v>0</v>
      </c>
      <c r="M3624" s="53">
        <v>31223912.396075029</v>
      </c>
    </row>
    <row r="3625" spans="1:13" x14ac:dyDescent="0.4">
      <c r="A3625" s="54"/>
      <c r="B3625" s="55">
        <v>3607</v>
      </c>
      <c r="C3625" s="55">
        <v>0</v>
      </c>
      <c r="D3625" s="55">
        <v>0</v>
      </c>
      <c r="E3625" s="55">
        <v>0</v>
      </c>
      <c r="F3625" s="55">
        <v>0</v>
      </c>
      <c r="G3625" s="55">
        <v>6257958.8882903205</v>
      </c>
      <c r="H3625" s="55">
        <v>0</v>
      </c>
      <c r="I3625" s="55">
        <v>7867836.9928986877</v>
      </c>
      <c r="J3625" s="55">
        <v>0</v>
      </c>
      <c r="K3625" s="55">
        <v>0</v>
      </c>
      <c r="L3625" s="55">
        <v>0</v>
      </c>
      <c r="M3625" s="56">
        <v>14125795.881189007</v>
      </c>
    </row>
    <row r="3626" spans="1:13" x14ac:dyDescent="0.4">
      <c r="A3626" s="51"/>
      <c r="B3626" s="52">
        <v>3608</v>
      </c>
      <c r="C3626" s="52">
        <v>0</v>
      </c>
      <c r="D3626" s="52">
        <v>0</v>
      </c>
      <c r="E3626" s="52">
        <v>0</v>
      </c>
      <c r="F3626" s="52">
        <v>0</v>
      </c>
      <c r="G3626" s="52">
        <v>0</v>
      </c>
      <c r="H3626" s="52">
        <v>160716816.86188951</v>
      </c>
      <c r="I3626" s="52">
        <v>0</v>
      </c>
      <c r="J3626" s="52">
        <v>0</v>
      </c>
      <c r="K3626" s="52">
        <v>0</v>
      </c>
      <c r="L3626" s="52">
        <v>9711732.3894060813</v>
      </c>
      <c r="M3626" s="53">
        <v>170428549.2512956</v>
      </c>
    </row>
    <row r="3627" spans="1:13" x14ac:dyDescent="0.4">
      <c r="A3627" s="54"/>
      <c r="B3627" s="55">
        <v>3609</v>
      </c>
      <c r="C3627" s="55">
        <v>0</v>
      </c>
      <c r="D3627" s="55">
        <v>0</v>
      </c>
      <c r="E3627" s="55">
        <v>0</v>
      </c>
      <c r="F3627" s="55">
        <v>0</v>
      </c>
      <c r="G3627" s="55">
        <v>0</v>
      </c>
      <c r="H3627" s="55">
        <v>0</v>
      </c>
      <c r="I3627" s="55">
        <v>7188119.4942494752</v>
      </c>
      <c r="J3627" s="55">
        <v>0</v>
      </c>
      <c r="K3627" s="55">
        <v>0</v>
      </c>
      <c r="L3627" s="55">
        <v>0</v>
      </c>
      <c r="M3627" s="56">
        <v>7188119.4942494752</v>
      </c>
    </row>
    <row r="3628" spans="1:13" x14ac:dyDescent="0.4">
      <c r="A3628" s="51"/>
      <c r="B3628" s="52">
        <v>3610</v>
      </c>
      <c r="C3628" s="52">
        <v>0</v>
      </c>
      <c r="D3628" s="52">
        <v>0</v>
      </c>
      <c r="E3628" s="52">
        <v>0</v>
      </c>
      <c r="F3628" s="52">
        <v>0</v>
      </c>
      <c r="G3628" s="52">
        <v>0</v>
      </c>
      <c r="H3628" s="52">
        <v>0</v>
      </c>
      <c r="I3628" s="52">
        <v>0</v>
      </c>
      <c r="J3628" s="52">
        <v>0</v>
      </c>
      <c r="K3628" s="52">
        <v>0</v>
      </c>
      <c r="L3628" s="52">
        <v>0</v>
      </c>
      <c r="M3628" s="53">
        <v>0</v>
      </c>
    </row>
    <row r="3629" spans="1:13" x14ac:dyDescent="0.4">
      <c r="A3629" s="54"/>
      <c r="B3629" s="55">
        <v>3611</v>
      </c>
      <c r="C3629" s="55">
        <v>0</v>
      </c>
      <c r="D3629" s="55">
        <v>0</v>
      </c>
      <c r="E3629" s="55">
        <v>0</v>
      </c>
      <c r="F3629" s="55">
        <v>0</v>
      </c>
      <c r="G3629" s="55">
        <v>0</v>
      </c>
      <c r="H3629" s="55">
        <v>0</v>
      </c>
      <c r="I3629" s="55">
        <v>0</v>
      </c>
      <c r="J3629" s="55">
        <v>0</v>
      </c>
      <c r="K3629" s="55">
        <v>0</v>
      </c>
      <c r="L3629" s="55">
        <v>0</v>
      </c>
      <c r="M3629" s="56">
        <v>0</v>
      </c>
    </row>
    <row r="3630" spans="1:13" x14ac:dyDescent="0.4">
      <c r="A3630" s="51"/>
      <c r="B3630" s="52">
        <v>3612</v>
      </c>
      <c r="C3630" s="52">
        <v>0</v>
      </c>
      <c r="D3630" s="52">
        <v>0</v>
      </c>
      <c r="E3630" s="52">
        <v>0</v>
      </c>
      <c r="F3630" s="52">
        <v>0</v>
      </c>
      <c r="G3630" s="52">
        <v>0</v>
      </c>
      <c r="H3630" s="52">
        <v>0</v>
      </c>
      <c r="I3630" s="52">
        <v>0</v>
      </c>
      <c r="J3630" s="52">
        <v>0</v>
      </c>
      <c r="K3630" s="52">
        <v>0</v>
      </c>
      <c r="L3630" s="52">
        <v>0</v>
      </c>
      <c r="M3630" s="53">
        <v>0</v>
      </c>
    </row>
    <row r="3631" spans="1:13" x14ac:dyDescent="0.4">
      <c r="A3631" s="54"/>
      <c r="B3631" s="55">
        <v>3613</v>
      </c>
      <c r="C3631" s="55">
        <v>0</v>
      </c>
      <c r="D3631" s="55">
        <v>0</v>
      </c>
      <c r="E3631" s="55">
        <v>6822230.7509619817</v>
      </c>
      <c r="F3631" s="55">
        <v>0</v>
      </c>
      <c r="G3631" s="55">
        <v>0</v>
      </c>
      <c r="H3631" s="55">
        <v>0</v>
      </c>
      <c r="I3631" s="55">
        <v>0</v>
      </c>
      <c r="J3631" s="55">
        <v>0</v>
      </c>
      <c r="K3631" s="55">
        <v>0</v>
      </c>
      <c r="L3631" s="55">
        <v>0</v>
      </c>
      <c r="M3631" s="56">
        <v>6822230.7509619817</v>
      </c>
    </row>
    <row r="3632" spans="1:13" x14ac:dyDescent="0.4">
      <c r="A3632" s="51"/>
      <c r="B3632" s="52">
        <v>3614</v>
      </c>
      <c r="C3632" s="52">
        <v>0</v>
      </c>
      <c r="D3632" s="52">
        <v>0</v>
      </c>
      <c r="E3632" s="52">
        <v>0</v>
      </c>
      <c r="F3632" s="52">
        <v>7833897.4761532107</v>
      </c>
      <c r="G3632" s="52">
        <v>0</v>
      </c>
      <c r="H3632" s="52">
        <v>0</v>
      </c>
      <c r="I3632" s="52">
        <v>0</v>
      </c>
      <c r="J3632" s="52">
        <v>0</v>
      </c>
      <c r="K3632" s="52">
        <v>0</v>
      </c>
      <c r="L3632" s="52">
        <v>0</v>
      </c>
      <c r="M3632" s="53">
        <v>7833897.4761532107</v>
      </c>
    </row>
    <row r="3633" spans="1:13" x14ac:dyDescent="0.4">
      <c r="A3633" s="54"/>
      <c r="B3633" s="55">
        <v>3615</v>
      </c>
      <c r="C3633" s="55">
        <v>0</v>
      </c>
      <c r="D3633" s="55">
        <v>1666889987.1170506</v>
      </c>
      <c r="E3633" s="55">
        <v>0</v>
      </c>
      <c r="F3633" s="55">
        <v>0</v>
      </c>
      <c r="G3633" s="55">
        <v>10798187.752244052</v>
      </c>
      <c r="H3633" s="55">
        <v>0</v>
      </c>
      <c r="I3633" s="55">
        <v>0</v>
      </c>
      <c r="J3633" s="55">
        <v>0</v>
      </c>
      <c r="K3633" s="55">
        <v>0</v>
      </c>
      <c r="L3633" s="55">
        <v>14828620.775037603</v>
      </c>
      <c r="M3633" s="56">
        <v>1692516795.6443322</v>
      </c>
    </row>
    <row r="3634" spans="1:13" x14ac:dyDescent="0.4">
      <c r="A3634" s="51"/>
      <c r="B3634" s="52">
        <v>3616</v>
      </c>
      <c r="C3634" s="52">
        <v>6565450.5025365278</v>
      </c>
      <c r="D3634" s="52">
        <v>0</v>
      </c>
      <c r="E3634" s="52">
        <v>0</v>
      </c>
      <c r="F3634" s="52">
        <v>0</v>
      </c>
      <c r="G3634" s="52">
        <v>0</v>
      </c>
      <c r="H3634" s="52">
        <v>0</v>
      </c>
      <c r="I3634" s="52">
        <v>0</v>
      </c>
      <c r="J3634" s="52">
        <v>0</v>
      </c>
      <c r="K3634" s="52">
        <v>6031246.6519317701</v>
      </c>
      <c r="L3634" s="52">
        <v>0</v>
      </c>
      <c r="M3634" s="53">
        <v>12596697.154468298</v>
      </c>
    </row>
    <row r="3635" spans="1:13" x14ac:dyDescent="0.4">
      <c r="A3635" s="54"/>
      <c r="B3635" s="55">
        <v>3617</v>
      </c>
      <c r="C3635" s="55">
        <v>0</v>
      </c>
      <c r="D3635" s="55">
        <v>0</v>
      </c>
      <c r="E3635" s="55">
        <v>0</v>
      </c>
      <c r="F3635" s="55">
        <v>0</v>
      </c>
      <c r="G3635" s="55">
        <v>0</v>
      </c>
      <c r="H3635" s="55">
        <v>0</v>
      </c>
      <c r="I3635" s="55">
        <v>7178199.3269263599</v>
      </c>
      <c r="J3635" s="55">
        <v>0</v>
      </c>
      <c r="K3635" s="55">
        <v>0</v>
      </c>
      <c r="L3635" s="55">
        <v>0</v>
      </c>
      <c r="M3635" s="56">
        <v>40100639.748896331</v>
      </c>
    </row>
    <row r="3636" spans="1:13" x14ac:dyDescent="0.4">
      <c r="A3636" s="51"/>
      <c r="B3636" s="52">
        <v>3618</v>
      </c>
      <c r="C3636" s="52">
        <v>0</v>
      </c>
      <c r="D3636" s="52">
        <v>0</v>
      </c>
      <c r="E3636" s="52">
        <v>839367686.45458293</v>
      </c>
      <c r="F3636" s="52">
        <v>0</v>
      </c>
      <c r="G3636" s="52">
        <v>0</v>
      </c>
      <c r="H3636" s="52">
        <v>0</v>
      </c>
      <c r="I3636" s="52">
        <v>0</v>
      </c>
      <c r="J3636" s="52">
        <v>0</v>
      </c>
      <c r="K3636" s="52">
        <v>6185860.6383873494</v>
      </c>
      <c r="L3636" s="52">
        <v>0</v>
      </c>
      <c r="M3636" s="53">
        <v>845553547.09297013</v>
      </c>
    </row>
    <row r="3637" spans="1:13" x14ac:dyDescent="0.4">
      <c r="A3637" s="54"/>
      <c r="B3637" s="55">
        <v>3619</v>
      </c>
      <c r="C3637" s="55">
        <v>0</v>
      </c>
      <c r="D3637" s="55">
        <v>0</v>
      </c>
      <c r="E3637" s="55">
        <v>0</v>
      </c>
      <c r="F3637" s="55">
        <v>0</v>
      </c>
      <c r="G3637" s="55">
        <v>0</v>
      </c>
      <c r="H3637" s="55">
        <v>0</v>
      </c>
      <c r="I3637" s="55">
        <v>0</v>
      </c>
      <c r="J3637" s="55">
        <v>15985729.083953427</v>
      </c>
      <c r="K3637" s="55">
        <v>0</v>
      </c>
      <c r="L3637" s="55">
        <v>0</v>
      </c>
      <c r="M3637" s="56">
        <v>0</v>
      </c>
    </row>
    <row r="3638" spans="1:13" x14ac:dyDescent="0.4">
      <c r="A3638" s="51"/>
      <c r="B3638" s="52">
        <v>3620</v>
      </c>
      <c r="C3638" s="52">
        <v>0</v>
      </c>
      <c r="D3638" s="52">
        <v>0</v>
      </c>
      <c r="E3638" s="52">
        <v>0</v>
      </c>
      <c r="F3638" s="52">
        <v>0</v>
      </c>
      <c r="G3638" s="52">
        <v>0</v>
      </c>
      <c r="H3638" s="52">
        <v>0</v>
      </c>
      <c r="I3638" s="52">
        <v>0</v>
      </c>
      <c r="J3638" s="52">
        <v>0</v>
      </c>
      <c r="K3638" s="52">
        <v>0</v>
      </c>
      <c r="L3638" s="52">
        <v>0</v>
      </c>
      <c r="M3638" s="53">
        <v>0</v>
      </c>
    </row>
    <row r="3639" spans="1:13" x14ac:dyDescent="0.4">
      <c r="A3639" s="54"/>
      <c r="B3639" s="55">
        <v>3621</v>
      </c>
      <c r="C3639" s="55">
        <v>0</v>
      </c>
      <c r="D3639" s="55">
        <v>0</v>
      </c>
      <c r="E3639" s="55">
        <v>0</v>
      </c>
      <c r="F3639" s="55">
        <v>0</v>
      </c>
      <c r="G3639" s="55">
        <v>0</v>
      </c>
      <c r="H3639" s="55">
        <v>0</v>
      </c>
      <c r="I3639" s="55">
        <v>13448254.385820191</v>
      </c>
      <c r="J3639" s="55">
        <v>0</v>
      </c>
      <c r="K3639" s="55">
        <v>0</v>
      </c>
      <c r="L3639" s="55">
        <v>0</v>
      </c>
      <c r="M3639" s="56">
        <v>13448254.385820191</v>
      </c>
    </row>
    <row r="3640" spans="1:13" x14ac:dyDescent="0.4">
      <c r="A3640" s="51"/>
      <c r="B3640" s="52">
        <v>3622</v>
      </c>
      <c r="C3640" s="52">
        <v>0</v>
      </c>
      <c r="D3640" s="52">
        <v>0</v>
      </c>
      <c r="E3640" s="52">
        <v>0</v>
      </c>
      <c r="F3640" s="52">
        <v>13135301.544149105</v>
      </c>
      <c r="G3640" s="52">
        <v>0</v>
      </c>
      <c r="H3640" s="52">
        <v>0</v>
      </c>
      <c r="I3640" s="52">
        <v>0</v>
      </c>
      <c r="J3640" s="52">
        <v>0</v>
      </c>
      <c r="K3640" s="52">
        <v>0</v>
      </c>
      <c r="L3640" s="52">
        <v>0</v>
      </c>
      <c r="M3640" s="53">
        <v>13135301.544149105</v>
      </c>
    </row>
    <row r="3641" spans="1:13" x14ac:dyDescent="0.4">
      <c r="A3641" s="54"/>
      <c r="B3641" s="55">
        <v>3623</v>
      </c>
      <c r="C3641" s="55">
        <v>30830299.083146039</v>
      </c>
      <c r="D3641" s="55">
        <v>0</v>
      </c>
      <c r="E3641" s="55">
        <v>0</v>
      </c>
      <c r="F3641" s="55">
        <v>0</v>
      </c>
      <c r="G3641" s="55">
        <v>0</v>
      </c>
      <c r="H3641" s="55">
        <v>0</v>
      </c>
      <c r="I3641" s="55">
        <v>0</v>
      </c>
      <c r="J3641" s="55">
        <v>0</v>
      </c>
      <c r="K3641" s="55">
        <v>0</v>
      </c>
      <c r="L3641" s="55">
        <v>7095847.8456405643</v>
      </c>
      <c r="M3641" s="56">
        <v>37926146.928786606</v>
      </c>
    </row>
    <row r="3642" spans="1:13" x14ac:dyDescent="0.4">
      <c r="A3642" s="51"/>
      <c r="B3642" s="52">
        <v>3624</v>
      </c>
      <c r="C3642" s="52">
        <v>0</v>
      </c>
      <c r="D3642" s="52">
        <v>0</v>
      </c>
      <c r="E3642" s="52">
        <v>0</v>
      </c>
      <c r="F3642" s="52">
        <v>0</v>
      </c>
      <c r="G3642" s="52">
        <v>0</v>
      </c>
      <c r="H3642" s="52">
        <v>0</v>
      </c>
      <c r="I3642" s="52">
        <v>0</v>
      </c>
      <c r="J3642" s="52">
        <v>44542756.580322951</v>
      </c>
      <c r="K3642" s="52">
        <v>0</v>
      </c>
      <c r="L3642" s="52">
        <v>0</v>
      </c>
      <c r="M3642" s="53">
        <v>0</v>
      </c>
    </row>
    <row r="3643" spans="1:13" x14ac:dyDescent="0.4">
      <c r="A3643" s="54"/>
      <c r="B3643" s="55">
        <v>3625</v>
      </c>
      <c r="C3643" s="55">
        <v>0</v>
      </c>
      <c r="D3643" s="55">
        <v>0</v>
      </c>
      <c r="E3643" s="55">
        <v>0</v>
      </c>
      <c r="F3643" s="55">
        <v>0</v>
      </c>
      <c r="G3643" s="55">
        <v>956304087.25419712</v>
      </c>
      <c r="H3643" s="55">
        <v>0</v>
      </c>
      <c r="I3643" s="55">
        <v>0</v>
      </c>
      <c r="J3643" s="55">
        <v>0</v>
      </c>
      <c r="K3643" s="55">
        <v>0</v>
      </c>
      <c r="L3643" s="55">
        <v>0</v>
      </c>
      <c r="M3643" s="56">
        <v>956304087.25419712</v>
      </c>
    </row>
    <row r="3644" spans="1:13" x14ac:dyDescent="0.4">
      <c r="A3644" s="51"/>
      <c r="B3644" s="52">
        <v>3626</v>
      </c>
      <c r="C3644" s="52">
        <v>0</v>
      </c>
      <c r="D3644" s="52">
        <v>0</v>
      </c>
      <c r="E3644" s="52">
        <v>0</v>
      </c>
      <c r="F3644" s="52">
        <v>0</v>
      </c>
      <c r="G3644" s="52">
        <v>0</v>
      </c>
      <c r="H3644" s="52">
        <v>0</v>
      </c>
      <c r="I3644" s="52">
        <v>0</v>
      </c>
      <c r="J3644" s="52">
        <v>0</v>
      </c>
      <c r="K3644" s="52">
        <v>0</v>
      </c>
      <c r="L3644" s="52">
        <v>0</v>
      </c>
      <c r="M3644" s="53">
        <v>0</v>
      </c>
    </row>
    <row r="3645" spans="1:13" x14ac:dyDescent="0.4">
      <c r="A3645" s="54"/>
      <c r="B3645" s="55">
        <v>3627</v>
      </c>
      <c r="C3645" s="55">
        <v>19356287.585245453</v>
      </c>
      <c r="D3645" s="55">
        <v>0</v>
      </c>
      <c r="E3645" s="55">
        <v>0</v>
      </c>
      <c r="F3645" s="55">
        <v>0</v>
      </c>
      <c r="G3645" s="55">
        <v>0</v>
      </c>
      <c r="H3645" s="55">
        <v>0</v>
      </c>
      <c r="I3645" s="55">
        <v>0</v>
      </c>
      <c r="J3645" s="55">
        <v>0</v>
      </c>
      <c r="K3645" s="55">
        <v>0</v>
      </c>
      <c r="L3645" s="55">
        <v>0</v>
      </c>
      <c r="M3645" s="56">
        <v>19356287.585245453</v>
      </c>
    </row>
    <row r="3646" spans="1:13" x14ac:dyDescent="0.4">
      <c r="A3646" s="51"/>
      <c r="B3646" s="52">
        <v>3628</v>
      </c>
      <c r="C3646" s="52">
        <v>0</v>
      </c>
      <c r="D3646" s="52">
        <v>0</v>
      </c>
      <c r="E3646" s="52">
        <v>0</v>
      </c>
      <c r="F3646" s="52">
        <v>0</v>
      </c>
      <c r="G3646" s="52">
        <v>3601713182.856492</v>
      </c>
      <c r="H3646" s="52">
        <v>0</v>
      </c>
      <c r="I3646" s="52">
        <v>0</v>
      </c>
      <c r="J3646" s="52">
        <v>0</v>
      </c>
      <c r="K3646" s="52">
        <v>0</v>
      </c>
      <c r="L3646" s="52">
        <v>0</v>
      </c>
      <c r="M3646" s="53">
        <v>3601713182.856492</v>
      </c>
    </row>
    <row r="3647" spans="1:13" x14ac:dyDescent="0.4">
      <c r="A3647" s="54"/>
      <c r="B3647" s="55">
        <v>3629</v>
      </c>
      <c r="C3647" s="55">
        <v>0</v>
      </c>
      <c r="D3647" s="55">
        <v>0</v>
      </c>
      <c r="E3647" s="55">
        <v>0</v>
      </c>
      <c r="F3647" s="55">
        <v>0</v>
      </c>
      <c r="G3647" s="55">
        <v>0</v>
      </c>
      <c r="H3647" s="55">
        <v>26308892.747440878</v>
      </c>
      <c r="I3647" s="55">
        <v>0</v>
      </c>
      <c r="J3647" s="55">
        <v>0</v>
      </c>
      <c r="K3647" s="55">
        <v>0</v>
      </c>
      <c r="L3647" s="55">
        <v>0</v>
      </c>
      <c r="M3647" s="56">
        <v>26308892.747440878</v>
      </c>
    </row>
    <row r="3648" spans="1:13" x14ac:dyDescent="0.4">
      <c r="A3648" s="51"/>
      <c r="B3648" s="52">
        <v>3630</v>
      </c>
      <c r="C3648" s="52">
        <v>0</v>
      </c>
      <c r="D3648" s="52">
        <v>8095080.9010959314</v>
      </c>
      <c r="E3648" s="52">
        <v>0</v>
      </c>
      <c r="F3648" s="52">
        <v>0</v>
      </c>
      <c r="G3648" s="52">
        <v>0</v>
      </c>
      <c r="H3648" s="52">
        <v>0</v>
      </c>
      <c r="I3648" s="52">
        <v>0</v>
      </c>
      <c r="J3648" s="52">
        <v>8371580.9582056543</v>
      </c>
      <c r="K3648" s="52">
        <v>0</v>
      </c>
      <c r="L3648" s="52">
        <v>0</v>
      </c>
      <c r="M3648" s="53">
        <v>8095080.9010959314</v>
      </c>
    </row>
    <row r="3649" spans="1:13" x14ac:dyDescent="0.4">
      <c r="A3649" s="54"/>
      <c r="B3649" s="55">
        <v>3631</v>
      </c>
      <c r="C3649" s="55">
        <v>0</v>
      </c>
      <c r="D3649" s="55">
        <v>0</v>
      </c>
      <c r="E3649" s="55">
        <v>0</v>
      </c>
      <c r="F3649" s="55">
        <v>0</v>
      </c>
      <c r="G3649" s="55">
        <v>0</v>
      </c>
      <c r="H3649" s="55">
        <v>136821822.26104659</v>
      </c>
      <c r="I3649" s="55">
        <v>0</v>
      </c>
      <c r="J3649" s="55">
        <v>19837740.625168569</v>
      </c>
      <c r="K3649" s="55">
        <v>25432305.044141132</v>
      </c>
      <c r="L3649" s="55">
        <v>0</v>
      </c>
      <c r="M3649" s="56">
        <v>162254127.30518773</v>
      </c>
    </row>
    <row r="3650" spans="1:13" x14ac:dyDescent="0.4">
      <c r="A3650" s="51"/>
      <c r="B3650" s="52">
        <v>3632</v>
      </c>
      <c r="C3650" s="52">
        <v>25850029.15581404</v>
      </c>
      <c r="D3650" s="52">
        <v>0</v>
      </c>
      <c r="E3650" s="52">
        <v>0</v>
      </c>
      <c r="F3650" s="52">
        <v>0</v>
      </c>
      <c r="G3650" s="52">
        <v>19772219.28339155</v>
      </c>
      <c r="H3650" s="52">
        <v>0</v>
      </c>
      <c r="I3650" s="52">
        <v>0</v>
      </c>
      <c r="J3650" s="52">
        <v>6073824.813507759</v>
      </c>
      <c r="K3650" s="52">
        <v>0</v>
      </c>
      <c r="L3650" s="52">
        <v>0</v>
      </c>
      <c r="M3650" s="53">
        <v>45622248.439205587</v>
      </c>
    </row>
    <row r="3651" spans="1:13" x14ac:dyDescent="0.4">
      <c r="A3651" s="54"/>
      <c r="B3651" s="55">
        <v>3633</v>
      </c>
      <c r="C3651" s="55">
        <v>0</v>
      </c>
      <c r="D3651" s="55">
        <v>0</v>
      </c>
      <c r="E3651" s="55">
        <v>0</v>
      </c>
      <c r="F3651" s="55">
        <v>0</v>
      </c>
      <c r="G3651" s="55">
        <v>0</v>
      </c>
      <c r="H3651" s="55">
        <v>0</v>
      </c>
      <c r="I3651" s="55">
        <v>0</v>
      </c>
      <c r="J3651" s="55">
        <v>0</v>
      </c>
      <c r="K3651" s="55">
        <v>0</v>
      </c>
      <c r="L3651" s="55">
        <v>0</v>
      </c>
      <c r="M3651" s="56">
        <v>0</v>
      </c>
    </row>
    <row r="3652" spans="1:13" x14ac:dyDescent="0.4">
      <c r="A3652" s="51"/>
      <c r="B3652" s="52">
        <v>3634</v>
      </c>
      <c r="C3652" s="52">
        <v>0</v>
      </c>
      <c r="D3652" s="52">
        <v>0</v>
      </c>
      <c r="E3652" s="52">
        <v>0</v>
      </c>
      <c r="F3652" s="52">
        <v>0</v>
      </c>
      <c r="G3652" s="52">
        <v>0</v>
      </c>
      <c r="H3652" s="52">
        <v>0</v>
      </c>
      <c r="I3652" s="52">
        <v>0</v>
      </c>
      <c r="J3652" s="52">
        <v>0</v>
      </c>
      <c r="K3652" s="52">
        <v>0</v>
      </c>
      <c r="L3652" s="52">
        <v>0</v>
      </c>
      <c r="M3652" s="53">
        <v>11411992.504498295</v>
      </c>
    </row>
    <row r="3653" spans="1:13" x14ac:dyDescent="0.4">
      <c r="A3653" s="54"/>
      <c r="B3653" s="55">
        <v>3635</v>
      </c>
      <c r="C3653" s="55">
        <v>0</v>
      </c>
      <c r="D3653" s="55">
        <v>0</v>
      </c>
      <c r="E3653" s="55">
        <v>0</v>
      </c>
      <c r="F3653" s="55">
        <v>0</v>
      </c>
      <c r="G3653" s="55">
        <v>0</v>
      </c>
      <c r="H3653" s="55">
        <v>0</v>
      </c>
      <c r="I3653" s="55">
        <v>0</v>
      </c>
      <c r="J3653" s="55">
        <v>0</v>
      </c>
      <c r="K3653" s="55">
        <v>0</v>
      </c>
      <c r="L3653" s="55">
        <v>0</v>
      </c>
      <c r="M3653" s="56">
        <v>0</v>
      </c>
    </row>
    <row r="3654" spans="1:13" x14ac:dyDescent="0.4">
      <c r="A3654" s="51"/>
      <c r="B3654" s="52">
        <v>3636</v>
      </c>
      <c r="C3654" s="52">
        <v>0</v>
      </c>
      <c r="D3654" s="52">
        <v>0</v>
      </c>
      <c r="E3654" s="52">
        <v>0</v>
      </c>
      <c r="F3654" s="52">
        <v>0</v>
      </c>
      <c r="G3654" s="52">
        <v>0</v>
      </c>
      <c r="H3654" s="52">
        <v>0</v>
      </c>
      <c r="I3654" s="52">
        <v>0</v>
      </c>
      <c r="J3654" s="52">
        <v>0</v>
      </c>
      <c r="K3654" s="52">
        <v>0</v>
      </c>
      <c r="L3654" s="52">
        <v>0</v>
      </c>
      <c r="M3654" s="53">
        <v>0</v>
      </c>
    </row>
    <row r="3655" spans="1:13" x14ac:dyDescent="0.4">
      <c r="A3655" s="54"/>
      <c r="B3655" s="55">
        <v>3637</v>
      </c>
      <c r="C3655" s="55">
        <v>0</v>
      </c>
      <c r="D3655" s="55">
        <v>0</v>
      </c>
      <c r="E3655" s="55">
        <v>0</v>
      </c>
      <c r="F3655" s="55">
        <v>0</v>
      </c>
      <c r="G3655" s="55">
        <v>0</v>
      </c>
      <c r="H3655" s="55">
        <v>0</v>
      </c>
      <c r="I3655" s="55">
        <v>0</v>
      </c>
      <c r="J3655" s="55">
        <v>0</v>
      </c>
      <c r="K3655" s="55">
        <v>0</v>
      </c>
      <c r="L3655" s="55">
        <v>0</v>
      </c>
      <c r="M3655" s="56">
        <v>0</v>
      </c>
    </row>
    <row r="3656" spans="1:13" x14ac:dyDescent="0.4">
      <c r="A3656" s="51"/>
      <c r="B3656" s="52">
        <v>3638</v>
      </c>
      <c r="C3656" s="52">
        <v>0</v>
      </c>
      <c r="D3656" s="52">
        <v>0</v>
      </c>
      <c r="E3656" s="52">
        <v>0</v>
      </c>
      <c r="F3656" s="52">
        <v>0</v>
      </c>
      <c r="G3656" s="52">
        <v>0</v>
      </c>
      <c r="H3656" s="52">
        <v>0</v>
      </c>
      <c r="I3656" s="52">
        <v>28391913.809309602</v>
      </c>
      <c r="J3656" s="52">
        <v>0</v>
      </c>
      <c r="K3656" s="52">
        <v>0</v>
      </c>
      <c r="L3656" s="52">
        <v>0</v>
      </c>
      <c r="M3656" s="53">
        <v>35404797.348807506</v>
      </c>
    </row>
    <row r="3657" spans="1:13" x14ac:dyDescent="0.4">
      <c r="A3657" s="54"/>
      <c r="B3657" s="55">
        <v>3639</v>
      </c>
      <c r="C3657" s="55">
        <v>0</v>
      </c>
      <c r="D3657" s="55">
        <v>0</v>
      </c>
      <c r="E3657" s="55">
        <v>0</v>
      </c>
      <c r="F3657" s="55">
        <v>0</v>
      </c>
      <c r="G3657" s="55">
        <v>0</v>
      </c>
      <c r="H3657" s="55">
        <v>7320087.3109915564</v>
      </c>
      <c r="I3657" s="55">
        <v>0</v>
      </c>
      <c r="J3657" s="55">
        <v>0</v>
      </c>
      <c r="K3657" s="55">
        <v>0</v>
      </c>
      <c r="L3657" s="55">
        <v>0</v>
      </c>
      <c r="M3657" s="56">
        <v>7320087.3109915564</v>
      </c>
    </row>
    <row r="3658" spans="1:13" x14ac:dyDescent="0.4">
      <c r="A3658" s="51"/>
      <c r="B3658" s="52">
        <v>3640</v>
      </c>
      <c r="C3658" s="52">
        <v>0</v>
      </c>
      <c r="D3658" s="52">
        <v>7172565.7296076538</v>
      </c>
      <c r="E3658" s="52">
        <v>0</v>
      </c>
      <c r="F3658" s="52">
        <v>0</v>
      </c>
      <c r="G3658" s="52">
        <v>0</v>
      </c>
      <c r="H3658" s="52">
        <v>0</v>
      </c>
      <c r="I3658" s="52">
        <v>0</v>
      </c>
      <c r="J3658" s="52">
        <v>0</v>
      </c>
      <c r="K3658" s="52">
        <v>0</v>
      </c>
      <c r="L3658" s="52">
        <v>0</v>
      </c>
      <c r="M3658" s="53">
        <v>7172565.7296076538</v>
      </c>
    </row>
    <row r="3659" spans="1:13" x14ac:dyDescent="0.4">
      <c r="A3659" s="54"/>
      <c r="B3659" s="55">
        <v>3641</v>
      </c>
      <c r="C3659" s="55">
        <v>0</v>
      </c>
      <c r="D3659" s="55">
        <v>0</v>
      </c>
      <c r="E3659" s="55">
        <v>0</v>
      </c>
      <c r="F3659" s="55">
        <v>0</v>
      </c>
      <c r="G3659" s="55">
        <v>122542981.06330664</v>
      </c>
      <c r="H3659" s="55">
        <v>0</v>
      </c>
      <c r="I3659" s="55">
        <v>0</v>
      </c>
      <c r="J3659" s="55">
        <v>0</v>
      </c>
      <c r="K3659" s="55">
        <v>0</v>
      </c>
      <c r="L3659" s="55">
        <v>0</v>
      </c>
      <c r="M3659" s="56">
        <v>122542981.06330664</v>
      </c>
    </row>
    <row r="3660" spans="1:13" x14ac:dyDescent="0.4">
      <c r="A3660" s="51"/>
      <c r="B3660" s="52">
        <v>3642</v>
      </c>
      <c r="C3660" s="52">
        <v>0</v>
      </c>
      <c r="D3660" s="52">
        <v>144604402.76375759</v>
      </c>
      <c r="E3660" s="52">
        <v>0</v>
      </c>
      <c r="F3660" s="52">
        <v>0</v>
      </c>
      <c r="G3660" s="52">
        <v>0</v>
      </c>
      <c r="H3660" s="52">
        <v>0</v>
      </c>
      <c r="I3660" s="52">
        <v>0</v>
      </c>
      <c r="J3660" s="52">
        <v>0</v>
      </c>
      <c r="K3660" s="52">
        <v>0</v>
      </c>
      <c r="L3660" s="52">
        <v>5806735.61578668</v>
      </c>
      <c r="M3660" s="53">
        <v>167196330.4389461</v>
      </c>
    </row>
    <row r="3661" spans="1:13" x14ac:dyDescent="0.4">
      <c r="A3661" s="54"/>
      <c r="B3661" s="55">
        <v>3643</v>
      </c>
      <c r="C3661" s="55">
        <v>0</v>
      </c>
      <c r="D3661" s="55">
        <v>0</v>
      </c>
      <c r="E3661" s="55">
        <v>0</v>
      </c>
      <c r="F3661" s="55">
        <v>0</v>
      </c>
      <c r="G3661" s="55">
        <v>0</v>
      </c>
      <c r="H3661" s="55">
        <v>0</v>
      </c>
      <c r="I3661" s="55">
        <v>0</v>
      </c>
      <c r="J3661" s="55">
        <v>0</v>
      </c>
      <c r="K3661" s="55">
        <v>0</v>
      </c>
      <c r="L3661" s="55">
        <v>0</v>
      </c>
      <c r="M3661" s="56">
        <v>21211909.358960304</v>
      </c>
    </row>
    <row r="3662" spans="1:13" x14ac:dyDescent="0.4">
      <c r="A3662" s="51"/>
      <c r="B3662" s="52">
        <v>3644</v>
      </c>
      <c r="C3662" s="52">
        <v>0</v>
      </c>
      <c r="D3662" s="52">
        <v>0</v>
      </c>
      <c r="E3662" s="52">
        <v>0</v>
      </c>
      <c r="F3662" s="52">
        <v>345219129.50979376</v>
      </c>
      <c r="G3662" s="52">
        <v>0</v>
      </c>
      <c r="H3662" s="52">
        <v>0</v>
      </c>
      <c r="I3662" s="52">
        <v>157617207.82441086</v>
      </c>
      <c r="J3662" s="52">
        <v>0</v>
      </c>
      <c r="K3662" s="52">
        <v>0</v>
      </c>
      <c r="L3662" s="52">
        <v>0</v>
      </c>
      <c r="M3662" s="53">
        <v>502836337.33420461</v>
      </c>
    </row>
    <row r="3663" spans="1:13" x14ac:dyDescent="0.4">
      <c r="A3663" s="54"/>
      <c r="B3663" s="55">
        <v>3645</v>
      </c>
      <c r="C3663" s="55">
        <v>7596177.2953488799</v>
      </c>
      <c r="D3663" s="55">
        <v>0</v>
      </c>
      <c r="E3663" s="55">
        <v>5990299.9577004723</v>
      </c>
      <c r="F3663" s="55">
        <v>0</v>
      </c>
      <c r="G3663" s="55">
        <v>0</v>
      </c>
      <c r="H3663" s="55">
        <v>0</v>
      </c>
      <c r="I3663" s="55">
        <v>7155015.4438837096</v>
      </c>
      <c r="J3663" s="55">
        <v>0</v>
      </c>
      <c r="K3663" s="55">
        <v>0</v>
      </c>
      <c r="L3663" s="55">
        <v>0</v>
      </c>
      <c r="M3663" s="56">
        <v>20741492.696933061</v>
      </c>
    </row>
    <row r="3664" spans="1:13" x14ac:dyDescent="0.4">
      <c r="A3664" s="51"/>
      <c r="B3664" s="52">
        <v>3646</v>
      </c>
      <c r="C3664" s="52">
        <v>0</v>
      </c>
      <c r="D3664" s="52">
        <v>0</v>
      </c>
      <c r="E3664" s="52">
        <v>0</v>
      </c>
      <c r="F3664" s="52">
        <v>0</v>
      </c>
      <c r="G3664" s="52">
        <v>0</v>
      </c>
      <c r="H3664" s="52">
        <v>0</v>
      </c>
      <c r="I3664" s="52">
        <v>0</v>
      </c>
      <c r="J3664" s="52">
        <v>0</v>
      </c>
      <c r="K3664" s="52">
        <v>0</v>
      </c>
      <c r="L3664" s="52">
        <v>0</v>
      </c>
      <c r="M3664" s="53">
        <v>0</v>
      </c>
    </row>
    <row r="3665" spans="1:13" x14ac:dyDescent="0.4">
      <c r="A3665" s="54"/>
      <c r="B3665" s="55">
        <v>3647</v>
      </c>
      <c r="C3665" s="55">
        <v>0</v>
      </c>
      <c r="D3665" s="55">
        <v>0</v>
      </c>
      <c r="E3665" s="55">
        <v>0</v>
      </c>
      <c r="F3665" s="55">
        <v>0</v>
      </c>
      <c r="G3665" s="55">
        <v>0</v>
      </c>
      <c r="H3665" s="55">
        <v>0</v>
      </c>
      <c r="I3665" s="55">
        <v>0</v>
      </c>
      <c r="J3665" s="55">
        <v>0</v>
      </c>
      <c r="K3665" s="55">
        <v>0</v>
      </c>
      <c r="L3665" s="55">
        <v>0</v>
      </c>
      <c r="M3665" s="56">
        <v>0</v>
      </c>
    </row>
    <row r="3666" spans="1:13" x14ac:dyDescent="0.4">
      <c r="A3666" s="51"/>
      <c r="B3666" s="52">
        <v>3648</v>
      </c>
      <c r="C3666" s="52">
        <v>0</v>
      </c>
      <c r="D3666" s="52">
        <v>0</v>
      </c>
      <c r="E3666" s="52">
        <v>11029154.031517539</v>
      </c>
      <c r="F3666" s="52">
        <v>0</v>
      </c>
      <c r="G3666" s="52">
        <v>0</v>
      </c>
      <c r="H3666" s="52">
        <v>0</v>
      </c>
      <c r="I3666" s="52">
        <v>0</v>
      </c>
      <c r="J3666" s="52">
        <v>0</v>
      </c>
      <c r="K3666" s="52">
        <v>0</v>
      </c>
      <c r="L3666" s="52">
        <v>0</v>
      </c>
      <c r="M3666" s="53">
        <v>11029154.031517539</v>
      </c>
    </row>
    <row r="3667" spans="1:13" x14ac:dyDescent="0.4">
      <c r="A3667" s="54"/>
      <c r="B3667" s="55">
        <v>3649</v>
      </c>
      <c r="C3667" s="55">
        <v>0</v>
      </c>
      <c r="D3667" s="55">
        <v>0</v>
      </c>
      <c r="E3667" s="55">
        <v>0</v>
      </c>
      <c r="F3667" s="55">
        <v>0</v>
      </c>
      <c r="G3667" s="55">
        <v>0</v>
      </c>
      <c r="H3667" s="55">
        <v>0</v>
      </c>
      <c r="I3667" s="55">
        <v>0</v>
      </c>
      <c r="J3667" s="55">
        <v>0</v>
      </c>
      <c r="K3667" s="55">
        <v>0</v>
      </c>
      <c r="L3667" s="55">
        <v>0</v>
      </c>
      <c r="M3667" s="56">
        <v>0</v>
      </c>
    </row>
    <row r="3668" spans="1:13" x14ac:dyDescent="0.4">
      <c r="A3668" s="51"/>
      <c r="B3668" s="52">
        <v>3650</v>
      </c>
      <c r="C3668" s="52">
        <v>0</v>
      </c>
      <c r="D3668" s="52">
        <v>0</v>
      </c>
      <c r="E3668" s="52">
        <v>0</v>
      </c>
      <c r="F3668" s="52">
        <v>6332012.7599830646</v>
      </c>
      <c r="G3668" s="52">
        <v>0</v>
      </c>
      <c r="H3668" s="52">
        <v>0</v>
      </c>
      <c r="I3668" s="52">
        <v>0</v>
      </c>
      <c r="J3668" s="52">
        <v>0</v>
      </c>
      <c r="K3668" s="52">
        <v>0</v>
      </c>
      <c r="L3668" s="52">
        <v>0</v>
      </c>
      <c r="M3668" s="53">
        <v>6332012.7599830646</v>
      </c>
    </row>
    <row r="3669" spans="1:13" x14ac:dyDescent="0.4">
      <c r="A3669" s="54"/>
      <c r="B3669" s="55">
        <v>3651</v>
      </c>
      <c r="C3669" s="55">
        <v>7839109.5564935217</v>
      </c>
      <c r="D3669" s="55">
        <v>0</v>
      </c>
      <c r="E3669" s="55">
        <v>6752808.3161888327</v>
      </c>
      <c r="F3669" s="55">
        <v>12522298.430614904</v>
      </c>
      <c r="G3669" s="55">
        <v>0</v>
      </c>
      <c r="H3669" s="55">
        <v>0</v>
      </c>
      <c r="I3669" s="55">
        <v>0</v>
      </c>
      <c r="J3669" s="55">
        <v>0</v>
      </c>
      <c r="K3669" s="55">
        <v>0</v>
      </c>
      <c r="L3669" s="55">
        <v>0</v>
      </c>
      <c r="M3669" s="56">
        <v>32925505.451945499</v>
      </c>
    </row>
    <row r="3670" spans="1:13" x14ac:dyDescent="0.4">
      <c r="A3670" s="51"/>
      <c r="B3670" s="52">
        <v>3652</v>
      </c>
      <c r="C3670" s="52">
        <v>0</v>
      </c>
      <c r="D3670" s="52">
        <v>0</v>
      </c>
      <c r="E3670" s="52">
        <v>0</v>
      </c>
      <c r="F3670" s="52">
        <v>0</v>
      </c>
      <c r="G3670" s="52">
        <v>0</v>
      </c>
      <c r="H3670" s="52">
        <v>0</v>
      </c>
      <c r="I3670" s="52">
        <v>0</v>
      </c>
      <c r="J3670" s="52">
        <v>0</v>
      </c>
      <c r="K3670" s="52">
        <v>0</v>
      </c>
      <c r="L3670" s="52">
        <v>0</v>
      </c>
      <c r="M3670" s="53">
        <v>0</v>
      </c>
    </row>
    <row r="3671" spans="1:13" x14ac:dyDescent="0.4">
      <c r="A3671" s="54"/>
      <c r="B3671" s="55">
        <v>3653</v>
      </c>
      <c r="C3671" s="55">
        <v>0</v>
      </c>
      <c r="D3671" s="55">
        <v>0</v>
      </c>
      <c r="E3671" s="55">
        <v>0</v>
      </c>
      <c r="F3671" s="55">
        <v>0</v>
      </c>
      <c r="G3671" s="55">
        <v>0</v>
      </c>
      <c r="H3671" s="55">
        <v>0</v>
      </c>
      <c r="I3671" s="55">
        <v>0</v>
      </c>
      <c r="J3671" s="55">
        <v>0</v>
      </c>
      <c r="K3671" s="55">
        <v>7711676.6253574416</v>
      </c>
      <c r="L3671" s="55">
        <v>0</v>
      </c>
      <c r="M3671" s="56">
        <v>19516209.281828325</v>
      </c>
    </row>
    <row r="3672" spans="1:13" x14ac:dyDescent="0.4">
      <c r="A3672" s="51"/>
      <c r="B3672" s="52">
        <v>3654</v>
      </c>
      <c r="C3672" s="52">
        <v>0</v>
      </c>
      <c r="D3672" s="52">
        <v>0</v>
      </c>
      <c r="E3672" s="52">
        <v>0</v>
      </c>
      <c r="F3672" s="52">
        <v>0</v>
      </c>
      <c r="G3672" s="52">
        <v>0</v>
      </c>
      <c r="H3672" s="52">
        <v>0</v>
      </c>
      <c r="I3672" s="52">
        <v>0</v>
      </c>
      <c r="J3672" s="52">
        <v>0</v>
      </c>
      <c r="K3672" s="52">
        <v>0</v>
      </c>
      <c r="L3672" s="52">
        <v>0</v>
      </c>
      <c r="M3672" s="53">
        <v>0</v>
      </c>
    </row>
    <row r="3673" spans="1:13" x14ac:dyDescent="0.4">
      <c r="A3673" s="54"/>
      <c r="B3673" s="55">
        <v>3655</v>
      </c>
      <c r="C3673" s="55">
        <v>0</v>
      </c>
      <c r="D3673" s="55">
        <v>0</v>
      </c>
      <c r="E3673" s="55">
        <v>0</v>
      </c>
      <c r="F3673" s="55">
        <v>0</v>
      </c>
      <c r="G3673" s="55">
        <v>0</v>
      </c>
      <c r="H3673" s="55">
        <v>0</v>
      </c>
      <c r="I3673" s="55">
        <v>0</v>
      </c>
      <c r="J3673" s="55">
        <v>0</v>
      </c>
      <c r="K3673" s="55">
        <v>0</v>
      </c>
      <c r="L3673" s="55">
        <v>0</v>
      </c>
      <c r="M3673" s="56">
        <v>0</v>
      </c>
    </row>
    <row r="3674" spans="1:13" x14ac:dyDescent="0.4">
      <c r="A3674" s="51"/>
      <c r="B3674" s="52">
        <v>3656</v>
      </c>
      <c r="C3674" s="52">
        <v>0</v>
      </c>
      <c r="D3674" s="52">
        <v>14285387.946159393</v>
      </c>
      <c r="E3674" s="52">
        <v>0</v>
      </c>
      <c r="F3674" s="52">
        <v>364777466.21218097</v>
      </c>
      <c r="G3674" s="52">
        <v>0</v>
      </c>
      <c r="H3674" s="52">
        <v>11510227.961720619</v>
      </c>
      <c r="I3674" s="52">
        <v>0</v>
      </c>
      <c r="J3674" s="52">
        <v>0</v>
      </c>
      <c r="K3674" s="52">
        <v>0</v>
      </c>
      <c r="L3674" s="52">
        <v>0</v>
      </c>
      <c r="M3674" s="53">
        <v>390573082.12006098</v>
      </c>
    </row>
    <row r="3675" spans="1:13" x14ac:dyDescent="0.4">
      <c r="A3675" s="54"/>
      <c r="B3675" s="55">
        <v>3657</v>
      </c>
      <c r="C3675" s="55">
        <v>0</v>
      </c>
      <c r="D3675" s="55">
        <v>0</v>
      </c>
      <c r="E3675" s="55">
        <v>0</v>
      </c>
      <c r="F3675" s="55">
        <v>0</v>
      </c>
      <c r="G3675" s="55">
        <v>6188137.5413361313</v>
      </c>
      <c r="H3675" s="55">
        <v>0</v>
      </c>
      <c r="I3675" s="55">
        <v>0</v>
      </c>
      <c r="J3675" s="55">
        <v>0</v>
      </c>
      <c r="K3675" s="55">
        <v>0</v>
      </c>
      <c r="L3675" s="55">
        <v>0</v>
      </c>
      <c r="M3675" s="56">
        <v>6188137.5413361313</v>
      </c>
    </row>
    <row r="3676" spans="1:13" x14ac:dyDescent="0.4">
      <c r="A3676" s="51"/>
      <c r="B3676" s="52">
        <v>3658</v>
      </c>
      <c r="C3676" s="52">
        <v>0</v>
      </c>
      <c r="D3676" s="52">
        <v>0</v>
      </c>
      <c r="E3676" s="52">
        <v>0</v>
      </c>
      <c r="F3676" s="52">
        <v>0</v>
      </c>
      <c r="G3676" s="52">
        <v>0</v>
      </c>
      <c r="H3676" s="52">
        <v>0</v>
      </c>
      <c r="I3676" s="52">
        <v>0</v>
      </c>
      <c r="J3676" s="52">
        <v>0</v>
      </c>
      <c r="K3676" s="52">
        <v>0</v>
      </c>
      <c r="L3676" s="52">
        <v>0</v>
      </c>
      <c r="M3676" s="53">
        <v>7139131.625156289</v>
      </c>
    </row>
    <row r="3677" spans="1:13" x14ac:dyDescent="0.4">
      <c r="A3677" s="54"/>
      <c r="B3677" s="55">
        <v>3659</v>
      </c>
      <c r="C3677" s="55">
        <v>0</v>
      </c>
      <c r="D3677" s="55">
        <v>21013225.654107135</v>
      </c>
      <c r="E3677" s="55">
        <v>14704868.50008213</v>
      </c>
      <c r="F3677" s="55">
        <v>0</v>
      </c>
      <c r="G3677" s="55">
        <v>0</v>
      </c>
      <c r="H3677" s="55">
        <v>0</v>
      </c>
      <c r="I3677" s="55">
        <v>6140783.6773148552</v>
      </c>
      <c r="J3677" s="55">
        <v>0</v>
      </c>
      <c r="K3677" s="55">
        <v>0</v>
      </c>
      <c r="L3677" s="55">
        <v>0</v>
      </c>
      <c r="M3677" s="56">
        <v>88675459.981246009</v>
      </c>
    </row>
    <row r="3678" spans="1:13" x14ac:dyDescent="0.4">
      <c r="A3678" s="51"/>
      <c r="B3678" s="52">
        <v>3660</v>
      </c>
      <c r="C3678" s="52">
        <v>0</v>
      </c>
      <c r="D3678" s="52">
        <v>0</v>
      </c>
      <c r="E3678" s="52">
        <v>0</v>
      </c>
      <c r="F3678" s="52">
        <v>14069527.791171871</v>
      </c>
      <c r="G3678" s="52">
        <v>0</v>
      </c>
      <c r="H3678" s="52">
        <v>0</v>
      </c>
      <c r="I3678" s="52">
        <v>5790492.5677395836</v>
      </c>
      <c r="J3678" s="52">
        <v>0</v>
      </c>
      <c r="K3678" s="52">
        <v>0</v>
      </c>
      <c r="L3678" s="52">
        <v>0</v>
      </c>
      <c r="M3678" s="53">
        <v>19860020.358911455</v>
      </c>
    </row>
    <row r="3679" spans="1:13" x14ac:dyDescent="0.4">
      <c r="A3679" s="54"/>
      <c r="B3679" s="55">
        <v>3661</v>
      </c>
      <c r="C3679" s="55">
        <v>0</v>
      </c>
      <c r="D3679" s="55">
        <v>0</v>
      </c>
      <c r="E3679" s="55">
        <v>0</v>
      </c>
      <c r="F3679" s="55">
        <v>0</v>
      </c>
      <c r="G3679" s="55">
        <v>0</v>
      </c>
      <c r="H3679" s="55">
        <v>0</v>
      </c>
      <c r="I3679" s="55">
        <v>0</v>
      </c>
      <c r="J3679" s="55">
        <v>0</v>
      </c>
      <c r="K3679" s="55">
        <v>8003758.3104888909</v>
      </c>
      <c r="L3679" s="55">
        <v>0</v>
      </c>
      <c r="M3679" s="56">
        <v>8003758.3104888909</v>
      </c>
    </row>
    <row r="3680" spans="1:13" x14ac:dyDescent="0.4">
      <c r="A3680" s="51"/>
      <c r="B3680" s="52">
        <v>3662</v>
      </c>
      <c r="C3680" s="52">
        <v>0</v>
      </c>
      <c r="D3680" s="52">
        <v>0</v>
      </c>
      <c r="E3680" s="52">
        <v>12633319.646945074</v>
      </c>
      <c r="F3680" s="52">
        <v>0</v>
      </c>
      <c r="G3680" s="52">
        <v>0</v>
      </c>
      <c r="H3680" s="52">
        <v>38579788.64036417</v>
      </c>
      <c r="I3680" s="52">
        <v>0</v>
      </c>
      <c r="J3680" s="52">
        <v>0</v>
      </c>
      <c r="K3680" s="52">
        <v>0</v>
      </c>
      <c r="L3680" s="52">
        <v>0</v>
      </c>
      <c r="M3680" s="53">
        <v>51213108.287309244</v>
      </c>
    </row>
    <row r="3681" spans="1:13" x14ac:dyDescent="0.4">
      <c r="A3681" s="54"/>
      <c r="B3681" s="55">
        <v>3663</v>
      </c>
      <c r="C3681" s="55">
        <v>0</v>
      </c>
      <c r="D3681" s="55">
        <v>0</v>
      </c>
      <c r="E3681" s="55">
        <v>0</v>
      </c>
      <c r="F3681" s="55">
        <v>0</v>
      </c>
      <c r="G3681" s="55">
        <v>0</v>
      </c>
      <c r="H3681" s="55">
        <v>0</v>
      </c>
      <c r="I3681" s="55">
        <v>0</v>
      </c>
      <c r="J3681" s="55">
        <v>0</v>
      </c>
      <c r="K3681" s="55">
        <v>0</v>
      </c>
      <c r="L3681" s="55">
        <v>0</v>
      </c>
      <c r="M3681" s="56">
        <v>0</v>
      </c>
    </row>
    <row r="3682" spans="1:13" x14ac:dyDescent="0.4">
      <c r="A3682" s="51"/>
      <c r="B3682" s="52">
        <v>3664</v>
      </c>
      <c r="C3682" s="52">
        <v>0</v>
      </c>
      <c r="D3682" s="52">
        <v>0</v>
      </c>
      <c r="E3682" s="52">
        <v>0</v>
      </c>
      <c r="F3682" s="52">
        <v>0</v>
      </c>
      <c r="G3682" s="52">
        <v>0</v>
      </c>
      <c r="H3682" s="52">
        <v>5938126.3820052538</v>
      </c>
      <c r="I3682" s="52">
        <v>0</v>
      </c>
      <c r="J3682" s="52">
        <v>14927982.346429424</v>
      </c>
      <c r="K3682" s="52">
        <v>0</v>
      </c>
      <c r="L3682" s="52">
        <v>0</v>
      </c>
      <c r="M3682" s="53">
        <v>5938126.3820052538</v>
      </c>
    </row>
    <row r="3683" spans="1:13" x14ac:dyDescent="0.4">
      <c r="A3683" s="54"/>
      <c r="B3683" s="55">
        <v>3665</v>
      </c>
      <c r="C3683" s="55">
        <v>0</v>
      </c>
      <c r="D3683" s="55">
        <v>0</v>
      </c>
      <c r="E3683" s="55">
        <v>0</v>
      </c>
      <c r="F3683" s="55">
        <v>15307204.654707603</v>
      </c>
      <c r="G3683" s="55">
        <v>0</v>
      </c>
      <c r="H3683" s="55">
        <v>0</v>
      </c>
      <c r="I3683" s="55">
        <v>8603740.7873834707</v>
      </c>
      <c r="J3683" s="55">
        <v>8761761.7744137198</v>
      </c>
      <c r="K3683" s="55">
        <v>0</v>
      </c>
      <c r="L3683" s="55">
        <v>0</v>
      </c>
      <c r="M3683" s="56">
        <v>23910945.442091081</v>
      </c>
    </row>
    <row r="3684" spans="1:13" x14ac:dyDescent="0.4">
      <c r="A3684" s="51"/>
      <c r="B3684" s="52">
        <v>3666</v>
      </c>
      <c r="C3684" s="52">
        <v>0</v>
      </c>
      <c r="D3684" s="52">
        <v>0</v>
      </c>
      <c r="E3684" s="52">
        <v>0</v>
      </c>
      <c r="F3684" s="52">
        <v>0</v>
      </c>
      <c r="G3684" s="52">
        <v>0</v>
      </c>
      <c r="H3684" s="52">
        <v>5755518.3680485114</v>
      </c>
      <c r="I3684" s="52">
        <v>0</v>
      </c>
      <c r="J3684" s="52">
        <v>0</v>
      </c>
      <c r="K3684" s="52">
        <v>0</v>
      </c>
      <c r="L3684" s="52">
        <v>0</v>
      </c>
      <c r="M3684" s="53">
        <v>5755518.3680485114</v>
      </c>
    </row>
    <row r="3685" spans="1:13" x14ac:dyDescent="0.4">
      <c r="A3685" s="54"/>
      <c r="B3685" s="55">
        <v>3667</v>
      </c>
      <c r="C3685" s="55">
        <v>0</v>
      </c>
      <c r="D3685" s="55">
        <v>0</v>
      </c>
      <c r="E3685" s="55">
        <v>0</v>
      </c>
      <c r="F3685" s="55">
        <v>0</v>
      </c>
      <c r="G3685" s="55">
        <v>0</v>
      </c>
      <c r="H3685" s="55">
        <v>99740698.581307724</v>
      </c>
      <c r="I3685" s="55">
        <v>0</v>
      </c>
      <c r="J3685" s="55">
        <v>0</v>
      </c>
      <c r="K3685" s="55">
        <v>0</v>
      </c>
      <c r="L3685" s="55">
        <v>0</v>
      </c>
      <c r="M3685" s="56">
        <v>99740698.581307724</v>
      </c>
    </row>
    <row r="3686" spans="1:13" x14ac:dyDescent="0.4">
      <c r="A3686" s="51"/>
      <c r="B3686" s="52">
        <v>3668</v>
      </c>
      <c r="C3686" s="52">
        <v>0</v>
      </c>
      <c r="D3686" s="52">
        <v>0</v>
      </c>
      <c r="E3686" s="52">
        <v>0</v>
      </c>
      <c r="F3686" s="52">
        <v>0</v>
      </c>
      <c r="G3686" s="52">
        <v>0</v>
      </c>
      <c r="H3686" s="52">
        <v>0</v>
      </c>
      <c r="I3686" s="52">
        <v>0</v>
      </c>
      <c r="J3686" s="52">
        <v>0</v>
      </c>
      <c r="K3686" s="52">
        <v>0</v>
      </c>
      <c r="L3686" s="52">
        <v>0</v>
      </c>
      <c r="M3686" s="53">
        <v>0</v>
      </c>
    </row>
    <row r="3687" spans="1:13" x14ac:dyDescent="0.4">
      <c r="A3687" s="54"/>
      <c r="B3687" s="55">
        <v>3669</v>
      </c>
      <c r="C3687" s="55">
        <v>0</v>
      </c>
      <c r="D3687" s="55">
        <v>0</v>
      </c>
      <c r="E3687" s="55">
        <v>0</v>
      </c>
      <c r="F3687" s="55">
        <v>0</v>
      </c>
      <c r="G3687" s="55">
        <v>11280995.929987209</v>
      </c>
      <c r="H3687" s="55">
        <v>0</v>
      </c>
      <c r="I3687" s="55">
        <v>0</v>
      </c>
      <c r="J3687" s="55">
        <v>0</v>
      </c>
      <c r="K3687" s="55">
        <v>0</v>
      </c>
      <c r="L3687" s="55">
        <v>0</v>
      </c>
      <c r="M3687" s="56">
        <v>11280995.929987209</v>
      </c>
    </row>
    <row r="3688" spans="1:13" x14ac:dyDescent="0.4">
      <c r="A3688" s="51"/>
      <c r="B3688" s="52">
        <v>3670</v>
      </c>
      <c r="C3688" s="52">
        <v>0</v>
      </c>
      <c r="D3688" s="52">
        <v>0</v>
      </c>
      <c r="E3688" s="52">
        <v>0</v>
      </c>
      <c r="F3688" s="52">
        <v>0</v>
      </c>
      <c r="G3688" s="52">
        <v>0</v>
      </c>
      <c r="H3688" s="52">
        <v>0</v>
      </c>
      <c r="I3688" s="52">
        <v>0</v>
      </c>
      <c r="J3688" s="52">
        <v>0</v>
      </c>
      <c r="K3688" s="52">
        <v>0</v>
      </c>
      <c r="L3688" s="52">
        <v>1270187751.4089613</v>
      </c>
      <c r="M3688" s="53">
        <v>1270187751.4089613</v>
      </c>
    </row>
    <row r="3689" spans="1:13" x14ac:dyDescent="0.4">
      <c r="A3689" s="54"/>
      <c r="B3689" s="55">
        <v>3671</v>
      </c>
      <c r="C3689" s="55">
        <v>0</v>
      </c>
      <c r="D3689" s="55">
        <v>6264390.628925778</v>
      </c>
      <c r="E3689" s="55">
        <v>37775528.214955367</v>
      </c>
      <c r="F3689" s="55">
        <v>0</v>
      </c>
      <c r="G3689" s="55">
        <v>0</v>
      </c>
      <c r="H3689" s="55">
        <v>36638740.908216089</v>
      </c>
      <c r="I3689" s="55">
        <v>0</v>
      </c>
      <c r="J3689" s="55">
        <v>0</v>
      </c>
      <c r="K3689" s="55">
        <v>11732070.833300292</v>
      </c>
      <c r="L3689" s="55">
        <v>0</v>
      </c>
      <c r="M3689" s="56">
        <v>92410730.585397527</v>
      </c>
    </row>
    <row r="3690" spans="1:13" x14ac:dyDescent="0.4">
      <c r="A3690" s="51"/>
      <c r="B3690" s="52">
        <v>3672</v>
      </c>
      <c r="C3690" s="52">
        <v>0</v>
      </c>
      <c r="D3690" s="52">
        <v>0</v>
      </c>
      <c r="E3690" s="52">
        <v>0</v>
      </c>
      <c r="F3690" s="52">
        <v>0</v>
      </c>
      <c r="G3690" s="52">
        <v>0</v>
      </c>
      <c r="H3690" s="52">
        <v>0</v>
      </c>
      <c r="I3690" s="52">
        <v>10624531.737388892</v>
      </c>
      <c r="J3690" s="52">
        <v>0</v>
      </c>
      <c r="K3690" s="52">
        <v>0</v>
      </c>
      <c r="L3690" s="52">
        <v>6420496.7235105978</v>
      </c>
      <c r="M3690" s="53">
        <v>17045028.460899491</v>
      </c>
    </row>
    <row r="3691" spans="1:13" x14ac:dyDescent="0.4">
      <c r="A3691" s="54"/>
      <c r="B3691" s="55">
        <v>3673</v>
      </c>
      <c r="C3691" s="55">
        <v>0</v>
      </c>
      <c r="D3691" s="55">
        <v>0</v>
      </c>
      <c r="E3691" s="55">
        <v>0</v>
      </c>
      <c r="F3691" s="55">
        <v>7035026.5228539836</v>
      </c>
      <c r="G3691" s="55">
        <v>0</v>
      </c>
      <c r="H3691" s="55">
        <v>0</v>
      </c>
      <c r="I3691" s="55">
        <v>10807190.447606256</v>
      </c>
      <c r="J3691" s="55">
        <v>0</v>
      </c>
      <c r="K3691" s="55">
        <v>0</v>
      </c>
      <c r="L3691" s="55">
        <v>0</v>
      </c>
      <c r="M3691" s="56">
        <v>17842216.97046024</v>
      </c>
    </row>
    <row r="3692" spans="1:13" x14ac:dyDescent="0.4">
      <c r="A3692" s="51"/>
      <c r="B3692" s="52">
        <v>3674</v>
      </c>
      <c r="C3692" s="52">
        <v>0</v>
      </c>
      <c r="D3692" s="52">
        <v>0</v>
      </c>
      <c r="E3692" s="52">
        <v>0</v>
      </c>
      <c r="F3692" s="52">
        <v>0</v>
      </c>
      <c r="G3692" s="52">
        <v>0</v>
      </c>
      <c r="H3692" s="52">
        <v>0</v>
      </c>
      <c r="I3692" s="52">
        <v>24787728.056109905</v>
      </c>
      <c r="J3692" s="52">
        <v>0</v>
      </c>
      <c r="K3692" s="52">
        <v>0</v>
      </c>
      <c r="L3692" s="52">
        <v>0</v>
      </c>
      <c r="M3692" s="53">
        <v>24787728.056109905</v>
      </c>
    </row>
    <row r="3693" spans="1:13" x14ac:dyDescent="0.4">
      <c r="A3693" s="54"/>
      <c r="B3693" s="55">
        <v>3675</v>
      </c>
      <c r="C3693" s="55">
        <v>0</v>
      </c>
      <c r="D3693" s="55">
        <v>0</v>
      </c>
      <c r="E3693" s="55">
        <v>0</v>
      </c>
      <c r="F3693" s="55">
        <v>0</v>
      </c>
      <c r="G3693" s="55">
        <v>11394428.218769882</v>
      </c>
      <c r="H3693" s="55">
        <v>8022967.7037415635</v>
      </c>
      <c r="I3693" s="55">
        <v>0</v>
      </c>
      <c r="J3693" s="55">
        <v>7031542.5544620771</v>
      </c>
      <c r="K3693" s="55">
        <v>0</v>
      </c>
      <c r="L3693" s="55">
        <v>0</v>
      </c>
      <c r="M3693" s="56">
        <v>19417395.922511443</v>
      </c>
    </row>
    <row r="3694" spans="1:13" x14ac:dyDescent="0.4">
      <c r="A3694" s="51"/>
      <c r="B3694" s="52">
        <v>3676</v>
      </c>
      <c r="C3694" s="52">
        <v>0</v>
      </c>
      <c r="D3694" s="52">
        <v>0</v>
      </c>
      <c r="E3694" s="52">
        <v>0</v>
      </c>
      <c r="F3694" s="52">
        <v>0</v>
      </c>
      <c r="G3694" s="52">
        <v>9503046.70636186</v>
      </c>
      <c r="H3694" s="52">
        <v>0</v>
      </c>
      <c r="I3694" s="52">
        <v>0</v>
      </c>
      <c r="J3694" s="52">
        <v>9588780.1149049401</v>
      </c>
      <c r="K3694" s="52">
        <v>0</v>
      </c>
      <c r="L3694" s="52">
        <v>0</v>
      </c>
      <c r="M3694" s="53">
        <v>9503046.70636186</v>
      </c>
    </row>
    <row r="3695" spans="1:13" x14ac:dyDescent="0.4">
      <c r="A3695" s="54"/>
      <c r="B3695" s="55">
        <v>3677</v>
      </c>
      <c r="C3695" s="55">
        <v>0</v>
      </c>
      <c r="D3695" s="55">
        <v>11790722.516444454</v>
      </c>
      <c r="E3695" s="55">
        <v>12036550.545417313</v>
      </c>
      <c r="F3695" s="55">
        <v>0</v>
      </c>
      <c r="G3695" s="55">
        <v>0</v>
      </c>
      <c r="H3695" s="55">
        <v>79413096.772459731</v>
      </c>
      <c r="I3695" s="55">
        <v>0</v>
      </c>
      <c r="J3695" s="55">
        <v>0</v>
      </c>
      <c r="K3695" s="55">
        <v>0</v>
      </c>
      <c r="L3695" s="55">
        <v>0</v>
      </c>
      <c r="M3695" s="56">
        <v>103240369.8343215</v>
      </c>
    </row>
    <row r="3696" spans="1:13" x14ac:dyDescent="0.4">
      <c r="A3696" s="51"/>
      <c r="B3696" s="52">
        <v>3678</v>
      </c>
      <c r="C3696" s="52">
        <v>0</v>
      </c>
      <c r="D3696" s="52">
        <v>7946233.1065915236</v>
      </c>
      <c r="E3696" s="52">
        <v>0</v>
      </c>
      <c r="F3696" s="52">
        <v>0</v>
      </c>
      <c r="G3696" s="52">
        <v>0</v>
      </c>
      <c r="H3696" s="52">
        <v>0</v>
      </c>
      <c r="I3696" s="52">
        <v>0</v>
      </c>
      <c r="J3696" s="52">
        <v>0</v>
      </c>
      <c r="K3696" s="52">
        <v>0</v>
      </c>
      <c r="L3696" s="52">
        <v>0</v>
      </c>
      <c r="M3696" s="53">
        <v>7946233.1065915236</v>
      </c>
    </row>
    <row r="3697" spans="1:13" x14ac:dyDescent="0.4">
      <c r="A3697" s="54"/>
      <c r="B3697" s="55">
        <v>3679</v>
      </c>
      <c r="C3697" s="55">
        <v>0</v>
      </c>
      <c r="D3697" s="55">
        <v>0</v>
      </c>
      <c r="E3697" s="55">
        <v>0</v>
      </c>
      <c r="F3697" s="55">
        <v>0</v>
      </c>
      <c r="G3697" s="55">
        <v>0</v>
      </c>
      <c r="H3697" s="55">
        <v>0</v>
      </c>
      <c r="I3697" s="55">
        <v>0</v>
      </c>
      <c r="J3697" s="55">
        <v>0</v>
      </c>
      <c r="K3697" s="55">
        <v>0</v>
      </c>
      <c r="L3697" s="55">
        <v>0</v>
      </c>
      <c r="M3697" s="56">
        <v>16089664.529613627</v>
      </c>
    </row>
    <row r="3698" spans="1:13" x14ac:dyDescent="0.4">
      <c r="A3698" s="51"/>
      <c r="B3698" s="52">
        <v>3680</v>
      </c>
      <c r="C3698" s="52">
        <v>0</v>
      </c>
      <c r="D3698" s="52">
        <v>0</v>
      </c>
      <c r="E3698" s="52">
        <v>0</v>
      </c>
      <c r="F3698" s="52">
        <v>0</v>
      </c>
      <c r="G3698" s="52">
        <v>0</v>
      </c>
      <c r="H3698" s="52">
        <v>0</v>
      </c>
      <c r="I3698" s="52">
        <v>0</v>
      </c>
      <c r="J3698" s="52">
        <v>0</v>
      </c>
      <c r="K3698" s="52">
        <v>0</v>
      </c>
      <c r="L3698" s="52">
        <v>0</v>
      </c>
      <c r="M3698" s="53">
        <v>0</v>
      </c>
    </row>
    <row r="3699" spans="1:13" x14ac:dyDescent="0.4">
      <c r="A3699" s="54"/>
      <c r="B3699" s="55">
        <v>3681</v>
      </c>
      <c r="C3699" s="55">
        <v>0</v>
      </c>
      <c r="D3699" s="55">
        <v>0</v>
      </c>
      <c r="E3699" s="55">
        <v>0</v>
      </c>
      <c r="F3699" s="55">
        <v>0</v>
      </c>
      <c r="G3699" s="55">
        <v>0</v>
      </c>
      <c r="H3699" s="55">
        <v>0</v>
      </c>
      <c r="I3699" s="55">
        <v>0</v>
      </c>
      <c r="J3699" s="55">
        <v>0</v>
      </c>
      <c r="K3699" s="55">
        <v>0</v>
      </c>
      <c r="L3699" s="55">
        <v>0</v>
      </c>
      <c r="M3699" s="56">
        <v>6876860.018223376</v>
      </c>
    </row>
    <row r="3700" spans="1:13" x14ac:dyDescent="0.4">
      <c r="A3700" s="51"/>
      <c r="B3700" s="52">
        <v>3682</v>
      </c>
      <c r="C3700" s="52">
        <v>0</v>
      </c>
      <c r="D3700" s="52">
        <v>0</v>
      </c>
      <c r="E3700" s="52">
        <v>0</v>
      </c>
      <c r="F3700" s="52">
        <v>0</v>
      </c>
      <c r="G3700" s="52">
        <v>0</v>
      </c>
      <c r="H3700" s="52">
        <v>7221959.7887948351</v>
      </c>
      <c r="I3700" s="52">
        <v>0</v>
      </c>
      <c r="J3700" s="52">
        <v>0</v>
      </c>
      <c r="K3700" s="52">
        <v>13793904.839893889</v>
      </c>
      <c r="L3700" s="52">
        <v>0</v>
      </c>
      <c r="M3700" s="53">
        <v>21015864.628688723</v>
      </c>
    </row>
    <row r="3701" spans="1:13" x14ac:dyDescent="0.4">
      <c r="A3701" s="54"/>
      <c r="B3701" s="55">
        <v>3683</v>
      </c>
      <c r="C3701" s="55">
        <v>0</v>
      </c>
      <c r="D3701" s="55">
        <v>0</v>
      </c>
      <c r="E3701" s="55">
        <v>0</v>
      </c>
      <c r="F3701" s="55">
        <v>6710536.1702998579</v>
      </c>
      <c r="G3701" s="55">
        <v>0</v>
      </c>
      <c r="H3701" s="55">
        <v>0</v>
      </c>
      <c r="I3701" s="55">
        <v>0</v>
      </c>
      <c r="J3701" s="55">
        <v>0</v>
      </c>
      <c r="K3701" s="55">
        <v>0</v>
      </c>
      <c r="L3701" s="55">
        <v>0</v>
      </c>
      <c r="M3701" s="56">
        <v>6710536.1702998579</v>
      </c>
    </row>
    <row r="3702" spans="1:13" x14ac:dyDescent="0.4">
      <c r="A3702" s="51"/>
      <c r="B3702" s="52">
        <v>3684</v>
      </c>
      <c r="C3702" s="52">
        <v>0</v>
      </c>
      <c r="D3702" s="52">
        <v>0</v>
      </c>
      <c r="E3702" s="52">
        <v>0</v>
      </c>
      <c r="F3702" s="52">
        <v>0</v>
      </c>
      <c r="G3702" s="52">
        <v>0</v>
      </c>
      <c r="H3702" s="52">
        <v>0</v>
      </c>
      <c r="I3702" s="52">
        <v>0</v>
      </c>
      <c r="J3702" s="52">
        <v>23213787.641663797</v>
      </c>
      <c r="K3702" s="52">
        <v>0</v>
      </c>
      <c r="L3702" s="52">
        <v>0</v>
      </c>
      <c r="M3702" s="53">
        <v>0</v>
      </c>
    </row>
    <row r="3703" spans="1:13" x14ac:dyDescent="0.4">
      <c r="A3703" s="54"/>
      <c r="B3703" s="55">
        <v>3685</v>
      </c>
      <c r="C3703" s="55">
        <v>0</v>
      </c>
      <c r="D3703" s="55">
        <v>0</v>
      </c>
      <c r="E3703" s="55">
        <v>0</v>
      </c>
      <c r="F3703" s="55">
        <v>11465419.604268003</v>
      </c>
      <c r="G3703" s="55">
        <v>0</v>
      </c>
      <c r="H3703" s="55">
        <v>0</v>
      </c>
      <c r="I3703" s="55">
        <v>10664975.320561348</v>
      </c>
      <c r="J3703" s="55">
        <v>0</v>
      </c>
      <c r="K3703" s="55">
        <v>0</v>
      </c>
      <c r="L3703" s="55">
        <v>0</v>
      </c>
      <c r="M3703" s="56">
        <v>22130394.924829349</v>
      </c>
    </row>
    <row r="3704" spans="1:13" x14ac:dyDescent="0.4">
      <c r="A3704" s="51"/>
      <c r="B3704" s="52">
        <v>3686</v>
      </c>
      <c r="C3704" s="52">
        <v>0</v>
      </c>
      <c r="D3704" s="52">
        <v>0</v>
      </c>
      <c r="E3704" s="52">
        <v>0</v>
      </c>
      <c r="F3704" s="52">
        <v>0</v>
      </c>
      <c r="G3704" s="52">
        <v>0</v>
      </c>
      <c r="H3704" s="52">
        <v>0</v>
      </c>
      <c r="I3704" s="52">
        <v>0</v>
      </c>
      <c r="J3704" s="52">
        <v>10075057.455011353</v>
      </c>
      <c r="K3704" s="52">
        <v>0</v>
      </c>
      <c r="L3704" s="52">
        <v>0</v>
      </c>
      <c r="M3704" s="53">
        <v>0</v>
      </c>
    </row>
    <row r="3705" spans="1:13" x14ac:dyDescent="0.4">
      <c r="A3705" s="54"/>
      <c r="B3705" s="55">
        <v>3687</v>
      </c>
      <c r="C3705" s="55">
        <v>0</v>
      </c>
      <c r="D3705" s="55">
        <v>0</v>
      </c>
      <c r="E3705" s="55">
        <v>9215617.7338257823</v>
      </c>
      <c r="F3705" s="55">
        <v>0</v>
      </c>
      <c r="G3705" s="55">
        <v>0</v>
      </c>
      <c r="H3705" s="55">
        <v>0</v>
      </c>
      <c r="I3705" s="55">
        <v>0</v>
      </c>
      <c r="J3705" s="55">
        <v>0</v>
      </c>
      <c r="K3705" s="55">
        <v>0</v>
      </c>
      <c r="L3705" s="55">
        <v>9321444.6578330025</v>
      </c>
      <c r="M3705" s="56">
        <v>40991570.155941635</v>
      </c>
    </row>
    <row r="3706" spans="1:13" x14ac:dyDescent="0.4">
      <c r="A3706" s="51"/>
      <c r="B3706" s="52">
        <v>3688</v>
      </c>
      <c r="C3706" s="52">
        <v>0</v>
      </c>
      <c r="D3706" s="52">
        <v>9236381.0581974853</v>
      </c>
      <c r="E3706" s="52">
        <v>0</v>
      </c>
      <c r="F3706" s="52">
        <v>0</v>
      </c>
      <c r="G3706" s="52">
        <v>0</v>
      </c>
      <c r="H3706" s="52">
        <v>0</v>
      </c>
      <c r="I3706" s="52">
        <v>5807262.3933510194</v>
      </c>
      <c r="J3706" s="52">
        <v>0</v>
      </c>
      <c r="K3706" s="52">
        <v>0</v>
      </c>
      <c r="L3706" s="52">
        <v>0</v>
      </c>
      <c r="M3706" s="53">
        <v>15043643.451548506</v>
      </c>
    </row>
    <row r="3707" spans="1:13" x14ac:dyDescent="0.4">
      <c r="A3707" s="54"/>
      <c r="B3707" s="55">
        <v>3689</v>
      </c>
      <c r="C3707" s="55">
        <v>0</v>
      </c>
      <c r="D3707" s="55">
        <v>0</v>
      </c>
      <c r="E3707" s="55">
        <v>0</v>
      </c>
      <c r="F3707" s="55">
        <v>6263057.0131971398</v>
      </c>
      <c r="G3707" s="55">
        <v>0</v>
      </c>
      <c r="H3707" s="55">
        <v>0</v>
      </c>
      <c r="I3707" s="55">
        <v>0</v>
      </c>
      <c r="J3707" s="55">
        <v>0</v>
      </c>
      <c r="K3707" s="55">
        <v>11757751.96081138</v>
      </c>
      <c r="L3707" s="55">
        <v>0</v>
      </c>
      <c r="M3707" s="56">
        <v>28081679.734852251</v>
      </c>
    </row>
    <row r="3708" spans="1:13" x14ac:dyDescent="0.4">
      <c r="A3708" s="51"/>
      <c r="B3708" s="52">
        <v>3690</v>
      </c>
      <c r="C3708" s="52">
        <v>0</v>
      </c>
      <c r="D3708" s="52">
        <v>0</v>
      </c>
      <c r="E3708" s="52">
        <v>0</v>
      </c>
      <c r="F3708" s="52">
        <v>0</v>
      </c>
      <c r="G3708" s="52">
        <v>22183851.790320672</v>
      </c>
      <c r="H3708" s="52">
        <v>5946682.0945650134</v>
      </c>
      <c r="I3708" s="52">
        <v>0</v>
      </c>
      <c r="J3708" s="52">
        <v>0</v>
      </c>
      <c r="K3708" s="52">
        <v>0</v>
      </c>
      <c r="L3708" s="52">
        <v>0</v>
      </c>
      <c r="M3708" s="53">
        <v>28130533.884885684</v>
      </c>
    </row>
    <row r="3709" spans="1:13" x14ac:dyDescent="0.4">
      <c r="A3709" s="54"/>
      <c r="B3709" s="55">
        <v>3691</v>
      </c>
      <c r="C3709" s="55">
        <v>0</v>
      </c>
      <c r="D3709" s="55">
        <v>0</v>
      </c>
      <c r="E3709" s="55">
        <v>0</v>
      </c>
      <c r="F3709" s="55">
        <v>0</v>
      </c>
      <c r="G3709" s="55">
        <v>0</v>
      </c>
      <c r="H3709" s="55">
        <v>0</v>
      </c>
      <c r="I3709" s="55">
        <v>0</v>
      </c>
      <c r="J3709" s="55">
        <v>0</v>
      </c>
      <c r="K3709" s="55">
        <v>0</v>
      </c>
      <c r="L3709" s="55">
        <v>0</v>
      </c>
      <c r="M3709" s="56">
        <v>125288319.23446006</v>
      </c>
    </row>
    <row r="3710" spans="1:13" x14ac:dyDescent="0.4">
      <c r="A3710" s="51"/>
      <c r="B3710" s="52">
        <v>3692</v>
      </c>
      <c r="C3710" s="52">
        <v>0</v>
      </c>
      <c r="D3710" s="52">
        <v>0</v>
      </c>
      <c r="E3710" s="52">
        <v>0</v>
      </c>
      <c r="F3710" s="52">
        <v>0</v>
      </c>
      <c r="G3710" s="52">
        <v>0</v>
      </c>
      <c r="H3710" s="52">
        <v>579660352.94859958</v>
      </c>
      <c r="I3710" s="52">
        <v>0</v>
      </c>
      <c r="J3710" s="52">
        <v>0</v>
      </c>
      <c r="K3710" s="52">
        <v>0</v>
      </c>
      <c r="L3710" s="52">
        <v>7471657.5776594765</v>
      </c>
      <c r="M3710" s="53">
        <v>587132010.52625906</v>
      </c>
    </row>
    <row r="3711" spans="1:13" x14ac:dyDescent="0.4">
      <c r="A3711" s="54"/>
      <c r="B3711" s="55">
        <v>3693</v>
      </c>
      <c r="C3711" s="55">
        <v>0</v>
      </c>
      <c r="D3711" s="55">
        <v>148758361.18432185</v>
      </c>
      <c r="E3711" s="55">
        <v>0</v>
      </c>
      <c r="F3711" s="55">
        <v>0</v>
      </c>
      <c r="G3711" s="55">
        <v>0</v>
      </c>
      <c r="H3711" s="55">
        <v>0</v>
      </c>
      <c r="I3711" s="55">
        <v>0</v>
      </c>
      <c r="J3711" s="55">
        <v>0</v>
      </c>
      <c r="K3711" s="55">
        <v>0</v>
      </c>
      <c r="L3711" s="55">
        <v>0</v>
      </c>
      <c r="M3711" s="56">
        <v>148758361.18432185</v>
      </c>
    </row>
    <row r="3712" spans="1:13" x14ac:dyDescent="0.4">
      <c r="A3712" s="51"/>
      <c r="B3712" s="52">
        <v>3694</v>
      </c>
      <c r="C3712" s="52">
        <v>0</v>
      </c>
      <c r="D3712" s="52">
        <v>6439385.7343074279</v>
      </c>
      <c r="E3712" s="52">
        <v>0</v>
      </c>
      <c r="F3712" s="52">
        <v>0</v>
      </c>
      <c r="G3712" s="52">
        <v>0</v>
      </c>
      <c r="H3712" s="52">
        <v>0</v>
      </c>
      <c r="I3712" s="52">
        <v>0</v>
      </c>
      <c r="J3712" s="52">
        <v>0</v>
      </c>
      <c r="K3712" s="52">
        <v>0</v>
      </c>
      <c r="L3712" s="52">
        <v>0</v>
      </c>
      <c r="M3712" s="53">
        <v>6439385.7343074279</v>
      </c>
    </row>
    <row r="3713" spans="1:13" x14ac:dyDescent="0.4">
      <c r="A3713" s="54"/>
      <c r="B3713" s="55">
        <v>3695</v>
      </c>
      <c r="C3713" s="55">
        <v>0</v>
      </c>
      <c r="D3713" s="55">
        <v>0</v>
      </c>
      <c r="E3713" s="55">
        <v>0</v>
      </c>
      <c r="F3713" s="55">
        <v>0</v>
      </c>
      <c r="G3713" s="55">
        <v>0</v>
      </c>
      <c r="H3713" s="55">
        <v>0</v>
      </c>
      <c r="I3713" s="55">
        <v>0</v>
      </c>
      <c r="J3713" s="55">
        <v>0</v>
      </c>
      <c r="K3713" s="55">
        <v>0</v>
      </c>
      <c r="L3713" s="55">
        <v>0</v>
      </c>
      <c r="M3713" s="56">
        <v>25532525.797335971</v>
      </c>
    </row>
    <row r="3714" spans="1:13" x14ac:dyDescent="0.4">
      <c r="A3714" s="51"/>
      <c r="B3714" s="52">
        <v>3696</v>
      </c>
      <c r="C3714" s="52">
        <v>0</v>
      </c>
      <c r="D3714" s="52">
        <v>0</v>
      </c>
      <c r="E3714" s="52">
        <v>0</v>
      </c>
      <c r="F3714" s="52">
        <v>0</v>
      </c>
      <c r="G3714" s="52">
        <v>0</v>
      </c>
      <c r="H3714" s="52">
        <v>0</v>
      </c>
      <c r="I3714" s="52">
        <v>0</v>
      </c>
      <c r="J3714" s="52">
        <v>0</v>
      </c>
      <c r="K3714" s="52">
        <v>12160615.828153629</v>
      </c>
      <c r="L3714" s="52">
        <v>0</v>
      </c>
      <c r="M3714" s="53">
        <v>12160615.828153629</v>
      </c>
    </row>
    <row r="3715" spans="1:13" x14ac:dyDescent="0.4">
      <c r="A3715" s="54"/>
      <c r="B3715" s="55">
        <v>3697</v>
      </c>
      <c r="C3715" s="55">
        <v>0</v>
      </c>
      <c r="D3715" s="55">
        <v>0</v>
      </c>
      <c r="E3715" s="55">
        <v>0</v>
      </c>
      <c r="F3715" s="55">
        <v>0</v>
      </c>
      <c r="G3715" s="55">
        <v>0</v>
      </c>
      <c r="H3715" s="55">
        <v>0</v>
      </c>
      <c r="I3715" s="55">
        <v>0</v>
      </c>
      <c r="J3715" s="55">
        <v>14245855.894736679</v>
      </c>
      <c r="K3715" s="55">
        <v>0</v>
      </c>
      <c r="L3715" s="55">
        <v>0</v>
      </c>
      <c r="M3715" s="56">
        <v>0</v>
      </c>
    </row>
    <row r="3716" spans="1:13" x14ac:dyDescent="0.4">
      <c r="A3716" s="51"/>
      <c r="B3716" s="52">
        <v>3698</v>
      </c>
      <c r="C3716" s="52">
        <v>0</v>
      </c>
      <c r="D3716" s="52">
        <v>0</v>
      </c>
      <c r="E3716" s="52">
        <v>0</v>
      </c>
      <c r="F3716" s="52">
        <v>0</v>
      </c>
      <c r="G3716" s="52">
        <v>0</v>
      </c>
      <c r="H3716" s="52">
        <v>0</v>
      </c>
      <c r="I3716" s="52">
        <v>0</v>
      </c>
      <c r="J3716" s="52">
        <v>0</v>
      </c>
      <c r="K3716" s="52">
        <v>6975715.5177397449</v>
      </c>
      <c r="L3716" s="52">
        <v>0</v>
      </c>
      <c r="M3716" s="53">
        <v>6975715.5177397449</v>
      </c>
    </row>
    <row r="3717" spans="1:13" x14ac:dyDescent="0.4">
      <c r="A3717" s="54"/>
      <c r="B3717" s="55">
        <v>3699</v>
      </c>
      <c r="C3717" s="55">
        <v>17940310.765946336</v>
      </c>
      <c r="D3717" s="55">
        <v>0</v>
      </c>
      <c r="E3717" s="55">
        <v>0</v>
      </c>
      <c r="F3717" s="55">
        <v>5861865.1810794408</v>
      </c>
      <c r="G3717" s="55">
        <v>0</v>
      </c>
      <c r="H3717" s="55">
        <v>0</v>
      </c>
      <c r="I3717" s="55">
        <v>7353801.0607353793</v>
      </c>
      <c r="J3717" s="55">
        <v>0</v>
      </c>
      <c r="K3717" s="55">
        <v>0</v>
      </c>
      <c r="L3717" s="55">
        <v>0</v>
      </c>
      <c r="M3717" s="56">
        <v>31155977.007761151</v>
      </c>
    </row>
    <row r="3718" spans="1:13" x14ac:dyDescent="0.4">
      <c r="A3718" s="51"/>
      <c r="B3718" s="52">
        <v>3700</v>
      </c>
      <c r="C3718" s="52">
        <v>0</v>
      </c>
      <c r="D3718" s="52">
        <v>0</v>
      </c>
      <c r="E3718" s="52">
        <v>18701952.750976287</v>
      </c>
      <c r="F3718" s="52">
        <v>0</v>
      </c>
      <c r="G3718" s="52">
        <v>0</v>
      </c>
      <c r="H3718" s="52">
        <v>0</v>
      </c>
      <c r="I3718" s="52">
        <v>0</v>
      </c>
      <c r="J3718" s="52">
        <v>0</v>
      </c>
      <c r="K3718" s="52">
        <v>0</v>
      </c>
      <c r="L3718" s="52">
        <v>0</v>
      </c>
      <c r="M3718" s="53">
        <v>29635640.297861986</v>
      </c>
    </row>
    <row r="3719" spans="1:13" x14ac:dyDescent="0.4">
      <c r="A3719" s="54"/>
      <c r="B3719" s="55">
        <v>3701</v>
      </c>
      <c r="C3719" s="55">
        <v>0</v>
      </c>
      <c r="D3719" s="55">
        <v>0</v>
      </c>
      <c r="E3719" s="55">
        <v>0</v>
      </c>
      <c r="F3719" s="55">
        <v>0</v>
      </c>
      <c r="G3719" s="55">
        <v>0</v>
      </c>
      <c r="H3719" s="55">
        <v>0</v>
      </c>
      <c r="I3719" s="55">
        <v>0</v>
      </c>
      <c r="J3719" s="55">
        <v>0</v>
      </c>
      <c r="K3719" s="55">
        <v>0</v>
      </c>
      <c r="L3719" s="55">
        <v>0</v>
      </c>
      <c r="M3719" s="56">
        <v>0</v>
      </c>
    </row>
    <row r="3720" spans="1:13" x14ac:dyDescent="0.4">
      <c r="A3720" s="51"/>
      <c r="B3720" s="52">
        <v>3702</v>
      </c>
      <c r="C3720" s="52">
        <v>0</v>
      </c>
      <c r="D3720" s="52">
        <v>0</v>
      </c>
      <c r="E3720" s="52">
        <v>0</v>
      </c>
      <c r="F3720" s="52">
        <v>0</v>
      </c>
      <c r="G3720" s="52">
        <v>0</v>
      </c>
      <c r="H3720" s="52">
        <v>0</v>
      </c>
      <c r="I3720" s="52">
        <v>0</v>
      </c>
      <c r="J3720" s="52">
        <v>0</v>
      </c>
      <c r="K3720" s="52">
        <v>0</v>
      </c>
      <c r="L3720" s="52">
        <v>0</v>
      </c>
      <c r="M3720" s="53">
        <v>0</v>
      </c>
    </row>
    <row r="3721" spans="1:13" x14ac:dyDescent="0.4">
      <c r="A3721" s="54"/>
      <c r="B3721" s="55">
        <v>3703</v>
      </c>
      <c r="C3721" s="55">
        <v>0</v>
      </c>
      <c r="D3721" s="55">
        <v>71849486.968120992</v>
      </c>
      <c r="E3721" s="55">
        <v>0</v>
      </c>
      <c r="F3721" s="55">
        <v>17451547.577295654</v>
      </c>
      <c r="G3721" s="55">
        <v>57173239.296849802</v>
      </c>
      <c r="H3721" s="55">
        <v>0</v>
      </c>
      <c r="I3721" s="55">
        <v>0</v>
      </c>
      <c r="J3721" s="55">
        <v>32708592.12015561</v>
      </c>
      <c r="K3721" s="55">
        <v>0</v>
      </c>
      <c r="L3721" s="55">
        <v>0</v>
      </c>
      <c r="M3721" s="56">
        <v>146474273.84226644</v>
      </c>
    </row>
    <row r="3722" spans="1:13" x14ac:dyDescent="0.4">
      <c r="A3722" s="51"/>
      <c r="B3722" s="52">
        <v>3704</v>
      </c>
      <c r="C3722" s="52">
        <v>0</v>
      </c>
      <c r="D3722" s="52">
        <v>0</v>
      </c>
      <c r="E3722" s="52">
        <v>0</v>
      </c>
      <c r="F3722" s="52">
        <v>0</v>
      </c>
      <c r="G3722" s="52">
        <v>0</v>
      </c>
      <c r="H3722" s="52">
        <v>0</v>
      </c>
      <c r="I3722" s="52">
        <v>0</v>
      </c>
      <c r="J3722" s="52">
        <v>0</v>
      </c>
      <c r="K3722" s="52">
        <v>0</v>
      </c>
      <c r="L3722" s="52">
        <v>0</v>
      </c>
      <c r="M3722" s="53">
        <v>11778248.132275172</v>
      </c>
    </row>
    <row r="3723" spans="1:13" x14ac:dyDescent="0.4">
      <c r="A3723" s="54"/>
      <c r="B3723" s="55">
        <v>3705</v>
      </c>
      <c r="C3723" s="55">
        <v>0</v>
      </c>
      <c r="D3723" s="55">
        <v>0</v>
      </c>
      <c r="E3723" s="55">
        <v>0</v>
      </c>
      <c r="F3723" s="55">
        <v>0</v>
      </c>
      <c r="G3723" s="55">
        <v>0</v>
      </c>
      <c r="H3723" s="55">
        <v>0</v>
      </c>
      <c r="I3723" s="55">
        <v>0</v>
      </c>
      <c r="J3723" s="55">
        <v>0</v>
      </c>
      <c r="K3723" s="55">
        <v>0</v>
      </c>
      <c r="L3723" s="55">
        <v>0</v>
      </c>
      <c r="M3723" s="56">
        <v>0</v>
      </c>
    </row>
    <row r="3724" spans="1:13" x14ac:dyDescent="0.4">
      <c r="A3724" s="51"/>
      <c r="B3724" s="52">
        <v>3706</v>
      </c>
      <c r="C3724" s="52">
        <v>11337957.137183752</v>
      </c>
      <c r="D3724" s="52">
        <v>8194446.9889415186</v>
      </c>
      <c r="E3724" s="52">
        <v>0</v>
      </c>
      <c r="F3724" s="52">
        <v>23531613.785454351</v>
      </c>
      <c r="G3724" s="52">
        <v>0</v>
      </c>
      <c r="H3724" s="52">
        <v>0</v>
      </c>
      <c r="I3724" s="52">
        <v>8189494.7343768766</v>
      </c>
      <c r="J3724" s="52">
        <v>0</v>
      </c>
      <c r="K3724" s="52">
        <v>0</v>
      </c>
      <c r="L3724" s="52">
        <v>0</v>
      </c>
      <c r="M3724" s="53">
        <v>51253512.645956501</v>
      </c>
    </row>
    <row r="3725" spans="1:13" x14ac:dyDescent="0.4">
      <c r="A3725" s="54"/>
      <c r="B3725" s="55">
        <v>3707</v>
      </c>
      <c r="C3725" s="55">
        <v>0</v>
      </c>
      <c r="D3725" s="55">
        <v>0</v>
      </c>
      <c r="E3725" s="55">
        <v>0</v>
      </c>
      <c r="F3725" s="55">
        <v>0</v>
      </c>
      <c r="G3725" s="55">
        <v>0</v>
      </c>
      <c r="H3725" s="55">
        <v>0</v>
      </c>
      <c r="I3725" s="55">
        <v>5856798.8404861074</v>
      </c>
      <c r="J3725" s="55">
        <v>0</v>
      </c>
      <c r="K3725" s="55">
        <v>0</v>
      </c>
      <c r="L3725" s="55">
        <v>0</v>
      </c>
      <c r="M3725" s="56">
        <v>5856798.8404861074</v>
      </c>
    </row>
    <row r="3726" spans="1:13" x14ac:dyDescent="0.4">
      <c r="A3726" s="51"/>
      <c r="B3726" s="52">
        <v>3708</v>
      </c>
      <c r="C3726" s="52">
        <v>0</v>
      </c>
      <c r="D3726" s="52">
        <v>0</v>
      </c>
      <c r="E3726" s="52">
        <v>0</v>
      </c>
      <c r="F3726" s="52">
        <v>10563084.518047368</v>
      </c>
      <c r="G3726" s="52">
        <v>0</v>
      </c>
      <c r="H3726" s="52">
        <v>0</v>
      </c>
      <c r="I3726" s="52">
        <v>0</v>
      </c>
      <c r="J3726" s="52">
        <v>14210878.212950202</v>
      </c>
      <c r="K3726" s="52">
        <v>0</v>
      </c>
      <c r="L3726" s="52">
        <v>0</v>
      </c>
      <c r="M3726" s="53">
        <v>10563084.518047368</v>
      </c>
    </row>
    <row r="3727" spans="1:13" x14ac:dyDescent="0.4">
      <c r="A3727" s="54"/>
      <c r="B3727" s="55">
        <v>3709</v>
      </c>
      <c r="C3727" s="55">
        <v>0</v>
      </c>
      <c r="D3727" s="55">
        <v>0</v>
      </c>
      <c r="E3727" s="55">
        <v>0</v>
      </c>
      <c r="F3727" s="55">
        <v>0</v>
      </c>
      <c r="G3727" s="55">
        <v>0</v>
      </c>
      <c r="H3727" s="55">
        <v>0</v>
      </c>
      <c r="I3727" s="55">
        <v>0</v>
      </c>
      <c r="J3727" s="55">
        <v>0</v>
      </c>
      <c r="K3727" s="55">
        <v>11791536.055995032</v>
      </c>
      <c r="L3727" s="55">
        <v>0</v>
      </c>
      <c r="M3727" s="56">
        <v>11791536.055995032</v>
      </c>
    </row>
    <row r="3728" spans="1:13" x14ac:dyDescent="0.4">
      <c r="A3728" s="51"/>
      <c r="B3728" s="52">
        <v>3710</v>
      </c>
      <c r="C3728" s="52">
        <v>0</v>
      </c>
      <c r="D3728" s="52">
        <v>0</v>
      </c>
      <c r="E3728" s="52">
        <v>0</v>
      </c>
      <c r="F3728" s="52">
        <v>0</v>
      </c>
      <c r="G3728" s="52">
        <v>0</v>
      </c>
      <c r="H3728" s="52">
        <v>21516175.466407076</v>
      </c>
      <c r="I3728" s="52">
        <v>0</v>
      </c>
      <c r="J3728" s="52">
        <v>0</v>
      </c>
      <c r="K3728" s="52">
        <v>0</v>
      </c>
      <c r="L3728" s="52">
        <v>0</v>
      </c>
      <c r="M3728" s="53">
        <v>21516175.466407076</v>
      </c>
    </row>
    <row r="3729" spans="1:13" x14ac:dyDescent="0.4">
      <c r="A3729" s="54"/>
      <c r="B3729" s="55">
        <v>3711</v>
      </c>
      <c r="C3729" s="55">
        <v>0</v>
      </c>
      <c r="D3729" s="55">
        <v>0</v>
      </c>
      <c r="E3729" s="55">
        <v>0</v>
      </c>
      <c r="F3729" s="55">
        <v>10612793.058660813</v>
      </c>
      <c r="G3729" s="55">
        <v>0</v>
      </c>
      <c r="H3729" s="55">
        <v>0</v>
      </c>
      <c r="I3729" s="55">
        <v>0</v>
      </c>
      <c r="J3729" s="55">
        <v>0</v>
      </c>
      <c r="K3729" s="55">
        <v>0</v>
      </c>
      <c r="L3729" s="55">
        <v>0</v>
      </c>
      <c r="M3729" s="56">
        <v>103097446.93813208</v>
      </c>
    </row>
    <row r="3730" spans="1:13" x14ac:dyDescent="0.4">
      <c r="A3730" s="51"/>
      <c r="B3730" s="52">
        <v>3712</v>
      </c>
      <c r="C3730" s="52">
        <v>0</v>
      </c>
      <c r="D3730" s="52">
        <v>0</v>
      </c>
      <c r="E3730" s="52">
        <v>24992404.766380139</v>
      </c>
      <c r="F3730" s="52">
        <v>5777100.1615671925</v>
      </c>
      <c r="G3730" s="52">
        <v>0</v>
      </c>
      <c r="H3730" s="52">
        <v>0</v>
      </c>
      <c r="I3730" s="52">
        <v>0</v>
      </c>
      <c r="J3730" s="52">
        <v>0</v>
      </c>
      <c r="K3730" s="52">
        <v>0</v>
      </c>
      <c r="L3730" s="52">
        <v>19987559.027377747</v>
      </c>
      <c r="M3730" s="53">
        <v>50757063.955325082</v>
      </c>
    </row>
    <row r="3731" spans="1:13" x14ac:dyDescent="0.4">
      <c r="A3731" s="54"/>
      <c r="B3731" s="55">
        <v>3713</v>
      </c>
      <c r="C3731" s="55">
        <v>0</v>
      </c>
      <c r="D3731" s="55">
        <v>0</v>
      </c>
      <c r="E3731" s="55">
        <v>0</v>
      </c>
      <c r="F3731" s="55">
        <v>0</v>
      </c>
      <c r="G3731" s="55">
        <v>0</v>
      </c>
      <c r="H3731" s="55">
        <v>0</v>
      </c>
      <c r="I3731" s="55">
        <v>0</v>
      </c>
      <c r="J3731" s="55">
        <v>0</v>
      </c>
      <c r="K3731" s="55">
        <v>0</v>
      </c>
      <c r="L3731" s="55">
        <v>0</v>
      </c>
      <c r="M3731" s="56">
        <v>0</v>
      </c>
    </row>
    <row r="3732" spans="1:13" x14ac:dyDescent="0.4">
      <c r="A3732" s="51"/>
      <c r="B3732" s="52">
        <v>3714</v>
      </c>
      <c r="C3732" s="52">
        <v>24055016.488257736</v>
      </c>
      <c r="D3732" s="52">
        <v>0</v>
      </c>
      <c r="E3732" s="52">
        <v>0</v>
      </c>
      <c r="F3732" s="52">
        <v>0</v>
      </c>
      <c r="G3732" s="52">
        <v>0</v>
      </c>
      <c r="H3732" s="52">
        <v>0</v>
      </c>
      <c r="I3732" s="52">
        <v>0</v>
      </c>
      <c r="J3732" s="52">
        <v>0</v>
      </c>
      <c r="K3732" s="52">
        <v>0</v>
      </c>
      <c r="L3732" s="52">
        <v>0</v>
      </c>
      <c r="M3732" s="53">
        <v>24055016.488257736</v>
      </c>
    </row>
    <row r="3733" spans="1:13" x14ac:dyDescent="0.4">
      <c r="A3733" s="54"/>
      <c r="B3733" s="55">
        <v>3715</v>
      </c>
      <c r="C3733" s="55">
        <v>0</v>
      </c>
      <c r="D3733" s="55">
        <v>0</v>
      </c>
      <c r="E3733" s="55">
        <v>0</v>
      </c>
      <c r="F3733" s="55">
        <v>0</v>
      </c>
      <c r="G3733" s="55">
        <v>0</v>
      </c>
      <c r="H3733" s="55">
        <v>0</v>
      </c>
      <c r="I3733" s="55">
        <v>0</v>
      </c>
      <c r="J3733" s="55">
        <v>0</v>
      </c>
      <c r="K3733" s="55">
        <v>0</v>
      </c>
      <c r="L3733" s="55">
        <v>0</v>
      </c>
      <c r="M3733" s="56">
        <v>0</v>
      </c>
    </row>
    <row r="3734" spans="1:13" x14ac:dyDescent="0.4">
      <c r="A3734" s="51"/>
      <c r="B3734" s="52">
        <v>3716</v>
      </c>
      <c r="C3734" s="52">
        <v>0</v>
      </c>
      <c r="D3734" s="52">
        <v>0</v>
      </c>
      <c r="E3734" s="52">
        <v>0</v>
      </c>
      <c r="F3734" s="52">
        <v>0</v>
      </c>
      <c r="G3734" s="52">
        <v>0</v>
      </c>
      <c r="H3734" s="52">
        <v>0</v>
      </c>
      <c r="I3734" s="52">
        <v>0</v>
      </c>
      <c r="J3734" s="52">
        <v>7232442.5824550353</v>
      </c>
      <c r="K3734" s="52">
        <v>0</v>
      </c>
      <c r="L3734" s="52">
        <v>7657513.5850787219</v>
      </c>
      <c r="M3734" s="53">
        <v>7657513.5850787219</v>
      </c>
    </row>
    <row r="3735" spans="1:13" x14ac:dyDescent="0.4">
      <c r="A3735" s="54"/>
      <c r="B3735" s="55">
        <v>3717</v>
      </c>
      <c r="C3735" s="55">
        <v>0</v>
      </c>
      <c r="D3735" s="55">
        <v>0</v>
      </c>
      <c r="E3735" s="55">
        <v>0</v>
      </c>
      <c r="F3735" s="55">
        <v>0</v>
      </c>
      <c r="G3735" s="55">
        <v>0</v>
      </c>
      <c r="H3735" s="55">
        <v>0</v>
      </c>
      <c r="I3735" s="55">
        <v>0</v>
      </c>
      <c r="J3735" s="55">
        <v>0</v>
      </c>
      <c r="K3735" s="55">
        <v>205345001.05476025</v>
      </c>
      <c r="L3735" s="55">
        <v>0</v>
      </c>
      <c r="M3735" s="56">
        <v>205345001.05476025</v>
      </c>
    </row>
    <row r="3736" spans="1:13" x14ac:dyDescent="0.4">
      <c r="A3736" s="51"/>
      <c r="B3736" s="52">
        <v>3718</v>
      </c>
      <c r="C3736" s="52">
        <v>6022129.9264873276</v>
      </c>
      <c r="D3736" s="52">
        <v>0</v>
      </c>
      <c r="E3736" s="52">
        <v>0</v>
      </c>
      <c r="F3736" s="52">
        <v>0</v>
      </c>
      <c r="G3736" s="52">
        <v>0</v>
      </c>
      <c r="H3736" s="52">
        <v>0</v>
      </c>
      <c r="I3736" s="52">
        <v>0</v>
      </c>
      <c r="J3736" s="52">
        <v>0</v>
      </c>
      <c r="K3736" s="52">
        <v>0</v>
      </c>
      <c r="L3736" s="52">
        <v>0</v>
      </c>
      <c r="M3736" s="53">
        <v>6022129.9264873276</v>
      </c>
    </row>
    <row r="3737" spans="1:13" x14ac:dyDescent="0.4">
      <c r="A3737" s="54"/>
      <c r="B3737" s="55">
        <v>3719</v>
      </c>
      <c r="C3737" s="55">
        <v>0</v>
      </c>
      <c r="D3737" s="55">
        <v>0</v>
      </c>
      <c r="E3737" s="55">
        <v>0</v>
      </c>
      <c r="F3737" s="55">
        <v>0</v>
      </c>
      <c r="G3737" s="55">
        <v>0</v>
      </c>
      <c r="H3737" s="55">
        <v>0</v>
      </c>
      <c r="I3737" s="55">
        <v>0</v>
      </c>
      <c r="J3737" s="55">
        <v>0</v>
      </c>
      <c r="K3737" s="55">
        <v>0</v>
      </c>
      <c r="L3737" s="55">
        <v>0</v>
      </c>
      <c r="M3737" s="56">
        <v>0</v>
      </c>
    </row>
    <row r="3738" spans="1:13" x14ac:dyDescent="0.4">
      <c r="A3738" s="51"/>
      <c r="B3738" s="52">
        <v>3720</v>
      </c>
      <c r="C3738" s="52">
        <v>0</v>
      </c>
      <c r="D3738" s="52">
        <v>0</v>
      </c>
      <c r="E3738" s="52">
        <v>0</v>
      </c>
      <c r="F3738" s="52">
        <v>0</v>
      </c>
      <c r="G3738" s="52">
        <v>0</v>
      </c>
      <c r="H3738" s="52">
        <v>0</v>
      </c>
      <c r="I3738" s="52">
        <v>0</v>
      </c>
      <c r="J3738" s="52">
        <v>0</v>
      </c>
      <c r="K3738" s="52">
        <v>0</v>
      </c>
      <c r="L3738" s="52">
        <v>6643147.1195054259</v>
      </c>
      <c r="M3738" s="53">
        <v>6643147.1195054259</v>
      </c>
    </row>
    <row r="3739" spans="1:13" x14ac:dyDescent="0.4">
      <c r="A3739" s="54"/>
      <c r="B3739" s="55">
        <v>3721</v>
      </c>
      <c r="C3739" s="55">
        <v>0</v>
      </c>
      <c r="D3739" s="55">
        <v>0</v>
      </c>
      <c r="E3739" s="55">
        <v>0</v>
      </c>
      <c r="F3739" s="55">
        <v>15755214.308889836</v>
      </c>
      <c r="G3739" s="55">
        <v>0</v>
      </c>
      <c r="H3739" s="55">
        <v>0</v>
      </c>
      <c r="I3739" s="55">
        <v>0</v>
      </c>
      <c r="J3739" s="55">
        <v>0</v>
      </c>
      <c r="K3739" s="55">
        <v>0</v>
      </c>
      <c r="L3739" s="55">
        <v>0</v>
      </c>
      <c r="M3739" s="56">
        <v>15755214.308889836</v>
      </c>
    </row>
    <row r="3740" spans="1:13" x14ac:dyDescent="0.4">
      <c r="A3740" s="51"/>
      <c r="B3740" s="52">
        <v>3722</v>
      </c>
      <c r="C3740" s="52">
        <v>0</v>
      </c>
      <c r="D3740" s="52">
        <v>0</v>
      </c>
      <c r="E3740" s="52">
        <v>0</v>
      </c>
      <c r="F3740" s="52">
        <v>0</v>
      </c>
      <c r="G3740" s="52">
        <v>0</v>
      </c>
      <c r="H3740" s="52">
        <v>0</v>
      </c>
      <c r="I3740" s="52">
        <v>0</v>
      </c>
      <c r="J3740" s="52">
        <v>0</v>
      </c>
      <c r="K3740" s="52">
        <v>0</v>
      </c>
      <c r="L3740" s="52">
        <v>0</v>
      </c>
      <c r="M3740" s="53">
        <v>0</v>
      </c>
    </row>
    <row r="3741" spans="1:13" x14ac:dyDescent="0.4">
      <c r="A3741" s="54"/>
      <c r="B3741" s="55">
        <v>3723</v>
      </c>
      <c r="C3741" s="55">
        <v>0</v>
      </c>
      <c r="D3741" s="55">
        <v>0</v>
      </c>
      <c r="E3741" s="55">
        <v>0</v>
      </c>
      <c r="F3741" s="55">
        <v>0</v>
      </c>
      <c r="G3741" s="55">
        <v>0</v>
      </c>
      <c r="H3741" s="55">
        <v>0</v>
      </c>
      <c r="I3741" s="55">
        <v>0</v>
      </c>
      <c r="J3741" s="55">
        <v>0</v>
      </c>
      <c r="K3741" s="55">
        <v>0</v>
      </c>
      <c r="L3741" s="55">
        <v>0</v>
      </c>
      <c r="M3741" s="56">
        <v>0</v>
      </c>
    </row>
    <row r="3742" spans="1:13" x14ac:dyDescent="0.4">
      <c r="A3742" s="51"/>
      <c r="B3742" s="52">
        <v>3724</v>
      </c>
      <c r="C3742" s="52">
        <v>0</v>
      </c>
      <c r="D3742" s="52">
        <v>0</v>
      </c>
      <c r="E3742" s="52">
        <v>0</v>
      </c>
      <c r="F3742" s="52">
        <v>0</v>
      </c>
      <c r="G3742" s="52">
        <v>0</v>
      </c>
      <c r="H3742" s="52">
        <v>7489920.9210063405</v>
      </c>
      <c r="I3742" s="52">
        <v>0</v>
      </c>
      <c r="J3742" s="52">
        <v>0</v>
      </c>
      <c r="K3742" s="52">
        <v>0</v>
      </c>
      <c r="L3742" s="52">
        <v>0</v>
      </c>
      <c r="M3742" s="53">
        <v>7489920.9210063405</v>
      </c>
    </row>
    <row r="3743" spans="1:13" x14ac:dyDescent="0.4">
      <c r="A3743" s="54"/>
      <c r="B3743" s="55">
        <v>3725</v>
      </c>
      <c r="C3743" s="55">
        <v>0</v>
      </c>
      <c r="D3743" s="55">
        <v>0</v>
      </c>
      <c r="E3743" s="55">
        <v>0</v>
      </c>
      <c r="F3743" s="55">
        <v>0</v>
      </c>
      <c r="G3743" s="55">
        <v>0</v>
      </c>
      <c r="H3743" s="55">
        <v>0</v>
      </c>
      <c r="I3743" s="55">
        <v>0</v>
      </c>
      <c r="J3743" s="55">
        <v>0</v>
      </c>
      <c r="K3743" s="55">
        <v>0</v>
      </c>
      <c r="L3743" s="55">
        <v>0</v>
      </c>
      <c r="M3743" s="56">
        <v>0</v>
      </c>
    </row>
    <row r="3744" spans="1:13" x14ac:dyDescent="0.4">
      <c r="A3744" s="51"/>
      <c r="B3744" s="52">
        <v>3726</v>
      </c>
      <c r="C3744" s="52">
        <v>0</v>
      </c>
      <c r="D3744" s="52">
        <v>0</v>
      </c>
      <c r="E3744" s="52">
        <v>0</v>
      </c>
      <c r="F3744" s="52">
        <v>0</v>
      </c>
      <c r="G3744" s="52">
        <v>0</v>
      </c>
      <c r="H3744" s="52">
        <v>0</v>
      </c>
      <c r="I3744" s="52">
        <v>0</v>
      </c>
      <c r="J3744" s="52">
        <v>0</v>
      </c>
      <c r="K3744" s="52">
        <v>0</v>
      </c>
      <c r="L3744" s="52">
        <v>0</v>
      </c>
      <c r="M3744" s="53">
        <v>0</v>
      </c>
    </row>
    <row r="3745" spans="1:13" x14ac:dyDescent="0.4">
      <c r="A3745" s="54"/>
      <c r="B3745" s="55">
        <v>3727</v>
      </c>
      <c r="C3745" s="55">
        <v>0</v>
      </c>
      <c r="D3745" s="55">
        <v>0</v>
      </c>
      <c r="E3745" s="55">
        <v>0</v>
      </c>
      <c r="F3745" s="55">
        <v>6242444.3659481704</v>
      </c>
      <c r="G3745" s="55">
        <v>0</v>
      </c>
      <c r="H3745" s="55">
        <v>0</v>
      </c>
      <c r="I3745" s="55">
        <v>0</v>
      </c>
      <c r="J3745" s="55">
        <v>0</v>
      </c>
      <c r="K3745" s="55">
        <v>0</v>
      </c>
      <c r="L3745" s="55">
        <v>0</v>
      </c>
      <c r="M3745" s="56">
        <v>6242444.3659481704</v>
      </c>
    </row>
    <row r="3746" spans="1:13" x14ac:dyDescent="0.4">
      <c r="A3746" s="51"/>
      <c r="B3746" s="52">
        <v>3728</v>
      </c>
      <c r="C3746" s="52">
        <v>0</v>
      </c>
      <c r="D3746" s="52">
        <v>0</v>
      </c>
      <c r="E3746" s="52">
        <v>0</v>
      </c>
      <c r="F3746" s="52">
        <v>0</v>
      </c>
      <c r="G3746" s="52">
        <v>0</v>
      </c>
      <c r="H3746" s="52">
        <v>0</v>
      </c>
      <c r="I3746" s="52">
        <v>0</v>
      </c>
      <c r="J3746" s="52">
        <v>0</v>
      </c>
      <c r="K3746" s="52">
        <v>0</v>
      </c>
      <c r="L3746" s="52">
        <v>12976839.735584373</v>
      </c>
      <c r="M3746" s="53">
        <v>12976839.735584373</v>
      </c>
    </row>
    <row r="3747" spans="1:13" x14ac:dyDescent="0.4">
      <c r="A3747" s="54"/>
      <c r="B3747" s="55">
        <v>3729</v>
      </c>
      <c r="C3747" s="55">
        <v>0</v>
      </c>
      <c r="D3747" s="55">
        <v>0</v>
      </c>
      <c r="E3747" s="55">
        <v>0</v>
      </c>
      <c r="F3747" s="55">
        <v>0</v>
      </c>
      <c r="G3747" s="55">
        <v>0</v>
      </c>
      <c r="H3747" s="55">
        <v>7151131.4018176552</v>
      </c>
      <c r="I3747" s="55">
        <v>0</v>
      </c>
      <c r="J3747" s="55">
        <v>0</v>
      </c>
      <c r="K3747" s="55">
        <v>0</v>
      </c>
      <c r="L3747" s="55">
        <v>0</v>
      </c>
      <c r="M3747" s="56">
        <v>7151131.4018176552</v>
      </c>
    </row>
    <row r="3748" spans="1:13" x14ac:dyDescent="0.4">
      <c r="A3748" s="51"/>
      <c r="B3748" s="52">
        <v>3730</v>
      </c>
      <c r="C3748" s="52">
        <v>0</v>
      </c>
      <c r="D3748" s="52">
        <v>0</v>
      </c>
      <c r="E3748" s="52">
        <v>5994793.8130643759</v>
      </c>
      <c r="F3748" s="52">
        <v>0</v>
      </c>
      <c r="G3748" s="52">
        <v>0</v>
      </c>
      <c r="H3748" s="52">
        <v>8814265.0197737608</v>
      </c>
      <c r="I3748" s="52">
        <v>0</v>
      </c>
      <c r="J3748" s="52">
        <v>0</v>
      </c>
      <c r="K3748" s="52">
        <v>0</v>
      </c>
      <c r="L3748" s="52">
        <v>0</v>
      </c>
      <c r="M3748" s="53">
        <v>14809058.832838137</v>
      </c>
    </row>
    <row r="3749" spans="1:13" x14ac:dyDescent="0.4">
      <c r="A3749" s="54"/>
      <c r="B3749" s="55">
        <v>3731</v>
      </c>
      <c r="C3749" s="55">
        <v>0</v>
      </c>
      <c r="D3749" s="55">
        <v>0</v>
      </c>
      <c r="E3749" s="55">
        <v>0</v>
      </c>
      <c r="F3749" s="55">
        <v>0</v>
      </c>
      <c r="G3749" s="55">
        <v>0</v>
      </c>
      <c r="H3749" s="55">
        <v>0</v>
      </c>
      <c r="I3749" s="55">
        <v>0</v>
      </c>
      <c r="J3749" s="55">
        <v>0</v>
      </c>
      <c r="K3749" s="55">
        <v>0</v>
      </c>
      <c r="L3749" s="55">
        <v>0</v>
      </c>
      <c r="M3749" s="56">
        <v>0</v>
      </c>
    </row>
    <row r="3750" spans="1:13" x14ac:dyDescent="0.4">
      <c r="A3750" s="51"/>
      <c r="B3750" s="52">
        <v>3732</v>
      </c>
      <c r="C3750" s="52">
        <v>0</v>
      </c>
      <c r="D3750" s="52">
        <v>0</v>
      </c>
      <c r="E3750" s="52">
        <v>0</v>
      </c>
      <c r="F3750" s="52">
        <v>0</v>
      </c>
      <c r="G3750" s="52">
        <v>0</v>
      </c>
      <c r="H3750" s="52">
        <v>0</v>
      </c>
      <c r="I3750" s="52">
        <v>0</v>
      </c>
      <c r="J3750" s="52">
        <v>0</v>
      </c>
      <c r="K3750" s="52">
        <v>0</v>
      </c>
      <c r="L3750" s="52">
        <v>0</v>
      </c>
      <c r="M3750" s="53">
        <v>0</v>
      </c>
    </row>
    <row r="3751" spans="1:13" x14ac:dyDescent="0.4">
      <c r="A3751" s="54"/>
      <c r="B3751" s="55">
        <v>3733</v>
      </c>
      <c r="C3751" s="55">
        <v>0</v>
      </c>
      <c r="D3751" s="55">
        <v>0</v>
      </c>
      <c r="E3751" s="55">
        <v>0</v>
      </c>
      <c r="F3751" s="55">
        <v>14275793.632775754</v>
      </c>
      <c r="G3751" s="55">
        <v>0</v>
      </c>
      <c r="H3751" s="55">
        <v>0</v>
      </c>
      <c r="I3751" s="55">
        <v>0</v>
      </c>
      <c r="J3751" s="55">
        <v>0</v>
      </c>
      <c r="K3751" s="55">
        <v>0</v>
      </c>
      <c r="L3751" s="55">
        <v>361405795.30462462</v>
      </c>
      <c r="M3751" s="56">
        <v>375681588.93740034</v>
      </c>
    </row>
    <row r="3752" spans="1:13" x14ac:dyDescent="0.4">
      <c r="A3752" s="51"/>
      <c r="B3752" s="52">
        <v>3734</v>
      </c>
      <c r="C3752" s="52">
        <v>0</v>
      </c>
      <c r="D3752" s="52">
        <v>0</v>
      </c>
      <c r="E3752" s="52">
        <v>0</v>
      </c>
      <c r="F3752" s="52">
        <v>0</v>
      </c>
      <c r="G3752" s="52">
        <v>0</v>
      </c>
      <c r="H3752" s="52">
        <v>0</v>
      </c>
      <c r="I3752" s="52">
        <v>0</v>
      </c>
      <c r="J3752" s="52">
        <v>0</v>
      </c>
      <c r="K3752" s="52">
        <v>0</v>
      </c>
      <c r="L3752" s="52">
        <v>0</v>
      </c>
      <c r="M3752" s="53">
        <v>0</v>
      </c>
    </row>
    <row r="3753" spans="1:13" x14ac:dyDescent="0.4">
      <c r="A3753" s="54"/>
      <c r="B3753" s="55">
        <v>3735</v>
      </c>
      <c r="C3753" s="55">
        <v>0</v>
      </c>
      <c r="D3753" s="55">
        <v>0</v>
      </c>
      <c r="E3753" s="55">
        <v>0</v>
      </c>
      <c r="F3753" s="55">
        <v>0</v>
      </c>
      <c r="G3753" s="55">
        <v>0</v>
      </c>
      <c r="H3753" s="55">
        <v>0</v>
      </c>
      <c r="I3753" s="55">
        <v>0</v>
      </c>
      <c r="J3753" s="55">
        <v>897003990.44548607</v>
      </c>
      <c r="K3753" s="55">
        <v>0</v>
      </c>
      <c r="L3753" s="55">
        <v>0</v>
      </c>
      <c r="M3753" s="56">
        <v>0</v>
      </c>
    </row>
    <row r="3754" spans="1:13" x14ac:dyDescent="0.4">
      <c r="A3754" s="51"/>
      <c r="B3754" s="52">
        <v>3736</v>
      </c>
      <c r="C3754" s="52">
        <v>0</v>
      </c>
      <c r="D3754" s="52">
        <v>6341663.230797017</v>
      </c>
      <c r="E3754" s="52">
        <v>0</v>
      </c>
      <c r="F3754" s="52">
        <v>0</v>
      </c>
      <c r="G3754" s="52">
        <v>15825050.472920012</v>
      </c>
      <c r="H3754" s="52">
        <v>0</v>
      </c>
      <c r="I3754" s="52">
        <v>0</v>
      </c>
      <c r="J3754" s="52">
        <v>0</v>
      </c>
      <c r="K3754" s="52">
        <v>0</v>
      </c>
      <c r="L3754" s="52">
        <v>0</v>
      </c>
      <c r="M3754" s="53">
        <v>22166713.703717031</v>
      </c>
    </row>
    <row r="3755" spans="1:13" x14ac:dyDescent="0.4">
      <c r="A3755" s="54"/>
      <c r="B3755" s="55">
        <v>3737</v>
      </c>
      <c r="C3755" s="55">
        <v>0</v>
      </c>
      <c r="D3755" s="55">
        <v>0</v>
      </c>
      <c r="E3755" s="55">
        <v>0</v>
      </c>
      <c r="F3755" s="55">
        <v>0</v>
      </c>
      <c r="G3755" s="55">
        <v>0</v>
      </c>
      <c r="H3755" s="55">
        <v>0</v>
      </c>
      <c r="I3755" s="55">
        <v>10114989.977162229</v>
      </c>
      <c r="J3755" s="55">
        <v>0</v>
      </c>
      <c r="K3755" s="55">
        <v>0</v>
      </c>
      <c r="L3755" s="55">
        <v>0</v>
      </c>
      <c r="M3755" s="56">
        <v>10114989.977162229</v>
      </c>
    </row>
    <row r="3756" spans="1:13" x14ac:dyDescent="0.4">
      <c r="A3756" s="51"/>
      <c r="B3756" s="52">
        <v>3738</v>
      </c>
      <c r="C3756" s="52">
        <v>0</v>
      </c>
      <c r="D3756" s="52">
        <v>0</v>
      </c>
      <c r="E3756" s="52">
        <v>0</v>
      </c>
      <c r="F3756" s="52">
        <v>0</v>
      </c>
      <c r="G3756" s="52">
        <v>0</v>
      </c>
      <c r="H3756" s="52">
        <v>0</v>
      </c>
      <c r="I3756" s="52">
        <v>0</v>
      </c>
      <c r="J3756" s="52">
        <v>0</v>
      </c>
      <c r="K3756" s="52">
        <v>0</v>
      </c>
      <c r="L3756" s="52">
        <v>7695860.7774223071</v>
      </c>
      <c r="M3756" s="53">
        <v>7695860.7774223071</v>
      </c>
    </row>
    <row r="3757" spans="1:13" x14ac:dyDescent="0.4">
      <c r="A3757" s="54"/>
      <c r="B3757" s="55">
        <v>3739</v>
      </c>
      <c r="C3757" s="55">
        <v>6248588.653990671</v>
      </c>
      <c r="D3757" s="55">
        <v>0</v>
      </c>
      <c r="E3757" s="55">
        <v>0</v>
      </c>
      <c r="F3757" s="55">
        <v>0</v>
      </c>
      <c r="G3757" s="55">
        <v>0</v>
      </c>
      <c r="H3757" s="55">
        <v>0</v>
      </c>
      <c r="I3757" s="55">
        <v>0</v>
      </c>
      <c r="J3757" s="55">
        <v>0</v>
      </c>
      <c r="K3757" s="55">
        <v>0</v>
      </c>
      <c r="L3757" s="55">
        <v>0</v>
      </c>
      <c r="M3757" s="56">
        <v>6248588.653990671</v>
      </c>
    </row>
    <row r="3758" spans="1:13" x14ac:dyDescent="0.4">
      <c r="A3758" s="51"/>
      <c r="B3758" s="52">
        <v>3740</v>
      </c>
      <c r="C3758" s="52">
        <v>59644397.396112323</v>
      </c>
      <c r="D3758" s="52">
        <v>0</v>
      </c>
      <c r="E3758" s="52">
        <v>0</v>
      </c>
      <c r="F3758" s="52">
        <v>0</v>
      </c>
      <c r="G3758" s="52">
        <v>0</v>
      </c>
      <c r="H3758" s="52">
        <v>0</v>
      </c>
      <c r="I3758" s="52">
        <v>0</v>
      </c>
      <c r="J3758" s="52">
        <v>0</v>
      </c>
      <c r="K3758" s="52">
        <v>0</v>
      </c>
      <c r="L3758" s="52">
        <v>0</v>
      </c>
      <c r="M3758" s="53">
        <v>59644397.396112323</v>
      </c>
    </row>
    <row r="3759" spans="1:13" x14ac:dyDescent="0.4">
      <c r="A3759" s="54"/>
      <c r="B3759" s="55">
        <v>3741</v>
      </c>
      <c r="C3759" s="55">
        <v>0</v>
      </c>
      <c r="D3759" s="55">
        <v>0</v>
      </c>
      <c r="E3759" s="55">
        <v>0</v>
      </c>
      <c r="F3759" s="55">
        <v>0</v>
      </c>
      <c r="G3759" s="55">
        <v>0</v>
      </c>
      <c r="H3759" s="55">
        <v>118100059.8615358</v>
      </c>
      <c r="I3759" s="55">
        <v>0</v>
      </c>
      <c r="J3759" s="55">
        <v>0</v>
      </c>
      <c r="K3759" s="55">
        <v>0</v>
      </c>
      <c r="L3759" s="55">
        <v>0</v>
      </c>
      <c r="M3759" s="56">
        <v>118100059.8615358</v>
      </c>
    </row>
    <row r="3760" spans="1:13" x14ac:dyDescent="0.4">
      <c r="A3760" s="51"/>
      <c r="B3760" s="52">
        <v>3742</v>
      </c>
      <c r="C3760" s="52">
        <v>0</v>
      </c>
      <c r="D3760" s="52">
        <v>0</v>
      </c>
      <c r="E3760" s="52">
        <v>0</v>
      </c>
      <c r="F3760" s="52">
        <v>0</v>
      </c>
      <c r="G3760" s="52">
        <v>0</v>
      </c>
      <c r="H3760" s="52">
        <v>0</v>
      </c>
      <c r="I3760" s="52">
        <v>0</v>
      </c>
      <c r="J3760" s="52">
        <v>0</v>
      </c>
      <c r="K3760" s="52">
        <v>0</v>
      </c>
      <c r="L3760" s="52">
        <v>0</v>
      </c>
      <c r="M3760" s="53">
        <v>0</v>
      </c>
    </row>
    <row r="3761" spans="1:13" x14ac:dyDescent="0.4">
      <c r="A3761" s="54"/>
      <c r="B3761" s="55">
        <v>3743</v>
      </c>
      <c r="C3761" s="55">
        <v>0</v>
      </c>
      <c r="D3761" s="55">
        <v>0</v>
      </c>
      <c r="E3761" s="55">
        <v>0</v>
      </c>
      <c r="F3761" s="55">
        <v>0</v>
      </c>
      <c r="G3761" s="55">
        <v>0</v>
      </c>
      <c r="H3761" s="55">
        <v>0</v>
      </c>
      <c r="I3761" s="55">
        <v>0</v>
      </c>
      <c r="J3761" s="55">
        <v>0</v>
      </c>
      <c r="K3761" s="55">
        <v>0</v>
      </c>
      <c r="L3761" s="55">
        <v>0</v>
      </c>
      <c r="M3761" s="56">
        <v>0</v>
      </c>
    </row>
    <row r="3762" spans="1:13" x14ac:dyDescent="0.4">
      <c r="A3762" s="51"/>
      <c r="B3762" s="52">
        <v>3744</v>
      </c>
      <c r="C3762" s="52">
        <v>0</v>
      </c>
      <c r="D3762" s="52">
        <v>0</v>
      </c>
      <c r="E3762" s="52">
        <v>0</v>
      </c>
      <c r="F3762" s="52">
        <v>0</v>
      </c>
      <c r="G3762" s="52">
        <v>34436890.971211106</v>
      </c>
      <c r="H3762" s="52">
        <v>0</v>
      </c>
      <c r="I3762" s="52">
        <v>0</v>
      </c>
      <c r="J3762" s="52">
        <v>0</v>
      </c>
      <c r="K3762" s="52">
        <v>0</v>
      </c>
      <c r="L3762" s="52">
        <v>0</v>
      </c>
      <c r="M3762" s="53">
        <v>34436890.971211106</v>
      </c>
    </row>
    <row r="3763" spans="1:13" x14ac:dyDescent="0.4">
      <c r="A3763" s="54"/>
      <c r="B3763" s="55">
        <v>3745</v>
      </c>
      <c r="C3763" s="55">
        <v>0</v>
      </c>
      <c r="D3763" s="55">
        <v>0</v>
      </c>
      <c r="E3763" s="55">
        <v>0</v>
      </c>
      <c r="F3763" s="55">
        <v>0</v>
      </c>
      <c r="G3763" s="55">
        <v>0</v>
      </c>
      <c r="H3763" s="55">
        <v>0</v>
      </c>
      <c r="I3763" s="55">
        <v>0</v>
      </c>
      <c r="J3763" s="55">
        <v>0</v>
      </c>
      <c r="K3763" s="55">
        <v>19903446.932572953</v>
      </c>
      <c r="L3763" s="55">
        <v>0</v>
      </c>
      <c r="M3763" s="56">
        <v>19903446.932572953</v>
      </c>
    </row>
    <row r="3764" spans="1:13" x14ac:dyDescent="0.4">
      <c r="A3764" s="51"/>
      <c r="B3764" s="52">
        <v>3746</v>
      </c>
      <c r="C3764" s="52">
        <v>0</v>
      </c>
      <c r="D3764" s="52">
        <v>0</v>
      </c>
      <c r="E3764" s="52">
        <v>0</v>
      </c>
      <c r="F3764" s="52">
        <v>0</v>
      </c>
      <c r="G3764" s="52">
        <v>0</v>
      </c>
      <c r="H3764" s="52">
        <v>0</v>
      </c>
      <c r="I3764" s="52">
        <v>0</v>
      </c>
      <c r="J3764" s="52">
        <v>0</v>
      </c>
      <c r="K3764" s="52">
        <v>73506998.018474907</v>
      </c>
      <c r="L3764" s="52">
        <v>0</v>
      </c>
      <c r="M3764" s="53">
        <v>73506998.018474907</v>
      </c>
    </row>
    <row r="3765" spans="1:13" x14ac:dyDescent="0.4">
      <c r="A3765" s="54"/>
      <c r="B3765" s="55">
        <v>3747</v>
      </c>
      <c r="C3765" s="55">
        <v>0</v>
      </c>
      <c r="D3765" s="55">
        <v>0</v>
      </c>
      <c r="E3765" s="55">
        <v>0</v>
      </c>
      <c r="F3765" s="55">
        <v>0</v>
      </c>
      <c r="G3765" s="55">
        <v>6967618.0573767684</v>
      </c>
      <c r="H3765" s="55">
        <v>0</v>
      </c>
      <c r="I3765" s="55">
        <v>0</v>
      </c>
      <c r="J3765" s="55">
        <v>0</v>
      </c>
      <c r="K3765" s="55">
        <v>0</v>
      </c>
      <c r="L3765" s="55">
        <v>0</v>
      </c>
      <c r="M3765" s="56">
        <v>6967618.0573767684</v>
      </c>
    </row>
    <row r="3766" spans="1:13" x14ac:dyDescent="0.4">
      <c r="A3766" s="51"/>
      <c r="B3766" s="52">
        <v>3748</v>
      </c>
      <c r="C3766" s="52">
        <v>0</v>
      </c>
      <c r="D3766" s="52">
        <v>0</v>
      </c>
      <c r="E3766" s="52">
        <v>0</v>
      </c>
      <c r="F3766" s="52">
        <v>0</v>
      </c>
      <c r="G3766" s="52">
        <v>0</v>
      </c>
      <c r="H3766" s="52">
        <v>0</v>
      </c>
      <c r="I3766" s="52">
        <v>0</v>
      </c>
      <c r="J3766" s="52">
        <v>0</v>
      </c>
      <c r="K3766" s="52">
        <v>0</v>
      </c>
      <c r="L3766" s="52">
        <v>0</v>
      </c>
      <c r="M3766" s="53">
        <v>0</v>
      </c>
    </row>
    <row r="3767" spans="1:13" x14ac:dyDescent="0.4">
      <c r="A3767" s="54"/>
      <c r="B3767" s="55">
        <v>3749</v>
      </c>
      <c r="C3767" s="55">
        <v>0</v>
      </c>
      <c r="D3767" s="55">
        <v>0</v>
      </c>
      <c r="E3767" s="55">
        <v>0</v>
      </c>
      <c r="F3767" s="55">
        <v>0</v>
      </c>
      <c r="G3767" s="55">
        <v>0</v>
      </c>
      <c r="H3767" s="55">
        <v>0</v>
      </c>
      <c r="I3767" s="55">
        <v>0</v>
      </c>
      <c r="J3767" s="55">
        <v>9028585.4940880425</v>
      </c>
      <c r="K3767" s="55">
        <v>0</v>
      </c>
      <c r="L3767" s="55">
        <v>0</v>
      </c>
      <c r="M3767" s="56">
        <v>0</v>
      </c>
    </row>
    <row r="3768" spans="1:13" x14ac:dyDescent="0.4">
      <c r="A3768" s="51"/>
      <c r="B3768" s="52">
        <v>3750</v>
      </c>
      <c r="C3768" s="52">
        <v>0</v>
      </c>
      <c r="D3768" s="52">
        <v>0</v>
      </c>
      <c r="E3768" s="52">
        <v>0</v>
      </c>
      <c r="F3768" s="52">
        <v>0</v>
      </c>
      <c r="G3768" s="52">
        <v>0</v>
      </c>
      <c r="H3768" s="52">
        <v>0</v>
      </c>
      <c r="I3768" s="52">
        <v>9846128.8630165271</v>
      </c>
      <c r="J3768" s="52">
        <v>0</v>
      </c>
      <c r="K3768" s="52">
        <v>0</v>
      </c>
      <c r="L3768" s="52">
        <v>0</v>
      </c>
      <c r="M3768" s="53">
        <v>9846128.8630165271</v>
      </c>
    </row>
    <row r="3769" spans="1:13" x14ac:dyDescent="0.4">
      <c r="A3769" s="54"/>
      <c r="B3769" s="55">
        <v>3751</v>
      </c>
      <c r="C3769" s="55">
        <v>0</v>
      </c>
      <c r="D3769" s="55">
        <v>0</v>
      </c>
      <c r="E3769" s="55">
        <v>0</v>
      </c>
      <c r="F3769" s="55">
        <v>0</v>
      </c>
      <c r="G3769" s="55">
        <v>0</v>
      </c>
      <c r="H3769" s="55">
        <v>0</v>
      </c>
      <c r="I3769" s="55">
        <v>14350410.892032005</v>
      </c>
      <c r="J3769" s="55">
        <v>7313182.4525353229</v>
      </c>
      <c r="K3769" s="55">
        <v>17123807.309492894</v>
      </c>
      <c r="L3769" s="55">
        <v>8429681.9707849324</v>
      </c>
      <c r="M3769" s="56">
        <v>39903900.172309831</v>
      </c>
    </row>
    <row r="3770" spans="1:13" x14ac:dyDescent="0.4">
      <c r="A3770" s="51"/>
      <c r="B3770" s="52">
        <v>3752</v>
      </c>
      <c r="C3770" s="52">
        <v>0</v>
      </c>
      <c r="D3770" s="52">
        <v>0</v>
      </c>
      <c r="E3770" s="52">
        <v>0</v>
      </c>
      <c r="F3770" s="52">
        <v>0</v>
      </c>
      <c r="G3770" s="52">
        <v>0</v>
      </c>
      <c r="H3770" s="52">
        <v>0</v>
      </c>
      <c r="I3770" s="52">
        <v>0</v>
      </c>
      <c r="J3770" s="52">
        <v>0</v>
      </c>
      <c r="K3770" s="52">
        <v>0</v>
      </c>
      <c r="L3770" s="52">
        <v>0</v>
      </c>
      <c r="M3770" s="53">
        <v>0</v>
      </c>
    </row>
    <row r="3771" spans="1:13" x14ac:dyDescent="0.4">
      <c r="A3771" s="54"/>
      <c r="B3771" s="55">
        <v>3753</v>
      </c>
      <c r="C3771" s="55">
        <v>0</v>
      </c>
      <c r="D3771" s="55">
        <v>0</v>
      </c>
      <c r="E3771" s="55">
        <v>0</v>
      </c>
      <c r="F3771" s="55">
        <v>0</v>
      </c>
      <c r="G3771" s="55">
        <v>0</v>
      </c>
      <c r="H3771" s="55">
        <v>0</v>
      </c>
      <c r="I3771" s="55">
        <v>0</v>
      </c>
      <c r="J3771" s="55">
        <v>20347317.37137134</v>
      </c>
      <c r="K3771" s="55">
        <v>0</v>
      </c>
      <c r="L3771" s="55">
        <v>0</v>
      </c>
      <c r="M3771" s="56">
        <v>0</v>
      </c>
    </row>
    <row r="3772" spans="1:13" x14ac:dyDescent="0.4">
      <c r="A3772" s="51"/>
      <c r="B3772" s="52">
        <v>3754</v>
      </c>
      <c r="C3772" s="52">
        <v>0</v>
      </c>
      <c r="D3772" s="52">
        <v>0</v>
      </c>
      <c r="E3772" s="52">
        <v>0</v>
      </c>
      <c r="F3772" s="52">
        <v>0</v>
      </c>
      <c r="G3772" s="52">
        <v>0</v>
      </c>
      <c r="H3772" s="52">
        <v>0</v>
      </c>
      <c r="I3772" s="52">
        <v>0</v>
      </c>
      <c r="J3772" s="52">
        <v>0</v>
      </c>
      <c r="K3772" s="52">
        <v>48864853.284289733</v>
      </c>
      <c r="L3772" s="52">
        <v>0</v>
      </c>
      <c r="M3772" s="53">
        <v>48864853.284289733</v>
      </c>
    </row>
    <row r="3773" spans="1:13" x14ac:dyDescent="0.4">
      <c r="A3773" s="54"/>
      <c r="B3773" s="55">
        <v>3755</v>
      </c>
      <c r="C3773" s="55">
        <v>0</v>
      </c>
      <c r="D3773" s="55">
        <v>0</v>
      </c>
      <c r="E3773" s="55">
        <v>0</v>
      </c>
      <c r="F3773" s="55">
        <v>0</v>
      </c>
      <c r="G3773" s="55">
        <v>0</v>
      </c>
      <c r="H3773" s="55">
        <v>0</v>
      </c>
      <c r="I3773" s="55">
        <v>5907280.567979034</v>
      </c>
      <c r="J3773" s="55">
        <v>0</v>
      </c>
      <c r="K3773" s="55">
        <v>6346477.476369963</v>
      </c>
      <c r="L3773" s="55">
        <v>0</v>
      </c>
      <c r="M3773" s="56">
        <v>12253758.044348996</v>
      </c>
    </row>
    <row r="3774" spans="1:13" x14ac:dyDescent="0.4">
      <c r="A3774" s="51"/>
      <c r="B3774" s="52">
        <v>3756</v>
      </c>
      <c r="C3774" s="52">
        <v>0</v>
      </c>
      <c r="D3774" s="52">
        <v>0</v>
      </c>
      <c r="E3774" s="52">
        <v>0</v>
      </c>
      <c r="F3774" s="52">
        <v>0</v>
      </c>
      <c r="G3774" s="52">
        <v>0</v>
      </c>
      <c r="H3774" s="52">
        <v>0</v>
      </c>
      <c r="I3774" s="52">
        <v>0</v>
      </c>
      <c r="J3774" s="52">
        <v>0</v>
      </c>
      <c r="K3774" s="52">
        <v>0</v>
      </c>
      <c r="L3774" s="52">
        <v>0</v>
      </c>
      <c r="M3774" s="53">
        <v>0</v>
      </c>
    </row>
    <row r="3775" spans="1:13" x14ac:dyDescent="0.4">
      <c r="A3775" s="54"/>
      <c r="B3775" s="55">
        <v>3757</v>
      </c>
      <c r="C3775" s="55">
        <v>0</v>
      </c>
      <c r="D3775" s="55">
        <v>587955876.41139114</v>
      </c>
      <c r="E3775" s="55">
        <v>0</v>
      </c>
      <c r="F3775" s="55">
        <v>0</v>
      </c>
      <c r="G3775" s="55">
        <v>0</v>
      </c>
      <c r="H3775" s="55">
        <v>0</v>
      </c>
      <c r="I3775" s="55">
        <v>0</v>
      </c>
      <c r="J3775" s="55">
        <v>0</v>
      </c>
      <c r="K3775" s="55">
        <v>0</v>
      </c>
      <c r="L3775" s="55">
        <v>0</v>
      </c>
      <c r="M3775" s="56">
        <v>587955876.41139114</v>
      </c>
    </row>
    <row r="3776" spans="1:13" x14ac:dyDescent="0.4">
      <c r="A3776" s="51"/>
      <c r="B3776" s="52">
        <v>3758</v>
      </c>
      <c r="C3776" s="52">
        <v>0</v>
      </c>
      <c r="D3776" s="52">
        <v>0</v>
      </c>
      <c r="E3776" s="52">
        <v>0</v>
      </c>
      <c r="F3776" s="52">
        <v>0</v>
      </c>
      <c r="G3776" s="52">
        <v>0</v>
      </c>
      <c r="H3776" s="52">
        <v>0</v>
      </c>
      <c r="I3776" s="52">
        <v>0</v>
      </c>
      <c r="J3776" s="52">
        <v>0</v>
      </c>
      <c r="K3776" s="52">
        <v>0</v>
      </c>
      <c r="L3776" s="52">
        <v>0</v>
      </c>
      <c r="M3776" s="53">
        <v>0</v>
      </c>
    </row>
    <row r="3777" spans="1:13" x14ac:dyDescent="0.4">
      <c r="A3777" s="54"/>
      <c r="B3777" s="55">
        <v>3759</v>
      </c>
      <c r="C3777" s="55">
        <v>6128754.3221072722</v>
      </c>
      <c r="D3777" s="55">
        <v>22646045.296310283</v>
      </c>
      <c r="E3777" s="55">
        <v>0</v>
      </c>
      <c r="F3777" s="55">
        <v>0</v>
      </c>
      <c r="G3777" s="55">
        <v>373247630.86415875</v>
      </c>
      <c r="H3777" s="55">
        <v>41713705.249481</v>
      </c>
      <c r="I3777" s="55">
        <v>0</v>
      </c>
      <c r="J3777" s="55">
        <v>0</v>
      </c>
      <c r="K3777" s="55">
        <v>0</v>
      </c>
      <c r="L3777" s="55">
        <v>6384600.4415975483</v>
      </c>
      <c r="M3777" s="56">
        <v>450120736.17365485</v>
      </c>
    </row>
    <row r="3778" spans="1:13" x14ac:dyDescent="0.4">
      <c r="A3778" s="51"/>
      <c r="B3778" s="52">
        <v>3760</v>
      </c>
      <c r="C3778" s="52">
        <v>7197672.3752993215</v>
      </c>
      <c r="D3778" s="52">
        <v>6194191.9579595122</v>
      </c>
      <c r="E3778" s="52">
        <v>0</v>
      </c>
      <c r="F3778" s="52">
        <v>0</v>
      </c>
      <c r="G3778" s="52">
        <v>0</v>
      </c>
      <c r="H3778" s="52">
        <v>0</v>
      </c>
      <c r="I3778" s="52">
        <v>0</v>
      </c>
      <c r="J3778" s="52">
        <v>0</v>
      </c>
      <c r="K3778" s="52">
        <v>7111601.7276807474</v>
      </c>
      <c r="L3778" s="52">
        <v>0</v>
      </c>
      <c r="M3778" s="53">
        <v>20503466.06093958</v>
      </c>
    </row>
    <row r="3779" spans="1:13" x14ac:dyDescent="0.4">
      <c r="A3779" s="54"/>
      <c r="B3779" s="55">
        <v>3761</v>
      </c>
      <c r="C3779" s="55">
        <v>0</v>
      </c>
      <c r="D3779" s="55">
        <v>0</v>
      </c>
      <c r="E3779" s="55">
        <v>8093785.8859821102</v>
      </c>
      <c r="F3779" s="55">
        <v>0</v>
      </c>
      <c r="G3779" s="55">
        <v>5971800.8906358406</v>
      </c>
      <c r="H3779" s="55">
        <v>0</v>
      </c>
      <c r="I3779" s="55">
        <v>0</v>
      </c>
      <c r="J3779" s="55">
        <v>0</v>
      </c>
      <c r="K3779" s="55">
        <v>0</v>
      </c>
      <c r="L3779" s="55">
        <v>39052787.809340179</v>
      </c>
      <c r="M3779" s="56">
        <v>53118374.585958131</v>
      </c>
    </row>
    <row r="3780" spans="1:13" x14ac:dyDescent="0.4">
      <c r="A3780" s="51"/>
      <c r="B3780" s="52">
        <v>3762</v>
      </c>
      <c r="C3780" s="52">
        <v>9881109.7906106953</v>
      </c>
      <c r="D3780" s="52">
        <v>0</v>
      </c>
      <c r="E3780" s="52">
        <v>0</v>
      </c>
      <c r="F3780" s="52">
        <v>0</v>
      </c>
      <c r="G3780" s="52">
        <v>8952249.7483651787</v>
      </c>
      <c r="H3780" s="52">
        <v>0</v>
      </c>
      <c r="I3780" s="52">
        <v>0</v>
      </c>
      <c r="J3780" s="52">
        <v>0</v>
      </c>
      <c r="K3780" s="52">
        <v>29746400.251831949</v>
      </c>
      <c r="L3780" s="52">
        <v>0</v>
      </c>
      <c r="M3780" s="53">
        <v>48579759.790807821</v>
      </c>
    </row>
    <row r="3781" spans="1:13" x14ac:dyDescent="0.4">
      <c r="A3781" s="54"/>
      <c r="B3781" s="55">
        <v>3763</v>
      </c>
      <c r="C3781" s="55">
        <v>0</v>
      </c>
      <c r="D3781" s="55">
        <v>8844560.3278209977</v>
      </c>
      <c r="E3781" s="55">
        <v>0</v>
      </c>
      <c r="F3781" s="55">
        <v>22930086.235704113</v>
      </c>
      <c r="G3781" s="55">
        <v>11507544.221214471</v>
      </c>
      <c r="H3781" s="55">
        <v>0</v>
      </c>
      <c r="I3781" s="55">
        <v>0</v>
      </c>
      <c r="J3781" s="55">
        <v>0</v>
      </c>
      <c r="K3781" s="55">
        <v>0</v>
      </c>
      <c r="L3781" s="55">
        <v>0</v>
      </c>
      <c r="M3781" s="56">
        <v>43282190.784739584</v>
      </c>
    </row>
    <row r="3782" spans="1:13" x14ac:dyDescent="0.4">
      <c r="A3782" s="51"/>
      <c r="B3782" s="52">
        <v>3764</v>
      </c>
      <c r="C3782" s="52">
        <v>0</v>
      </c>
      <c r="D3782" s="52">
        <v>0</v>
      </c>
      <c r="E3782" s="52">
        <v>0</v>
      </c>
      <c r="F3782" s="52">
        <v>0</v>
      </c>
      <c r="G3782" s="52">
        <v>0</v>
      </c>
      <c r="H3782" s="52">
        <v>0</v>
      </c>
      <c r="I3782" s="52">
        <v>0</v>
      </c>
      <c r="J3782" s="52">
        <v>0</v>
      </c>
      <c r="K3782" s="52">
        <v>0</v>
      </c>
      <c r="L3782" s="52">
        <v>0</v>
      </c>
      <c r="M3782" s="53">
        <v>99399108.782608643</v>
      </c>
    </row>
    <row r="3783" spans="1:13" x14ac:dyDescent="0.4">
      <c r="A3783" s="54"/>
      <c r="B3783" s="55">
        <v>3765</v>
      </c>
      <c r="C3783" s="55">
        <v>0</v>
      </c>
      <c r="D3783" s="55">
        <v>0</v>
      </c>
      <c r="E3783" s="55">
        <v>0</v>
      </c>
      <c r="F3783" s="55">
        <v>29112133.317228906</v>
      </c>
      <c r="G3783" s="55">
        <v>0</v>
      </c>
      <c r="H3783" s="55">
        <v>0</v>
      </c>
      <c r="I3783" s="55">
        <v>0</v>
      </c>
      <c r="J3783" s="55">
        <v>0</v>
      </c>
      <c r="K3783" s="55">
        <v>0</v>
      </c>
      <c r="L3783" s="55">
        <v>0</v>
      </c>
      <c r="M3783" s="56">
        <v>51550598.927971601</v>
      </c>
    </row>
    <row r="3784" spans="1:13" x14ac:dyDescent="0.4">
      <c r="A3784" s="51"/>
      <c r="B3784" s="52">
        <v>3766</v>
      </c>
      <c r="C3784" s="52">
        <v>0</v>
      </c>
      <c r="D3784" s="52">
        <v>0</v>
      </c>
      <c r="E3784" s="52">
        <v>0</v>
      </c>
      <c r="F3784" s="52">
        <v>0</v>
      </c>
      <c r="G3784" s="52">
        <v>8078046.9401001763</v>
      </c>
      <c r="H3784" s="52">
        <v>0</v>
      </c>
      <c r="I3784" s="52">
        <v>0</v>
      </c>
      <c r="J3784" s="52">
        <v>0</v>
      </c>
      <c r="K3784" s="52">
        <v>0</v>
      </c>
      <c r="L3784" s="52">
        <v>0</v>
      </c>
      <c r="M3784" s="53">
        <v>8078046.9401001763</v>
      </c>
    </row>
    <row r="3785" spans="1:13" x14ac:dyDescent="0.4">
      <c r="A3785" s="54"/>
      <c r="B3785" s="55">
        <v>3767</v>
      </c>
      <c r="C3785" s="55">
        <v>0</v>
      </c>
      <c r="D3785" s="55">
        <v>0</v>
      </c>
      <c r="E3785" s="55">
        <v>0</v>
      </c>
      <c r="F3785" s="55">
        <v>0</v>
      </c>
      <c r="G3785" s="55">
        <v>0</v>
      </c>
      <c r="H3785" s="55">
        <v>13040726.798196793</v>
      </c>
      <c r="I3785" s="55">
        <v>0</v>
      </c>
      <c r="J3785" s="55">
        <v>0</v>
      </c>
      <c r="K3785" s="55">
        <v>0</v>
      </c>
      <c r="L3785" s="55">
        <v>0</v>
      </c>
      <c r="M3785" s="56">
        <v>13040726.798196793</v>
      </c>
    </row>
    <row r="3786" spans="1:13" x14ac:dyDescent="0.4">
      <c r="A3786" s="51"/>
      <c r="B3786" s="52">
        <v>3768</v>
      </c>
      <c r="C3786" s="52">
        <v>0</v>
      </c>
      <c r="D3786" s="52">
        <v>0</v>
      </c>
      <c r="E3786" s="52">
        <v>0</v>
      </c>
      <c r="F3786" s="52">
        <v>0</v>
      </c>
      <c r="G3786" s="52">
        <v>13908539.834504291</v>
      </c>
      <c r="H3786" s="52">
        <v>0</v>
      </c>
      <c r="I3786" s="52">
        <v>81500074.62011072</v>
      </c>
      <c r="J3786" s="52">
        <v>0</v>
      </c>
      <c r="K3786" s="52">
        <v>11872878.002737245</v>
      </c>
      <c r="L3786" s="52">
        <v>0</v>
      </c>
      <c r="M3786" s="53">
        <v>107281492.45735224</v>
      </c>
    </row>
    <row r="3787" spans="1:13" x14ac:dyDescent="0.4">
      <c r="A3787" s="54"/>
      <c r="B3787" s="55">
        <v>3769</v>
      </c>
      <c r="C3787" s="55">
        <v>23029420.39809075</v>
      </c>
      <c r="D3787" s="55">
        <v>0</v>
      </c>
      <c r="E3787" s="55">
        <v>0</v>
      </c>
      <c r="F3787" s="55">
        <v>0</v>
      </c>
      <c r="G3787" s="55">
        <v>0</v>
      </c>
      <c r="H3787" s="55">
        <v>0</v>
      </c>
      <c r="I3787" s="55">
        <v>0</v>
      </c>
      <c r="J3787" s="55">
        <v>0</v>
      </c>
      <c r="K3787" s="55">
        <v>0</v>
      </c>
      <c r="L3787" s="55">
        <v>0</v>
      </c>
      <c r="M3787" s="56">
        <v>34190705.816268124</v>
      </c>
    </row>
    <row r="3788" spans="1:13" x14ac:dyDescent="0.4">
      <c r="A3788" s="51"/>
      <c r="B3788" s="52">
        <v>3770</v>
      </c>
      <c r="C3788" s="52">
        <v>0</v>
      </c>
      <c r="D3788" s="52">
        <v>0</v>
      </c>
      <c r="E3788" s="52">
        <v>6510826.7897595931</v>
      </c>
      <c r="F3788" s="52">
        <v>0</v>
      </c>
      <c r="G3788" s="52">
        <v>0</v>
      </c>
      <c r="H3788" s="52">
        <v>0</v>
      </c>
      <c r="I3788" s="52">
        <v>0</v>
      </c>
      <c r="J3788" s="52">
        <v>0</v>
      </c>
      <c r="K3788" s="52">
        <v>5937706.338063308</v>
      </c>
      <c r="L3788" s="52">
        <v>0</v>
      </c>
      <c r="M3788" s="53">
        <v>12448533.127822902</v>
      </c>
    </row>
    <row r="3789" spans="1:13" x14ac:dyDescent="0.4">
      <c r="A3789" s="54"/>
      <c r="B3789" s="55">
        <v>3771</v>
      </c>
      <c r="C3789" s="55">
        <v>0</v>
      </c>
      <c r="D3789" s="55">
        <v>0</v>
      </c>
      <c r="E3789" s="55">
        <v>0</v>
      </c>
      <c r="F3789" s="55">
        <v>0</v>
      </c>
      <c r="G3789" s="55">
        <v>0</v>
      </c>
      <c r="H3789" s="55">
        <v>0</v>
      </c>
      <c r="I3789" s="55">
        <v>4644150340.8591824</v>
      </c>
      <c r="J3789" s="55">
        <v>0</v>
      </c>
      <c r="K3789" s="55">
        <v>0</v>
      </c>
      <c r="L3789" s="55">
        <v>0</v>
      </c>
      <c r="M3789" s="56">
        <v>4644150340.8591824</v>
      </c>
    </row>
    <row r="3790" spans="1:13" x14ac:dyDescent="0.4">
      <c r="A3790" s="51"/>
      <c r="B3790" s="52">
        <v>3772</v>
      </c>
      <c r="C3790" s="52">
        <v>0</v>
      </c>
      <c r="D3790" s="52">
        <v>352119677.25236702</v>
      </c>
      <c r="E3790" s="52">
        <v>0</v>
      </c>
      <c r="F3790" s="52">
        <v>0</v>
      </c>
      <c r="G3790" s="52">
        <v>0</v>
      </c>
      <c r="H3790" s="52">
        <v>0</v>
      </c>
      <c r="I3790" s="52">
        <v>0</v>
      </c>
      <c r="J3790" s="52">
        <v>0</v>
      </c>
      <c r="K3790" s="52">
        <v>12120848.571368476</v>
      </c>
      <c r="L3790" s="52">
        <v>0</v>
      </c>
      <c r="M3790" s="53">
        <v>364240525.82373554</v>
      </c>
    </row>
    <row r="3791" spans="1:13" x14ac:dyDescent="0.4">
      <c r="A3791" s="54"/>
      <c r="B3791" s="55">
        <v>3773</v>
      </c>
      <c r="C3791" s="55">
        <v>0</v>
      </c>
      <c r="D3791" s="55">
        <v>0</v>
      </c>
      <c r="E3791" s="55">
        <v>0</v>
      </c>
      <c r="F3791" s="55">
        <v>0</v>
      </c>
      <c r="G3791" s="55">
        <v>0</v>
      </c>
      <c r="H3791" s="55">
        <v>0</v>
      </c>
      <c r="I3791" s="55">
        <v>0</v>
      </c>
      <c r="J3791" s="55">
        <v>0</v>
      </c>
      <c r="K3791" s="55">
        <v>0</v>
      </c>
      <c r="L3791" s="55">
        <v>0</v>
      </c>
      <c r="M3791" s="56">
        <v>9476843.6007775106</v>
      </c>
    </row>
    <row r="3792" spans="1:13" x14ac:dyDescent="0.4">
      <c r="A3792" s="51"/>
      <c r="B3792" s="52">
        <v>3774</v>
      </c>
      <c r="C3792" s="52">
        <v>0</v>
      </c>
      <c r="D3792" s="52">
        <v>0</v>
      </c>
      <c r="E3792" s="52">
        <v>0</v>
      </c>
      <c r="F3792" s="52">
        <v>0</v>
      </c>
      <c r="G3792" s="52">
        <v>0</v>
      </c>
      <c r="H3792" s="52">
        <v>0</v>
      </c>
      <c r="I3792" s="52">
        <v>7962507.8867989155</v>
      </c>
      <c r="J3792" s="52">
        <v>0</v>
      </c>
      <c r="K3792" s="52">
        <v>0</v>
      </c>
      <c r="L3792" s="52">
        <v>0</v>
      </c>
      <c r="M3792" s="53">
        <v>7962507.8867989155</v>
      </c>
    </row>
    <row r="3793" spans="1:13" x14ac:dyDescent="0.4">
      <c r="A3793" s="54"/>
      <c r="B3793" s="55">
        <v>3775</v>
      </c>
      <c r="C3793" s="55">
        <v>255083713.0035769</v>
      </c>
      <c r="D3793" s="55">
        <v>0</v>
      </c>
      <c r="E3793" s="55">
        <v>0</v>
      </c>
      <c r="F3793" s="55">
        <v>0</v>
      </c>
      <c r="G3793" s="55">
        <v>9968382.3917042222</v>
      </c>
      <c r="H3793" s="55">
        <v>0</v>
      </c>
      <c r="I3793" s="55">
        <v>0</v>
      </c>
      <c r="J3793" s="55">
        <v>0</v>
      </c>
      <c r="K3793" s="55">
        <v>0</v>
      </c>
      <c r="L3793" s="55">
        <v>0</v>
      </c>
      <c r="M3793" s="56">
        <v>265052095.39528111</v>
      </c>
    </row>
    <row r="3794" spans="1:13" x14ac:dyDescent="0.4">
      <c r="A3794" s="51"/>
      <c r="B3794" s="52">
        <v>3776</v>
      </c>
      <c r="C3794" s="52">
        <v>0</v>
      </c>
      <c r="D3794" s="52">
        <v>0</v>
      </c>
      <c r="E3794" s="52">
        <v>6565474.3554008007</v>
      </c>
      <c r="F3794" s="52">
        <v>0</v>
      </c>
      <c r="G3794" s="52">
        <v>0</v>
      </c>
      <c r="H3794" s="52">
        <v>0</v>
      </c>
      <c r="I3794" s="52">
        <v>0</v>
      </c>
      <c r="J3794" s="52">
        <v>0</v>
      </c>
      <c r="K3794" s="52">
        <v>70403613.041378304</v>
      </c>
      <c r="L3794" s="52">
        <v>0</v>
      </c>
      <c r="M3794" s="53">
        <v>87354032.335109323</v>
      </c>
    </row>
    <row r="3795" spans="1:13" x14ac:dyDescent="0.4">
      <c r="A3795" s="54"/>
      <c r="B3795" s="55">
        <v>3777</v>
      </c>
      <c r="C3795" s="55">
        <v>5946026.1189320255</v>
      </c>
      <c r="D3795" s="55">
        <v>0</v>
      </c>
      <c r="E3795" s="55">
        <v>16052191.833410287</v>
      </c>
      <c r="F3795" s="55">
        <v>0</v>
      </c>
      <c r="G3795" s="55">
        <v>0</v>
      </c>
      <c r="H3795" s="55">
        <v>0</v>
      </c>
      <c r="I3795" s="55">
        <v>0</v>
      </c>
      <c r="J3795" s="55">
        <v>0</v>
      </c>
      <c r="K3795" s="55">
        <v>0</v>
      </c>
      <c r="L3795" s="55">
        <v>0</v>
      </c>
      <c r="M3795" s="56">
        <v>41899543.364658594</v>
      </c>
    </row>
    <row r="3796" spans="1:13" x14ac:dyDescent="0.4">
      <c r="A3796" s="51"/>
      <c r="B3796" s="52">
        <v>3778</v>
      </c>
      <c r="C3796" s="52">
        <v>0</v>
      </c>
      <c r="D3796" s="52">
        <v>0</v>
      </c>
      <c r="E3796" s="52">
        <v>0</v>
      </c>
      <c r="F3796" s="52">
        <v>0</v>
      </c>
      <c r="G3796" s="52">
        <v>0</v>
      </c>
      <c r="H3796" s="52">
        <v>0</v>
      </c>
      <c r="I3796" s="52">
        <v>0</v>
      </c>
      <c r="J3796" s="52">
        <v>0</v>
      </c>
      <c r="K3796" s="52">
        <v>0</v>
      </c>
      <c r="L3796" s="52">
        <v>0</v>
      </c>
      <c r="M3796" s="53">
        <v>0</v>
      </c>
    </row>
    <row r="3797" spans="1:13" x14ac:dyDescent="0.4">
      <c r="A3797" s="54"/>
      <c r="B3797" s="55">
        <v>3779</v>
      </c>
      <c r="C3797" s="55">
        <v>0</v>
      </c>
      <c r="D3797" s="55">
        <v>0</v>
      </c>
      <c r="E3797" s="55">
        <v>0</v>
      </c>
      <c r="F3797" s="55">
        <v>0</v>
      </c>
      <c r="G3797" s="55">
        <v>0</v>
      </c>
      <c r="H3797" s="55">
        <v>0</v>
      </c>
      <c r="I3797" s="55">
        <v>0</v>
      </c>
      <c r="J3797" s="55">
        <v>0</v>
      </c>
      <c r="K3797" s="55">
        <v>0</v>
      </c>
      <c r="L3797" s="55">
        <v>0</v>
      </c>
      <c r="M3797" s="56">
        <v>0</v>
      </c>
    </row>
    <row r="3798" spans="1:13" x14ac:dyDescent="0.4">
      <c r="A3798" s="51"/>
      <c r="B3798" s="52">
        <v>3780</v>
      </c>
      <c r="C3798" s="52">
        <v>0</v>
      </c>
      <c r="D3798" s="52">
        <v>6624347.8702197522</v>
      </c>
      <c r="E3798" s="52">
        <v>0</v>
      </c>
      <c r="F3798" s="52">
        <v>0</v>
      </c>
      <c r="G3798" s="52">
        <v>0</v>
      </c>
      <c r="H3798" s="52">
        <v>0</v>
      </c>
      <c r="I3798" s="52">
        <v>0</v>
      </c>
      <c r="J3798" s="52">
        <v>18191134.360642865</v>
      </c>
      <c r="K3798" s="52">
        <v>0</v>
      </c>
      <c r="L3798" s="52">
        <v>0</v>
      </c>
      <c r="M3798" s="53">
        <v>6624347.8702197522</v>
      </c>
    </row>
    <row r="3799" spans="1:13" x14ac:dyDescent="0.4">
      <c r="A3799" s="54"/>
      <c r="B3799" s="55">
        <v>3781</v>
      </c>
      <c r="C3799" s="55">
        <v>0</v>
      </c>
      <c r="D3799" s="55">
        <v>0</v>
      </c>
      <c r="E3799" s="55">
        <v>0</v>
      </c>
      <c r="F3799" s="55">
        <v>0</v>
      </c>
      <c r="G3799" s="55">
        <v>0</v>
      </c>
      <c r="H3799" s="55">
        <v>0</v>
      </c>
      <c r="I3799" s="55">
        <v>0</v>
      </c>
      <c r="J3799" s="55">
        <v>0</v>
      </c>
      <c r="K3799" s="55">
        <v>0</v>
      </c>
      <c r="L3799" s="55">
        <v>0</v>
      </c>
      <c r="M3799" s="56">
        <v>0</v>
      </c>
    </row>
    <row r="3800" spans="1:13" x14ac:dyDescent="0.4">
      <c r="A3800" s="51"/>
      <c r="B3800" s="52">
        <v>3782</v>
      </c>
      <c r="C3800" s="52">
        <v>0</v>
      </c>
      <c r="D3800" s="52">
        <v>0</v>
      </c>
      <c r="E3800" s="52">
        <v>0</v>
      </c>
      <c r="F3800" s="52">
        <v>0</v>
      </c>
      <c r="G3800" s="52">
        <v>9606133.6630319543</v>
      </c>
      <c r="H3800" s="52">
        <v>0</v>
      </c>
      <c r="I3800" s="52">
        <v>0</v>
      </c>
      <c r="J3800" s="52">
        <v>0</v>
      </c>
      <c r="K3800" s="52">
        <v>0</v>
      </c>
      <c r="L3800" s="52">
        <v>10138464.459005598</v>
      </c>
      <c r="M3800" s="53">
        <v>19744598.122037552</v>
      </c>
    </row>
    <row r="3801" spans="1:13" x14ac:dyDescent="0.4">
      <c r="A3801" s="54"/>
      <c r="B3801" s="55">
        <v>3783</v>
      </c>
      <c r="C3801" s="55">
        <v>0</v>
      </c>
      <c r="D3801" s="55">
        <v>0</v>
      </c>
      <c r="E3801" s="55">
        <v>0</v>
      </c>
      <c r="F3801" s="55">
        <v>0</v>
      </c>
      <c r="G3801" s="55">
        <v>0</v>
      </c>
      <c r="H3801" s="55">
        <v>0</v>
      </c>
      <c r="I3801" s="55">
        <v>0</v>
      </c>
      <c r="J3801" s="55">
        <v>0</v>
      </c>
      <c r="K3801" s="55">
        <v>0</v>
      </c>
      <c r="L3801" s="55">
        <v>0</v>
      </c>
      <c r="M3801" s="56">
        <v>0</v>
      </c>
    </row>
    <row r="3802" spans="1:13" x14ac:dyDescent="0.4">
      <c r="A3802" s="51"/>
      <c r="B3802" s="52">
        <v>3784</v>
      </c>
      <c r="C3802" s="52">
        <v>0</v>
      </c>
      <c r="D3802" s="52">
        <v>0</v>
      </c>
      <c r="E3802" s="52">
        <v>0</v>
      </c>
      <c r="F3802" s="52">
        <v>0</v>
      </c>
      <c r="G3802" s="52">
        <v>0</v>
      </c>
      <c r="H3802" s="52">
        <v>0</v>
      </c>
      <c r="I3802" s="52">
        <v>0</v>
      </c>
      <c r="J3802" s="52">
        <v>0</v>
      </c>
      <c r="K3802" s="52">
        <v>0</v>
      </c>
      <c r="L3802" s="52">
        <v>0</v>
      </c>
      <c r="M3802" s="53">
        <v>0</v>
      </c>
    </row>
    <row r="3803" spans="1:13" x14ac:dyDescent="0.4">
      <c r="A3803" s="54"/>
      <c r="B3803" s="55">
        <v>3785</v>
      </c>
      <c r="C3803" s="55">
        <v>0</v>
      </c>
      <c r="D3803" s="55">
        <v>0</v>
      </c>
      <c r="E3803" s="55">
        <v>0</v>
      </c>
      <c r="F3803" s="55">
        <v>0</v>
      </c>
      <c r="G3803" s="55">
        <v>0</v>
      </c>
      <c r="H3803" s="55">
        <v>0</v>
      </c>
      <c r="I3803" s="55">
        <v>0</v>
      </c>
      <c r="J3803" s="55">
        <v>0</v>
      </c>
      <c r="K3803" s="55">
        <v>0</v>
      </c>
      <c r="L3803" s="55">
        <v>0</v>
      </c>
      <c r="M3803" s="56">
        <v>0</v>
      </c>
    </row>
    <row r="3804" spans="1:13" x14ac:dyDescent="0.4">
      <c r="A3804" s="51"/>
      <c r="B3804" s="52">
        <v>3786</v>
      </c>
      <c r="C3804" s="52">
        <v>0</v>
      </c>
      <c r="D3804" s="52">
        <v>0</v>
      </c>
      <c r="E3804" s="52">
        <v>0</v>
      </c>
      <c r="F3804" s="52">
        <v>0</v>
      </c>
      <c r="G3804" s="52">
        <v>0</v>
      </c>
      <c r="H3804" s="52">
        <v>0</v>
      </c>
      <c r="I3804" s="52">
        <v>0</v>
      </c>
      <c r="J3804" s="52">
        <v>0</v>
      </c>
      <c r="K3804" s="52">
        <v>0</v>
      </c>
      <c r="L3804" s="52">
        <v>0</v>
      </c>
      <c r="M3804" s="53">
        <v>0</v>
      </c>
    </row>
    <row r="3805" spans="1:13" x14ac:dyDescent="0.4">
      <c r="A3805" s="54"/>
      <c r="B3805" s="55">
        <v>3787</v>
      </c>
      <c r="C3805" s="55">
        <v>0</v>
      </c>
      <c r="D3805" s="55">
        <v>377919737.52813309</v>
      </c>
      <c r="E3805" s="55">
        <v>0</v>
      </c>
      <c r="F3805" s="55">
        <v>0</v>
      </c>
      <c r="G3805" s="55">
        <v>0</v>
      </c>
      <c r="H3805" s="55">
        <v>0</v>
      </c>
      <c r="I3805" s="55">
        <v>0</v>
      </c>
      <c r="J3805" s="55">
        <v>0</v>
      </c>
      <c r="K3805" s="55">
        <v>0</v>
      </c>
      <c r="L3805" s="55">
        <v>0</v>
      </c>
      <c r="M3805" s="56">
        <v>377919737.52813309</v>
      </c>
    </row>
    <row r="3806" spans="1:13" x14ac:dyDescent="0.4">
      <c r="A3806" s="51"/>
      <c r="B3806" s="52">
        <v>3788</v>
      </c>
      <c r="C3806" s="52">
        <v>7734994.6159531567</v>
      </c>
      <c r="D3806" s="52">
        <v>5858764.2573465379</v>
      </c>
      <c r="E3806" s="52">
        <v>0</v>
      </c>
      <c r="F3806" s="52">
        <v>27438280.524152249</v>
      </c>
      <c r="G3806" s="52">
        <v>0</v>
      </c>
      <c r="H3806" s="52">
        <v>0</v>
      </c>
      <c r="I3806" s="52">
        <v>0</v>
      </c>
      <c r="J3806" s="52">
        <v>0</v>
      </c>
      <c r="K3806" s="52">
        <v>0</v>
      </c>
      <c r="L3806" s="52">
        <v>0</v>
      </c>
      <c r="M3806" s="53">
        <v>49127285.197002485</v>
      </c>
    </row>
    <row r="3807" spans="1:13" x14ac:dyDescent="0.4">
      <c r="A3807" s="54"/>
      <c r="B3807" s="55">
        <v>3789</v>
      </c>
      <c r="C3807" s="55">
        <v>0</v>
      </c>
      <c r="D3807" s="55">
        <v>6176946.3696871754</v>
      </c>
      <c r="E3807" s="55">
        <v>0</v>
      </c>
      <c r="F3807" s="55">
        <v>0</v>
      </c>
      <c r="G3807" s="55">
        <v>0</v>
      </c>
      <c r="H3807" s="55">
        <v>0</v>
      </c>
      <c r="I3807" s="55">
        <v>0</v>
      </c>
      <c r="J3807" s="55">
        <v>0</v>
      </c>
      <c r="K3807" s="55">
        <v>0</v>
      </c>
      <c r="L3807" s="55">
        <v>0</v>
      </c>
      <c r="M3807" s="56">
        <v>6176946.3696871754</v>
      </c>
    </row>
    <row r="3808" spans="1:13" x14ac:dyDescent="0.4">
      <c r="A3808" s="51"/>
      <c r="B3808" s="52">
        <v>3790</v>
      </c>
      <c r="C3808" s="52">
        <v>0</v>
      </c>
      <c r="D3808" s="52">
        <v>0</v>
      </c>
      <c r="E3808" s="52">
        <v>0</v>
      </c>
      <c r="F3808" s="52">
        <v>0</v>
      </c>
      <c r="G3808" s="52">
        <v>0</v>
      </c>
      <c r="H3808" s="52">
        <v>0</v>
      </c>
      <c r="I3808" s="52">
        <v>0</v>
      </c>
      <c r="J3808" s="52">
        <v>0</v>
      </c>
      <c r="K3808" s="52">
        <v>0</v>
      </c>
      <c r="L3808" s="52">
        <v>0</v>
      </c>
      <c r="M3808" s="53">
        <v>0</v>
      </c>
    </row>
    <row r="3809" spans="1:13" x14ac:dyDescent="0.4">
      <c r="A3809" s="54"/>
      <c r="B3809" s="55">
        <v>3791</v>
      </c>
      <c r="C3809" s="55">
        <v>0</v>
      </c>
      <c r="D3809" s="55">
        <v>0</v>
      </c>
      <c r="E3809" s="55">
        <v>10592439.307681004</v>
      </c>
      <c r="F3809" s="55">
        <v>0</v>
      </c>
      <c r="G3809" s="55">
        <v>0</v>
      </c>
      <c r="H3809" s="55">
        <v>0</v>
      </c>
      <c r="I3809" s="55">
        <v>0</v>
      </c>
      <c r="J3809" s="55">
        <v>0</v>
      </c>
      <c r="K3809" s="55">
        <v>0</v>
      </c>
      <c r="L3809" s="55">
        <v>0</v>
      </c>
      <c r="M3809" s="56">
        <v>10592439.307681004</v>
      </c>
    </row>
    <row r="3810" spans="1:13" x14ac:dyDescent="0.4">
      <c r="A3810" s="51"/>
      <c r="B3810" s="52">
        <v>3792</v>
      </c>
      <c r="C3810" s="52">
        <v>7284020.1253222805</v>
      </c>
      <c r="D3810" s="52">
        <v>0</v>
      </c>
      <c r="E3810" s="52">
        <v>0</v>
      </c>
      <c r="F3810" s="52">
        <v>0</v>
      </c>
      <c r="G3810" s="52">
        <v>0</v>
      </c>
      <c r="H3810" s="52">
        <v>6544711.1562638506</v>
      </c>
      <c r="I3810" s="52">
        <v>0</v>
      </c>
      <c r="J3810" s="52">
        <v>0</v>
      </c>
      <c r="K3810" s="52">
        <v>0</v>
      </c>
      <c r="L3810" s="52">
        <v>0</v>
      </c>
      <c r="M3810" s="53">
        <v>13828731.281586127</v>
      </c>
    </row>
    <row r="3811" spans="1:13" x14ac:dyDescent="0.4">
      <c r="A3811" s="54"/>
      <c r="B3811" s="55">
        <v>3793</v>
      </c>
      <c r="C3811" s="55">
        <v>0</v>
      </c>
      <c r="D3811" s="55">
        <v>0</v>
      </c>
      <c r="E3811" s="55">
        <v>0</v>
      </c>
      <c r="F3811" s="55">
        <v>0</v>
      </c>
      <c r="G3811" s="55">
        <v>0</v>
      </c>
      <c r="H3811" s="55">
        <v>0</v>
      </c>
      <c r="I3811" s="55">
        <v>0</v>
      </c>
      <c r="J3811" s="55">
        <v>0</v>
      </c>
      <c r="K3811" s="55">
        <v>0</v>
      </c>
      <c r="L3811" s="55">
        <v>0</v>
      </c>
      <c r="M3811" s="56">
        <v>0</v>
      </c>
    </row>
    <row r="3812" spans="1:13" x14ac:dyDescent="0.4">
      <c r="A3812" s="51"/>
      <c r="B3812" s="52">
        <v>3794</v>
      </c>
      <c r="C3812" s="52">
        <v>0</v>
      </c>
      <c r="D3812" s="52">
        <v>8899481.6130944435</v>
      </c>
      <c r="E3812" s="52">
        <v>5926242.4462003969</v>
      </c>
      <c r="F3812" s="52">
        <v>7553084.7737835217</v>
      </c>
      <c r="G3812" s="52">
        <v>0</v>
      </c>
      <c r="H3812" s="52">
        <v>16094067.997866126</v>
      </c>
      <c r="I3812" s="52">
        <v>0</v>
      </c>
      <c r="J3812" s="52">
        <v>0</v>
      </c>
      <c r="K3812" s="52">
        <v>0</v>
      </c>
      <c r="L3812" s="52">
        <v>0</v>
      </c>
      <c r="M3812" s="53">
        <v>38472876.830944486</v>
      </c>
    </row>
    <row r="3813" spans="1:13" x14ac:dyDescent="0.4">
      <c r="A3813" s="54"/>
      <c r="B3813" s="55">
        <v>3795</v>
      </c>
      <c r="C3813" s="55">
        <v>0</v>
      </c>
      <c r="D3813" s="55">
        <v>0</v>
      </c>
      <c r="E3813" s="55">
        <v>0</v>
      </c>
      <c r="F3813" s="55">
        <v>0</v>
      </c>
      <c r="G3813" s="55">
        <v>0</v>
      </c>
      <c r="H3813" s="55">
        <v>0</v>
      </c>
      <c r="I3813" s="55">
        <v>0</v>
      </c>
      <c r="J3813" s="55">
        <v>0</v>
      </c>
      <c r="K3813" s="55">
        <v>0</v>
      </c>
      <c r="L3813" s="55">
        <v>0</v>
      </c>
      <c r="M3813" s="56">
        <v>20460799.762320068</v>
      </c>
    </row>
    <row r="3814" spans="1:13" x14ac:dyDescent="0.4">
      <c r="A3814" s="51"/>
      <c r="B3814" s="52">
        <v>3796</v>
      </c>
      <c r="C3814" s="52">
        <v>0</v>
      </c>
      <c r="D3814" s="52">
        <v>0</v>
      </c>
      <c r="E3814" s="52">
        <v>0</v>
      </c>
      <c r="F3814" s="52">
        <v>11450367.807688309</v>
      </c>
      <c r="G3814" s="52">
        <v>0</v>
      </c>
      <c r="H3814" s="52">
        <v>0</v>
      </c>
      <c r="I3814" s="52">
        <v>6067866.6590435691</v>
      </c>
      <c r="J3814" s="52">
        <v>0</v>
      </c>
      <c r="K3814" s="52">
        <v>0</v>
      </c>
      <c r="L3814" s="52">
        <v>0</v>
      </c>
      <c r="M3814" s="53">
        <v>17518234.466731876</v>
      </c>
    </row>
    <row r="3815" spans="1:13" x14ac:dyDescent="0.4">
      <c r="A3815" s="54"/>
      <c r="B3815" s="55">
        <v>3797</v>
      </c>
      <c r="C3815" s="55">
        <v>6857842.9469148228</v>
      </c>
      <c r="D3815" s="55">
        <v>0</v>
      </c>
      <c r="E3815" s="55">
        <v>0</v>
      </c>
      <c r="F3815" s="55">
        <v>0</v>
      </c>
      <c r="G3815" s="55">
        <v>0</v>
      </c>
      <c r="H3815" s="55">
        <v>0</v>
      </c>
      <c r="I3815" s="55">
        <v>0</v>
      </c>
      <c r="J3815" s="55">
        <v>0</v>
      </c>
      <c r="K3815" s="55">
        <v>0</v>
      </c>
      <c r="L3815" s="55">
        <v>0</v>
      </c>
      <c r="M3815" s="56">
        <v>6857842.9469148228</v>
      </c>
    </row>
    <row r="3816" spans="1:13" x14ac:dyDescent="0.4">
      <c r="A3816" s="51"/>
      <c r="B3816" s="52">
        <v>3798</v>
      </c>
      <c r="C3816" s="52">
        <v>0</v>
      </c>
      <c r="D3816" s="52">
        <v>0</v>
      </c>
      <c r="E3816" s="52">
        <v>9925298.8664916027</v>
      </c>
      <c r="F3816" s="52">
        <v>0</v>
      </c>
      <c r="G3816" s="52">
        <v>0</v>
      </c>
      <c r="H3816" s="52">
        <v>0</v>
      </c>
      <c r="I3816" s="52">
        <v>0</v>
      </c>
      <c r="J3816" s="52">
        <v>0</v>
      </c>
      <c r="K3816" s="52">
        <v>0</v>
      </c>
      <c r="L3816" s="52">
        <v>0</v>
      </c>
      <c r="M3816" s="53">
        <v>9925298.8664916027</v>
      </c>
    </row>
    <row r="3817" spans="1:13" x14ac:dyDescent="0.4">
      <c r="A3817" s="54"/>
      <c r="B3817" s="55">
        <v>3799</v>
      </c>
      <c r="C3817" s="55">
        <v>0</v>
      </c>
      <c r="D3817" s="55">
        <v>0</v>
      </c>
      <c r="E3817" s="55">
        <v>0</v>
      </c>
      <c r="F3817" s="55">
        <v>0</v>
      </c>
      <c r="G3817" s="55">
        <v>0</v>
      </c>
      <c r="H3817" s="55">
        <v>0</v>
      </c>
      <c r="I3817" s="55">
        <v>9140561.9659963883</v>
      </c>
      <c r="J3817" s="55">
        <v>0</v>
      </c>
      <c r="K3817" s="55">
        <v>0</v>
      </c>
      <c r="L3817" s="55">
        <v>0</v>
      </c>
      <c r="M3817" s="56">
        <v>9140561.9659963883</v>
      </c>
    </row>
    <row r="3818" spans="1:13" x14ac:dyDescent="0.4">
      <c r="A3818" s="51"/>
      <c r="B3818" s="52">
        <v>3800</v>
      </c>
      <c r="C3818" s="52">
        <v>0</v>
      </c>
      <c r="D3818" s="52">
        <v>0</v>
      </c>
      <c r="E3818" s="52">
        <v>0</v>
      </c>
      <c r="F3818" s="52">
        <v>0</v>
      </c>
      <c r="G3818" s="52">
        <v>0</v>
      </c>
      <c r="H3818" s="52">
        <v>0</v>
      </c>
      <c r="I3818" s="52">
        <v>8324825.6602165634</v>
      </c>
      <c r="J3818" s="52">
        <v>0</v>
      </c>
      <c r="K3818" s="52">
        <v>0</v>
      </c>
      <c r="L3818" s="52">
        <v>0</v>
      </c>
      <c r="M3818" s="53">
        <v>8324825.6602165634</v>
      </c>
    </row>
    <row r="3819" spans="1:13" x14ac:dyDescent="0.4">
      <c r="A3819" s="54"/>
      <c r="B3819" s="55">
        <v>3801</v>
      </c>
      <c r="C3819" s="55">
        <v>0</v>
      </c>
      <c r="D3819" s="55">
        <v>0</v>
      </c>
      <c r="E3819" s="55">
        <v>0</v>
      </c>
      <c r="F3819" s="55">
        <v>0</v>
      </c>
      <c r="G3819" s="55">
        <v>0</v>
      </c>
      <c r="H3819" s="55">
        <v>0</v>
      </c>
      <c r="I3819" s="55">
        <v>0</v>
      </c>
      <c r="J3819" s="55">
        <v>0</v>
      </c>
      <c r="K3819" s="55">
        <v>0</v>
      </c>
      <c r="L3819" s="55">
        <v>0</v>
      </c>
      <c r="M3819" s="56">
        <v>0</v>
      </c>
    </row>
    <row r="3820" spans="1:13" x14ac:dyDescent="0.4">
      <c r="A3820" s="51"/>
      <c r="B3820" s="52">
        <v>3802</v>
      </c>
      <c r="C3820" s="52">
        <v>0</v>
      </c>
      <c r="D3820" s="52">
        <v>0</v>
      </c>
      <c r="E3820" s="52">
        <v>0</v>
      </c>
      <c r="F3820" s="52">
        <v>0</v>
      </c>
      <c r="G3820" s="52">
        <v>0</v>
      </c>
      <c r="H3820" s="52">
        <v>0</v>
      </c>
      <c r="I3820" s="52">
        <v>0</v>
      </c>
      <c r="J3820" s="52">
        <v>0</v>
      </c>
      <c r="K3820" s="52">
        <v>0</v>
      </c>
      <c r="L3820" s="52">
        <v>0</v>
      </c>
      <c r="M3820" s="53">
        <v>0</v>
      </c>
    </row>
    <row r="3821" spans="1:13" x14ac:dyDescent="0.4">
      <c r="A3821" s="54"/>
      <c r="B3821" s="55">
        <v>3803</v>
      </c>
      <c r="C3821" s="55">
        <v>0</v>
      </c>
      <c r="D3821" s="55">
        <v>0</v>
      </c>
      <c r="E3821" s="55">
        <v>0</v>
      </c>
      <c r="F3821" s="55">
        <v>0</v>
      </c>
      <c r="G3821" s="55">
        <v>0</v>
      </c>
      <c r="H3821" s="55">
        <v>12063437.083647683</v>
      </c>
      <c r="I3821" s="55">
        <v>0</v>
      </c>
      <c r="J3821" s="55">
        <v>0</v>
      </c>
      <c r="K3821" s="55">
        <v>0</v>
      </c>
      <c r="L3821" s="55">
        <v>0</v>
      </c>
      <c r="M3821" s="56">
        <v>25637284.172110401</v>
      </c>
    </row>
    <row r="3822" spans="1:13" x14ac:dyDescent="0.4">
      <c r="A3822" s="51"/>
      <c r="B3822" s="52">
        <v>3804</v>
      </c>
      <c r="C3822" s="52">
        <v>0</v>
      </c>
      <c r="D3822" s="52">
        <v>0</v>
      </c>
      <c r="E3822" s="52">
        <v>0</v>
      </c>
      <c r="F3822" s="52">
        <v>158285231.19370872</v>
      </c>
      <c r="G3822" s="52">
        <v>0</v>
      </c>
      <c r="H3822" s="52">
        <v>0</v>
      </c>
      <c r="I3822" s="52">
        <v>0</v>
      </c>
      <c r="J3822" s="52">
        <v>0</v>
      </c>
      <c r="K3822" s="52">
        <v>0</v>
      </c>
      <c r="L3822" s="52">
        <v>0</v>
      </c>
      <c r="M3822" s="53">
        <v>158285231.19370872</v>
      </c>
    </row>
    <row r="3823" spans="1:13" x14ac:dyDescent="0.4">
      <c r="A3823" s="54"/>
      <c r="B3823" s="55">
        <v>3805</v>
      </c>
      <c r="C3823" s="55">
        <v>0</v>
      </c>
      <c r="D3823" s="55">
        <v>0</v>
      </c>
      <c r="E3823" s="55">
        <v>0</v>
      </c>
      <c r="F3823" s="55">
        <v>0</v>
      </c>
      <c r="G3823" s="55">
        <v>0</v>
      </c>
      <c r="H3823" s="55">
        <v>0</v>
      </c>
      <c r="I3823" s="55">
        <v>0</v>
      </c>
      <c r="J3823" s="55">
        <v>0</v>
      </c>
      <c r="K3823" s="55">
        <v>0</v>
      </c>
      <c r="L3823" s="55">
        <v>0</v>
      </c>
      <c r="M3823" s="56">
        <v>0</v>
      </c>
    </row>
    <row r="3824" spans="1:13" x14ac:dyDescent="0.4">
      <c r="A3824" s="51"/>
      <c r="B3824" s="52">
        <v>3806</v>
      </c>
      <c r="C3824" s="52">
        <v>0</v>
      </c>
      <c r="D3824" s="52">
        <v>0</v>
      </c>
      <c r="E3824" s="52">
        <v>0</v>
      </c>
      <c r="F3824" s="52">
        <v>0</v>
      </c>
      <c r="G3824" s="52">
        <v>0</v>
      </c>
      <c r="H3824" s="52">
        <v>0</v>
      </c>
      <c r="I3824" s="52">
        <v>0</v>
      </c>
      <c r="J3824" s="52">
        <v>0</v>
      </c>
      <c r="K3824" s="52">
        <v>0</v>
      </c>
      <c r="L3824" s="52">
        <v>0</v>
      </c>
      <c r="M3824" s="53">
        <v>0</v>
      </c>
    </row>
    <row r="3825" spans="1:13" x14ac:dyDescent="0.4">
      <c r="A3825" s="54"/>
      <c r="B3825" s="55">
        <v>3807</v>
      </c>
      <c r="C3825" s="55">
        <v>0</v>
      </c>
      <c r="D3825" s="55">
        <v>0</v>
      </c>
      <c r="E3825" s="55">
        <v>0</v>
      </c>
      <c r="F3825" s="55">
        <v>0</v>
      </c>
      <c r="G3825" s="55">
        <v>0</v>
      </c>
      <c r="H3825" s="55">
        <v>0</v>
      </c>
      <c r="I3825" s="55">
        <v>0</v>
      </c>
      <c r="J3825" s="55">
        <v>0</v>
      </c>
      <c r="K3825" s="55">
        <v>0</v>
      </c>
      <c r="L3825" s="55">
        <v>0</v>
      </c>
      <c r="M3825" s="56">
        <v>6806219.5592826232</v>
      </c>
    </row>
    <row r="3826" spans="1:13" x14ac:dyDescent="0.4">
      <c r="A3826" s="51"/>
      <c r="B3826" s="52">
        <v>3808</v>
      </c>
      <c r="C3826" s="52">
        <v>0</v>
      </c>
      <c r="D3826" s="52">
        <v>6501284.3873663042</v>
      </c>
      <c r="E3826" s="52">
        <v>0</v>
      </c>
      <c r="F3826" s="52">
        <v>0</v>
      </c>
      <c r="G3826" s="52">
        <v>0</v>
      </c>
      <c r="H3826" s="52">
        <v>0</v>
      </c>
      <c r="I3826" s="52">
        <v>0</v>
      </c>
      <c r="J3826" s="52">
        <v>0</v>
      </c>
      <c r="K3826" s="52">
        <v>0</v>
      </c>
      <c r="L3826" s="52">
        <v>9553672.6375772618</v>
      </c>
      <c r="M3826" s="53">
        <v>16054957.024943566</v>
      </c>
    </row>
    <row r="3827" spans="1:13" x14ac:dyDescent="0.4">
      <c r="A3827" s="54"/>
      <c r="B3827" s="55">
        <v>3809</v>
      </c>
      <c r="C3827" s="55">
        <v>18835301.459102653</v>
      </c>
      <c r="D3827" s="55">
        <v>0</v>
      </c>
      <c r="E3827" s="55">
        <v>0</v>
      </c>
      <c r="F3827" s="55">
        <v>0</v>
      </c>
      <c r="G3827" s="55">
        <v>6600201.9639569009</v>
      </c>
      <c r="H3827" s="55">
        <v>0</v>
      </c>
      <c r="I3827" s="55">
        <v>0</v>
      </c>
      <c r="J3827" s="55">
        <v>0</v>
      </c>
      <c r="K3827" s="55">
        <v>6679122.3386952402</v>
      </c>
      <c r="L3827" s="55">
        <v>0</v>
      </c>
      <c r="M3827" s="56">
        <v>32114625.761754792</v>
      </c>
    </row>
    <row r="3828" spans="1:13" x14ac:dyDescent="0.4">
      <c r="A3828" s="51"/>
      <c r="B3828" s="52">
        <v>3810</v>
      </c>
      <c r="C3828" s="52">
        <v>0</v>
      </c>
      <c r="D3828" s="52">
        <v>0</v>
      </c>
      <c r="E3828" s="52">
        <v>0</v>
      </c>
      <c r="F3828" s="52">
        <v>0</v>
      </c>
      <c r="G3828" s="52">
        <v>0</v>
      </c>
      <c r="H3828" s="52">
        <v>0</v>
      </c>
      <c r="I3828" s="52">
        <v>0</v>
      </c>
      <c r="J3828" s="52">
        <v>0</v>
      </c>
      <c r="K3828" s="52">
        <v>0</v>
      </c>
      <c r="L3828" s="52">
        <v>7668554.788337782</v>
      </c>
      <c r="M3828" s="53">
        <v>7668554.788337782</v>
      </c>
    </row>
    <row r="3829" spans="1:13" x14ac:dyDescent="0.4">
      <c r="A3829" s="54"/>
      <c r="B3829" s="55">
        <v>3811</v>
      </c>
      <c r="C3829" s="55">
        <v>0</v>
      </c>
      <c r="D3829" s="55">
        <v>0</v>
      </c>
      <c r="E3829" s="55">
        <v>0</v>
      </c>
      <c r="F3829" s="55">
        <v>0</v>
      </c>
      <c r="G3829" s="55">
        <v>0</v>
      </c>
      <c r="H3829" s="55">
        <v>0</v>
      </c>
      <c r="I3829" s="55">
        <v>0</v>
      </c>
      <c r="J3829" s="55">
        <v>0</v>
      </c>
      <c r="K3829" s="55">
        <v>0</v>
      </c>
      <c r="L3829" s="55">
        <v>0</v>
      </c>
      <c r="M3829" s="56">
        <v>0</v>
      </c>
    </row>
    <row r="3830" spans="1:13" x14ac:dyDescent="0.4">
      <c r="A3830" s="51"/>
      <c r="B3830" s="52">
        <v>3812</v>
      </c>
      <c r="C3830" s="52">
        <v>0</v>
      </c>
      <c r="D3830" s="52">
        <v>0</v>
      </c>
      <c r="E3830" s="52">
        <v>0</v>
      </c>
      <c r="F3830" s="52">
        <v>0</v>
      </c>
      <c r="G3830" s="52">
        <v>0</v>
      </c>
      <c r="H3830" s="52">
        <v>19103023.777182043</v>
      </c>
      <c r="I3830" s="52">
        <v>0</v>
      </c>
      <c r="J3830" s="52">
        <v>0</v>
      </c>
      <c r="K3830" s="52">
        <v>0</v>
      </c>
      <c r="L3830" s="52">
        <v>0</v>
      </c>
      <c r="M3830" s="53">
        <v>19103023.777182043</v>
      </c>
    </row>
    <row r="3831" spans="1:13" x14ac:dyDescent="0.4">
      <c r="A3831" s="54"/>
      <c r="B3831" s="55">
        <v>3813</v>
      </c>
      <c r="C3831" s="55">
        <v>0</v>
      </c>
      <c r="D3831" s="55">
        <v>0</v>
      </c>
      <c r="E3831" s="55">
        <v>0</v>
      </c>
      <c r="F3831" s="55">
        <v>0</v>
      </c>
      <c r="G3831" s="55">
        <v>0</v>
      </c>
      <c r="H3831" s="55">
        <v>0</v>
      </c>
      <c r="I3831" s="55">
        <v>0</v>
      </c>
      <c r="J3831" s="55">
        <v>6566832.1348148733</v>
      </c>
      <c r="K3831" s="55">
        <v>90814364.993412375</v>
      </c>
      <c r="L3831" s="55">
        <v>0</v>
      </c>
      <c r="M3831" s="56">
        <v>90814364.993412375</v>
      </c>
    </row>
    <row r="3832" spans="1:13" x14ac:dyDescent="0.4">
      <c r="A3832" s="51"/>
      <c r="B3832" s="52">
        <v>3814</v>
      </c>
      <c r="C3832" s="52">
        <v>0</v>
      </c>
      <c r="D3832" s="52">
        <v>0</v>
      </c>
      <c r="E3832" s="52">
        <v>0</v>
      </c>
      <c r="F3832" s="52">
        <v>0</v>
      </c>
      <c r="G3832" s="52">
        <v>13133373.506670147</v>
      </c>
      <c r="H3832" s="52">
        <v>0</v>
      </c>
      <c r="I3832" s="52">
        <v>0</v>
      </c>
      <c r="J3832" s="52">
        <v>6379342.9178384729</v>
      </c>
      <c r="K3832" s="52">
        <v>0</v>
      </c>
      <c r="L3832" s="52">
        <v>0</v>
      </c>
      <c r="M3832" s="53">
        <v>13133373.506670147</v>
      </c>
    </row>
    <row r="3833" spans="1:13" x14ac:dyDescent="0.4">
      <c r="A3833" s="54"/>
      <c r="B3833" s="55">
        <v>3815</v>
      </c>
      <c r="C3833" s="55">
        <v>0</v>
      </c>
      <c r="D3833" s="55">
        <v>0</v>
      </c>
      <c r="E3833" s="55">
        <v>0</v>
      </c>
      <c r="F3833" s="55">
        <v>0</v>
      </c>
      <c r="G3833" s="55">
        <v>0</v>
      </c>
      <c r="H3833" s="55">
        <v>0</v>
      </c>
      <c r="I3833" s="55">
        <v>0</v>
      </c>
      <c r="J3833" s="55">
        <v>0</v>
      </c>
      <c r="K3833" s="55">
        <v>0</v>
      </c>
      <c r="L3833" s="55">
        <v>0</v>
      </c>
      <c r="M3833" s="56">
        <v>0</v>
      </c>
    </row>
    <row r="3834" spans="1:13" x14ac:dyDescent="0.4">
      <c r="A3834" s="51"/>
      <c r="B3834" s="52">
        <v>3816</v>
      </c>
      <c r="C3834" s="52">
        <v>0</v>
      </c>
      <c r="D3834" s="52">
        <v>0</v>
      </c>
      <c r="E3834" s="52">
        <v>0</v>
      </c>
      <c r="F3834" s="52">
        <v>0</v>
      </c>
      <c r="G3834" s="52">
        <v>0</v>
      </c>
      <c r="H3834" s="52">
        <v>0</v>
      </c>
      <c r="I3834" s="52">
        <v>0</v>
      </c>
      <c r="J3834" s="52">
        <v>0</v>
      </c>
      <c r="K3834" s="52">
        <v>0</v>
      </c>
      <c r="L3834" s="52">
        <v>0</v>
      </c>
      <c r="M3834" s="53">
        <v>0</v>
      </c>
    </row>
    <row r="3835" spans="1:13" x14ac:dyDescent="0.4">
      <c r="A3835" s="54"/>
      <c r="B3835" s="55">
        <v>3817</v>
      </c>
      <c r="C3835" s="55">
        <v>0</v>
      </c>
      <c r="D3835" s="55">
        <v>0</v>
      </c>
      <c r="E3835" s="55">
        <v>0</v>
      </c>
      <c r="F3835" s="55">
        <v>0</v>
      </c>
      <c r="G3835" s="55">
        <v>7694517.0725963507</v>
      </c>
      <c r="H3835" s="55">
        <v>0</v>
      </c>
      <c r="I3835" s="55">
        <v>0</v>
      </c>
      <c r="J3835" s="55">
        <v>0</v>
      </c>
      <c r="K3835" s="55">
        <v>0</v>
      </c>
      <c r="L3835" s="55">
        <v>0</v>
      </c>
      <c r="M3835" s="56">
        <v>7694517.0725963507</v>
      </c>
    </row>
    <row r="3836" spans="1:13" x14ac:dyDescent="0.4">
      <c r="A3836" s="51"/>
      <c r="B3836" s="52">
        <v>3818</v>
      </c>
      <c r="C3836" s="52">
        <v>0</v>
      </c>
      <c r="D3836" s="52">
        <v>0</v>
      </c>
      <c r="E3836" s="52">
        <v>0</v>
      </c>
      <c r="F3836" s="52">
        <v>0</v>
      </c>
      <c r="G3836" s="52">
        <v>0</v>
      </c>
      <c r="H3836" s="52">
        <v>0</v>
      </c>
      <c r="I3836" s="52">
        <v>0</v>
      </c>
      <c r="J3836" s="52">
        <v>0</v>
      </c>
      <c r="K3836" s="52">
        <v>2855129217.491281</v>
      </c>
      <c r="L3836" s="52">
        <v>0</v>
      </c>
      <c r="M3836" s="53">
        <v>2855129217.491281</v>
      </c>
    </row>
    <row r="3837" spans="1:13" x14ac:dyDescent="0.4">
      <c r="A3837" s="54"/>
      <c r="B3837" s="55">
        <v>3819</v>
      </c>
      <c r="C3837" s="55">
        <v>0</v>
      </c>
      <c r="D3837" s="55">
        <v>0</v>
      </c>
      <c r="E3837" s="55">
        <v>0</v>
      </c>
      <c r="F3837" s="55">
        <v>0</v>
      </c>
      <c r="G3837" s="55">
        <v>0</v>
      </c>
      <c r="H3837" s="55">
        <v>0</v>
      </c>
      <c r="I3837" s="55">
        <v>0</v>
      </c>
      <c r="J3837" s="55">
        <v>0</v>
      </c>
      <c r="K3837" s="55">
        <v>0</v>
      </c>
      <c r="L3837" s="55">
        <v>0</v>
      </c>
      <c r="M3837" s="56">
        <v>0</v>
      </c>
    </row>
    <row r="3838" spans="1:13" x14ac:dyDescent="0.4">
      <c r="A3838" s="51"/>
      <c r="B3838" s="52">
        <v>3820</v>
      </c>
      <c r="C3838" s="52">
        <v>0</v>
      </c>
      <c r="D3838" s="52">
        <v>0</v>
      </c>
      <c r="E3838" s="52">
        <v>0</v>
      </c>
      <c r="F3838" s="52">
        <v>0</v>
      </c>
      <c r="G3838" s="52">
        <v>0</v>
      </c>
      <c r="H3838" s="52">
        <v>0</v>
      </c>
      <c r="I3838" s="52">
        <v>0</v>
      </c>
      <c r="J3838" s="52">
        <v>0</v>
      </c>
      <c r="K3838" s="52">
        <v>0</v>
      </c>
      <c r="L3838" s="52">
        <v>0</v>
      </c>
      <c r="M3838" s="53">
        <v>0</v>
      </c>
    </row>
    <row r="3839" spans="1:13" x14ac:dyDescent="0.4">
      <c r="A3839" s="54"/>
      <c r="B3839" s="55">
        <v>3821</v>
      </c>
      <c r="C3839" s="55">
        <v>0</v>
      </c>
      <c r="D3839" s="55">
        <v>0</v>
      </c>
      <c r="E3839" s="55">
        <v>0</v>
      </c>
      <c r="F3839" s="55">
        <v>0</v>
      </c>
      <c r="G3839" s="55">
        <v>0</v>
      </c>
      <c r="H3839" s="55">
        <v>0</v>
      </c>
      <c r="I3839" s="55">
        <v>0</v>
      </c>
      <c r="J3839" s="55">
        <v>0</v>
      </c>
      <c r="K3839" s="55">
        <v>0</v>
      </c>
      <c r="L3839" s="55">
        <v>0</v>
      </c>
      <c r="M3839" s="56">
        <v>0</v>
      </c>
    </row>
    <row r="3840" spans="1:13" x14ac:dyDescent="0.4">
      <c r="A3840" s="51"/>
      <c r="B3840" s="52">
        <v>3822</v>
      </c>
      <c r="C3840" s="52">
        <v>0</v>
      </c>
      <c r="D3840" s="52">
        <v>0</v>
      </c>
      <c r="E3840" s="52">
        <v>0</v>
      </c>
      <c r="F3840" s="52">
        <v>0</v>
      </c>
      <c r="G3840" s="52">
        <v>0</v>
      </c>
      <c r="H3840" s="52">
        <v>0</v>
      </c>
      <c r="I3840" s="52">
        <v>0</v>
      </c>
      <c r="J3840" s="52">
        <v>0</v>
      </c>
      <c r="K3840" s="52">
        <v>0</v>
      </c>
      <c r="L3840" s="52">
        <v>0</v>
      </c>
      <c r="M3840" s="53">
        <v>0</v>
      </c>
    </row>
    <row r="3841" spans="1:13" x14ac:dyDescent="0.4">
      <c r="A3841" s="54"/>
      <c r="B3841" s="55">
        <v>3823</v>
      </c>
      <c r="C3841" s="55">
        <v>0</v>
      </c>
      <c r="D3841" s="55">
        <v>0</v>
      </c>
      <c r="E3841" s="55">
        <v>0</v>
      </c>
      <c r="F3841" s="55">
        <v>5946996.8926522192</v>
      </c>
      <c r="G3841" s="55">
        <v>0</v>
      </c>
      <c r="H3841" s="55">
        <v>0</v>
      </c>
      <c r="I3841" s="55">
        <v>0</v>
      </c>
      <c r="J3841" s="55">
        <v>0</v>
      </c>
      <c r="K3841" s="55">
        <v>0</v>
      </c>
      <c r="L3841" s="55">
        <v>0</v>
      </c>
      <c r="M3841" s="56">
        <v>5946996.8926522192</v>
      </c>
    </row>
    <row r="3842" spans="1:13" x14ac:dyDescent="0.4">
      <c r="A3842" s="51"/>
      <c r="B3842" s="52">
        <v>3824</v>
      </c>
      <c r="C3842" s="52">
        <v>0</v>
      </c>
      <c r="D3842" s="52">
        <v>0</v>
      </c>
      <c r="E3842" s="52">
        <v>0</v>
      </c>
      <c r="F3842" s="52">
        <v>0</v>
      </c>
      <c r="G3842" s="52">
        <v>0</v>
      </c>
      <c r="H3842" s="52">
        <v>0</v>
      </c>
      <c r="I3842" s="52">
        <v>0</v>
      </c>
      <c r="J3842" s="52">
        <v>6351380.9154753704</v>
      </c>
      <c r="K3842" s="52">
        <v>0</v>
      </c>
      <c r="L3842" s="52">
        <v>0</v>
      </c>
      <c r="M3842" s="53">
        <v>0</v>
      </c>
    </row>
    <row r="3843" spans="1:13" x14ac:dyDescent="0.4">
      <c r="A3843" s="54"/>
      <c r="B3843" s="55">
        <v>3825</v>
      </c>
      <c r="C3843" s="55">
        <v>0</v>
      </c>
      <c r="D3843" s="55">
        <v>0</v>
      </c>
      <c r="E3843" s="55">
        <v>0</v>
      </c>
      <c r="F3843" s="55">
        <v>0</v>
      </c>
      <c r="G3843" s="55">
        <v>0</v>
      </c>
      <c r="H3843" s="55">
        <v>0</v>
      </c>
      <c r="I3843" s="55">
        <v>0</v>
      </c>
      <c r="J3843" s="55">
        <v>0</v>
      </c>
      <c r="K3843" s="55">
        <v>0</v>
      </c>
      <c r="L3843" s="55">
        <v>0</v>
      </c>
      <c r="M3843" s="56">
        <v>0</v>
      </c>
    </row>
    <row r="3844" spans="1:13" x14ac:dyDescent="0.4">
      <c r="A3844" s="51"/>
      <c r="B3844" s="52">
        <v>3826</v>
      </c>
      <c r="C3844" s="52">
        <v>6862938.2246599961</v>
      </c>
      <c r="D3844" s="52">
        <v>0</v>
      </c>
      <c r="E3844" s="52">
        <v>10553106.39962846</v>
      </c>
      <c r="F3844" s="52">
        <v>0</v>
      </c>
      <c r="G3844" s="52">
        <v>0</v>
      </c>
      <c r="H3844" s="52">
        <v>0</v>
      </c>
      <c r="I3844" s="52">
        <v>0</v>
      </c>
      <c r="J3844" s="52">
        <v>0</v>
      </c>
      <c r="K3844" s="52">
        <v>0</v>
      </c>
      <c r="L3844" s="52">
        <v>0</v>
      </c>
      <c r="M3844" s="53">
        <v>17416044.624288455</v>
      </c>
    </row>
    <row r="3845" spans="1:13" x14ac:dyDescent="0.4">
      <c r="A3845" s="54"/>
      <c r="B3845" s="55">
        <v>3827</v>
      </c>
      <c r="C3845" s="55">
        <v>0</v>
      </c>
      <c r="D3845" s="55">
        <v>0</v>
      </c>
      <c r="E3845" s="55">
        <v>0</v>
      </c>
      <c r="F3845" s="55">
        <v>0</v>
      </c>
      <c r="G3845" s="55">
        <v>0</v>
      </c>
      <c r="H3845" s="55">
        <v>0</v>
      </c>
      <c r="I3845" s="55">
        <v>0</v>
      </c>
      <c r="J3845" s="55">
        <v>14063945.664041676</v>
      </c>
      <c r="K3845" s="55">
        <v>0</v>
      </c>
      <c r="L3845" s="55">
        <v>0</v>
      </c>
      <c r="M3845" s="56">
        <v>16058142.486240976</v>
      </c>
    </row>
    <row r="3846" spans="1:13" x14ac:dyDescent="0.4">
      <c r="A3846" s="51"/>
      <c r="B3846" s="52">
        <v>3828</v>
      </c>
      <c r="C3846" s="52">
        <v>0</v>
      </c>
      <c r="D3846" s="52">
        <v>0</v>
      </c>
      <c r="E3846" s="52">
        <v>0</v>
      </c>
      <c r="F3846" s="52">
        <v>0</v>
      </c>
      <c r="G3846" s="52">
        <v>0</v>
      </c>
      <c r="H3846" s="52">
        <v>0</v>
      </c>
      <c r="I3846" s="52">
        <v>0</v>
      </c>
      <c r="J3846" s="52">
        <v>0</v>
      </c>
      <c r="K3846" s="52">
        <v>0</v>
      </c>
      <c r="L3846" s="52">
        <v>0</v>
      </c>
      <c r="M3846" s="53">
        <v>0</v>
      </c>
    </row>
    <row r="3847" spans="1:13" x14ac:dyDescent="0.4">
      <c r="A3847" s="54"/>
      <c r="B3847" s="55">
        <v>3829</v>
      </c>
      <c r="C3847" s="55">
        <v>35196310.088529408</v>
      </c>
      <c r="D3847" s="55">
        <v>21014855.04429796</v>
      </c>
      <c r="E3847" s="55">
        <v>0</v>
      </c>
      <c r="F3847" s="55">
        <v>0</v>
      </c>
      <c r="G3847" s="55">
        <v>0</v>
      </c>
      <c r="H3847" s="55">
        <v>0</v>
      </c>
      <c r="I3847" s="55">
        <v>0</v>
      </c>
      <c r="J3847" s="55">
        <v>0</v>
      </c>
      <c r="K3847" s="55">
        <v>0</v>
      </c>
      <c r="L3847" s="55">
        <v>0</v>
      </c>
      <c r="M3847" s="56">
        <v>56211165.132827371</v>
      </c>
    </row>
    <row r="3848" spans="1:13" x14ac:dyDescent="0.4">
      <c r="A3848" s="51"/>
      <c r="B3848" s="52">
        <v>3830</v>
      </c>
      <c r="C3848" s="52">
        <v>0</v>
      </c>
      <c r="D3848" s="52">
        <v>0</v>
      </c>
      <c r="E3848" s="52">
        <v>0</v>
      </c>
      <c r="F3848" s="52">
        <v>0</v>
      </c>
      <c r="G3848" s="52">
        <v>23411792.251329787</v>
      </c>
      <c r="H3848" s="52">
        <v>0</v>
      </c>
      <c r="I3848" s="52">
        <v>0</v>
      </c>
      <c r="J3848" s="52">
        <v>5959120.4039940434</v>
      </c>
      <c r="K3848" s="52">
        <v>0</v>
      </c>
      <c r="L3848" s="52">
        <v>0</v>
      </c>
      <c r="M3848" s="53">
        <v>23411792.251329787</v>
      </c>
    </row>
    <row r="3849" spans="1:13" x14ac:dyDescent="0.4">
      <c r="A3849" s="54"/>
      <c r="B3849" s="55">
        <v>3831</v>
      </c>
      <c r="C3849" s="55">
        <v>0</v>
      </c>
      <c r="D3849" s="55">
        <v>10872848.05175125</v>
      </c>
      <c r="E3849" s="55">
        <v>0</v>
      </c>
      <c r="F3849" s="55">
        <v>0</v>
      </c>
      <c r="G3849" s="55">
        <v>0</v>
      </c>
      <c r="H3849" s="55">
        <v>0</v>
      </c>
      <c r="I3849" s="55">
        <v>0</v>
      </c>
      <c r="J3849" s="55">
        <v>0</v>
      </c>
      <c r="K3849" s="55">
        <v>0</v>
      </c>
      <c r="L3849" s="55">
        <v>0</v>
      </c>
      <c r="M3849" s="56">
        <v>10872848.05175125</v>
      </c>
    </row>
    <row r="3850" spans="1:13" x14ac:dyDescent="0.4">
      <c r="A3850" s="51"/>
      <c r="B3850" s="52">
        <v>3832</v>
      </c>
      <c r="C3850" s="52">
        <v>0</v>
      </c>
      <c r="D3850" s="52">
        <v>849546205.16772962</v>
      </c>
      <c r="E3850" s="52">
        <v>0</v>
      </c>
      <c r="F3850" s="52">
        <v>210236463.0819962</v>
      </c>
      <c r="G3850" s="52">
        <v>0</v>
      </c>
      <c r="H3850" s="52">
        <v>7008352.0842315499</v>
      </c>
      <c r="I3850" s="52">
        <v>0</v>
      </c>
      <c r="J3850" s="52">
        <v>0</v>
      </c>
      <c r="K3850" s="52">
        <v>0</v>
      </c>
      <c r="L3850" s="52">
        <v>17777816.763484932</v>
      </c>
      <c r="M3850" s="53">
        <v>1084568837.0974422</v>
      </c>
    </row>
    <row r="3851" spans="1:13" x14ac:dyDescent="0.4">
      <c r="A3851" s="54"/>
      <c r="B3851" s="55">
        <v>3833</v>
      </c>
      <c r="C3851" s="55">
        <v>0</v>
      </c>
      <c r="D3851" s="55">
        <v>0</v>
      </c>
      <c r="E3851" s="55">
        <v>0</v>
      </c>
      <c r="F3851" s="55">
        <v>0</v>
      </c>
      <c r="G3851" s="55">
        <v>0</v>
      </c>
      <c r="H3851" s="55">
        <v>0</v>
      </c>
      <c r="I3851" s="55">
        <v>0</v>
      </c>
      <c r="J3851" s="55">
        <v>0</v>
      </c>
      <c r="K3851" s="55">
        <v>0</v>
      </c>
      <c r="L3851" s="55">
        <v>0</v>
      </c>
      <c r="M3851" s="56">
        <v>0</v>
      </c>
    </row>
    <row r="3852" spans="1:13" x14ac:dyDescent="0.4">
      <c r="A3852" s="51"/>
      <c r="B3852" s="52">
        <v>3834</v>
      </c>
      <c r="C3852" s="52">
        <v>0</v>
      </c>
      <c r="D3852" s="52">
        <v>0</v>
      </c>
      <c r="E3852" s="52">
        <v>0</v>
      </c>
      <c r="F3852" s="52">
        <v>0</v>
      </c>
      <c r="G3852" s="52">
        <v>0</v>
      </c>
      <c r="H3852" s="52">
        <v>0</v>
      </c>
      <c r="I3852" s="52">
        <v>0</v>
      </c>
      <c r="J3852" s="52">
        <v>0</v>
      </c>
      <c r="K3852" s="52">
        <v>0</v>
      </c>
      <c r="L3852" s="52">
        <v>0</v>
      </c>
      <c r="M3852" s="53">
        <v>0</v>
      </c>
    </row>
    <row r="3853" spans="1:13" x14ac:dyDescent="0.4">
      <c r="A3853" s="54"/>
      <c r="B3853" s="55">
        <v>3835</v>
      </c>
      <c r="C3853" s="55">
        <v>0</v>
      </c>
      <c r="D3853" s="55">
        <v>0</v>
      </c>
      <c r="E3853" s="55">
        <v>0</v>
      </c>
      <c r="F3853" s="55">
        <v>0</v>
      </c>
      <c r="G3853" s="55">
        <v>0</v>
      </c>
      <c r="H3853" s="55">
        <v>0</v>
      </c>
      <c r="I3853" s="55">
        <v>0</v>
      </c>
      <c r="J3853" s="55">
        <v>0</v>
      </c>
      <c r="K3853" s="55">
        <v>0</v>
      </c>
      <c r="L3853" s="55">
        <v>0</v>
      </c>
      <c r="M3853" s="56">
        <v>0</v>
      </c>
    </row>
    <row r="3854" spans="1:13" x14ac:dyDescent="0.4">
      <c r="A3854" s="51"/>
      <c r="B3854" s="52">
        <v>3836</v>
      </c>
      <c r="C3854" s="52">
        <v>0</v>
      </c>
      <c r="D3854" s="52">
        <v>6734746.2433564141</v>
      </c>
      <c r="E3854" s="52">
        <v>9351473.4293346107</v>
      </c>
      <c r="F3854" s="52">
        <v>0</v>
      </c>
      <c r="G3854" s="52">
        <v>0</v>
      </c>
      <c r="H3854" s="52">
        <v>0</v>
      </c>
      <c r="I3854" s="52">
        <v>0</v>
      </c>
      <c r="J3854" s="52">
        <v>0</v>
      </c>
      <c r="K3854" s="52">
        <v>0</v>
      </c>
      <c r="L3854" s="52">
        <v>0</v>
      </c>
      <c r="M3854" s="53">
        <v>16086219.672691025</v>
      </c>
    </row>
    <row r="3855" spans="1:13" x14ac:dyDescent="0.4">
      <c r="A3855" s="54"/>
      <c r="B3855" s="55">
        <v>3837</v>
      </c>
      <c r="C3855" s="55">
        <v>0</v>
      </c>
      <c r="D3855" s="55">
        <v>0</v>
      </c>
      <c r="E3855" s="55">
        <v>0</v>
      </c>
      <c r="F3855" s="55">
        <v>0</v>
      </c>
      <c r="G3855" s="55">
        <v>0</v>
      </c>
      <c r="H3855" s="55">
        <v>0</v>
      </c>
      <c r="I3855" s="55">
        <v>33868719.631119058</v>
      </c>
      <c r="J3855" s="55">
        <v>23518035.767920498</v>
      </c>
      <c r="K3855" s="55">
        <v>0</v>
      </c>
      <c r="L3855" s="55">
        <v>0</v>
      </c>
      <c r="M3855" s="56">
        <v>33868719.631119058</v>
      </c>
    </row>
    <row r="3856" spans="1:13" x14ac:dyDescent="0.4">
      <c r="A3856" s="51"/>
      <c r="B3856" s="52">
        <v>3838</v>
      </c>
      <c r="C3856" s="52">
        <v>0</v>
      </c>
      <c r="D3856" s="52">
        <v>0</v>
      </c>
      <c r="E3856" s="52">
        <v>0</v>
      </c>
      <c r="F3856" s="52">
        <v>17884696.344815351</v>
      </c>
      <c r="G3856" s="52">
        <v>0</v>
      </c>
      <c r="H3856" s="52">
        <v>7546209.9916527532</v>
      </c>
      <c r="I3856" s="52">
        <v>0</v>
      </c>
      <c r="J3856" s="52">
        <v>0</v>
      </c>
      <c r="K3856" s="52">
        <v>0</v>
      </c>
      <c r="L3856" s="52">
        <v>0</v>
      </c>
      <c r="M3856" s="53">
        <v>31409094.382134505</v>
      </c>
    </row>
    <row r="3857" spans="1:13" x14ac:dyDescent="0.4">
      <c r="A3857" s="54"/>
      <c r="B3857" s="55">
        <v>3839</v>
      </c>
      <c r="C3857" s="55">
        <v>13543735.044421474</v>
      </c>
      <c r="D3857" s="55">
        <v>0</v>
      </c>
      <c r="E3857" s="55">
        <v>0</v>
      </c>
      <c r="F3857" s="55">
        <v>0</v>
      </c>
      <c r="G3857" s="55">
        <v>0</v>
      </c>
      <c r="H3857" s="55">
        <v>0</v>
      </c>
      <c r="I3857" s="55">
        <v>6724875.6054708492</v>
      </c>
      <c r="J3857" s="55">
        <v>0</v>
      </c>
      <c r="K3857" s="55">
        <v>0</v>
      </c>
      <c r="L3857" s="55">
        <v>0</v>
      </c>
      <c r="M3857" s="56">
        <v>20268610.649892323</v>
      </c>
    </row>
    <row r="3858" spans="1:13" x14ac:dyDescent="0.4">
      <c r="A3858" s="51"/>
      <c r="B3858" s="52">
        <v>3840</v>
      </c>
      <c r="C3858" s="52">
        <v>0</v>
      </c>
      <c r="D3858" s="52">
        <v>0</v>
      </c>
      <c r="E3858" s="52">
        <v>0</v>
      </c>
      <c r="F3858" s="52">
        <v>12701057.636713106</v>
      </c>
      <c r="G3858" s="52">
        <v>0</v>
      </c>
      <c r="H3858" s="52">
        <v>0</v>
      </c>
      <c r="I3858" s="52">
        <v>0</v>
      </c>
      <c r="J3858" s="52">
        <v>8894071.7400030214</v>
      </c>
      <c r="K3858" s="52">
        <v>0</v>
      </c>
      <c r="L3858" s="52">
        <v>6849487.0863138223</v>
      </c>
      <c r="M3858" s="53">
        <v>19550544.723026928</v>
      </c>
    </row>
    <row r="3859" spans="1:13" x14ac:dyDescent="0.4">
      <c r="A3859" s="54"/>
      <c r="B3859" s="55">
        <v>3841</v>
      </c>
      <c r="C3859" s="55">
        <v>0</v>
      </c>
      <c r="D3859" s="55">
        <v>0</v>
      </c>
      <c r="E3859" s="55">
        <v>0</v>
      </c>
      <c r="F3859" s="55">
        <v>0</v>
      </c>
      <c r="G3859" s="55">
        <v>0</v>
      </c>
      <c r="H3859" s="55">
        <v>0</v>
      </c>
      <c r="I3859" s="55">
        <v>0</v>
      </c>
      <c r="J3859" s="55">
        <v>0</v>
      </c>
      <c r="K3859" s="55">
        <v>0</v>
      </c>
      <c r="L3859" s="55">
        <v>0</v>
      </c>
      <c r="M3859" s="56">
        <v>0</v>
      </c>
    </row>
    <row r="3860" spans="1:13" x14ac:dyDescent="0.4">
      <c r="A3860" s="51"/>
      <c r="B3860" s="52">
        <v>3842</v>
      </c>
      <c r="C3860" s="52">
        <v>0</v>
      </c>
      <c r="D3860" s="52">
        <v>0</v>
      </c>
      <c r="E3860" s="52">
        <v>0</v>
      </c>
      <c r="F3860" s="52">
        <v>27248266.938868351</v>
      </c>
      <c r="G3860" s="52">
        <v>0</v>
      </c>
      <c r="H3860" s="52">
        <v>0</v>
      </c>
      <c r="I3860" s="52">
        <v>0</v>
      </c>
      <c r="J3860" s="52">
        <v>0</v>
      </c>
      <c r="K3860" s="52">
        <v>0</v>
      </c>
      <c r="L3860" s="52">
        <v>0</v>
      </c>
      <c r="M3860" s="53">
        <v>27248266.938868351</v>
      </c>
    </row>
    <row r="3861" spans="1:13" x14ac:dyDescent="0.4">
      <c r="A3861" s="54"/>
      <c r="B3861" s="55">
        <v>3843</v>
      </c>
      <c r="C3861" s="55">
        <v>0</v>
      </c>
      <c r="D3861" s="55">
        <v>0</v>
      </c>
      <c r="E3861" s="55">
        <v>0</v>
      </c>
      <c r="F3861" s="55">
        <v>0</v>
      </c>
      <c r="G3861" s="55">
        <v>0</v>
      </c>
      <c r="H3861" s="55">
        <v>0</v>
      </c>
      <c r="I3861" s="55">
        <v>0</v>
      </c>
      <c r="J3861" s="55">
        <v>0</v>
      </c>
      <c r="K3861" s="55">
        <v>0</v>
      </c>
      <c r="L3861" s="55">
        <v>0</v>
      </c>
      <c r="M3861" s="56">
        <v>0</v>
      </c>
    </row>
    <row r="3862" spans="1:13" x14ac:dyDescent="0.4">
      <c r="A3862" s="51"/>
      <c r="B3862" s="52">
        <v>3844</v>
      </c>
      <c r="C3862" s="52">
        <v>0</v>
      </c>
      <c r="D3862" s="52">
        <v>36544168.265738621</v>
      </c>
      <c r="E3862" s="52">
        <v>7796143.9229867486</v>
      </c>
      <c r="F3862" s="52">
        <v>0</v>
      </c>
      <c r="G3862" s="52">
        <v>0</v>
      </c>
      <c r="H3862" s="52">
        <v>0</v>
      </c>
      <c r="I3862" s="52">
        <v>0</v>
      </c>
      <c r="J3862" s="52">
        <v>0</v>
      </c>
      <c r="K3862" s="52">
        <v>0</v>
      </c>
      <c r="L3862" s="52">
        <v>0</v>
      </c>
      <c r="M3862" s="53">
        <v>44340312.188725367</v>
      </c>
    </row>
    <row r="3863" spans="1:13" x14ac:dyDescent="0.4">
      <c r="A3863" s="54"/>
      <c r="B3863" s="55">
        <v>3845</v>
      </c>
      <c r="C3863" s="55">
        <v>0</v>
      </c>
      <c r="D3863" s="55">
        <v>12054906.819103992</v>
      </c>
      <c r="E3863" s="55">
        <v>0</v>
      </c>
      <c r="F3863" s="55">
        <v>0</v>
      </c>
      <c r="G3863" s="55">
        <v>0</v>
      </c>
      <c r="H3863" s="55">
        <v>0</v>
      </c>
      <c r="I3863" s="55">
        <v>0</v>
      </c>
      <c r="J3863" s="55">
        <v>0</v>
      </c>
      <c r="K3863" s="55">
        <v>0</v>
      </c>
      <c r="L3863" s="55">
        <v>13831220.990310321</v>
      </c>
      <c r="M3863" s="56">
        <v>25886127.809414312</v>
      </c>
    </row>
    <row r="3864" spans="1:13" x14ac:dyDescent="0.4">
      <c r="A3864" s="51"/>
      <c r="B3864" s="52">
        <v>3846</v>
      </c>
      <c r="C3864" s="52">
        <v>14059475.860890107</v>
      </c>
      <c r="D3864" s="52">
        <v>0</v>
      </c>
      <c r="E3864" s="52">
        <v>0</v>
      </c>
      <c r="F3864" s="52">
        <v>6552029.7220415669</v>
      </c>
      <c r="G3864" s="52">
        <v>0</v>
      </c>
      <c r="H3864" s="52">
        <v>0</v>
      </c>
      <c r="I3864" s="52">
        <v>0</v>
      </c>
      <c r="J3864" s="52">
        <v>0</v>
      </c>
      <c r="K3864" s="52">
        <v>0</v>
      </c>
      <c r="L3864" s="52">
        <v>0</v>
      </c>
      <c r="M3864" s="53">
        <v>20611505.582931675</v>
      </c>
    </row>
    <row r="3865" spans="1:13" x14ac:dyDescent="0.4">
      <c r="A3865" s="54"/>
      <c r="B3865" s="55">
        <v>3847</v>
      </c>
      <c r="C3865" s="55">
        <v>0</v>
      </c>
      <c r="D3865" s="55">
        <v>0</v>
      </c>
      <c r="E3865" s="55">
        <v>0</v>
      </c>
      <c r="F3865" s="55">
        <v>0</v>
      </c>
      <c r="G3865" s="55">
        <v>0</v>
      </c>
      <c r="H3865" s="55">
        <v>0</v>
      </c>
      <c r="I3865" s="55">
        <v>0</v>
      </c>
      <c r="J3865" s="55">
        <v>14702574.564936925</v>
      </c>
      <c r="K3865" s="55">
        <v>0</v>
      </c>
      <c r="L3865" s="55">
        <v>7325396.0477385372</v>
      </c>
      <c r="M3865" s="56">
        <v>136757716.50263822</v>
      </c>
    </row>
    <row r="3866" spans="1:13" x14ac:dyDescent="0.4">
      <c r="A3866" s="51"/>
      <c r="B3866" s="52">
        <v>3848</v>
      </c>
      <c r="C3866" s="52">
        <v>8081384.189788498</v>
      </c>
      <c r="D3866" s="52">
        <v>0</v>
      </c>
      <c r="E3866" s="52">
        <v>0</v>
      </c>
      <c r="F3866" s="52">
        <v>0</v>
      </c>
      <c r="G3866" s="52">
        <v>0</v>
      </c>
      <c r="H3866" s="52">
        <v>0</v>
      </c>
      <c r="I3866" s="52">
        <v>0</v>
      </c>
      <c r="J3866" s="52">
        <v>0</v>
      </c>
      <c r="K3866" s="52">
        <v>10442595.288272591</v>
      </c>
      <c r="L3866" s="52">
        <v>0</v>
      </c>
      <c r="M3866" s="53">
        <v>18523979.478061087</v>
      </c>
    </row>
    <row r="3867" spans="1:13" x14ac:dyDescent="0.4">
      <c r="A3867" s="54"/>
      <c r="B3867" s="55">
        <v>3849</v>
      </c>
      <c r="C3867" s="55">
        <v>0</v>
      </c>
      <c r="D3867" s="55">
        <v>0</v>
      </c>
      <c r="E3867" s="55">
        <v>16458766.665915146</v>
      </c>
      <c r="F3867" s="55">
        <v>0</v>
      </c>
      <c r="G3867" s="55">
        <v>0</v>
      </c>
      <c r="H3867" s="55">
        <v>0</v>
      </c>
      <c r="I3867" s="55">
        <v>0</v>
      </c>
      <c r="J3867" s="55">
        <v>0</v>
      </c>
      <c r="K3867" s="55">
        <v>0</v>
      </c>
      <c r="L3867" s="55">
        <v>0</v>
      </c>
      <c r="M3867" s="56">
        <v>16458766.665915146</v>
      </c>
    </row>
    <row r="3868" spans="1:13" x14ac:dyDescent="0.4">
      <c r="A3868" s="51"/>
      <c r="B3868" s="52">
        <v>3850</v>
      </c>
      <c r="C3868" s="52">
        <v>0</v>
      </c>
      <c r="D3868" s="52">
        <v>0</v>
      </c>
      <c r="E3868" s="52">
        <v>0</v>
      </c>
      <c r="F3868" s="52">
        <v>0</v>
      </c>
      <c r="G3868" s="52">
        <v>0</v>
      </c>
      <c r="H3868" s="52">
        <v>0</v>
      </c>
      <c r="I3868" s="52">
        <v>0</v>
      </c>
      <c r="J3868" s="52">
        <v>90134679.166208625</v>
      </c>
      <c r="K3868" s="52">
        <v>0</v>
      </c>
      <c r="L3868" s="52">
        <v>0</v>
      </c>
      <c r="M3868" s="53">
        <v>0</v>
      </c>
    </row>
    <row r="3869" spans="1:13" x14ac:dyDescent="0.4">
      <c r="A3869" s="54"/>
      <c r="B3869" s="55">
        <v>3851</v>
      </c>
      <c r="C3869" s="55">
        <v>0</v>
      </c>
      <c r="D3869" s="55">
        <v>0</v>
      </c>
      <c r="E3869" s="55">
        <v>0</v>
      </c>
      <c r="F3869" s="55">
        <v>0</v>
      </c>
      <c r="G3869" s="55">
        <v>13543190.495388741</v>
      </c>
      <c r="H3869" s="55">
        <v>0</v>
      </c>
      <c r="I3869" s="55">
        <v>6285009.0660110898</v>
      </c>
      <c r="J3869" s="55">
        <v>0</v>
      </c>
      <c r="K3869" s="55">
        <v>0</v>
      </c>
      <c r="L3869" s="55">
        <v>0</v>
      </c>
      <c r="M3869" s="56">
        <v>19828199.561399832</v>
      </c>
    </row>
    <row r="3870" spans="1:13" x14ac:dyDescent="0.4">
      <c r="A3870" s="51"/>
      <c r="B3870" s="52">
        <v>3852</v>
      </c>
      <c r="C3870" s="52">
        <v>0</v>
      </c>
      <c r="D3870" s="52">
        <v>0</v>
      </c>
      <c r="E3870" s="52">
        <v>0</v>
      </c>
      <c r="F3870" s="52">
        <v>0</v>
      </c>
      <c r="G3870" s="52">
        <v>0</v>
      </c>
      <c r="H3870" s="52">
        <v>0</v>
      </c>
      <c r="I3870" s="52">
        <v>0</v>
      </c>
      <c r="J3870" s="52">
        <v>0</v>
      </c>
      <c r="K3870" s="52">
        <v>0</v>
      </c>
      <c r="L3870" s="52">
        <v>28613725.058727022</v>
      </c>
      <c r="M3870" s="53">
        <v>28613725.058727022</v>
      </c>
    </row>
    <row r="3871" spans="1:13" x14ac:dyDescent="0.4">
      <c r="A3871" s="54"/>
      <c r="B3871" s="55">
        <v>3853</v>
      </c>
      <c r="C3871" s="55">
        <v>17347149.69554577</v>
      </c>
      <c r="D3871" s="55">
        <v>0</v>
      </c>
      <c r="E3871" s="55">
        <v>0</v>
      </c>
      <c r="F3871" s="55">
        <v>0</v>
      </c>
      <c r="G3871" s="55">
        <v>0</v>
      </c>
      <c r="H3871" s="55">
        <v>8932759.8466181997</v>
      </c>
      <c r="I3871" s="55">
        <v>0</v>
      </c>
      <c r="J3871" s="55">
        <v>0</v>
      </c>
      <c r="K3871" s="55">
        <v>0</v>
      </c>
      <c r="L3871" s="55">
        <v>0</v>
      </c>
      <c r="M3871" s="56">
        <v>26279909.542163968</v>
      </c>
    </row>
    <row r="3872" spans="1:13" x14ac:dyDescent="0.4">
      <c r="A3872" s="51"/>
      <c r="B3872" s="52">
        <v>3854</v>
      </c>
      <c r="C3872" s="52">
        <v>0</v>
      </c>
      <c r="D3872" s="52">
        <v>0</v>
      </c>
      <c r="E3872" s="52">
        <v>5999777.5049638543</v>
      </c>
      <c r="F3872" s="52">
        <v>0</v>
      </c>
      <c r="G3872" s="52">
        <v>0</v>
      </c>
      <c r="H3872" s="52">
        <v>0</v>
      </c>
      <c r="I3872" s="52">
        <v>0</v>
      </c>
      <c r="J3872" s="52">
        <v>0</v>
      </c>
      <c r="K3872" s="52">
        <v>0</v>
      </c>
      <c r="L3872" s="52">
        <v>0</v>
      </c>
      <c r="M3872" s="53">
        <v>5999777.5049638543</v>
      </c>
    </row>
    <row r="3873" spans="1:13" x14ac:dyDescent="0.4">
      <c r="A3873" s="54"/>
      <c r="B3873" s="55">
        <v>3855</v>
      </c>
      <c r="C3873" s="55">
        <v>0</v>
      </c>
      <c r="D3873" s="55">
        <v>0</v>
      </c>
      <c r="E3873" s="55">
        <v>0</v>
      </c>
      <c r="F3873" s="55">
        <v>0</v>
      </c>
      <c r="G3873" s="55">
        <v>0</v>
      </c>
      <c r="H3873" s="55">
        <v>0</v>
      </c>
      <c r="I3873" s="55">
        <v>0</v>
      </c>
      <c r="J3873" s="55">
        <v>0</v>
      </c>
      <c r="K3873" s="55">
        <v>0</v>
      </c>
      <c r="L3873" s="55">
        <v>0</v>
      </c>
      <c r="M3873" s="56">
        <v>0</v>
      </c>
    </row>
    <row r="3874" spans="1:13" x14ac:dyDescent="0.4">
      <c r="A3874" s="51"/>
      <c r="B3874" s="52">
        <v>3856</v>
      </c>
      <c r="C3874" s="52">
        <v>0</v>
      </c>
      <c r="D3874" s="52">
        <v>0</v>
      </c>
      <c r="E3874" s="52">
        <v>0</v>
      </c>
      <c r="F3874" s="52">
        <v>0</v>
      </c>
      <c r="G3874" s="52">
        <v>0</v>
      </c>
      <c r="H3874" s="52">
        <v>0</v>
      </c>
      <c r="I3874" s="52">
        <v>0</v>
      </c>
      <c r="J3874" s="52">
        <v>0</v>
      </c>
      <c r="K3874" s="52">
        <v>0</v>
      </c>
      <c r="L3874" s="52">
        <v>0</v>
      </c>
      <c r="M3874" s="53">
        <v>0</v>
      </c>
    </row>
    <row r="3875" spans="1:13" x14ac:dyDescent="0.4">
      <c r="A3875" s="54"/>
      <c r="B3875" s="55">
        <v>3857</v>
      </c>
      <c r="C3875" s="55">
        <v>0</v>
      </c>
      <c r="D3875" s="55">
        <v>0</v>
      </c>
      <c r="E3875" s="55">
        <v>0</v>
      </c>
      <c r="F3875" s="55">
        <v>0</v>
      </c>
      <c r="G3875" s="55">
        <v>8297514.4914173856</v>
      </c>
      <c r="H3875" s="55">
        <v>0</v>
      </c>
      <c r="I3875" s="55">
        <v>0</v>
      </c>
      <c r="J3875" s="55">
        <v>11466675.318835815</v>
      </c>
      <c r="K3875" s="55">
        <v>0</v>
      </c>
      <c r="L3875" s="55">
        <v>0</v>
      </c>
      <c r="M3875" s="56">
        <v>8297514.4914173856</v>
      </c>
    </row>
    <row r="3876" spans="1:13" x14ac:dyDescent="0.4">
      <c r="A3876" s="51"/>
      <c r="B3876" s="52">
        <v>3858</v>
      </c>
      <c r="C3876" s="52">
        <v>6249489.1448486988</v>
      </c>
      <c r="D3876" s="52">
        <v>0</v>
      </c>
      <c r="E3876" s="52">
        <v>0</v>
      </c>
      <c r="F3876" s="52">
        <v>0</v>
      </c>
      <c r="G3876" s="52">
        <v>0</v>
      </c>
      <c r="H3876" s="52">
        <v>0</v>
      </c>
      <c r="I3876" s="52">
        <v>40467380.748579539</v>
      </c>
      <c r="J3876" s="52">
        <v>0</v>
      </c>
      <c r="K3876" s="52">
        <v>0</v>
      </c>
      <c r="L3876" s="52">
        <v>0</v>
      </c>
      <c r="M3876" s="53">
        <v>46716869.893428229</v>
      </c>
    </row>
    <row r="3877" spans="1:13" x14ac:dyDescent="0.4">
      <c r="A3877" s="54"/>
      <c r="B3877" s="55">
        <v>3859</v>
      </c>
      <c r="C3877" s="55">
        <v>0</v>
      </c>
      <c r="D3877" s="55">
        <v>0</v>
      </c>
      <c r="E3877" s="55">
        <v>0</v>
      </c>
      <c r="F3877" s="55">
        <v>0</v>
      </c>
      <c r="G3877" s="55">
        <v>0</v>
      </c>
      <c r="H3877" s="55">
        <v>0</v>
      </c>
      <c r="I3877" s="55">
        <v>0</v>
      </c>
      <c r="J3877" s="55">
        <v>0</v>
      </c>
      <c r="K3877" s="55">
        <v>6951420.1183549138</v>
      </c>
      <c r="L3877" s="55">
        <v>0</v>
      </c>
      <c r="M3877" s="56">
        <v>6951420.1183549138</v>
      </c>
    </row>
    <row r="3878" spans="1:13" x14ac:dyDescent="0.4">
      <c r="A3878" s="51"/>
      <c r="B3878" s="52">
        <v>3860</v>
      </c>
      <c r="C3878" s="52">
        <v>0</v>
      </c>
      <c r="D3878" s="52">
        <v>0</v>
      </c>
      <c r="E3878" s="52">
        <v>0</v>
      </c>
      <c r="F3878" s="52">
        <v>0</v>
      </c>
      <c r="G3878" s="52">
        <v>0</v>
      </c>
      <c r="H3878" s="52">
        <v>0</v>
      </c>
      <c r="I3878" s="52">
        <v>0</v>
      </c>
      <c r="J3878" s="52">
        <v>0</v>
      </c>
      <c r="K3878" s="52">
        <v>0</v>
      </c>
      <c r="L3878" s="52">
        <v>6305752.5400450211</v>
      </c>
      <c r="M3878" s="53">
        <v>6305752.5400450211</v>
      </c>
    </row>
    <row r="3879" spans="1:13" x14ac:dyDescent="0.4">
      <c r="A3879" s="54"/>
      <c r="B3879" s="55">
        <v>3861</v>
      </c>
      <c r="C3879" s="55">
        <v>0</v>
      </c>
      <c r="D3879" s="55">
        <v>0</v>
      </c>
      <c r="E3879" s="55">
        <v>0</v>
      </c>
      <c r="F3879" s="55">
        <v>6445426.9655824229</v>
      </c>
      <c r="G3879" s="55">
        <v>0</v>
      </c>
      <c r="H3879" s="55">
        <v>0</v>
      </c>
      <c r="I3879" s="55">
        <v>0</v>
      </c>
      <c r="J3879" s="55">
        <v>7639231.2047416642</v>
      </c>
      <c r="K3879" s="55">
        <v>0</v>
      </c>
      <c r="L3879" s="55">
        <v>0</v>
      </c>
      <c r="M3879" s="56">
        <v>31130803.35185235</v>
      </c>
    </row>
    <row r="3880" spans="1:13" x14ac:dyDescent="0.4">
      <c r="A3880" s="51"/>
      <c r="B3880" s="52">
        <v>3862</v>
      </c>
      <c r="C3880" s="52">
        <v>0</v>
      </c>
      <c r="D3880" s="52">
        <v>0</v>
      </c>
      <c r="E3880" s="52">
        <v>0</v>
      </c>
      <c r="F3880" s="52">
        <v>0</v>
      </c>
      <c r="G3880" s="52">
        <v>0</v>
      </c>
      <c r="H3880" s="52">
        <v>0</v>
      </c>
      <c r="I3880" s="52">
        <v>0</v>
      </c>
      <c r="J3880" s="52">
        <v>10704538.049490102</v>
      </c>
      <c r="K3880" s="52">
        <v>0</v>
      </c>
      <c r="L3880" s="52">
        <v>0</v>
      </c>
      <c r="M3880" s="53">
        <v>0</v>
      </c>
    </row>
    <row r="3881" spans="1:13" x14ac:dyDescent="0.4">
      <c r="A3881" s="54"/>
      <c r="B3881" s="55">
        <v>3863</v>
      </c>
      <c r="C3881" s="55">
        <v>0</v>
      </c>
      <c r="D3881" s="55">
        <v>6469361.1509349989</v>
      </c>
      <c r="E3881" s="55">
        <v>13690010.749981681</v>
      </c>
      <c r="F3881" s="55">
        <v>0</v>
      </c>
      <c r="G3881" s="55">
        <v>0</v>
      </c>
      <c r="H3881" s="55">
        <v>0</v>
      </c>
      <c r="I3881" s="55">
        <v>0</v>
      </c>
      <c r="J3881" s="55">
        <v>9388690.0196155179</v>
      </c>
      <c r="K3881" s="55">
        <v>0</v>
      </c>
      <c r="L3881" s="55">
        <v>0</v>
      </c>
      <c r="M3881" s="56">
        <v>20159371.900916677</v>
      </c>
    </row>
    <row r="3882" spans="1:13" x14ac:dyDescent="0.4">
      <c r="A3882" s="51"/>
      <c r="B3882" s="52">
        <v>3864</v>
      </c>
      <c r="C3882" s="52">
        <v>0</v>
      </c>
      <c r="D3882" s="52">
        <v>0</v>
      </c>
      <c r="E3882" s="52">
        <v>14772933.08998267</v>
      </c>
      <c r="F3882" s="52">
        <v>0</v>
      </c>
      <c r="G3882" s="52">
        <v>0</v>
      </c>
      <c r="H3882" s="52">
        <v>7560704.8109704815</v>
      </c>
      <c r="I3882" s="52">
        <v>0</v>
      </c>
      <c r="J3882" s="52">
        <v>0</v>
      </c>
      <c r="K3882" s="52">
        <v>0</v>
      </c>
      <c r="L3882" s="52">
        <v>0</v>
      </c>
      <c r="M3882" s="53">
        <v>22333637.900953151</v>
      </c>
    </row>
    <row r="3883" spans="1:13" x14ac:dyDescent="0.4">
      <c r="A3883" s="54"/>
      <c r="B3883" s="55">
        <v>3865</v>
      </c>
      <c r="C3883" s="55">
        <v>0</v>
      </c>
      <c r="D3883" s="55">
        <v>0</v>
      </c>
      <c r="E3883" s="55">
        <v>0</v>
      </c>
      <c r="F3883" s="55">
        <v>0</v>
      </c>
      <c r="G3883" s="55">
        <v>0</v>
      </c>
      <c r="H3883" s="55">
        <v>0</v>
      </c>
      <c r="I3883" s="55">
        <v>0</v>
      </c>
      <c r="J3883" s="55">
        <v>0</v>
      </c>
      <c r="K3883" s="55">
        <v>0</v>
      </c>
      <c r="L3883" s="55">
        <v>0</v>
      </c>
      <c r="M3883" s="56">
        <v>0</v>
      </c>
    </row>
    <row r="3884" spans="1:13" x14ac:dyDescent="0.4">
      <c r="A3884" s="51"/>
      <c r="B3884" s="52">
        <v>3866</v>
      </c>
      <c r="C3884" s="52">
        <v>0</v>
      </c>
      <c r="D3884" s="52">
        <v>0</v>
      </c>
      <c r="E3884" s="52">
        <v>0</v>
      </c>
      <c r="F3884" s="52">
        <v>0</v>
      </c>
      <c r="G3884" s="52">
        <v>0</v>
      </c>
      <c r="H3884" s="52">
        <v>6473731.7439132668</v>
      </c>
      <c r="I3884" s="52">
        <v>0</v>
      </c>
      <c r="J3884" s="52">
        <v>12232984.807035215</v>
      </c>
      <c r="K3884" s="52">
        <v>17335010.486391619</v>
      </c>
      <c r="L3884" s="52">
        <v>0</v>
      </c>
      <c r="M3884" s="53">
        <v>23808742.230304889</v>
      </c>
    </row>
    <row r="3885" spans="1:13" x14ac:dyDescent="0.4">
      <c r="A3885" s="54"/>
      <c r="B3885" s="55">
        <v>3867</v>
      </c>
      <c r="C3885" s="55">
        <v>0</v>
      </c>
      <c r="D3885" s="55">
        <v>0</v>
      </c>
      <c r="E3885" s="55">
        <v>0</v>
      </c>
      <c r="F3885" s="55">
        <v>0</v>
      </c>
      <c r="G3885" s="55">
        <v>0</v>
      </c>
      <c r="H3885" s="55">
        <v>0</v>
      </c>
      <c r="I3885" s="55">
        <v>0</v>
      </c>
      <c r="J3885" s="55">
        <v>0</v>
      </c>
      <c r="K3885" s="55">
        <v>0</v>
      </c>
      <c r="L3885" s="55">
        <v>0</v>
      </c>
      <c r="M3885" s="56">
        <v>0</v>
      </c>
    </row>
    <row r="3886" spans="1:13" x14ac:dyDescent="0.4">
      <c r="A3886" s="51"/>
      <c r="B3886" s="52">
        <v>3868</v>
      </c>
      <c r="C3886" s="52">
        <v>0</v>
      </c>
      <c r="D3886" s="52">
        <v>0</v>
      </c>
      <c r="E3886" s="52">
        <v>0</v>
      </c>
      <c r="F3886" s="52">
        <v>0</v>
      </c>
      <c r="G3886" s="52">
        <v>0</v>
      </c>
      <c r="H3886" s="52">
        <v>0</v>
      </c>
      <c r="I3886" s="52">
        <v>0</v>
      </c>
      <c r="J3886" s="52">
        <v>0</v>
      </c>
      <c r="K3886" s="52">
        <v>7438495.9331947118</v>
      </c>
      <c r="L3886" s="52">
        <v>0</v>
      </c>
      <c r="M3886" s="53">
        <v>7438495.9331947118</v>
      </c>
    </row>
    <row r="3887" spans="1:13" x14ac:dyDescent="0.4">
      <c r="A3887" s="54"/>
      <c r="B3887" s="55">
        <v>3869</v>
      </c>
      <c r="C3887" s="55">
        <v>0</v>
      </c>
      <c r="D3887" s="55">
        <v>0</v>
      </c>
      <c r="E3887" s="55">
        <v>0</v>
      </c>
      <c r="F3887" s="55">
        <v>0</v>
      </c>
      <c r="G3887" s="55">
        <v>0</v>
      </c>
      <c r="H3887" s="55">
        <v>0</v>
      </c>
      <c r="I3887" s="55">
        <v>0</v>
      </c>
      <c r="J3887" s="55">
        <v>0</v>
      </c>
      <c r="K3887" s="55">
        <v>0</v>
      </c>
      <c r="L3887" s="55">
        <v>0</v>
      </c>
      <c r="M3887" s="56">
        <v>0</v>
      </c>
    </row>
    <row r="3888" spans="1:13" x14ac:dyDescent="0.4">
      <c r="A3888" s="51"/>
      <c r="B3888" s="52">
        <v>3870</v>
      </c>
      <c r="C3888" s="52">
        <v>0</v>
      </c>
      <c r="D3888" s="52">
        <v>0</v>
      </c>
      <c r="E3888" s="52">
        <v>0</v>
      </c>
      <c r="F3888" s="52">
        <v>0</v>
      </c>
      <c r="G3888" s="52">
        <v>0</v>
      </c>
      <c r="H3888" s="52">
        <v>0</v>
      </c>
      <c r="I3888" s="52">
        <v>0</v>
      </c>
      <c r="J3888" s="52">
        <v>0</v>
      </c>
      <c r="K3888" s="52">
        <v>0</v>
      </c>
      <c r="L3888" s="52">
        <v>0</v>
      </c>
      <c r="M3888" s="53">
        <v>0</v>
      </c>
    </row>
    <row r="3889" spans="1:13" x14ac:dyDescent="0.4">
      <c r="A3889" s="54"/>
      <c r="B3889" s="55">
        <v>3871</v>
      </c>
      <c r="C3889" s="55">
        <v>19783928.960741356</v>
      </c>
      <c r="D3889" s="55">
        <v>0</v>
      </c>
      <c r="E3889" s="55">
        <v>0</v>
      </c>
      <c r="F3889" s="55">
        <v>0</v>
      </c>
      <c r="G3889" s="55">
        <v>0</v>
      </c>
      <c r="H3889" s="55">
        <v>0</v>
      </c>
      <c r="I3889" s="55">
        <v>0</v>
      </c>
      <c r="J3889" s="55">
        <v>0</v>
      </c>
      <c r="K3889" s="55">
        <v>0</v>
      </c>
      <c r="L3889" s="55">
        <v>0</v>
      </c>
      <c r="M3889" s="56">
        <v>19783928.960741356</v>
      </c>
    </row>
    <row r="3890" spans="1:13" x14ac:dyDescent="0.4">
      <c r="A3890" s="51"/>
      <c r="B3890" s="52">
        <v>3872</v>
      </c>
      <c r="C3890" s="52">
        <v>0</v>
      </c>
      <c r="D3890" s="52">
        <v>0</v>
      </c>
      <c r="E3890" s="52">
        <v>0</v>
      </c>
      <c r="F3890" s="52">
        <v>0</v>
      </c>
      <c r="G3890" s="52">
        <v>0</v>
      </c>
      <c r="H3890" s="52">
        <v>0</v>
      </c>
      <c r="I3890" s="52">
        <v>0</v>
      </c>
      <c r="J3890" s="52">
        <v>0</v>
      </c>
      <c r="K3890" s="52">
        <v>0</v>
      </c>
      <c r="L3890" s="52">
        <v>0</v>
      </c>
      <c r="M3890" s="53">
        <v>0</v>
      </c>
    </row>
    <row r="3891" spans="1:13" x14ac:dyDescent="0.4">
      <c r="A3891" s="54"/>
      <c r="B3891" s="55">
        <v>3873</v>
      </c>
      <c r="C3891" s="55">
        <v>0</v>
      </c>
      <c r="D3891" s="55">
        <v>7308231.9478808828</v>
      </c>
      <c r="E3891" s="55">
        <v>0</v>
      </c>
      <c r="F3891" s="55">
        <v>0</v>
      </c>
      <c r="G3891" s="55">
        <v>0</v>
      </c>
      <c r="H3891" s="55">
        <v>0</v>
      </c>
      <c r="I3891" s="55">
        <v>0</v>
      </c>
      <c r="J3891" s="55">
        <v>0</v>
      </c>
      <c r="K3891" s="55">
        <v>0</v>
      </c>
      <c r="L3891" s="55">
        <v>0</v>
      </c>
      <c r="M3891" s="56">
        <v>7308231.9478808828</v>
      </c>
    </row>
    <row r="3892" spans="1:13" x14ac:dyDescent="0.4">
      <c r="A3892" s="51"/>
      <c r="B3892" s="52">
        <v>3874</v>
      </c>
      <c r="C3892" s="52">
        <v>0</v>
      </c>
      <c r="D3892" s="52">
        <v>0</v>
      </c>
      <c r="E3892" s="52">
        <v>0</v>
      </c>
      <c r="F3892" s="52">
        <v>0</v>
      </c>
      <c r="G3892" s="52">
        <v>0</v>
      </c>
      <c r="H3892" s="52">
        <v>0</v>
      </c>
      <c r="I3892" s="52">
        <v>0</v>
      </c>
      <c r="J3892" s="52">
        <v>0</v>
      </c>
      <c r="K3892" s="52">
        <v>0</v>
      </c>
      <c r="L3892" s="52">
        <v>0</v>
      </c>
      <c r="M3892" s="53">
        <v>0</v>
      </c>
    </row>
    <row r="3893" spans="1:13" x14ac:dyDescent="0.4">
      <c r="A3893" s="54"/>
      <c r="B3893" s="55">
        <v>3875</v>
      </c>
      <c r="C3893" s="55">
        <v>0</v>
      </c>
      <c r="D3893" s="55">
        <v>0</v>
      </c>
      <c r="E3893" s="55">
        <v>0</v>
      </c>
      <c r="F3893" s="55">
        <v>0</v>
      </c>
      <c r="G3893" s="55">
        <v>0</v>
      </c>
      <c r="H3893" s="55">
        <v>0</v>
      </c>
      <c r="I3893" s="55">
        <v>0</v>
      </c>
      <c r="J3893" s="55">
        <v>0</v>
      </c>
      <c r="K3893" s="55">
        <v>0</v>
      </c>
      <c r="L3893" s="55">
        <v>0</v>
      </c>
      <c r="M3893" s="56">
        <v>0</v>
      </c>
    </row>
    <row r="3894" spans="1:13" x14ac:dyDescent="0.4">
      <c r="A3894" s="51"/>
      <c r="B3894" s="52">
        <v>3876</v>
      </c>
      <c r="C3894" s="52">
        <v>0</v>
      </c>
      <c r="D3894" s="52">
        <v>0</v>
      </c>
      <c r="E3894" s="52">
        <v>0</v>
      </c>
      <c r="F3894" s="52">
        <v>0</v>
      </c>
      <c r="G3894" s="52">
        <v>0</v>
      </c>
      <c r="H3894" s="52">
        <v>444245022.24483699</v>
      </c>
      <c r="I3894" s="52">
        <v>0</v>
      </c>
      <c r="J3894" s="52">
        <v>0</v>
      </c>
      <c r="K3894" s="52">
        <v>0</v>
      </c>
      <c r="L3894" s="52">
        <v>0</v>
      </c>
      <c r="M3894" s="53">
        <v>444245022.24483699</v>
      </c>
    </row>
    <row r="3895" spans="1:13" x14ac:dyDescent="0.4">
      <c r="A3895" s="54"/>
      <c r="B3895" s="55">
        <v>3877</v>
      </c>
      <c r="C3895" s="55">
        <v>0</v>
      </c>
      <c r="D3895" s="55">
        <v>0</v>
      </c>
      <c r="E3895" s="55">
        <v>0</v>
      </c>
      <c r="F3895" s="55">
        <v>0</v>
      </c>
      <c r="G3895" s="55">
        <v>0</v>
      </c>
      <c r="H3895" s="55">
        <v>0</v>
      </c>
      <c r="I3895" s="55">
        <v>0</v>
      </c>
      <c r="J3895" s="55">
        <v>0</v>
      </c>
      <c r="K3895" s="55">
        <v>53421732.064760432</v>
      </c>
      <c r="L3895" s="55">
        <v>0</v>
      </c>
      <c r="M3895" s="56">
        <v>53421732.064760432</v>
      </c>
    </row>
    <row r="3896" spans="1:13" x14ac:dyDescent="0.4">
      <c r="A3896" s="51"/>
      <c r="B3896" s="52">
        <v>3878</v>
      </c>
      <c r="C3896" s="52">
        <v>0</v>
      </c>
      <c r="D3896" s="52">
        <v>0</v>
      </c>
      <c r="E3896" s="52">
        <v>0</v>
      </c>
      <c r="F3896" s="52">
        <v>0</v>
      </c>
      <c r="G3896" s="52">
        <v>0</v>
      </c>
      <c r="H3896" s="52">
        <v>33612299.387125209</v>
      </c>
      <c r="I3896" s="52">
        <v>0</v>
      </c>
      <c r="J3896" s="52">
        <v>0</v>
      </c>
      <c r="K3896" s="52">
        <v>0</v>
      </c>
      <c r="L3896" s="52">
        <v>0</v>
      </c>
      <c r="M3896" s="53">
        <v>33612299.387125209</v>
      </c>
    </row>
    <row r="3897" spans="1:13" x14ac:dyDescent="0.4">
      <c r="A3897" s="54"/>
      <c r="B3897" s="55">
        <v>3879</v>
      </c>
      <c r="C3897" s="55">
        <v>0</v>
      </c>
      <c r="D3897" s="55">
        <v>0</v>
      </c>
      <c r="E3897" s="55">
        <v>0</v>
      </c>
      <c r="F3897" s="55">
        <v>0</v>
      </c>
      <c r="G3897" s="55">
        <v>0</v>
      </c>
      <c r="H3897" s="55">
        <v>0</v>
      </c>
      <c r="I3897" s="55">
        <v>6896100.2198107857</v>
      </c>
      <c r="J3897" s="55">
        <v>0</v>
      </c>
      <c r="K3897" s="55">
        <v>0</v>
      </c>
      <c r="L3897" s="55">
        <v>0</v>
      </c>
      <c r="M3897" s="56">
        <v>6896100.2198107857</v>
      </c>
    </row>
    <row r="3898" spans="1:13" x14ac:dyDescent="0.4">
      <c r="A3898" s="51"/>
      <c r="B3898" s="52">
        <v>3880</v>
      </c>
      <c r="C3898" s="52">
        <v>0</v>
      </c>
      <c r="D3898" s="52">
        <v>0</v>
      </c>
      <c r="E3898" s="52">
        <v>0</v>
      </c>
      <c r="F3898" s="52">
        <v>0</v>
      </c>
      <c r="G3898" s="52">
        <v>0</v>
      </c>
      <c r="H3898" s="52">
        <v>13950975.761704812</v>
      </c>
      <c r="I3898" s="52">
        <v>0</v>
      </c>
      <c r="J3898" s="52">
        <v>0</v>
      </c>
      <c r="K3898" s="52">
        <v>0</v>
      </c>
      <c r="L3898" s="52">
        <v>0</v>
      </c>
      <c r="M3898" s="53">
        <v>13950975.761704812</v>
      </c>
    </row>
    <row r="3899" spans="1:13" x14ac:dyDescent="0.4">
      <c r="A3899" s="54"/>
      <c r="B3899" s="55">
        <v>3881</v>
      </c>
      <c r="C3899" s="55">
        <v>0</v>
      </c>
      <c r="D3899" s="55">
        <v>22692626.381030805</v>
      </c>
      <c r="E3899" s="55">
        <v>0</v>
      </c>
      <c r="F3899" s="55">
        <v>0</v>
      </c>
      <c r="G3899" s="55">
        <v>0</v>
      </c>
      <c r="H3899" s="55">
        <v>0</v>
      </c>
      <c r="I3899" s="55">
        <v>0</v>
      </c>
      <c r="J3899" s="55">
        <v>0</v>
      </c>
      <c r="K3899" s="55">
        <v>41239393.51851368</v>
      </c>
      <c r="L3899" s="55">
        <v>6205759.3651101859</v>
      </c>
      <c r="M3899" s="56">
        <v>70137779.264654666</v>
      </c>
    </row>
    <row r="3900" spans="1:13" x14ac:dyDescent="0.4">
      <c r="A3900" s="51"/>
      <c r="B3900" s="52">
        <v>3882</v>
      </c>
      <c r="C3900" s="52">
        <v>0</v>
      </c>
      <c r="D3900" s="52">
        <v>0</v>
      </c>
      <c r="E3900" s="52">
        <v>0</v>
      </c>
      <c r="F3900" s="52">
        <v>0</v>
      </c>
      <c r="G3900" s="52">
        <v>0</v>
      </c>
      <c r="H3900" s="52">
        <v>0</v>
      </c>
      <c r="I3900" s="52">
        <v>0</v>
      </c>
      <c r="J3900" s="52">
        <v>0</v>
      </c>
      <c r="K3900" s="52">
        <v>0</v>
      </c>
      <c r="L3900" s="52">
        <v>0</v>
      </c>
      <c r="M3900" s="53">
        <v>6054912.545825189</v>
      </c>
    </row>
    <row r="3901" spans="1:13" x14ac:dyDescent="0.4">
      <c r="A3901" s="54"/>
      <c r="B3901" s="55">
        <v>3883</v>
      </c>
      <c r="C3901" s="55">
        <v>0</v>
      </c>
      <c r="D3901" s="55">
        <v>0</v>
      </c>
      <c r="E3901" s="55">
        <v>0</v>
      </c>
      <c r="F3901" s="55">
        <v>0</v>
      </c>
      <c r="G3901" s="55">
        <v>0</v>
      </c>
      <c r="H3901" s="55">
        <v>0</v>
      </c>
      <c r="I3901" s="55">
        <v>0</v>
      </c>
      <c r="J3901" s="55">
        <v>0</v>
      </c>
      <c r="K3901" s="55">
        <v>6010505.2390702926</v>
      </c>
      <c r="L3901" s="55">
        <v>0</v>
      </c>
      <c r="M3901" s="56">
        <v>13338603.338524893</v>
      </c>
    </row>
    <row r="3902" spans="1:13" x14ac:dyDescent="0.4">
      <c r="A3902" s="51"/>
      <c r="B3902" s="52">
        <v>3884</v>
      </c>
      <c r="C3902" s="52">
        <v>0</v>
      </c>
      <c r="D3902" s="52">
        <v>0</v>
      </c>
      <c r="E3902" s="52">
        <v>0</v>
      </c>
      <c r="F3902" s="52">
        <v>0</v>
      </c>
      <c r="G3902" s="52">
        <v>0</v>
      </c>
      <c r="H3902" s="52">
        <v>0</v>
      </c>
      <c r="I3902" s="52">
        <v>0</v>
      </c>
      <c r="J3902" s="52">
        <v>0</v>
      </c>
      <c r="K3902" s="52">
        <v>0</v>
      </c>
      <c r="L3902" s="52">
        <v>7959814.0328941364</v>
      </c>
      <c r="M3902" s="53">
        <v>7959814.0328941364</v>
      </c>
    </row>
    <row r="3903" spans="1:13" x14ac:dyDescent="0.4">
      <c r="A3903" s="54"/>
      <c r="B3903" s="55">
        <v>3885</v>
      </c>
      <c r="C3903" s="55">
        <v>0</v>
      </c>
      <c r="D3903" s="55">
        <v>0</v>
      </c>
      <c r="E3903" s="55">
        <v>0</v>
      </c>
      <c r="F3903" s="55">
        <v>0</v>
      </c>
      <c r="G3903" s="55">
        <v>0</v>
      </c>
      <c r="H3903" s="55">
        <v>0</v>
      </c>
      <c r="I3903" s="55">
        <v>0</v>
      </c>
      <c r="J3903" s="55">
        <v>0</v>
      </c>
      <c r="K3903" s="55">
        <v>0</v>
      </c>
      <c r="L3903" s="55">
        <v>0</v>
      </c>
      <c r="M3903" s="56">
        <v>0</v>
      </c>
    </row>
    <row r="3904" spans="1:13" x14ac:dyDescent="0.4">
      <c r="A3904" s="51"/>
      <c r="B3904" s="52">
        <v>3886</v>
      </c>
      <c r="C3904" s="52">
        <v>0</v>
      </c>
      <c r="D3904" s="52">
        <v>38632606.971408494</v>
      </c>
      <c r="E3904" s="52">
        <v>0</v>
      </c>
      <c r="F3904" s="52">
        <v>0</v>
      </c>
      <c r="G3904" s="52">
        <v>0</v>
      </c>
      <c r="H3904" s="52">
        <v>0</v>
      </c>
      <c r="I3904" s="52">
        <v>0</v>
      </c>
      <c r="J3904" s="52">
        <v>0</v>
      </c>
      <c r="K3904" s="52">
        <v>0</v>
      </c>
      <c r="L3904" s="52">
        <v>0</v>
      </c>
      <c r="M3904" s="53">
        <v>38632606.971408494</v>
      </c>
    </row>
    <row r="3905" spans="1:13" x14ac:dyDescent="0.4">
      <c r="A3905" s="54"/>
      <c r="B3905" s="55">
        <v>3887</v>
      </c>
      <c r="C3905" s="55">
        <v>0</v>
      </c>
      <c r="D3905" s="55">
        <v>0</v>
      </c>
      <c r="E3905" s="55">
        <v>0</v>
      </c>
      <c r="F3905" s="55">
        <v>0</v>
      </c>
      <c r="G3905" s="55">
        <v>0</v>
      </c>
      <c r="H3905" s="55">
        <v>392306629.65538698</v>
      </c>
      <c r="I3905" s="55">
        <v>36394735.515028909</v>
      </c>
      <c r="J3905" s="55">
        <v>0</v>
      </c>
      <c r="K3905" s="55">
        <v>19661416.23526337</v>
      </c>
      <c r="L3905" s="55">
        <v>0</v>
      </c>
      <c r="M3905" s="56">
        <v>448362781.40567923</v>
      </c>
    </row>
    <row r="3906" spans="1:13" x14ac:dyDescent="0.4">
      <c r="A3906" s="51"/>
      <c r="B3906" s="52">
        <v>3888</v>
      </c>
      <c r="C3906" s="52">
        <v>0</v>
      </c>
      <c r="D3906" s="52">
        <v>0</v>
      </c>
      <c r="E3906" s="52">
        <v>0</v>
      </c>
      <c r="F3906" s="52">
        <v>0</v>
      </c>
      <c r="G3906" s="52">
        <v>0</v>
      </c>
      <c r="H3906" s="52">
        <v>8141667.2251131088</v>
      </c>
      <c r="I3906" s="52">
        <v>0</v>
      </c>
      <c r="J3906" s="52">
        <v>0</v>
      </c>
      <c r="K3906" s="52">
        <v>0</v>
      </c>
      <c r="L3906" s="52">
        <v>0</v>
      </c>
      <c r="M3906" s="53">
        <v>8141667.2251131088</v>
      </c>
    </row>
    <row r="3907" spans="1:13" x14ac:dyDescent="0.4">
      <c r="A3907" s="54"/>
      <c r="B3907" s="55">
        <v>3889</v>
      </c>
      <c r="C3907" s="55">
        <v>0</v>
      </c>
      <c r="D3907" s="55">
        <v>0</v>
      </c>
      <c r="E3907" s="55">
        <v>0</v>
      </c>
      <c r="F3907" s="55">
        <v>0</v>
      </c>
      <c r="G3907" s="55">
        <v>0</v>
      </c>
      <c r="H3907" s="55">
        <v>6147326.0895255813</v>
      </c>
      <c r="I3907" s="55">
        <v>0</v>
      </c>
      <c r="J3907" s="55">
        <v>0</v>
      </c>
      <c r="K3907" s="55">
        <v>0</v>
      </c>
      <c r="L3907" s="55">
        <v>11534851.786945472</v>
      </c>
      <c r="M3907" s="56">
        <v>17682177.876471054</v>
      </c>
    </row>
    <row r="3908" spans="1:13" x14ac:dyDescent="0.4">
      <c r="A3908" s="51"/>
      <c r="B3908" s="52">
        <v>3890</v>
      </c>
      <c r="C3908" s="52">
        <v>0</v>
      </c>
      <c r="D3908" s="52">
        <v>0</v>
      </c>
      <c r="E3908" s="52">
        <v>0</v>
      </c>
      <c r="F3908" s="52">
        <v>0</v>
      </c>
      <c r="G3908" s="52">
        <v>0</v>
      </c>
      <c r="H3908" s="52">
        <v>0</v>
      </c>
      <c r="I3908" s="52">
        <v>0</v>
      </c>
      <c r="J3908" s="52">
        <v>0</v>
      </c>
      <c r="K3908" s="52">
        <v>0</v>
      </c>
      <c r="L3908" s="52">
        <v>0</v>
      </c>
      <c r="M3908" s="53">
        <v>0</v>
      </c>
    </row>
    <row r="3909" spans="1:13" x14ac:dyDescent="0.4">
      <c r="A3909" s="54"/>
      <c r="B3909" s="55">
        <v>3891</v>
      </c>
      <c r="C3909" s="55">
        <v>0</v>
      </c>
      <c r="D3909" s="55">
        <v>0</v>
      </c>
      <c r="E3909" s="55">
        <v>0</v>
      </c>
      <c r="F3909" s="55">
        <v>0</v>
      </c>
      <c r="G3909" s="55">
        <v>0</v>
      </c>
      <c r="H3909" s="55">
        <v>0</v>
      </c>
      <c r="I3909" s="55">
        <v>0</v>
      </c>
      <c r="J3909" s="55">
        <v>0</v>
      </c>
      <c r="K3909" s="55">
        <v>7835337.9297710285</v>
      </c>
      <c r="L3909" s="55">
        <v>0</v>
      </c>
      <c r="M3909" s="56">
        <v>7835337.9297710285</v>
      </c>
    </row>
    <row r="3910" spans="1:13" x14ac:dyDescent="0.4">
      <c r="A3910" s="51"/>
      <c r="B3910" s="52">
        <v>3892</v>
      </c>
      <c r="C3910" s="52">
        <v>24592728.509819493</v>
      </c>
      <c r="D3910" s="52">
        <v>0</v>
      </c>
      <c r="E3910" s="52">
        <v>6947732.6344209202</v>
      </c>
      <c r="F3910" s="52">
        <v>15610952.327507416</v>
      </c>
      <c r="G3910" s="52">
        <v>0</v>
      </c>
      <c r="H3910" s="52">
        <v>0</v>
      </c>
      <c r="I3910" s="52">
        <v>0</v>
      </c>
      <c r="J3910" s="52">
        <v>0</v>
      </c>
      <c r="K3910" s="52">
        <v>0</v>
      </c>
      <c r="L3910" s="52">
        <v>0</v>
      </c>
      <c r="M3910" s="53">
        <v>47151413.471747831</v>
      </c>
    </row>
    <row r="3911" spans="1:13" x14ac:dyDescent="0.4">
      <c r="A3911" s="54"/>
      <c r="B3911" s="55">
        <v>3893</v>
      </c>
      <c r="C3911" s="55">
        <v>0</v>
      </c>
      <c r="D3911" s="55">
        <v>0</v>
      </c>
      <c r="E3911" s="55">
        <v>0</v>
      </c>
      <c r="F3911" s="55">
        <v>0</v>
      </c>
      <c r="G3911" s="55">
        <v>0</v>
      </c>
      <c r="H3911" s="55">
        <v>0</v>
      </c>
      <c r="I3911" s="55">
        <v>0</v>
      </c>
      <c r="J3911" s="55">
        <v>0</v>
      </c>
      <c r="K3911" s="55">
        <v>0</v>
      </c>
      <c r="L3911" s="55">
        <v>0</v>
      </c>
      <c r="M3911" s="56">
        <v>0</v>
      </c>
    </row>
    <row r="3912" spans="1:13" x14ac:dyDescent="0.4">
      <c r="A3912" s="51"/>
      <c r="B3912" s="52">
        <v>3894</v>
      </c>
      <c r="C3912" s="52">
        <v>0</v>
      </c>
      <c r="D3912" s="52">
        <v>0</v>
      </c>
      <c r="E3912" s="52">
        <v>6493217.22555531</v>
      </c>
      <c r="F3912" s="52">
        <v>0</v>
      </c>
      <c r="G3912" s="52">
        <v>0</v>
      </c>
      <c r="H3912" s="52">
        <v>0</v>
      </c>
      <c r="I3912" s="52">
        <v>0</v>
      </c>
      <c r="J3912" s="52">
        <v>0</v>
      </c>
      <c r="K3912" s="52">
        <v>0</v>
      </c>
      <c r="L3912" s="52">
        <v>0</v>
      </c>
      <c r="M3912" s="53">
        <v>6493217.22555531</v>
      </c>
    </row>
    <row r="3913" spans="1:13" x14ac:dyDescent="0.4">
      <c r="A3913" s="54"/>
      <c r="B3913" s="55">
        <v>3895</v>
      </c>
      <c r="C3913" s="55">
        <v>0</v>
      </c>
      <c r="D3913" s="55">
        <v>0</v>
      </c>
      <c r="E3913" s="55">
        <v>0</v>
      </c>
      <c r="F3913" s="55">
        <v>0</v>
      </c>
      <c r="G3913" s="55">
        <v>0</v>
      </c>
      <c r="H3913" s="55">
        <v>0</v>
      </c>
      <c r="I3913" s="55">
        <v>0</v>
      </c>
      <c r="J3913" s="55">
        <v>0</v>
      </c>
      <c r="K3913" s="55">
        <v>0</v>
      </c>
      <c r="L3913" s="55">
        <v>0</v>
      </c>
      <c r="M3913" s="56">
        <v>0</v>
      </c>
    </row>
    <row r="3914" spans="1:13" x14ac:dyDescent="0.4">
      <c r="A3914" s="51"/>
      <c r="B3914" s="52">
        <v>3896</v>
      </c>
      <c r="C3914" s="52">
        <v>0</v>
      </c>
      <c r="D3914" s="52">
        <v>22842312.832276721</v>
      </c>
      <c r="E3914" s="52">
        <v>0</v>
      </c>
      <c r="F3914" s="52">
        <v>0</v>
      </c>
      <c r="G3914" s="52">
        <v>0</v>
      </c>
      <c r="H3914" s="52">
        <v>0</v>
      </c>
      <c r="I3914" s="52">
        <v>0</v>
      </c>
      <c r="J3914" s="52">
        <v>0</v>
      </c>
      <c r="K3914" s="52">
        <v>0</v>
      </c>
      <c r="L3914" s="52">
        <v>0</v>
      </c>
      <c r="M3914" s="53">
        <v>22842312.832276721</v>
      </c>
    </row>
    <row r="3915" spans="1:13" x14ac:dyDescent="0.4">
      <c r="A3915" s="54"/>
      <c r="B3915" s="55">
        <v>3897</v>
      </c>
      <c r="C3915" s="55">
        <v>0</v>
      </c>
      <c r="D3915" s="55">
        <v>6658470.0354534406</v>
      </c>
      <c r="E3915" s="55">
        <v>0</v>
      </c>
      <c r="F3915" s="55">
        <v>0</v>
      </c>
      <c r="G3915" s="55">
        <v>0</v>
      </c>
      <c r="H3915" s="55">
        <v>0</v>
      </c>
      <c r="I3915" s="55">
        <v>0</v>
      </c>
      <c r="J3915" s="55">
        <v>0</v>
      </c>
      <c r="K3915" s="55">
        <v>0</v>
      </c>
      <c r="L3915" s="55">
        <v>0</v>
      </c>
      <c r="M3915" s="56">
        <v>6658470.0354534406</v>
      </c>
    </row>
    <row r="3916" spans="1:13" x14ac:dyDescent="0.4">
      <c r="A3916" s="51"/>
      <c r="B3916" s="52">
        <v>3898</v>
      </c>
      <c r="C3916" s="52">
        <v>0</v>
      </c>
      <c r="D3916" s="52">
        <v>0</v>
      </c>
      <c r="E3916" s="52">
        <v>0</v>
      </c>
      <c r="F3916" s="52">
        <v>0</v>
      </c>
      <c r="G3916" s="52">
        <v>0</v>
      </c>
      <c r="H3916" s="52">
        <v>6315018.4255752321</v>
      </c>
      <c r="I3916" s="52">
        <v>6650679.4007645184</v>
      </c>
      <c r="J3916" s="52">
        <v>0</v>
      </c>
      <c r="K3916" s="52">
        <v>0</v>
      </c>
      <c r="L3916" s="52">
        <v>0</v>
      </c>
      <c r="M3916" s="53">
        <v>12965697.826339751</v>
      </c>
    </row>
    <row r="3917" spans="1:13" x14ac:dyDescent="0.4">
      <c r="A3917" s="54"/>
      <c r="B3917" s="55">
        <v>3899</v>
      </c>
      <c r="C3917" s="55">
        <v>0</v>
      </c>
      <c r="D3917" s="55">
        <v>0</v>
      </c>
      <c r="E3917" s="55">
        <v>0</v>
      </c>
      <c r="F3917" s="55">
        <v>0</v>
      </c>
      <c r="G3917" s="55">
        <v>0</v>
      </c>
      <c r="H3917" s="55">
        <v>20363541.045588572</v>
      </c>
      <c r="I3917" s="55">
        <v>0</v>
      </c>
      <c r="J3917" s="55">
        <v>0</v>
      </c>
      <c r="K3917" s="55">
        <v>28397157.6796268</v>
      </c>
      <c r="L3917" s="55">
        <v>0</v>
      </c>
      <c r="M3917" s="56">
        <v>59647467.171792902</v>
      </c>
    </row>
    <row r="3918" spans="1:13" x14ac:dyDescent="0.4">
      <c r="A3918" s="51"/>
      <c r="B3918" s="52">
        <v>3900</v>
      </c>
      <c r="C3918" s="52">
        <v>7587082.0874947505</v>
      </c>
      <c r="D3918" s="52">
        <v>0</v>
      </c>
      <c r="E3918" s="52">
        <v>0</v>
      </c>
      <c r="F3918" s="52">
        <v>0</v>
      </c>
      <c r="G3918" s="52">
        <v>0</v>
      </c>
      <c r="H3918" s="52">
        <v>0</v>
      </c>
      <c r="I3918" s="52">
        <v>0</v>
      </c>
      <c r="J3918" s="52">
        <v>0</v>
      </c>
      <c r="K3918" s="52">
        <v>8727109.4383919965</v>
      </c>
      <c r="L3918" s="52">
        <v>0</v>
      </c>
      <c r="M3918" s="53">
        <v>16314191.525886748</v>
      </c>
    </row>
    <row r="3919" spans="1:13" x14ac:dyDescent="0.4">
      <c r="A3919" s="54"/>
      <c r="B3919" s="55">
        <v>3901</v>
      </c>
      <c r="C3919" s="55">
        <v>0</v>
      </c>
      <c r="D3919" s="55">
        <v>0</v>
      </c>
      <c r="E3919" s="55">
        <v>0</v>
      </c>
      <c r="F3919" s="55">
        <v>0</v>
      </c>
      <c r="G3919" s="55">
        <v>0</v>
      </c>
      <c r="H3919" s="55">
        <v>0</v>
      </c>
      <c r="I3919" s="55">
        <v>0</v>
      </c>
      <c r="J3919" s="55">
        <v>0</v>
      </c>
      <c r="K3919" s="55">
        <v>7909162.7458319971</v>
      </c>
      <c r="L3919" s="55">
        <v>0</v>
      </c>
      <c r="M3919" s="56">
        <v>7909162.7458319971</v>
      </c>
    </row>
    <row r="3920" spans="1:13" x14ac:dyDescent="0.4">
      <c r="A3920" s="51"/>
      <c r="B3920" s="52">
        <v>3902</v>
      </c>
      <c r="C3920" s="52">
        <v>0</v>
      </c>
      <c r="D3920" s="52">
        <v>0</v>
      </c>
      <c r="E3920" s="52">
        <v>0</v>
      </c>
      <c r="F3920" s="52">
        <v>0</v>
      </c>
      <c r="G3920" s="52">
        <v>7358033.9098626366</v>
      </c>
      <c r="H3920" s="52">
        <v>0</v>
      </c>
      <c r="I3920" s="52">
        <v>0</v>
      </c>
      <c r="J3920" s="52">
        <v>0</v>
      </c>
      <c r="K3920" s="52">
        <v>0</v>
      </c>
      <c r="L3920" s="52">
        <v>0</v>
      </c>
      <c r="M3920" s="53">
        <v>43158000.406214528</v>
      </c>
    </row>
    <row r="3921" spans="1:13" x14ac:dyDescent="0.4">
      <c r="A3921" s="54"/>
      <c r="B3921" s="55">
        <v>3903</v>
      </c>
      <c r="C3921" s="55">
        <v>0</v>
      </c>
      <c r="D3921" s="55">
        <v>0</v>
      </c>
      <c r="E3921" s="55">
        <v>0</v>
      </c>
      <c r="F3921" s="55">
        <v>0</v>
      </c>
      <c r="G3921" s="55">
        <v>0</v>
      </c>
      <c r="H3921" s="55">
        <v>0</v>
      </c>
      <c r="I3921" s="55">
        <v>0</v>
      </c>
      <c r="J3921" s="55">
        <v>0</v>
      </c>
      <c r="K3921" s="55">
        <v>0</v>
      </c>
      <c r="L3921" s="55">
        <v>0</v>
      </c>
      <c r="M3921" s="56">
        <v>0</v>
      </c>
    </row>
    <row r="3922" spans="1:13" x14ac:dyDescent="0.4">
      <c r="A3922" s="51"/>
      <c r="B3922" s="52">
        <v>3904</v>
      </c>
      <c r="C3922" s="52">
        <v>0</v>
      </c>
      <c r="D3922" s="52">
        <v>0</v>
      </c>
      <c r="E3922" s="52">
        <v>0</v>
      </c>
      <c r="F3922" s="52">
        <v>0</v>
      </c>
      <c r="G3922" s="52">
        <v>0</v>
      </c>
      <c r="H3922" s="52">
        <v>0</v>
      </c>
      <c r="I3922" s="52">
        <v>0</v>
      </c>
      <c r="J3922" s="52">
        <v>0</v>
      </c>
      <c r="K3922" s="52">
        <v>0</v>
      </c>
      <c r="L3922" s="52">
        <v>0</v>
      </c>
      <c r="M3922" s="53">
        <v>0</v>
      </c>
    </row>
    <row r="3923" spans="1:13" x14ac:dyDescent="0.4">
      <c r="A3923" s="54"/>
      <c r="B3923" s="55">
        <v>3905</v>
      </c>
      <c r="C3923" s="55">
        <v>0</v>
      </c>
      <c r="D3923" s="55">
        <v>0</v>
      </c>
      <c r="E3923" s="55">
        <v>0</v>
      </c>
      <c r="F3923" s="55">
        <v>0</v>
      </c>
      <c r="G3923" s="55">
        <v>0</v>
      </c>
      <c r="H3923" s="55">
        <v>0</v>
      </c>
      <c r="I3923" s="55">
        <v>0</v>
      </c>
      <c r="J3923" s="55">
        <v>0</v>
      </c>
      <c r="K3923" s="55">
        <v>0</v>
      </c>
      <c r="L3923" s="55">
        <v>0</v>
      </c>
      <c r="M3923" s="56">
        <v>0</v>
      </c>
    </row>
    <row r="3924" spans="1:13" x14ac:dyDescent="0.4">
      <c r="A3924" s="51"/>
      <c r="B3924" s="52">
        <v>3906</v>
      </c>
      <c r="C3924" s="52">
        <v>0</v>
      </c>
      <c r="D3924" s="52">
        <v>0</v>
      </c>
      <c r="E3924" s="52">
        <v>0</v>
      </c>
      <c r="F3924" s="52">
        <v>0</v>
      </c>
      <c r="G3924" s="52">
        <v>6454152.2939630914</v>
      </c>
      <c r="H3924" s="52">
        <v>0</v>
      </c>
      <c r="I3924" s="52">
        <v>0</v>
      </c>
      <c r="J3924" s="52">
        <v>0</v>
      </c>
      <c r="K3924" s="52">
        <v>0</v>
      </c>
      <c r="L3924" s="52">
        <v>0</v>
      </c>
      <c r="M3924" s="53">
        <v>13586894.095471242</v>
      </c>
    </row>
    <row r="3925" spans="1:13" x14ac:dyDescent="0.4">
      <c r="A3925" s="54"/>
      <c r="B3925" s="55">
        <v>3907</v>
      </c>
      <c r="C3925" s="55">
        <v>0</v>
      </c>
      <c r="D3925" s="55">
        <v>0</v>
      </c>
      <c r="E3925" s="55">
        <v>0</v>
      </c>
      <c r="F3925" s="55">
        <v>0</v>
      </c>
      <c r="G3925" s="55">
        <v>0</v>
      </c>
      <c r="H3925" s="55">
        <v>51578284.061689503</v>
      </c>
      <c r="I3925" s="55">
        <v>0</v>
      </c>
      <c r="J3925" s="55">
        <v>0</v>
      </c>
      <c r="K3925" s="55">
        <v>0</v>
      </c>
      <c r="L3925" s="55">
        <v>0</v>
      </c>
      <c r="M3925" s="56">
        <v>51578284.061689503</v>
      </c>
    </row>
    <row r="3926" spans="1:13" x14ac:dyDescent="0.4">
      <c r="A3926" s="51"/>
      <c r="B3926" s="52">
        <v>3908</v>
      </c>
      <c r="C3926" s="52">
        <v>0</v>
      </c>
      <c r="D3926" s="52">
        <v>0</v>
      </c>
      <c r="E3926" s="52">
        <v>0</v>
      </c>
      <c r="F3926" s="52">
        <v>0</v>
      </c>
      <c r="G3926" s="52">
        <v>0</v>
      </c>
      <c r="H3926" s="52">
        <v>0</v>
      </c>
      <c r="I3926" s="52">
        <v>0</v>
      </c>
      <c r="J3926" s="52">
        <v>0</v>
      </c>
      <c r="K3926" s="52">
        <v>0</v>
      </c>
      <c r="L3926" s="52">
        <v>0</v>
      </c>
      <c r="M3926" s="53">
        <v>0</v>
      </c>
    </row>
    <row r="3927" spans="1:13" x14ac:dyDescent="0.4">
      <c r="A3927" s="54"/>
      <c r="B3927" s="55">
        <v>3909</v>
      </c>
      <c r="C3927" s="55">
        <v>0</v>
      </c>
      <c r="D3927" s="55">
        <v>0</v>
      </c>
      <c r="E3927" s="55">
        <v>0</v>
      </c>
      <c r="F3927" s="55">
        <v>0</v>
      </c>
      <c r="G3927" s="55">
        <v>0</v>
      </c>
      <c r="H3927" s="55">
        <v>0</v>
      </c>
      <c r="I3927" s="55">
        <v>6056897.5870887451</v>
      </c>
      <c r="J3927" s="55">
        <v>0</v>
      </c>
      <c r="K3927" s="55">
        <v>6117663.2559115291</v>
      </c>
      <c r="L3927" s="55">
        <v>0</v>
      </c>
      <c r="M3927" s="56">
        <v>12174560.843000274</v>
      </c>
    </row>
    <row r="3928" spans="1:13" x14ac:dyDescent="0.4">
      <c r="A3928" s="51"/>
      <c r="B3928" s="52">
        <v>3910</v>
      </c>
      <c r="C3928" s="52">
        <v>12865811.025978366</v>
      </c>
      <c r="D3928" s="52">
        <v>0</v>
      </c>
      <c r="E3928" s="52">
        <v>0</v>
      </c>
      <c r="F3928" s="52">
        <v>0</v>
      </c>
      <c r="G3928" s="52">
        <v>0</v>
      </c>
      <c r="H3928" s="52">
        <v>0</v>
      </c>
      <c r="I3928" s="52">
        <v>0</v>
      </c>
      <c r="J3928" s="52">
        <v>0</v>
      </c>
      <c r="K3928" s="52">
        <v>0</v>
      </c>
      <c r="L3928" s="52">
        <v>8336905.2335438589</v>
      </c>
      <c r="M3928" s="53">
        <v>21202716.259522226</v>
      </c>
    </row>
    <row r="3929" spans="1:13" x14ac:dyDescent="0.4">
      <c r="A3929" s="54"/>
      <c r="B3929" s="55">
        <v>3911</v>
      </c>
      <c r="C3929" s="55">
        <v>0</v>
      </c>
      <c r="D3929" s="55">
        <v>116406106.49585921</v>
      </c>
      <c r="E3929" s="55">
        <v>0</v>
      </c>
      <c r="F3929" s="55">
        <v>0</v>
      </c>
      <c r="G3929" s="55">
        <v>0</v>
      </c>
      <c r="H3929" s="55">
        <v>0</v>
      </c>
      <c r="I3929" s="55">
        <v>8617670.4189637303</v>
      </c>
      <c r="J3929" s="55">
        <v>0</v>
      </c>
      <c r="K3929" s="55">
        <v>0</v>
      </c>
      <c r="L3929" s="55">
        <v>0</v>
      </c>
      <c r="M3929" s="56">
        <v>125023776.91482294</v>
      </c>
    </row>
    <row r="3930" spans="1:13" x14ac:dyDescent="0.4">
      <c r="A3930" s="51"/>
      <c r="B3930" s="52">
        <v>3912</v>
      </c>
      <c r="C3930" s="52">
        <v>27084619.171224721</v>
      </c>
      <c r="D3930" s="52">
        <v>0</v>
      </c>
      <c r="E3930" s="52">
        <v>0</v>
      </c>
      <c r="F3930" s="52">
        <v>0</v>
      </c>
      <c r="G3930" s="52">
        <v>0</v>
      </c>
      <c r="H3930" s="52">
        <v>0</v>
      </c>
      <c r="I3930" s="52">
        <v>0</v>
      </c>
      <c r="J3930" s="52">
        <v>0</v>
      </c>
      <c r="K3930" s="52">
        <v>0</v>
      </c>
      <c r="L3930" s="52">
        <v>0</v>
      </c>
      <c r="M3930" s="53">
        <v>27084619.171224721</v>
      </c>
    </row>
    <row r="3931" spans="1:13" x14ac:dyDescent="0.4">
      <c r="A3931" s="54"/>
      <c r="B3931" s="55">
        <v>3913</v>
      </c>
      <c r="C3931" s="55">
        <v>0</v>
      </c>
      <c r="D3931" s="55">
        <v>0</v>
      </c>
      <c r="E3931" s="55">
        <v>0</v>
      </c>
      <c r="F3931" s="55">
        <v>0</v>
      </c>
      <c r="G3931" s="55">
        <v>0</v>
      </c>
      <c r="H3931" s="55">
        <v>0</v>
      </c>
      <c r="I3931" s="55">
        <v>5918614.6234911503</v>
      </c>
      <c r="J3931" s="55">
        <v>0</v>
      </c>
      <c r="K3931" s="55">
        <v>0</v>
      </c>
      <c r="L3931" s="55">
        <v>0</v>
      </c>
      <c r="M3931" s="56">
        <v>5918614.6234911503</v>
      </c>
    </row>
    <row r="3932" spans="1:13" x14ac:dyDescent="0.4">
      <c r="A3932" s="51"/>
      <c r="B3932" s="52">
        <v>3914</v>
      </c>
      <c r="C3932" s="52">
        <v>0</v>
      </c>
      <c r="D3932" s="52">
        <v>0</v>
      </c>
      <c r="E3932" s="52">
        <v>0</v>
      </c>
      <c r="F3932" s="52">
        <v>0</v>
      </c>
      <c r="G3932" s="52">
        <v>0</v>
      </c>
      <c r="H3932" s="52">
        <v>0</v>
      </c>
      <c r="I3932" s="52">
        <v>0</v>
      </c>
      <c r="J3932" s="52">
        <v>0</v>
      </c>
      <c r="K3932" s="52">
        <v>0</v>
      </c>
      <c r="L3932" s="52">
        <v>0</v>
      </c>
      <c r="M3932" s="53">
        <v>0</v>
      </c>
    </row>
    <row r="3933" spans="1:13" x14ac:dyDescent="0.4">
      <c r="A3933" s="54"/>
      <c r="B3933" s="55">
        <v>3915</v>
      </c>
      <c r="C3933" s="55">
        <v>0</v>
      </c>
      <c r="D3933" s="55">
        <v>0</v>
      </c>
      <c r="E3933" s="55">
        <v>0</v>
      </c>
      <c r="F3933" s="55">
        <v>21746055.364222161</v>
      </c>
      <c r="G3933" s="55">
        <v>0</v>
      </c>
      <c r="H3933" s="55">
        <v>0</v>
      </c>
      <c r="I3933" s="55">
        <v>6472486.3633022727</v>
      </c>
      <c r="J3933" s="55">
        <v>0</v>
      </c>
      <c r="K3933" s="55">
        <v>0</v>
      </c>
      <c r="L3933" s="55">
        <v>0</v>
      </c>
      <c r="M3933" s="56">
        <v>28218541.727524433</v>
      </c>
    </row>
    <row r="3934" spans="1:13" x14ac:dyDescent="0.4">
      <c r="A3934" s="51"/>
      <c r="B3934" s="52">
        <v>3916</v>
      </c>
      <c r="C3934" s="52">
        <v>0</v>
      </c>
      <c r="D3934" s="52">
        <v>0</v>
      </c>
      <c r="E3934" s="52">
        <v>9855827.4098642729</v>
      </c>
      <c r="F3934" s="52">
        <v>0</v>
      </c>
      <c r="G3934" s="52">
        <v>13974338.098662429</v>
      </c>
      <c r="H3934" s="52">
        <v>0</v>
      </c>
      <c r="I3934" s="52">
        <v>0</v>
      </c>
      <c r="J3934" s="52">
        <v>0</v>
      </c>
      <c r="K3934" s="52">
        <v>7863237.0355046596</v>
      </c>
      <c r="L3934" s="52">
        <v>0</v>
      </c>
      <c r="M3934" s="53">
        <v>31693402.544031359</v>
      </c>
    </row>
    <row r="3935" spans="1:13" x14ac:dyDescent="0.4">
      <c r="A3935" s="54"/>
      <c r="B3935" s="55">
        <v>3917</v>
      </c>
      <c r="C3935" s="55">
        <v>0</v>
      </c>
      <c r="D3935" s="55">
        <v>0</v>
      </c>
      <c r="E3935" s="55">
        <v>0</v>
      </c>
      <c r="F3935" s="55">
        <v>0</v>
      </c>
      <c r="G3935" s="55">
        <v>0</v>
      </c>
      <c r="H3935" s="55">
        <v>0</v>
      </c>
      <c r="I3935" s="55">
        <v>0</v>
      </c>
      <c r="J3935" s="55">
        <v>0</v>
      </c>
      <c r="K3935" s="55">
        <v>0</v>
      </c>
      <c r="L3935" s="55">
        <v>6016850.1346615823</v>
      </c>
      <c r="M3935" s="56">
        <v>39667493.732925117</v>
      </c>
    </row>
    <row r="3936" spans="1:13" x14ac:dyDescent="0.4">
      <c r="A3936" s="51"/>
      <c r="B3936" s="52">
        <v>3918</v>
      </c>
      <c r="C3936" s="52">
        <v>0</v>
      </c>
      <c r="D3936" s="52">
        <v>0</v>
      </c>
      <c r="E3936" s="52">
        <v>10906693.91150816</v>
      </c>
      <c r="F3936" s="52">
        <v>0</v>
      </c>
      <c r="G3936" s="52">
        <v>0</v>
      </c>
      <c r="H3936" s="52">
        <v>7777483.4337781444</v>
      </c>
      <c r="I3936" s="52">
        <v>0</v>
      </c>
      <c r="J3936" s="52">
        <v>28414843.848488662</v>
      </c>
      <c r="K3936" s="52">
        <v>0</v>
      </c>
      <c r="L3936" s="52">
        <v>0</v>
      </c>
      <c r="M3936" s="53">
        <v>18684177.345286302</v>
      </c>
    </row>
    <row r="3937" spans="1:13" x14ac:dyDescent="0.4">
      <c r="A3937" s="54"/>
      <c r="B3937" s="55">
        <v>3919</v>
      </c>
      <c r="C3937" s="55">
        <v>0</v>
      </c>
      <c r="D3937" s="55">
        <v>0</v>
      </c>
      <c r="E3937" s="55">
        <v>0</v>
      </c>
      <c r="F3937" s="55">
        <v>0</v>
      </c>
      <c r="G3937" s="55">
        <v>0</v>
      </c>
      <c r="H3937" s="55">
        <v>0</v>
      </c>
      <c r="I3937" s="55">
        <v>0</v>
      </c>
      <c r="J3937" s="55">
        <v>0</v>
      </c>
      <c r="K3937" s="55">
        <v>0</v>
      </c>
      <c r="L3937" s="55">
        <v>0</v>
      </c>
      <c r="M3937" s="56">
        <v>0</v>
      </c>
    </row>
    <row r="3938" spans="1:13" x14ac:dyDescent="0.4">
      <c r="A3938" s="51"/>
      <c r="B3938" s="52">
        <v>3920</v>
      </c>
      <c r="C3938" s="52">
        <v>0</v>
      </c>
      <c r="D3938" s="52">
        <v>6877928.4076981768</v>
      </c>
      <c r="E3938" s="52">
        <v>0</v>
      </c>
      <c r="F3938" s="52">
        <v>0</v>
      </c>
      <c r="G3938" s="52">
        <v>0</v>
      </c>
      <c r="H3938" s="52">
        <v>0</v>
      </c>
      <c r="I3938" s="52">
        <v>0</v>
      </c>
      <c r="J3938" s="52">
        <v>0</v>
      </c>
      <c r="K3938" s="52">
        <v>14314384.180683175</v>
      </c>
      <c r="L3938" s="52">
        <v>0</v>
      </c>
      <c r="M3938" s="53">
        <v>21192312.58838135</v>
      </c>
    </row>
    <row r="3939" spans="1:13" x14ac:dyDescent="0.4">
      <c r="A3939" s="54"/>
      <c r="B3939" s="55">
        <v>3921</v>
      </c>
      <c r="C3939" s="55">
        <v>0</v>
      </c>
      <c r="D3939" s="55">
        <v>98941092.602423385</v>
      </c>
      <c r="E3939" s="55">
        <v>0</v>
      </c>
      <c r="F3939" s="55">
        <v>0</v>
      </c>
      <c r="G3939" s="55">
        <v>37928723.869998351</v>
      </c>
      <c r="H3939" s="55">
        <v>11082924.667134702</v>
      </c>
      <c r="I3939" s="55">
        <v>0</v>
      </c>
      <c r="J3939" s="55">
        <v>0</v>
      </c>
      <c r="K3939" s="55">
        <v>0</v>
      </c>
      <c r="L3939" s="55">
        <v>50341662.170739487</v>
      </c>
      <c r="M3939" s="56">
        <v>198294403.31029591</v>
      </c>
    </row>
    <row r="3940" spans="1:13" x14ac:dyDescent="0.4">
      <c r="A3940" s="51"/>
      <c r="B3940" s="52">
        <v>3922</v>
      </c>
      <c r="C3940" s="52">
        <v>12980264.594017552</v>
      </c>
      <c r="D3940" s="52">
        <v>0</v>
      </c>
      <c r="E3940" s="52">
        <v>0</v>
      </c>
      <c r="F3940" s="52">
        <v>0</v>
      </c>
      <c r="G3940" s="52">
        <v>0</v>
      </c>
      <c r="H3940" s="52">
        <v>0</v>
      </c>
      <c r="I3940" s="52">
        <v>0</v>
      </c>
      <c r="J3940" s="52">
        <v>0</v>
      </c>
      <c r="K3940" s="52">
        <v>0</v>
      </c>
      <c r="L3940" s="52">
        <v>0</v>
      </c>
      <c r="M3940" s="53">
        <v>19836643.676957306</v>
      </c>
    </row>
    <row r="3941" spans="1:13" x14ac:dyDescent="0.4">
      <c r="A3941" s="54"/>
      <c r="B3941" s="55">
        <v>3923</v>
      </c>
      <c r="C3941" s="55">
        <v>0</v>
      </c>
      <c r="D3941" s="55">
        <v>0</v>
      </c>
      <c r="E3941" s="55">
        <v>0</v>
      </c>
      <c r="F3941" s="55">
        <v>0</v>
      </c>
      <c r="G3941" s="55">
        <v>6435752.3381755594</v>
      </c>
      <c r="H3941" s="55">
        <v>0</v>
      </c>
      <c r="I3941" s="55">
        <v>0</v>
      </c>
      <c r="J3941" s="55">
        <v>0</v>
      </c>
      <c r="K3941" s="55">
        <v>5798342.7499800967</v>
      </c>
      <c r="L3941" s="55">
        <v>0</v>
      </c>
      <c r="M3941" s="56">
        <v>12234095.088155655</v>
      </c>
    </row>
    <row r="3942" spans="1:13" x14ac:dyDescent="0.4">
      <c r="A3942" s="51"/>
      <c r="B3942" s="52">
        <v>3924</v>
      </c>
      <c r="C3942" s="52">
        <v>0</v>
      </c>
      <c r="D3942" s="52">
        <v>0</v>
      </c>
      <c r="E3942" s="52">
        <v>0</v>
      </c>
      <c r="F3942" s="52">
        <v>0</v>
      </c>
      <c r="G3942" s="52">
        <v>0</v>
      </c>
      <c r="H3942" s="52">
        <v>0</v>
      </c>
      <c r="I3942" s="52">
        <v>0</v>
      </c>
      <c r="J3942" s="52">
        <v>0</v>
      </c>
      <c r="K3942" s="52">
        <v>0</v>
      </c>
      <c r="L3942" s="52">
        <v>0</v>
      </c>
      <c r="M3942" s="53">
        <v>0</v>
      </c>
    </row>
    <row r="3943" spans="1:13" x14ac:dyDescent="0.4">
      <c r="A3943" s="54"/>
      <c r="B3943" s="55">
        <v>3925</v>
      </c>
      <c r="C3943" s="55">
        <v>0</v>
      </c>
      <c r="D3943" s="55">
        <v>0</v>
      </c>
      <c r="E3943" s="55">
        <v>0</v>
      </c>
      <c r="F3943" s="55">
        <v>0</v>
      </c>
      <c r="G3943" s="55">
        <v>18289779.80998487</v>
      </c>
      <c r="H3943" s="55">
        <v>0</v>
      </c>
      <c r="I3943" s="55">
        <v>0</v>
      </c>
      <c r="J3943" s="55">
        <v>0</v>
      </c>
      <c r="K3943" s="55">
        <v>0</v>
      </c>
      <c r="L3943" s="55">
        <v>0</v>
      </c>
      <c r="M3943" s="56">
        <v>18289779.80998487</v>
      </c>
    </row>
    <row r="3944" spans="1:13" x14ac:dyDescent="0.4">
      <c r="A3944" s="51"/>
      <c r="B3944" s="52">
        <v>3926</v>
      </c>
      <c r="C3944" s="52">
        <v>0</v>
      </c>
      <c r="D3944" s="52">
        <v>0</v>
      </c>
      <c r="E3944" s="52">
        <v>0</v>
      </c>
      <c r="F3944" s="52">
        <v>0</v>
      </c>
      <c r="G3944" s="52">
        <v>0</v>
      </c>
      <c r="H3944" s="52">
        <v>0</v>
      </c>
      <c r="I3944" s="52">
        <v>76611560.364977658</v>
      </c>
      <c r="J3944" s="52">
        <v>8202127.543230271</v>
      </c>
      <c r="K3944" s="52">
        <v>0</v>
      </c>
      <c r="L3944" s="52">
        <v>0</v>
      </c>
      <c r="M3944" s="53">
        <v>76611560.364977658</v>
      </c>
    </row>
    <row r="3945" spans="1:13" x14ac:dyDescent="0.4">
      <c r="A3945" s="54"/>
      <c r="B3945" s="55">
        <v>3927</v>
      </c>
      <c r="C3945" s="55">
        <v>0</v>
      </c>
      <c r="D3945" s="55">
        <v>0</v>
      </c>
      <c r="E3945" s="55">
        <v>0</v>
      </c>
      <c r="F3945" s="55">
        <v>0</v>
      </c>
      <c r="G3945" s="55">
        <v>0</v>
      </c>
      <c r="H3945" s="55">
        <v>0</v>
      </c>
      <c r="I3945" s="55">
        <v>0</v>
      </c>
      <c r="J3945" s="55">
        <v>0</v>
      </c>
      <c r="K3945" s="55">
        <v>0</v>
      </c>
      <c r="L3945" s="55">
        <v>0</v>
      </c>
      <c r="M3945" s="56">
        <v>20234755.156299852</v>
      </c>
    </row>
    <row r="3946" spans="1:13" x14ac:dyDescent="0.4">
      <c r="A3946" s="51"/>
      <c r="B3946" s="52">
        <v>3928</v>
      </c>
      <c r="C3946" s="52">
        <v>19317423.906095043</v>
      </c>
      <c r="D3946" s="52">
        <v>0</v>
      </c>
      <c r="E3946" s="52">
        <v>0</v>
      </c>
      <c r="F3946" s="52">
        <v>0</v>
      </c>
      <c r="G3946" s="52">
        <v>0</v>
      </c>
      <c r="H3946" s="52">
        <v>22222601.456916358</v>
      </c>
      <c r="I3946" s="52">
        <v>0</v>
      </c>
      <c r="J3946" s="52">
        <v>0</v>
      </c>
      <c r="K3946" s="52">
        <v>0</v>
      </c>
      <c r="L3946" s="52">
        <v>0</v>
      </c>
      <c r="M3946" s="53">
        <v>41540025.363011405</v>
      </c>
    </row>
    <row r="3947" spans="1:13" x14ac:dyDescent="0.4">
      <c r="A3947" s="54"/>
      <c r="B3947" s="55">
        <v>3929</v>
      </c>
      <c r="C3947" s="55">
        <v>0</v>
      </c>
      <c r="D3947" s="55">
        <v>0</v>
      </c>
      <c r="E3947" s="55">
        <v>0</v>
      </c>
      <c r="F3947" s="55">
        <v>0</v>
      </c>
      <c r="G3947" s="55">
        <v>0</v>
      </c>
      <c r="H3947" s="55">
        <v>0</v>
      </c>
      <c r="I3947" s="55">
        <v>122969271.02199824</v>
      </c>
      <c r="J3947" s="55">
        <v>0</v>
      </c>
      <c r="K3947" s="55">
        <v>0</v>
      </c>
      <c r="L3947" s="55">
        <v>0</v>
      </c>
      <c r="M3947" s="56">
        <v>122969271.02199824</v>
      </c>
    </row>
    <row r="3948" spans="1:13" x14ac:dyDescent="0.4">
      <c r="A3948" s="51"/>
      <c r="B3948" s="52">
        <v>3930</v>
      </c>
      <c r="C3948" s="52">
        <v>7429284.7219922096</v>
      </c>
      <c r="D3948" s="52">
        <v>0</v>
      </c>
      <c r="E3948" s="52">
        <v>0</v>
      </c>
      <c r="F3948" s="52">
        <v>0</v>
      </c>
      <c r="G3948" s="52">
        <v>5843047.927786829</v>
      </c>
      <c r="H3948" s="52">
        <v>0</v>
      </c>
      <c r="I3948" s="52">
        <v>0</v>
      </c>
      <c r="J3948" s="52">
        <v>0</v>
      </c>
      <c r="K3948" s="52">
        <v>0</v>
      </c>
      <c r="L3948" s="52">
        <v>0</v>
      </c>
      <c r="M3948" s="53">
        <v>13272332.64977904</v>
      </c>
    </row>
    <row r="3949" spans="1:13" x14ac:dyDescent="0.4">
      <c r="A3949" s="54"/>
      <c r="B3949" s="55">
        <v>3931</v>
      </c>
      <c r="C3949" s="55">
        <v>0</v>
      </c>
      <c r="D3949" s="55">
        <v>13665537.97104134</v>
      </c>
      <c r="E3949" s="55">
        <v>0</v>
      </c>
      <c r="F3949" s="55">
        <v>0</v>
      </c>
      <c r="G3949" s="55">
        <v>0</v>
      </c>
      <c r="H3949" s="55">
        <v>0</v>
      </c>
      <c r="I3949" s="55">
        <v>0</v>
      </c>
      <c r="J3949" s="55">
        <v>0</v>
      </c>
      <c r="K3949" s="55">
        <v>0</v>
      </c>
      <c r="L3949" s="55">
        <v>0</v>
      </c>
      <c r="M3949" s="56">
        <v>37274016.414145447</v>
      </c>
    </row>
    <row r="3950" spans="1:13" x14ac:dyDescent="0.4">
      <c r="A3950" s="51"/>
      <c r="B3950" s="52">
        <v>3932</v>
      </c>
      <c r="C3950" s="52">
        <v>0</v>
      </c>
      <c r="D3950" s="52">
        <v>0</v>
      </c>
      <c r="E3950" s="52">
        <v>0</v>
      </c>
      <c r="F3950" s="52">
        <v>0</v>
      </c>
      <c r="G3950" s="52">
        <v>0</v>
      </c>
      <c r="H3950" s="52">
        <v>0</v>
      </c>
      <c r="I3950" s="52">
        <v>0</v>
      </c>
      <c r="J3950" s="52">
        <v>0</v>
      </c>
      <c r="K3950" s="52">
        <v>0</v>
      </c>
      <c r="L3950" s="52">
        <v>6049296.7463359609</v>
      </c>
      <c r="M3950" s="53">
        <v>6049296.7463359609</v>
      </c>
    </row>
    <row r="3951" spans="1:13" x14ac:dyDescent="0.4">
      <c r="A3951" s="54"/>
      <c r="B3951" s="55">
        <v>3933</v>
      </c>
      <c r="C3951" s="55">
        <v>0</v>
      </c>
      <c r="D3951" s="55">
        <v>0</v>
      </c>
      <c r="E3951" s="55">
        <v>0</v>
      </c>
      <c r="F3951" s="55">
        <v>0</v>
      </c>
      <c r="G3951" s="55">
        <v>0</v>
      </c>
      <c r="H3951" s="55">
        <v>0</v>
      </c>
      <c r="I3951" s="55">
        <v>0</v>
      </c>
      <c r="J3951" s="55">
        <v>0</v>
      </c>
      <c r="K3951" s="55">
        <v>11879354.385697</v>
      </c>
      <c r="L3951" s="55">
        <v>0</v>
      </c>
      <c r="M3951" s="56">
        <v>11879354.385697</v>
      </c>
    </row>
    <row r="3952" spans="1:13" x14ac:dyDescent="0.4">
      <c r="A3952" s="51"/>
      <c r="B3952" s="52">
        <v>3934</v>
      </c>
      <c r="C3952" s="52">
        <v>0</v>
      </c>
      <c r="D3952" s="52">
        <v>0</v>
      </c>
      <c r="E3952" s="52">
        <v>0</v>
      </c>
      <c r="F3952" s="52">
        <v>0</v>
      </c>
      <c r="G3952" s="52">
        <v>0</v>
      </c>
      <c r="H3952" s="52">
        <v>0</v>
      </c>
      <c r="I3952" s="52">
        <v>13207263.817905638</v>
      </c>
      <c r="J3952" s="52">
        <v>0</v>
      </c>
      <c r="K3952" s="52">
        <v>0</v>
      </c>
      <c r="L3952" s="52">
        <v>0</v>
      </c>
      <c r="M3952" s="53">
        <v>13207263.817905638</v>
      </c>
    </row>
    <row r="3953" spans="1:13" x14ac:dyDescent="0.4">
      <c r="A3953" s="54"/>
      <c r="B3953" s="55">
        <v>3935</v>
      </c>
      <c r="C3953" s="55">
        <v>0</v>
      </c>
      <c r="D3953" s="55">
        <v>0</v>
      </c>
      <c r="E3953" s="55">
        <v>0</v>
      </c>
      <c r="F3953" s="55">
        <v>0</v>
      </c>
      <c r="G3953" s="55">
        <v>0</v>
      </c>
      <c r="H3953" s="55">
        <v>0</v>
      </c>
      <c r="I3953" s="55">
        <v>0</v>
      </c>
      <c r="J3953" s="55">
        <v>0</v>
      </c>
      <c r="K3953" s="55">
        <v>70021788.94587943</v>
      </c>
      <c r="L3953" s="55">
        <v>0</v>
      </c>
      <c r="M3953" s="56">
        <v>70021788.94587943</v>
      </c>
    </row>
    <row r="3954" spans="1:13" x14ac:dyDescent="0.4">
      <c r="A3954" s="51"/>
      <c r="B3954" s="52">
        <v>3936</v>
      </c>
      <c r="C3954" s="52">
        <v>0</v>
      </c>
      <c r="D3954" s="52">
        <v>0</v>
      </c>
      <c r="E3954" s="52">
        <v>0</v>
      </c>
      <c r="F3954" s="52">
        <v>0</v>
      </c>
      <c r="G3954" s="52">
        <v>0</v>
      </c>
      <c r="H3954" s="52">
        <v>0</v>
      </c>
      <c r="I3954" s="52">
        <v>0</v>
      </c>
      <c r="J3954" s="52">
        <v>0</v>
      </c>
      <c r="K3954" s="52">
        <v>0</v>
      </c>
      <c r="L3954" s="52">
        <v>0</v>
      </c>
      <c r="M3954" s="53">
        <v>0</v>
      </c>
    </row>
    <row r="3955" spans="1:13" x14ac:dyDescent="0.4">
      <c r="A3955" s="54"/>
      <c r="B3955" s="55">
        <v>3937</v>
      </c>
      <c r="C3955" s="55">
        <v>0</v>
      </c>
      <c r="D3955" s="55">
        <v>0</v>
      </c>
      <c r="E3955" s="55">
        <v>0</v>
      </c>
      <c r="F3955" s="55">
        <v>0</v>
      </c>
      <c r="G3955" s="55">
        <v>132067613.71602644</v>
      </c>
      <c r="H3955" s="55">
        <v>0</v>
      </c>
      <c r="I3955" s="55">
        <v>0</v>
      </c>
      <c r="J3955" s="55">
        <v>0</v>
      </c>
      <c r="K3955" s="55">
        <v>0</v>
      </c>
      <c r="L3955" s="55">
        <v>0</v>
      </c>
      <c r="M3955" s="56">
        <v>138970457.21177092</v>
      </c>
    </row>
    <row r="3956" spans="1:13" x14ac:dyDescent="0.4">
      <c r="A3956" s="51"/>
      <c r="B3956" s="52">
        <v>3938</v>
      </c>
      <c r="C3956" s="52">
        <v>0</v>
      </c>
      <c r="D3956" s="52">
        <v>0</v>
      </c>
      <c r="E3956" s="52">
        <v>0</v>
      </c>
      <c r="F3956" s="52">
        <v>0</v>
      </c>
      <c r="G3956" s="52">
        <v>0</v>
      </c>
      <c r="H3956" s="52">
        <v>0</v>
      </c>
      <c r="I3956" s="52">
        <v>6128778.6987171918</v>
      </c>
      <c r="J3956" s="52">
        <v>0</v>
      </c>
      <c r="K3956" s="52">
        <v>0</v>
      </c>
      <c r="L3956" s="52">
        <v>0</v>
      </c>
      <c r="M3956" s="53">
        <v>6128778.6987171918</v>
      </c>
    </row>
    <row r="3957" spans="1:13" x14ac:dyDescent="0.4">
      <c r="A3957" s="54"/>
      <c r="B3957" s="55">
        <v>3939</v>
      </c>
      <c r="C3957" s="55">
        <v>0</v>
      </c>
      <c r="D3957" s="55">
        <v>0</v>
      </c>
      <c r="E3957" s="55">
        <v>0</v>
      </c>
      <c r="F3957" s="55">
        <v>0</v>
      </c>
      <c r="G3957" s="55">
        <v>0</v>
      </c>
      <c r="H3957" s="55">
        <v>0</v>
      </c>
      <c r="I3957" s="55">
        <v>0</v>
      </c>
      <c r="J3957" s="55">
        <v>0</v>
      </c>
      <c r="K3957" s="55">
        <v>6870120.7863949593</v>
      </c>
      <c r="L3957" s="55">
        <v>0</v>
      </c>
      <c r="M3957" s="56">
        <v>6870120.7863949593</v>
      </c>
    </row>
    <row r="3958" spans="1:13" x14ac:dyDescent="0.4">
      <c r="A3958" s="51"/>
      <c r="B3958" s="52">
        <v>3940</v>
      </c>
      <c r="C3958" s="52">
        <v>0</v>
      </c>
      <c r="D3958" s="52">
        <v>0</v>
      </c>
      <c r="E3958" s="52">
        <v>12693262.110300342</v>
      </c>
      <c r="F3958" s="52">
        <v>0</v>
      </c>
      <c r="G3958" s="52">
        <v>356750956.54436278</v>
      </c>
      <c r="H3958" s="52">
        <v>0</v>
      </c>
      <c r="I3958" s="52">
        <v>0</v>
      </c>
      <c r="J3958" s="52">
        <v>0</v>
      </c>
      <c r="K3958" s="52">
        <v>0</v>
      </c>
      <c r="L3958" s="52">
        <v>0</v>
      </c>
      <c r="M3958" s="53">
        <v>376051800.20643896</v>
      </c>
    </row>
    <row r="3959" spans="1:13" x14ac:dyDescent="0.4">
      <c r="A3959" s="54"/>
      <c r="B3959" s="55">
        <v>3941</v>
      </c>
      <c r="C3959" s="55">
        <v>0</v>
      </c>
      <c r="D3959" s="55">
        <v>0</v>
      </c>
      <c r="E3959" s="55">
        <v>20151204.614486147</v>
      </c>
      <c r="F3959" s="55">
        <v>0</v>
      </c>
      <c r="G3959" s="55">
        <v>0</v>
      </c>
      <c r="H3959" s="55">
        <v>0</v>
      </c>
      <c r="I3959" s="55">
        <v>0</v>
      </c>
      <c r="J3959" s="55">
        <v>0</v>
      </c>
      <c r="K3959" s="55">
        <v>0</v>
      </c>
      <c r="L3959" s="55">
        <v>0</v>
      </c>
      <c r="M3959" s="56">
        <v>20151204.614486147</v>
      </c>
    </row>
    <row r="3960" spans="1:13" x14ac:dyDescent="0.4">
      <c r="A3960" s="51"/>
      <c r="B3960" s="52">
        <v>3942</v>
      </c>
      <c r="C3960" s="52">
        <v>0</v>
      </c>
      <c r="D3960" s="52">
        <v>0</v>
      </c>
      <c r="E3960" s="52">
        <v>19242409.031264968</v>
      </c>
      <c r="F3960" s="52">
        <v>2648889082.6122675</v>
      </c>
      <c r="G3960" s="52">
        <v>0</v>
      </c>
      <c r="H3960" s="52">
        <v>0</v>
      </c>
      <c r="I3960" s="52">
        <v>0</v>
      </c>
      <c r="J3960" s="52">
        <v>0</v>
      </c>
      <c r="K3960" s="52">
        <v>0</v>
      </c>
      <c r="L3960" s="52">
        <v>0</v>
      </c>
      <c r="M3960" s="53">
        <v>2668131491.6435323</v>
      </c>
    </row>
    <row r="3961" spans="1:13" x14ac:dyDescent="0.4">
      <c r="A3961" s="54"/>
      <c r="B3961" s="55">
        <v>3943</v>
      </c>
      <c r="C3961" s="55">
        <v>9029934.1607522126</v>
      </c>
      <c r="D3961" s="55">
        <v>0</v>
      </c>
      <c r="E3961" s="55">
        <v>27655172.348135687</v>
      </c>
      <c r="F3961" s="55">
        <v>0</v>
      </c>
      <c r="G3961" s="55">
        <v>0</v>
      </c>
      <c r="H3961" s="55">
        <v>0</v>
      </c>
      <c r="I3961" s="55">
        <v>0</v>
      </c>
      <c r="J3961" s="55">
        <v>0</v>
      </c>
      <c r="K3961" s="55">
        <v>0</v>
      </c>
      <c r="L3961" s="55">
        <v>0</v>
      </c>
      <c r="M3961" s="56">
        <v>36685106.508887902</v>
      </c>
    </row>
    <row r="3962" spans="1:13" x14ac:dyDescent="0.4">
      <c r="A3962" s="51"/>
      <c r="B3962" s="52">
        <v>3944</v>
      </c>
      <c r="C3962" s="52">
        <v>0</v>
      </c>
      <c r="D3962" s="52">
        <v>0</v>
      </c>
      <c r="E3962" s="52">
        <v>0</v>
      </c>
      <c r="F3962" s="52">
        <v>0</v>
      </c>
      <c r="G3962" s="52">
        <v>0</v>
      </c>
      <c r="H3962" s="52">
        <v>0</v>
      </c>
      <c r="I3962" s="52">
        <v>0</v>
      </c>
      <c r="J3962" s="52">
        <v>0</v>
      </c>
      <c r="K3962" s="52">
        <v>0</v>
      </c>
      <c r="L3962" s="52">
        <v>0</v>
      </c>
      <c r="M3962" s="53">
        <v>0</v>
      </c>
    </row>
    <row r="3963" spans="1:13" x14ac:dyDescent="0.4">
      <c r="A3963" s="54"/>
      <c r="B3963" s="55">
        <v>3945</v>
      </c>
      <c r="C3963" s="55">
        <v>0</v>
      </c>
      <c r="D3963" s="55">
        <v>0</v>
      </c>
      <c r="E3963" s="55">
        <v>0</v>
      </c>
      <c r="F3963" s="55">
        <v>0</v>
      </c>
      <c r="G3963" s="55">
        <v>0</v>
      </c>
      <c r="H3963" s="55">
        <v>0</v>
      </c>
      <c r="I3963" s="55">
        <v>0</v>
      </c>
      <c r="J3963" s="55">
        <v>0</v>
      </c>
      <c r="K3963" s="55">
        <v>0</v>
      </c>
      <c r="L3963" s="55">
        <v>0</v>
      </c>
      <c r="M3963" s="56">
        <v>0</v>
      </c>
    </row>
    <row r="3964" spans="1:13" x14ac:dyDescent="0.4">
      <c r="A3964" s="51"/>
      <c r="B3964" s="52">
        <v>3946</v>
      </c>
      <c r="C3964" s="52">
        <v>9661792.4970611669</v>
      </c>
      <c r="D3964" s="52">
        <v>0</v>
      </c>
      <c r="E3964" s="52">
        <v>0</v>
      </c>
      <c r="F3964" s="52">
        <v>8401037.2489635833</v>
      </c>
      <c r="G3964" s="52">
        <v>0</v>
      </c>
      <c r="H3964" s="52">
        <v>0</v>
      </c>
      <c r="I3964" s="52">
        <v>0</v>
      </c>
      <c r="J3964" s="52">
        <v>24697391.706162065</v>
      </c>
      <c r="K3964" s="52">
        <v>0</v>
      </c>
      <c r="L3964" s="52">
        <v>0</v>
      </c>
      <c r="M3964" s="53">
        <v>18062829.74602475</v>
      </c>
    </row>
    <row r="3965" spans="1:13" x14ac:dyDescent="0.4">
      <c r="A3965" s="54"/>
      <c r="B3965" s="55">
        <v>3947</v>
      </c>
      <c r="C3965" s="55">
        <v>5949260.1826389879</v>
      </c>
      <c r="D3965" s="55">
        <v>0</v>
      </c>
      <c r="E3965" s="55">
        <v>0</v>
      </c>
      <c r="F3965" s="55">
        <v>0</v>
      </c>
      <c r="G3965" s="55">
        <v>0</v>
      </c>
      <c r="H3965" s="55">
        <v>0</v>
      </c>
      <c r="I3965" s="55">
        <v>0</v>
      </c>
      <c r="J3965" s="55">
        <v>0</v>
      </c>
      <c r="K3965" s="55">
        <v>0</v>
      </c>
      <c r="L3965" s="55">
        <v>0</v>
      </c>
      <c r="M3965" s="56">
        <v>5949260.1826389879</v>
      </c>
    </row>
    <row r="3966" spans="1:13" x14ac:dyDescent="0.4">
      <c r="A3966" s="51"/>
      <c r="B3966" s="52">
        <v>3948</v>
      </c>
      <c r="C3966" s="52">
        <v>0</v>
      </c>
      <c r="D3966" s="52">
        <v>0</v>
      </c>
      <c r="E3966" s="52">
        <v>7218886.9651265452</v>
      </c>
      <c r="F3966" s="52">
        <v>0</v>
      </c>
      <c r="G3966" s="52">
        <v>0</v>
      </c>
      <c r="H3966" s="52">
        <v>0</v>
      </c>
      <c r="I3966" s="52">
        <v>0</v>
      </c>
      <c r="J3966" s="52">
        <v>5861103.8960993784</v>
      </c>
      <c r="K3966" s="52">
        <v>0</v>
      </c>
      <c r="L3966" s="52">
        <v>0</v>
      </c>
      <c r="M3966" s="53">
        <v>7218886.9651265452</v>
      </c>
    </row>
    <row r="3967" spans="1:13" x14ac:dyDescent="0.4">
      <c r="A3967" s="54"/>
      <c r="B3967" s="55">
        <v>3949</v>
      </c>
      <c r="C3967" s="55">
        <v>0</v>
      </c>
      <c r="D3967" s="55">
        <v>12436816.309217546</v>
      </c>
      <c r="E3967" s="55">
        <v>0</v>
      </c>
      <c r="F3967" s="55">
        <v>12321665.899721531</v>
      </c>
      <c r="G3967" s="55">
        <v>0</v>
      </c>
      <c r="H3967" s="55">
        <v>0</v>
      </c>
      <c r="I3967" s="55">
        <v>0</v>
      </c>
      <c r="J3967" s="55">
        <v>0</v>
      </c>
      <c r="K3967" s="55">
        <v>0</v>
      </c>
      <c r="L3967" s="55">
        <v>193286097.25393775</v>
      </c>
      <c r="M3967" s="56">
        <v>224155208.13488737</v>
      </c>
    </row>
    <row r="3968" spans="1:13" x14ac:dyDescent="0.4">
      <c r="A3968" s="51"/>
      <c r="B3968" s="52">
        <v>3950</v>
      </c>
      <c r="C3968" s="52">
        <v>0</v>
      </c>
      <c r="D3968" s="52">
        <v>0</v>
      </c>
      <c r="E3968" s="52">
        <v>8449999.9644234627</v>
      </c>
      <c r="F3968" s="52">
        <v>0</v>
      </c>
      <c r="G3968" s="52">
        <v>0</v>
      </c>
      <c r="H3968" s="52">
        <v>0</v>
      </c>
      <c r="I3968" s="52">
        <v>0</v>
      </c>
      <c r="J3968" s="52">
        <v>0</v>
      </c>
      <c r="K3968" s="52">
        <v>0</v>
      </c>
      <c r="L3968" s="52">
        <v>7469357.5051051844</v>
      </c>
      <c r="M3968" s="53">
        <v>15919357.469528647</v>
      </c>
    </row>
    <row r="3969" spans="1:13" x14ac:dyDescent="0.4">
      <c r="A3969" s="54"/>
      <c r="B3969" s="55">
        <v>3951</v>
      </c>
      <c r="C3969" s="55">
        <v>0</v>
      </c>
      <c r="D3969" s="55">
        <v>0</v>
      </c>
      <c r="E3969" s="55">
        <v>0</v>
      </c>
      <c r="F3969" s="55">
        <v>0</v>
      </c>
      <c r="G3969" s="55">
        <v>0</v>
      </c>
      <c r="H3969" s="55">
        <v>0</v>
      </c>
      <c r="I3969" s="55">
        <v>0</v>
      </c>
      <c r="J3969" s="55">
        <v>0</v>
      </c>
      <c r="K3969" s="55">
        <v>0</v>
      </c>
      <c r="L3969" s="55">
        <v>9945688.1845567487</v>
      </c>
      <c r="M3969" s="56">
        <v>9945688.1845567487</v>
      </c>
    </row>
    <row r="3970" spans="1:13" x14ac:dyDescent="0.4">
      <c r="A3970" s="51"/>
      <c r="B3970" s="52">
        <v>3952</v>
      </c>
      <c r="C3970" s="52">
        <v>0</v>
      </c>
      <c r="D3970" s="52">
        <v>0</v>
      </c>
      <c r="E3970" s="52">
        <v>0</v>
      </c>
      <c r="F3970" s="52">
        <v>0</v>
      </c>
      <c r="G3970" s="52">
        <v>0</v>
      </c>
      <c r="H3970" s="52">
        <v>0</v>
      </c>
      <c r="I3970" s="52">
        <v>0</v>
      </c>
      <c r="J3970" s="52">
        <v>0</v>
      </c>
      <c r="K3970" s="52">
        <v>0</v>
      </c>
      <c r="L3970" s="52">
        <v>0</v>
      </c>
      <c r="M3970" s="53">
        <v>0</v>
      </c>
    </row>
    <row r="3971" spans="1:13" x14ac:dyDescent="0.4">
      <c r="A3971" s="54"/>
      <c r="B3971" s="55">
        <v>3953</v>
      </c>
      <c r="C3971" s="55">
        <v>0</v>
      </c>
      <c r="D3971" s="55">
        <v>0</v>
      </c>
      <c r="E3971" s="55">
        <v>0</v>
      </c>
      <c r="F3971" s="55">
        <v>0</v>
      </c>
      <c r="G3971" s="55">
        <v>0</v>
      </c>
      <c r="H3971" s="55">
        <v>0</v>
      </c>
      <c r="I3971" s="55">
        <v>0</v>
      </c>
      <c r="J3971" s="55">
        <v>0</v>
      </c>
      <c r="K3971" s="55">
        <v>31953818.685625337</v>
      </c>
      <c r="L3971" s="55">
        <v>0</v>
      </c>
      <c r="M3971" s="56">
        <v>31953818.685625337</v>
      </c>
    </row>
    <row r="3972" spans="1:13" x14ac:dyDescent="0.4">
      <c r="A3972" s="51"/>
      <c r="B3972" s="52">
        <v>3954</v>
      </c>
      <c r="C3972" s="52">
        <v>0</v>
      </c>
      <c r="D3972" s="52">
        <v>0</v>
      </c>
      <c r="E3972" s="52">
        <v>0</v>
      </c>
      <c r="F3972" s="52">
        <v>0</v>
      </c>
      <c r="G3972" s="52">
        <v>0</v>
      </c>
      <c r="H3972" s="52">
        <v>0</v>
      </c>
      <c r="I3972" s="52">
        <v>0</v>
      </c>
      <c r="J3972" s="52">
        <v>0</v>
      </c>
      <c r="K3972" s="52">
        <v>0</v>
      </c>
      <c r="L3972" s="52">
        <v>0</v>
      </c>
      <c r="M3972" s="53">
        <v>0</v>
      </c>
    </row>
    <row r="3973" spans="1:13" x14ac:dyDescent="0.4">
      <c r="A3973" s="54"/>
      <c r="B3973" s="55">
        <v>3955</v>
      </c>
      <c r="C3973" s="55">
        <v>0</v>
      </c>
      <c r="D3973" s="55">
        <v>0</v>
      </c>
      <c r="E3973" s="55">
        <v>0</v>
      </c>
      <c r="F3973" s="55">
        <v>5927381.2934153313</v>
      </c>
      <c r="G3973" s="55">
        <v>0</v>
      </c>
      <c r="H3973" s="55">
        <v>0</v>
      </c>
      <c r="I3973" s="55">
        <v>0</v>
      </c>
      <c r="J3973" s="55">
        <v>0</v>
      </c>
      <c r="K3973" s="55">
        <v>0</v>
      </c>
      <c r="L3973" s="55">
        <v>0</v>
      </c>
      <c r="M3973" s="56">
        <v>5927381.2934153313</v>
      </c>
    </row>
    <row r="3974" spans="1:13" x14ac:dyDescent="0.4">
      <c r="A3974" s="51"/>
      <c r="B3974" s="52">
        <v>3956</v>
      </c>
      <c r="C3974" s="52">
        <v>15774667.57387577</v>
      </c>
      <c r="D3974" s="52">
        <v>0</v>
      </c>
      <c r="E3974" s="52">
        <v>6227679.5199995339</v>
      </c>
      <c r="F3974" s="52">
        <v>0</v>
      </c>
      <c r="G3974" s="52">
        <v>0</v>
      </c>
      <c r="H3974" s="52">
        <v>0</v>
      </c>
      <c r="I3974" s="52">
        <v>0</v>
      </c>
      <c r="J3974" s="52">
        <v>0</v>
      </c>
      <c r="K3974" s="52">
        <v>0</v>
      </c>
      <c r="L3974" s="52">
        <v>0</v>
      </c>
      <c r="M3974" s="53">
        <v>22002347.093875304</v>
      </c>
    </row>
    <row r="3975" spans="1:13" x14ac:dyDescent="0.4">
      <c r="A3975" s="54"/>
      <c r="B3975" s="55">
        <v>3957</v>
      </c>
      <c r="C3975" s="55">
        <v>0</v>
      </c>
      <c r="D3975" s="55">
        <v>0</v>
      </c>
      <c r="E3975" s="55">
        <v>0</v>
      </c>
      <c r="F3975" s="55">
        <v>6091598.1585336551</v>
      </c>
      <c r="G3975" s="55">
        <v>0</v>
      </c>
      <c r="H3975" s="55">
        <v>0</v>
      </c>
      <c r="I3975" s="55">
        <v>0</v>
      </c>
      <c r="J3975" s="55">
        <v>0</v>
      </c>
      <c r="K3975" s="55">
        <v>0</v>
      </c>
      <c r="L3975" s="55">
        <v>0</v>
      </c>
      <c r="M3975" s="56">
        <v>6091598.1585336551</v>
      </c>
    </row>
    <row r="3976" spans="1:13" x14ac:dyDescent="0.4">
      <c r="A3976" s="51"/>
      <c r="B3976" s="52">
        <v>3958</v>
      </c>
      <c r="C3976" s="52">
        <v>0</v>
      </c>
      <c r="D3976" s="52">
        <v>0</v>
      </c>
      <c r="E3976" s="52">
        <v>0</v>
      </c>
      <c r="F3976" s="52">
        <v>0</v>
      </c>
      <c r="G3976" s="52">
        <v>0</v>
      </c>
      <c r="H3976" s="52">
        <v>0</v>
      </c>
      <c r="I3976" s="52">
        <v>0</v>
      </c>
      <c r="J3976" s="52">
        <v>0</v>
      </c>
      <c r="K3976" s="52">
        <v>0</v>
      </c>
      <c r="L3976" s="52">
        <v>0</v>
      </c>
      <c r="M3976" s="53">
        <v>0</v>
      </c>
    </row>
    <row r="3977" spans="1:13" x14ac:dyDescent="0.4">
      <c r="A3977" s="54"/>
      <c r="B3977" s="55">
        <v>3959</v>
      </c>
      <c r="C3977" s="55">
        <v>0</v>
      </c>
      <c r="D3977" s="55">
        <v>0</v>
      </c>
      <c r="E3977" s="55">
        <v>15427980.227914443</v>
      </c>
      <c r="F3977" s="55">
        <v>0</v>
      </c>
      <c r="G3977" s="55">
        <v>10390846.837600175</v>
      </c>
      <c r="H3977" s="55">
        <v>0</v>
      </c>
      <c r="I3977" s="55">
        <v>59430064.617678046</v>
      </c>
      <c r="J3977" s="55">
        <v>0</v>
      </c>
      <c r="K3977" s="55">
        <v>0</v>
      </c>
      <c r="L3977" s="55">
        <v>0</v>
      </c>
      <c r="M3977" s="56">
        <v>85248891.68319267</v>
      </c>
    </row>
    <row r="3978" spans="1:13" x14ac:dyDescent="0.4">
      <c r="A3978" s="51"/>
      <c r="B3978" s="52">
        <v>3960</v>
      </c>
      <c r="C3978" s="52">
        <v>0</v>
      </c>
      <c r="D3978" s="52">
        <v>0</v>
      </c>
      <c r="E3978" s="52">
        <v>12236903.581788648</v>
      </c>
      <c r="F3978" s="52">
        <v>0</v>
      </c>
      <c r="G3978" s="52">
        <v>0</v>
      </c>
      <c r="H3978" s="52">
        <v>15347601.51831381</v>
      </c>
      <c r="I3978" s="52">
        <v>0</v>
      </c>
      <c r="J3978" s="52">
        <v>0</v>
      </c>
      <c r="K3978" s="52">
        <v>0</v>
      </c>
      <c r="L3978" s="52">
        <v>0</v>
      </c>
      <c r="M3978" s="53">
        <v>27584505.100102454</v>
      </c>
    </row>
    <row r="3979" spans="1:13" x14ac:dyDescent="0.4">
      <c r="A3979" s="54"/>
      <c r="B3979" s="55">
        <v>3961</v>
      </c>
      <c r="C3979" s="55">
        <v>0</v>
      </c>
      <c r="D3979" s="55">
        <v>0</v>
      </c>
      <c r="E3979" s="55">
        <v>0</v>
      </c>
      <c r="F3979" s="55">
        <v>9233159.8741277158</v>
      </c>
      <c r="G3979" s="55">
        <v>0</v>
      </c>
      <c r="H3979" s="55">
        <v>0</v>
      </c>
      <c r="I3979" s="55">
        <v>0</v>
      </c>
      <c r="J3979" s="55">
        <v>0</v>
      </c>
      <c r="K3979" s="55">
        <v>0</v>
      </c>
      <c r="L3979" s="55">
        <v>13678700.394451724</v>
      </c>
      <c r="M3979" s="56">
        <v>22911860.268579438</v>
      </c>
    </row>
    <row r="3980" spans="1:13" x14ac:dyDescent="0.4">
      <c r="A3980" s="51"/>
      <c r="B3980" s="52">
        <v>3962</v>
      </c>
      <c r="C3980" s="52">
        <v>8752990.3074559048</v>
      </c>
      <c r="D3980" s="52">
        <v>0</v>
      </c>
      <c r="E3980" s="52">
        <v>0</v>
      </c>
      <c r="F3980" s="52">
        <v>0</v>
      </c>
      <c r="G3980" s="52">
        <v>0</v>
      </c>
      <c r="H3980" s="52">
        <v>0</v>
      </c>
      <c r="I3980" s="52">
        <v>0</v>
      </c>
      <c r="J3980" s="52">
        <v>7567677.1620662306</v>
      </c>
      <c r="K3980" s="52">
        <v>0</v>
      </c>
      <c r="L3980" s="52">
        <v>0</v>
      </c>
      <c r="M3980" s="53">
        <v>8752990.3074559048</v>
      </c>
    </row>
    <row r="3981" spans="1:13" x14ac:dyDescent="0.4">
      <c r="A3981" s="54"/>
      <c r="B3981" s="55">
        <v>3963</v>
      </c>
      <c r="C3981" s="55">
        <v>0</v>
      </c>
      <c r="D3981" s="55">
        <v>0</v>
      </c>
      <c r="E3981" s="55">
        <v>0</v>
      </c>
      <c r="F3981" s="55">
        <v>0</v>
      </c>
      <c r="G3981" s="55">
        <v>0</v>
      </c>
      <c r="H3981" s="55">
        <v>0</v>
      </c>
      <c r="I3981" s="55">
        <v>0</v>
      </c>
      <c r="J3981" s="55">
        <v>0</v>
      </c>
      <c r="K3981" s="55">
        <v>0</v>
      </c>
      <c r="L3981" s="55">
        <v>0</v>
      </c>
      <c r="M3981" s="56">
        <v>126500409.38233998</v>
      </c>
    </row>
    <row r="3982" spans="1:13" x14ac:dyDescent="0.4">
      <c r="A3982" s="51"/>
      <c r="B3982" s="52">
        <v>3964</v>
      </c>
      <c r="C3982" s="52">
        <v>0</v>
      </c>
      <c r="D3982" s="52">
        <v>0</v>
      </c>
      <c r="E3982" s="52">
        <v>0</v>
      </c>
      <c r="F3982" s="52">
        <v>0</v>
      </c>
      <c r="G3982" s="52">
        <v>16812438.888237298</v>
      </c>
      <c r="H3982" s="52">
        <v>0</v>
      </c>
      <c r="I3982" s="52">
        <v>0</v>
      </c>
      <c r="J3982" s="52">
        <v>0</v>
      </c>
      <c r="K3982" s="52">
        <v>0</v>
      </c>
      <c r="L3982" s="52">
        <v>0</v>
      </c>
      <c r="M3982" s="53">
        <v>16812438.888237298</v>
      </c>
    </row>
    <row r="3983" spans="1:13" x14ac:dyDescent="0.4">
      <c r="A3983" s="54"/>
      <c r="B3983" s="55">
        <v>3965</v>
      </c>
      <c r="C3983" s="55">
        <v>6929329.8368110135</v>
      </c>
      <c r="D3983" s="55">
        <v>0</v>
      </c>
      <c r="E3983" s="55">
        <v>0</v>
      </c>
      <c r="F3983" s="55">
        <v>0</v>
      </c>
      <c r="G3983" s="55">
        <v>0</v>
      </c>
      <c r="H3983" s="55">
        <v>0</v>
      </c>
      <c r="I3983" s="55">
        <v>0</v>
      </c>
      <c r="J3983" s="55">
        <v>0</v>
      </c>
      <c r="K3983" s="55">
        <v>0</v>
      </c>
      <c r="L3983" s="55">
        <v>0</v>
      </c>
      <c r="M3983" s="56">
        <v>13190397.629562749</v>
      </c>
    </row>
    <row r="3984" spans="1:13" x14ac:dyDescent="0.4">
      <c r="A3984" s="51"/>
      <c r="B3984" s="52">
        <v>3966</v>
      </c>
      <c r="C3984" s="52">
        <v>0</v>
      </c>
      <c r="D3984" s="52">
        <v>12566715.811772283</v>
      </c>
      <c r="E3984" s="52">
        <v>0</v>
      </c>
      <c r="F3984" s="52">
        <v>0</v>
      </c>
      <c r="G3984" s="52">
        <v>5796688.3858310059</v>
      </c>
      <c r="H3984" s="52">
        <v>0</v>
      </c>
      <c r="I3984" s="52">
        <v>0</v>
      </c>
      <c r="J3984" s="52">
        <v>6023095.4326285981</v>
      </c>
      <c r="K3984" s="52">
        <v>0</v>
      </c>
      <c r="L3984" s="52">
        <v>0</v>
      </c>
      <c r="M3984" s="53">
        <v>18363404.197603289</v>
      </c>
    </row>
    <row r="3985" spans="1:13" x14ac:dyDescent="0.4">
      <c r="A3985" s="54"/>
      <c r="B3985" s="55">
        <v>3967</v>
      </c>
      <c r="C3985" s="55">
        <v>0</v>
      </c>
      <c r="D3985" s="55">
        <v>0</v>
      </c>
      <c r="E3985" s="55">
        <v>0</v>
      </c>
      <c r="F3985" s="55">
        <v>0</v>
      </c>
      <c r="G3985" s="55">
        <v>0</v>
      </c>
      <c r="H3985" s="55">
        <v>0</v>
      </c>
      <c r="I3985" s="55">
        <v>9415056.0084908865</v>
      </c>
      <c r="J3985" s="55">
        <v>0</v>
      </c>
      <c r="K3985" s="55">
        <v>0</v>
      </c>
      <c r="L3985" s="55">
        <v>0</v>
      </c>
      <c r="M3985" s="56">
        <v>9415056.0084908865</v>
      </c>
    </row>
    <row r="3986" spans="1:13" x14ac:dyDescent="0.4">
      <c r="A3986" s="51"/>
      <c r="B3986" s="52">
        <v>3968</v>
      </c>
      <c r="C3986" s="52">
        <v>11961843.26564105</v>
      </c>
      <c r="D3986" s="52">
        <v>17084380.330753934</v>
      </c>
      <c r="E3986" s="52">
        <v>0</v>
      </c>
      <c r="F3986" s="52">
        <v>0</v>
      </c>
      <c r="G3986" s="52">
        <v>0</v>
      </c>
      <c r="H3986" s="52">
        <v>8359958.0783337764</v>
      </c>
      <c r="I3986" s="52">
        <v>0</v>
      </c>
      <c r="J3986" s="52">
        <v>0</v>
      </c>
      <c r="K3986" s="52">
        <v>0</v>
      </c>
      <c r="L3986" s="52">
        <v>0</v>
      </c>
      <c r="M3986" s="53">
        <v>43596211.638984315</v>
      </c>
    </row>
    <row r="3987" spans="1:13" x14ac:dyDescent="0.4">
      <c r="A3987" s="54"/>
      <c r="B3987" s="55">
        <v>3969</v>
      </c>
      <c r="C3987" s="55">
        <v>0</v>
      </c>
      <c r="D3987" s="55">
        <v>13539030.427374795</v>
      </c>
      <c r="E3987" s="55">
        <v>11465245.054324104</v>
      </c>
      <c r="F3987" s="55">
        <v>0</v>
      </c>
      <c r="G3987" s="55">
        <v>0</v>
      </c>
      <c r="H3987" s="55">
        <v>0</v>
      </c>
      <c r="I3987" s="55">
        <v>0</v>
      </c>
      <c r="J3987" s="55">
        <v>0</v>
      </c>
      <c r="K3987" s="55">
        <v>0</v>
      </c>
      <c r="L3987" s="55">
        <v>0</v>
      </c>
      <c r="M3987" s="56">
        <v>25004275.4816989</v>
      </c>
    </row>
    <row r="3988" spans="1:13" x14ac:dyDescent="0.4">
      <c r="A3988" s="51"/>
      <c r="B3988" s="52">
        <v>3970</v>
      </c>
      <c r="C3988" s="52">
        <v>0</v>
      </c>
      <c r="D3988" s="52">
        <v>0</v>
      </c>
      <c r="E3988" s="52">
        <v>0</v>
      </c>
      <c r="F3988" s="52">
        <v>0</v>
      </c>
      <c r="G3988" s="52">
        <v>0</v>
      </c>
      <c r="H3988" s="52">
        <v>0</v>
      </c>
      <c r="I3988" s="52">
        <v>0</v>
      </c>
      <c r="J3988" s="52">
        <v>0</v>
      </c>
      <c r="K3988" s="52">
        <v>0</v>
      </c>
      <c r="L3988" s="52">
        <v>0</v>
      </c>
      <c r="M3988" s="53">
        <v>903625941.166587</v>
      </c>
    </row>
    <row r="3989" spans="1:13" x14ac:dyDescent="0.4">
      <c r="A3989" s="54"/>
      <c r="B3989" s="55">
        <v>3971</v>
      </c>
      <c r="C3989" s="55">
        <v>0</v>
      </c>
      <c r="D3989" s="55">
        <v>0</v>
      </c>
      <c r="E3989" s="55">
        <v>0</v>
      </c>
      <c r="F3989" s="55">
        <v>0</v>
      </c>
      <c r="G3989" s="55">
        <v>0</v>
      </c>
      <c r="H3989" s="55">
        <v>0</v>
      </c>
      <c r="I3989" s="55">
        <v>0</v>
      </c>
      <c r="J3989" s="55">
        <v>0</v>
      </c>
      <c r="K3989" s="55">
        <v>0</v>
      </c>
      <c r="L3989" s="55">
        <v>6220274.4344685283</v>
      </c>
      <c r="M3989" s="56">
        <v>6220274.4344685283</v>
      </c>
    </row>
    <row r="3990" spans="1:13" x14ac:dyDescent="0.4">
      <c r="A3990" s="51"/>
      <c r="B3990" s="52">
        <v>3972</v>
      </c>
      <c r="C3990" s="52">
        <v>5843635.1072145477</v>
      </c>
      <c r="D3990" s="52">
        <v>0</v>
      </c>
      <c r="E3990" s="52">
        <v>0</v>
      </c>
      <c r="F3990" s="52">
        <v>0</v>
      </c>
      <c r="G3990" s="52">
        <v>0</v>
      </c>
      <c r="H3990" s="52">
        <v>0</v>
      </c>
      <c r="I3990" s="52">
        <v>0</v>
      </c>
      <c r="J3990" s="52">
        <v>0</v>
      </c>
      <c r="K3990" s="52">
        <v>0</v>
      </c>
      <c r="L3990" s="52">
        <v>0</v>
      </c>
      <c r="M3990" s="53">
        <v>5843635.1072145477</v>
      </c>
    </row>
    <row r="3991" spans="1:13" x14ac:dyDescent="0.4">
      <c r="A3991" s="54"/>
      <c r="B3991" s="55">
        <v>3973</v>
      </c>
      <c r="C3991" s="55">
        <v>0</v>
      </c>
      <c r="D3991" s="55">
        <v>0</v>
      </c>
      <c r="E3991" s="55">
        <v>0</v>
      </c>
      <c r="F3991" s="55">
        <v>0</v>
      </c>
      <c r="G3991" s="55">
        <v>16714389.321891151</v>
      </c>
      <c r="H3991" s="55">
        <v>0</v>
      </c>
      <c r="I3991" s="55">
        <v>0</v>
      </c>
      <c r="J3991" s="55">
        <v>0</v>
      </c>
      <c r="K3991" s="55">
        <v>0</v>
      </c>
      <c r="L3991" s="55">
        <v>0</v>
      </c>
      <c r="M3991" s="56">
        <v>16714389.321891151</v>
      </c>
    </row>
    <row r="3992" spans="1:13" x14ac:dyDescent="0.4">
      <c r="A3992" s="51"/>
      <c r="B3992" s="52">
        <v>3974</v>
      </c>
      <c r="C3992" s="52">
        <v>0</v>
      </c>
      <c r="D3992" s="52">
        <v>0</v>
      </c>
      <c r="E3992" s="52">
        <v>0</v>
      </c>
      <c r="F3992" s="52">
        <v>0</v>
      </c>
      <c r="G3992" s="52">
        <v>0</v>
      </c>
      <c r="H3992" s="52">
        <v>0</v>
      </c>
      <c r="I3992" s="52">
        <v>0</v>
      </c>
      <c r="J3992" s="52">
        <v>0</v>
      </c>
      <c r="K3992" s="52">
        <v>0</v>
      </c>
      <c r="L3992" s="52">
        <v>0</v>
      </c>
      <c r="M3992" s="53">
        <v>0</v>
      </c>
    </row>
    <row r="3993" spans="1:13" x14ac:dyDescent="0.4">
      <c r="A3993" s="54"/>
      <c r="B3993" s="55">
        <v>3975</v>
      </c>
      <c r="C3993" s="55">
        <v>0</v>
      </c>
      <c r="D3993" s="55">
        <v>0</v>
      </c>
      <c r="E3993" s="55">
        <v>5783556.1984856501</v>
      </c>
      <c r="F3993" s="55">
        <v>0</v>
      </c>
      <c r="G3993" s="55">
        <v>0</v>
      </c>
      <c r="H3993" s="55">
        <v>58705907.569580033</v>
      </c>
      <c r="I3993" s="55">
        <v>0</v>
      </c>
      <c r="J3993" s="55">
        <v>0</v>
      </c>
      <c r="K3993" s="55">
        <v>0</v>
      </c>
      <c r="L3993" s="55">
        <v>0</v>
      </c>
      <c r="M3993" s="56">
        <v>64489463.768065684</v>
      </c>
    </row>
    <row r="3994" spans="1:13" x14ac:dyDescent="0.4">
      <c r="A3994" s="51"/>
      <c r="B3994" s="52">
        <v>3976</v>
      </c>
      <c r="C3994" s="52">
        <v>0</v>
      </c>
      <c r="D3994" s="52">
        <v>0</v>
      </c>
      <c r="E3994" s="52">
        <v>0</v>
      </c>
      <c r="F3994" s="52">
        <v>0</v>
      </c>
      <c r="G3994" s="52">
        <v>0</v>
      </c>
      <c r="H3994" s="52">
        <v>0</v>
      </c>
      <c r="I3994" s="52">
        <v>0</v>
      </c>
      <c r="J3994" s="52">
        <v>0</v>
      </c>
      <c r="K3994" s="52">
        <v>0</v>
      </c>
      <c r="L3994" s="52">
        <v>15737201.198234782</v>
      </c>
      <c r="M3994" s="53">
        <v>15737201.198234782</v>
      </c>
    </row>
    <row r="3995" spans="1:13" x14ac:dyDescent="0.4">
      <c r="A3995" s="54"/>
      <c r="B3995" s="55">
        <v>3977</v>
      </c>
      <c r="C3995" s="55">
        <v>0</v>
      </c>
      <c r="D3995" s="55">
        <v>12671513.361712188</v>
      </c>
      <c r="E3995" s="55">
        <v>0</v>
      </c>
      <c r="F3995" s="55">
        <v>0</v>
      </c>
      <c r="G3995" s="55">
        <v>0</v>
      </c>
      <c r="H3995" s="55">
        <v>0</v>
      </c>
      <c r="I3995" s="55">
        <v>0</v>
      </c>
      <c r="J3995" s="55">
        <v>7956169.7335625775</v>
      </c>
      <c r="K3995" s="55">
        <v>0</v>
      </c>
      <c r="L3995" s="55">
        <v>0</v>
      </c>
      <c r="M3995" s="56">
        <v>12671513.361712188</v>
      </c>
    </row>
    <row r="3996" spans="1:13" x14ac:dyDescent="0.4">
      <c r="A3996" s="51"/>
      <c r="B3996" s="52">
        <v>3978</v>
      </c>
      <c r="C3996" s="52">
        <v>0</v>
      </c>
      <c r="D3996" s="52">
        <v>7257649.3922767732</v>
      </c>
      <c r="E3996" s="52">
        <v>0</v>
      </c>
      <c r="F3996" s="52">
        <v>0</v>
      </c>
      <c r="G3996" s="52">
        <v>0</v>
      </c>
      <c r="H3996" s="52">
        <v>0</v>
      </c>
      <c r="I3996" s="52">
        <v>0</v>
      </c>
      <c r="J3996" s="52">
        <v>0</v>
      </c>
      <c r="K3996" s="52">
        <v>0</v>
      </c>
      <c r="L3996" s="52">
        <v>0</v>
      </c>
      <c r="M3996" s="53">
        <v>7257649.3922767732</v>
      </c>
    </row>
    <row r="3997" spans="1:13" x14ac:dyDescent="0.4">
      <c r="A3997" s="54"/>
      <c r="B3997" s="55">
        <v>3979</v>
      </c>
      <c r="C3997" s="55">
        <v>0</v>
      </c>
      <c r="D3997" s="55">
        <v>0</v>
      </c>
      <c r="E3997" s="55">
        <v>0</v>
      </c>
      <c r="F3997" s="55">
        <v>0</v>
      </c>
      <c r="G3997" s="55">
        <v>0</v>
      </c>
      <c r="H3997" s="55">
        <v>0</v>
      </c>
      <c r="I3997" s="55">
        <v>0</v>
      </c>
      <c r="J3997" s="55">
        <v>0</v>
      </c>
      <c r="K3997" s="55">
        <v>0</v>
      </c>
      <c r="L3997" s="55">
        <v>0</v>
      </c>
      <c r="M3997" s="56">
        <v>0</v>
      </c>
    </row>
    <row r="3998" spans="1:13" x14ac:dyDescent="0.4">
      <c r="A3998" s="51"/>
      <c r="B3998" s="52">
        <v>3980</v>
      </c>
      <c r="C3998" s="52">
        <v>0</v>
      </c>
      <c r="D3998" s="52">
        <v>0</v>
      </c>
      <c r="E3998" s="52">
        <v>0</v>
      </c>
      <c r="F3998" s="52">
        <v>0</v>
      </c>
      <c r="G3998" s="52">
        <v>30227382.972482845</v>
      </c>
      <c r="H3998" s="52">
        <v>0</v>
      </c>
      <c r="I3998" s="52">
        <v>0</v>
      </c>
      <c r="J3998" s="52">
        <v>0</v>
      </c>
      <c r="K3998" s="52">
        <v>0</v>
      </c>
      <c r="L3998" s="52">
        <v>0</v>
      </c>
      <c r="M3998" s="53">
        <v>30227382.972482845</v>
      </c>
    </row>
    <row r="3999" spans="1:13" x14ac:dyDescent="0.4">
      <c r="A3999" s="54"/>
      <c r="B3999" s="55">
        <v>3981</v>
      </c>
      <c r="C3999" s="55">
        <v>0</v>
      </c>
      <c r="D3999" s="55">
        <v>0</v>
      </c>
      <c r="E3999" s="55">
        <v>0</v>
      </c>
      <c r="F3999" s="55">
        <v>0</v>
      </c>
      <c r="G3999" s="55">
        <v>0</v>
      </c>
      <c r="H3999" s="55">
        <v>0</v>
      </c>
      <c r="I3999" s="55">
        <v>7949100.8028511573</v>
      </c>
      <c r="J3999" s="55">
        <v>0</v>
      </c>
      <c r="K3999" s="55">
        <v>0</v>
      </c>
      <c r="L3999" s="55">
        <v>7343027.7455774257</v>
      </c>
      <c r="M3999" s="56">
        <v>15292128.548428584</v>
      </c>
    </row>
    <row r="4000" spans="1:13" x14ac:dyDescent="0.4">
      <c r="A4000" s="51"/>
      <c r="B4000" s="52">
        <v>3982</v>
      </c>
      <c r="C4000" s="52">
        <v>0</v>
      </c>
      <c r="D4000" s="52">
        <v>0</v>
      </c>
      <c r="E4000" s="52">
        <v>0</v>
      </c>
      <c r="F4000" s="52">
        <v>0</v>
      </c>
      <c r="G4000" s="52">
        <v>0</v>
      </c>
      <c r="H4000" s="52">
        <v>0</v>
      </c>
      <c r="I4000" s="52">
        <v>0</v>
      </c>
      <c r="J4000" s="52">
        <v>0</v>
      </c>
      <c r="K4000" s="52">
        <v>0</v>
      </c>
      <c r="L4000" s="52">
        <v>0</v>
      </c>
      <c r="M4000" s="53">
        <v>0</v>
      </c>
    </row>
    <row r="4001" spans="1:13" x14ac:dyDescent="0.4">
      <c r="A4001" s="54"/>
      <c r="B4001" s="55">
        <v>3983</v>
      </c>
      <c r="C4001" s="55">
        <v>0</v>
      </c>
      <c r="D4001" s="55">
        <v>16677943.099846773</v>
      </c>
      <c r="E4001" s="55">
        <v>0</v>
      </c>
      <c r="F4001" s="55">
        <v>0</v>
      </c>
      <c r="G4001" s="55">
        <v>0</v>
      </c>
      <c r="H4001" s="55">
        <v>0</v>
      </c>
      <c r="I4001" s="55">
        <v>0</v>
      </c>
      <c r="J4001" s="55">
        <v>0</v>
      </c>
      <c r="K4001" s="55">
        <v>0</v>
      </c>
      <c r="L4001" s="55">
        <v>0</v>
      </c>
      <c r="M4001" s="56">
        <v>16677943.099846773</v>
      </c>
    </row>
    <row r="4002" spans="1:13" x14ac:dyDescent="0.4">
      <c r="A4002" s="51"/>
      <c r="B4002" s="52">
        <v>3984</v>
      </c>
      <c r="C4002" s="52">
        <v>0</v>
      </c>
      <c r="D4002" s="52">
        <v>0</v>
      </c>
      <c r="E4002" s="52">
        <v>0</v>
      </c>
      <c r="F4002" s="52">
        <v>0</v>
      </c>
      <c r="G4002" s="52">
        <v>0</v>
      </c>
      <c r="H4002" s="52">
        <v>0</v>
      </c>
      <c r="I4002" s="52">
        <v>0</v>
      </c>
      <c r="J4002" s="52">
        <v>0</v>
      </c>
      <c r="K4002" s="52">
        <v>0</v>
      </c>
      <c r="L4002" s="52">
        <v>0</v>
      </c>
      <c r="M4002" s="53">
        <v>0</v>
      </c>
    </row>
    <row r="4003" spans="1:13" x14ac:dyDescent="0.4">
      <c r="A4003" s="54"/>
      <c r="B4003" s="55">
        <v>3985</v>
      </c>
      <c r="C4003" s="55">
        <v>0</v>
      </c>
      <c r="D4003" s="55">
        <v>0</v>
      </c>
      <c r="E4003" s="55">
        <v>0</v>
      </c>
      <c r="F4003" s="55">
        <v>0</v>
      </c>
      <c r="G4003" s="55">
        <v>0</v>
      </c>
      <c r="H4003" s="55">
        <v>0</v>
      </c>
      <c r="I4003" s="55">
        <v>0</v>
      </c>
      <c r="J4003" s="55">
        <v>0</v>
      </c>
      <c r="K4003" s="55">
        <v>0</v>
      </c>
      <c r="L4003" s="55">
        <v>0</v>
      </c>
      <c r="M4003" s="56">
        <v>0</v>
      </c>
    </row>
    <row r="4004" spans="1:13" x14ac:dyDescent="0.4">
      <c r="A4004" s="51"/>
      <c r="B4004" s="52">
        <v>3986</v>
      </c>
      <c r="C4004" s="52">
        <v>0</v>
      </c>
      <c r="D4004" s="52">
        <v>0</v>
      </c>
      <c r="E4004" s="52">
        <v>0</v>
      </c>
      <c r="F4004" s="52">
        <v>0</v>
      </c>
      <c r="G4004" s="52">
        <v>0</v>
      </c>
      <c r="H4004" s="52">
        <v>0</v>
      </c>
      <c r="I4004" s="52">
        <v>0</v>
      </c>
      <c r="J4004" s="52">
        <v>0</v>
      </c>
      <c r="K4004" s="52">
        <v>0</v>
      </c>
      <c r="L4004" s="52">
        <v>0</v>
      </c>
      <c r="M4004" s="53">
        <v>0</v>
      </c>
    </row>
    <row r="4005" spans="1:13" x14ac:dyDescent="0.4">
      <c r="A4005" s="54"/>
      <c r="B4005" s="55">
        <v>3987</v>
      </c>
      <c r="C4005" s="55">
        <v>0</v>
      </c>
      <c r="D4005" s="55">
        <v>0</v>
      </c>
      <c r="E4005" s="55">
        <v>0</v>
      </c>
      <c r="F4005" s="55">
        <v>0</v>
      </c>
      <c r="G4005" s="55">
        <v>0</v>
      </c>
      <c r="H4005" s="55">
        <v>0</v>
      </c>
      <c r="I4005" s="55">
        <v>0</v>
      </c>
      <c r="J4005" s="55">
        <v>0</v>
      </c>
      <c r="K4005" s="55">
        <v>0</v>
      </c>
      <c r="L4005" s="55">
        <v>0</v>
      </c>
      <c r="M4005" s="56">
        <v>0</v>
      </c>
    </row>
    <row r="4006" spans="1:13" x14ac:dyDescent="0.4">
      <c r="A4006" s="51"/>
      <c r="B4006" s="52">
        <v>3988</v>
      </c>
      <c r="C4006" s="52">
        <v>54895182.933203317</v>
      </c>
      <c r="D4006" s="52">
        <v>0</v>
      </c>
      <c r="E4006" s="52">
        <v>0</v>
      </c>
      <c r="F4006" s="52">
        <v>0</v>
      </c>
      <c r="G4006" s="52">
        <v>5998014.8970795665</v>
      </c>
      <c r="H4006" s="52">
        <v>0</v>
      </c>
      <c r="I4006" s="52">
        <v>0</v>
      </c>
      <c r="J4006" s="52">
        <v>0</v>
      </c>
      <c r="K4006" s="52">
        <v>0</v>
      </c>
      <c r="L4006" s="52">
        <v>0</v>
      </c>
      <c r="M4006" s="53">
        <v>60893197.830282882</v>
      </c>
    </row>
    <row r="4007" spans="1:13" x14ac:dyDescent="0.4">
      <c r="A4007" s="54"/>
      <c r="B4007" s="55">
        <v>3989</v>
      </c>
      <c r="C4007" s="55">
        <v>0</v>
      </c>
      <c r="D4007" s="55">
        <v>0</v>
      </c>
      <c r="E4007" s="55">
        <v>0</v>
      </c>
      <c r="F4007" s="55">
        <v>7232442.5824550353</v>
      </c>
      <c r="G4007" s="55">
        <v>0</v>
      </c>
      <c r="H4007" s="55">
        <v>0</v>
      </c>
      <c r="I4007" s="55">
        <v>10978723.236041749</v>
      </c>
      <c r="J4007" s="55">
        <v>0</v>
      </c>
      <c r="K4007" s="55">
        <v>0</v>
      </c>
      <c r="L4007" s="55">
        <v>0</v>
      </c>
      <c r="M4007" s="56">
        <v>18211165.818496782</v>
      </c>
    </row>
    <row r="4008" spans="1:13" x14ac:dyDescent="0.4">
      <c r="A4008" s="51"/>
      <c r="B4008" s="52">
        <v>3990</v>
      </c>
      <c r="C4008" s="52">
        <v>0</v>
      </c>
      <c r="D4008" s="52">
        <v>0</v>
      </c>
      <c r="E4008" s="52">
        <v>0</v>
      </c>
      <c r="F4008" s="52">
        <v>0</v>
      </c>
      <c r="G4008" s="52">
        <v>0</v>
      </c>
      <c r="H4008" s="52">
        <v>0</v>
      </c>
      <c r="I4008" s="52">
        <v>0</v>
      </c>
      <c r="J4008" s="52">
        <v>7288605.3727492318</v>
      </c>
      <c r="K4008" s="52">
        <v>0</v>
      </c>
      <c r="L4008" s="52">
        <v>0</v>
      </c>
      <c r="M4008" s="53">
        <v>0</v>
      </c>
    </row>
    <row r="4009" spans="1:13" x14ac:dyDescent="0.4">
      <c r="A4009" s="54"/>
      <c r="B4009" s="55">
        <v>3991</v>
      </c>
      <c r="C4009" s="55">
        <v>7464998.7961434815</v>
      </c>
      <c r="D4009" s="55">
        <v>0</v>
      </c>
      <c r="E4009" s="55">
        <v>0</v>
      </c>
      <c r="F4009" s="55">
        <v>0</v>
      </c>
      <c r="G4009" s="55">
        <v>0</v>
      </c>
      <c r="H4009" s="55">
        <v>0</v>
      </c>
      <c r="I4009" s="55">
        <v>0</v>
      </c>
      <c r="J4009" s="55">
        <v>9246393.9273169152</v>
      </c>
      <c r="K4009" s="55">
        <v>0</v>
      </c>
      <c r="L4009" s="55">
        <v>0</v>
      </c>
      <c r="M4009" s="56">
        <v>7464998.7961434815</v>
      </c>
    </row>
    <row r="4010" spans="1:13" x14ac:dyDescent="0.4">
      <c r="A4010" s="51"/>
      <c r="B4010" s="52">
        <v>3992</v>
      </c>
      <c r="C4010" s="52">
        <v>0</v>
      </c>
      <c r="D4010" s="52">
        <v>0</v>
      </c>
      <c r="E4010" s="52">
        <v>0</v>
      </c>
      <c r="F4010" s="52">
        <v>7313182.4525353229</v>
      </c>
      <c r="G4010" s="52">
        <v>13323811.376941208</v>
      </c>
      <c r="H4010" s="52">
        <v>0</v>
      </c>
      <c r="I4010" s="52">
        <v>0</v>
      </c>
      <c r="J4010" s="52">
        <v>0</v>
      </c>
      <c r="K4010" s="52">
        <v>0</v>
      </c>
      <c r="L4010" s="52">
        <v>0</v>
      </c>
      <c r="M4010" s="53">
        <v>20636993.829476532</v>
      </c>
    </row>
    <row r="4011" spans="1:13" x14ac:dyDescent="0.4">
      <c r="A4011" s="54"/>
      <c r="B4011" s="55">
        <v>3993</v>
      </c>
      <c r="C4011" s="55">
        <v>0</v>
      </c>
      <c r="D4011" s="55">
        <v>0</v>
      </c>
      <c r="E4011" s="55">
        <v>0</v>
      </c>
      <c r="F4011" s="55">
        <v>0</v>
      </c>
      <c r="G4011" s="55">
        <v>0</v>
      </c>
      <c r="H4011" s="55">
        <v>0</v>
      </c>
      <c r="I4011" s="55">
        <v>0</v>
      </c>
      <c r="J4011" s="55">
        <v>0</v>
      </c>
      <c r="K4011" s="55">
        <v>0</v>
      </c>
      <c r="L4011" s="55">
        <v>0</v>
      </c>
      <c r="M4011" s="56">
        <v>0</v>
      </c>
    </row>
    <row r="4012" spans="1:13" x14ac:dyDescent="0.4">
      <c r="A4012" s="51"/>
      <c r="B4012" s="52">
        <v>3994</v>
      </c>
      <c r="C4012" s="52">
        <v>0</v>
      </c>
      <c r="D4012" s="52">
        <v>0</v>
      </c>
      <c r="E4012" s="52">
        <v>0</v>
      </c>
      <c r="F4012" s="52">
        <v>0</v>
      </c>
      <c r="G4012" s="52">
        <v>9977052.4715429991</v>
      </c>
      <c r="H4012" s="52">
        <v>0</v>
      </c>
      <c r="I4012" s="52">
        <v>0</v>
      </c>
      <c r="J4012" s="52">
        <v>7201103.1546285674</v>
      </c>
      <c r="K4012" s="52">
        <v>0</v>
      </c>
      <c r="L4012" s="52">
        <v>0</v>
      </c>
      <c r="M4012" s="53">
        <v>16408304.264685238</v>
      </c>
    </row>
    <row r="4013" spans="1:13" x14ac:dyDescent="0.4">
      <c r="A4013" s="54"/>
      <c r="B4013" s="55">
        <v>3995</v>
      </c>
      <c r="C4013" s="55">
        <v>0</v>
      </c>
      <c r="D4013" s="55">
        <v>0</v>
      </c>
      <c r="E4013" s="55">
        <v>0</v>
      </c>
      <c r="F4013" s="55">
        <v>0</v>
      </c>
      <c r="G4013" s="55">
        <v>0</v>
      </c>
      <c r="H4013" s="55">
        <v>0</v>
      </c>
      <c r="I4013" s="55">
        <v>0</v>
      </c>
      <c r="J4013" s="55">
        <v>0</v>
      </c>
      <c r="K4013" s="55">
        <v>39686968.181143194</v>
      </c>
      <c r="L4013" s="55">
        <v>0</v>
      </c>
      <c r="M4013" s="56">
        <v>39686968.181143194</v>
      </c>
    </row>
    <row r="4014" spans="1:13" x14ac:dyDescent="0.4">
      <c r="A4014" s="51"/>
      <c r="B4014" s="52">
        <v>3996</v>
      </c>
      <c r="C4014" s="52">
        <v>0</v>
      </c>
      <c r="D4014" s="52">
        <v>0</v>
      </c>
      <c r="E4014" s="52">
        <v>0</v>
      </c>
      <c r="F4014" s="52">
        <v>0</v>
      </c>
      <c r="G4014" s="52">
        <v>0</v>
      </c>
      <c r="H4014" s="52">
        <v>0</v>
      </c>
      <c r="I4014" s="52">
        <v>0</v>
      </c>
      <c r="J4014" s="52">
        <v>0</v>
      </c>
      <c r="K4014" s="52">
        <v>0</v>
      </c>
      <c r="L4014" s="52">
        <v>0</v>
      </c>
      <c r="M4014" s="53">
        <v>0</v>
      </c>
    </row>
    <row r="4015" spans="1:13" x14ac:dyDescent="0.4">
      <c r="A4015" s="54"/>
      <c r="B4015" s="55">
        <v>3997</v>
      </c>
      <c r="C4015" s="55">
        <v>0</v>
      </c>
      <c r="D4015" s="55">
        <v>0</v>
      </c>
      <c r="E4015" s="55">
        <v>0</v>
      </c>
      <c r="F4015" s="55">
        <v>0</v>
      </c>
      <c r="G4015" s="55">
        <v>0</v>
      </c>
      <c r="H4015" s="55">
        <v>0</v>
      </c>
      <c r="I4015" s="55">
        <v>0</v>
      </c>
      <c r="J4015" s="55">
        <v>0</v>
      </c>
      <c r="K4015" s="55">
        <v>0</v>
      </c>
      <c r="L4015" s="55">
        <v>87284338.097631693</v>
      </c>
      <c r="M4015" s="56">
        <v>87284338.097631693</v>
      </c>
    </row>
    <row r="4016" spans="1:13" x14ac:dyDescent="0.4">
      <c r="A4016" s="51"/>
      <c r="B4016" s="52">
        <v>3998</v>
      </c>
      <c r="C4016" s="52">
        <v>0</v>
      </c>
      <c r="D4016" s="52">
        <v>0</v>
      </c>
      <c r="E4016" s="52">
        <v>0</v>
      </c>
      <c r="F4016" s="52">
        <v>0</v>
      </c>
      <c r="G4016" s="52">
        <v>0</v>
      </c>
      <c r="H4016" s="52">
        <v>0</v>
      </c>
      <c r="I4016" s="52">
        <v>0</v>
      </c>
      <c r="J4016" s="52">
        <v>0</v>
      </c>
      <c r="K4016" s="52">
        <v>0</v>
      </c>
      <c r="L4016" s="52">
        <v>0</v>
      </c>
      <c r="M4016" s="53">
        <v>0</v>
      </c>
    </row>
    <row r="4017" spans="1:13" x14ac:dyDescent="0.4">
      <c r="A4017" s="54"/>
      <c r="B4017" s="55">
        <v>3999</v>
      </c>
      <c r="C4017" s="55">
        <v>0</v>
      </c>
      <c r="D4017" s="55">
        <v>0</v>
      </c>
      <c r="E4017" s="55">
        <v>0</v>
      </c>
      <c r="F4017" s="55">
        <v>14354589.377269177</v>
      </c>
      <c r="G4017" s="55">
        <v>0</v>
      </c>
      <c r="H4017" s="55">
        <v>5925852.9254944324</v>
      </c>
      <c r="I4017" s="55">
        <v>0</v>
      </c>
      <c r="J4017" s="55">
        <v>0</v>
      </c>
      <c r="K4017" s="55">
        <v>0</v>
      </c>
      <c r="L4017" s="55">
        <v>0</v>
      </c>
      <c r="M4017" s="56">
        <v>28489601.085393019</v>
      </c>
    </row>
    <row r="4018" spans="1:13" x14ac:dyDescent="0.4">
      <c r="A4018" s="51"/>
      <c r="B4018" s="52">
        <v>4000</v>
      </c>
      <c r="C4018" s="52">
        <v>16967839.628735013</v>
      </c>
      <c r="D4018" s="52">
        <v>0</v>
      </c>
      <c r="E4018" s="52">
        <v>0</v>
      </c>
      <c r="F4018" s="52">
        <v>0</v>
      </c>
      <c r="G4018" s="52">
        <v>0</v>
      </c>
      <c r="H4018" s="52">
        <v>0</v>
      </c>
      <c r="I4018" s="52">
        <v>0</v>
      </c>
      <c r="J4018" s="52">
        <v>0</v>
      </c>
      <c r="K4018" s="52">
        <v>8607264.3344727159</v>
      </c>
      <c r="L4018" s="52">
        <v>0</v>
      </c>
      <c r="M4018" s="53">
        <v>25575103.963207729</v>
      </c>
    </row>
    <row r="4019" spans="1:13" x14ac:dyDescent="0.4">
      <c r="A4019" s="54"/>
      <c r="B4019" s="55">
        <v>4001</v>
      </c>
      <c r="C4019" s="55">
        <v>0</v>
      </c>
      <c r="D4019" s="55">
        <v>0</v>
      </c>
      <c r="E4019" s="55">
        <v>0</v>
      </c>
      <c r="F4019" s="55">
        <v>11336108.072885552</v>
      </c>
      <c r="G4019" s="55">
        <v>0</v>
      </c>
      <c r="H4019" s="55">
        <v>0</v>
      </c>
      <c r="I4019" s="55">
        <v>5790902.3339960258</v>
      </c>
      <c r="J4019" s="55">
        <v>33672571.635931253</v>
      </c>
      <c r="K4019" s="55">
        <v>0</v>
      </c>
      <c r="L4019" s="55">
        <v>0</v>
      </c>
      <c r="M4019" s="56">
        <v>17127010.406881578</v>
      </c>
    </row>
    <row r="4020" spans="1:13" x14ac:dyDescent="0.4">
      <c r="A4020" s="51"/>
      <c r="B4020" s="52">
        <v>4002</v>
      </c>
      <c r="C4020" s="52">
        <v>0</v>
      </c>
      <c r="D4020" s="52">
        <v>8963601.8912758008</v>
      </c>
      <c r="E4020" s="52">
        <v>0</v>
      </c>
      <c r="F4020" s="52">
        <v>5935785.650882449</v>
      </c>
      <c r="G4020" s="52">
        <v>0</v>
      </c>
      <c r="H4020" s="52">
        <v>0</v>
      </c>
      <c r="I4020" s="52">
        <v>0</v>
      </c>
      <c r="J4020" s="52">
        <v>0</v>
      </c>
      <c r="K4020" s="52">
        <v>0</v>
      </c>
      <c r="L4020" s="52">
        <v>0</v>
      </c>
      <c r="M4020" s="53">
        <v>14899387.54215825</v>
      </c>
    </row>
    <row r="4021" spans="1:13" x14ac:dyDescent="0.4">
      <c r="A4021" s="54"/>
      <c r="B4021" s="55">
        <v>4003</v>
      </c>
      <c r="C4021" s="55">
        <v>0</v>
      </c>
      <c r="D4021" s="55">
        <v>10515357.587871199</v>
      </c>
      <c r="E4021" s="55">
        <v>0</v>
      </c>
      <c r="F4021" s="55">
        <v>0</v>
      </c>
      <c r="G4021" s="55">
        <v>0</v>
      </c>
      <c r="H4021" s="55">
        <v>0</v>
      </c>
      <c r="I4021" s="55">
        <v>0</v>
      </c>
      <c r="J4021" s="55">
        <v>18367624.490633268</v>
      </c>
      <c r="K4021" s="55">
        <v>82957034.12359345</v>
      </c>
      <c r="L4021" s="55">
        <v>0</v>
      </c>
      <c r="M4021" s="56">
        <v>93472391.711464643</v>
      </c>
    </row>
    <row r="4022" spans="1:13" x14ac:dyDescent="0.4">
      <c r="A4022" s="51"/>
      <c r="B4022" s="52">
        <v>4004</v>
      </c>
      <c r="C4022" s="52">
        <v>0</v>
      </c>
      <c r="D4022" s="52">
        <v>0</v>
      </c>
      <c r="E4022" s="52">
        <v>0</v>
      </c>
      <c r="F4022" s="52">
        <v>0</v>
      </c>
      <c r="G4022" s="52">
        <v>0</v>
      </c>
      <c r="H4022" s="52">
        <v>0</v>
      </c>
      <c r="I4022" s="52">
        <v>0</v>
      </c>
      <c r="J4022" s="52">
        <v>0</v>
      </c>
      <c r="K4022" s="52">
        <v>0</v>
      </c>
      <c r="L4022" s="52">
        <v>0</v>
      </c>
      <c r="M4022" s="53">
        <v>0</v>
      </c>
    </row>
    <row r="4023" spans="1:13" x14ac:dyDescent="0.4">
      <c r="A4023" s="54"/>
      <c r="B4023" s="55">
        <v>4005</v>
      </c>
      <c r="C4023" s="55">
        <v>0</v>
      </c>
      <c r="D4023" s="55">
        <v>0</v>
      </c>
      <c r="E4023" s="55">
        <v>0</v>
      </c>
      <c r="F4023" s="55">
        <v>0</v>
      </c>
      <c r="G4023" s="55">
        <v>5873203.8507404327</v>
      </c>
      <c r="H4023" s="55">
        <v>0</v>
      </c>
      <c r="I4023" s="55">
        <v>0</v>
      </c>
      <c r="J4023" s="55">
        <v>0</v>
      </c>
      <c r="K4023" s="55">
        <v>0</v>
      </c>
      <c r="L4023" s="55">
        <v>8856599.7177275494</v>
      </c>
      <c r="M4023" s="56">
        <v>14729803.568467982</v>
      </c>
    </row>
    <row r="4024" spans="1:13" x14ac:dyDescent="0.4">
      <c r="A4024" s="51"/>
      <c r="B4024" s="52">
        <v>4006</v>
      </c>
      <c r="C4024" s="52">
        <v>0</v>
      </c>
      <c r="D4024" s="52">
        <v>0</v>
      </c>
      <c r="E4024" s="52">
        <v>0</v>
      </c>
      <c r="F4024" s="52">
        <v>0</v>
      </c>
      <c r="G4024" s="52">
        <v>0</v>
      </c>
      <c r="H4024" s="52">
        <v>0</v>
      </c>
      <c r="I4024" s="52">
        <v>0</v>
      </c>
      <c r="J4024" s="52">
        <v>43273351.347450942</v>
      </c>
      <c r="K4024" s="52">
        <v>151734712.23749214</v>
      </c>
      <c r="L4024" s="52">
        <v>0</v>
      </c>
      <c r="M4024" s="53">
        <v>151734712.23749214</v>
      </c>
    </row>
    <row r="4025" spans="1:13" x14ac:dyDescent="0.4">
      <c r="A4025" s="54"/>
      <c r="B4025" s="55">
        <v>4007</v>
      </c>
      <c r="C4025" s="55">
        <v>0</v>
      </c>
      <c r="D4025" s="55">
        <v>6840710.5671648877</v>
      </c>
      <c r="E4025" s="55">
        <v>0</v>
      </c>
      <c r="F4025" s="55">
        <v>0</v>
      </c>
      <c r="G4025" s="55">
        <v>0</v>
      </c>
      <c r="H4025" s="55">
        <v>9602397.0518044122</v>
      </c>
      <c r="I4025" s="55">
        <v>0</v>
      </c>
      <c r="J4025" s="55">
        <v>0</v>
      </c>
      <c r="K4025" s="55">
        <v>0</v>
      </c>
      <c r="L4025" s="55">
        <v>6044419.8051408399</v>
      </c>
      <c r="M4025" s="56">
        <v>22487527.424110137</v>
      </c>
    </row>
    <row r="4026" spans="1:13" x14ac:dyDescent="0.4">
      <c r="A4026" s="51"/>
      <c r="B4026" s="52">
        <v>4008</v>
      </c>
      <c r="C4026" s="52">
        <v>0</v>
      </c>
      <c r="D4026" s="52">
        <v>30785215.206365712</v>
      </c>
      <c r="E4026" s="52">
        <v>29276564.791022524</v>
      </c>
      <c r="F4026" s="52">
        <v>0</v>
      </c>
      <c r="G4026" s="52">
        <v>0</v>
      </c>
      <c r="H4026" s="52">
        <v>0</v>
      </c>
      <c r="I4026" s="52">
        <v>0</v>
      </c>
      <c r="J4026" s="52">
        <v>8401037.2489635833</v>
      </c>
      <c r="K4026" s="52">
        <v>0</v>
      </c>
      <c r="L4026" s="52">
        <v>0</v>
      </c>
      <c r="M4026" s="53">
        <v>60061779.997388244</v>
      </c>
    </row>
    <row r="4027" spans="1:13" x14ac:dyDescent="0.4">
      <c r="A4027" s="54"/>
      <c r="B4027" s="55">
        <v>4009</v>
      </c>
      <c r="C4027" s="55">
        <v>0</v>
      </c>
      <c r="D4027" s="55">
        <v>0</v>
      </c>
      <c r="E4027" s="55">
        <v>0</v>
      </c>
      <c r="F4027" s="55">
        <v>0</v>
      </c>
      <c r="G4027" s="55">
        <v>0</v>
      </c>
      <c r="H4027" s="55">
        <v>0</v>
      </c>
      <c r="I4027" s="55">
        <v>6083949.6005603001</v>
      </c>
      <c r="J4027" s="55">
        <v>0</v>
      </c>
      <c r="K4027" s="55">
        <v>0</v>
      </c>
      <c r="L4027" s="55">
        <v>0</v>
      </c>
      <c r="M4027" s="56">
        <v>6083949.6005603001</v>
      </c>
    </row>
    <row r="4028" spans="1:13" x14ac:dyDescent="0.4">
      <c r="A4028" s="51"/>
      <c r="B4028" s="52">
        <v>4010</v>
      </c>
      <c r="C4028" s="52">
        <v>12644210.356128678</v>
      </c>
      <c r="D4028" s="52">
        <v>0</v>
      </c>
      <c r="E4028" s="52">
        <v>0</v>
      </c>
      <c r="F4028" s="52">
        <v>6801148.2608639449</v>
      </c>
      <c r="G4028" s="52">
        <v>0</v>
      </c>
      <c r="H4028" s="52">
        <v>0</v>
      </c>
      <c r="I4028" s="52">
        <v>0</v>
      </c>
      <c r="J4028" s="52">
        <v>0</v>
      </c>
      <c r="K4028" s="52">
        <v>20736734.597317804</v>
      </c>
      <c r="L4028" s="52">
        <v>0</v>
      </c>
      <c r="M4028" s="53">
        <v>40182093.214310423</v>
      </c>
    </row>
    <row r="4029" spans="1:13" x14ac:dyDescent="0.4">
      <c r="A4029" s="54"/>
      <c r="B4029" s="55">
        <v>4011</v>
      </c>
      <c r="C4029" s="55">
        <v>0</v>
      </c>
      <c r="D4029" s="55">
        <v>0</v>
      </c>
      <c r="E4029" s="55">
        <v>0</v>
      </c>
      <c r="F4029" s="55">
        <v>11986852.147163868</v>
      </c>
      <c r="G4029" s="55">
        <v>5822122.9489934938</v>
      </c>
      <c r="H4029" s="55">
        <v>0</v>
      </c>
      <c r="I4029" s="55">
        <v>0</v>
      </c>
      <c r="J4029" s="55">
        <v>0</v>
      </c>
      <c r="K4029" s="55">
        <v>0</v>
      </c>
      <c r="L4029" s="55">
        <v>0</v>
      </c>
      <c r="M4029" s="56">
        <v>17808975.096157361</v>
      </c>
    </row>
    <row r="4030" spans="1:13" x14ac:dyDescent="0.4">
      <c r="A4030" s="51"/>
      <c r="B4030" s="52">
        <v>4012</v>
      </c>
      <c r="C4030" s="52">
        <v>0</v>
      </c>
      <c r="D4030" s="52">
        <v>0</v>
      </c>
      <c r="E4030" s="52">
        <v>16627630.506770238</v>
      </c>
      <c r="F4030" s="52">
        <v>61847430.807810813</v>
      </c>
      <c r="G4030" s="52">
        <v>0</v>
      </c>
      <c r="H4030" s="52">
        <v>0</v>
      </c>
      <c r="I4030" s="52">
        <v>0</v>
      </c>
      <c r="J4030" s="52">
        <v>0</v>
      </c>
      <c r="K4030" s="52">
        <v>0</v>
      </c>
      <c r="L4030" s="52">
        <v>0</v>
      </c>
      <c r="M4030" s="53">
        <v>78475061.314581051</v>
      </c>
    </row>
    <row r="4031" spans="1:13" x14ac:dyDescent="0.4">
      <c r="A4031" s="54"/>
      <c r="B4031" s="55">
        <v>4013</v>
      </c>
      <c r="C4031" s="55">
        <v>0</v>
      </c>
      <c r="D4031" s="55">
        <v>0</v>
      </c>
      <c r="E4031" s="55">
        <v>0</v>
      </c>
      <c r="F4031" s="55">
        <v>0</v>
      </c>
      <c r="G4031" s="55">
        <v>0</v>
      </c>
      <c r="H4031" s="55">
        <v>0</v>
      </c>
      <c r="I4031" s="55">
        <v>0</v>
      </c>
      <c r="J4031" s="55">
        <v>0</v>
      </c>
      <c r="K4031" s="55">
        <v>0</v>
      </c>
      <c r="L4031" s="55">
        <v>0</v>
      </c>
      <c r="M4031" s="56">
        <v>0</v>
      </c>
    </row>
    <row r="4032" spans="1:13" x14ac:dyDescent="0.4">
      <c r="A4032" s="51"/>
      <c r="B4032" s="52">
        <v>4014</v>
      </c>
      <c r="C4032" s="52">
        <v>0</v>
      </c>
      <c r="D4032" s="52">
        <v>0</v>
      </c>
      <c r="E4032" s="52">
        <v>0</v>
      </c>
      <c r="F4032" s="52">
        <v>0</v>
      </c>
      <c r="G4032" s="52">
        <v>0</v>
      </c>
      <c r="H4032" s="52">
        <v>0</v>
      </c>
      <c r="I4032" s="52">
        <v>0</v>
      </c>
      <c r="J4032" s="52">
        <v>0</v>
      </c>
      <c r="K4032" s="52">
        <v>9062366.436621096</v>
      </c>
      <c r="L4032" s="52">
        <v>82055071.09418574</v>
      </c>
      <c r="M4032" s="53">
        <v>91117437.530806825</v>
      </c>
    </row>
    <row r="4033" spans="1:13" x14ac:dyDescent="0.4">
      <c r="A4033" s="54"/>
      <c r="B4033" s="55">
        <v>4015</v>
      </c>
      <c r="C4033" s="55">
        <v>0</v>
      </c>
      <c r="D4033" s="55">
        <v>12143469.638593564</v>
      </c>
      <c r="E4033" s="55">
        <v>0</v>
      </c>
      <c r="F4033" s="55">
        <v>0</v>
      </c>
      <c r="G4033" s="55">
        <v>0</v>
      </c>
      <c r="H4033" s="55">
        <v>0</v>
      </c>
      <c r="I4033" s="55">
        <v>0</v>
      </c>
      <c r="J4033" s="55">
        <v>0</v>
      </c>
      <c r="K4033" s="55">
        <v>0</v>
      </c>
      <c r="L4033" s="55">
        <v>0</v>
      </c>
      <c r="M4033" s="56">
        <v>12143469.638593564</v>
      </c>
    </row>
    <row r="4034" spans="1:13" x14ac:dyDescent="0.4">
      <c r="A4034" s="51"/>
      <c r="B4034" s="52">
        <v>4016</v>
      </c>
      <c r="C4034" s="52">
        <v>0</v>
      </c>
      <c r="D4034" s="52">
        <v>76830276.064982906</v>
      </c>
      <c r="E4034" s="52">
        <v>0</v>
      </c>
      <c r="F4034" s="52">
        <v>0</v>
      </c>
      <c r="G4034" s="52">
        <v>0</v>
      </c>
      <c r="H4034" s="52">
        <v>0</v>
      </c>
      <c r="I4034" s="52">
        <v>123979523.5284674</v>
      </c>
      <c r="J4034" s="52">
        <v>0</v>
      </c>
      <c r="K4034" s="52">
        <v>0</v>
      </c>
      <c r="L4034" s="52">
        <v>0</v>
      </c>
      <c r="M4034" s="53">
        <v>212334864.61922592</v>
      </c>
    </row>
    <row r="4035" spans="1:13" x14ac:dyDescent="0.4">
      <c r="A4035" s="54"/>
      <c r="B4035" s="55">
        <v>4017</v>
      </c>
      <c r="C4035" s="55">
        <v>0</v>
      </c>
      <c r="D4035" s="55">
        <v>0</v>
      </c>
      <c r="E4035" s="55">
        <v>0</v>
      </c>
      <c r="F4035" s="55">
        <v>0</v>
      </c>
      <c r="G4035" s="55">
        <v>0</v>
      </c>
      <c r="H4035" s="55">
        <v>0</v>
      </c>
      <c r="I4035" s="55">
        <v>6765574.0018947031</v>
      </c>
      <c r="J4035" s="55">
        <v>0</v>
      </c>
      <c r="K4035" s="55">
        <v>0</v>
      </c>
      <c r="L4035" s="55">
        <v>0</v>
      </c>
      <c r="M4035" s="56">
        <v>6765574.0018947031</v>
      </c>
    </row>
    <row r="4036" spans="1:13" x14ac:dyDescent="0.4">
      <c r="A4036" s="51"/>
      <c r="B4036" s="52">
        <v>4018</v>
      </c>
      <c r="C4036" s="52">
        <v>0</v>
      </c>
      <c r="D4036" s="52">
        <v>0</v>
      </c>
      <c r="E4036" s="52">
        <v>0</v>
      </c>
      <c r="F4036" s="52">
        <v>0</v>
      </c>
      <c r="G4036" s="52">
        <v>0</v>
      </c>
      <c r="H4036" s="52">
        <v>0</v>
      </c>
      <c r="I4036" s="52">
        <v>0</v>
      </c>
      <c r="J4036" s="52">
        <v>0</v>
      </c>
      <c r="K4036" s="52">
        <v>7512048.5328638051</v>
      </c>
      <c r="L4036" s="52">
        <v>0</v>
      </c>
      <c r="M4036" s="53">
        <v>7512048.5328638051</v>
      </c>
    </row>
    <row r="4037" spans="1:13" x14ac:dyDescent="0.4">
      <c r="A4037" s="54"/>
      <c r="B4037" s="55">
        <v>4019</v>
      </c>
      <c r="C4037" s="55">
        <v>0</v>
      </c>
      <c r="D4037" s="55">
        <v>0</v>
      </c>
      <c r="E4037" s="55">
        <v>0</v>
      </c>
      <c r="F4037" s="55">
        <v>0</v>
      </c>
      <c r="G4037" s="55">
        <v>0</v>
      </c>
      <c r="H4037" s="55">
        <v>0</v>
      </c>
      <c r="I4037" s="55">
        <v>0</v>
      </c>
      <c r="J4037" s="55">
        <v>0</v>
      </c>
      <c r="K4037" s="55">
        <v>0</v>
      </c>
      <c r="L4037" s="55">
        <v>28614843.469652414</v>
      </c>
      <c r="M4037" s="56">
        <v>28614843.469652414</v>
      </c>
    </row>
    <row r="4038" spans="1:13" x14ac:dyDescent="0.4">
      <c r="A4038" s="51"/>
      <c r="B4038" s="52">
        <v>4020</v>
      </c>
      <c r="C4038" s="52">
        <v>0</v>
      </c>
      <c r="D4038" s="52">
        <v>0</v>
      </c>
      <c r="E4038" s="52">
        <v>0</v>
      </c>
      <c r="F4038" s="52">
        <v>0</v>
      </c>
      <c r="G4038" s="52">
        <v>0</v>
      </c>
      <c r="H4038" s="52">
        <v>0</v>
      </c>
      <c r="I4038" s="52">
        <v>0</v>
      </c>
      <c r="J4038" s="52">
        <v>0</v>
      </c>
      <c r="K4038" s="52">
        <v>0</v>
      </c>
      <c r="L4038" s="52">
        <v>0</v>
      </c>
      <c r="M4038" s="53">
        <v>0</v>
      </c>
    </row>
    <row r="4039" spans="1:13" x14ac:dyDescent="0.4">
      <c r="A4039" s="54"/>
      <c r="B4039" s="55">
        <v>4021</v>
      </c>
      <c r="C4039" s="55">
        <v>0</v>
      </c>
      <c r="D4039" s="55">
        <v>0</v>
      </c>
      <c r="E4039" s="55">
        <v>6199525.2583798692</v>
      </c>
      <c r="F4039" s="55">
        <v>0</v>
      </c>
      <c r="G4039" s="55">
        <v>0</v>
      </c>
      <c r="H4039" s="55">
        <v>0</v>
      </c>
      <c r="I4039" s="55">
        <v>0</v>
      </c>
      <c r="J4039" s="55">
        <v>0</v>
      </c>
      <c r="K4039" s="55">
        <v>0</v>
      </c>
      <c r="L4039" s="55">
        <v>6255978.7921050303</v>
      </c>
      <c r="M4039" s="56">
        <v>22129595.600792013</v>
      </c>
    </row>
    <row r="4040" spans="1:13" x14ac:dyDescent="0.4">
      <c r="A4040" s="51"/>
      <c r="B4040" s="52">
        <v>4022</v>
      </c>
      <c r="C4040" s="52">
        <v>0</v>
      </c>
      <c r="D4040" s="52">
        <v>0</v>
      </c>
      <c r="E4040" s="52">
        <v>0</v>
      </c>
      <c r="F4040" s="52">
        <v>0</v>
      </c>
      <c r="G4040" s="52">
        <v>0</v>
      </c>
      <c r="H4040" s="52">
        <v>0</v>
      </c>
      <c r="I4040" s="52">
        <v>0</v>
      </c>
      <c r="J4040" s="52">
        <v>17269732.187443696</v>
      </c>
      <c r="K4040" s="52">
        <v>0</v>
      </c>
      <c r="L4040" s="52">
        <v>9787629.4411988407</v>
      </c>
      <c r="M4040" s="53">
        <v>9787629.4411988407</v>
      </c>
    </row>
    <row r="4041" spans="1:13" x14ac:dyDescent="0.4">
      <c r="A4041" s="54"/>
      <c r="B4041" s="55">
        <v>4023</v>
      </c>
      <c r="C4041" s="55">
        <v>0</v>
      </c>
      <c r="D4041" s="55">
        <v>0</v>
      </c>
      <c r="E4041" s="55">
        <v>0</v>
      </c>
      <c r="F4041" s="55">
        <v>0</v>
      </c>
      <c r="G4041" s="55">
        <v>706574134.13593221</v>
      </c>
      <c r="H4041" s="55">
        <v>0</v>
      </c>
      <c r="I4041" s="55">
        <v>0</v>
      </c>
      <c r="J4041" s="55">
        <v>47124508.383412339</v>
      </c>
      <c r="K4041" s="55">
        <v>0</v>
      </c>
      <c r="L4041" s="55">
        <v>0</v>
      </c>
      <c r="M4041" s="56">
        <v>706574134.13593221</v>
      </c>
    </row>
    <row r="4042" spans="1:13" x14ac:dyDescent="0.4">
      <c r="A4042" s="51"/>
      <c r="B4042" s="52">
        <v>4024</v>
      </c>
      <c r="C4042" s="52">
        <v>0</v>
      </c>
      <c r="D4042" s="52">
        <v>0</v>
      </c>
      <c r="E4042" s="52">
        <v>0</v>
      </c>
      <c r="F4042" s="52">
        <v>0</v>
      </c>
      <c r="G4042" s="52">
        <v>0</v>
      </c>
      <c r="H4042" s="52">
        <v>0</v>
      </c>
      <c r="I4042" s="52">
        <v>0</v>
      </c>
      <c r="J4042" s="52">
        <v>15434863.03936141</v>
      </c>
      <c r="K4042" s="52">
        <v>0</v>
      </c>
      <c r="L4042" s="52">
        <v>0</v>
      </c>
      <c r="M4042" s="53">
        <v>0</v>
      </c>
    </row>
    <row r="4043" spans="1:13" x14ac:dyDescent="0.4">
      <c r="A4043" s="54"/>
      <c r="B4043" s="55">
        <v>4025</v>
      </c>
      <c r="C4043" s="55">
        <v>7944072.2919071028</v>
      </c>
      <c r="D4043" s="55">
        <v>5982200.4659892377</v>
      </c>
      <c r="E4043" s="55">
        <v>17394544.61458721</v>
      </c>
      <c r="F4043" s="55">
        <v>0</v>
      </c>
      <c r="G4043" s="55">
        <v>0</v>
      </c>
      <c r="H4043" s="55">
        <v>0</v>
      </c>
      <c r="I4043" s="55">
        <v>0</v>
      </c>
      <c r="J4043" s="55">
        <v>0</v>
      </c>
      <c r="K4043" s="55">
        <v>0</v>
      </c>
      <c r="L4043" s="55">
        <v>0</v>
      </c>
      <c r="M4043" s="56">
        <v>31320817.372483552</v>
      </c>
    </row>
    <row r="4044" spans="1:13" x14ac:dyDescent="0.4">
      <c r="A4044" s="51"/>
      <c r="B4044" s="52">
        <v>4026</v>
      </c>
      <c r="C4044" s="52">
        <v>0</v>
      </c>
      <c r="D4044" s="52">
        <v>0</v>
      </c>
      <c r="E4044" s="52">
        <v>0</v>
      </c>
      <c r="F4044" s="52">
        <v>0</v>
      </c>
      <c r="G4044" s="52">
        <v>0</v>
      </c>
      <c r="H4044" s="52">
        <v>0</v>
      </c>
      <c r="I4044" s="52">
        <v>0</v>
      </c>
      <c r="J4044" s="52">
        <v>0</v>
      </c>
      <c r="K4044" s="52">
        <v>0</v>
      </c>
      <c r="L4044" s="52">
        <v>0</v>
      </c>
      <c r="M4044" s="53">
        <v>0</v>
      </c>
    </row>
    <row r="4045" spans="1:13" x14ac:dyDescent="0.4">
      <c r="A4045" s="54"/>
      <c r="B4045" s="55">
        <v>4027</v>
      </c>
      <c r="C4045" s="55">
        <v>0</v>
      </c>
      <c r="D4045" s="55">
        <v>0</v>
      </c>
      <c r="E4045" s="55">
        <v>0</v>
      </c>
      <c r="F4045" s="55">
        <v>0</v>
      </c>
      <c r="G4045" s="55">
        <v>0</v>
      </c>
      <c r="H4045" s="55">
        <v>0</v>
      </c>
      <c r="I4045" s="55">
        <v>0</v>
      </c>
      <c r="J4045" s="55">
        <v>0</v>
      </c>
      <c r="K4045" s="55">
        <v>0</v>
      </c>
      <c r="L4045" s="55">
        <v>0</v>
      </c>
      <c r="M4045" s="56">
        <v>0</v>
      </c>
    </row>
    <row r="4046" spans="1:13" x14ac:dyDescent="0.4">
      <c r="A4046" s="51"/>
      <c r="B4046" s="52">
        <v>4028</v>
      </c>
      <c r="C4046" s="52">
        <v>23225645.29263971</v>
      </c>
      <c r="D4046" s="52">
        <v>0</v>
      </c>
      <c r="E4046" s="52">
        <v>0</v>
      </c>
      <c r="F4046" s="52">
        <v>0</v>
      </c>
      <c r="G4046" s="52">
        <v>0</v>
      </c>
      <c r="H4046" s="52">
        <v>0</v>
      </c>
      <c r="I4046" s="52">
        <v>0</v>
      </c>
      <c r="J4046" s="52">
        <v>8294643.0504884748</v>
      </c>
      <c r="K4046" s="52">
        <v>0</v>
      </c>
      <c r="L4046" s="52">
        <v>7466534.961448634</v>
      </c>
      <c r="M4046" s="53">
        <v>30692180.254088342</v>
      </c>
    </row>
    <row r="4047" spans="1:13" x14ac:dyDescent="0.4">
      <c r="A4047" s="54"/>
      <c r="B4047" s="55">
        <v>4029</v>
      </c>
      <c r="C4047" s="55">
        <v>10731740.883597933</v>
      </c>
      <c r="D4047" s="55">
        <v>0</v>
      </c>
      <c r="E4047" s="55">
        <v>53949083.195026621</v>
      </c>
      <c r="F4047" s="55">
        <v>0</v>
      </c>
      <c r="G4047" s="55">
        <v>0</v>
      </c>
      <c r="H4047" s="55">
        <v>0</v>
      </c>
      <c r="I4047" s="55">
        <v>0</v>
      </c>
      <c r="J4047" s="55">
        <v>0</v>
      </c>
      <c r="K4047" s="55">
        <v>0</v>
      </c>
      <c r="L4047" s="55">
        <v>0</v>
      </c>
      <c r="M4047" s="56">
        <v>64680824.078624554</v>
      </c>
    </row>
    <row r="4048" spans="1:13" x14ac:dyDescent="0.4">
      <c r="A4048" s="51"/>
      <c r="B4048" s="52">
        <v>4030</v>
      </c>
      <c r="C4048" s="52">
        <v>6459429.2279888336</v>
      </c>
      <c r="D4048" s="52">
        <v>7215632.7020040797</v>
      </c>
      <c r="E4048" s="52">
        <v>0</v>
      </c>
      <c r="F4048" s="52">
        <v>0</v>
      </c>
      <c r="G4048" s="52">
        <v>0</v>
      </c>
      <c r="H4048" s="52">
        <v>0</v>
      </c>
      <c r="I4048" s="52">
        <v>0</v>
      </c>
      <c r="J4048" s="52">
        <v>44897037.98966004</v>
      </c>
      <c r="K4048" s="52">
        <v>7886250.5572420368</v>
      </c>
      <c r="L4048" s="52">
        <v>0</v>
      </c>
      <c r="M4048" s="53">
        <v>21561312.48723495</v>
      </c>
    </row>
    <row r="4049" spans="1:13" x14ac:dyDescent="0.4">
      <c r="A4049" s="54"/>
      <c r="B4049" s="55">
        <v>4031</v>
      </c>
      <c r="C4049" s="55">
        <v>0</v>
      </c>
      <c r="D4049" s="55">
        <v>0</v>
      </c>
      <c r="E4049" s="55">
        <v>0</v>
      </c>
      <c r="F4049" s="55">
        <v>0</v>
      </c>
      <c r="G4049" s="55">
        <v>0</v>
      </c>
      <c r="H4049" s="55">
        <v>0</v>
      </c>
      <c r="I4049" s="55">
        <v>0</v>
      </c>
      <c r="J4049" s="55">
        <v>26462488.049990054</v>
      </c>
      <c r="K4049" s="55">
        <v>0</v>
      </c>
      <c r="L4049" s="55">
        <v>0</v>
      </c>
      <c r="M4049" s="56">
        <v>0</v>
      </c>
    </row>
    <row r="4050" spans="1:13" x14ac:dyDescent="0.4">
      <c r="A4050" s="51"/>
      <c r="B4050" s="52">
        <v>4032</v>
      </c>
      <c r="C4050" s="52">
        <v>7719581.1273060143</v>
      </c>
      <c r="D4050" s="52">
        <v>0</v>
      </c>
      <c r="E4050" s="52">
        <v>0</v>
      </c>
      <c r="F4050" s="52">
        <v>0</v>
      </c>
      <c r="G4050" s="52">
        <v>0</v>
      </c>
      <c r="H4050" s="52">
        <v>0</v>
      </c>
      <c r="I4050" s="52">
        <v>0</v>
      </c>
      <c r="J4050" s="52">
        <v>0</v>
      </c>
      <c r="K4050" s="52">
        <v>9014260.7940214891</v>
      </c>
      <c r="L4050" s="52">
        <v>0</v>
      </c>
      <c r="M4050" s="53">
        <v>16733841.921327503</v>
      </c>
    </row>
    <row r="4051" spans="1:13" x14ac:dyDescent="0.4">
      <c r="A4051" s="54"/>
      <c r="B4051" s="55">
        <v>4033</v>
      </c>
      <c r="C4051" s="55">
        <v>0</v>
      </c>
      <c r="D4051" s="55">
        <v>0</v>
      </c>
      <c r="E4051" s="55">
        <v>0</v>
      </c>
      <c r="F4051" s="55">
        <v>0</v>
      </c>
      <c r="G4051" s="55">
        <v>0</v>
      </c>
      <c r="H4051" s="55">
        <v>0</v>
      </c>
      <c r="I4051" s="55">
        <v>0</v>
      </c>
      <c r="J4051" s="55">
        <v>15070352.302770415</v>
      </c>
      <c r="K4051" s="55">
        <v>0</v>
      </c>
      <c r="L4051" s="55">
        <v>0</v>
      </c>
      <c r="M4051" s="56">
        <v>0</v>
      </c>
    </row>
    <row r="4052" spans="1:13" x14ac:dyDescent="0.4">
      <c r="A4052" s="51"/>
      <c r="B4052" s="52">
        <v>4034</v>
      </c>
      <c r="C4052" s="52">
        <v>0</v>
      </c>
      <c r="D4052" s="52">
        <v>0</v>
      </c>
      <c r="E4052" s="52">
        <v>0</v>
      </c>
      <c r="F4052" s="52">
        <v>0</v>
      </c>
      <c r="G4052" s="52">
        <v>0</v>
      </c>
      <c r="H4052" s="52">
        <v>0</v>
      </c>
      <c r="I4052" s="52">
        <v>0</v>
      </c>
      <c r="J4052" s="52">
        <v>6146420.6138714701</v>
      </c>
      <c r="K4052" s="52">
        <v>0</v>
      </c>
      <c r="L4052" s="52">
        <v>0</v>
      </c>
      <c r="M4052" s="53">
        <v>0</v>
      </c>
    </row>
    <row r="4053" spans="1:13" x14ac:dyDescent="0.4">
      <c r="A4053" s="54"/>
      <c r="B4053" s="55">
        <v>4035</v>
      </c>
      <c r="C4053" s="55">
        <v>0</v>
      </c>
      <c r="D4053" s="55">
        <v>0</v>
      </c>
      <c r="E4053" s="55">
        <v>0</v>
      </c>
      <c r="F4053" s="55">
        <v>0</v>
      </c>
      <c r="G4053" s="55">
        <v>0</v>
      </c>
      <c r="H4053" s="55">
        <v>10952393.515494317</v>
      </c>
      <c r="I4053" s="55">
        <v>0</v>
      </c>
      <c r="J4053" s="55">
        <v>30261136.924973089</v>
      </c>
      <c r="K4053" s="55">
        <v>0</v>
      </c>
      <c r="L4053" s="55">
        <v>0</v>
      </c>
      <c r="M4053" s="56">
        <v>10952393.515494317</v>
      </c>
    </row>
    <row r="4054" spans="1:13" x14ac:dyDescent="0.4">
      <c r="A4054" s="51"/>
      <c r="B4054" s="52">
        <v>4036</v>
      </c>
      <c r="C4054" s="52">
        <v>0</v>
      </c>
      <c r="D4054" s="52">
        <v>0</v>
      </c>
      <c r="E4054" s="52">
        <v>0</v>
      </c>
      <c r="F4054" s="52">
        <v>0</v>
      </c>
      <c r="G4054" s="52">
        <v>24134219.057256579</v>
      </c>
      <c r="H4054" s="52">
        <v>0</v>
      </c>
      <c r="I4054" s="52">
        <v>0</v>
      </c>
      <c r="J4054" s="52">
        <v>13989554.61014528</v>
      </c>
      <c r="K4054" s="52">
        <v>0</v>
      </c>
      <c r="L4054" s="52">
        <v>0</v>
      </c>
      <c r="M4054" s="53">
        <v>24134219.057256579</v>
      </c>
    </row>
    <row r="4055" spans="1:13" x14ac:dyDescent="0.4">
      <c r="A4055" s="54"/>
      <c r="B4055" s="55">
        <v>4037</v>
      </c>
      <c r="C4055" s="55">
        <v>0</v>
      </c>
      <c r="D4055" s="55">
        <v>0</v>
      </c>
      <c r="E4055" s="55">
        <v>0</v>
      </c>
      <c r="F4055" s="55">
        <v>0</v>
      </c>
      <c r="G4055" s="55">
        <v>0</v>
      </c>
      <c r="H4055" s="55">
        <v>23963912.314292509</v>
      </c>
      <c r="I4055" s="55">
        <v>0</v>
      </c>
      <c r="J4055" s="55">
        <v>0</v>
      </c>
      <c r="K4055" s="55">
        <v>0</v>
      </c>
      <c r="L4055" s="55">
        <v>13638993.345525306</v>
      </c>
      <c r="M4055" s="56">
        <v>37602905.659817815</v>
      </c>
    </row>
    <row r="4056" spans="1:13" x14ac:dyDescent="0.4">
      <c r="A4056" s="51"/>
      <c r="B4056" s="52">
        <v>4038</v>
      </c>
      <c r="C4056" s="52">
        <v>0</v>
      </c>
      <c r="D4056" s="52">
        <v>0</v>
      </c>
      <c r="E4056" s="52">
        <v>0</v>
      </c>
      <c r="F4056" s="52">
        <v>0</v>
      </c>
      <c r="G4056" s="52">
        <v>0</v>
      </c>
      <c r="H4056" s="52">
        <v>0</v>
      </c>
      <c r="I4056" s="52">
        <v>0</v>
      </c>
      <c r="J4056" s="52">
        <v>0</v>
      </c>
      <c r="K4056" s="52">
        <v>0</v>
      </c>
      <c r="L4056" s="52">
        <v>0</v>
      </c>
      <c r="M4056" s="53">
        <v>0</v>
      </c>
    </row>
    <row r="4057" spans="1:13" x14ac:dyDescent="0.4">
      <c r="A4057" s="54"/>
      <c r="B4057" s="55">
        <v>4039</v>
      </c>
      <c r="C4057" s="55">
        <v>16551467.085176775</v>
      </c>
      <c r="D4057" s="55">
        <v>11275673.127859917</v>
      </c>
      <c r="E4057" s="55">
        <v>6277141.176499811</v>
      </c>
      <c r="F4057" s="55">
        <v>153163050.20490107</v>
      </c>
      <c r="G4057" s="55">
        <v>6662624.1471388089</v>
      </c>
      <c r="H4057" s="55">
        <v>0</v>
      </c>
      <c r="I4057" s="55">
        <v>0</v>
      </c>
      <c r="J4057" s="55">
        <v>0</v>
      </c>
      <c r="K4057" s="55">
        <v>0</v>
      </c>
      <c r="L4057" s="55">
        <v>0</v>
      </c>
      <c r="M4057" s="56">
        <v>193929955.74157637</v>
      </c>
    </row>
    <row r="4058" spans="1:13" x14ac:dyDescent="0.4">
      <c r="A4058" s="51"/>
      <c r="B4058" s="52">
        <v>4040</v>
      </c>
      <c r="C4058" s="52">
        <v>0</v>
      </c>
      <c r="D4058" s="52">
        <v>0</v>
      </c>
      <c r="E4058" s="52">
        <v>0</v>
      </c>
      <c r="F4058" s="52">
        <v>19597598.075403724</v>
      </c>
      <c r="G4058" s="52">
        <v>0</v>
      </c>
      <c r="H4058" s="52">
        <v>0</v>
      </c>
      <c r="I4058" s="52">
        <v>0</v>
      </c>
      <c r="J4058" s="52">
        <v>0</v>
      </c>
      <c r="K4058" s="52">
        <v>0</v>
      </c>
      <c r="L4058" s="52">
        <v>0</v>
      </c>
      <c r="M4058" s="53">
        <v>19597598.075403724</v>
      </c>
    </row>
    <row r="4059" spans="1:13" x14ac:dyDescent="0.4">
      <c r="A4059" s="54"/>
      <c r="B4059" s="55">
        <v>4041</v>
      </c>
      <c r="C4059" s="55">
        <v>8454561.4824401438</v>
      </c>
      <c r="D4059" s="55">
        <v>0</v>
      </c>
      <c r="E4059" s="55">
        <v>0</v>
      </c>
      <c r="F4059" s="55">
        <v>0</v>
      </c>
      <c r="G4059" s="55">
        <v>0</v>
      </c>
      <c r="H4059" s="55">
        <v>0</v>
      </c>
      <c r="I4059" s="55">
        <v>0</v>
      </c>
      <c r="J4059" s="55">
        <v>0</v>
      </c>
      <c r="K4059" s="55">
        <v>0</v>
      </c>
      <c r="L4059" s="55">
        <v>0</v>
      </c>
      <c r="M4059" s="56">
        <v>8454561.4824401438</v>
      </c>
    </row>
    <row r="4060" spans="1:13" x14ac:dyDescent="0.4">
      <c r="A4060" s="51"/>
      <c r="B4060" s="52">
        <v>4042</v>
      </c>
      <c r="C4060" s="52">
        <v>0</v>
      </c>
      <c r="D4060" s="52">
        <v>0</v>
      </c>
      <c r="E4060" s="52">
        <v>14692418.681466231</v>
      </c>
      <c r="F4060" s="52">
        <v>0</v>
      </c>
      <c r="G4060" s="52">
        <v>0</v>
      </c>
      <c r="H4060" s="52">
        <v>5858067.8162708925</v>
      </c>
      <c r="I4060" s="52">
        <v>0</v>
      </c>
      <c r="J4060" s="52">
        <v>0</v>
      </c>
      <c r="K4060" s="52">
        <v>0</v>
      </c>
      <c r="L4060" s="52">
        <v>0</v>
      </c>
      <c r="M4060" s="53">
        <v>20550486.497737125</v>
      </c>
    </row>
    <row r="4061" spans="1:13" x14ac:dyDescent="0.4">
      <c r="A4061" s="54"/>
      <c r="B4061" s="55">
        <v>4043</v>
      </c>
      <c r="C4061" s="55">
        <v>0</v>
      </c>
      <c r="D4061" s="55">
        <v>0</v>
      </c>
      <c r="E4061" s="55">
        <v>0</v>
      </c>
      <c r="F4061" s="55">
        <v>0</v>
      </c>
      <c r="G4061" s="55">
        <v>0</v>
      </c>
      <c r="H4061" s="55">
        <v>0</v>
      </c>
      <c r="I4061" s="55">
        <v>0</v>
      </c>
      <c r="J4061" s="55">
        <v>0</v>
      </c>
      <c r="K4061" s="55">
        <v>0</v>
      </c>
      <c r="L4061" s="55">
        <v>0</v>
      </c>
      <c r="M4061" s="56">
        <v>0</v>
      </c>
    </row>
    <row r="4062" spans="1:13" x14ac:dyDescent="0.4">
      <c r="A4062" s="51"/>
      <c r="B4062" s="52">
        <v>4044</v>
      </c>
      <c r="C4062" s="52">
        <v>0</v>
      </c>
      <c r="D4062" s="52">
        <v>0</v>
      </c>
      <c r="E4062" s="52">
        <v>0</v>
      </c>
      <c r="F4062" s="52">
        <v>0</v>
      </c>
      <c r="G4062" s="52">
        <v>12076153.722513372</v>
      </c>
      <c r="H4062" s="52">
        <v>0</v>
      </c>
      <c r="I4062" s="52">
        <v>0</v>
      </c>
      <c r="J4062" s="52">
        <v>0</v>
      </c>
      <c r="K4062" s="52">
        <v>0</v>
      </c>
      <c r="L4062" s="52">
        <v>0</v>
      </c>
      <c r="M4062" s="53">
        <v>12076153.722513372</v>
      </c>
    </row>
    <row r="4063" spans="1:13" x14ac:dyDescent="0.4">
      <c r="A4063" s="54"/>
      <c r="B4063" s="55">
        <v>4045</v>
      </c>
      <c r="C4063" s="55">
        <v>0</v>
      </c>
      <c r="D4063" s="55">
        <v>0</v>
      </c>
      <c r="E4063" s="55">
        <v>0</v>
      </c>
      <c r="F4063" s="55">
        <v>13485076.229352944</v>
      </c>
      <c r="G4063" s="55">
        <v>52929346.856869489</v>
      </c>
      <c r="H4063" s="55">
        <v>0</v>
      </c>
      <c r="I4063" s="55">
        <v>0</v>
      </c>
      <c r="J4063" s="55">
        <v>10434180.198075872</v>
      </c>
      <c r="K4063" s="55">
        <v>6785071.6497429367</v>
      </c>
      <c r="L4063" s="55">
        <v>0</v>
      </c>
      <c r="M4063" s="56">
        <v>73199494.735965371</v>
      </c>
    </row>
    <row r="4064" spans="1:13" x14ac:dyDescent="0.4">
      <c r="A4064" s="51"/>
      <c r="B4064" s="52">
        <v>4046</v>
      </c>
      <c r="C4064" s="52">
        <v>0</v>
      </c>
      <c r="D4064" s="52">
        <v>0</v>
      </c>
      <c r="E4064" s="52">
        <v>0</v>
      </c>
      <c r="F4064" s="52">
        <v>0</v>
      </c>
      <c r="G4064" s="52">
        <v>0</v>
      </c>
      <c r="H4064" s="52">
        <v>0</v>
      </c>
      <c r="I4064" s="52">
        <v>0</v>
      </c>
      <c r="J4064" s="52">
        <v>0</v>
      </c>
      <c r="K4064" s="52">
        <v>0</v>
      </c>
      <c r="L4064" s="52">
        <v>0</v>
      </c>
      <c r="M4064" s="53">
        <v>0</v>
      </c>
    </row>
    <row r="4065" spans="1:13" x14ac:dyDescent="0.4">
      <c r="A4065" s="54"/>
      <c r="B4065" s="55">
        <v>4047</v>
      </c>
      <c r="C4065" s="55">
        <v>0</v>
      </c>
      <c r="D4065" s="55">
        <v>0</v>
      </c>
      <c r="E4065" s="55">
        <v>0</v>
      </c>
      <c r="F4065" s="55">
        <v>0</v>
      </c>
      <c r="G4065" s="55">
        <v>0</v>
      </c>
      <c r="H4065" s="55">
        <v>0</v>
      </c>
      <c r="I4065" s="55">
        <v>0</v>
      </c>
      <c r="J4065" s="55">
        <v>0</v>
      </c>
      <c r="K4065" s="55">
        <v>0</v>
      </c>
      <c r="L4065" s="55">
        <v>0</v>
      </c>
      <c r="M4065" s="56">
        <v>0</v>
      </c>
    </row>
    <row r="4066" spans="1:13" x14ac:dyDescent="0.4">
      <c r="A4066" s="51"/>
      <c r="B4066" s="52">
        <v>4048</v>
      </c>
      <c r="C4066" s="52">
        <v>0</v>
      </c>
      <c r="D4066" s="52">
        <v>0</v>
      </c>
      <c r="E4066" s="52">
        <v>0</v>
      </c>
      <c r="F4066" s="52">
        <v>0</v>
      </c>
      <c r="G4066" s="52">
        <v>0</v>
      </c>
      <c r="H4066" s="52">
        <v>0</v>
      </c>
      <c r="I4066" s="52">
        <v>0</v>
      </c>
      <c r="J4066" s="52">
        <v>0</v>
      </c>
      <c r="K4066" s="52">
        <v>0</v>
      </c>
      <c r="L4066" s="52">
        <v>0</v>
      </c>
      <c r="M4066" s="53">
        <v>0</v>
      </c>
    </row>
    <row r="4067" spans="1:13" x14ac:dyDescent="0.4">
      <c r="A4067" s="54"/>
      <c r="B4067" s="55">
        <v>4049</v>
      </c>
      <c r="C4067" s="55">
        <v>0</v>
      </c>
      <c r="D4067" s="55">
        <v>0</v>
      </c>
      <c r="E4067" s="55">
        <v>0</v>
      </c>
      <c r="F4067" s="55">
        <v>0</v>
      </c>
      <c r="G4067" s="55">
        <v>0</v>
      </c>
      <c r="H4067" s="55">
        <v>0</v>
      </c>
      <c r="I4067" s="55">
        <v>6026805.7263624044</v>
      </c>
      <c r="J4067" s="55">
        <v>0</v>
      </c>
      <c r="K4067" s="55">
        <v>0</v>
      </c>
      <c r="L4067" s="55">
        <v>0</v>
      </c>
      <c r="M4067" s="56">
        <v>31646434.964792803</v>
      </c>
    </row>
    <row r="4068" spans="1:13" x14ac:dyDescent="0.4">
      <c r="A4068" s="51"/>
      <c r="B4068" s="52">
        <v>4050</v>
      </c>
      <c r="C4068" s="52">
        <v>0</v>
      </c>
      <c r="D4068" s="52">
        <v>6585565.602436793</v>
      </c>
      <c r="E4068" s="52">
        <v>0</v>
      </c>
      <c r="F4068" s="52">
        <v>0</v>
      </c>
      <c r="G4068" s="52">
        <v>0</v>
      </c>
      <c r="H4068" s="52">
        <v>0</v>
      </c>
      <c r="I4068" s="52">
        <v>0</v>
      </c>
      <c r="J4068" s="52">
        <v>0</v>
      </c>
      <c r="K4068" s="52">
        <v>0</v>
      </c>
      <c r="L4068" s="52">
        <v>0</v>
      </c>
      <c r="M4068" s="53">
        <v>6585565.602436793</v>
      </c>
    </row>
    <row r="4069" spans="1:13" x14ac:dyDescent="0.4">
      <c r="A4069" s="54"/>
      <c r="B4069" s="55">
        <v>4051</v>
      </c>
      <c r="C4069" s="55">
        <v>5892406.6499547046</v>
      </c>
      <c r="D4069" s="55">
        <v>0</v>
      </c>
      <c r="E4069" s="55">
        <v>0</v>
      </c>
      <c r="F4069" s="55">
        <v>0</v>
      </c>
      <c r="G4069" s="55">
        <v>0</v>
      </c>
      <c r="H4069" s="55">
        <v>0</v>
      </c>
      <c r="I4069" s="55">
        <v>0</v>
      </c>
      <c r="J4069" s="55">
        <v>6691519.6216026787</v>
      </c>
      <c r="K4069" s="55">
        <v>0</v>
      </c>
      <c r="L4069" s="55">
        <v>0</v>
      </c>
      <c r="M4069" s="56">
        <v>5892406.6499547046</v>
      </c>
    </row>
    <row r="4070" spans="1:13" x14ac:dyDescent="0.4">
      <c r="A4070" s="51"/>
      <c r="B4070" s="52">
        <v>4052</v>
      </c>
      <c r="C4070" s="52">
        <v>0</v>
      </c>
      <c r="D4070" s="52">
        <v>0</v>
      </c>
      <c r="E4070" s="52">
        <v>0</v>
      </c>
      <c r="F4070" s="52">
        <v>0</v>
      </c>
      <c r="G4070" s="52">
        <v>0</v>
      </c>
      <c r="H4070" s="52">
        <v>0</v>
      </c>
      <c r="I4070" s="52">
        <v>0</v>
      </c>
      <c r="J4070" s="52">
        <v>8317459.186215641</v>
      </c>
      <c r="K4070" s="52">
        <v>0</v>
      </c>
      <c r="L4070" s="52">
        <v>0</v>
      </c>
      <c r="M4070" s="53">
        <v>0</v>
      </c>
    </row>
    <row r="4071" spans="1:13" x14ac:dyDescent="0.4">
      <c r="A4071" s="54"/>
      <c r="B4071" s="55">
        <v>4053</v>
      </c>
      <c r="C4071" s="55">
        <v>0</v>
      </c>
      <c r="D4071" s="55">
        <v>0</v>
      </c>
      <c r="E4071" s="55">
        <v>0</v>
      </c>
      <c r="F4071" s="55">
        <v>30608905.243423127</v>
      </c>
      <c r="G4071" s="55">
        <v>0</v>
      </c>
      <c r="H4071" s="55">
        <v>0</v>
      </c>
      <c r="I4071" s="55">
        <v>0</v>
      </c>
      <c r="J4071" s="55">
        <v>0</v>
      </c>
      <c r="K4071" s="55">
        <v>0</v>
      </c>
      <c r="L4071" s="55">
        <v>0</v>
      </c>
      <c r="M4071" s="56">
        <v>30608905.243423127</v>
      </c>
    </row>
    <row r="4072" spans="1:13" x14ac:dyDescent="0.4">
      <c r="A4072" s="51"/>
      <c r="B4072" s="52">
        <v>4054</v>
      </c>
      <c r="C4072" s="52">
        <v>0</v>
      </c>
      <c r="D4072" s="52">
        <v>0</v>
      </c>
      <c r="E4072" s="52">
        <v>0</v>
      </c>
      <c r="F4072" s="52">
        <v>0</v>
      </c>
      <c r="G4072" s="52">
        <v>0</v>
      </c>
      <c r="H4072" s="52">
        <v>0</v>
      </c>
      <c r="I4072" s="52">
        <v>0</v>
      </c>
      <c r="J4072" s="52">
        <v>0</v>
      </c>
      <c r="K4072" s="52">
        <v>0</v>
      </c>
      <c r="L4072" s="52">
        <v>0</v>
      </c>
      <c r="M4072" s="53">
        <v>0</v>
      </c>
    </row>
    <row r="4073" spans="1:13" x14ac:dyDescent="0.4">
      <c r="A4073" s="54"/>
      <c r="B4073" s="55">
        <v>4055</v>
      </c>
      <c r="C4073" s="55">
        <v>7132155.4523535827</v>
      </c>
      <c r="D4073" s="55">
        <v>0</v>
      </c>
      <c r="E4073" s="55">
        <v>0</v>
      </c>
      <c r="F4073" s="55">
        <v>0</v>
      </c>
      <c r="G4073" s="55">
        <v>0</v>
      </c>
      <c r="H4073" s="55">
        <v>0</v>
      </c>
      <c r="I4073" s="55">
        <v>0</v>
      </c>
      <c r="J4073" s="55">
        <v>0</v>
      </c>
      <c r="K4073" s="55">
        <v>10592748.411993507</v>
      </c>
      <c r="L4073" s="55">
        <v>0</v>
      </c>
      <c r="M4073" s="56">
        <v>17724903.864347089</v>
      </c>
    </row>
    <row r="4074" spans="1:13" x14ac:dyDescent="0.4">
      <c r="A4074" s="51"/>
      <c r="B4074" s="52">
        <v>4056</v>
      </c>
      <c r="C4074" s="52">
        <v>0</v>
      </c>
      <c r="D4074" s="52">
        <v>0</v>
      </c>
      <c r="E4074" s="52">
        <v>0</v>
      </c>
      <c r="F4074" s="52">
        <v>0</v>
      </c>
      <c r="G4074" s="52">
        <v>8959364.6775550395</v>
      </c>
      <c r="H4074" s="52">
        <v>0</v>
      </c>
      <c r="I4074" s="52">
        <v>0</v>
      </c>
      <c r="J4074" s="52">
        <v>0</v>
      </c>
      <c r="K4074" s="52">
        <v>0</v>
      </c>
      <c r="L4074" s="52">
        <v>0</v>
      </c>
      <c r="M4074" s="53">
        <v>8959364.6775550395</v>
      </c>
    </row>
    <row r="4075" spans="1:13" x14ac:dyDescent="0.4">
      <c r="A4075" s="54"/>
      <c r="B4075" s="55">
        <v>4057</v>
      </c>
      <c r="C4075" s="55">
        <v>0</v>
      </c>
      <c r="D4075" s="55">
        <v>0</v>
      </c>
      <c r="E4075" s="55">
        <v>0</v>
      </c>
      <c r="F4075" s="55">
        <v>0</v>
      </c>
      <c r="G4075" s="55">
        <v>0</v>
      </c>
      <c r="H4075" s="55">
        <v>0</v>
      </c>
      <c r="I4075" s="55">
        <v>0</v>
      </c>
      <c r="J4075" s="55">
        <v>0</v>
      </c>
      <c r="K4075" s="55">
        <v>5945025.6666359166</v>
      </c>
      <c r="L4075" s="55">
        <v>0</v>
      </c>
      <c r="M4075" s="56">
        <v>5945025.6666359166</v>
      </c>
    </row>
    <row r="4076" spans="1:13" x14ac:dyDescent="0.4">
      <c r="A4076" s="51"/>
      <c r="B4076" s="52">
        <v>4058</v>
      </c>
      <c r="C4076" s="52">
        <v>0</v>
      </c>
      <c r="D4076" s="52">
        <v>0</v>
      </c>
      <c r="E4076" s="52">
        <v>0</v>
      </c>
      <c r="F4076" s="52">
        <v>0</v>
      </c>
      <c r="G4076" s="52">
        <v>0</v>
      </c>
      <c r="H4076" s="52">
        <v>7903009.790309133</v>
      </c>
      <c r="I4076" s="52">
        <v>0</v>
      </c>
      <c r="J4076" s="52">
        <v>0</v>
      </c>
      <c r="K4076" s="52">
        <v>0</v>
      </c>
      <c r="L4076" s="52">
        <v>0</v>
      </c>
      <c r="M4076" s="53">
        <v>7903009.790309133</v>
      </c>
    </row>
    <row r="4077" spans="1:13" x14ac:dyDescent="0.4">
      <c r="A4077" s="54"/>
      <c r="B4077" s="55">
        <v>4059</v>
      </c>
      <c r="C4077" s="55">
        <v>0</v>
      </c>
      <c r="D4077" s="55">
        <v>0</v>
      </c>
      <c r="E4077" s="55">
        <v>0</v>
      </c>
      <c r="F4077" s="55">
        <v>0</v>
      </c>
      <c r="G4077" s="55">
        <v>0</v>
      </c>
      <c r="H4077" s="55">
        <v>0</v>
      </c>
      <c r="I4077" s="55">
        <v>0</v>
      </c>
      <c r="J4077" s="55">
        <v>0</v>
      </c>
      <c r="K4077" s="55">
        <v>0</v>
      </c>
      <c r="L4077" s="55">
        <v>0</v>
      </c>
      <c r="M4077" s="56">
        <v>0</v>
      </c>
    </row>
    <row r="4078" spans="1:13" x14ac:dyDescent="0.4">
      <c r="A4078" s="51"/>
      <c r="B4078" s="52">
        <v>4060</v>
      </c>
      <c r="C4078" s="52">
        <v>22355788.454790831</v>
      </c>
      <c r="D4078" s="52">
        <v>0</v>
      </c>
      <c r="E4078" s="52">
        <v>0</v>
      </c>
      <c r="F4078" s="52">
        <v>0</v>
      </c>
      <c r="G4078" s="52">
        <v>0</v>
      </c>
      <c r="H4078" s="52">
        <v>0</v>
      </c>
      <c r="I4078" s="52">
        <v>0</v>
      </c>
      <c r="J4078" s="52">
        <v>0</v>
      </c>
      <c r="K4078" s="52">
        <v>0</v>
      </c>
      <c r="L4078" s="52">
        <v>0</v>
      </c>
      <c r="M4078" s="53">
        <v>22355788.454790831</v>
      </c>
    </row>
    <row r="4079" spans="1:13" x14ac:dyDescent="0.4">
      <c r="A4079" s="54"/>
      <c r="B4079" s="55">
        <v>4061</v>
      </c>
      <c r="C4079" s="55">
        <v>0</v>
      </c>
      <c r="D4079" s="55">
        <v>0</v>
      </c>
      <c r="E4079" s="55">
        <v>10903511.033006947</v>
      </c>
      <c r="F4079" s="55">
        <v>0</v>
      </c>
      <c r="G4079" s="55">
        <v>0</v>
      </c>
      <c r="H4079" s="55">
        <v>0</v>
      </c>
      <c r="I4079" s="55">
        <v>9486833.5926840175</v>
      </c>
      <c r="J4079" s="55">
        <v>178977154.83558613</v>
      </c>
      <c r="K4079" s="55">
        <v>0</v>
      </c>
      <c r="L4079" s="55">
        <v>0</v>
      </c>
      <c r="M4079" s="56">
        <v>27697549.146970127</v>
      </c>
    </row>
    <row r="4080" spans="1:13" x14ac:dyDescent="0.4">
      <c r="A4080" s="51"/>
      <c r="B4080" s="52">
        <v>4062</v>
      </c>
      <c r="C4080" s="52">
        <v>0</v>
      </c>
      <c r="D4080" s="52">
        <v>0</v>
      </c>
      <c r="E4080" s="52">
        <v>0</v>
      </c>
      <c r="F4080" s="52">
        <v>0</v>
      </c>
      <c r="G4080" s="52">
        <v>0</v>
      </c>
      <c r="H4080" s="52">
        <v>0</v>
      </c>
      <c r="I4080" s="52">
        <v>0</v>
      </c>
      <c r="J4080" s="52">
        <v>0</v>
      </c>
      <c r="K4080" s="52">
        <v>0</v>
      </c>
      <c r="L4080" s="52">
        <v>0</v>
      </c>
      <c r="M4080" s="53">
        <v>0</v>
      </c>
    </row>
    <row r="4081" spans="1:13" x14ac:dyDescent="0.4">
      <c r="A4081" s="54"/>
      <c r="B4081" s="55">
        <v>4063</v>
      </c>
      <c r="C4081" s="55">
        <v>0</v>
      </c>
      <c r="D4081" s="55">
        <v>0</v>
      </c>
      <c r="E4081" s="55">
        <v>0</v>
      </c>
      <c r="F4081" s="55">
        <v>0</v>
      </c>
      <c r="G4081" s="55">
        <v>0</v>
      </c>
      <c r="H4081" s="55">
        <v>0</v>
      </c>
      <c r="I4081" s="55">
        <v>0</v>
      </c>
      <c r="J4081" s="55">
        <v>0</v>
      </c>
      <c r="K4081" s="55">
        <v>0</v>
      </c>
      <c r="L4081" s="55">
        <v>0</v>
      </c>
      <c r="M4081" s="56">
        <v>0</v>
      </c>
    </row>
    <row r="4082" spans="1:13" x14ac:dyDescent="0.4">
      <c r="A4082" s="51"/>
      <c r="B4082" s="52">
        <v>4064</v>
      </c>
      <c r="C4082" s="52">
        <v>12528667336.36211</v>
      </c>
      <c r="D4082" s="52">
        <v>0</v>
      </c>
      <c r="E4082" s="52">
        <v>0</v>
      </c>
      <c r="F4082" s="52">
        <v>302324664.52616715</v>
      </c>
      <c r="G4082" s="52">
        <v>0</v>
      </c>
      <c r="H4082" s="52">
        <v>0</v>
      </c>
      <c r="I4082" s="52">
        <v>0</v>
      </c>
      <c r="J4082" s="52">
        <v>0</v>
      </c>
      <c r="K4082" s="52">
        <v>0</v>
      </c>
      <c r="L4082" s="52">
        <v>0</v>
      </c>
      <c r="M4082" s="53">
        <v>12830992000.888275</v>
      </c>
    </row>
    <row r="4083" spans="1:13" x14ac:dyDescent="0.4">
      <c r="A4083" s="54"/>
      <c r="B4083" s="55">
        <v>4065</v>
      </c>
      <c r="C4083" s="55">
        <v>0</v>
      </c>
      <c r="D4083" s="55">
        <v>0</v>
      </c>
      <c r="E4083" s="55">
        <v>0</v>
      </c>
      <c r="F4083" s="55">
        <v>0</v>
      </c>
      <c r="G4083" s="55">
        <v>0</v>
      </c>
      <c r="H4083" s="55">
        <v>0</v>
      </c>
      <c r="I4083" s="55">
        <v>0</v>
      </c>
      <c r="J4083" s="55">
        <v>0</v>
      </c>
      <c r="K4083" s="55">
        <v>0</v>
      </c>
      <c r="L4083" s="55">
        <v>0</v>
      </c>
      <c r="M4083" s="56">
        <v>0</v>
      </c>
    </row>
    <row r="4084" spans="1:13" x14ac:dyDescent="0.4">
      <c r="A4084" s="51"/>
      <c r="B4084" s="52">
        <v>4066</v>
      </c>
      <c r="C4084" s="52">
        <v>0</v>
      </c>
      <c r="D4084" s="52">
        <v>0</v>
      </c>
      <c r="E4084" s="52">
        <v>0</v>
      </c>
      <c r="F4084" s="52">
        <v>0</v>
      </c>
      <c r="G4084" s="52">
        <v>7750310.3002132932</v>
      </c>
      <c r="H4084" s="52">
        <v>0</v>
      </c>
      <c r="I4084" s="52">
        <v>0</v>
      </c>
      <c r="J4084" s="52">
        <v>0</v>
      </c>
      <c r="K4084" s="52">
        <v>0</v>
      </c>
      <c r="L4084" s="52">
        <v>0</v>
      </c>
      <c r="M4084" s="53">
        <v>7750310.3002132932</v>
      </c>
    </row>
    <row r="4085" spans="1:13" x14ac:dyDescent="0.4">
      <c r="A4085" s="54"/>
      <c r="B4085" s="55">
        <v>4067</v>
      </c>
      <c r="C4085" s="55">
        <v>0</v>
      </c>
      <c r="D4085" s="55">
        <v>0</v>
      </c>
      <c r="E4085" s="55">
        <v>0</v>
      </c>
      <c r="F4085" s="55">
        <v>0</v>
      </c>
      <c r="G4085" s="55">
        <v>0</v>
      </c>
      <c r="H4085" s="55">
        <v>0</v>
      </c>
      <c r="I4085" s="55">
        <v>14427585.668810986</v>
      </c>
      <c r="J4085" s="55">
        <v>0</v>
      </c>
      <c r="K4085" s="55">
        <v>0</v>
      </c>
      <c r="L4085" s="55">
        <v>0</v>
      </c>
      <c r="M4085" s="56">
        <v>14427585.668810986</v>
      </c>
    </row>
    <row r="4086" spans="1:13" x14ac:dyDescent="0.4">
      <c r="A4086" s="51"/>
      <c r="B4086" s="52">
        <v>4068</v>
      </c>
      <c r="C4086" s="52">
        <v>0</v>
      </c>
      <c r="D4086" s="52">
        <v>0</v>
      </c>
      <c r="E4086" s="52">
        <v>0</v>
      </c>
      <c r="F4086" s="52">
        <v>0</v>
      </c>
      <c r="G4086" s="52">
        <v>0</v>
      </c>
      <c r="H4086" s="52">
        <v>0</v>
      </c>
      <c r="I4086" s="52">
        <v>0</v>
      </c>
      <c r="J4086" s="52">
        <v>6763419.659764003</v>
      </c>
      <c r="K4086" s="52">
        <v>0</v>
      </c>
      <c r="L4086" s="52">
        <v>0</v>
      </c>
      <c r="M4086" s="53">
        <v>0</v>
      </c>
    </row>
    <row r="4087" spans="1:13" x14ac:dyDescent="0.4">
      <c r="A4087" s="54"/>
      <c r="B4087" s="55">
        <v>4069</v>
      </c>
      <c r="C4087" s="55">
        <v>0</v>
      </c>
      <c r="D4087" s="55">
        <v>0</v>
      </c>
      <c r="E4087" s="55">
        <v>0</v>
      </c>
      <c r="F4087" s="55">
        <v>7528151.8760186881</v>
      </c>
      <c r="G4087" s="55">
        <v>0</v>
      </c>
      <c r="H4087" s="55">
        <v>7040517.9081644937</v>
      </c>
      <c r="I4087" s="55">
        <v>0</v>
      </c>
      <c r="J4087" s="55">
        <v>0</v>
      </c>
      <c r="K4087" s="55">
        <v>0</v>
      </c>
      <c r="L4087" s="55">
        <v>0</v>
      </c>
      <c r="M4087" s="56">
        <v>14568669.784183182</v>
      </c>
    </row>
    <row r="4088" spans="1:13" x14ac:dyDescent="0.4">
      <c r="A4088" s="51"/>
      <c r="B4088" s="52">
        <v>4070</v>
      </c>
      <c r="C4088" s="52">
        <v>0</v>
      </c>
      <c r="D4088" s="52">
        <v>0</v>
      </c>
      <c r="E4088" s="52">
        <v>0</v>
      </c>
      <c r="F4088" s="52">
        <v>0</v>
      </c>
      <c r="G4088" s="52">
        <v>0</v>
      </c>
      <c r="H4088" s="52">
        <v>0</v>
      </c>
      <c r="I4088" s="52">
        <v>29540588.892416906</v>
      </c>
      <c r="J4088" s="52">
        <v>0</v>
      </c>
      <c r="K4088" s="52">
        <v>0</v>
      </c>
      <c r="L4088" s="52">
        <v>0</v>
      </c>
      <c r="M4088" s="53">
        <v>29540588.892416906</v>
      </c>
    </row>
    <row r="4089" spans="1:13" x14ac:dyDescent="0.4">
      <c r="A4089" s="54"/>
      <c r="B4089" s="55">
        <v>4071</v>
      </c>
      <c r="C4089" s="55">
        <v>0</v>
      </c>
      <c r="D4089" s="55">
        <v>0</v>
      </c>
      <c r="E4089" s="55">
        <v>0</v>
      </c>
      <c r="F4089" s="55">
        <v>0</v>
      </c>
      <c r="G4089" s="55">
        <v>0</v>
      </c>
      <c r="H4089" s="55">
        <v>0</v>
      </c>
      <c r="I4089" s="55">
        <v>0</v>
      </c>
      <c r="J4089" s="55">
        <v>9773084.3894099072</v>
      </c>
      <c r="K4089" s="55">
        <v>0</v>
      </c>
      <c r="L4089" s="55">
        <v>0</v>
      </c>
      <c r="M4089" s="56">
        <v>0</v>
      </c>
    </row>
    <row r="4090" spans="1:13" x14ac:dyDescent="0.4">
      <c r="A4090" s="51"/>
      <c r="B4090" s="52">
        <v>4072</v>
      </c>
      <c r="C4090" s="52">
        <v>0</v>
      </c>
      <c r="D4090" s="52">
        <v>5831025.4938616576</v>
      </c>
      <c r="E4090" s="52">
        <v>0</v>
      </c>
      <c r="F4090" s="52">
        <v>0</v>
      </c>
      <c r="G4090" s="52">
        <v>0</v>
      </c>
      <c r="H4090" s="52">
        <v>0</v>
      </c>
      <c r="I4090" s="52">
        <v>35105307.650735155</v>
      </c>
      <c r="J4090" s="52">
        <v>8689366.7457580008</v>
      </c>
      <c r="K4090" s="52">
        <v>0</v>
      </c>
      <c r="L4090" s="52">
        <v>0</v>
      </c>
      <c r="M4090" s="53">
        <v>40936333.144596815</v>
      </c>
    </row>
    <row r="4091" spans="1:13" x14ac:dyDescent="0.4">
      <c r="A4091" s="54"/>
      <c r="B4091" s="55">
        <v>4073</v>
      </c>
      <c r="C4091" s="55">
        <v>0</v>
      </c>
      <c r="D4091" s="55">
        <v>0</v>
      </c>
      <c r="E4091" s="55">
        <v>0</v>
      </c>
      <c r="F4091" s="55">
        <v>0</v>
      </c>
      <c r="G4091" s="55">
        <v>0</v>
      </c>
      <c r="H4091" s="55">
        <v>0</v>
      </c>
      <c r="I4091" s="55">
        <v>0</v>
      </c>
      <c r="J4091" s="55">
        <v>0</v>
      </c>
      <c r="K4091" s="55">
        <v>0</v>
      </c>
      <c r="L4091" s="55">
        <v>0</v>
      </c>
      <c r="M4091" s="56">
        <v>0</v>
      </c>
    </row>
    <row r="4092" spans="1:13" x14ac:dyDescent="0.4">
      <c r="A4092" s="51"/>
      <c r="B4092" s="52">
        <v>4074</v>
      </c>
      <c r="C4092" s="52">
        <v>0</v>
      </c>
      <c r="D4092" s="52">
        <v>0</v>
      </c>
      <c r="E4092" s="52">
        <v>0</v>
      </c>
      <c r="F4092" s="52">
        <v>0</v>
      </c>
      <c r="G4092" s="52">
        <v>0</v>
      </c>
      <c r="H4092" s="52">
        <v>0</v>
      </c>
      <c r="I4092" s="52">
        <v>0</v>
      </c>
      <c r="J4092" s="52">
        <v>0</v>
      </c>
      <c r="K4092" s="52">
        <v>0</v>
      </c>
      <c r="L4092" s="52">
        <v>0</v>
      </c>
      <c r="M4092" s="53">
        <v>0</v>
      </c>
    </row>
    <row r="4093" spans="1:13" x14ac:dyDescent="0.4">
      <c r="A4093" s="54"/>
      <c r="B4093" s="55">
        <v>4075</v>
      </c>
      <c r="C4093" s="55">
        <v>0</v>
      </c>
      <c r="D4093" s="55">
        <v>0</v>
      </c>
      <c r="E4093" s="55">
        <v>0</v>
      </c>
      <c r="F4093" s="55">
        <v>0</v>
      </c>
      <c r="G4093" s="55">
        <v>0</v>
      </c>
      <c r="H4093" s="55">
        <v>0</v>
      </c>
      <c r="I4093" s="55">
        <v>0</v>
      </c>
      <c r="J4093" s="55">
        <v>0</v>
      </c>
      <c r="K4093" s="55">
        <v>13331924.554051682</v>
      </c>
      <c r="L4093" s="55">
        <v>0</v>
      </c>
      <c r="M4093" s="56">
        <v>13331924.554051682</v>
      </c>
    </row>
    <row r="4094" spans="1:13" x14ac:dyDescent="0.4">
      <c r="A4094" s="51"/>
      <c r="B4094" s="52">
        <v>4076</v>
      </c>
      <c r="C4094" s="52">
        <v>0</v>
      </c>
      <c r="D4094" s="52">
        <v>0</v>
      </c>
      <c r="E4094" s="52">
        <v>0</v>
      </c>
      <c r="F4094" s="52">
        <v>0</v>
      </c>
      <c r="G4094" s="52">
        <v>0</v>
      </c>
      <c r="H4094" s="52">
        <v>0</v>
      </c>
      <c r="I4094" s="52">
        <v>0</v>
      </c>
      <c r="J4094" s="52">
        <v>0</v>
      </c>
      <c r="K4094" s="52">
        <v>29385599.698180266</v>
      </c>
      <c r="L4094" s="52">
        <v>0</v>
      </c>
      <c r="M4094" s="53">
        <v>29385599.698180266</v>
      </c>
    </row>
    <row r="4095" spans="1:13" x14ac:dyDescent="0.4">
      <c r="A4095" s="54"/>
      <c r="B4095" s="55">
        <v>4077</v>
      </c>
      <c r="C4095" s="55">
        <v>0</v>
      </c>
      <c r="D4095" s="55">
        <v>0</v>
      </c>
      <c r="E4095" s="55">
        <v>19919864.222812381</v>
      </c>
      <c r="F4095" s="55">
        <v>0</v>
      </c>
      <c r="G4095" s="55">
        <v>0</v>
      </c>
      <c r="H4095" s="55">
        <v>0</v>
      </c>
      <c r="I4095" s="55">
        <v>0</v>
      </c>
      <c r="J4095" s="55">
        <v>0</v>
      </c>
      <c r="K4095" s="55">
        <v>0</v>
      </c>
      <c r="L4095" s="55">
        <v>0</v>
      </c>
      <c r="M4095" s="56">
        <v>19919864.222812381</v>
      </c>
    </row>
    <row r="4096" spans="1:13" x14ac:dyDescent="0.4">
      <c r="A4096" s="51"/>
      <c r="B4096" s="52">
        <v>4078</v>
      </c>
      <c r="C4096" s="52">
        <v>0</v>
      </c>
      <c r="D4096" s="52">
        <v>0</v>
      </c>
      <c r="E4096" s="52">
        <v>9573018.9546428695</v>
      </c>
      <c r="F4096" s="52">
        <v>0</v>
      </c>
      <c r="G4096" s="52">
        <v>0</v>
      </c>
      <c r="H4096" s="52">
        <v>0</v>
      </c>
      <c r="I4096" s="52">
        <v>0</v>
      </c>
      <c r="J4096" s="52">
        <v>6320960.6475938596</v>
      </c>
      <c r="K4096" s="52">
        <v>0</v>
      </c>
      <c r="L4096" s="52">
        <v>0</v>
      </c>
      <c r="M4096" s="53">
        <v>9573018.9546428695</v>
      </c>
    </row>
    <row r="4097" spans="1:13" x14ac:dyDescent="0.4">
      <c r="A4097" s="54"/>
      <c r="B4097" s="55">
        <v>4079</v>
      </c>
      <c r="C4097" s="55">
        <v>0</v>
      </c>
      <c r="D4097" s="55">
        <v>0</v>
      </c>
      <c r="E4097" s="55">
        <v>0</v>
      </c>
      <c r="F4097" s="55">
        <v>0</v>
      </c>
      <c r="G4097" s="55">
        <v>0</v>
      </c>
      <c r="H4097" s="55">
        <v>16881074.985241249</v>
      </c>
      <c r="I4097" s="55">
        <v>0</v>
      </c>
      <c r="J4097" s="55">
        <v>7340690.2248409167</v>
      </c>
      <c r="K4097" s="55">
        <v>0</v>
      </c>
      <c r="L4097" s="55">
        <v>0</v>
      </c>
      <c r="M4097" s="56">
        <v>16881074.985241249</v>
      </c>
    </row>
    <row r="4098" spans="1:13" x14ac:dyDescent="0.4">
      <c r="A4098" s="51"/>
      <c r="B4098" s="52">
        <v>4080</v>
      </c>
      <c r="C4098" s="52">
        <v>0</v>
      </c>
      <c r="D4098" s="52">
        <v>0</v>
      </c>
      <c r="E4098" s="52">
        <v>0</v>
      </c>
      <c r="F4098" s="52">
        <v>0</v>
      </c>
      <c r="G4098" s="52">
        <v>0</v>
      </c>
      <c r="H4098" s="52">
        <v>0</v>
      </c>
      <c r="I4098" s="52">
        <v>0</v>
      </c>
      <c r="J4098" s="52">
        <v>0</v>
      </c>
      <c r="K4098" s="52">
        <v>0</v>
      </c>
      <c r="L4098" s="52">
        <v>0</v>
      </c>
      <c r="M4098" s="53">
        <v>0</v>
      </c>
    </row>
    <row r="4099" spans="1:13" x14ac:dyDescent="0.4">
      <c r="A4099" s="54"/>
      <c r="B4099" s="55">
        <v>4081</v>
      </c>
      <c r="C4099" s="55">
        <v>0</v>
      </c>
      <c r="D4099" s="55">
        <v>0</v>
      </c>
      <c r="E4099" s="55">
        <v>29704791.298999999</v>
      </c>
      <c r="F4099" s="55">
        <v>0</v>
      </c>
      <c r="G4099" s="55">
        <v>11990470.671109872</v>
      </c>
      <c r="H4099" s="55">
        <v>0</v>
      </c>
      <c r="I4099" s="55">
        <v>0</v>
      </c>
      <c r="J4099" s="55">
        <v>0</v>
      </c>
      <c r="K4099" s="55">
        <v>0</v>
      </c>
      <c r="L4099" s="55">
        <v>0</v>
      </c>
      <c r="M4099" s="56">
        <v>41695261.970109873</v>
      </c>
    </row>
    <row r="4100" spans="1:13" x14ac:dyDescent="0.4">
      <c r="A4100" s="51"/>
      <c r="B4100" s="52">
        <v>4082</v>
      </c>
      <c r="C4100" s="52">
        <v>0</v>
      </c>
      <c r="D4100" s="52">
        <v>0</v>
      </c>
      <c r="E4100" s="52">
        <v>0</v>
      </c>
      <c r="F4100" s="52">
        <v>5983580.0327210277</v>
      </c>
      <c r="G4100" s="52">
        <v>0</v>
      </c>
      <c r="H4100" s="52">
        <v>0</v>
      </c>
      <c r="I4100" s="52">
        <v>0</v>
      </c>
      <c r="J4100" s="52">
        <v>0</v>
      </c>
      <c r="K4100" s="52">
        <v>0</v>
      </c>
      <c r="L4100" s="52">
        <v>0</v>
      </c>
      <c r="M4100" s="53">
        <v>5983580.0327210277</v>
      </c>
    </row>
    <row r="4101" spans="1:13" x14ac:dyDescent="0.4">
      <c r="A4101" s="54"/>
      <c r="B4101" s="55">
        <v>4083</v>
      </c>
      <c r="C4101" s="55">
        <v>0</v>
      </c>
      <c r="D4101" s="55">
        <v>0</v>
      </c>
      <c r="E4101" s="55">
        <v>0</v>
      </c>
      <c r="F4101" s="55">
        <v>0</v>
      </c>
      <c r="G4101" s="55">
        <v>6212736.4185570702</v>
      </c>
      <c r="H4101" s="55">
        <v>0</v>
      </c>
      <c r="I4101" s="55">
        <v>0</v>
      </c>
      <c r="J4101" s="55">
        <v>0</v>
      </c>
      <c r="K4101" s="55">
        <v>0</v>
      </c>
      <c r="L4101" s="55">
        <v>0</v>
      </c>
      <c r="M4101" s="56">
        <v>6212736.4185570702</v>
      </c>
    </row>
    <row r="4102" spans="1:13" x14ac:dyDescent="0.4">
      <c r="A4102" s="51"/>
      <c r="B4102" s="52">
        <v>4084</v>
      </c>
      <c r="C4102" s="52">
        <v>0</v>
      </c>
      <c r="D4102" s="52">
        <v>0</v>
      </c>
      <c r="E4102" s="52">
        <v>0</v>
      </c>
      <c r="F4102" s="52">
        <v>0</v>
      </c>
      <c r="G4102" s="52">
        <v>0</v>
      </c>
      <c r="H4102" s="52">
        <v>7451004.976508176</v>
      </c>
      <c r="I4102" s="52">
        <v>0</v>
      </c>
      <c r="J4102" s="52">
        <v>16331480.826878332</v>
      </c>
      <c r="K4102" s="52">
        <v>0</v>
      </c>
      <c r="L4102" s="52">
        <v>0</v>
      </c>
      <c r="M4102" s="53">
        <v>7451004.976508176</v>
      </c>
    </row>
    <row r="4103" spans="1:13" x14ac:dyDescent="0.4">
      <c r="A4103" s="54"/>
      <c r="B4103" s="55">
        <v>4085</v>
      </c>
      <c r="C4103" s="55">
        <v>0</v>
      </c>
      <c r="D4103" s="55">
        <v>0</v>
      </c>
      <c r="E4103" s="55">
        <v>0</v>
      </c>
      <c r="F4103" s="55">
        <v>0</v>
      </c>
      <c r="G4103" s="55">
        <v>0</v>
      </c>
      <c r="H4103" s="55">
        <v>0</v>
      </c>
      <c r="I4103" s="55">
        <v>0</v>
      </c>
      <c r="J4103" s="55">
        <v>12893854.990430849</v>
      </c>
      <c r="K4103" s="55">
        <v>0</v>
      </c>
      <c r="L4103" s="55">
        <v>0</v>
      </c>
      <c r="M4103" s="56">
        <v>0</v>
      </c>
    </row>
    <row r="4104" spans="1:13" x14ac:dyDescent="0.4">
      <c r="A4104" s="51"/>
      <c r="B4104" s="52">
        <v>4086</v>
      </c>
      <c r="C4104" s="52">
        <v>0</v>
      </c>
      <c r="D4104" s="52">
        <v>0</v>
      </c>
      <c r="E4104" s="52">
        <v>0</v>
      </c>
      <c r="F4104" s="52">
        <v>0</v>
      </c>
      <c r="G4104" s="52">
        <v>0</v>
      </c>
      <c r="H4104" s="52">
        <v>0</v>
      </c>
      <c r="I4104" s="52">
        <v>0</v>
      </c>
      <c r="J4104" s="52">
        <v>0</v>
      </c>
      <c r="K4104" s="52">
        <v>0</v>
      </c>
      <c r="L4104" s="52">
        <v>0</v>
      </c>
      <c r="M4104" s="53">
        <v>0</v>
      </c>
    </row>
    <row r="4105" spans="1:13" x14ac:dyDescent="0.4">
      <c r="A4105" s="54"/>
      <c r="B4105" s="55">
        <v>4087</v>
      </c>
      <c r="C4105" s="55">
        <v>0</v>
      </c>
      <c r="D4105" s="55">
        <v>0</v>
      </c>
      <c r="E4105" s="55">
        <v>0</v>
      </c>
      <c r="F4105" s="55">
        <v>0</v>
      </c>
      <c r="G4105" s="55">
        <v>0</v>
      </c>
      <c r="H4105" s="55">
        <v>0</v>
      </c>
      <c r="I4105" s="55">
        <v>5786909.6768436134</v>
      </c>
      <c r="J4105" s="55">
        <v>0</v>
      </c>
      <c r="K4105" s="55">
        <v>0</v>
      </c>
      <c r="L4105" s="55">
        <v>0</v>
      </c>
      <c r="M4105" s="56">
        <v>5786909.6768436134</v>
      </c>
    </row>
    <row r="4106" spans="1:13" x14ac:dyDescent="0.4">
      <c r="A4106" s="51"/>
      <c r="B4106" s="52">
        <v>4088</v>
      </c>
      <c r="C4106" s="52">
        <v>0</v>
      </c>
      <c r="D4106" s="52">
        <v>0</v>
      </c>
      <c r="E4106" s="52">
        <v>13994840.663909877</v>
      </c>
      <c r="F4106" s="52">
        <v>0</v>
      </c>
      <c r="G4106" s="52">
        <v>0</v>
      </c>
      <c r="H4106" s="52">
        <v>0</v>
      </c>
      <c r="I4106" s="52">
        <v>0</v>
      </c>
      <c r="J4106" s="52">
        <v>0</v>
      </c>
      <c r="K4106" s="52">
        <v>32195274.031443253</v>
      </c>
      <c r="L4106" s="52">
        <v>0</v>
      </c>
      <c r="M4106" s="53">
        <v>46190114.695353128</v>
      </c>
    </row>
    <row r="4107" spans="1:13" x14ac:dyDescent="0.4">
      <c r="A4107" s="54"/>
      <c r="B4107" s="55">
        <v>4089</v>
      </c>
      <c r="C4107" s="55">
        <v>0</v>
      </c>
      <c r="D4107" s="55">
        <v>0</v>
      </c>
      <c r="E4107" s="55">
        <v>6066931.2397682816</v>
      </c>
      <c r="F4107" s="55">
        <v>0</v>
      </c>
      <c r="G4107" s="55">
        <v>0</v>
      </c>
      <c r="H4107" s="55">
        <v>0</v>
      </c>
      <c r="I4107" s="55">
        <v>0</v>
      </c>
      <c r="J4107" s="55">
        <v>0</v>
      </c>
      <c r="K4107" s="55">
        <v>0</v>
      </c>
      <c r="L4107" s="55">
        <v>0</v>
      </c>
      <c r="M4107" s="56">
        <v>6066931.2397682816</v>
      </c>
    </row>
    <row r="4108" spans="1:13" x14ac:dyDescent="0.4">
      <c r="A4108" s="51"/>
      <c r="B4108" s="52">
        <v>4090</v>
      </c>
      <c r="C4108" s="52">
        <v>0</v>
      </c>
      <c r="D4108" s="52">
        <v>0</v>
      </c>
      <c r="E4108" s="52">
        <v>0</v>
      </c>
      <c r="F4108" s="52">
        <v>0</v>
      </c>
      <c r="G4108" s="52">
        <v>0</v>
      </c>
      <c r="H4108" s="52">
        <v>0</v>
      </c>
      <c r="I4108" s="52">
        <v>0</v>
      </c>
      <c r="J4108" s="52">
        <v>0</v>
      </c>
      <c r="K4108" s="52">
        <v>0</v>
      </c>
      <c r="L4108" s="52">
        <v>0</v>
      </c>
      <c r="M4108" s="53">
        <v>0</v>
      </c>
    </row>
    <row r="4109" spans="1:13" x14ac:dyDescent="0.4">
      <c r="A4109" s="54"/>
      <c r="B4109" s="55">
        <v>4091</v>
      </c>
      <c r="C4109" s="55">
        <v>0</v>
      </c>
      <c r="D4109" s="55">
        <v>0</v>
      </c>
      <c r="E4109" s="55">
        <v>0</v>
      </c>
      <c r="F4109" s="55">
        <v>0</v>
      </c>
      <c r="G4109" s="55">
        <v>0</v>
      </c>
      <c r="H4109" s="55">
        <v>0</v>
      </c>
      <c r="I4109" s="55">
        <v>0</v>
      </c>
      <c r="J4109" s="55">
        <v>0</v>
      </c>
      <c r="K4109" s="55">
        <v>0</v>
      </c>
      <c r="L4109" s="55">
        <v>0</v>
      </c>
      <c r="M4109" s="56">
        <v>7275865.4764583716</v>
      </c>
    </row>
    <row r="4110" spans="1:13" x14ac:dyDescent="0.4">
      <c r="A4110" s="51"/>
      <c r="B4110" s="52">
        <v>4092</v>
      </c>
      <c r="C4110" s="52">
        <v>0</v>
      </c>
      <c r="D4110" s="52">
        <v>0</v>
      </c>
      <c r="E4110" s="52">
        <v>0</v>
      </c>
      <c r="F4110" s="52">
        <v>0</v>
      </c>
      <c r="G4110" s="52">
        <v>0</v>
      </c>
      <c r="H4110" s="52">
        <v>0</v>
      </c>
      <c r="I4110" s="52">
        <v>0</v>
      </c>
      <c r="J4110" s="52">
        <v>0</v>
      </c>
      <c r="K4110" s="52">
        <v>0</v>
      </c>
      <c r="L4110" s="52">
        <v>6217692.7270996217</v>
      </c>
      <c r="M4110" s="53">
        <v>12639825.37339602</v>
      </c>
    </row>
    <row r="4111" spans="1:13" x14ac:dyDescent="0.4">
      <c r="A4111" s="54"/>
      <c r="B4111" s="55">
        <v>4093</v>
      </c>
      <c r="C4111" s="55">
        <v>0</v>
      </c>
      <c r="D4111" s="55">
        <v>0</v>
      </c>
      <c r="E4111" s="55">
        <v>0</v>
      </c>
      <c r="F4111" s="55">
        <v>0</v>
      </c>
      <c r="G4111" s="55">
        <v>0</v>
      </c>
      <c r="H4111" s="55">
        <v>0</v>
      </c>
      <c r="I4111" s="55">
        <v>0</v>
      </c>
      <c r="J4111" s="55">
        <v>0</v>
      </c>
      <c r="K4111" s="55">
        <v>0</v>
      </c>
      <c r="L4111" s="55">
        <v>0</v>
      </c>
      <c r="M4111" s="56">
        <v>0</v>
      </c>
    </row>
    <row r="4112" spans="1:13" x14ac:dyDescent="0.4">
      <c r="A4112" s="51"/>
      <c r="B4112" s="52">
        <v>4094</v>
      </c>
      <c r="C4112" s="52">
        <v>0</v>
      </c>
      <c r="D4112" s="52">
        <v>0</v>
      </c>
      <c r="E4112" s="52">
        <v>0</v>
      </c>
      <c r="F4112" s="52">
        <v>0</v>
      </c>
      <c r="G4112" s="52">
        <v>0</v>
      </c>
      <c r="H4112" s="52">
        <v>0</v>
      </c>
      <c r="I4112" s="52">
        <v>0</v>
      </c>
      <c r="J4112" s="52">
        <v>0</v>
      </c>
      <c r="K4112" s="52">
        <v>0</v>
      </c>
      <c r="L4112" s="52">
        <v>13694754.082524749</v>
      </c>
      <c r="M4112" s="53">
        <v>13694754.082524749</v>
      </c>
    </row>
    <row r="4113" spans="1:13" x14ac:dyDescent="0.4">
      <c r="A4113" s="54"/>
      <c r="B4113" s="55">
        <v>4095</v>
      </c>
      <c r="C4113" s="55">
        <v>0</v>
      </c>
      <c r="D4113" s="55">
        <v>10414310.518598966</v>
      </c>
      <c r="E4113" s="55">
        <v>0</v>
      </c>
      <c r="F4113" s="55">
        <v>0</v>
      </c>
      <c r="G4113" s="55">
        <v>9929361.9867132157</v>
      </c>
      <c r="H4113" s="55">
        <v>0</v>
      </c>
      <c r="I4113" s="55">
        <v>0</v>
      </c>
      <c r="J4113" s="55">
        <v>0</v>
      </c>
      <c r="K4113" s="55">
        <v>0</v>
      </c>
      <c r="L4113" s="55">
        <v>0</v>
      </c>
      <c r="M4113" s="56">
        <v>20343672.505312186</v>
      </c>
    </row>
    <row r="4114" spans="1:13" x14ac:dyDescent="0.4">
      <c r="A4114" s="51"/>
      <c r="B4114" s="52">
        <v>4096</v>
      </c>
      <c r="C4114" s="52">
        <v>460374178.04622251</v>
      </c>
      <c r="D4114" s="52">
        <v>0</v>
      </c>
      <c r="E4114" s="52">
        <v>0</v>
      </c>
      <c r="F4114" s="52">
        <v>0</v>
      </c>
      <c r="G4114" s="52">
        <v>0</v>
      </c>
      <c r="H4114" s="52">
        <v>0</v>
      </c>
      <c r="I4114" s="52">
        <v>0</v>
      </c>
      <c r="J4114" s="52">
        <v>0</v>
      </c>
      <c r="K4114" s="52">
        <v>0</v>
      </c>
      <c r="L4114" s="52">
        <v>0</v>
      </c>
      <c r="M4114" s="53">
        <v>460374178.04622251</v>
      </c>
    </row>
    <row r="4115" spans="1:13" x14ac:dyDescent="0.4">
      <c r="A4115" s="54"/>
      <c r="B4115" s="55">
        <v>4097</v>
      </c>
      <c r="C4115" s="55">
        <v>58202261.401816636</v>
      </c>
      <c r="D4115" s="55">
        <v>0</v>
      </c>
      <c r="E4115" s="55">
        <v>0</v>
      </c>
      <c r="F4115" s="55">
        <v>0</v>
      </c>
      <c r="G4115" s="55">
        <v>0</v>
      </c>
      <c r="H4115" s="55">
        <v>0</v>
      </c>
      <c r="I4115" s="55">
        <v>0</v>
      </c>
      <c r="J4115" s="55">
        <v>0</v>
      </c>
      <c r="K4115" s="55">
        <v>0</v>
      </c>
      <c r="L4115" s="55">
        <v>0</v>
      </c>
      <c r="M4115" s="56">
        <v>58202261.401816636</v>
      </c>
    </row>
    <row r="4116" spans="1:13" x14ac:dyDescent="0.4">
      <c r="A4116" s="51"/>
      <c r="B4116" s="52">
        <v>4098</v>
      </c>
      <c r="C4116" s="52">
        <v>0</v>
      </c>
      <c r="D4116" s="52">
        <v>0</v>
      </c>
      <c r="E4116" s="52">
        <v>36598349.032676071</v>
      </c>
      <c r="F4116" s="52">
        <v>0</v>
      </c>
      <c r="G4116" s="52">
        <v>0</v>
      </c>
      <c r="H4116" s="52">
        <v>0</v>
      </c>
      <c r="I4116" s="52">
        <v>0</v>
      </c>
      <c r="J4116" s="52">
        <v>7266619.1790713966</v>
      </c>
      <c r="K4116" s="52">
        <v>0</v>
      </c>
      <c r="L4116" s="52">
        <v>0</v>
      </c>
      <c r="M4116" s="53">
        <v>36598349.032676071</v>
      </c>
    </row>
    <row r="4117" spans="1:13" x14ac:dyDescent="0.4">
      <c r="A4117" s="54"/>
      <c r="B4117" s="55">
        <v>4099</v>
      </c>
      <c r="C4117" s="55">
        <v>0</v>
      </c>
      <c r="D4117" s="55">
        <v>0</v>
      </c>
      <c r="E4117" s="55">
        <v>0</v>
      </c>
      <c r="F4117" s="55">
        <v>0</v>
      </c>
      <c r="G4117" s="55">
        <v>0</v>
      </c>
      <c r="H4117" s="55">
        <v>0</v>
      </c>
      <c r="I4117" s="55">
        <v>0</v>
      </c>
      <c r="J4117" s="55">
        <v>0</v>
      </c>
      <c r="K4117" s="55">
        <v>0</v>
      </c>
      <c r="L4117" s="55">
        <v>0</v>
      </c>
      <c r="M4117" s="56">
        <v>0</v>
      </c>
    </row>
    <row r="4118" spans="1:13" x14ac:dyDescent="0.4">
      <c r="A4118" s="51"/>
      <c r="B4118" s="52">
        <v>4100</v>
      </c>
      <c r="C4118" s="52">
        <v>19898214.457269967</v>
      </c>
      <c r="D4118" s="52">
        <v>19882816.234751426</v>
      </c>
      <c r="E4118" s="52">
        <v>0</v>
      </c>
      <c r="F4118" s="52">
        <v>0</v>
      </c>
      <c r="G4118" s="52">
        <v>0</v>
      </c>
      <c r="H4118" s="52">
        <v>5946067.8442918817</v>
      </c>
      <c r="I4118" s="52">
        <v>0</v>
      </c>
      <c r="J4118" s="52">
        <v>0</v>
      </c>
      <c r="K4118" s="52">
        <v>0</v>
      </c>
      <c r="L4118" s="52">
        <v>0</v>
      </c>
      <c r="M4118" s="53">
        <v>45727098.536313273</v>
      </c>
    </row>
    <row r="4119" spans="1:13" x14ac:dyDescent="0.4">
      <c r="A4119" s="54"/>
      <c r="B4119" s="55">
        <v>4101</v>
      </c>
      <c r="C4119" s="55">
        <v>0</v>
      </c>
      <c r="D4119" s="55">
        <v>0</v>
      </c>
      <c r="E4119" s="55">
        <v>0</v>
      </c>
      <c r="F4119" s="55">
        <v>0</v>
      </c>
      <c r="G4119" s="55">
        <v>0</v>
      </c>
      <c r="H4119" s="55">
        <v>0</v>
      </c>
      <c r="I4119" s="55">
        <v>0</v>
      </c>
      <c r="J4119" s="55">
        <v>0</v>
      </c>
      <c r="K4119" s="55">
        <v>5870430.465847821</v>
      </c>
      <c r="L4119" s="55">
        <v>0</v>
      </c>
      <c r="M4119" s="56">
        <v>5870430.465847821</v>
      </c>
    </row>
    <row r="4120" spans="1:13" x14ac:dyDescent="0.4">
      <c r="A4120" s="51"/>
      <c r="B4120" s="52">
        <v>4102</v>
      </c>
      <c r="C4120" s="52">
        <v>0</v>
      </c>
      <c r="D4120" s="52">
        <v>0</v>
      </c>
      <c r="E4120" s="52">
        <v>0</v>
      </c>
      <c r="F4120" s="52">
        <v>0</v>
      </c>
      <c r="G4120" s="52">
        <v>0</v>
      </c>
      <c r="H4120" s="52">
        <v>0</v>
      </c>
      <c r="I4120" s="52">
        <v>0</v>
      </c>
      <c r="J4120" s="52">
        <v>0</v>
      </c>
      <c r="K4120" s="52">
        <v>0</v>
      </c>
      <c r="L4120" s="52">
        <v>0</v>
      </c>
      <c r="M4120" s="53">
        <v>0</v>
      </c>
    </row>
    <row r="4121" spans="1:13" x14ac:dyDescent="0.4">
      <c r="A4121" s="54"/>
      <c r="B4121" s="55">
        <v>4103</v>
      </c>
      <c r="C4121" s="55">
        <v>0</v>
      </c>
      <c r="D4121" s="55">
        <v>0</v>
      </c>
      <c r="E4121" s="55">
        <v>0</v>
      </c>
      <c r="F4121" s="55">
        <v>0</v>
      </c>
      <c r="G4121" s="55">
        <v>0</v>
      </c>
      <c r="H4121" s="55">
        <v>0</v>
      </c>
      <c r="I4121" s="55">
        <v>0</v>
      </c>
      <c r="J4121" s="55">
        <v>26111094.408734947</v>
      </c>
      <c r="K4121" s="55">
        <v>0</v>
      </c>
      <c r="L4121" s="55">
        <v>0</v>
      </c>
      <c r="M4121" s="56">
        <v>0</v>
      </c>
    </row>
    <row r="4122" spans="1:13" x14ac:dyDescent="0.4">
      <c r="A4122" s="51"/>
      <c r="B4122" s="52">
        <v>4104</v>
      </c>
      <c r="C4122" s="52">
        <v>17151838.301907584</v>
      </c>
      <c r="D4122" s="52">
        <v>0</v>
      </c>
      <c r="E4122" s="52">
        <v>0</v>
      </c>
      <c r="F4122" s="52">
        <v>0</v>
      </c>
      <c r="G4122" s="52">
        <v>0</v>
      </c>
      <c r="H4122" s="52">
        <v>0</v>
      </c>
      <c r="I4122" s="52">
        <v>0</v>
      </c>
      <c r="J4122" s="52">
        <v>10822916.12050168</v>
      </c>
      <c r="K4122" s="52">
        <v>0</v>
      </c>
      <c r="L4122" s="52">
        <v>0</v>
      </c>
      <c r="M4122" s="53">
        <v>17151838.301907584</v>
      </c>
    </row>
    <row r="4123" spans="1:13" x14ac:dyDescent="0.4">
      <c r="A4123" s="54"/>
      <c r="B4123" s="55">
        <v>4105</v>
      </c>
      <c r="C4123" s="55">
        <v>0</v>
      </c>
      <c r="D4123" s="55">
        <v>0</v>
      </c>
      <c r="E4123" s="55">
        <v>0</v>
      </c>
      <c r="F4123" s="55">
        <v>0</v>
      </c>
      <c r="G4123" s="55">
        <v>0</v>
      </c>
      <c r="H4123" s="55">
        <v>0</v>
      </c>
      <c r="I4123" s="55">
        <v>0</v>
      </c>
      <c r="J4123" s="55">
        <v>0</v>
      </c>
      <c r="K4123" s="55">
        <v>18285505.595793478</v>
      </c>
      <c r="L4123" s="55">
        <v>0</v>
      </c>
      <c r="M4123" s="56">
        <v>18285505.595793478</v>
      </c>
    </row>
    <row r="4124" spans="1:13" x14ac:dyDescent="0.4">
      <c r="A4124" s="51"/>
      <c r="B4124" s="52">
        <v>4106</v>
      </c>
      <c r="C4124" s="52">
        <v>0</v>
      </c>
      <c r="D4124" s="52">
        <v>0</v>
      </c>
      <c r="E4124" s="52">
        <v>0</v>
      </c>
      <c r="F4124" s="52">
        <v>0</v>
      </c>
      <c r="G4124" s="52">
        <v>7114038.4948060662</v>
      </c>
      <c r="H4124" s="52">
        <v>16639901.428270668</v>
      </c>
      <c r="I4124" s="52">
        <v>10818942.800496103</v>
      </c>
      <c r="J4124" s="52">
        <v>0</v>
      </c>
      <c r="K4124" s="52">
        <v>0</v>
      </c>
      <c r="L4124" s="52">
        <v>0</v>
      </c>
      <c r="M4124" s="53">
        <v>34572882.723572835</v>
      </c>
    </row>
    <row r="4125" spans="1:13" x14ac:dyDescent="0.4">
      <c r="A4125" s="54"/>
      <c r="B4125" s="55">
        <v>4107</v>
      </c>
      <c r="C4125" s="55">
        <v>0</v>
      </c>
      <c r="D4125" s="55">
        <v>0</v>
      </c>
      <c r="E4125" s="55">
        <v>0</v>
      </c>
      <c r="F4125" s="55">
        <v>0</v>
      </c>
      <c r="G4125" s="55">
        <v>0</v>
      </c>
      <c r="H4125" s="55">
        <v>0</v>
      </c>
      <c r="I4125" s="55">
        <v>0</v>
      </c>
      <c r="J4125" s="55">
        <v>0</v>
      </c>
      <c r="K4125" s="55">
        <v>0</v>
      </c>
      <c r="L4125" s="55">
        <v>9298325.5587654151</v>
      </c>
      <c r="M4125" s="56">
        <v>17291478.223626595</v>
      </c>
    </row>
    <row r="4126" spans="1:13" x14ac:dyDescent="0.4">
      <c r="A4126" s="51"/>
      <c r="B4126" s="52">
        <v>4108</v>
      </c>
      <c r="C4126" s="52">
        <v>0</v>
      </c>
      <c r="D4126" s="52">
        <v>0</v>
      </c>
      <c r="E4126" s="52">
        <v>0</v>
      </c>
      <c r="F4126" s="52">
        <v>0</v>
      </c>
      <c r="G4126" s="52">
        <v>0</v>
      </c>
      <c r="H4126" s="52">
        <v>8460741.9180047959</v>
      </c>
      <c r="I4126" s="52">
        <v>0</v>
      </c>
      <c r="J4126" s="52">
        <v>0</v>
      </c>
      <c r="K4126" s="52">
        <v>0</v>
      </c>
      <c r="L4126" s="52">
        <v>0</v>
      </c>
      <c r="M4126" s="53">
        <v>8460741.9180047959</v>
      </c>
    </row>
    <row r="4127" spans="1:13" x14ac:dyDescent="0.4">
      <c r="A4127" s="54"/>
      <c r="B4127" s="55">
        <v>4109</v>
      </c>
      <c r="C4127" s="55">
        <v>0</v>
      </c>
      <c r="D4127" s="55">
        <v>0</v>
      </c>
      <c r="E4127" s="55">
        <v>0</v>
      </c>
      <c r="F4127" s="55">
        <v>0</v>
      </c>
      <c r="G4127" s="55">
        <v>0</v>
      </c>
      <c r="H4127" s="55">
        <v>0</v>
      </c>
      <c r="I4127" s="55">
        <v>6595221.5570557229</v>
      </c>
      <c r="J4127" s="55">
        <v>7437076.7987966258</v>
      </c>
      <c r="K4127" s="55">
        <v>0</v>
      </c>
      <c r="L4127" s="55">
        <v>0</v>
      </c>
      <c r="M4127" s="56">
        <v>6595221.5570557229</v>
      </c>
    </row>
    <row r="4128" spans="1:13" x14ac:dyDescent="0.4">
      <c r="A4128" s="51"/>
      <c r="B4128" s="52">
        <v>4110</v>
      </c>
      <c r="C4128" s="52">
        <v>0</v>
      </c>
      <c r="D4128" s="52">
        <v>0</v>
      </c>
      <c r="E4128" s="52">
        <v>0</v>
      </c>
      <c r="F4128" s="52">
        <v>8489749.7915159315</v>
      </c>
      <c r="G4128" s="52">
        <v>0</v>
      </c>
      <c r="H4128" s="52">
        <v>0</v>
      </c>
      <c r="I4128" s="52">
        <v>0</v>
      </c>
      <c r="J4128" s="52">
        <v>0</v>
      </c>
      <c r="K4128" s="52">
        <v>0</v>
      </c>
      <c r="L4128" s="52">
        <v>0</v>
      </c>
      <c r="M4128" s="53">
        <v>8489749.7915159315</v>
      </c>
    </row>
    <row r="4129" spans="1:13" x14ac:dyDescent="0.4">
      <c r="A4129" s="54"/>
      <c r="B4129" s="55">
        <v>4111</v>
      </c>
      <c r="C4129" s="55">
        <v>0</v>
      </c>
      <c r="D4129" s="55">
        <v>5747150.4639975075</v>
      </c>
      <c r="E4129" s="55">
        <v>0</v>
      </c>
      <c r="F4129" s="55">
        <v>0</v>
      </c>
      <c r="G4129" s="55">
        <v>0</v>
      </c>
      <c r="H4129" s="55">
        <v>0</v>
      </c>
      <c r="I4129" s="55">
        <v>0</v>
      </c>
      <c r="J4129" s="55">
        <v>0</v>
      </c>
      <c r="K4129" s="55">
        <v>0</v>
      </c>
      <c r="L4129" s="55">
        <v>0</v>
      </c>
      <c r="M4129" s="56">
        <v>5747150.4639975075</v>
      </c>
    </row>
    <row r="4130" spans="1:13" x14ac:dyDescent="0.4">
      <c r="A4130" s="51"/>
      <c r="B4130" s="52">
        <v>4112</v>
      </c>
      <c r="C4130" s="52">
        <v>0</v>
      </c>
      <c r="D4130" s="52">
        <v>0</v>
      </c>
      <c r="E4130" s="52">
        <v>0</v>
      </c>
      <c r="F4130" s="52">
        <v>0</v>
      </c>
      <c r="G4130" s="52">
        <v>0</v>
      </c>
      <c r="H4130" s="52">
        <v>0</v>
      </c>
      <c r="I4130" s="52">
        <v>0</v>
      </c>
      <c r="J4130" s="52">
        <v>0</v>
      </c>
      <c r="K4130" s="52">
        <v>0</v>
      </c>
      <c r="L4130" s="52">
        <v>0</v>
      </c>
      <c r="M4130" s="53">
        <v>14077990.123426348</v>
      </c>
    </row>
    <row r="4131" spans="1:13" x14ac:dyDescent="0.4">
      <c r="A4131" s="54"/>
      <c r="B4131" s="55">
        <v>4113</v>
      </c>
      <c r="C4131" s="55">
        <v>0</v>
      </c>
      <c r="D4131" s="55">
        <v>0</v>
      </c>
      <c r="E4131" s="55">
        <v>0</v>
      </c>
      <c r="F4131" s="55">
        <v>0</v>
      </c>
      <c r="G4131" s="55">
        <v>0</v>
      </c>
      <c r="H4131" s="55">
        <v>0</v>
      </c>
      <c r="I4131" s="55">
        <v>0</v>
      </c>
      <c r="J4131" s="55">
        <v>0</v>
      </c>
      <c r="K4131" s="55">
        <v>0</v>
      </c>
      <c r="L4131" s="55">
        <v>0</v>
      </c>
      <c r="M4131" s="56">
        <v>0</v>
      </c>
    </row>
    <row r="4132" spans="1:13" x14ac:dyDescent="0.4">
      <c r="A4132" s="51"/>
      <c r="B4132" s="52">
        <v>4114</v>
      </c>
      <c r="C4132" s="52">
        <v>0</v>
      </c>
      <c r="D4132" s="52">
        <v>0</v>
      </c>
      <c r="E4132" s="52">
        <v>0</v>
      </c>
      <c r="F4132" s="52">
        <v>0</v>
      </c>
      <c r="G4132" s="52">
        <v>0</v>
      </c>
      <c r="H4132" s="52">
        <v>0</v>
      </c>
      <c r="I4132" s="52">
        <v>0</v>
      </c>
      <c r="J4132" s="52">
        <v>24305002.371116407</v>
      </c>
      <c r="K4132" s="52">
        <v>0</v>
      </c>
      <c r="L4132" s="52">
        <v>0</v>
      </c>
      <c r="M4132" s="53">
        <v>0</v>
      </c>
    </row>
    <row r="4133" spans="1:13" x14ac:dyDescent="0.4">
      <c r="A4133" s="54"/>
      <c r="B4133" s="55">
        <v>4115</v>
      </c>
      <c r="C4133" s="55">
        <v>0</v>
      </c>
      <c r="D4133" s="55">
        <v>0</v>
      </c>
      <c r="E4133" s="55">
        <v>0</v>
      </c>
      <c r="F4133" s="55">
        <v>0</v>
      </c>
      <c r="G4133" s="55">
        <v>0</v>
      </c>
      <c r="H4133" s="55">
        <v>0</v>
      </c>
      <c r="I4133" s="55">
        <v>0</v>
      </c>
      <c r="J4133" s="55">
        <v>0</v>
      </c>
      <c r="K4133" s="55">
        <v>0</v>
      </c>
      <c r="L4133" s="55">
        <v>0</v>
      </c>
      <c r="M4133" s="56">
        <v>0</v>
      </c>
    </row>
    <row r="4134" spans="1:13" x14ac:dyDescent="0.4">
      <c r="A4134" s="51"/>
      <c r="B4134" s="52">
        <v>4116</v>
      </c>
      <c r="C4134" s="52">
        <v>9776896.6386635508</v>
      </c>
      <c r="D4134" s="52">
        <v>0</v>
      </c>
      <c r="E4134" s="52">
        <v>0</v>
      </c>
      <c r="F4134" s="52">
        <v>0</v>
      </c>
      <c r="G4134" s="52">
        <v>0</v>
      </c>
      <c r="H4134" s="52">
        <v>0</v>
      </c>
      <c r="I4134" s="52">
        <v>0</v>
      </c>
      <c r="J4134" s="52">
        <v>6055747.1140425801</v>
      </c>
      <c r="K4134" s="52">
        <v>0</v>
      </c>
      <c r="L4134" s="52">
        <v>0</v>
      </c>
      <c r="M4134" s="53">
        <v>9776896.6386635508</v>
      </c>
    </row>
    <row r="4135" spans="1:13" x14ac:dyDescent="0.4">
      <c r="A4135" s="54"/>
      <c r="B4135" s="55">
        <v>4117</v>
      </c>
      <c r="C4135" s="55">
        <v>0</v>
      </c>
      <c r="D4135" s="55">
        <v>0</v>
      </c>
      <c r="E4135" s="55">
        <v>0</v>
      </c>
      <c r="F4135" s="55">
        <v>0</v>
      </c>
      <c r="G4135" s="55">
        <v>0</v>
      </c>
      <c r="H4135" s="55">
        <v>0</v>
      </c>
      <c r="I4135" s="55">
        <v>0</v>
      </c>
      <c r="J4135" s="55">
        <v>0</v>
      </c>
      <c r="K4135" s="55">
        <v>7553008.5301518589</v>
      </c>
      <c r="L4135" s="55">
        <v>0</v>
      </c>
      <c r="M4135" s="56">
        <v>7553008.5301518589</v>
      </c>
    </row>
    <row r="4136" spans="1:13" x14ac:dyDescent="0.4">
      <c r="A4136" s="51"/>
      <c r="B4136" s="52">
        <v>4118</v>
      </c>
      <c r="C4136" s="52">
        <v>0</v>
      </c>
      <c r="D4136" s="52">
        <v>0</v>
      </c>
      <c r="E4136" s="52">
        <v>0</v>
      </c>
      <c r="F4136" s="52">
        <v>0</v>
      </c>
      <c r="G4136" s="52">
        <v>0</v>
      </c>
      <c r="H4136" s="52">
        <v>7286878.3312525982</v>
      </c>
      <c r="I4136" s="52">
        <v>0</v>
      </c>
      <c r="J4136" s="52">
        <v>0</v>
      </c>
      <c r="K4136" s="52">
        <v>0</v>
      </c>
      <c r="L4136" s="52">
        <v>14188254.37143049</v>
      </c>
      <c r="M4136" s="53">
        <v>21475132.702683091</v>
      </c>
    </row>
    <row r="4137" spans="1:13" x14ac:dyDescent="0.4">
      <c r="A4137" s="54"/>
      <c r="B4137" s="55">
        <v>4119</v>
      </c>
      <c r="C4137" s="55">
        <v>0</v>
      </c>
      <c r="D4137" s="55">
        <v>0</v>
      </c>
      <c r="E4137" s="55">
        <v>0</v>
      </c>
      <c r="F4137" s="55">
        <v>65469268.019962072</v>
      </c>
      <c r="G4137" s="55">
        <v>0</v>
      </c>
      <c r="H4137" s="55">
        <v>0</v>
      </c>
      <c r="I4137" s="55">
        <v>0</v>
      </c>
      <c r="J4137" s="55">
        <v>0</v>
      </c>
      <c r="K4137" s="55">
        <v>0</v>
      </c>
      <c r="L4137" s="55">
        <v>0</v>
      </c>
      <c r="M4137" s="56">
        <v>65469268.019962072</v>
      </c>
    </row>
    <row r="4138" spans="1:13" x14ac:dyDescent="0.4">
      <c r="A4138" s="51"/>
      <c r="B4138" s="52">
        <v>4120</v>
      </c>
      <c r="C4138" s="52">
        <v>0</v>
      </c>
      <c r="D4138" s="52">
        <v>16443649.664252618</v>
      </c>
      <c r="E4138" s="52">
        <v>0</v>
      </c>
      <c r="F4138" s="52">
        <v>0</v>
      </c>
      <c r="G4138" s="52">
        <v>0</v>
      </c>
      <c r="H4138" s="52">
        <v>20743157.029731583</v>
      </c>
      <c r="I4138" s="52">
        <v>0</v>
      </c>
      <c r="J4138" s="52">
        <v>0</v>
      </c>
      <c r="K4138" s="52">
        <v>0</v>
      </c>
      <c r="L4138" s="52">
        <v>0</v>
      </c>
      <c r="M4138" s="53">
        <v>37186806.693984203</v>
      </c>
    </row>
    <row r="4139" spans="1:13" x14ac:dyDescent="0.4">
      <c r="A4139" s="54"/>
      <c r="B4139" s="55">
        <v>4121</v>
      </c>
      <c r="C4139" s="55">
        <v>0</v>
      </c>
      <c r="D4139" s="55">
        <v>0</v>
      </c>
      <c r="E4139" s="55">
        <v>0</v>
      </c>
      <c r="F4139" s="55">
        <v>0</v>
      </c>
      <c r="G4139" s="55">
        <v>6337020.2066341126</v>
      </c>
      <c r="H4139" s="55">
        <v>0</v>
      </c>
      <c r="I4139" s="55">
        <v>0</v>
      </c>
      <c r="J4139" s="55">
        <v>19651305.695971724</v>
      </c>
      <c r="K4139" s="55">
        <v>0</v>
      </c>
      <c r="L4139" s="55">
        <v>0</v>
      </c>
      <c r="M4139" s="56">
        <v>6337020.2066341126</v>
      </c>
    </row>
    <row r="4140" spans="1:13" x14ac:dyDescent="0.4">
      <c r="A4140" s="51"/>
      <c r="B4140" s="52">
        <v>4122</v>
      </c>
      <c r="C4140" s="52">
        <v>0</v>
      </c>
      <c r="D4140" s="52">
        <v>0</v>
      </c>
      <c r="E4140" s="52">
        <v>0</v>
      </c>
      <c r="F4140" s="52">
        <v>0</v>
      </c>
      <c r="G4140" s="52">
        <v>0</v>
      </c>
      <c r="H4140" s="52">
        <v>0</v>
      </c>
      <c r="I4140" s="52">
        <v>0</v>
      </c>
      <c r="J4140" s="52">
        <v>0</v>
      </c>
      <c r="K4140" s="52">
        <v>0</v>
      </c>
      <c r="L4140" s="52">
        <v>0</v>
      </c>
      <c r="M4140" s="53">
        <v>0</v>
      </c>
    </row>
    <row r="4141" spans="1:13" x14ac:dyDescent="0.4">
      <c r="A4141" s="54"/>
      <c r="B4141" s="55">
        <v>4123</v>
      </c>
      <c r="C4141" s="55">
        <v>0</v>
      </c>
      <c r="D4141" s="55">
        <v>0</v>
      </c>
      <c r="E4141" s="55">
        <v>0</v>
      </c>
      <c r="F4141" s="55">
        <v>0</v>
      </c>
      <c r="G4141" s="55">
        <v>0</v>
      </c>
      <c r="H4141" s="55">
        <v>0</v>
      </c>
      <c r="I4141" s="55">
        <v>0</v>
      </c>
      <c r="J4141" s="55">
        <v>56535644.939762719</v>
      </c>
      <c r="K4141" s="55">
        <v>138390622.97119921</v>
      </c>
      <c r="L4141" s="55">
        <v>0</v>
      </c>
      <c r="M4141" s="56">
        <v>138390622.97119921</v>
      </c>
    </row>
    <row r="4142" spans="1:13" x14ac:dyDescent="0.4">
      <c r="A4142" s="51"/>
      <c r="B4142" s="52">
        <v>4124</v>
      </c>
      <c r="C4142" s="52">
        <v>0</v>
      </c>
      <c r="D4142" s="52">
        <v>0</v>
      </c>
      <c r="E4142" s="52">
        <v>0</v>
      </c>
      <c r="F4142" s="52">
        <v>0</v>
      </c>
      <c r="G4142" s="52">
        <v>6618334.7112167487</v>
      </c>
      <c r="H4142" s="52">
        <v>57014928.793726243</v>
      </c>
      <c r="I4142" s="52">
        <v>0</v>
      </c>
      <c r="J4142" s="52">
        <v>0</v>
      </c>
      <c r="K4142" s="52">
        <v>0</v>
      </c>
      <c r="L4142" s="52">
        <v>0</v>
      </c>
      <c r="M4142" s="53">
        <v>63633263.504942983</v>
      </c>
    </row>
    <row r="4143" spans="1:13" x14ac:dyDescent="0.4">
      <c r="A4143" s="54"/>
      <c r="B4143" s="55">
        <v>4125</v>
      </c>
      <c r="C4143" s="55">
        <v>6468582.9546474237</v>
      </c>
      <c r="D4143" s="55">
        <v>0</v>
      </c>
      <c r="E4143" s="55">
        <v>0</v>
      </c>
      <c r="F4143" s="55">
        <v>0</v>
      </c>
      <c r="G4143" s="55">
        <v>0</v>
      </c>
      <c r="H4143" s="55">
        <v>0</v>
      </c>
      <c r="I4143" s="55">
        <v>0</v>
      </c>
      <c r="J4143" s="55">
        <v>0</v>
      </c>
      <c r="K4143" s="55">
        <v>0</v>
      </c>
      <c r="L4143" s="55">
        <v>0</v>
      </c>
      <c r="M4143" s="56">
        <v>6468582.9546474237</v>
      </c>
    </row>
    <row r="4144" spans="1:13" x14ac:dyDescent="0.4">
      <c r="A4144" s="51"/>
      <c r="B4144" s="52">
        <v>4126</v>
      </c>
      <c r="C4144" s="52">
        <v>0</v>
      </c>
      <c r="D4144" s="52">
        <v>0</v>
      </c>
      <c r="E4144" s="52">
        <v>0</v>
      </c>
      <c r="F4144" s="52">
        <v>5846406.4238015832</v>
      </c>
      <c r="G4144" s="52">
        <v>6108499.2525415868</v>
      </c>
      <c r="H4144" s="52">
        <v>0</v>
      </c>
      <c r="I4144" s="52">
        <v>0</v>
      </c>
      <c r="J4144" s="52">
        <v>0</v>
      </c>
      <c r="K4144" s="52">
        <v>0</v>
      </c>
      <c r="L4144" s="52">
        <v>0</v>
      </c>
      <c r="M4144" s="53">
        <v>11954905.676343167</v>
      </c>
    </row>
    <row r="4145" spans="1:13" x14ac:dyDescent="0.4">
      <c r="A4145" s="54"/>
      <c r="B4145" s="55">
        <v>4127</v>
      </c>
      <c r="C4145" s="55">
        <v>0</v>
      </c>
      <c r="D4145" s="55">
        <v>0</v>
      </c>
      <c r="E4145" s="55">
        <v>5832993.6823159251</v>
      </c>
      <c r="F4145" s="55">
        <v>0</v>
      </c>
      <c r="G4145" s="55">
        <v>0</v>
      </c>
      <c r="H4145" s="55">
        <v>0</v>
      </c>
      <c r="I4145" s="55">
        <v>0</v>
      </c>
      <c r="J4145" s="55">
        <v>0</v>
      </c>
      <c r="K4145" s="55">
        <v>0</v>
      </c>
      <c r="L4145" s="55">
        <v>0</v>
      </c>
      <c r="M4145" s="56">
        <v>5832993.6823159251</v>
      </c>
    </row>
    <row r="4146" spans="1:13" x14ac:dyDescent="0.4">
      <c r="A4146" s="51"/>
      <c r="B4146" s="52">
        <v>4128</v>
      </c>
      <c r="C4146" s="52">
        <v>0</v>
      </c>
      <c r="D4146" s="52">
        <v>0</v>
      </c>
      <c r="E4146" s="52">
        <v>0</v>
      </c>
      <c r="F4146" s="52">
        <v>0</v>
      </c>
      <c r="G4146" s="52">
        <v>0</v>
      </c>
      <c r="H4146" s="52">
        <v>0</v>
      </c>
      <c r="I4146" s="52">
        <v>0</v>
      </c>
      <c r="J4146" s="52">
        <v>0</v>
      </c>
      <c r="K4146" s="52">
        <v>0</v>
      </c>
      <c r="L4146" s="52">
        <v>6415575.9095381768</v>
      </c>
      <c r="M4146" s="53">
        <v>6415575.9095381768</v>
      </c>
    </row>
    <row r="4147" spans="1:13" x14ac:dyDescent="0.4">
      <c r="A4147" s="54"/>
      <c r="B4147" s="55">
        <v>4129</v>
      </c>
      <c r="C4147" s="55">
        <v>0</v>
      </c>
      <c r="D4147" s="55">
        <v>0</v>
      </c>
      <c r="E4147" s="55">
        <v>0</v>
      </c>
      <c r="F4147" s="55">
        <v>0</v>
      </c>
      <c r="G4147" s="55">
        <v>0</v>
      </c>
      <c r="H4147" s="55">
        <v>12238086.982655738</v>
      </c>
      <c r="I4147" s="55">
        <v>0</v>
      </c>
      <c r="J4147" s="55">
        <v>0</v>
      </c>
      <c r="K4147" s="55">
        <v>0</v>
      </c>
      <c r="L4147" s="55">
        <v>0</v>
      </c>
      <c r="M4147" s="56">
        <v>12238086.982655738</v>
      </c>
    </row>
    <row r="4148" spans="1:13" x14ac:dyDescent="0.4">
      <c r="A4148" s="51"/>
      <c r="B4148" s="52">
        <v>4130</v>
      </c>
      <c r="C4148" s="52">
        <v>0</v>
      </c>
      <c r="D4148" s="52">
        <v>0</v>
      </c>
      <c r="E4148" s="52">
        <v>0</v>
      </c>
      <c r="F4148" s="52">
        <v>0</v>
      </c>
      <c r="G4148" s="52">
        <v>5753242.7208980853</v>
      </c>
      <c r="H4148" s="52">
        <v>6691811.968994935</v>
      </c>
      <c r="I4148" s="52">
        <v>0</v>
      </c>
      <c r="J4148" s="52">
        <v>8217413.3796751425</v>
      </c>
      <c r="K4148" s="52">
        <v>0</v>
      </c>
      <c r="L4148" s="52">
        <v>0</v>
      </c>
      <c r="M4148" s="53">
        <v>12445054.68989302</v>
      </c>
    </row>
    <row r="4149" spans="1:13" x14ac:dyDescent="0.4">
      <c r="A4149" s="54"/>
      <c r="B4149" s="55">
        <v>4131</v>
      </c>
      <c r="C4149" s="55">
        <v>0</v>
      </c>
      <c r="D4149" s="55">
        <v>0</v>
      </c>
      <c r="E4149" s="55">
        <v>0</v>
      </c>
      <c r="F4149" s="55">
        <v>0</v>
      </c>
      <c r="G4149" s="55">
        <v>0</v>
      </c>
      <c r="H4149" s="55">
        <v>0</v>
      </c>
      <c r="I4149" s="55">
        <v>0</v>
      </c>
      <c r="J4149" s="55">
        <v>0</v>
      </c>
      <c r="K4149" s="55">
        <v>0</v>
      </c>
      <c r="L4149" s="55">
        <v>0</v>
      </c>
      <c r="M4149" s="56">
        <v>0</v>
      </c>
    </row>
    <row r="4150" spans="1:13" x14ac:dyDescent="0.4">
      <c r="A4150" s="51"/>
      <c r="B4150" s="52">
        <v>4132</v>
      </c>
      <c r="C4150" s="52">
        <v>0</v>
      </c>
      <c r="D4150" s="52">
        <v>0</v>
      </c>
      <c r="E4150" s="52">
        <v>0</v>
      </c>
      <c r="F4150" s="52">
        <v>0</v>
      </c>
      <c r="G4150" s="52">
        <v>0</v>
      </c>
      <c r="H4150" s="52">
        <v>0</v>
      </c>
      <c r="I4150" s="52">
        <v>0</v>
      </c>
      <c r="J4150" s="52">
        <v>0</v>
      </c>
      <c r="K4150" s="52">
        <v>0</v>
      </c>
      <c r="L4150" s="52">
        <v>6223496.510746276</v>
      </c>
      <c r="M4150" s="53">
        <v>19242511.321704499</v>
      </c>
    </row>
    <row r="4151" spans="1:13" x14ac:dyDescent="0.4">
      <c r="A4151" s="54"/>
      <c r="B4151" s="55">
        <v>4133</v>
      </c>
      <c r="C4151" s="55">
        <v>0</v>
      </c>
      <c r="D4151" s="55">
        <v>0</v>
      </c>
      <c r="E4151" s="55">
        <v>0</v>
      </c>
      <c r="F4151" s="55">
        <v>0</v>
      </c>
      <c r="G4151" s="55">
        <v>0</v>
      </c>
      <c r="H4151" s="55">
        <v>0</v>
      </c>
      <c r="I4151" s="55">
        <v>0</v>
      </c>
      <c r="J4151" s="55">
        <v>0</v>
      </c>
      <c r="K4151" s="55">
        <v>0</v>
      </c>
      <c r="L4151" s="55">
        <v>0</v>
      </c>
      <c r="M4151" s="56">
        <v>0</v>
      </c>
    </row>
    <row r="4152" spans="1:13" x14ac:dyDescent="0.4">
      <c r="A4152" s="51"/>
      <c r="B4152" s="52">
        <v>4134</v>
      </c>
      <c r="C4152" s="52">
        <v>0</v>
      </c>
      <c r="D4152" s="52">
        <v>0</v>
      </c>
      <c r="E4152" s="52">
        <v>0</v>
      </c>
      <c r="F4152" s="52">
        <v>0</v>
      </c>
      <c r="G4152" s="52">
        <v>0</v>
      </c>
      <c r="H4152" s="52">
        <v>0</v>
      </c>
      <c r="I4152" s="52">
        <v>0</v>
      </c>
      <c r="J4152" s="52">
        <v>0</v>
      </c>
      <c r="K4152" s="52">
        <v>0</v>
      </c>
      <c r="L4152" s="52">
        <v>0</v>
      </c>
      <c r="M4152" s="53">
        <v>0</v>
      </c>
    </row>
    <row r="4153" spans="1:13" x14ac:dyDescent="0.4">
      <c r="A4153" s="54"/>
      <c r="B4153" s="55">
        <v>4135</v>
      </c>
      <c r="C4153" s="55">
        <v>12954245.686353866</v>
      </c>
      <c r="D4153" s="55">
        <v>0</v>
      </c>
      <c r="E4153" s="55">
        <v>0</v>
      </c>
      <c r="F4153" s="55">
        <v>0</v>
      </c>
      <c r="G4153" s="55">
        <v>0</v>
      </c>
      <c r="H4153" s="55">
        <v>0</v>
      </c>
      <c r="I4153" s="55">
        <v>0</v>
      </c>
      <c r="J4153" s="55">
        <v>0</v>
      </c>
      <c r="K4153" s="55">
        <v>0</v>
      </c>
      <c r="L4153" s="55">
        <v>0</v>
      </c>
      <c r="M4153" s="56">
        <v>12954245.686353866</v>
      </c>
    </row>
    <row r="4154" spans="1:13" x14ac:dyDescent="0.4">
      <c r="A4154" s="51"/>
      <c r="B4154" s="52">
        <v>4136</v>
      </c>
      <c r="C4154" s="52">
        <v>0</v>
      </c>
      <c r="D4154" s="52">
        <v>7732713.4503031522</v>
      </c>
      <c r="E4154" s="52">
        <v>0</v>
      </c>
      <c r="F4154" s="52">
        <v>0</v>
      </c>
      <c r="G4154" s="52">
        <v>0</v>
      </c>
      <c r="H4154" s="52">
        <v>0</v>
      </c>
      <c r="I4154" s="52">
        <v>0</v>
      </c>
      <c r="J4154" s="52">
        <v>0</v>
      </c>
      <c r="K4154" s="52">
        <v>0</v>
      </c>
      <c r="L4154" s="52">
        <v>0</v>
      </c>
      <c r="M4154" s="53">
        <v>14253681.911919216</v>
      </c>
    </row>
    <row r="4155" spans="1:13" x14ac:dyDescent="0.4">
      <c r="A4155" s="54"/>
      <c r="B4155" s="55">
        <v>4137</v>
      </c>
      <c r="C4155" s="55">
        <v>0</v>
      </c>
      <c r="D4155" s="55">
        <v>0</v>
      </c>
      <c r="E4155" s="55">
        <v>0</v>
      </c>
      <c r="F4155" s="55">
        <v>0</v>
      </c>
      <c r="G4155" s="55">
        <v>0</v>
      </c>
      <c r="H4155" s="55">
        <v>0</v>
      </c>
      <c r="I4155" s="55">
        <v>0</v>
      </c>
      <c r="J4155" s="55">
        <v>0</v>
      </c>
      <c r="K4155" s="55">
        <v>14611069.207544051</v>
      </c>
      <c r="L4155" s="55">
        <v>0</v>
      </c>
      <c r="M4155" s="56">
        <v>14611069.207544051</v>
      </c>
    </row>
    <row r="4156" spans="1:13" x14ac:dyDescent="0.4">
      <c r="A4156" s="51"/>
      <c r="B4156" s="52">
        <v>4138</v>
      </c>
      <c r="C4156" s="52">
        <v>0</v>
      </c>
      <c r="D4156" s="52">
        <v>0</v>
      </c>
      <c r="E4156" s="52">
        <v>0</v>
      </c>
      <c r="F4156" s="52">
        <v>84023400.2311683</v>
      </c>
      <c r="G4156" s="52">
        <v>0</v>
      </c>
      <c r="H4156" s="52">
        <v>0</v>
      </c>
      <c r="I4156" s="52">
        <v>0</v>
      </c>
      <c r="J4156" s="52">
        <v>0</v>
      </c>
      <c r="K4156" s="52">
        <v>0</v>
      </c>
      <c r="L4156" s="52">
        <v>0</v>
      </c>
      <c r="M4156" s="53">
        <v>84023400.2311683</v>
      </c>
    </row>
    <row r="4157" spans="1:13" x14ac:dyDescent="0.4">
      <c r="A4157" s="54"/>
      <c r="B4157" s="55">
        <v>4139</v>
      </c>
      <c r="C4157" s="55">
        <v>0</v>
      </c>
      <c r="D4157" s="55">
        <v>0</v>
      </c>
      <c r="E4157" s="55">
        <v>0</v>
      </c>
      <c r="F4157" s="55">
        <v>0</v>
      </c>
      <c r="G4157" s="55">
        <v>0</v>
      </c>
      <c r="H4157" s="55">
        <v>0</v>
      </c>
      <c r="I4157" s="55">
        <v>0</v>
      </c>
      <c r="J4157" s="55">
        <v>17586171.483941302</v>
      </c>
      <c r="K4157" s="55">
        <v>0</v>
      </c>
      <c r="L4157" s="55">
        <v>0</v>
      </c>
      <c r="M4157" s="56">
        <v>0</v>
      </c>
    </row>
    <row r="4158" spans="1:13" x14ac:dyDescent="0.4">
      <c r="A4158" s="51"/>
      <c r="B4158" s="52">
        <v>4140</v>
      </c>
      <c r="C4158" s="52">
        <v>0</v>
      </c>
      <c r="D4158" s="52">
        <v>5920226.8191164229</v>
      </c>
      <c r="E4158" s="52">
        <v>0</v>
      </c>
      <c r="F4158" s="52">
        <v>135475386.84461114</v>
      </c>
      <c r="G4158" s="52">
        <v>0</v>
      </c>
      <c r="H4158" s="52">
        <v>0</v>
      </c>
      <c r="I4158" s="52">
        <v>0</v>
      </c>
      <c r="J4158" s="52">
        <v>0</v>
      </c>
      <c r="K4158" s="52">
        <v>0</v>
      </c>
      <c r="L4158" s="52">
        <v>0</v>
      </c>
      <c r="M4158" s="53">
        <v>141395613.66372755</v>
      </c>
    </row>
    <row r="4159" spans="1:13" x14ac:dyDescent="0.4">
      <c r="A4159" s="54"/>
      <c r="B4159" s="55">
        <v>4141</v>
      </c>
      <c r="C4159" s="55">
        <v>0</v>
      </c>
      <c r="D4159" s="55">
        <v>0</v>
      </c>
      <c r="E4159" s="55">
        <v>0</v>
      </c>
      <c r="F4159" s="55">
        <v>0</v>
      </c>
      <c r="G4159" s="55">
        <v>0</v>
      </c>
      <c r="H4159" s="55">
        <v>0</v>
      </c>
      <c r="I4159" s="55">
        <v>0</v>
      </c>
      <c r="J4159" s="55">
        <v>0</v>
      </c>
      <c r="K4159" s="55">
        <v>0</v>
      </c>
      <c r="L4159" s="55">
        <v>0</v>
      </c>
      <c r="M4159" s="56">
        <v>0</v>
      </c>
    </row>
    <row r="4160" spans="1:13" x14ac:dyDescent="0.4">
      <c r="A4160" s="51"/>
      <c r="B4160" s="52">
        <v>4142</v>
      </c>
      <c r="C4160" s="52">
        <v>0</v>
      </c>
      <c r="D4160" s="52">
        <v>12616076.616203375</v>
      </c>
      <c r="E4160" s="52">
        <v>0</v>
      </c>
      <c r="F4160" s="52">
        <v>0</v>
      </c>
      <c r="G4160" s="52">
        <v>0</v>
      </c>
      <c r="H4160" s="52">
        <v>0</v>
      </c>
      <c r="I4160" s="52">
        <v>9002079.9946586434</v>
      </c>
      <c r="J4160" s="52">
        <v>0</v>
      </c>
      <c r="K4160" s="52">
        <v>0</v>
      </c>
      <c r="L4160" s="52">
        <v>0</v>
      </c>
      <c r="M4160" s="53">
        <v>21618156.610862017</v>
      </c>
    </row>
    <row r="4161" spans="1:13" x14ac:dyDescent="0.4">
      <c r="A4161" s="54"/>
      <c r="B4161" s="55">
        <v>4143</v>
      </c>
      <c r="C4161" s="55">
        <v>0</v>
      </c>
      <c r="D4161" s="55">
        <v>0</v>
      </c>
      <c r="E4161" s="55">
        <v>0</v>
      </c>
      <c r="F4161" s="55">
        <v>0</v>
      </c>
      <c r="G4161" s="55">
        <v>0</v>
      </c>
      <c r="H4161" s="55">
        <v>10089644.304374084</v>
      </c>
      <c r="I4161" s="55">
        <v>0</v>
      </c>
      <c r="J4161" s="55">
        <v>0</v>
      </c>
      <c r="K4161" s="55">
        <v>0</v>
      </c>
      <c r="L4161" s="55">
        <v>0</v>
      </c>
      <c r="M4161" s="56">
        <v>10089644.304374084</v>
      </c>
    </row>
    <row r="4162" spans="1:13" x14ac:dyDescent="0.4">
      <c r="A4162" s="51"/>
      <c r="B4162" s="52">
        <v>4144</v>
      </c>
      <c r="C4162" s="52">
        <v>0</v>
      </c>
      <c r="D4162" s="52">
        <v>0</v>
      </c>
      <c r="E4162" s="52">
        <v>0</v>
      </c>
      <c r="F4162" s="52">
        <v>0</v>
      </c>
      <c r="G4162" s="52">
        <v>0</v>
      </c>
      <c r="H4162" s="52">
        <v>0</v>
      </c>
      <c r="I4162" s="52">
        <v>0</v>
      </c>
      <c r="J4162" s="52">
        <v>0</v>
      </c>
      <c r="K4162" s="52">
        <v>0</v>
      </c>
      <c r="L4162" s="52">
        <v>0</v>
      </c>
      <c r="M4162" s="53">
        <v>0</v>
      </c>
    </row>
    <row r="4163" spans="1:13" x14ac:dyDescent="0.4">
      <c r="A4163" s="54"/>
      <c r="B4163" s="55">
        <v>4145</v>
      </c>
      <c r="C4163" s="55">
        <v>0</v>
      </c>
      <c r="D4163" s="55">
        <v>0</v>
      </c>
      <c r="E4163" s="55">
        <v>0</v>
      </c>
      <c r="F4163" s="55">
        <v>8548462.7053995393</v>
      </c>
      <c r="G4163" s="55">
        <v>0</v>
      </c>
      <c r="H4163" s="55">
        <v>0</v>
      </c>
      <c r="I4163" s="55">
        <v>0</v>
      </c>
      <c r="J4163" s="55">
        <v>101634067.01101711</v>
      </c>
      <c r="K4163" s="55">
        <v>0</v>
      </c>
      <c r="L4163" s="55">
        <v>0</v>
      </c>
      <c r="M4163" s="56">
        <v>8548462.7053995393</v>
      </c>
    </row>
    <row r="4164" spans="1:13" x14ac:dyDescent="0.4">
      <c r="A4164" s="51"/>
      <c r="B4164" s="52">
        <v>4146</v>
      </c>
      <c r="C4164" s="52">
        <v>0</v>
      </c>
      <c r="D4164" s="52">
        <v>0</v>
      </c>
      <c r="E4164" s="52">
        <v>0</v>
      </c>
      <c r="F4164" s="52">
        <v>0</v>
      </c>
      <c r="G4164" s="52">
        <v>0</v>
      </c>
      <c r="H4164" s="52">
        <v>0</v>
      </c>
      <c r="I4164" s="52">
        <v>0</v>
      </c>
      <c r="J4164" s="52">
        <v>0</v>
      </c>
      <c r="K4164" s="52">
        <v>0</v>
      </c>
      <c r="L4164" s="52">
        <v>0</v>
      </c>
      <c r="M4164" s="53">
        <v>0</v>
      </c>
    </row>
    <row r="4165" spans="1:13" x14ac:dyDescent="0.4">
      <c r="A4165" s="54"/>
      <c r="B4165" s="55">
        <v>4147</v>
      </c>
      <c r="C4165" s="55">
        <v>0</v>
      </c>
      <c r="D4165" s="55">
        <v>0</v>
      </c>
      <c r="E4165" s="55">
        <v>0</v>
      </c>
      <c r="F4165" s="55">
        <v>0</v>
      </c>
      <c r="G4165" s="55">
        <v>0</v>
      </c>
      <c r="H4165" s="55">
        <v>0</v>
      </c>
      <c r="I4165" s="55">
        <v>0</v>
      </c>
      <c r="J4165" s="55">
        <v>0</v>
      </c>
      <c r="K4165" s="55">
        <v>0</v>
      </c>
      <c r="L4165" s="55">
        <v>0</v>
      </c>
      <c r="M4165" s="56">
        <v>0</v>
      </c>
    </row>
    <row r="4166" spans="1:13" x14ac:dyDescent="0.4">
      <c r="A4166" s="51"/>
      <c r="B4166" s="52">
        <v>4148</v>
      </c>
      <c r="C4166" s="52">
        <v>0</v>
      </c>
      <c r="D4166" s="52">
        <v>221788112.75397244</v>
      </c>
      <c r="E4166" s="52">
        <v>0</v>
      </c>
      <c r="F4166" s="52">
        <v>0</v>
      </c>
      <c r="G4166" s="52">
        <v>0</v>
      </c>
      <c r="H4166" s="52">
        <v>0</v>
      </c>
      <c r="I4166" s="52">
        <v>0</v>
      </c>
      <c r="J4166" s="52">
        <v>0</v>
      </c>
      <c r="K4166" s="52">
        <v>31366238.13536879</v>
      </c>
      <c r="L4166" s="52">
        <v>0</v>
      </c>
      <c r="M4166" s="53">
        <v>253154350.88934124</v>
      </c>
    </row>
    <row r="4167" spans="1:13" x14ac:dyDescent="0.4">
      <c r="A4167" s="54"/>
      <c r="B4167" s="55">
        <v>4149</v>
      </c>
      <c r="C4167" s="55">
        <v>0</v>
      </c>
      <c r="D4167" s="55">
        <v>0</v>
      </c>
      <c r="E4167" s="55">
        <v>0</v>
      </c>
      <c r="F4167" s="55">
        <v>0</v>
      </c>
      <c r="G4167" s="55">
        <v>0</v>
      </c>
      <c r="H4167" s="55">
        <v>0</v>
      </c>
      <c r="I4167" s="55">
        <v>0</v>
      </c>
      <c r="J4167" s="55">
        <v>0</v>
      </c>
      <c r="K4167" s="55">
        <v>0</v>
      </c>
      <c r="L4167" s="55">
        <v>0</v>
      </c>
      <c r="M4167" s="56">
        <v>0</v>
      </c>
    </row>
    <row r="4168" spans="1:13" x14ac:dyDescent="0.4">
      <c r="A4168" s="51"/>
      <c r="B4168" s="52">
        <v>4150</v>
      </c>
      <c r="C4168" s="52">
        <v>0</v>
      </c>
      <c r="D4168" s="52">
        <v>0</v>
      </c>
      <c r="E4168" s="52">
        <v>0</v>
      </c>
      <c r="F4168" s="52">
        <v>0</v>
      </c>
      <c r="G4168" s="52">
        <v>0</v>
      </c>
      <c r="H4168" s="52">
        <v>0</v>
      </c>
      <c r="I4168" s="52">
        <v>0</v>
      </c>
      <c r="J4168" s="52">
        <v>0</v>
      </c>
      <c r="K4168" s="52">
        <v>0</v>
      </c>
      <c r="L4168" s="52">
        <v>0</v>
      </c>
      <c r="M4168" s="53">
        <v>0</v>
      </c>
    </row>
    <row r="4169" spans="1:13" x14ac:dyDescent="0.4">
      <c r="A4169" s="54"/>
      <c r="B4169" s="55">
        <v>4151</v>
      </c>
      <c r="C4169" s="55">
        <v>0</v>
      </c>
      <c r="D4169" s="55">
        <v>0</v>
      </c>
      <c r="E4169" s="55">
        <v>0</v>
      </c>
      <c r="F4169" s="55">
        <v>0</v>
      </c>
      <c r="G4169" s="55">
        <v>0</v>
      </c>
      <c r="H4169" s="55">
        <v>0</v>
      </c>
      <c r="I4169" s="55">
        <v>6343624.8831617329</v>
      </c>
      <c r="J4169" s="55">
        <v>0</v>
      </c>
      <c r="K4169" s="55">
        <v>0</v>
      </c>
      <c r="L4169" s="55">
        <v>0</v>
      </c>
      <c r="M4169" s="56">
        <v>6343624.8831617329</v>
      </c>
    </row>
    <row r="4170" spans="1:13" x14ac:dyDescent="0.4">
      <c r="A4170" s="51"/>
      <c r="B4170" s="52">
        <v>4152</v>
      </c>
      <c r="C4170" s="52">
        <v>0</v>
      </c>
      <c r="D4170" s="52">
        <v>0</v>
      </c>
      <c r="E4170" s="52">
        <v>0</v>
      </c>
      <c r="F4170" s="52">
        <v>0</v>
      </c>
      <c r="G4170" s="52">
        <v>0</v>
      </c>
      <c r="H4170" s="52">
        <v>0</v>
      </c>
      <c r="I4170" s="52">
        <v>10931794.600260366</v>
      </c>
      <c r="J4170" s="52">
        <v>0</v>
      </c>
      <c r="K4170" s="52">
        <v>0</v>
      </c>
      <c r="L4170" s="52">
        <v>0</v>
      </c>
      <c r="M4170" s="53">
        <v>10931794.600260366</v>
      </c>
    </row>
    <row r="4171" spans="1:13" x14ac:dyDescent="0.4">
      <c r="A4171" s="54"/>
      <c r="B4171" s="55">
        <v>4153</v>
      </c>
      <c r="C4171" s="55">
        <v>0</v>
      </c>
      <c r="D4171" s="55">
        <v>0</v>
      </c>
      <c r="E4171" s="55">
        <v>0</v>
      </c>
      <c r="F4171" s="55">
        <v>0</v>
      </c>
      <c r="G4171" s="55">
        <v>0</v>
      </c>
      <c r="H4171" s="55">
        <v>0</v>
      </c>
      <c r="I4171" s="55">
        <v>0</v>
      </c>
      <c r="J4171" s="55">
        <v>0</v>
      </c>
      <c r="K4171" s="55">
        <v>0</v>
      </c>
      <c r="L4171" s="55">
        <v>0</v>
      </c>
      <c r="M4171" s="56">
        <v>0</v>
      </c>
    </row>
    <row r="4172" spans="1:13" x14ac:dyDescent="0.4">
      <c r="A4172" s="51"/>
      <c r="B4172" s="52">
        <v>4154</v>
      </c>
      <c r="C4172" s="52">
        <v>0</v>
      </c>
      <c r="D4172" s="52">
        <v>16803955.972403463</v>
      </c>
      <c r="E4172" s="52">
        <v>0</v>
      </c>
      <c r="F4172" s="52">
        <v>7796275.9274458252</v>
      </c>
      <c r="G4172" s="52">
        <v>0</v>
      </c>
      <c r="H4172" s="52">
        <v>0</v>
      </c>
      <c r="I4172" s="52">
        <v>0</v>
      </c>
      <c r="J4172" s="52">
        <v>0</v>
      </c>
      <c r="K4172" s="52">
        <v>0</v>
      </c>
      <c r="L4172" s="52">
        <v>18516863.154084351</v>
      </c>
      <c r="M4172" s="53">
        <v>43117095.053933635</v>
      </c>
    </row>
    <row r="4173" spans="1:13" x14ac:dyDescent="0.4">
      <c r="A4173" s="54"/>
      <c r="B4173" s="55">
        <v>4155</v>
      </c>
      <c r="C4173" s="55">
        <v>0</v>
      </c>
      <c r="D4173" s="55">
        <v>7542803.4814794222</v>
      </c>
      <c r="E4173" s="55">
        <v>0</v>
      </c>
      <c r="F4173" s="55">
        <v>51088540.910351142</v>
      </c>
      <c r="G4173" s="55">
        <v>0</v>
      </c>
      <c r="H4173" s="55">
        <v>0</v>
      </c>
      <c r="I4173" s="55">
        <v>0</v>
      </c>
      <c r="J4173" s="55">
        <v>0</v>
      </c>
      <c r="K4173" s="55">
        <v>5776746.5815379666</v>
      </c>
      <c r="L4173" s="55">
        <v>0</v>
      </c>
      <c r="M4173" s="56">
        <v>64408090.973368533</v>
      </c>
    </row>
    <row r="4174" spans="1:13" x14ac:dyDescent="0.4">
      <c r="A4174" s="51"/>
      <c r="B4174" s="52">
        <v>4156</v>
      </c>
      <c r="C4174" s="52">
        <v>18613586.073835053</v>
      </c>
      <c r="D4174" s="52">
        <v>0</v>
      </c>
      <c r="E4174" s="52">
        <v>0</v>
      </c>
      <c r="F4174" s="52">
        <v>0</v>
      </c>
      <c r="G4174" s="52">
        <v>0</v>
      </c>
      <c r="H4174" s="52">
        <v>0</v>
      </c>
      <c r="I4174" s="52">
        <v>0</v>
      </c>
      <c r="J4174" s="52">
        <v>0</v>
      </c>
      <c r="K4174" s="52">
        <v>0</v>
      </c>
      <c r="L4174" s="52">
        <v>0</v>
      </c>
      <c r="M4174" s="53">
        <v>18613586.073835053</v>
      </c>
    </row>
    <row r="4175" spans="1:13" x14ac:dyDescent="0.4">
      <c r="A4175" s="54"/>
      <c r="B4175" s="55">
        <v>4157</v>
      </c>
      <c r="C4175" s="55">
        <v>0</v>
      </c>
      <c r="D4175" s="55">
        <v>0</v>
      </c>
      <c r="E4175" s="55">
        <v>0</v>
      </c>
      <c r="F4175" s="55">
        <v>0</v>
      </c>
      <c r="G4175" s="55">
        <v>0</v>
      </c>
      <c r="H4175" s="55">
        <v>0</v>
      </c>
      <c r="I4175" s="55">
        <v>0</v>
      </c>
      <c r="J4175" s="55">
        <v>0</v>
      </c>
      <c r="K4175" s="55">
        <v>0</v>
      </c>
      <c r="L4175" s="55">
        <v>0</v>
      </c>
      <c r="M4175" s="56">
        <v>0</v>
      </c>
    </row>
    <row r="4176" spans="1:13" x14ac:dyDescent="0.4">
      <c r="A4176" s="51"/>
      <c r="B4176" s="52">
        <v>4158</v>
      </c>
      <c r="C4176" s="52">
        <v>0</v>
      </c>
      <c r="D4176" s="52">
        <v>0</v>
      </c>
      <c r="E4176" s="52">
        <v>0</v>
      </c>
      <c r="F4176" s="52">
        <v>0</v>
      </c>
      <c r="G4176" s="52">
        <v>0</v>
      </c>
      <c r="H4176" s="52">
        <v>0</v>
      </c>
      <c r="I4176" s="52">
        <v>0</v>
      </c>
      <c r="J4176" s="52">
        <v>0</v>
      </c>
      <c r="K4176" s="52">
        <v>0</v>
      </c>
      <c r="L4176" s="52">
        <v>0</v>
      </c>
      <c r="M4176" s="53">
        <v>0</v>
      </c>
    </row>
    <row r="4177" spans="1:13" x14ac:dyDescent="0.4">
      <c r="A4177" s="54"/>
      <c r="B4177" s="55">
        <v>4159</v>
      </c>
      <c r="C4177" s="55">
        <v>0</v>
      </c>
      <c r="D4177" s="55">
        <v>8607483.5151422806</v>
      </c>
      <c r="E4177" s="55">
        <v>0</v>
      </c>
      <c r="F4177" s="55">
        <v>193066718.1056644</v>
      </c>
      <c r="G4177" s="55">
        <v>0</v>
      </c>
      <c r="H4177" s="55">
        <v>0</v>
      </c>
      <c r="I4177" s="55">
        <v>0</v>
      </c>
      <c r="J4177" s="55">
        <v>0</v>
      </c>
      <c r="K4177" s="55">
        <v>0</v>
      </c>
      <c r="L4177" s="55">
        <v>0</v>
      </c>
      <c r="M4177" s="56">
        <v>201674201.62080669</v>
      </c>
    </row>
    <row r="4178" spans="1:13" x14ac:dyDescent="0.4">
      <c r="A4178" s="51"/>
      <c r="B4178" s="52">
        <v>4160</v>
      </c>
      <c r="C4178" s="52">
        <v>0</v>
      </c>
      <c r="D4178" s="52">
        <v>0</v>
      </c>
      <c r="E4178" s="52">
        <v>0</v>
      </c>
      <c r="F4178" s="52">
        <v>0</v>
      </c>
      <c r="G4178" s="52">
        <v>0</v>
      </c>
      <c r="H4178" s="52">
        <v>0</v>
      </c>
      <c r="I4178" s="52">
        <v>0</v>
      </c>
      <c r="J4178" s="52">
        <v>0</v>
      </c>
      <c r="K4178" s="52">
        <v>0</v>
      </c>
      <c r="L4178" s="52">
        <v>0</v>
      </c>
      <c r="M4178" s="53">
        <v>0</v>
      </c>
    </row>
    <row r="4179" spans="1:13" x14ac:dyDescent="0.4">
      <c r="A4179" s="54"/>
      <c r="B4179" s="55">
        <v>4161</v>
      </c>
      <c r="C4179" s="55">
        <v>0</v>
      </c>
      <c r="D4179" s="55">
        <v>0</v>
      </c>
      <c r="E4179" s="55">
        <v>0</v>
      </c>
      <c r="F4179" s="55">
        <v>0</v>
      </c>
      <c r="G4179" s="55">
        <v>0</v>
      </c>
      <c r="H4179" s="55">
        <v>0</v>
      </c>
      <c r="I4179" s="55">
        <v>0</v>
      </c>
      <c r="J4179" s="55">
        <v>269894527.08529937</v>
      </c>
      <c r="K4179" s="55">
        <v>0</v>
      </c>
      <c r="L4179" s="55">
        <v>0</v>
      </c>
      <c r="M4179" s="56">
        <v>0</v>
      </c>
    </row>
    <row r="4180" spans="1:13" x14ac:dyDescent="0.4">
      <c r="A4180" s="51"/>
      <c r="B4180" s="52">
        <v>4162</v>
      </c>
      <c r="C4180" s="52">
        <v>0</v>
      </c>
      <c r="D4180" s="52">
        <v>6312067.262995746</v>
      </c>
      <c r="E4180" s="52">
        <v>0</v>
      </c>
      <c r="F4180" s="52">
        <v>0</v>
      </c>
      <c r="G4180" s="52">
        <v>44013987.401445843</v>
      </c>
      <c r="H4180" s="52">
        <v>0</v>
      </c>
      <c r="I4180" s="52">
        <v>0</v>
      </c>
      <c r="J4180" s="52">
        <v>0</v>
      </c>
      <c r="K4180" s="52">
        <v>0</v>
      </c>
      <c r="L4180" s="52">
        <v>0</v>
      </c>
      <c r="M4180" s="53">
        <v>50326054.664441586</v>
      </c>
    </row>
    <row r="4181" spans="1:13" x14ac:dyDescent="0.4">
      <c r="A4181" s="54"/>
      <c r="B4181" s="55">
        <v>4163</v>
      </c>
      <c r="C4181" s="55">
        <v>0</v>
      </c>
      <c r="D4181" s="55">
        <v>0</v>
      </c>
      <c r="E4181" s="55">
        <v>6808545.0987919206</v>
      </c>
      <c r="F4181" s="55">
        <v>0</v>
      </c>
      <c r="G4181" s="55">
        <v>181543070.67214617</v>
      </c>
      <c r="H4181" s="55">
        <v>0</v>
      </c>
      <c r="I4181" s="55">
        <v>0</v>
      </c>
      <c r="J4181" s="55">
        <v>0</v>
      </c>
      <c r="K4181" s="55">
        <v>0</v>
      </c>
      <c r="L4181" s="55">
        <v>0</v>
      </c>
      <c r="M4181" s="56">
        <v>413727929.92863768</v>
      </c>
    </row>
    <row r="4182" spans="1:13" x14ac:dyDescent="0.4">
      <c r="A4182" s="51"/>
      <c r="B4182" s="52">
        <v>4164</v>
      </c>
      <c r="C4182" s="52">
        <v>0</v>
      </c>
      <c r="D4182" s="52">
        <v>0</v>
      </c>
      <c r="E4182" s="52">
        <v>15694821.940046448</v>
      </c>
      <c r="F4182" s="52">
        <v>0</v>
      </c>
      <c r="G4182" s="52">
        <v>0</v>
      </c>
      <c r="H4182" s="52">
        <v>0</v>
      </c>
      <c r="I4182" s="52">
        <v>0</v>
      </c>
      <c r="J4182" s="52">
        <v>0</v>
      </c>
      <c r="K4182" s="52">
        <v>0</v>
      </c>
      <c r="L4182" s="52">
        <v>0</v>
      </c>
      <c r="M4182" s="53">
        <v>15694821.940046448</v>
      </c>
    </row>
    <row r="4183" spans="1:13" x14ac:dyDescent="0.4">
      <c r="A4183" s="54"/>
      <c r="B4183" s="55">
        <v>4165</v>
      </c>
      <c r="C4183" s="55">
        <v>0</v>
      </c>
      <c r="D4183" s="55">
        <v>0</v>
      </c>
      <c r="E4183" s="55">
        <v>0</v>
      </c>
      <c r="F4183" s="55">
        <v>0</v>
      </c>
      <c r="G4183" s="55">
        <v>0</v>
      </c>
      <c r="H4183" s="55">
        <v>0</v>
      </c>
      <c r="I4183" s="55">
        <v>0</v>
      </c>
      <c r="J4183" s="55">
        <v>0</v>
      </c>
      <c r="K4183" s="55">
        <v>0</v>
      </c>
      <c r="L4183" s="55">
        <v>0</v>
      </c>
      <c r="M4183" s="56">
        <v>0</v>
      </c>
    </row>
    <row r="4184" spans="1:13" x14ac:dyDescent="0.4">
      <c r="A4184" s="51"/>
      <c r="B4184" s="52">
        <v>4166</v>
      </c>
      <c r="C4184" s="52">
        <v>13398187.765256343</v>
      </c>
      <c r="D4184" s="52">
        <v>0</v>
      </c>
      <c r="E4184" s="52">
        <v>0</v>
      </c>
      <c r="F4184" s="52">
        <v>6215945.7393180802</v>
      </c>
      <c r="G4184" s="52">
        <v>0</v>
      </c>
      <c r="H4184" s="52">
        <v>0</v>
      </c>
      <c r="I4184" s="52">
        <v>0</v>
      </c>
      <c r="J4184" s="52">
        <v>0</v>
      </c>
      <c r="K4184" s="52">
        <v>0</v>
      </c>
      <c r="L4184" s="52">
        <v>0</v>
      </c>
      <c r="M4184" s="53">
        <v>19614133.504574426</v>
      </c>
    </row>
    <row r="4185" spans="1:13" x14ac:dyDescent="0.4">
      <c r="A4185" s="54"/>
      <c r="B4185" s="55">
        <v>4167</v>
      </c>
      <c r="C4185" s="55">
        <v>17892026.287816703</v>
      </c>
      <c r="D4185" s="55">
        <v>0</v>
      </c>
      <c r="E4185" s="55">
        <v>0</v>
      </c>
      <c r="F4185" s="55">
        <v>0</v>
      </c>
      <c r="G4185" s="55">
        <v>6517992.9487076476</v>
      </c>
      <c r="H4185" s="55">
        <v>0</v>
      </c>
      <c r="I4185" s="55">
        <v>49198913.320336558</v>
      </c>
      <c r="J4185" s="55">
        <v>0</v>
      </c>
      <c r="K4185" s="55">
        <v>0</v>
      </c>
      <c r="L4185" s="55">
        <v>0</v>
      </c>
      <c r="M4185" s="56">
        <v>73608932.556860909</v>
      </c>
    </row>
    <row r="4186" spans="1:13" x14ac:dyDescent="0.4">
      <c r="A4186" s="51"/>
      <c r="B4186" s="52">
        <v>4168</v>
      </c>
      <c r="C4186" s="52">
        <v>18114971.407737225</v>
      </c>
      <c r="D4186" s="52">
        <v>0</v>
      </c>
      <c r="E4186" s="52">
        <v>0</v>
      </c>
      <c r="F4186" s="52">
        <v>0</v>
      </c>
      <c r="G4186" s="52">
        <v>0</v>
      </c>
      <c r="H4186" s="52">
        <v>0</v>
      </c>
      <c r="I4186" s="52">
        <v>0</v>
      </c>
      <c r="J4186" s="52">
        <v>0</v>
      </c>
      <c r="K4186" s="52">
        <v>0</v>
      </c>
      <c r="L4186" s="52">
        <v>0</v>
      </c>
      <c r="M4186" s="53">
        <v>18114971.407737225</v>
      </c>
    </row>
    <row r="4187" spans="1:13" x14ac:dyDescent="0.4">
      <c r="A4187" s="54"/>
      <c r="B4187" s="55">
        <v>4169</v>
      </c>
      <c r="C4187" s="55">
        <v>0</v>
      </c>
      <c r="D4187" s="55">
        <v>0</v>
      </c>
      <c r="E4187" s="55">
        <v>0</v>
      </c>
      <c r="F4187" s="55">
        <v>0</v>
      </c>
      <c r="G4187" s="55">
        <v>0</v>
      </c>
      <c r="H4187" s="55">
        <v>6940575.4240497695</v>
      </c>
      <c r="I4187" s="55">
        <v>0</v>
      </c>
      <c r="J4187" s="55">
        <v>0</v>
      </c>
      <c r="K4187" s="55">
        <v>6449505.1095620897</v>
      </c>
      <c r="L4187" s="55">
        <v>0</v>
      </c>
      <c r="M4187" s="56">
        <v>13390080.53361186</v>
      </c>
    </row>
    <row r="4188" spans="1:13" x14ac:dyDescent="0.4">
      <c r="A4188" s="51"/>
      <c r="B4188" s="52">
        <v>4170</v>
      </c>
      <c r="C4188" s="52">
        <v>0</v>
      </c>
      <c r="D4188" s="52">
        <v>7082035.47233319</v>
      </c>
      <c r="E4188" s="52">
        <v>0</v>
      </c>
      <c r="F4188" s="52">
        <v>0</v>
      </c>
      <c r="G4188" s="52">
        <v>0</v>
      </c>
      <c r="H4188" s="52">
        <v>0</v>
      </c>
      <c r="I4188" s="52">
        <v>0</v>
      </c>
      <c r="J4188" s="52">
        <v>0</v>
      </c>
      <c r="K4188" s="52">
        <v>0</v>
      </c>
      <c r="L4188" s="52">
        <v>0</v>
      </c>
      <c r="M4188" s="53">
        <v>7082035.47233319</v>
      </c>
    </row>
    <row r="4189" spans="1:13" x14ac:dyDescent="0.4">
      <c r="A4189" s="54"/>
      <c r="B4189" s="55">
        <v>4171</v>
      </c>
      <c r="C4189" s="55">
        <v>0</v>
      </c>
      <c r="D4189" s="55">
        <v>27337024.874041021</v>
      </c>
      <c r="E4189" s="55">
        <v>32383093.547783487</v>
      </c>
      <c r="F4189" s="55">
        <v>0</v>
      </c>
      <c r="G4189" s="55">
        <v>0</v>
      </c>
      <c r="H4189" s="55">
        <v>0</v>
      </c>
      <c r="I4189" s="55">
        <v>0</v>
      </c>
      <c r="J4189" s="55">
        <v>0</v>
      </c>
      <c r="K4189" s="55">
        <v>0</v>
      </c>
      <c r="L4189" s="55">
        <v>0</v>
      </c>
      <c r="M4189" s="56">
        <v>59720118.421824507</v>
      </c>
    </row>
    <row r="4190" spans="1:13" x14ac:dyDescent="0.4">
      <c r="A4190" s="51"/>
      <c r="B4190" s="52">
        <v>4172</v>
      </c>
      <c r="C4190" s="52">
        <v>0</v>
      </c>
      <c r="D4190" s="52">
        <v>0</v>
      </c>
      <c r="E4190" s="52">
        <v>0</v>
      </c>
      <c r="F4190" s="52">
        <v>47489102.070809469</v>
      </c>
      <c r="G4190" s="52">
        <v>0</v>
      </c>
      <c r="H4190" s="52">
        <v>0</v>
      </c>
      <c r="I4190" s="52">
        <v>0</v>
      </c>
      <c r="J4190" s="52">
        <v>71095783.831798911</v>
      </c>
      <c r="K4190" s="52">
        <v>9412569.3080380745</v>
      </c>
      <c r="L4190" s="52">
        <v>0</v>
      </c>
      <c r="M4190" s="53">
        <v>56901671.378847539</v>
      </c>
    </row>
    <row r="4191" spans="1:13" x14ac:dyDescent="0.4">
      <c r="A4191" s="54"/>
      <c r="B4191" s="55">
        <v>4173</v>
      </c>
      <c r="C4191" s="55">
        <v>0</v>
      </c>
      <c r="D4191" s="55">
        <v>0</v>
      </c>
      <c r="E4191" s="55">
        <v>0</v>
      </c>
      <c r="F4191" s="55">
        <v>0</v>
      </c>
      <c r="G4191" s="55">
        <v>0</v>
      </c>
      <c r="H4191" s="55">
        <v>0</v>
      </c>
      <c r="I4191" s="55">
        <v>19600131.093897291</v>
      </c>
      <c r="J4191" s="55">
        <v>0</v>
      </c>
      <c r="K4191" s="55">
        <v>0</v>
      </c>
      <c r="L4191" s="55">
        <v>0</v>
      </c>
      <c r="M4191" s="56">
        <v>19600131.093897291</v>
      </c>
    </row>
    <row r="4192" spans="1:13" x14ac:dyDescent="0.4">
      <c r="A4192" s="51"/>
      <c r="B4192" s="52">
        <v>4174</v>
      </c>
      <c r="C4192" s="52">
        <v>0</v>
      </c>
      <c r="D4192" s="52">
        <v>0</v>
      </c>
      <c r="E4192" s="52">
        <v>0</v>
      </c>
      <c r="F4192" s="52">
        <v>0</v>
      </c>
      <c r="G4192" s="52">
        <v>0</v>
      </c>
      <c r="H4192" s="52">
        <v>0</v>
      </c>
      <c r="I4192" s="52">
        <v>0</v>
      </c>
      <c r="J4192" s="52">
        <v>0</v>
      </c>
      <c r="K4192" s="52">
        <v>0</v>
      </c>
      <c r="L4192" s="52">
        <v>0</v>
      </c>
      <c r="M4192" s="53">
        <v>0</v>
      </c>
    </row>
    <row r="4193" spans="1:13" x14ac:dyDescent="0.4">
      <c r="A4193" s="54"/>
      <c r="B4193" s="55">
        <v>4175</v>
      </c>
      <c r="C4193" s="55">
        <v>0</v>
      </c>
      <c r="D4193" s="55">
        <v>0</v>
      </c>
      <c r="E4193" s="55">
        <v>0</v>
      </c>
      <c r="F4193" s="55">
        <v>0</v>
      </c>
      <c r="G4193" s="55">
        <v>0</v>
      </c>
      <c r="H4193" s="55">
        <v>0</v>
      </c>
      <c r="I4193" s="55">
        <v>0</v>
      </c>
      <c r="J4193" s="55">
        <v>0</v>
      </c>
      <c r="K4193" s="55">
        <v>0</v>
      </c>
      <c r="L4193" s="55">
        <v>0</v>
      </c>
      <c r="M4193" s="56">
        <v>0</v>
      </c>
    </row>
    <row r="4194" spans="1:13" x14ac:dyDescent="0.4">
      <c r="A4194" s="51"/>
      <c r="B4194" s="52">
        <v>4176</v>
      </c>
      <c r="C4194" s="52">
        <v>0</v>
      </c>
      <c r="D4194" s="52">
        <v>0</v>
      </c>
      <c r="E4194" s="52">
        <v>0</v>
      </c>
      <c r="F4194" s="52">
        <v>0</v>
      </c>
      <c r="G4194" s="52">
        <v>0</v>
      </c>
      <c r="H4194" s="52">
        <v>0</v>
      </c>
      <c r="I4194" s="52">
        <v>0</v>
      </c>
      <c r="J4194" s="52">
        <v>0</v>
      </c>
      <c r="K4194" s="52">
        <v>0</v>
      </c>
      <c r="L4194" s="52">
        <v>0</v>
      </c>
      <c r="M4194" s="53">
        <v>0</v>
      </c>
    </row>
    <row r="4195" spans="1:13" x14ac:dyDescent="0.4">
      <c r="A4195" s="54"/>
      <c r="B4195" s="55">
        <v>4177</v>
      </c>
      <c r="C4195" s="55">
        <v>0</v>
      </c>
      <c r="D4195" s="55">
        <v>0</v>
      </c>
      <c r="E4195" s="55">
        <v>37162370.406366624</v>
      </c>
      <c r="F4195" s="55">
        <v>0</v>
      </c>
      <c r="G4195" s="55">
        <v>0</v>
      </c>
      <c r="H4195" s="55">
        <v>0</v>
      </c>
      <c r="I4195" s="55">
        <v>0</v>
      </c>
      <c r="J4195" s="55">
        <v>0</v>
      </c>
      <c r="K4195" s="55">
        <v>0</v>
      </c>
      <c r="L4195" s="55">
        <v>0</v>
      </c>
      <c r="M4195" s="56">
        <v>37162370.406366624</v>
      </c>
    </row>
    <row r="4196" spans="1:13" x14ac:dyDescent="0.4">
      <c r="A4196" s="51"/>
      <c r="B4196" s="52">
        <v>4178</v>
      </c>
      <c r="C4196" s="52">
        <v>0</v>
      </c>
      <c r="D4196" s="52">
        <v>0</v>
      </c>
      <c r="E4196" s="52">
        <v>0</v>
      </c>
      <c r="F4196" s="52">
        <v>10765341.757450894</v>
      </c>
      <c r="G4196" s="52">
        <v>0</v>
      </c>
      <c r="H4196" s="52">
        <v>0</v>
      </c>
      <c r="I4196" s="52">
        <v>0</v>
      </c>
      <c r="J4196" s="52">
        <v>0</v>
      </c>
      <c r="K4196" s="52">
        <v>0</v>
      </c>
      <c r="L4196" s="52">
        <v>0</v>
      </c>
      <c r="M4196" s="53">
        <v>10765341.757450894</v>
      </c>
    </row>
    <row r="4197" spans="1:13" x14ac:dyDescent="0.4">
      <c r="A4197" s="54"/>
      <c r="B4197" s="55">
        <v>4179</v>
      </c>
      <c r="C4197" s="55">
        <v>262418057.07690585</v>
      </c>
      <c r="D4197" s="55">
        <v>0</v>
      </c>
      <c r="E4197" s="55">
        <v>0</v>
      </c>
      <c r="F4197" s="55">
        <v>7013854.0875326712</v>
      </c>
      <c r="G4197" s="55">
        <v>0</v>
      </c>
      <c r="H4197" s="55">
        <v>0</v>
      </c>
      <c r="I4197" s="55">
        <v>0</v>
      </c>
      <c r="J4197" s="55">
        <v>0</v>
      </c>
      <c r="K4197" s="55">
        <v>0</v>
      </c>
      <c r="L4197" s="55">
        <v>0</v>
      </c>
      <c r="M4197" s="56">
        <v>269431911.16443855</v>
      </c>
    </row>
    <row r="4198" spans="1:13" x14ac:dyDescent="0.4">
      <c r="A4198" s="51"/>
      <c r="B4198" s="52">
        <v>4180</v>
      </c>
      <c r="C4198" s="52">
        <v>0</v>
      </c>
      <c r="D4198" s="52">
        <v>0</v>
      </c>
      <c r="E4198" s="52">
        <v>0</v>
      </c>
      <c r="F4198" s="52">
        <v>0</v>
      </c>
      <c r="G4198" s="52">
        <v>0</v>
      </c>
      <c r="H4198" s="52">
        <v>0</v>
      </c>
      <c r="I4198" s="52">
        <v>0</v>
      </c>
      <c r="J4198" s="52">
        <v>0</v>
      </c>
      <c r="K4198" s="52">
        <v>0</v>
      </c>
      <c r="L4198" s="52">
        <v>0</v>
      </c>
      <c r="M4198" s="53">
        <v>0</v>
      </c>
    </row>
    <row r="4199" spans="1:13" x14ac:dyDescent="0.4">
      <c r="A4199" s="54"/>
      <c r="B4199" s="55">
        <v>4181</v>
      </c>
      <c r="C4199" s="55">
        <v>0</v>
      </c>
      <c r="D4199" s="55">
        <v>14221652.588452945</v>
      </c>
      <c r="E4199" s="55">
        <v>0</v>
      </c>
      <c r="F4199" s="55">
        <v>21903960.425370418</v>
      </c>
      <c r="G4199" s="55">
        <v>0</v>
      </c>
      <c r="H4199" s="55">
        <v>0</v>
      </c>
      <c r="I4199" s="55">
        <v>0</v>
      </c>
      <c r="J4199" s="55">
        <v>0</v>
      </c>
      <c r="K4199" s="55">
        <v>20375741.618353516</v>
      </c>
      <c r="L4199" s="55">
        <v>0</v>
      </c>
      <c r="M4199" s="56">
        <v>56501354.632176884</v>
      </c>
    </row>
    <row r="4200" spans="1:13" x14ac:dyDescent="0.4">
      <c r="A4200" s="51"/>
      <c r="B4200" s="52">
        <v>4182</v>
      </c>
      <c r="C4200" s="52">
        <v>0</v>
      </c>
      <c r="D4200" s="52">
        <v>0</v>
      </c>
      <c r="E4200" s="52">
        <v>0</v>
      </c>
      <c r="F4200" s="52">
        <v>0</v>
      </c>
      <c r="G4200" s="52">
        <v>6024784.6913641393</v>
      </c>
      <c r="H4200" s="52">
        <v>0</v>
      </c>
      <c r="I4200" s="52">
        <v>0</v>
      </c>
      <c r="J4200" s="52">
        <v>0</v>
      </c>
      <c r="K4200" s="52">
        <v>0</v>
      </c>
      <c r="L4200" s="52">
        <v>0</v>
      </c>
      <c r="M4200" s="53">
        <v>6024784.6913641393</v>
      </c>
    </row>
    <row r="4201" spans="1:13" x14ac:dyDescent="0.4">
      <c r="A4201" s="54"/>
      <c r="B4201" s="55">
        <v>4183</v>
      </c>
      <c r="C4201" s="55">
        <v>0</v>
      </c>
      <c r="D4201" s="55">
        <v>0</v>
      </c>
      <c r="E4201" s="55">
        <v>0</v>
      </c>
      <c r="F4201" s="55">
        <v>0</v>
      </c>
      <c r="G4201" s="55">
        <v>0</v>
      </c>
      <c r="H4201" s="55">
        <v>0</v>
      </c>
      <c r="I4201" s="55">
        <v>0</v>
      </c>
      <c r="J4201" s="55">
        <v>0</v>
      </c>
      <c r="K4201" s="55">
        <v>0</v>
      </c>
      <c r="L4201" s="55">
        <v>0</v>
      </c>
      <c r="M4201" s="56">
        <v>0</v>
      </c>
    </row>
    <row r="4202" spans="1:13" x14ac:dyDescent="0.4">
      <c r="A4202" s="51"/>
      <c r="B4202" s="52">
        <v>4184</v>
      </c>
      <c r="C4202" s="52">
        <v>0</v>
      </c>
      <c r="D4202" s="52">
        <v>0</v>
      </c>
      <c r="E4202" s="52">
        <v>0</v>
      </c>
      <c r="F4202" s="52">
        <v>0</v>
      </c>
      <c r="G4202" s="52">
        <v>5887284.5531490333</v>
      </c>
      <c r="H4202" s="52">
        <v>0</v>
      </c>
      <c r="I4202" s="52">
        <v>0</v>
      </c>
      <c r="J4202" s="52">
        <v>11875891.785693243</v>
      </c>
      <c r="K4202" s="52">
        <v>0</v>
      </c>
      <c r="L4202" s="52">
        <v>0</v>
      </c>
      <c r="M4202" s="53">
        <v>5887284.5531490333</v>
      </c>
    </row>
    <row r="4203" spans="1:13" x14ac:dyDescent="0.4">
      <c r="A4203" s="54"/>
      <c r="B4203" s="55">
        <v>4185</v>
      </c>
      <c r="C4203" s="55">
        <v>0</v>
      </c>
      <c r="D4203" s="55">
        <v>0</v>
      </c>
      <c r="E4203" s="55">
        <v>0</v>
      </c>
      <c r="F4203" s="55">
        <v>0</v>
      </c>
      <c r="G4203" s="55">
        <v>0</v>
      </c>
      <c r="H4203" s="55">
        <v>17160189.103319027</v>
      </c>
      <c r="I4203" s="55">
        <v>0</v>
      </c>
      <c r="J4203" s="55">
        <v>32455602.768613368</v>
      </c>
      <c r="K4203" s="55">
        <v>0</v>
      </c>
      <c r="L4203" s="55">
        <v>0</v>
      </c>
      <c r="M4203" s="56">
        <v>17160189.103319027</v>
      </c>
    </row>
    <row r="4204" spans="1:13" x14ac:dyDescent="0.4">
      <c r="A4204" s="51"/>
      <c r="B4204" s="52">
        <v>4186</v>
      </c>
      <c r="C4204" s="52">
        <v>0</v>
      </c>
      <c r="D4204" s="52">
        <v>0</v>
      </c>
      <c r="E4204" s="52">
        <v>0</v>
      </c>
      <c r="F4204" s="52">
        <v>0</v>
      </c>
      <c r="G4204" s="52">
        <v>0</v>
      </c>
      <c r="H4204" s="52">
        <v>0</v>
      </c>
      <c r="I4204" s="52">
        <v>0</v>
      </c>
      <c r="J4204" s="52">
        <v>0</v>
      </c>
      <c r="K4204" s="52">
        <v>0</v>
      </c>
      <c r="L4204" s="52">
        <v>0</v>
      </c>
      <c r="M4204" s="53">
        <v>0</v>
      </c>
    </row>
    <row r="4205" spans="1:13" x14ac:dyDescent="0.4">
      <c r="A4205" s="54"/>
      <c r="B4205" s="55">
        <v>4187</v>
      </c>
      <c r="C4205" s="55">
        <v>0</v>
      </c>
      <c r="D4205" s="55">
        <v>0</v>
      </c>
      <c r="E4205" s="55">
        <v>0</v>
      </c>
      <c r="F4205" s="55">
        <v>14702574.564936925</v>
      </c>
      <c r="G4205" s="55">
        <v>0</v>
      </c>
      <c r="H4205" s="55">
        <v>0</v>
      </c>
      <c r="I4205" s="55">
        <v>0</v>
      </c>
      <c r="J4205" s="55">
        <v>0</v>
      </c>
      <c r="K4205" s="55">
        <v>0</v>
      </c>
      <c r="L4205" s="55">
        <v>0</v>
      </c>
      <c r="M4205" s="56">
        <v>14702574.564936925</v>
      </c>
    </row>
    <row r="4206" spans="1:13" x14ac:dyDescent="0.4">
      <c r="A4206" s="51"/>
      <c r="B4206" s="52">
        <v>4188</v>
      </c>
      <c r="C4206" s="52">
        <v>0</v>
      </c>
      <c r="D4206" s="52">
        <v>0</v>
      </c>
      <c r="E4206" s="52">
        <v>0</v>
      </c>
      <c r="F4206" s="52">
        <v>0</v>
      </c>
      <c r="G4206" s="52">
        <v>0</v>
      </c>
      <c r="H4206" s="52">
        <v>0</v>
      </c>
      <c r="I4206" s="52">
        <v>0</v>
      </c>
      <c r="J4206" s="52">
        <v>0</v>
      </c>
      <c r="K4206" s="52">
        <v>0</v>
      </c>
      <c r="L4206" s="52">
        <v>0</v>
      </c>
      <c r="M4206" s="53">
        <v>0</v>
      </c>
    </row>
    <row r="4207" spans="1:13" x14ac:dyDescent="0.4">
      <c r="A4207" s="54"/>
      <c r="B4207" s="55">
        <v>4189</v>
      </c>
      <c r="C4207" s="55">
        <v>25553247.138979152</v>
      </c>
      <c r="D4207" s="55">
        <v>7120402.5596118588</v>
      </c>
      <c r="E4207" s="55">
        <v>0</v>
      </c>
      <c r="F4207" s="55">
        <v>0</v>
      </c>
      <c r="G4207" s="55">
        <v>0</v>
      </c>
      <c r="H4207" s="55">
        <v>0</v>
      </c>
      <c r="I4207" s="55">
        <v>0</v>
      </c>
      <c r="J4207" s="55">
        <v>0</v>
      </c>
      <c r="K4207" s="55">
        <v>10750897.736041438</v>
      </c>
      <c r="L4207" s="55">
        <v>0</v>
      </c>
      <c r="M4207" s="56">
        <v>43424547.43463245</v>
      </c>
    </row>
    <row r="4208" spans="1:13" x14ac:dyDescent="0.4">
      <c r="A4208" s="51"/>
      <c r="B4208" s="52">
        <v>4190</v>
      </c>
      <c r="C4208" s="52">
        <v>0</v>
      </c>
      <c r="D4208" s="52">
        <v>0</v>
      </c>
      <c r="E4208" s="52">
        <v>0</v>
      </c>
      <c r="F4208" s="52">
        <v>0</v>
      </c>
      <c r="G4208" s="52">
        <v>0</v>
      </c>
      <c r="H4208" s="52">
        <v>0</v>
      </c>
      <c r="I4208" s="52">
        <v>0</v>
      </c>
      <c r="J4208" s="52">
        <v>0</v>
      </c>
      <c r="K4208" s="52">
        <v>0</v>
      </c>
      <c r="L4208" s="52">
        <v>0</v>
      </c>
      <c r="M4208" s="53">
        <v>0</v>
      </c>
    </row>
    <row r="4209" spans="1:13" x14ac:dyDescent="0.4">
      <c r="A4209" s="54"/>
      <c r="B4209" s="55">
        <v>4191</v>
      </c>
      <c r="C4209" s="55">
        <v>0</v>
      </c>
      <c r="D4209" s="55">
        <v>183863627.53098917</v>
      </c>
      <c r="E4209" s="55">
        <v>0</v>
      </c>
      <c r="F4209" s="55">
        <v>0</v>
      </c>
      <c r="G4209" s="55">
        <v>0</v>
      </c>
      <c r="H4209" s="55">
        <v>0</v>
      </c>
      <c r="I4209" s="55">
        <v>11576240.768864304</v>
      </c>
      <c r="J4209" s="55">
        <v>0</v>
      </c>
      <c r="K4209" s="55">
        <v>0</v>
      </c>
      <c r="L4209" s="55">
        <v>0</v>
      </c>
      <c r="M4209" s="56">
        <v>195439868.29985347</v>
      </c>
    </row>
    <row r="4210" spans="1:13" x14ac:dyDescent="0.4">
      <c r="A4210" s="51"/>
      <c r="B4210" s="52">
        <v>4192</v>
      </c>
      <c r="C4210" s="52">
        <v>0</v>
      </c>
      <c r="D4210" s="52">
        <v>0</v>
      </c>
      <c r="E4210" s="52">
        <v>0</v>
      </c>
      <c r="F4210" s="52">
        <v>0</v>
      </c>
      <c r="G4210" s="52">
        <v>7280381.8740469106</v>
      </c>
      <c r="H4210" s="52">
        <v>0</v>
      </c>
      <c r="I4210" s="52">
        <v>0</v>
      </c>
      <c r="J4210" s="52">
        <v>0</v>
      </c>
      <c r="K4210" s="52">
        <v>0</v>
      </c>
      <c r="L4210" s="52">
        <v>7705039.2744298251</v>
      </c>
      <c r="M4210" s="53">
        <v>14985421.148476737</v>
      </c>
    </row>
    <row r="4211" spans="1:13" x14ac:dyDescent="0.4">
      <c r="A4211" s="54"/>
      <c r="B4211" s="55">
        <v>4193</v>
      </c>
      <c r="C4211" s="55">
        <v>0</v>
      </c>
      <c r="D4211" s="55">
        <v>0</v>
      </c>
      <c r="E4211" s="55">
        <v>6624648.2795526246</v>
      </c>
      <c r="F4211" s="55">
        <v>0</v>
      </c>
      <c r="G4211" s="55">
        <v>0</v>
      </c>
      <c r="H4211" s="55">
        <v>0</v>
      </c>
      <c r="I4211" s="55">
        <v>0</v>
      </c>
      <c r="J4211" s="55">
        <v>0</v>
      </c>
      <c r="K4211" s="55">
        <v>0</v>
      </c>
      <c r="L4211" s="55">
        <v>0</v>
      </c>
      <c r="M4211" s="56">
        <v>6624648.2795526246</v>
      </c>
    </row>
    <row r="4212" spans="1:13" x14ac:dyDescent="0.4">
      <c r="A4212" s="51"/>
      <c r="B4212" s="52">
        <v>4194</v>
      </c>
      <c r="C4212" s="52">
        <v>0</v>
      </c>
      <c r="D4212" s="52">
        <v>0</v>
      </c>
      <c r="E4212" s="52">
        <v>0</v>
      </c>
      <c r="F4212" s="52">
        <v>0</v>
      </c>
      <c r="G4212" s="52">
        <v>0</v>
      </c>
      <c r="H4212" s="52">
        <v>0</v>
      </c>
      <c r="I4212" s="52">
        <v>0</v>
      </c>
      <c r="J4212" s="52">
        <v>0</v>
      </c>
      <c r="K4212" s="52">
        <v>0</v>
      </c>
      <c r="L4212" s="52">
        <v>0</v>
      </c>
      <c r="M4212" s="53">
        <v>0</v>
      </c>
    </row>
    <row r="4213" spans="1:13" x14ac:dyDescent="0.4">
      <c r="A4213" s="54"/>
      <c r="B4213" s="55">
        <v>4195</v>
      </c>
      <c r="C4213" s="55">
        <v>0</v>
      </c>
      <c r="D4213" s="55">
        <v>6206859.1657464262</v>
      </c>
      <c r="E4213" s="55">
        <v>0</v>
      </c>
      <c r="F4213" s="55">
        <v>0</v>
      </c>
      <c r="G4213" s="55">
        <v>0</v>
      </c>
      <c r="H4213" s="55">
        <v>0</v>
      </c>
      <c r="I4213" s="55">
        <v>0</v>
      </c>
      <c r="J4213" s="55">
        <v>0</v>
      </c>
      <c r="K4213" s="55">
        <v>0</v>
      </c>
      <c r="L4213" s="55">
        <v>0</v>
      </c>
      <c r="M4213" s="56">
        <v>6206859.1657464262</v>
      </c>
    </row>
    <row r="4214" spans="1:13" x14ac:dyDescent="0.4">
      <c r="A4214" s="51"/>
      <c r="B4214" s="52">
        <v>4196</v>
      </c>
      <c r="C4214" s="52">
        <v>0</v>
      </c>
      <c r="D4214" s="52">
        <v>0</v>
      </c>
      <c r="E4214" s="52">
        <v>0</v>
      </c>
      <c r="F4214" s="52">
        <v>0</v>
      </c>
      <c r="G4214" s="52">
        <v>0</v>
      </c>
      <c r="H4214" s="52">
        <v>0</v>
      </c>
      <c r="I4214" s="52">
        <v>0</v>
      </c>
      <c r="J4214" s="52">
        <v>0</v>
      </c>
      <c r="K4214" s="52">
        <v>0</v>
      </c>
      <c r="L4214" s="52">
        <v>0</v>
      </c>
      <c r="M4214" s="53">
        <v>0</v>
      </c>
    </row>
    <row r="4215" spans="1:13" x14ac:dyDescent="0.4">
      <c r="A4215" s="54"/>
      <c r="B4215" s="55">
        <v>4197</v>
      </c>
      <c r="C4215" s="55">
        <v>0</v>
      </c>
      <c r="D4215" s="55">
        <v>0</v>
      </c>
      <c r="E4215" s="55">
        <v>0</v>
      </c>
      <c r="F4215" s="55">
        <v>7187709.3108523348</v>
      </c>
      <c r="G4215" s="55">
        <v>0</v>
      </c>
      <c r="H4215" s="55">
        <v>0</v>
      </c>
      <c r="I4215" s="55">
        <v>0</v>
      </c>
      <c r="J4215" s="55">
        <v>0</v>
      </c>
      <c r="K4215" s="55">
        <v>9641445.6252354719</v>
      </c>
      <c r="L4215" s="55">
        <v>0</v>
      </c>
      <c r="M4215" s="56">
        <v>30831275.52054213</v>
      </c>
    </row>
    <row r="4216" spans="1:13" x14ac:dyDescent="0.4">
      <c r="A4216" s="51"/>
      <c r="B4216" s="52">
        <v>4198</v>
      </c>
      <c r="C4216" s="52">
        <v>0</v>
      </c>
      <c r="D4216" s="52">
        <v>6593005.8703362718</v>
      </c>
      <c r="E4216" s="52">
        <v>8731420.7589253876</v>
      </c>
      <c r="F4216" s="52">
        <v>0</v>
      </c>
      <c r="G4216" s="52">
        <v>0</v>
      </c>
      <c r="H4216" s="52">
        <v>0</v>
      </c>
      <c r="I4216" s="52">
        <v>0</v>
      </c>
      <c r="J4216" s="52">
        <v>0</v>
      </c>
      <c r="K4216" s="52">
        <v>0</v>
      </c>
      <c r="L4216" s="52">
        <v>0</v>
      </c>
      <c r="M4216" s="53">
        <v>15324426.629261659</v>
      </c>
    </row>
    <row r="4217" spans="1:13" x14ac:dyDescent="0.4">
      <c r="A4217" s="54"/>
      <c r="B4217" s="55">
        <v>4199</v>
      </c>
      <c r="C4217" s="55">
        <v>0</v>
      </c>
      <c r="D4217" s="55">
        <v>0</v>
      </c>
      <c r="E4217" s="55">
        <v>0</v>
      </c>
      <c r="F4217" s="55">
        <v>0</v>
      </c>
      <c r="G4217" s="55">
        <v>0</v>
      </c>
      <c r="H4217" s="55">
        <v>0</v>
      </c>
      <c r="I4217" s="55">
        <v>0</v>
      </c>
      <c r="J4217" s="55">
        <v>183275634.22860569</v>
      </c>
      <c r="K4217" s="55">
        <v>0</v>
      </c>
      <c r="L4217" s="55">
        <v>13880108.688754648</v>
      </c>
      <c r="M4217" s="56">
        <v>27292661.229769483</v>
      </c>
    </row>
    <row r="4218" spans="1:13" x14ac:dyDescent="0.4">
      <c r="A4218" s="51"/>
      <c r="B4218" s="52">
        <v>4200</v>
      </c>
      <c r="C4218" s="52">
        <v>0</v>
      </c>
      <c r="D4218" s="52">
        <v>0</v>
      </c>
      <c r="E4218" s="52">
        <v>0</v>
      </c>
      <c r="F4218" s="52">
        <v>0</v>
      </c>
      <c r="G4218" s="52">
        <v>0</v>
      </c>
      <c r="H4218" s="52">
        <v>0</v>
      </c>
      <c r="I4218" s="52">
        <v>0</v>
      </c>
      <c r="J4218" s="52">
        <v>9704238.1817538515</v>
      </c>
      <c r="K4218" s="52">
        <v>0</v>
      </c>
      <c r="L4218" s="52">
        <v>0</v>
      </c>
      <c r="M4218" s="53">
        <v>8972658.0341850594</v>
      </c>
    </row>
    <row r="4219" spans="1:13" x14ac:dyDescent="0.4">
      <c r="A4219" s="54"/>
      <c r="B4219" s="55">
        <v>4201</v>
      </c>
      <c r="C4219" s="55">
        <v>0</v>
      </c>
      <c r="D4219" s="55">
        <v>0</v>
      </c>
      <c r="E4219" s="55">
        <v>0</v>
      </c>
      <c r="F4219" s="55">
        <v>0</v>
      </c>
      <c r="G4219" s="55">
        <v>0</v>
      </c>
      <c r="H4219" s="55">
        <v>10195961.10044778</v>
      </c>
      <c r="I4219" s="55">
        <v>23858597.958789472</v>
      </c>
      <c r="J4219" s="55">
        <v>0</v>
      </c>
      <c r="K4219" s="55">
        <v>0</v>
      </c>
      <c r="L4219" s="55">
        <v>0</v>
      </c>
      <c r="M4219" s="56">
        <v>34054559.059237257</v>
      </c>
    </row>
    <row r="4220" spans="1:13" x14ac:dyDescent="0.4">
      <c r="A4220" s="51"/>
      <c r="B4220" s="52">
        <v>4202</v>
      </c>
      <c r="C4220" s="52">
        <v>0</v>
      </c>
      <c r="D4220" s="52">
        <v>0</v>
      </c>
      <c r="E4220" s="52">
        <v>0</v>
      </c>
      <c r="F4220" s="52">
        <v>0</v>
      </c>
      <c r="G4220" s="52">
        <v>0</v>
      </c>
      <c r="H4220" s="52">
        <v>0</v>
      </c>
      <c r="I4220" s="52">
        <v>0</v>
      </c>
      <c r="J4220" s="52">
        <v>0</v>
      </c>
      <c r="K4220" s="52">
        <v>0</v>
      </c>
      <c r="L4220" s="52">
        <v>0</v>
      </c>
      <c r="M4220" s="53">
        <v>0</v>
      </c>
    </row>
    <row r="4221" spans="1:13" x14ac:dyDescent="0.4">
      <c r="A4221" s="54"/>
      <c r="B4221" s="55">
        <v>4203</v>
      </c>
      <c r="C4221" s="55">
        <v>0</v>
      </c>
      <c r="D4221" s="55">
        <v>0</v>
      </c>
      <c r="E4221" s="55">
        <v>0</v>
      </c>
      <c r="F4221" s="55">
        <v>0</v>
      </c>
      <c r="G4221" s="55">
        <v>0</v>
      </c>
      <c r="H4221" s="55">
        <v>0</v>
      </c>
      <c r="I4221" s="55">
        <v>0</v>
      </c>
      <c r="J4221" s="55">
        <v>0</v>
      </c>
      <c r="K4221" s="55">
        <v>0</v>
      </c>
      <c r="L4221" s="55">
        <v>0</v>
      </c>
      <c r="M4221" s="56">
        <v>0</v>
      </c>
    </row>
    <row r="4222" spans="1:13" x14ac:dyDescent="0.4">
      <c r="A4222" s="51"/>
      <c r="B4222" s="52">
        <v>4204</v>
      </c>
      <c r="C4222" s="52">
        <v>14795031.877373116</v>
      </c>
      <c r="D4222" s="52">
        <v>0</v>
      </c>
      <c r="E4222" s="52">
        <v>0</v>
      </c>
      <c r="F4222" s="52">
        <v>0</v>
      </c>
      <c r="G4222" s="52">
        <v>0</v>
      </c>
      <c r="H4222" s="52">
        <v>0</v>
      </c>
      <c r="I4222" s="52">
        <v>0</v>
      </c>
      <c r="J4222" s="52">
        <v>0</v>
      </c>
      <c r="K4222" s="52">
        <v>0</v>
      </c>
      <c r="L4222" s="52">
        <v>0</v>
      </c>
      <c r="M4222" s="53">
        <v>14795031.877373116</v>
      </c>
    </row>
    <row r="4223" spans="1:13" x14ac:dyDescent="0.4">
      <c r="A4223" s="54"/>
      <c r="B4223" s="55">
        <v>4205</v>
      </c>
      <c r="C4223" s="55">
        <v>0</v>
      </c>
      <c r="D4223" s="55">
        <v>9080657.9211204275</v>
      </c>
      <c r="E4223" s="55">
        <v>8330052.6887189038</v>
      </c>
      <c r="F4223" s="55">
        <v>10417208.540316226</v>
      </c>
      <c r="G4223" s="55">
        <v>0</v>
      </c>
      <c r="H4223" s="55">
        <v>0</v>
      </c>
      <c r="I4223" s="55">
        <v>0</v>
      </c>
      <c r="J4223" s="55">
        <v>0</v>
      </c>
      <c r="K4223" s="55">
        <v>0</v>
      </c>
      <c r="L4223" s="55">
        <v>0</v>
      </c>
      <c r="M4223" s="56">
        <v>27827919.150155559</v>
      </c>
    </row>
    <row r="4224" spans="1:13" x14ac:dyDescent="0.4">
      <c r="A4224" s="51"/>
      <c r="B4224" s="52">
        <v>4206</v>
      </c>
      <c r="C4224" s="52">
        <v>0</v>
      </c>
      <c r="D4224" s="52">
        <v>0</v>
      </c>
      <c r="E4224" s="52">
        <v>9436968.9357357193</v>
      </c>
      <c r="F4224" s="52">
        <v>0</v>
      </c>
      <c r="G4224" s="52">
        <v>0</v>
      </c>
      <c r="H4224" s="52">
        <v>0</v>
      </c>
      <c r="I4224" s="52">
        <v>0</v>
      </c>
      <c r="J4224" s="52">
        <v>0</v>
      </c>
      <c r="K4224" s="52">
        <v>0</v>
      </c>
      <c r="L4224" s="52">
        <v>0</v>
      </c>
      <c r="M4224" s="53">
        <v>9436968.9357357193</v>
      </c>
    </row>
    <row r="4225" spans="1:13" x14ac:dyDescent="0.4">
      <c r="A4225" s="54"/>
      <c r="B4225" s="55">
        <v>4207</v>
      </c>
      <c r="C4225" s="55">
        <v>0</v>
      </c>
      <c r="D4225" s="55">
        <v>10981660.329670744</v>
      </c>
      <c r="E4225" s="55">
        <v>0</v>
      </c>
      <c r="F4225" s="55">
        <v>0</v>
      </c>
      <c r="G4225" s="55">
        <v>0</v>
      </c>
      <c r="H4225" s="55">
        <v>0</v>
      </c>
      <c r="I4225" s="55">
        <v>0</v>
      </c>
      <c r="J4225" s="55">
        <v>51266226.209175304</v>
      </c>
      <c r="K4225" s="55">
        <v>0</v>
      </c>
      <c r="L4225" s="55">
        <v>0</v>
      </c>
      <c r="M4225" s="56">
        <v>10981660.329670744</v>
      </c>
    </row>
    <row r="4226" spans="1:13" x14ac:dyDescent="0.4">
      <c r="A4226" s="51"/>
      <c r="B4226" s="52">
        <v>4208</v>
      </c>
      <c r="C4226" s="52">
        <v>0</v>
      </c>
      <c r="D4226" s="52">
        <v>0</v>
      </c>
      <c r="E4226" s="52">
        <v>0</v>
      </c>
      <c r="F4226" s="52">
        <v>0</v>
      </c>
      <c r="G4226" s="52">
        <v>0</v>
      </c>
      <c r="H4226" s="52">
        <v>0</v>
      </c>
      <c r="I4226" s="52">
        <v>0</v>
      </c>
      <c r="J4226" s="52">
        <v>0</v>
      </c>
      <c r="K4226" s="52">
        <v>0</v>
      </c>
      <c r="L4226" s="52">
        <v>0</v>
      </c>
      <c r="M4226" s="53">
        <v>0</v>
      </c>
    </row>
    <row r="4227" spans="1:13" x14ac:dyDescent="0.4">
      <c r="A4227" s="54"/>
      <c r="B4227" s="55">
        <v>4209</v>
      </c>
      <c r="C4227" s="55">
        <v>0</v>
      </c>
      <c r="D4227" s="55">
        <v>0</v>
      </c>
      <c r="E4227" s="55">
        <v>0</v>
      </c>
      <c r="F4227" s="55">
        <v>0</v>
      </c>
      <c r="G4227" s="55">
        <v>0</v>
      </c>
      <c r="H4227" s="55">
        <v>0</v>
      </c>
      <c r="I4227" s="55">
        <v>0</v>
      </c>
      <c r="J4227" s="55">
        <v>14058738.227997327</v>
      </c>
      <c r="K4227" s="55">
        <v>0</v>
      </c>
      <c r="L4227" s="55">
        <v>0</v>
      </c>
      <c r="M4227" s="56">
        <v>0</v>
      </c>
    </row>
    <row r="4228" spans="1:13" x14ac:dyDescent="0.4">
      <c r="A4228" s="51"/>
      <c r="B4228" s="52">
        <v>4210</v>
      </c>
      <c r="C4228" s="52">
        <v>0</v>
      </c>
      <c r="D4228" s="52">
        <v>0</v>
      </c>
      <c r="E4228" s="52">
        <v>0</v>
      </c>
      <c r="F4228" s="52">
        <v>0</v>
      </c>
      <c r="G4228" s="52">
        <v>0</v>
      </c>
      <c r="H4228" s="52">
        <v>0</v>
      </c>
      <c r="I4228" s="52">
        <v>0</v>
      </c>
      <c r="J4228" s="52">
        <v>2897562211.2056189</v>
      </c>
      <c r="K4228" s="52">
        <v>0</v>
      </c>
      <c r="L4228" s="52">
        <v>0</v>
      </c>
      <c r="M4228" s="53">
        <v>0</v>
      </c>
    </row>
    <row r="4229" spans="1:13" x14ac:dyDescent="0.4">
      <c r="A4229" s="54"/>
      <c r="B4229" s="55">
        <v>4211</v>
      </c>
      <c r="C4229" s="55">
        <v>6709618.0212720577</v>
      </c>
      <c r="D4229" s="55">
        <v>0</v>
      </c>
      <c r="E4229" s="55">
        <v>9119479.2955433615</v>
      </c>
      <c r="F4229" s="55">
        <v>0</v>
      </c>
      <c r="G4229" s="55">
        <v>0</v>
      </c>
      <c r="H4229" s="55">
        <v>0</v>
      </c>
      <c r="I4229" s="55">
        <v>0</v>
      </c>
      <c r="J4229" s="55">
        <v>0</v>
      </c>
      <c r="K4229" s="55">
        <v>0</v>
      </c>
      <c r="L4229" s="55">
        <v>0</v>
      </c>
      <c r="M4229" s="56">
        <v>15829097.316815419</v>
      </c>
    </row>
    <row r="4230" spans="1:13" x14ac:dyDescent="0.4">
      <c r="A4230" s="51"/>
      <c r="B4230" s="52">
        <v>4212</v>
      </c>
      <c r="C4230" s="52">
        <v>0</v>
      </c>
      <c r="D4230" s="52">
        <v>0</v>
      </c>
      <c r="E4230" s="52">
        <v>0</v>
      </c>
      <c r="F4230" s="52">
        <v>0</v>
      </c>
      <c r="G4230" s="52">
        <v>0</v>
      </c>
      <c r="H4230" s="52">
        <v>0</v>
      </c>
      <c r="I4230" s="52">
        <v>0</v>
      </c>
      <c r="J4230" s="52">
        <v>8001598.4360886561</v>
      </c>
      <c r="K4230" s="52">
        <v>0</v>
      </c>
      <c r="L4230" s="52">
        <v>0</v>
      </c>
      <c r="M4230" s="53">
        <v>0</v>
      </c>
    </row>
    <row r="4231" spans="1:13" x14ac:dyDescent="0.4">
      <c r="A4231" s="54"/>
      <c r="B4231" s="55">
        <v>4213</v>
      </c>
      <c r="C4231" s="55">
        <v>0</v>
      </c>
      <c r="D4231" s="55">
        <v>0</v>
      </c>
      <c r="E4231" s="55">
        <v>0</v>
      </c>
      <c r="F4231" s="55">
        <v>0</v>
      </c>
      <c r="G4231" s="55">
        <v>0</v>
      </c>
      <c r="H4231" s="55">
        <v>0</v>
      </c>
      <c r="I4231" s="55">
        <v>0</v>
      </c>
      <c r="J4231" s="55">
        <v>0</v>
      </c>
      <c r="K4231" s="55">
        <v>0</v>
      </c>
      <c r="L4231" s="55">
        <v>6103962.7489443803</v>
      </c>
      <c r="M4231" s="56">
        <v>6103962.7489443803</v>
      </c>
    </row>
    <row r="4232" spans="1:13" x14ac:dyDescent="0.4">
      <c r="A4232" s="51"/>
      <c r="B4232" s="52">
        <v>4214</v>
      </c>
      <c r="C4232" s="52">
        <v>83838787.756066084</v>
      </c>
      <c r="D4232" s="52">
        <v>0</v>
      </c>
      <c r="E4232" s="52">
        <v>0</v>
      </c>
      <c r="F4232" s="52">
        <v>0</v>
      </c>
      <c r="G4232" s="52">
        <v>0</v>
      </c>
      <c r="H4232" s="52">
        <v>0</v>
      </c>
      <c r="I4232" s="52">
        <v>0</v>
      </c>
      <c r="J4232" s="52">
        <v>13692430.252109423</v>
      </c>
      <c r="K4232" s="52">
        <v>0</v>
      </c>
      <c r="L4232" s="52">
        <v>0</v>
      </c>
      <c r="M4232" s="53">
        <v>83838787.756066084</v>
      </c>
    </row>
    <row r="4233" spans="1:13" x14ac:dyDescent="0.4">
      <c r="A4233" s="54"/>
      <c r="B4233" s="55">
        <v>4215</v>
      </c>
      <c r="C4233" s="55">
        <v>0</v>
      </c>
      <c r="D4233" s="55">
        <v>0</v>
      </c>
      <c r="E4233" s="55">
        <v>0</v>
      </c>
      <c r="F4233" s="55">
        <v>0</v>
      </c>
      <c r="G4233" s="55">
        <v>0</v>
      </c>
      <c r="H4233" s="55">
        <v>0</v>
      </c>
      <c r="I4233" s="55">
        <v>0</v>
      </c>
      <c r="J4233" s="55">
        <v>0</v>
      </c>
      <c r="K4233" s="55">
        <v>0</v>
      </c>
      <c r="L4233" s="55">
        <v>0</v>
      </c>
      <c r="M4233" s="56">
        <v>0</v>
      </c>
    </row>
    <row r="4234" spans="1:13" x14ac:dyDescent="0.4">
      <c r="A4234" s="51"/>
      <c r="B4234" s="52">
        <v>4216</v>
      </c>
      <c r="C4234" s="52">
        <v>0</v>
      </c>
      <c r="D4234" s="52">
        <v>0</v>
      </c>
      <c r="E4234" s="52">
        <v>0</v>
      </c>
      <c r="F4234" s="52">
        <v>0</v>
      </c>
      <c r="G4234" s="52">
        <v>0</v>
      </c>
      <c r="H4234" s="52">
        <v>6639752.0118783154</v>
      </c>
      <c r="I4234" s="52">
        <v>11759066.914371528</v>
      </c>
      <c r="J4234" s="52">
        <v>0</v>
      </c>
      <c r="K4234" s="52">
        <v>0</v>
      </c>
      <c r="L4234" s="52">
        <v>0</v>
      </c>
      <c r="M4234" s="53">
        <v>18398818.926249843</v>
      </c>
    </row>
    <row r="4235" spans="1:13" x14ac:dyDescent="0.4">
      <c r="A4235" s="54"/>
      <c r="B4235" s="55">
        <v>4217</v>
      </c>
      <c r="C4235" s="55">
        <v>0</v>
      </c>
      <c r="D4235" s="55">
        <v>155390873.63802868</v>
      </c>
      <c r="E4235" s="55">
        <v>0</v>
      </c>
      <c r="F4235" s="55">
        <v>0</v>
      </c>
      <c r="G4235" s="55">
        <v>0</v>
      </c>
      <c r="H4235" s="55">
        <v>0</v>
      </c>
      <c r="I4235" s="55">
        <v>13437131.647076989</v>
      </c>
      <c r="J4235" s="55">
        <v>0</v>
      </c>
      <c r="K4235" s="55">
        <v>0</v>
      </c>
      <c r="L4235" s="55">
        <v>0</v>
      </c>
      <c r="M4235" s="56">
        <v>168828005.28510568</v>
      </c>
    </row>
    <row r="4236" spans="1:13" x14ac:dyDescent="0.4">
      <c r="A4236" s="51"/>
      <c r="B4236" s="52">
        <v>4218</v>
      </c>
      <c r="C4236" s="52">
        <v>0</v>
      </c>
      <c r="D4236" s="52">
        <v>0</v>
      </c>
      <c r="E4236" s="52">
        <v>0</v>
      </c>
      <c r="F4236" s="52">
        <v>0</v>
      </c>
      <c r="G4236" s="52">
        <v>0</v>
      </c>
      <c r="H4236" s="52">
        <v>0</v>
      </c>
      <c r="I4236" s="52">
        <v>0</v>
      </c>
      <c r="J4236" s="52">
        <v>156015112.22166282</v>
      </c>
      <c r="K4236" s="52">
        <v>0</v>
      </c>
      <c r="L4236" s="52">
        <v>0</v>
      </c>
      <c r="M4236" s="53">
        <v>0</v>
      </c>
    </row>
    <row r="4237" spans="1:13" x14ac:dyDescent="0.4">
      <c r="A4237" s="54"/>
      <c r="B4237" s="55">
        <v>4219</v>
      </c>
      <c r="C4237" s="55">
        <v>0</v>
      </c>
      <c r="D4237" s="55">
        <v>17729635.292318285</v>
      </c>
      <c r="E4237" s="55">
        <v>0</v>
      </c>
      <c r="F4237" s="55">
        <v>0</v>
      </c>
      <c r="G4237" s="55">
        <v>519960272.95439714</v>
      </c>
      <c r="H4237" s="55">
        <v>0</v>
      </c>
      <c r="I4237" s="55">
        <v>0</v>
      </c>
      <c r="J4237" s="55">
        <v>0</v>
      </c>
      <c r="K4237" s="55">
        <v>0</v>
      </c>
      <c r="L4237" s="55">
        <v>0</v>
      </c>
      <c r="M4237" s="56">
        <v>537689908.24671531</v>
      </c>
    </row>
    <row r="4238" spans="1:13" x14ac:dyDescent="0.4">
      <c r="A4238" s="51"/>
      <c r="B4238" s="52">
        <v>4220</v>
      </c>
      <c r="C4238" s="52">
        <v>0</v>
      </c>
      <c r="D4238" s="52">
        <v>0</v>
      </c>
      <c r="E4238" s="52">
        <v>0</v>
      </c>
      <c r="F4238" s="52">
        <v>0</v>
      </c>
      <c r="G4238" s="52">
        <v>6162794.238512164</v>
      </c>
      <c r="H4238" s="52">
        <v>0</v>
      </c>
      <c r="I4238" s="52">
        <v>0</v>
      </c>
      <c r="J4238" s="52">
        <v>0</v>
      </c>
      <c r="K4238" s="52">
        <v>0</v>
      </c>
      <c r="L4238" s="52">
        <v>0</v>
      </c>
      <c r="M4238" s="53">
        <v>6162794.238512164</v>
      </c>
    </row>
    <row r="4239" spans="1:13" x14ac:dyDescent="0.4">
      <c r="A4239" s="54"/>
      <c r="B4239" s="55">
        <v>4221</v>
      </c>
      <c r="C4239" s="55">
        <v>0</v>
      </c>
      <c r="D4239" s="55">
        <v>0</v>
      </c>
      <c r="E4239" s="55">
        <v>0</v>
      </c>
      <c r="F4239" s="55">
        <v>0</v>
      </c>
      <c r="G4239" s="55">
        <v>0</v>
      </c>
      <c r="H4239" s="55">
        <v>0</v>
      </c>
      <c r="I4239" s="55">
        <v>0</v>
      </c>
      <c r="J4239" s="55">
        <v>0</v>
      </c>
      <c r="K4239" s="55">
        <v>0</v>
      </c>
      <c r="L4239" s="55">
        <v>0</v>
      </c>
      <c r="M4239" s="56">
        <v>0</v>
      </c>
    </row>
    <row r="4240" spans="1:13" x14ac:dyDescent="0.4">
      <c r="A4240" s="51"/>
      <c r="B4240" s="52">
        <v>4222</v>
      </c>
      <c r="C4240" s="52">
        <v>0</v>
      </c>
      <c r="D4240" s="52">
        <v>0</v>
      </c>
      <c r="E4240" s="52">
        <v>0</v>
      </c>
      <c r="F4240" s="52">
        <v>5835270.0916889198</v>
      </c>
      <c r="G4240" s="52">
        <v>0</v>
      </c>
      <c r="H4240" s="52">
        <v>7620685.5984699372</v>
      </c>
      <c r="I4240" s="52">
        <v>55454348.706433654</v>
      </c>
      <c r="J4240" s="52">
        <v>0</v>
      </c>
      <c r="K4240" s="52">
        <v>0</v>
      </c>
      <c r="L4240" s="52">
        <v>0</v>
      </c>
      <c r="M4240" s="53">
        <v>68910304.396592513</v>
      </c>
    </row>
    <row r="4241" spans="1:13" x14ac:dyDescent="0.4">
      <c r="A4241" s="54"/>
      <c r="B4241" s="55">
        <v>4223</v>
      </c>
      <c r="C4241" s="55">
        <v>0</v>
      </c>
      <c r="D4241" s="55">
        <v>0</v>
      </c>
      <c r="E4241" s="55">
        <v>0</v>
      </c>
      <c r="F4241" s="55">
        <v>0</v>
      </c>
      <c r="G4241" s="55">
        <v>0</v>
      </c>
      <c r="H4241" s="55">
        <v>0</v>
      </c>
      <c r="I4241" s="55">
        <v>0</v>
      </c>
      <c r="J4241" s="55">
        <v>0</v>
      </c>
      <c r="K4241" s="55">
        <v>0</v>
      </c>
      <c r="L4241" s="55">
        <v>0</v>
      </c>
      <c r="M4241" s="56">
        <v>0</v>
      </c>
    </row>
    <row r="4242" spans="1:13" x14ac:dyDescent="0.4">
      <c r="A4242" s="51"/>
      <c r="B4242" s="52">
        <v>4224</v>
      </c>
      <c r="C4242" s="52">
        <v>0</v>
      </c>
      <c r="D4242" s="52">
        <v>0</v>
      </c>
      <c r="E4242" s="52">
        <v>0</v>
      </c>
      <c r="F4242" s="52">
        <v>0</v>
      </c>
      <c r="G4242" s="52">
        <v>0</v>
      </c>
      <c r="H4242" s="52">
        <v>0</v>
      </c>
      <c r="I4242" s="52">
        <v>0</v>
      </c>
      <c r="J4242" s="52">
        <v>0</v>
      </c>
      <c r="K4242" s="52">
        <v>0</v>
      </c>
      <c r="L4242" s="52">
        <v>0</v>
      </c>
      <c r="M4242" s="53">
        <v>0</v>
      </c>
    </row>
    <row r="4243" spans="1:13" x14ac:dyDescent="0.4">
      <c r="A4243" s="54"/>
      <c r="B4243" s="55">
        <v>4225</v>
      </c>
      <c r="C4243" s="55">
        <v>0</v>
      </c>
      <c r="D4243" s="55">
        <v>0</v>
      </c>
      <c r="E4243" s="55">
        <v>0</v>
      </c>
      <c r="F4243" s="55">
        <v>52940270.542762786</v>
      </c>
      <c r="G4243" s="55">
        <v>0</v>
      </c>
      <c r="H4243" s="55">
        <v>0</v>
      </c>
      <c r="I4243" s="55">
        <v>0</v>
      </c>
      <c r="J4243" s="55">
        <v>0</v>
      </c>
      <c r="K4243" s="55">
        <v>0</v>
      </c>
      <c r="L4243" s="55">
        <v>0</v>
      </c>
      <c r="M4243" s="56">
        <v>52940270.542762786</v>
      </c>
    </row>
    <row r="4244" spans="1:13" x14ac:dyDescent="0.4">
      <c r="A4244" s="51"/>
      <c r="B4244" s="52">
        <v>4226</v>
      </c>
      <c r="C4244" s="52">
        <v>0</v>
      </c>
      <c r="D4244" s="52">
        <v>0</v>
      </c>
      <c r="E4244" s="52">
        <v>0</v>
      </c>
      <c r="F4244" s="52">
        <v>0</v>
      </c>
      <c r="G4244" s="52">
        <v>0</v>
      </c>
      <c r="H4244" s="52">
        <v>0</v>
      </c>
      <c r="I4244" s="52">
        <v>0</v>
      </c>
      <c r="J4244" s="52">
        <v>0</v>
      </c>
      <c r="K4244" s="52">
        <v>0</v>
      </c>
      <c r="L4244" s="52">
        <v>0</v>
      </c>
      <c r="M4244" s="53">
        <v>0</v>
      </c>
    </row>
    <row r="4245" spans="1:13" x14ac:dyDescent="0.4">
      <c r="A4245" s="54"/>
      <c r="B4245" s="55">
        <v>4227</v>
      </c>
      <c r="C4245" s="55">
        <v>0</v>
      </c>
      <c r="D4245" s="55">
        <v>0</v>
      </c>
      <c r="E4245" s="55">
        <v>0</v>
      </c>
      <c r="F4245" s="55">
        <v>0</v>
      </c>
      <c r="G4245" s="55">
        <v>112996064.64776438</v>
      </c>
      <c r="H4245" s="55">
        <v>0</v>
      </c>
      <c r="I4245" s="55">
        <v>12782411.904523673</v>
      </c>
      <c r="J4245" s="55">
        <v>45899342.306336865</v>
      </c>
      <c r="K4245" s="55">
        <v>0</v>
      </c>
      <c r="L4245" s="55">
        <v>0</v>
      </c>
      <c r="M4245" s="56">
        <v>125778476.55228806</v>
      </c>
    </row>
    <row r="4246" spans="1:13" x14ac:dyDescent="0.4">
      <c r="A4246" s="51"/>
      <c r="B4246" s="52">
        <v>4228</v>
      </c>
      <c r="C4246" s="52">
        <v>0</v>
      </c>
      <c r="D4246" s="52">
        <v>0</v>
      </c>
      <c r="E4246" s="52">
        <v>0</v>
      </c>
      <c r="F4246" s="52">
        <v>0</v>
      </c>
      <c r="G4246" s="52">
        <v>0</v>
      </c>
      <c r="H4246" s="52">
        <v>0</v>
      </c>
      <c r="I4246" s="52">
        <v>0</v>
      </c>
      <c r="J4246" s="52">
        <v>0</v>
      </c>
      <c r="K4246" s="52">
        <v>0</v>
      </c>
      <c r="L4246" s="52">
        <v>0</v>
      </c>
      <c r="M4246" s="53">
        <v>0</v>
      </c>
    </row>
    <row r="4247" spans="1:13" x14ac:dyDescent="0.4">
      <c r="A4247" s="54"/>
      <c r="B4247" s="55">
        <v>4229</v>
      </c>
      <c r="C4247" s="55">
        <v>0</v>
      </c>
      <c r="D4247" s="55">
        <v>0</v>
      </c>
      <c r="E4247" s="55">
        <v>12002078.568695996</v>
      </c>
      <c r="F4247" s="55">
        <v>0</v>
      </c>
      <c r="G4247" s="55">
        <v>0</v>
      </c>
      <c r="H4247" s="55">
        <v>0</v>
      </c>
      <c r="I4247" s="55">
        <v>0</v>
      </c>
      <c r="J4247" s="55">
        <v>0</v>
      </c>
      <c r="K4247" s="55">
        <v>0</v>
      </c>
      <c r="L4247" s="55">
        <v>0</v>
      </c>
      <c r="M4247" s="56">
        <v>12002078.568695996</v>
      </c>
    </row>
    <row r="4248" spans="1:13" x14ac:dyDescent="0.4">
      <c r="A4248" s="51"/>
      <c r="B4248" s="52">
        <v>4230</v>
      </c>
      <c r="C4248" s="52">
        <v>0</v>
      </c>
      <c r="D4248" s="52">
        <v>0</v>
      </c>
      <c r="E4248" s="52">
        <v>8573977.247531211</v>
      </c>
      <c r="F4248" s="52">
        <v>0</v>
      </c>
      <c r="G4248" s="52">
        <v>0</v>
      </c>
      <c r="H4248" s="52">
        <v>0</v>
      </c>
      <c r="I4248" s="52">
        <v>0</v>
      </c>
      <c r="J4248" s="52">
        <v>0</v>
      </c>
      <c r="K4248" s="52">
        <v>0</v>
      </c>
      <c r="L4248" s="52">
        <v>0</v>
      </c>
      <c r="M4248" s="53">
        <v>8573977.247531211</v>
      </c>
    </row>
    <row r="4249" spans="1:13" x14ac:dyDescent="0.4">
      <c r="A4249" s="54"/>
      <c r="B4249" s="55">
        <v>4231</v>
      </c>
      <c r="C4249" s="55">
        <v>0</v>
      </c>
      <c r="D4249" s="55">
        <v>0</v>
      </c>
      <c r="E4249" s="55">
        <v>0</v>
      </c>
      <c r="F4249" s="55">
        <v>0</v>
      </c>
      <c r="G4249" s="55">
        <v>0</v>
      </c>
      <c r="H4249" s="55">
        <v>0</v>
      </c>
      <c r="I4249" s="55">
        <v>0</v>
      </c>
      <c r="J4249" s="55">
        <v>0</v>
      </c>
      <c r="K4249" s="55">
        <v>0</v>
      </c>
      <c r="L4249" s="55">
        <v>0</v>
      </c>
      <c r="M4249" s="56">
        <v>0</v>
      </c>
    </row>
    <row r="4250" spans="1:13" x14ac:dyDescent="0.4">
      <c r="A4250" s="51"/>
      <c r="B4250" s="52">
        <v>4232</v>
      </c>
      <c r="C4250" s="52">
        <v>0</v>
      </c>
      <c r="D4250" s="52">
        <v>9428528.1173429731</v>
      </c>
      <c r="E4250" s="52">
        <v>8619631.8776353858</v>
      </c>
      <c r="F4250" s="52">
        <v>0</v>
      </c>
      <c r="G4250" s="52">
        <v>0</v>
      </c>
      <c r="H4250" s="52">
        <v>0</v>
      </c>
      <c r="I4250" s="52">
        <v>0</v>
      </c>
      <c r="J4250" s="52">
        <v>0</v>
      </c>
      <c r="K4250" s="52">
        <v>0</v>
      </c>
      <c r="L4250" s="52">
        <v>0</v>
      </c>
      <c r="M4250" s="53">
        <v>18048159.994978361</v>
      </c>
    </row>
    <row r="4251" spans="1:13" x14ac:dyDescent="0.4">
      <c r="A4251" s="54"/>
      <c r="B4251" s="55">
        <v>4233</v>
      </c>
      <c r="C4251" s="55">
        <v>0</v>
      </c>
      <c r="D4251" s="55">
        <v>0</v>
      </c>
      <c r="E4251" s="55">
        <v>0</v>
      </c>
      <c r="F4251" s="55">
        <v>0</v>
      </c>
      <c r="G4251" s="55">
        <v>0</v>
      </c>
      <c r="H4251" s="55">
        <v>0</v>
      </c>
      <c r="I4251" s="55">
        <v>0</v>
      </c>
      <c r="J4251" s="55">
        <v>0</v>
      </c>
      <c r="K4251" s="55">
        <v>0</v>
      </c>
      <c r="L4251" s="55">
        <v>0</v>
      </c>
      <c r="M4251" s="56">
        <v>0</v>
      </c>
    </row>
    <row r="4252" spans="1:13" x14ac:dyDescent="0.4">
      <c r="A4252" s="51"/>
      <c r="B4252" s="52">
        <v>4234</v>
      </c>
      <c r="C4252" s="52">
        <v>0</v>
      </c>
      <c r="D4252" s="52">
        <v>0</v>
      </c>
      <c r="E4252" s="52">
        <v>10392521.32374249</v>
      </c>
      <c r="F4252" s="52">
        <v>0</v>
      </c>
      <c r="G4252" s="52">
        <v>5764855.034326816</v>
      </c>
      <c r="H4252" s="52">
        <v>6775972.0145916836</v>
      </c>
      <c r="I4252" s="52">
        <v>0</v>
      </c>
      <c r="J4252" s="52">
        <v>0</v>
      </c>
      <c r="K4252" s="52">
        <v>0</v>
      </c>
      <c r="L4252" s="52">
        <v>0</v>
      </c>
      <c r="M4252" s="53">
        <v>22933348.372660991</v>
      </c>
    </row>
    <row r="4253" spans="1:13" x14ac:dyDescent="0.4">
      <c r="A4253" s="54"/>
      <c r="B4253" s="55">
        <v>4235</v>
      </c>
      <c r="C4253" s="55">
        <v>0</v>
      </c>
      <c r="D4253" s="55">
        <v>0</v>
      </c>
      <c r="E4253" s="55">
        <v>0</v>
      </c>
      <c r="F4253" s="55">
        <v>0</v>
      </c>
      <c r="G4253" s="55">
        <v>0</v>
      </c>
      <c r="H4253" s="55">
        <v>0</v>
      </c>
      <c r="I4253" s="55">
        <v>0</v>
      </c>
      <c r="J4253" s="55">
        <v>8261068.9768606396</v>
      </c>
      <c r="K4253" s="55">
        <v>0</v>
      </c>
      <c r="L4253" s="55">
        <v>0</v>
      </c>
      <c r="M4253" s="56">
        <v>0</v>
      </c>
    </row>
    <row r="4254" spans="1:13" x14ac:dyDescent="0.4">
      <c r="A4254" s="51"/>
      <c r="B4254" s="52">
        <v>4236</v>
      </c>
      <c r="C4254" s="52">
        <v>0</v>
      </c>
      <c r="D4254" s="52">
        <v>7039302.0553645138</v>
      </c>
      <c r="E4254" s="52">
        <v>0</v>
      </c>
      <c r="F4254" s="52">
        <v>26397987.654099204</v>
      </c>
      <c r="G4254" s="52">
        <v>0</v>
      </c>
      <c r="H4254" s="52">
        <v>0</v>
      </c>
      <c r="I4254" s="52">
        <v>0</v>
      </c>
      <c r="J4254" s="52">
        <v>0</v>
      </c>
      <c r="K4254" s="52">
        <v>0</v>
      </c>
      <c r="L4254" s="52">
        <v>0</v>
      </c>
      <c r="M4254" s="53">
        <v>33437289.709463716</v>
      </c>
    </row>
    <row r="4255" spans="1:13" x14ac:dyDescent="0.4">
      <c r="A4255" s="54"/>
      <c r="B4255" s="55">
        <v>4237</v>
      </c>
      <c r="C4255" s="55">
        <v>0</v>
      </c>
      <c r="D4255" s="55">
        <v>0</v>
      </c>
      <c r="E4255" s="55">
        <v>0</v>
      </c>
      <c r="F4255" s="55">
        <v>0</v>
      </c>
      <c r="G4255" s="55">
        <v>11906697.00323642</v>
      </c>
      <c r="H4255" s="55">
        <v>0</v>
      </c>
      <c r="I4255" s="55">
        <v>79887522.435319841</v>
      </c>
      <c r="J4255" s="55">
        <v>0</v>
      </c>
      <c r="K4255" s="55">
        <v>0</v>
      </c>
      <c r="L4255" s="55">
        <v>0</v>
      </c>
      <c r="M4255" s="56">
        <v>91794219.438556254</v>
      </c>
    </row>
    <row r="4256" spans="1:13" x14ac:dyDescent="0.4">
      <c r="A4256" s="51"/>
      <c r="B4256" s="52">
        <v>4238</v>
      </c>
      <c r="C4256" s="52">
        <v>0</v>
      </c>
      <c r="D4256" s="52">
        <v>0</v>
      </c>
      <c r="E4256" s="52">
        <v>0</v>
      </c>
      <c r="F4256" s="52">
        <v>0</v>
      </c>
      <c r="G4256" s="52">
        <v>0</v>
      </c>
      <c r="H4256" s="52">
        <v>0</v>
      </c>
      <c r="I4256" s="52">
        <v>0</v>
      </c>
      <c r="J4256" s="52">
        <v>0</v>
      </c>
      <c r="K4256" s="52">
        <v>0</v>
      </c>
      <c r="L4256" s="52">
        <v>0</v>
      </c>
      <c r="M4256" s="53">
        <v>0</v>
      </c>
    </row>
    <row r="4257" spans="1:13" x14ac:dyDescent="0.4">
      <c r="A4257" s="54"/>
      <c r="B4257" s="55">
        <v>4239</v>
      </c>
      <c r="C4257" s="55">
        <v>0</v>
      </c>
      <c r="D4257" s="55">
        <v>0</v>
      </c>
      <c r="E4257" s="55">
        <v>0</v>
      </c>
      <c r="F4257" s="55">
        <v>0</v>
      </c>
      <c r="G4257" s="55">
        <v>0</v>
      </c>
      <c r="H4257" s="55">
        <v>0</v>
      </c>
      <c r="I4257" s="55">
        <v>0</v>
      </c>
      <c r="J4257" s="55">
        <v>0</v>
      </c>
      <c r="K4257" s="55">
        <v>0</v>
      </c>
      <c r="L4257" s="55">
        <v>0</v>
      </c>
      <c r="M4257" s="56">
        <v>0</v>
      </c>
    </row>
    <row r="4258" spans="1:13" x14ac:dyDescent="0.4">
      <c r="A4258" s="51"/>
      <c r="B4258" s="52">
        <v>4240</v>
      </c>
      <c r="C4258" s="52">
        <v>0</v>
      </c>
      <c r="D4258" s="52">
        <v>0</v>
      </c>
      <c r="E4258" s="52">
        <v>0</v>
      </c>
      <c r="F4258" s="52">
        <v>0</v>
      </c>
      <c r="G4258" s="52">
        <v>0</v>
      </c>
      <c r="H4258" s="52">
        <v>0</v>
      </c>
      <c r="I4258" s="52">
        <v>0</v>
      </c>
      <c r="J4258" s="52">
        <v>0</v>
      </c>
      <c r="K4258" s="52">
        <v>0</v>
      </c>
      <c r="L4258" s="52">
        <v>0</v>
      </c>
      <c r="M4258" s="53">
        <v>0</v>
      </c>
    </row>
    <row r="4259" spans="1:13" x14ac:dyDescent="0.4">
      <c r="A4259" s="54"/>
      <c r="B4259" s="55">
        <v>4241</v>
      </c>
      <c r="C4259" s="55">
        <v>0</v>
      </c>
      <c r="D4259" s="55">
        <v>0</v>
      </c>
      <c r="E4259" s="55">
        <v>0</v>
      </c>
      <c r="F4259" s="55">
        <v>0</v>
      </c>
      <c r="G4259" s="55">
        <v>0</v>
      </c>
      <c r="H4259" s="55">
        <v>0</v>
      </c>
      <c r="I4259" s="55">
        <v>0</v>
      </c>
      <c r="J4259" s="55">
        <v>6555735.4467743188</v>
      </c>
      <c r="K4259" s="55">
        <v>0</v>
      </c>
      <c r="L4259" s="55">
        <v>0</v>
      </c>
      <c r="M4259" s="56">
        <v>0</v>
      </c>
    </row>
    <row r="4260" spans="1:13" x14ac:dyDescent="0.4">
      <c r="A4260" s="51"/>
      <c r="B4260" s="52">
        <v>4242</v>
      </c>
      <c r="C4260" s="52">
        <v>0</v>
      </c>
      <c r="D4260" s="52">
        <v>0</v>
      </c>
      <c r="E4260" s="52">
        <v>0</v>
      </c>
      <c r="F4260" s="52">
        <v>0</v>
      </c>
      <c r="G4260" s="52">
        <v>0</v>
      </c>
      <c r="H4260" s="52">
        <v>0</v>
      </c>
      <c r="I4260" s="52">
        <v>0</v>
      </c>
      <c r="J4260" s="52">
        <v>0</v>
      </c>
      <c r="K4260" s="52">
        <v>0</v>
      </c>
      <c r="L4260" s="52">
        <v>10481492.754131874</v>
      </c>
      <c r="M4260" s="53">
        <v>10481492.754131874</v>
      </c>
    </row>
    <row r="4261" spans="1:13" x14ac:dyDescent="0.4">
      <c r="A4261" s="54"/>
      <c r="B4261" s="55">
        <v>4243</v>
      </c>
      <c r="C4261" s="55">
        <v>0</v>
      </c>
      <c r="D4261" s="55">
        <v>0</v>
      </c>
      <c r="E4261" s="55">
        <v>0</v>
      </c>
      <c r="F4261" s="55">
        <v>9053353.0807802863</v>
      </c>
      <c r="G4261" s="55">
        <v>0</v>
      </c>
      <c r="H4261" s="55">
        <v>0</v>
      </c>
      <c r="I4261" s="55">
        <v>0</v>
      </c>
      <c r="J4261" s="55">
        <v>0</v>
      </c>
      <c r="K4261" s="55">
        <v>0</v>
      </c>
      <c r="L4261" s="55">
        <v>0</v>
      </c>
      <c r="M4261" s="56">
        <v>9053353.0807802863</v>
      </c>
    </row>
    <row r="4262" spans="1:13" x14ac:dyDescent="0.4">
      <c r="A4262" s="51"/>
      <c r="B4262" s="52">
        <v>4244</v>
      </c>
      <c r="C4262" s="52">
        <v>0</v>
      </c>
      <c r="D4262" s="52">
        <v>6462666.2876161579</v>
      </c>
      <c r="E4262" s="52">
        <v>0</v>
      </c>
      <c r="F4262" s="52">
        <v>0</v>
      </c>
      <c r="G4262" s="52">
        <v>0</v>
      </c>
      <c r="H4262" s="52">
        <v>18131183.413727723</v>
      </c>
      <c r="I4262" s="52">
        <v>5853111.861958568</v>
      </c>
      <c r="J4262" s="52">
        <v>0</v>
      </c>
      <c r="K4262" s="52">
        <v>0</v>
      </c>
      <c r="L4262" s="52">
        <v>0</v>
      </c>
      <c r="M4262" s="53">
        <v>30446961.563302446</v>
      </c>
    </row>
    <row r="4263" spans="1:13" x14ac:dyDescent="0.4">
      <c r="A4263" s="54"/>
      <c r="B4263" s="55">
        <v>4245</v>
      </c>
      <c r="C4263" s="55">
        <v>0</v>
      </c>
      <c r="D4263" s="55">
        <v>0</v>
      </c>
      <c r="E4263" s="55">
        <v>0</v>
      </c>
      <c r="F4263" s="55">
        <v>0</v>
      </c>
      <c r="G4263" s="55">
        <v>0</v>
      </c>
      <c r="H4263" s="55">
        <v>7775082.1269667391</v>
      </c>
      <c r="I4263" s="55">
        <v>0</v>
      </c>
      <c r="J4263" s="55">
        <v>0</v>
      </c>
      <c r="K4263" s="55">
        <v>0</v>
      </c>
      <c r="L4263" s="55">
        <v>0</v>
      </c>
      <c r="M4263" s="56">
        <v>7775082.1269667391</v>
      </c>
    </row>
    <row r="4264" spans="1:13" x14ac:dyDescent="0.4">
      <c r="A4264" s="51"/>
      <c r="B4264" s="52">
        <v>4246</v>
      </c>
      <c r="C4264" s="52">
        <v>0</v>
      </c>
      <c r="D4264" s="52">
        <v>0</v>
      </c>
      <c r="E4264" s="52">
        <v>7954454.7752832556</v>
      </c>
      <c r="F4264" s="52">
        <v>0</v>
      </c>
      <c r="G4264" s="52">
        <v>0</v>
      </c>
      <c r="H4264" s="52">
        <v>0</v>
      </c>
      <c r="I4264" s="52">
        <v>0</v>
      </c>
      <c r="J4264" s="52">
        <v>0</v>
      </c>
      <c r="K4264" s="52">
        <v>0</v>
      </c>
      <c r="L4264" s="52">
        <v>0</v>
      </c>
      <c r="M4264" s="53">
        <v>17891615.860427059</v>
      </c>
    </row>
    <row r="4265" spans="1:13" x14ac:dyDescent="0.4">
      <c r="A4265" s="54"/>
      <c r="B4265" s="55">
        <v>4247</v>
      </c>
      <c r="C4265" s="55">
        <v>0</v>
      </c>
      <c r="D4265" s="55">
        <v>0</v>
      </c>
      <c r="E4265" s="55">
        <v>0</v>
      </c>
      <c r="F4265" s="55">
        <v>0</v>
      </c>
      <c r="G4265" s="55">
        <v>0</v>
      </c>
      <c r="H4265" s="55">
        <v>69463899.503226578</v>
      </c>
      <c r="I4265" s="55">
        <v>0</v>
      </c>
      <c r="J4265" s="55">
        <v>0</v>
      </c>
      <c r="K4265" s="55">
        <v>0</v>
      </c>
      <c r="L4265" s="55">
        <v>0</v>
      </c>
      <c r="M4265" s="56">
        <v>69463899.503226578</v>
      </c>
    </row>
    <row r="4266" spans="1:13" x14ac:dyDescent="0.4">
      <c r="A4266" s="51"/>
      <c r="B4266" s="52">
        <v>4248</v>
      </c>
      <c r="C4266" s="52">
        <v>0</v>
      </c>
      <c r="D4266" s="52">
        <v>0</v>
      </c>
      <c r="E4266" s="52">
        <v>0</v>
      </c>
      <c r="F4266" s="52">
        <v>0</v>
      </c>
      <c r="G4266" s="52">
        <v>0</v>
      </c>
      <c r="H4266" s="52">
        <v>0</v>
      </c>
      <c r="I4266" s="52">
        <v>6319306.1644957028</v>
      </c>
      <c r="J4266" s="52">
        <v>0</v>
      </c>
      <c r="K4266" s="52">
        <v>63277192.67830649</v>
      </c>
      <c r="L4266" s="52">
        <v>0</v>
      </c>
      <c r="M4266" s="53">
        <v>76639690.828710303</v>
      </c>
    </row>
    <row r="4267" spans="1:13" x14ac:dyDescent="0.4">
      <c r="A4267" s="54"/>
      <c r="B4267" s="55">
        <v>4249</v>
      </c>
      <c r="C4267" s="55">
        <v>0</v>
      </c>
      <c r="D4267" s="55">
        <v>0</v>
      </c>
      <c r="E4267" s="55">
        <v>12443752.935122102</v>
      </c>
      <c r="F4267" s="55">
        <v>0</v>
      </c>
      <c r="G4267" s="55">
        <v>0</v>
      </c>
      <c r="H4267" s="55">
        <v>0</v>
      </c>
      <c r="I4267" s="55">
        <v>0</v>
      </c>
      <c r="J4267" s="55">
        <v>0</v>
      </c>
      <c r="K4267" s="55">
        <v>0</v>
      </c>
      <c r="L4267" s="55">
        <v>0</v>
      </c>
      <c r="M4267" s="56">
        <v>12443752.935122102</v>
      </c>
    </row>
    <row r="4268" spans="1:13" x14ac:dyDescent="0.4">
      <c r="A4268" s="51"/>
      <c r="B4268" s="52">
        <v>4250</v>
      </c>
      <c r="C4268" s="52">
        <v>0</v>
      </c>
      <c r="D4268" s="52">
        <v>0</v>
      </c>
      <c r="E4268" s="52">
        <v>7560307.8895089412</v>
      </c>
      <c r="F4268" s="52">
        <v>0</v>
      </c>
      <c r="G4268" s="52">
        <v>0</v>
      </c>
      <c r="H4268" s="52">
        <v>0</v>
      </c>
      <c r="I4268" s="52">
        <v>0</v>
      </c>
      <c r="J4268" s="52">
        <v>0</v>
      </c>
      <c r="K4268" s="52">
        <v>0</v>
      </c>
      <c r="L4268" s="52">
        <v>0</v>
      </c>
      <c r="M4268" s="53">
        <v>7560307.8895089412</v>
      </c>
    </row>
    <row r="4269" spans="1:13" x14ac:dyDescent="0.4">
      <c r="A4269" s="54"/>
      <c r="B4269" s="55">
        <v>4251</v>
      </c>
      <c r="C4269" s="55">
        <v>0</v>
      </c>
      <c r="D4269" s="55">
        <v>0</v>
      </c>
      <c r="E4269" s="55">
        <v>0</v>
      </c>
      <c r="F4269" s="55">
        <v>0</v>
      </c>
      <c r="G4269" s="55">
        <v>0</v>
      </c>
      <c r="H4269" s="55">
        <v>0</v>
      </c>
      <c r="I4269" s="55">
        <v>0</v>
      </c>
      <c r="J4269" s="55">
        <v>0</v>
      </c>
      <c r="K4269" s="55">
        <v>0</v>
      </c>
      <c r="L4269" s="55">
        <v>0</v>
      </c>
      <c r="M4269" s="56">
        <v>0</v>
      </c>
    </row>
    <row r="4270" spans="1:13" x14ac:dyDescent="0.4">
      <c r="A4270" s="51"/>
      <c r="B4270" s="52">
        <v>4252</v>
      </c>
      <c r="C4270" s="52">
        <v>0</v>
      </c>
      <c r="D4270" s="52">
        <v>7155932.6499886308</v>
      </c>
      <c r="E4270" s="52">
        <v>0</v>
      </c>
      <c r="F4270" s="52">
        <v>0</v>
      </c>
      <c r="G4270" s="52">
        <v>6796156.7804250959</v>
      </c>
      <c r="H4270" s="52">
        <v>0</v>
      </c>
      <c r="I4270" s="52">
        <v>9538561.5943511389</v>
      </c>
      <c r="J4270" s="52">
        <v>0</v>
      </c>
      <c r="K4270" s="52">
        <v>0</v>
      </c>
      <c r="L4270" s="52">
        <v>0</v>
      </c>
      <c r="M4270" s="53">
        <v>23490651.024764866</v>
      </c>
    </row>
    <row r="4271" spans="1:13" x14ac:dyDescent="0.4">
      <c r="A4271" s="54"/>
      <c r="B4271" s="55">
        <v>4253</v>
      </c>
      <c r="C4271" s="55">
        <v>0</v>
      </c>
      <c r="D4271" s="55">
        <v>0</v>
      </c>
      <c r="E4271" s="55">
        <v>0</v>
      </c>
      <c r="F4271" s="55">
        <v>6158578.2895345297</v>
      </c>
      <c r="G4271" s="55">
        <v>0</v>
      </c>
      <c r="H4271" s="55">
        <v>0</v>
      </c>
      <c r="I4271" s="55">
        <v>0</v>
      </c>
      <c r="J4271" s="55">
        <v>6755252.4084061757</v>
      </c>
      <c r="K4271" s="55">
        <v>0</v>
      </c>
      <c r="L4271" s="55">
        <v>0</v>
      </c>
      <c r="M4271" s="56">
        <v>12023069.044626717</v>
      </c>
    </row>
    <row r="4272" spans="1:13" x14ac:dyDescent="0.4">
      <c r="A4272" s="51"/>
      <c r="B4272" s="52">
        <v>4254</v>
      </c>
      <c r="C4272" s="52">
        <v>0</v>
      </c>
      <c r="D4272" s="52">
        <v>0</v>
      </c>
      <c r="E4272" s="52">
        <v>0</v>
      </c>
      <c r="F4272" s="52">
        <v>0</v>
      </c>
      <c r="G4272" s="52">
        <v>0</v>
      </c>
      <c r="H4272" s="52">
        <v>0</v>
      </c>
      <c r="I4272" s="52">
        <v>0</v>
      </c>
      <c r="J4272" s="52">
        <v>0</v>
      </c>
      <c r="K4272" s="52">
        <v>0</v>
      </c>
      <c r="L4272" s="52">
        <v>0</v>
      </c>
      <c r="M4272" s="53">
        <v>9653861.53566752</v>
      </c>
    </row>
    <row r="4273" spans="1:13" x14ac:dyDescent="0.4">
      <c r="A4273" s="54"/>
      <c r="B4273" s="55">
        <v>4255</v>
      </c>
      <c r="C4273" s="55">
        <v>0</v>
      </c>
      <c r="D4273" s="55">
        <v>0</v>
      </c>
      <c r="E4273" s="55">
        <v>0</v>
      </c>
      <c r="F4273" s="55">
        <v>0</v>
      </c>
      <c r="G4273" s="55">
        <v>0</v>
      </c>
      <c r="H4273" s="55">
        <v>0</v>
      </c>
      <c r="I4273" s="55">
        <v>0</v>
      </c>
      <c r="J4273" s="55">
        <v>0</v>
      </c>
      <c r="K4273" s="55">
        <v>0</v>
      </c>
      <c r="L4273" s="55">
        <v>0</v>
      </c>
      <c r="M4273" s="56">
        <v>0</v>
      </c>
    </row>
    <row r="4274" spans="1:13" x14ac:dyDescent="0.4">
      <c r="A4274" s="51"/>
      <c r="B4274" s="52">
        <v>4256</v>
      </c>
      <c r="C4274" s="52">
        <v>0</v>
      </c>
      <c r="D4274" s="52">
        <v>0</v>
      </c>
      <c r="E4274" s="52">
        <v>0</v>
      </c>
      <c r="F4274" s="52">
        <v>0</v>
      </c>
      <c r="G4274" s="52">
        <v>0</v>
      </c>
      <c r="H4274" s="52">
        <v>0</v>
      </c>
      <c r="I4274" s="52">
        <v>0</v>
      </c>
      <c r="J4274" s="52">
        <v>0</v>
      </c>
      <c r="K4274" s="52">
        <v>28017112.658500396</v>
      </c>
      <c r="L4274" s="52">
        <v>0</v>
      </c>
      <c r="M4274" s="53">
        <v>28017112.658500396</v>
      </c>
    </row>
    <row r="4275" spans="1:13" x14ac:dyDescent="0.4">
      <c r="A4275" s="54"/>
      <c r="B4275" s="55">
        <v>4257</v>
      </c>
      <c r="C4275" s="55">
        <v>0</v>
      </c>
      <c r="D4275" s="55">
        <v>0</v>
      </c>
      <c r="E4275" s="55">
        <v>14303894.821492936</v>
      </c>
      <c r="F4275" s="55">
        <v>0</v>
      </c>
      <c r="G4275" s="55">
        <v>26434749.168255657</v>
      </c>
      <c r="H4275" s="55">
        <v>0</v>
      </c>
      <c r="I4275" s="55">
        <v>0</v>
      </c>
      <c r="J4275" s="55">
        <v>0</v>
      </c>
      <c r="K4275" s="55">
        <v>0</v>
      </c>
      <c r="L4275" s="55">
        <v>7283284.7698079068</v>
      </c>
      <c r="M4275" s="56">
        <v>48021928.759556495</v>
      </c>
    </row>
    <row r="4276" spans="1:13" x14ac:dyDescent="0.4">
      <c r="A4276" s="51"/>
      <c r="B4276" s="52">
        <v>4258</v>
      </c>
      <c r="C4276" s="52">
        <v>0</v>
      </c>
      <c r="D4276" s="52">
        <v>0</v>
      </c>
      <c r="E4276" s="52">
        <v>0</v>
      </c>
      <c r="F4276" s="52">
        <v>0</v>
      </c>
      <c r="G4276" s="52">
        <v>0</v>
      </c>
      <c r="H4276" s="52">
        <v>0</v>
      </c>
      <c r="I4276" s="52">
        <v>0</v>
      </c>
      <c r="J4276" s="52">
        <v>0</v>
      </c>
      <c r="K4276" s="52">
        <v>0</v>
      </c>
      <c r="L4276" s="52">
        <v>0</v>
      </c>
      <c r="M4276" s="53">
        <v>0</v>
      </c>
    </row>
    <row r="4277" spans="1:13" x14ac:dyDescent="0.4">
      <c r="A4277" s="54"/>
      <c r="B4277" s="55">
        <v>4259</v>
      </c>
      <c r="C4277" s="55">
        <v>0</v>
      </c>
      <c r="D4277" s="55">
        <v>0</v>
      </c>
      <c r="E4277" s="55">
        <v>0</v>
      </c>
      <c r="F4277" s="55">
        <v>0</v>
      </c>
      <c r="G4277" s="55">
        <v>0</v>
      </c>
      <c r="H4277" s="55">
        <v>0</v>
      </c>
      <c r="I4277" s="55">
        <v>17635984.943983972</v>
      </c>
      <c r="J4277" s="55">
        <v>204906609.61762825</v>
      </c>
      <c r="K4277" s="55">
        <v>11317399417.475624</v>
      </c>
      <c r="L4277" s="55">
        <v>0</v>
      </c>
      <c r="M4277" s="56">
        <v>11335035402.419607</v>
      </c>
    </row>
    <row r="4278" spans="1:13" x14ac:dyDescent="0.4">
      <c r="A4278" s="51"/>
      <c r="B4278" s="52">
        <v>4260</v>
      </c>
      <c r="C4278" s="52">
        <v>0</v>
      </c>
      <c r="D4278" s="52">
        <v>0</v>
      </c>
      <c r="E4278" s="52">
        <v>0</v>
      </c>
      <c r="F4278" s="52">
        <v>0</v>
      </c>
      <c r="G4278" s="52">
        <v>0</v>
      </c>
      <c r="H4278" s="52">
        <v>0</v>
      </c>
      <c r="I4278" s="52">
        <v>0</v>
      </c>
      <c r="J4278" s="52">
        <v>0</v>
      </c>
      <c r="K4278" s="52">
        <v>0</v>
      </c>
      <c r="L4278" s="52">
        <v>0</v>
      </c>
      <c r="M4278" s="53">
        <v>0</v>
      </c>
    </row>
    <row r="4279" spans="1:13" x14ac:dyDescent="0.4">
      <c r="A4279" s="54"/>
      <c r="B4279" s="55">
        <v>4261</v>
      </c>
      <c r="C4279" s="55">
        <v>0</v>
      </c>
      <c r="D4279" s="55">
        <v>0</v>
      </c>
      <c r="E4279" s="55">
        <v>0</v>
      </c>
      <c r="F4279" s="55">
        <v>0</v>
      </c>
      <c r="G4279" s="55">
        <v>0</v>
      </c>
      <c r="H4279" s="55">
        <v>0</v>
      </c>
      <c r="I4279" s="55">
        <v>0</v>
      </c>
      <c r="J4279" s="55">
        <v>0</v>
      </c>
      <c r="K4279" s="55">
        <v>0</v>
      </c>
      <c r="L4279" s="55">
        <v>0</v>
      </c>
      <c r="M4279" s="56">
        <v>0</v>
      </c>
    </row>
    <row r="4280" spans="1:13" x14ac:dyDescent="0.4">
      <c r="A4280" s="51"/>
      <c r="B4280" s="52">
        <v>4262</v>
      </c>
      <c r="C4280" s="52">
        <v>0</v>
      </c>
      <c r="D4280" s="52">
        <v>0</v>
      </c>
      <c r="E4280" s="52">
        <v>0</v>
      </c>
      <c r="F4280" s="52">
        <v>0</v>
      </c>
      <c r="G4280" s="52">
        <v>0</v>
      </c>
      <c r="H4280" s="52">
        <v>0</v>
      </c>
      <c r="I4280" s="52">
        <v>0</v>
      </c>
      <c r="J4280" s="52">
        <v>0</v>
      </c>
      <c r="K4280" s="52">
        <v>9243024.7402243763</v>
      </c>
      <c r="L4280" s="52">
        <v>0</v>
      </c>
      <c r="M4280" s="53">
        <v>9243024.7402243763</v>
      </c>
    </row>
    <row r="4281" spans="1:13" x14ac:dyDescent="0.4">
      <c r="A4281" s="54"/>
      <c r="B4281" s="55">
        <v>4263</v>
      </c>
      <c r="C4281" s="55">
        <v>0</v>
      </c>
      <c r="D4281" s="55">
        <v>0</v>
      </c>
      <c r="E4281" s="55">
        <v>0</v>
      </c>
      <c r="F4281" s="55">
        <v>0</v>
      </c>
      <c r="G4281" s="55">
        <v>0</v>
      </c>
      <c r="H4281" s="55">
        <v>0</v>
      </c>
      <c r="I4281" s="55">
        <v>0</v>
      </c>
      <c r="J4281" s="55">
        <v>0</v>
      </c>
      <c r="K4281" s="55">
        <v>0</v>
      </c>
      <c r="L4281" s="55">
        <v>0</v>
      </c>
      <c r="M4281" s="56">
        <v>0</v>
      </c>
    </row>
    <row r="4282" spans="1:13" x14ac:dyDescent="0.4">
      <c r="A4282" s="51"/>
      <c r="B4282" s="52">
        <v>4264</v>
      </c>
      <c r="C4282" s="52">
        <v>0</v>
      </c>
      <c r="D4282" s="52">
        <v>0</v>
      </c>
      <c r="E4282" s="52">
        <v>0</v>
      </c>
      <c r="F4282" s="52">
        <v>0</v>
      </c>
      <c r="G4282" s="52">
        <v>0</v>
      </c>
      <c r="H4282" s="52">
        <v>0</v>
      </c>
      <c r="I4282" s="52">
        <v>0</v>
      </c>
      <c r="J4282" s="52">
        <v>0</v>
      </c>
      <c r="K4282" s="52">
        <v>0</v>
      </c>
      <c r="L4282" s="52">
        <v>0</v>
      </c>
      <c r="M4282" s="53">
        <v>0</v>
      </c>
    </row>
    <row r="4283" spans="1:13" x14ac:dyDescent="0.4">
      <c r="A4283" s="54"/>
      <c r="B4283" s="55">
        <v>4265</v>
      </c>
      <c r="C4283" s="55">
        <v>0</v>
      </c>
      <c r="D4283" s="55">
        <v>0</v>
      </c>
      <c r="E4283" s="55">
        <v>0</v>
      </c>
      <c r="F4283" s="55">
        <v>0</v>
      </c>
      <c r="G4283" s="55">
        <v>0</v>
      </c>
      <c r="H4283" s="55">
        <v>0</v>
      </c>
      <c r="I4283" s="55">
        <v>0</v>
      </c>
      <c r="J4283" s="55">
        <v>0</v>
      </c>
      <c r="K4283" s="55">
        <v>0</v>
      </c>
      <c r="L4283" s="55">
        <v>0</v>
      </c>
      <c r="M4283" s="56">
        <v>0</v>
      </c>
    </row>
    <row r="4284" spans="1:13" x14ac:dyDescent="0.4">
      <c r="A4284" s="51"/>
      <c r="B4284" s="52">
        <v>4266</v>
      </c>
      <c r="C4284" s="52">
        <v>0</v>
      </c>
      <c r="D4284" s="52">
        <v>0</v>
      </c>
      <c r="E4284" s="52">
        <v>0</v>
      </c>
      <c r="F4284" s="52">
        <v>0</v>
      </c>
      <c r="G4284" s="52">
        <v>0</v>
      </c>
      <c r="H4284" s="52">
        <v>0</v>
      </c>
      <c r="I4284" s="52">
        <v>0</v>
      </c>
      <c r="J4284" s="52">
        <v>0</v>
      </c>
      <c r="K4284" s="52">
        <v>0</v>
      </c>
      <c r="L4284" s="52">
        <v>0</v>
      </c>
      <c r="M4284" s="53">
        <v>0</v>
      </c>
    </row>
    <row r="4285" spans="1:13" x14ac:dyDescent="0.4">
      <c r="A4285" s="54"/>
      <c r="B4285" s="55">
        <v>4267</v>
      </c>
      <c r="C4285" s="55">
        <v>0</v>
      </c>
      <c r="D4285" s="55">
        <v>66359980.243564606</v>
      </c>
      <c r="E4285" s="55">
        <v>0</v>
      </c>
      <c r="F4285" s="55">
        <v>0</v>
      </c>
      <c r="G4285" s="55">
        <v>0</v>
      </c>
      <c r="H4285" s="55">
        <v>0</v>
      </c>
      <c r="I4285" s="55">
        <v>0</v>
      </c>
      <c r="J4285" s="55">
        <v>0</v>
      </c>
      <c r="K4285" s="55">
        <v>0</v>
      </c>
      <c r="L4285" s="55">
        <v>0</v>
      </c>
      <c r="M4285" s="56">
        <v>66359980.243564606</v>
      </c>
    </row>
    <row r="4286" spans="1:13" x14ac:dyDescent="0.4">
      <c r="A4286" s="51"/>
      <c r="B4286" s="52">
        <v>4268</v>
      </c>
      <c r="C4286" s="52">
        <v>0</v>
      </c>
      <c r="D4286" s="52">
        <v>0</v>
      </c>
      <c r="E4286" s="52">
        <v>0</v>
      </c>
      <c r="F4286" s="52">
        <v>0</v>
      </c>
      <c r="G4286" s="52">
        <v>0</v>
      </c>
      <c r="H4286" s="52">
        <v>0</v>
      </c>
      <c r="I4286" s="52">
        <v>0</v>
      </c>
      <c r="J4286" s="52">
        <v>0</v>
      </c>
      <c r="K4286" s="52">
        <v>0</v>
      </c>
      <c r="L4286" s="52">
        <v>0</v>
      </c>
      <c r="M4286" s="53">
        <v>0</v>
      </c>
    </row>
    <row r="4287" spans="1:13" x14ac:dyDescent="0.4">
      <c r="A4287" s="54"/>
      <c r="B4287" s="55">
        <v>4269</v>
      </c>
      <c r="C4287" s="55">
        <v>0</v>
      </c>
      <c r="D4287" s="55">
        <v>0</v>
      </c>
      <c r="E4287" s="55">
        <v>0</v>
      </c>
      <c r="F4287" s="55">
        <v>0</v>
      </c>
      <c r="G4287" s="55">
        <v>0</v>
      </c>
      <c r="H4287" s="55">
        <v>5964829.9744273024</v>
      </c>
      <c r="I4287" s="55">
        <v>0</v>
      </c>
      <c r="J4287" s="55">
        <v>0</v>
      </c>
      <c r="K4287" s="55">
        <v>0</v>
      </c>
      <c r="L4287" s="55">
        <v>0</v>
      </c>
      <c r="M4287" s="56">
        <v>5964829.9744273024</v>
      </c>
    </row>
    <row r="4288" spans="1:13" x14ac:dyDescent="0.4">
      <c r="A4288" s="51"/>
      <c r="B4288" s="52">
        <v>4270</v>
      </c>
      <c r="C4288" s="52">
        <v>0</v>
      </c>
      <c r="D4288" s="52">
        <v>0</v>
      </c>
      <c r="E4288" s="52">
        <v>0</v>
      </c>
      <c r="F4288" s="52">
        <v>0</v>
      </c>
      <c r="G4288" s="52">
        <v>0</v>
      </c>
      <c r="H4288" s="52">
        <v>0</v>
      </c>
      <c r="I4288" s="52">
        <v>0</v>
      </c>
      <c r="J4288" s="52">
        <v>0</v>
      </c>
      <c r="K4288" s="52">
        <v>0</v>
      </c>
      <c r="L4288" s="52">
        <v>0</v>
      </c>
      <c r="M4288" s="53">
        <v>0</v>
      </c>
    </row>
    <row r="4289" spans="1:13" x14ac:dyDescent="0.4">
      <c r="A4289" s="54"/>
      <c r="B4289" s="55">
        <v>4271</v>
      </c>
      <c r="C4289" s="55">
        <v>0</v>
      </c>
      <c r="D4289" s="55">
        <v>0</v>
      </c>
      <c r="E4289" s="55">
        <v>0</v>
      </c>
      <c r="F4289" s="55">
        <v>0</v>
      </c>
      <c r="G4289" s="55">
        <v>0</v>
      </c>
      <c r="H4289" s="55">
        <v>0</v>
      </c>
      <c r="I4289" s="55">
        <v>0</v>
      </c>
      <c r="J4289" s="55">
        <v>0</v>
      </c>
      <c r="K4289" s="55">
        <v>0</v>
      </c>
      <c r="L4289" s="55">
        <v>0</v>
      </c>
      <c r="M4289" s="56">
        <v>0</v>
      </c>
    </row>
    <row r="4290" spans="1:13" x14ac:dyDescent="0.4">
      <c r="A4290" s="51"/>
      <c r="B4290" s="52">
        <v>4272</v>
      </c>
      <c r="C4290" s="52">
        <v>0</v>
      </c>
      <c r="D4290" s="52">
        <v>0</v>
      </c>
      <c r="E4290" s="52">
        <v>0</v>
      </c>
      <c r="F4290" s="52">
        <v>0</v>
      </c>
      <c r="G4290" s="52">
        <v>0</v>
      </c>
      <c r="H4290" s="52">
        <v>0</v>
      </c>
      <c r="I4290" s="52">
        <v>0</v>
      </c>
      <c r="J4290" s="52">
        <v>0</v>
      </c>
      <c r="K4290" s="52">
        <v>0</v>
      </c>
      <c r="L4290" s="52">
        <v>0</v>
      </c>
      <c r="M4290" s="53">
        <v>0</v>
      </c>
    </row>
    <row r="4291" spans="1:13" x14ac:dyDescent="0.4">
      <c r="A4291" s="54"/>
      <c r="B4291" s="55">
        <v>4273</v>
      </c>
      <c r="C4291" s="55">
        <v>26557283.25702554</v>
      </c>
      <c r="D4291" s="55">
        <v>47906279.84920124</v>
      </c>
      <c r="E4291" s="55">
        <v>0</v>
      </c>
      <c r="F4291" s="55">
        <v>0</v>
      </c>
      <c r="G4291" s="55">
        <v>0</v>
      </c>
      <c r="H4291" s="55">
        <v>0</v>
      </c>
      <c r="I4291" s="55">
        <v>0</v>
      </c>
      <c r="J4291" s="55">
        <v>0</v>
      </c>
      <c r="K4291" s="55">
        <v>0</v>
      </c>
      <c r="L4291" s="55">
        <v>0</v>
      </c>
      <c r="M4291" s="56">
        <v>74463563.106226772</v>
      </c>
    </row>
    <row r="4292" spans="1:13" x14ac:dyDescent="0.4">
      <c r="A4292" s="51"/>
      <c r="B4292" s="52">
        <v>4274</v>
      </c>
      <c r="C4292" s="52">
        <v>0</v>
      </c>
      <c r="D4292" s="52">
        <v>0</v>
      </c>
      <c r="E4292" s="52">
        <v>0</v>
      </c>
      <c r="F4292" s="52">
        <v>0</v>
      </c>
      <c r="G4292" s="52">
        <v>0</v>
      </c>
      <c r="H4292" s="52">
        <v>0</v>
      </c>
      <c r="I4292" s="52">
        <v>0</v>
      </c>
      <c r="J4292" s="52">
        <v>0</v>
      </c>
      <c r="K4292" s="52">
        <v>0</v>
      </c>
      <c r="L4292" s="52">
        <v>0</v>
      </c>
      <c r="M4292" s="53">
        <v>0</v>
      </c>
    </row>
    <row r="4293" spans="1:13" x14ac:dyDescent="0.4">
      <c r="A4293" s="54"/>
      <c r="B4293" s="55">
        <v>4275</v>
      </c>
      <c r="C4293" s="55">
        <v>12569862.603060627</v>
      </c>
      <c r="D4293" s="55">
        <v>17132670.626235109</v>
      </c>
      <c r="E4293" s="55">
        <v>0</v>
      </c>
      <c r="F4293" s="55">
        <v>0</v>
      </c>
      <c r="G4293" s="55">
        <v>0</v>
      </c>
      <c r="H4293" s="55">
        <v>0</v>
      </c>
      <c r="I4293" s="55">
        <v>0</v>
      </c>
      <c r="J4293" s="55">
        <v>0</v>
      </c>
      <c r="K4293" s="55">
        <v>0</v>
      </c>
      <c r="L4293" s="55">
        <v>150369508.36940843</v>
      </c>
      <c r="M4293" s="56">
        <v>180072041.59870416</v>
      </c>
    </row>
    <row r="4294" spans="1:13" x14ac:dyDescent="0.4">
      <c r="A4294" s="51"/>
      <c r="B4294" s="52">
        <v>4276</v>
      </c>
      <c r="C4294" s="52">
        <v>0</v>
      </c>
      <c r="D4294" s="52">
        <v>0</v>
      </c>
      <c r="E4294" s="52">
        <v>0</v>
      </c>
      <c r="F4294" s="52">
        <v>0</v>
      </c>
      <c r="G4294" s="52">
        <v>0</v>
      </c>
      <c r="H4294" s="52">
        <v>0</v>
      </c>
      <c r="I4294" s="52">
        <v>0</v>
      </c>
      <c r="J4294" s="52">
        <v>0</v>
      </c>
      <c r="K4294" s="52">
        <v>0</v>
      </c>
      <c r="L4294" s="52">
        <v>0</v>
      </c>
      <c r="M4294" s="53">
        <v>5977330.9956043605</v>
      </c>
    </row>
    <row r="4295" spans="1:13" x14ac:dyDescent="0.4">
      <c r="A4295" s="54"/>
      <c r="B4295" s="55">
        <v>4277</v>
      </c>
      <c r="C4295" s="55">
        <v>0</v>
      </c>
      <c r="D4295" s="55">
        <v>0</v>
      </c>
      <c r="E4295" s="55">
        <v>0</v>
      </c>
      <c r="F4295" s="55">
        <v>0</v>
      </c>
      <c r="G4295" s="55">
        <v>0</v>
      </c>
      <c r="H4295" s="55">
        <v>0</v>
      </c>
      <c r="I4295" s="55">
        <v>0</v>
      </c>
      <c r="J4295" s="55">
        <v>41361791.669089191</v>
      </c>
      <c r="K4295" s="55">
        <v>0</v>
      </c>
      <c r="L4295" s="55">
        <v>0</v>
      </c>
      <c r="M4295" s="56">
        <v>0</v>
      </c>
    </row>
    <row r="4296" spans="1:13" x14ac:dyDescent="0.4">
      <c r="A4296" s="51"/>
      <c r="B4296" s="52">
        <v>4278</v>
      </c>
      <c r="C4296" s="52">
        <v>0</v>
      </c>
      <c r="D4296" s="52">
        <v>0</v>
      </c>
      <c r="E4296" s="52">
        <v>0</v>
      </c>
      <c r="F4296" s="52">
        <v>0</v>
      </c>
      <c r="G4296" s="52">
        <v>0</v>
      </c>
      <c r="H4296" s="52">
        <v>0</v>
      </c>
      <c r="I4296" s="52">
        <v>0</v>
      </c>
      <c r="J4296" s="52">
        <v>0</v>
      </c>
      <c r="K4296" s="52">
        <v>0</v>
      </c>
      <c r="L4296" s="52">
        <v>0</v>
      </c>
      <c r="M4296" s="53">
        <v>0</v>
      </c>
    </row>
    <row r="4297" spans="1:13" x14ac:dyDescent="0.4">
      <c r="A4297" s="54"/>
      <c r="B4297" s="55">
        <v>4279</v>
      </c>
      <c r="C4297" s="55">
        <v>0</v>
      </c>
      <c r="D4297" s="55">
        <v>15059204.428356234</v>
      </c>
      <c r="E4297" s="55">
        <v>0</v>
      </c>
      <c r="F4297" s="55">
        <v>0</v>
      </c>
      <c r="G4297" s="55">
        <v>0</v>
      </c>
      <c r="H4297" s="55">
        <v>0</v>
      </c>
      <c r="I4297" s="55">
        <v>0</v>
      </c>
      <c r="J4297" s="55">
        <v>0</v>
      </c>
      <c r="K4297" s="55">
        <v>0</v>
      </c>
      <c r="L4297" s="55">
        <v>0</v>
      </c>
      <c r="M4297" s="56">
        <v>15059204.428356234</v>
      </c>
    </row>
    <row r="4298" spans="1:13" x14ac:dyDescent="0.4">
      <c r="A4298" s="51"/>
      <c r="B4298" s="52">
        <v>4280</v>
      </c>
      <c r="C4298" s="52">
        <v>0</v>
      </c>
      <c r="D4298" s="52">
        <v>0</v>
      </c>
      <c r="E4298" s="52">
        <v>0</v>
      </c>
      <c r="F4298" s="52">
        <v>0</v>
      </c>
      <c r="G4298" s="52">
        <v>0</v>
      </c>
      <c r="H4298" s="52">
        <v>0</v>
      </c>
      <c r="I4298" s="52">
        <v>5831593.6751664206</v>
      </c>
      <c r="J4298" s="52">
        <v>0</v>
      </c>
      <c r="K4298" s="52">
        <v>0</v>
      </c>
      <c r="L4298" s="52">
        <v>0</v>
      </c>
      <c r="M4298" s="53">
        <v>5831593.6751664206</v>
      </c>
    </row>
    <row r="4299" spans="1:13" x14ac:dyDescent="0.4">
      <c r="A4299" s="54"/>
      <c r="B4299" s="55">
        <v>4281</v>
      </c>
      <c r="C4299" s="55">
        <v>0</v>
      </c>
      <c r="D4299" s="55">
        <v>0</v>
      </c>
      <c r="E4299" s="55">
        <v>0</v>
      </c>
      <c r="F4299" s="55">
        <v>0</v>
      </c>
      <c r="G4299" s="55">
        <v>0</v>
      </c>
      <c r="H4299" s="55">
        <v>0</v>
      </c>
      <c r="I4299" s="55">
        <v>0</v>
      </c>
      <c r="J4299" s="55">
        <v>0</v>
      </c>
      <c r="K4299" s="55">
        <v>0</v>
      </c>
      <c r="L4299" s="55">
        <v>0</v>
      </c>
      <c r="M4299" s="56">
        <v>0</v>
      </c>
    </row>
    <row r="4300" spans="1:13" x14ac:dyDescent="0.4">
      <c r="A4300" s="51"/>
      <c r="B4300" s="52">
        <v>4282</v>
      </c>
      <c r="C4300" s="52">
        <v>0</v>
      </c>
      <c r="D4300" s="52">
        <v>10056777.359579226</v>
      </c>
      <c r="E4300" s="52">
        <v>0</v>
      </c>
      <c r="F4300" s="52">
        <v>49670222.888722122</v>
      </c>
      <c r="G4300" s="52">
        <v>0</v>
      </c>
      <c r="H4300" s="52">
        <v>0</v>
      </c>
      <c r="I4300" s="52">
        <v>0</v>
      </c>
      <c r="J4300" s="52">
        <v>0</v>
      </c>
      <c r="K4300" s="52">
        <v>0</v>
      </c>
      <c r="L4300" s="52">
        <v>0</v>
      </c>
      <c r="M4300" s="53">
        <v>59727000.24830135</v>
      </c>
    </row>
    <row r="4301" spans="1:13" x14ac:dyDescent="0.4">
      <c r="A4301" s="54"/>
      <c r="B4301" s="55">
        <v>4283</v>
      </c>
      <c r="C4301" s="55">
        <v>8365294.6860398958</v>
      </c>
      <c r="D4301" s="55">
        <v>0</v>
      </c>
      <c r="E4301" s="55">
        <v>22265872.924422681</v>
      </c>
      <c r="F4301" s="55">
        <v>0</v>
      </c>
      <c r="G4301" s="55">
        <v>0</v>
      </c>
      <c r="H4301" s="55">
        <v>10924033.617395593</v>
      </c>
      <c r="I4301" s="55">
        <v>0</v>
      </c>
      <c r="J4301" s="55">
        <v>0</v>
      </c>
      <c r="K4301" s="55">
        <v>0</v>
      </c>
      <c r="L4301" s="55">
        <v>0</v>
      </c>
      <c r="M4301" s="56">
        <v>41555201.227858171</v>
      </c>
    </row>
    <row r="4302" spans="1:13" x14ac:dyDescent="0.4">
      <c r="A4302" s="51"/>
      <c r="B4302" s="52">
        <v>4284</v>
      </c>
      <c r="C4302" s="52">
        <v>0</v>
      </c>
      <c r="D4302" s="52">
        <v>61784850.092085756</v>
      </c>
      <c r="E4302" s="52">
        <v>0</v>
      </c>
      <c r="F4302" s="52">
        <v>0</v>
      </c>
      <c r="G4302" s="52">
        <v>0</v>
      </c>
      <c r="H4302" s="52">
        <v>0</v>
      </c>
      <c r="I4302" s="52">
        <v>0</v>
      </c>
      <c r="J4302" s="52">
        <v>0</v>
      </c>
      <c r="K4302" s="52">
        <v>0</v>
      </c>
      <c r="L4302" s="52">
        <v>0</v>
      </c>
      <c r="M4302" s="53">
        <v>61784850.092085756</v>
      </c>
    </row>
    <row r="4303" spans="1:13" x14ac:dyDescent="0.4">
      <c r="A4303" s="54"/>
      <c r="B4303" s="55">
        <v>4285</v>
      </c>
      <c r="C4303" s="55">
        <v>0</v>
      </c>
      <c r="D4303" s="55">
        <v>0</v>
      </c>
      <c r="E4303" s="55">
        <v>0</v>
      </c>
      <c r="F4303" s="55">
        <v>7669660.6589757586</v>
      </c>
      <c r="G4303" s="55">
        <v>0</v>
      </c>
      <c r="H4303" s="55">
        <v>0</v>
      </c>
      <c r="I4303" s="55">
        <v>0</v>
      </c>
      <c r="J4303" s="55">
        <v>0</v>
      </c>
      <c r="K4303" s="55">
        <v>0</v>
      </c>
      <c r="L4303" s="55">
        <v>0</v>
      </c>
      <c r="M4303" s="56">
        <v>7669660.6589757586</v>
      </c>
    </row>
    <row r="4304" spans="1:13" x14ac:dyDescent="0.4">
      <c r="A4304" s="51"/>
      <c r="B4304" s="52">
        <v>4286</v>
      </c>
      <c r="C4304" s="52">
        <v>0</v>
      </c>
      <c r="D4304" s="52">
        <v>0</v>
      </c>
      <c r="E4304" s="52">
        <v>5850149.7214148082</v>
      </c>
      <c r="F4304" s="52">
        <v>7299568.3089163732</v>
      </c>
      <c r="G4304" s="52">
        <v>0</v>
      </c>
      <c r="H4304" s="52">
        <v>0</v>
      </c>
      <c r="I4304" s="52">
        <v>0</v>
      </c>
      <c r="J4304" s="52">
        <v>0</v>
      </c>
      <c r="K4304" s="52">
        <v>0</v>
      </c>
      <c r="L4304" s="52">
        <v>0</v>
      </c>
      <c r="M4304" s="53">
        <v>13149718.030331179</v>
      </c>
    </row>
    <row r="4305" spans="1:13" x14ac:dyDescent="0.4">
      <c r="A4305" s="54"/>
      <c r="B4305" s="55">
        <v>4287</v>
      </c>
      <c r="C4305" s="55">
        <v>0</v>
      </c>
      <c r="D4305" s="55">
        <v>0</v>
      </c>
      <c r="E4305" s="55">
        <v>0</v>
      </c>
      <c r="F4305" s="55">
        <v>0</v>
      </c>
      <c r="G4305" s="55">
        <v>22360496.938077189</v>
      </c>
      <c r="H4305" s="55">
        <v>0</v>
      </c>
      <c r="I4305" s="55">
        <v>0</v>
      </c>
      <c r="J4305" s="55">
        <v>0</v>
      </c>
      <c r="K4305" s="55">
        <v>0</v>
      </c>
      <c r="L4305" s="55">
        <v>6988484.1696473295</v>
      </c>
      <c r="M4305" s="56">
        <v>29348981.107724521</v>
      </c>
    </row>
    <row r="4306" spans="1:13" x14ac:dyDescent="0.4">
      <c r="A4306" s="51"/>
      <c r="B4306" s="52">
        <v>4288</v>
      </c>
      <c r="C4306" s="52">
        <v>0</v>
      </c>
      <c r="D4306" s="52">
        <v>0</v>
      </c>
      <c r="E4306" s="52">
        <v>0</v>
      </c>
      <c r="F4306" s="52">
        <v>0</v>
      </c>
      <c r="G4306" s="52">
        <v>0</v>
      </c>
      <c r="H4306" s="52">
        <v>0</v>
      </c>
      <c r="I4306" s="52">
        <v>0</v>
      </c>
      <c r="J4306" s="52">
        <v>0</v>
      </c>
      <c r="K4306" s="52">
        <v>0</v>
      </c>
      <c r="L4306" s="52">
        <v>6337163.7180164307</v>
      </c>
      <c r="M4306" s="53">
        <v>6337163.7180164307</v>
      </c>
    </row>
    <row r="4307" spans="1:13" x14ac:dyDescent="0.4">
      <c r="A4307" s="54"/>
      <c r="B4307" s="55">
        <v>4289</v>
      </c>
      <c r="C4307" s="55">
        <v>0</v>
      </c>
      <c r="D4307" s="55">
        <v>0</v>
      </c>
      <c r="E4307" s="55">
        <v>0</v>
      </c>
      <c r="F4307" s="55">
        <v>0</v>
      </c>
      <c r="G4307" s="55">
        <v>0</v>
      </c>
      <c r="H4307" s="55">
        <v>0</v>
      </c>
      <c r="I4307" s="55">
        <v>0</v>
      </c>
      <c r="J4307" s="55">
        <v>0</v>
      </c>
      <c r="K4307" s="55">
        <v>0</v>
      </c>
      <c r="L4307" s="55">
        <v>12671199.121485513</v>
      </c>
      <c r="M4307" s="56">
        <v>22067439.717861407</v>
      </c>
    </row>
    <row r="4308" spans="1:13" x14ac:dyDescent="0.4">
      <c r="A4308" s="51"/>
      <c r="B4308" s="52">
        <v>4290</v>
      </c>
      <c r="C4308" s="52">
        <v>0</v>
      </c>
      <c r="D4308" s="52">
        <v>0</v>
      </c>
      <c r="E4308" s="52">
        <v>0</v>
      </c>
      <c r="F4308" s="52">
        <v>0</v>
      </c>
      <c r="G4308" s="52">
        <v>0</v>
      </c>
      <c r="H4308" s="52">
        <v>0</v>
      </c>
      <c r="I4308" s="52">
        <v>19814193.374897957</v>
      </c>
      <c r="J4308" s="52">
        <v>0</v>
      </c>
      <c r="K4308" s="52">
        <v>0</v>
      </c>
      <c r="L4308" s="52">
        <v>0</v>
      </c>
      <c r="M4308" s="53">
        <v>19814193.374897957</v>
      </c>
    </row>
    <row r="4309" spans="1:13" x14ac:dyDescent="0.4">
      <c r="A4309" s="54"/>
      <c r="B4309" s="55">
        <v>4291</v>
      </c>
      <c r="C4309" s="55">
        <v>0</v>
      </c>
      <c r="D4309" s="55">
        <v>0</v>
      </c>
      <c r="E4309" s="55">
        <v>0</v>
      </c>
      <c r="F4309" s="55">
        <v>22034603.594762951</v>
      </c>
      <c r="G4309" s="55">
        <v>0</v>
      </c>
      <c r="H4309" s="55">
        <v>0</v>
      </c>
      <c r="I4309" s="55">
        <v>0</v>
      </c>
      <c r="J4309" s="55">
        <v>0</v>
      </c>
      <c r="K4309" s="55">
        <v>0</v>
      </c>
      <c r="L4309" s="55">
        <v>0</v>
      </c>
      <c r="M4309" s="56">
        <v>58853546.488192305</v>
      </c>
    </row>
    <row r="4310" spans="1:13" x14ac:dyDescent="0.4">
      <c r="A4310" s="51"/>
      <c r="B4310" s="52">
        <v>4292</v>
      </c>
      <c r="C4310" s="52">
        <v>0</v>
      </c>
      <c r="D4310" s="52">
        <v>0</v>
      </c>
      <c r="E4310" s="52">
        <v>20350206.39679287</v>
      </c>
      <c r="F4310" s="52">
        <v>0</v>
      </c>
      <c r="G4310" s="52">
        <v>0</v>
      </c>
      <c r="H4310" s="52">
        <v>0</v>
      </c>
      <c r="I4310" s="52">
        <v>0</v>
      </c>
      <c r="J4310" s="52">
        <v>0</v>
      </c>
      <c r="K4310" s="52">
        <v>22158453.904176109</v>
      </c>
      <c r="L4310" s="52">
        <v>9329003.8650559336</v>
      </c>
      <c r="M4310" s="53">
        <v>51837664.166024908</v>
      </c>
    </row>
    <row r="4311" spans="1:13" x14ac:dyDescent="0.4">
      <c r="A4311" s="54"/>
      <c r="B4311" s="55">
        <v>4293</v>
      </c>
      <c r="C4311" s="55">
        <v>0</v>
      </c>
      <c r="D4311" s="55">
        <v>0</v>
      </c>
      <c r="E4311" s="55">
        <v>0</v>
      </c>
      <c r="F4311" s="55">
        <v>0</v>
      </c>
      <c r="G4311" s="55">
        <v>48868878.55999998</v>
      </c>
      <c r="H4311" s="55">
        <v>0</v>
      </c>
      <c r="I4311" s="55">
        <v>0</v>
      </c>
      <c r="J4311" s="55">
        <v>0</v>
      </c>
      <c r="K4311" s="55">
        <v>0</v>
      </c>
      <c r="L4311" s="55">
        <v>0</v>
      </c>
      <c r="M4311" s="56">
        <v>48868878.55999998</v>
      </c>
    </row>
    <row r="4312" spans="1:13" x14ac:dyDescent="0.4">
      <c r="A4312" s="51"/>
      <c r="B4312" s="52">
        <v>4294</v>
      </c>
      <c r="C4312" s="52">
        <v>0</v>
      </c>
      <c r="D4312" s="52">
        <v>6087022.3006571084</v>
      </c>
      <c r="E4312" s="52">
        <v>0</v>
      </c>
      <c r="F4312" s="52">
        <v>0</v>
      </c>
      <c r="G4312" s="52">
        <v>38395031.446824603</v>
      </c>
      <c r="H4312" s="52">
        <v>0</v>
      </c>
      <c r="I4312" s="52">
        <v>0</v>
      </c>
      <c r="J4312" s="52">
        <v>0</v>
      </c>
      <c r="K4312" s="52">
        <v>0</v>
      </c>
      <c r="L4312" s="52">
        <v>0</v>
      </c>
      <c r="M4312" s="53">
        <v>44482053.747481711</v>
      </c>
    </row>
    <row r="4313" spans="1:13" x14ac:dyDescent="0.4">
      <c r="A4313" s="54"/>
      <c r="B4313" s="55">
        <v>4295</v>
      </c>
      <c r="C4313" s="55">
        <v>0</v>
      </c>
      <c r="D4313" s="55">
        <v>0</v>
      </c>
      <c r="E4313" s="55">
        <v>0</v>
      </c>
      <c r="F4313" s="55">
        <v>0</v>
      </c>
      <c r="G4313" s="55">
        <v>0</v>
      </c>
      <c r="H4313" s="55">
        <v>0</v>
      </c>
      <c r="I4313" s="55">
        <v>0</v>
      </c>
      <c r="J4313" s="55">
        <v>95581815.787010998</v>
      </c>
      <c r="K4313" s="55">
        <v>0</v>
      </c>
      <c r="L4313" s="55">
        <v>20950741.196027473</v>
      </c>
      <c r="M4313" s="56">
        <v>20950741.196027473</v>
      </c>
    </row>
    <row r="4314" spans="1:13" x14ac:dyDescent="0.4">
      <c r="A4314" s="51"/>
      <c r="B4314" s="52">
        <v>4296</v>
      </c>
      <c r="C4314" s="52">
        <v>0</v>
      </c>
      <c r="D4314" s="52">
        <v>0</v>
      </c>
      <c r="E4314" s="52">
        <v>0</v>
      </c>
      <c r="F4314" s="52">
        <v>0</v>
      </c>
      <c r="G4314" s="52">
        <v>0</v>
      </c>
      <c r="H4314" s="52">
        <v>88486391.755632281</v>
      </c>
      <c r="I4314" s="52">
        <v>0</v>
      </c>
      <c r="J4314" s="52">
        <v>0</v>
      </c>
      <c r="K4314" s="52">
        <v>0</v>
      </c>
      <c r="L4314" s="52">
        <v>6586880.263919197</v>
      </c>
      <c r="M4314" s="53">
        <v>95073272.019551486</v>
      </c>
    </row>
    <row r="4315" spans="1:13" x14ac:dyDescent="0.4">
      <c r="A4315" s="54"/>
      <c r="B4315" s="55">
        <v>4297</v>
      </c>
      <c r="C4315" s="55">
        <v>0</v>
      </c>
      <c r="D4315" s="55">
        <v>0</v>
      </c>
      <c r="E4315" s="55">
        <v>0</v>
      </c>
      <c r="F4315" s="55">
        <v>0</v>
      </c>
      <c r="G4315" s="55">
        <v>13133085.664050974</v>
      </c>
      <c r="H4315" s="55">
        <v>0</v>
      </c>
      <c r="I4315" s="55">
        <v>0</v>
      </c>
      <c r="J4315" s="55">
        <v>0</v>
      </c>
      <c r="K4315" s="55">
        <v>0</v>
      </c>
      <c r="L4315" s="55">
        <v>0</v>
      </c>
      <c r="M4315" s="56">
        <v>13133085.664050974</v>
      </c>
    </row>
    <row r="4316" spans="1:13" x14ac:dyDescent="0.4">
      <c r="A4316" s="51"/>
      <c r="B4316" s="52">
        <v>4298</v>
      </c>
      <c r="C4316" s="52">
        <v>0</v>
      </c>
      <c r="D4316" s="52">
        <v>9150518.7547557671</v>
      </c>
      <c r="E4316" s="52">
        <v>0</v>
      </c>
      <c r="F4316" s="52">
        <v>0</v>
      </c>
      <c r="G4316" s="52">
        <v>9504649.0012507364</v>
      </c>
      <c r="H4316" s="52">
        <v>0</v>
      </c>
      <c r="I4316" s="52">
        <v>7901262.6874537347</v>
      </c>
      <c r="J4316" s="52">
        <v>0</v>
      </c>
      <c r="K4316" s="52">
        <v>0</v>
      </c>
      <c r="L4316" s="52">
        <v>0</v>
      </c>
      <c r="M4316" s="53">
        <v>26556430.443460234</v>
      </c>
    </row>
    <row r="4317" spans="1:13" x14ac:dyDescent="0.4">
      <c r="A4317" s="54"/>
      <c r="B4317" s="55">
        <v>4299</v>
      </c>
      <c r="C4317" s="55">
        <v>0</v>
      </c>
      <c r="D4317" s="55">
        <v>0</v>
      </c>
      <c r="E4317" s="55">
        <v>0</v>
      </c>
      <c r="F4317" s="55">
        <v>0</v>
      </c>
      <c r="G4317" s="55">
        <v>0</v>
      </c>
      <c r="H4317" s="55">
        <v>0</v>
      </c>
      <c r="I4317" s="55">
        <v>0</v>
      </c>
      <c r="J4317" s="55">
        <v>0</v>
      </c>
      <c r="K4317" s="55">
        <v>0</v>
      </c>
      <c r="L4317" s="55">
        <v>0</v>
      </c>
      <c r="M4317" s="56">
        <v>0</v>
      </c>
    </row>
    <row r="4318" spans="1:13" x14ac:dyDescent="0.4">
      <c r="A4318" s="51"/>
      <c r="B4318" s="52">
        <v>4300</v>
      </c>
      <c r="C4318" s="52">
        <v>7595312.8473536717</v>
      </c>
      <c r="D4318" s="52">
        <v>0</v>
      </c>
      <c r="E4318" s="52">
        <v>0</v>
      </c>
      <c r="F4318" s="52">
        <v>0</v>
      </c>
      <c r="G4318" s="52">
        <v>0</v>
      </c>
      <c r="H4318" s="52">
        <v>0</v>
      </c>
      <c r="I4318" s="52">
        <v>0</v>
      </c>
      <c r="J4318" s="52">
        <v>0</v>
      </c>
      <c r="K4318" s="52">
        <v>0</v>
      </c>
      <c r="L4318" s="52">
        <v>0</v>
      </c>
      <c r="M4318" s="53">
        <v>7595312.8473536717</v>
      </c>
    </row>
    <row r="4319" spans="1:13" x14ac:dyDescent="0.4">
      <c r="A4319" s="54"/>
      <c r="B4319" s="55">
        <v>4301</v>
      </c>
      <c r="C4319" s="55">
        <v>0</v>
      </c>
      <c r="D4319" s="55">
        <v>0</v>
      </c>
      <c r="E4319" s="55">
        <v>0</v>
      </c>
      <c r="F4319" s="55">
        <v>6229801.2068320047</v>
      </c>
      <c r="G4319" s="55">
        <v>0</v>
      </c>
      <c r="H4319" s="55">
        <v>0</v>
      </c>
      <c r="I4319" s="55">
        <v>0</v>
      </c>
      <c r="J4319" s="55">
        <v>0</v>
      </c>
      <c r="K4319" s="55">
        <v>0</v>
      </c>
      <c r="L4319" s="55">
        <v>0</v>
      </c>
      <c r="M4319" s="56">
        <v>6229801.2068320047</v>
      </c>
    </row>
    <row r="4320" spans="1:13" x14ac:dyDescent="0.4">
      <c r="A4320" s="51"/>
      <c r="B4320" s="52">
        <v>4302</v>
      </c>
      <c r="C4320" s="52">
        <v>0</v>
      </c>
      <c r="D4320" s="52">
        <v>0</v>
      </c>
      <c r="E4320" s="52">
        <v>0</v>
      </c>
      <c r="F4320" s="52">
        <v>0</v>
      </c>
      <c r="G4320" s="52">
        <v>0</v>
      </c>
      <c r="H4320" s="52">
        <v>0</v>
      </c>
      <c r="I4320" s="52">
        <v>0</v>
      </c>
      <c r="J4320" s="52">
        <v>0</v>
      </c>
      <c r="K4320" s="52">
        <v>0</v>
      </c>
      <c r="L4320" s="52">
        <v>0</v>
      </c>
      <c r="M4320" s="53">
        <v>0</v>
      </c>
    </row>
    <row r="4321" spans="1:13" x14ac:dyDescent="0.4">
      <c r="A4321" s="54"/>
      <c r="B4321" s="55">
        <v>4303</v>
      </c>
      <c r="C4321" s="55">
        <v>0</v>
      </c>
      <c r="D4321" s="55">
        <v>0</v>
      </c>
      <c r="E4321" s="55">
        <v>0</v>
      </c>
      <c r="F4321" s="55">
        <v>0</v>
      </c>
      <c r="G4321" s="55">
        <v>0</v>
      </c>
      <c r="H4321" s="55">
        <v>0</v>
      </c>
      <c r="I4321" s="55">
        <v>0</v>
      </c>
      <c r="J4321" s="55">
        <v>0</v>
      </c>
      <c r="K4321" s="55">
        <v>51347605.304915547</v>
      </c>
      <c r="L4321" s="55">
        <v>0</v>
      </c>
      <c r="M4321" s="56">
        <v>51347605.304915547</v>
      </c>
    </row>
    <row r="4322" spans="1:13" x14ac:dyDescent="0.4">
      <c r="A4322" s="51"/>
      <c r="B4322" s="52">
        <v>4304</v>
      </c>
      <c r="C4322" s="52">
        <v>0</v>
      </c>
      <c r="D4322" s="52">
        <v>0</v>
      </c>
      <c r="E4322" s="52">
        <v>0</v>
      </c>
      <c r="F4322" s="52">
        <v>0</v>
      </c>
      <c r="G4322" s="52">
        <v>0</v>
      </c>
      <c r="H4322" s="52">
        <v>0</v>
      </c>
      <c r="I4322" s="52">
        <v>0</v>
      </c>
      <c r="J4322" s="52">
        <v>0</v>
      </c>
      <c r="K4322" s="52">
        <v>0</v>
      </c>
      <c r="L4322" s="52">
        <v>6318394.996757729</v>
      </c>
      <c r="M4322" s="53">
        <v>6318394.996757729</v>
      </c>
    </row>
    <row r="4323" spans="1:13" x14ac:dyDescent="0.4">
      <c r="A4323" s="54"/>
      <c r="B4323" s="55">
        <v>4305</v>
      </c>
      <c r="C4323" s="55">
        <v>6318767.0217164662</v>
      </c>
      <c r="D4323" s="55">
        <v>0</v>
      </c>
      <c r="E4323" s="55">
        <v>0</v>
      </c>
      <c r="F4323" s="55">
        <v>0</v>
      </c>
      <c r="G4323" s="55">
        <v>0</v>
      </c>
      <c r="H4323" s="55">
        <v>0</v>
      </c>
      <c r="I4323" s="55">
        <v>0</v>
      </c>
      <c r="J4323" s="55">
        <v>0</v>
      </c>
      <c r="K4323" s="55">
        <v>0</v>
      </c>
      <c r="L4323" s="55">
        <v>0</v>
      </c>
      <c r="M4323" s="56">
        <v>6318767.0217164662</v>
      </c>
    </row>
    <row r="4324" spans="1:13" x14ac:dyDescent="0.4">
      <c r="A4324" s="51"/>
      <c r="B4324" s="52">
        <v>4306</v>
      </c>
      <c r="C4324" s="52">
        <v>0</v>
      </c>
      <c r="D4324" s="52">
        <v>0</v>
      </c>
      <c r="E4324" s="52">
        <v>0</v>
      </c>
      <c r="F4324" s="52">
        <v>0</v>
      </c>
      <c r="G4324" s="52">
        <v>0</v>
      </c>
      <c r="H4324" s="52">
        <v>0</v>
      </c>
      <c r="I4324" s="52">
        <v>0</v>
      </c>
      <c r="J4324" s="52">
        <v>10352498.103499295</v>
      </c>
      <c r="K4324" s="52">
        <v>0</v>
      </c>
      <c r="L4324" s="52">
        <v>0</v>
      </c>
      <c r="M4324" s="53">
        <v>0</v>
      </c>
    </row>
    <row r="4325" spans="1:13" x14ac:dyDescent="0.4">
      <c r="A4325" s="54"/>
      <c r="B4325" s="55">
        <v>4307</v>
      </c>
      <c r="C4325" s="55">
        <v>0</v>
      </c>
      <c r="D4325" s="55">
        <v>0</v>
      </c>
      <c r="E4325" s="55">
        <v>0</v>
      </c>
      <c r="F4325" s="55">
        <v>0</v>
      </c>
      <c r="G4325" s="55">
        <v>0</v>
      </c>
      <c r="H4325" s="55">
        <v>0</v>
      </c>
      <c r="I4325" s="55">
        <v>0</v>
      </c>
      <c r="J4325" s="55">
        <v>0</v>
      </c>
      <c r="K4325" s="55">
        <v>0</v>
      </c>
      <c r="L4325" s="55">
        <v>0</v>
      </c>
      <c r="M4325" s="56">
        <v>0</v>
      </c>
    </row>
    <row r="4326" spans="1:13" x14ac:dyDescent="0.4">
      <c r="A4326" s="51"/>
      <c r="B4326" s="52">
        <v>4308</v>
      </c>
      <c r="C4326" s="52">
        <v>0</v>
      </c>
      <c r="D4326" s="52">
        <v>0</v>
      </c>
      <c r="E4326" s="52">
        <v>0</v>
      </c>
      <c r="F4326" s="52">
        <v>0</v>
      </c>
      <c r="G4326" s="52">
        <v>0</v>
      </c>
      <c r="H4326" s="52">
        <v>9301255.6118644588</v>
      </c>
      <c r="I4326" s="52">
        <v>0</v>
      </c>
      <c r="J4326" s="52">
        <v>0</v>
      </c>
      <c r="K4326" s="52">
        <v>15131943.828513777</v>
      </c>
      <c r="L4326" s="52">
        <v>0</v>
      </c>
      <c r="M4326" s="53">
        <v>24433199.440378234</v>
      </c>
    </row>
    <row r="4327" spans="1:13" x14ac:dyDescent="0.4">
      <c r="A4327" s="54"/>
      <c r="B4327" s="55">
        <v>4309</v>
      </c>
      <c r="C4327" s="55">
        <v>0</v>
      </c>
      <c r="D4327" s="55">
        <v>12704941.549495578</v>
      </c>
      <c r="E4327" s="55">
        <v>0</v>
      </c>
      <c r="F4327" s="55">
        <v>11932134.441819638</v>
      </c>
      <c r="G4327" s="55">
        <v>12866477.128152722</v>
      </c>
      <c r="H4327" s="55">
        <v>0</v>
      </c>
      <c r="I4327" s="55">
        <v>0</v>
      </c>
      <c r="J4327" s="55">
        <v>0</v>
      </c>
      <c r="K4327" s="55">
        <v>0</v>
      </c>
      <c r="L4327" s="55">
        <v>6496431.1637325361</v>
      </c>
      <c r="M4327" s="56">
        <v>43999984.283200473</v>
      </c>
    </row>
    <row r="4328" spans="1:13" x14ac:dyDescent="0.4">
      <c r="A4328" s="51"/>
      <c r="B4328" s="52">
        <v>4310</v>
      </c>
      <c r="C4328" s="52">
        <v>0</v>
      </c>
      <c r="D4328" s="52">
        <v>0</v>
      </c>
      <c r="E4328" s="52">
        <v>6799852.258888212</v>
      </c>
      <c r="F4328" s="52">
        <v>0</v>
      </c>
      <c r="G4328" s="52">
        <v>0</v>
      </c>
      <c r="H4328" s="52">
        <v>0</v>
      </c>
      <c r="I4328" s="52">
        <v>0</v>
      </c>
      <c r="J4328" s="52">
        <v>0</v>
      </c>
      <c r="K4328" s="52">
        <v>0</v>
      </c>
      <c r="L4328" s="52">
        <v>6429793.6374124903</v>
      </c>
      <c r="M4328" s="53">
        <v>13229645.896300703</v>
      </c>
    </row>
    <row r="4329" spans="1:13" x14ac:dyDescent="0.4">
      <c r="A4329" s="54"/>
      <c r="B4329" s="55">
        <v>4311</v>
      </c>
      <c r="C4329" s="55">
        <v>0</v>
      </c>
      <c r="D4329" s="55">
        <v>0</v>
      </c>
      <c r="E4329" s="55">
        <v>0</v>
      </c>
      <c r="F4329" s="55">
        <v>5805109.5865160236</v>
      </c>
      <c r="G4329" s="55">
        <v>0</v>
      </c>
      <c r="H4329" s="55">
        <v>0</v>
      </c>
      <c r="I4329" s="55">
        <v>0</v>
      </c>
      <c r="J4329" s="55">
        <v>0</v>
      </c>
      <c r="K4329" s="55">
        <v>0</v>
      </c>
      <c r="L4329" s="55">
        <v>0</v>
      </c>
      <c r="M4329" s="56">
        <v>5805109.5865160236</v>
      </c>
    </row>
    <row r="4330" spans="1:13" x14ac:dyDescent="0.4">
      <c r="A4330" s="51"/>
      <c r="B4330" s="52">
        <v>4312</v>
      </c>
      <c r="C4330" s="52">
        <v>0</v>
      </c>
      <c r="D4330" s="52">
        <v>0</v>
      </c>
      <c r="E4330" s="52">
        <v>0</v>
      </c>
      <c r="F4330" s="52">
        <v>32666230.067506377</v>
      </c>
      <c r="G4330" s="52">
        <v>0</v>
      </c>
      <c r="H4330" s="52">
        <v>0</v>
      </c>
      <c r="I4330" s="52">
        <v>0</v>
      </c>
      <c r="J4330" s="52">
        <v>0</v>
      </c>
      <c r="K4330" s="52">
        <v>0</v>
      </c>
      <c r="L4330" s="52">
        <v>0</v>
      </c>
      <c r="M4330" s="53">
        <v>39039674.644365713</v>
      </c>
    </row>
    <row r="4331" spans="1:13" x14ac:dyDescent="0.4">
      <c r="A4331" s="54"/>
      <c r="B4331" s="55">
        <v>4313</v>
      </c>
      <c r="C4331" s="55">
        <v>0</v>
      </c>
      <c r="D4331" s="55">
        <v>0</v>
      </c>
      <c r="E4331" s="55">
        <v>0</v>
      </c>
      <c r="F4331" s="55">
        <v>0</v>
      </c>
      <c r="G4331" s="55">
        <v>0</v>
      </c>
      <c r="H4331" s="55">
        <v>0</v>
      </c>
      <c r="I4331" s="55">
        <v>0</v>
      </c>
      <c r="J4331" s="55">
        <v>0</v>
      </c>
      <c r="K4331" s="55">
        <v>0</v>
      </c>
      <c r="L4331" s="55">
        <v>0</v>
      </c>
      <c r="M4331" s="56">
        <v>0</v>
      </c>
    </row>
    <row r="4332" spans="1:13" x14ac:dyDescent="0.4">
      <c r="A4332" s="51"/>
      <c r="B4332" s="52">
        <v>4314</v>
      </c>
      <c r="C4332" s="52">
        <v>7725225.3478568355</v>
      </c>
      <c r="D4332" s="52">
        <v>0</v>
      </c>
      <c r="E4332" s="52">
        <v>0</v>
      </c>
      <c r="F4332" s="52">
        <v>0</v>
      </c>
      <c r="G4332" s="52">
        <v>0</v>
      </c>
      <c r="H4332" s="52">
        <v>20864848.649993654</v>
      </c>
      <c r="I4332" s="52">
        <v>0</v>
      </c>
      <c r="J4332" s="52">
        <v>0</v>
      </c>
      <c r="K4332" s="52">
        <v>0</v>
      </c>
      <c r="L4332" s="52">
        <v>0</v>
      </c>
      <c r="M4332" s="53">
        <v>28590073.997850493</v>
      </c>
    </row>
    <row r="4333" spans="1:13" x14ac:dyDescent="0.4">
      <c r="A4333" s="54"/>
      <c r="B4333" s="55">
        <v>4315</v>
      </c>
      <c r="C4333" s="55">
        <v>0</v>
      </c>
      <c r="D4333" s="55">
        <v>0</v>
      </c>
      <c r="E4333" s="55">
        <v>0</v>
      </c>
      <c r="F4333" s="55">
        <v>0</v>
      </c>
      <c r="G4333" s="55">
        <v>0</v>
      </c>
      <c r="H4333" s="55">
        <v>0</v>
      </c>
      <c r="I4333" s="55">
        <v>6463477.6542477682</v>
      </c>
      <c r="J4333" s="55">
        <v>0</v>
      </c>
      <c r="K4333" s="55">
        <v>0</v>
      </c>
      <c r="L4333" s="55">
        <v>0</v>
      </c>
      <c r="M4333" s="56">
        <v>13882295.715213723</v>
      </c>
    </row>
    <row r="4334" spans="1:13" x14ac:dyDescent="0.4">
      <c r="A4334" s="51"/>
      <c r="B4334" s="52">
        <v>4316</v>
      </c>
      <c r="C4334" s="52">
        <v>0</v>
      </c>
      <c r="D4334" s="52">
        <v>0</v>
      </c>
      <c r="E4334" s="52">
        <v>0</v>
      </c>
      <c r="F4334" s="52">
        <v>0</v>
      </c>
      <c r="G4334" s="52">
        <v>0</v>
      </c>
      <c r="H4334" s="52">
        <v>0</v>
      </c>
      <c r="I4334" s="52">
        <v>0</v>
      </c>
      <c r="J4334" s="52">
        <v>0</v>
      </c>
      <c r="K4334" s="52">
        <v>0</v>
      </c>
      <c r="L4334" s="52">
        <v>0</v>
      </c>
      <c r="M4334" s="53">
        <v>0</v>
      </c>
    </row>
    <row r="4335" spans="1:13" x14ac:dyDescent="0.4">
      <c r="A4335" s="54"/>
      <c r="B4335" s="55">
        <v>4317</v>
      </c>
      <c r="C4335" s="55">
        <v>0</v>
      </c>
      <c r="D4335" s="55">
        <v>0</v>
      </c>
      <c r="E4335" s="55">
        <v>0</v>
      </c>
      <c r="F4335" s="55">
        <v>0</v>
      </c>
      <c r="G4335" s="55">
        <v>0</v>
      </c>
      <c r="H4335" s="55">
        <v>0</v>
      </c>
      <c r="I4335" s="55">
        <v>0</v>
      </c>
      <c r="J4335" s="55">
        <v>0</v>
      </c>
      <c r="K4335" s="55">
        <v>0</v>
      </c>
      <c r="L4335" s="55">
        <v>0</v>
      </c>
      <c r="M4335" s="56">
        <v>0</v>
      </c>
    </row>
    <row r="4336" spans="1:13" x14ac:dyDescent="0.4">
      <c r="A4336" s="51"/>
      <c r="B4336" s="52">
        <v>4318</v>
      </c>
      <c r="C4336" s="52">
        <v>5775681.627909366</v>
      </c>
      <c r="D4336" s="52">
        <v>0</v>
      </c>
      <c r="E4336" s="52">
        <v>0</v>
      </c>
      <c r="F4336" s="52">
        <v>0</v>
      </c>
      <c r="G4336" s="52">
        <v>0</v>
      </c>
      <c r="H4336" s="52">
        <v>0</v>
      </c>
      <c r="I4336" s="52">
        <v>0</v>
      </c>
      <c r="J4336" s="52">
        <v>0</v>
      </c>
      <c r="K4336" s="52">
        <v>0</v>
      </c>
      <c r="L4336" s="52">
        <v>0</v>
      </c>
      <c r="M4336" s="53">
        <v>5775681.627909366</v>
      </c>
    </row>
    <row r="4337" spans="1:13" x14ac:dyDescent="0.4">
      <c r="A4337" s="54"/>
      <c r="B4337" s="55">
        <v>4319</v>
      </c>
      <c r="C4337" s="55">
        <v>0</v>
      </c>
      <c r="D4337" s="55">
        <v>0</v>
      </c>
      <c r="E4337" s="55">
        <v>0</v>
      </c>
      <c r="F4337" s="55">
        <v>0</v>
      </c>
      <c r="G4337" s="55">
        <v>0</v>
      </c>
      <c r="H4337" s="55">
        <v>0</v>
      </c>
      <c r="I4337" s="55">
        <v>0</v>
      </c>
      <c r="J4337" s="55">
        <v>0</v>
      </c>
      <c r="K4337" s="55">
        <v>0</v>
      </c>
      <c r="L4337" s="55">
        <v>0</v>
      </c>
      <c r="M4337" s="56">
        <v>0</v>
      </c>
    </row>
    <row r="4338" spans="1:13" x14ac:dyDescent="0.4">
      <c r="A4338" s="51"/>
      <c r="B4338" s="52">
        <v>4320</v>
      </c>
      <c r="C4338" s="52">
        <v>0</v>
      </c>
      <c r="D4338" s="52">
        <v>0</v>
      </c>
      <c r="E4338" s="52">
        <v>0</v>
      </c>
      <c r="F4338" s="52">
        <v>0</v>
      </c>
      <c r="G4338" s="52">
        <v>0</v>
      </c>
      <c r="H4338" s="52">
        <v>0</v>
      </c>
      <c r="I4338" s="52">
        <v>0</v>
      </c>
      <c r="J4338" s="52">
        <v>0</v>
      </c>
      <c r="K4338" s="52">
        <v>0</v>
      </c>
      <c r="L4338" s="52">
        <v>0</v>
      </c>
      <c r="M4338" s="53">
        <v>0</v>
      </c>
    </row>
    <row r="4339" spans="1:13" x14ac:dyDescent="0.4">
      <c r="A4339" s="54"/>
      <c r="B4339" s="55">
        <v>4321</v>
      </c>
      <c r="C4339" s="55">
        <v>0</v>
      </c>
      <c r="D4339" s="55">
        <v>0</v>
      </c>
      <c r="E4339" s="55">
        <v>0</v>
      </c>
      <c r="F4339" s="55">
        <v>0</v>
      </c>
      <c r="G4339" s="55">
        <v>0</v>
      </c>
      <c r="H4339" s="55">
        <v>0</v>
      </c>
      <c r="I4339" s="55">
        <v>0</v>
      </c>
      <c r="J4339" s="55">
        <v>0</v>
      </c>
      <c r="K4339" s="55">
        <v>0</v>
      </c>
      <c r="L4339" s="55">
        <v>0</v>
      </c>
      <c r="M4339" s="56">
        <v>16468103.8603951</v>
      </c>
    </row>
    <row r="4340" spans="1:13" x14ac:dyDescent="0.4">
      <c r="A4340" s="51"/>
      <c r="B4340" s="52">
        <v>4322</v>
      </c>
      <c r="C4340" s="52">
        <v>0</v>
      </c>
      <c r="D4340" s="52">
        <v>0</v>
      </c>
      <c r="E4340" s="52">
        <v>0</v>
      </c>
      <c r="F4340" s="52">
        <v>0</v>
      </c>
      <c r="G4340" s="52">
        <v>0</v>
      </c>
      <c r="H4340" s="52">
        <v>0</v>
      </c>
      <c r="I4340" s="52">
        <v>0</v>
      </c>
      <c r="J4340" s="52">
        <v>0</v>
      </c>
      <c r="K4340" s="52">
        <v>0</v>
      </c>
      <c r="L4340" s="52">
        <v>0</v>
      </c>
      <c r="M4340" s="53">
        <v>6009836.1067031845</v>
      </c>
    </row>
    <row r="4341" spans="1:13" x14ac:dyDescent="0.4">
      <c r="A4341" s="54"/>
      <c r="B4341" s="55">
        <v>4323</v>
      </c>
      <c r="C4341" s="55">
        <v>0</v>
      </c>
      <c r="D4341" s="55">
        <v>0</v>
      </c>
      <c r="E4341" s="55">
        <v>0</v>
      </c>
      <c r="F4341" s="55">
        <v>7397912.4288996095</v>
      </c>
      <c r="G4341" s="55">
        <v>0</v>
      </c>
      <c r="H4341" s="55">
        <v>0</v>
      </c>
      <c r="I4341" s="55">
        <v>0</v>
      </c>
      <c r="J4341" s="55">
        <v>0</v>
      </c>
      <c r="K4341" s="55">
        <v>0</v>
      </c>
      <c r="L4341" s="55">
        <v>0</v>
      </c>
      <c r="M4341" s="56">
        <v>7397912.4288996095</v>
      </c>
    </row>
    <row r="4342" spans="1:13" x14ac:dyDescent="0.4">
      <c r="A4342" s="51"/>
      <c r="B4342" s="52">
        <v>4324</v>
      </c>
      <c r="C4342" s="52">
        <v>0</v>
      </c>
      <c r="D4342" s="52">
        <v>16437568.160203874</v>
      </c>
      <c r="E4342" s="52">
        <v>5802618.6799940299</v>
      </c>
      <c r="F4342" s="52">
        <v>0</v>
      </c>
      <c r="G4342" s="52">
        <v>0</v>
      </c>
      <c r="H4342" s="52">
        <v>0</v>
      </c>
      <c r="I4342" s="52">
        <v>0</v>
      </c>
      <c r="J4342" s="52">
        <v>0</v>
      </c>
      <c r="K4342" s="52">
        <v>0</v>
      </c>
      <c r="L4342" s="52">
        <v>0</v>
      </c>
      <c r="M4342" s="53">
        <v>22240186.840197902</v>
      </c>
    </row>
    <row r="4343" spans="1:13" x14ac:dyDescent="0.4">
      <c r="A4343" s="54"/>
      <c r="B4343" s="55">
        <v>4325</v>
      </c>
      <c r="C4343" s="55">
        <v>0</v>
      </c>
      <c r="D4343" s="55">
        <v>0</v>
      </c>
      <c r="E4343" s="55">
        <v>0</v>
      </c>
      <c r="F4343" s="55">
        <v>0</v>
      </c>
      <c r="G4343" s="55">
        <v>0</v>
      </c>
      <c r="H4343" s="55">
        <v>0</v>
      </c>
      <c r="I4343" s="55">
        <v>0</v>
      </c>
      <c r="J4343" s="55">
        <v>0</v>
      </c>
      <c r="K4343" s="55">
        <v>0</v>
      </c>
      <c r="L4343" s="55">
        <v>12286007.143027782</v>
      </c>
      <c r="M4343" s="56">
        <v>12286007.143027782</v>
      </c>
    </row>
    <row r="4344" spans="1:13" x14ac:dyDescent="0.4">
      <c r="A4344" s="51"/>
      <c r="B4344" s="52">
        <v>4326</v>
      </c>
      <c r="C4344" s="52">
        <v>0</v>
      </c>
      <c r="D4344" s="52">
        <v>0</v>
      </c>
      <c r="E4344" s="52">
        <v>0</v>
      </c>
      <c r="F4344" s="52">
        <v>0</v>
      </c>
      <c r="G4344" s="52">
        <v>0</v>
      </c>
      <c r="H4344" s="52">
        <v>0</v>
      </c>
      <c r="I4344" s="52">
        <v>0</v>
      </c>
      <c r="J4344" s="52">
        <v>0</v>
      </c>
      <c r="K4344" s="52">
        <v>0</v>
      </c>
      <c r="L4344" s="52">
        <v>0</v>
      </c>
      <c r="M4344" s="53">
        <v>8092268.5563516561</v>
      </c>
    </row>
    <row r="4345" spans="1:13" x14ac:dyDescent="0.4">
      <c r="A4345" s="54"/>
      <c r="B4345" s="55">
        <v>4327</v>
      </c>
      <c r="C4345" s="55">
        <v>0</v>
      </c>
      <c r="D4345" s="55">
        <v>32674632.255219627</v>
      </c>
      <c r="E4345" s="55">
        <v>0</v>
      </c>
      <c r="F4345" s="55">
        <v>0</v>
      </c>
      <c r="G4345" s="55">
        <v>0</v>
      </c>
      <c r="H4345" s="55">
        <v>0</v>
      </c>
      <c r="I4345" s="55">
        <v>0</v>
      </c>
      <c r="J4345" s="55">
        <v>0</v>
      </c>
      <c r="K4345" s="55">
        <v>0</v>
      </c>
      <c r="L4345" s="55">
        <v>0</v>
      </c>
      <c r="M4345" s="56">
        <v>32674632.255219627</v>
      </c>
    </row>
    <row r="4346" spans="1:13" x14ac:dyDescent="0.4">
      <c r="A4346" s="51"/>
      <c r="B4346" s="52">
        <v>4328</v>
      </c>
      <c r="C4346" s="52">
        <v>0</v>
      </c>
      <c r="D4346" s="52">
        <v>0</v>
      </c>
      <c r="E4346" s="52">
        <v>0</v>
      </c>
      <c r="F4346" s="52">
        <v>0</v>
      </c>
      <c r="G4346" s="52">
        <v>0</v>
      </c>
      <c r="H4346" s="52">
        <v>0</v>
      </c>
      <c r="I4346" s="52">
        <v>0</v>
      </c>
      <c r="J4346" s="52">
        <v>5753057.3465189002</v>
      </c>
      <c r="K4346" s="52">
        <v>0</v>
      </c>
      <c r="L4346" s="52">
        <v>0</v>
      </c>
      <c r="M4346" s="53">
        <v>7151284.1587210149</v>
      </c>
    </row>
    <row r="4347" spans="1:13" x14ac:dyDescent="0.4">
      <c r="A4347" s="54"/>
      <c r="B4347" s="55">
        <v>4329</v>
      </c>
      <c r="C4347" s="55">
        <v>0</v>
      </c>
      <c r="D4347" s="55">
        <v>60938730.294755459</v>
      </c>
      <c r="E4347" s="55">
        <v>0</v>
      </c>
      <c r="F4347" s="55">
        <v>0</v>
      </c>
      <c r="G4347" s="55">
        <v>0</v>
      </c>
      <c r="H4347" s="55">
        <v>0</v>
      </c>
      <c r="I4347" s="55">
        <v>0</v>
      </c>
      <c r="J4347" s="55">
        <v>0</v>
      </c>
      <c r="K4347" s="55">
        <v>0</v>
      </c>
      <c r="L4347" s="55">
        <v>0</v>
      </c>
      <c r="M4347" s="56">
        <v>60938730.294755459</v>
      </c>
    </row>
    <row r="4348" spans="1:13" x14ac:dyDescent="0.4">
      <c r="A4348" s="51"/>
      <c r="B4348" s="52">
        <v>4330</v>
      </c>
      <c r="C4348" s="52">
        <v>0</v>
      </c>
      <c r="D4348" s="52">
        <v>0</v>
      </c>
      <c r="E4348" s="52">
        <v>0</v>
      </c>
      <c r="F4348" s="52">
        <v>0</v>
      </c>
      <c r="G4348" s="52">
        <v>0</v>
      </c>
      <c r="H4348" s="52">
        <v>0</v>
      </c>
      <c r="I4348" s="52">
        <v>0</v>
      </c>
      <c r="J4348" s="52">
        <v>0</v>
      </c>
      <c r="K4348" s="52">
        <v>13540524.332219901</v>
      </c>
      <c r="L4348" s="52">
        <v>14094097.870203609</v>
      </c>
      <c r="M4348" s="53">
        <v>27634622.202423505</v>
      </c>
    </row>
    <row r="4349" spans="1:13" x14ac:dyDescent="0.4">
      <c r="A4349" s="54"/>
      <c r="B4349" s="55">
        <v>4331</v>
      </c>
      <c r="C4349" s="55">
        <v>0</v>
      </c>
      <c r="D4349" s="55">
        <v>0</v>
      </c>
      <c r="E4349" s="55">
        <v>0</v>
      </c>
      <c r="F4349" s="55">
        <v>0</v>
      </c>
      <c r="G4349" s="55">
        <v>0</v>
      </c>
      <c r="H4349" s="55">
        <v>0</v>
      </c>
      <c r="I4349" s="55">
        <v>0</v>
      </c>
      <c r="J4349" s="55">
        <v>0</v>
      </c>
      <c r="K4349" s="55">
        <v>0</v>
      </c>
      <c r="L4349" s="55">
        <v>0</v>
      </c>
      <c r="M4349" s="56">
        <v>30263040.97348959</v>
      </c>
    </row>
    <row r="4350" spans="1:13" x14ac:dyDescent="0.4">
      <c r="A4350" s="51"/>
      <c r="B4350" s="52">
        <v>4332</v>
      </c>
      <c r="C4350" s="52">
        <v>0</v>
      </c>
      <c r="D4350" s="52">
        <v>0</v>
      </c>
      <c r="E4350" s="52">
        <v>0</v>
      </c>
      <c r="F4350" s="52">
        <v>0</v>
      </c>
      <c r="G4350" s="52">
        <v>0</v>
      </c>
      <c r="H4350" s="52">
        <v>0</v>
      </c>
      <c r="I4350" s="52">
        <v>0</v>
      </c>
      <c r="J4350" s="52">
        <v>0</v>
      </c>
      <c r="K4350" s="52">
        <v>0</v>
      </c>
      <c r="L4350" s="52">
        <v>0</v>
      </c>
      <c r="M4350" s="53">
        <v>6082839.4982014829</v>
      </c>
    </row>
    <row r="4351" spans="1:13" x14ac:dyDescent="0.4">
      <c r="A4351" s="54"/>
      <c r="B4351" s="55">
        <v>4333</v>
      </c>
      <c r="C4351" s="55">
        <v>0</v>
      </c>
      <c r="D4351" s="55">
        <v>0</v>
      </c>
      <c r="E4351" s="55">
        <v>0</v>
      </c>
      <c r="F4351" s="55">
        <v>0</v>
      </c>
      <c r="G4351" s="55">
        <v>0</v>
      </c>
      <c r="H4351" s="55">
        <v>0</v>
      </c>
      <c r="I4351" s="55">
        <v>0</v>
      </c>
      <c r="J4351" s="55">
        <v>0</v>
      </c>
      <c r="K4351" s="55">
        <v>0</v>
      </c>
      <c r="L4351" s="55">
        <v>0</v>
      </c>
      <c r="M4351" s="56">
        <v>0</v>
      </c>
    </row>
    <row r="4352" spans="1:13" x14ac:dyDescent="0.4">
      <c r="A4352" s="51"/>
      <c r="B4352" s="52">
        <v>4334</v>
      </c>
      <c r="C4352" s="52">
        <v>41902562.395385668</v>
      </c>
      <c r="D4352" s="52">
        <v>0</v>
      </c>
      <c r="E4352" s="52">
        <v>7472608.026546957</v>
      </c>
      <c r="F4352" s="52">
        <v>0</v>
      </c>
      <c r="G4352" s="52">
        <v>0</v>
      </c>
      <c r="H4352" s="52">
        <v>0</v>
      </c>
      <c r="I4352" s="52">
        <v>0</v>
      </c>
      <c r="J4352" s="52">
        <v>0</v>
      </c>
      <c r="K4352" s="52">
        <v>0</v>
      </c>
      <c r="L4352" s="52">
        <v>0</v>
      </c>
      <c r="M4352" s="53">
        <v>56948655.740975559</v>
      </c>
    </row>
    <row r="4353" spans="1:13" x14ac:dyDescent="0.4">
      <c r="A4353" s="54"/>
      <c r="B4353" s="55">
        <v>4335</v>
      </c>
      <c r="C4353" s="55">
        <v>0</v>
      </c>
      <c r="D4353" s="55">
        <v>0</v>
      </c>
      <c r="E4353" s="55">
        <v>0</v>
      </c>
      <c r="F4353" s="55">
        <v>0</v>
      </c>
      <c r="G4353" s="55">
        <v>0</v>
      </c>
      <c r="H4353" s="55">
        <v>0</v>
      </c>
      <c r="I4353" s="55">
        <v>5771746.2630919609</v>
      </c>
      <c r="J4353" s="55">
        <v>0</v>
      </c>
      <c r="K4353" s="55">
        <v>0</v>
      </c>
      <c r="L4353" s="55">
        <v>0</v>
      </c>
      <c r="M4353" s="56">
        <v>5771746.2630919609</v>
      </c>
    </row>
    <row r="4354" spans="1:13" x14ac:dyDescent="0.4">
      <c r="A4354" s="51"/>
      <c r="B4354" s="52">
        <v>4336</v>
      </c>
      <c r="C4354" s="52">
        <v>0</v>
      </c>
      <c r="D4354" s="52">
        <v>0</v>
      </c>
      <c r="E4354" s="52">
        <v>0</v>
      </c>
      <c r="F4354" s="52">
        <v>0</v>
      </c>
      <c r="G4354" s="52">
        <v>0</v>
      </c>
      <c r="H4354" s="52">
        <v>0</v>
      </c>
      <c r="I4354" s="52">
        <v>0</v>
      </c>
      <c r="J4354" s="52">
        <v>0</v>
      </c>
      <c r="K4354" s="52">
        <v>0</v>
      </c>
      <c r="L4354" s="52">
        <v>0</v>
      </c>
      <c r="M4354" s="53">
        <v>0</v>
      </c>
    </row>
    <row r="4355" spans="1:13" x14ac:dyDescent="0.4">
      <c r="A4355" s="54"/>
      <c r="B4355" s="55">
        <v>4337</v>
      </c>
      <c r="C4355" s="55">
        <v>0</v>
      </c>
      <c r="D4355" s="55">
        <v>0</v>
      </c>
      <c r="E4355" s="55">
        <v>0</v>
      </c>
      <c r="F4355" s="55">
        <v>0</v>
      </c>
      <c r="G4355" s="55">
        <v>0</v>
      </c>
      <c r="H4355" s="55">
        <v>0</v>
      </c>
      <c r="I4355" s="55">
        <v>0</v>
      </c>
      <c r="J4355" s="55">
        <v>0</v>
      </c>
      <c r="K4355" s="55">
        <v>0</v>
      </c>
      <c r="L4355" s="55">
        <v>0</v>
      </c>
      <c r="M4355" s="56">
        <v>0</v>
      </c>
    </row>
    <row r="4356" spans="1:13" x14ac:dyDescent="0.4">
      <c r="A4356" s="51"/>
      <c r="B4356" s="52">
        <v>4338</v>
      </c>
      <c r="C4356" s="52">
        <v>12834953.768386319</v>
      </c>
      <c r="D4356" s="52">
        <v>61662000.938986331</v>
      </c>
      <c r="E4356" s="52">
        <v>0</v>
      </c>
      <c r="F4356" s="52">
        <v>0</v>
      </c>
      <c r="G4356" s="52">
        <v>0</v>
      </c>
      <c r="H4356" s="52">
        <v>0</v>
      </c>
      <c r="I4356" s="52">
        <v>0</v>
      </c>
      <c r="J4356" s="52">
        <v>0</v>
      </c>
      <c r="K4356" s="52">
        <v>0</v>
      </c>
      <c r="L4356" s="52">
        <v>0</v>
      </c>
      <c r="M4356" s="53">
        <v>74496954.707372651</v>
      </c>
    </row>
    <row r="4357" spans="1:13" x14ac:dyDescent="0.4">
      <c r="A4357" s="54"/>
      <c r="B4357" s="55">
        <v>4339</v>
      </c>
      <c r="C4357" s="55">
        <v>34340669.559189521</v>
      </c>
      <c r="D4357" s="55">
        <v>0</v>
      </c>
      <c r="E4357" s="55">
        <v>0</v>
      </c>
      <c r="F4357" s="55">
        <v>0</v>
      </c>
      <c r="G4357" s="55">
        <v>0</v>
      </c>
      <c r="H4357" s="55">
        <v>0</v>
      </c>
      <c r="I4357" s="55">
        <v>0</v>
      </c>
      <c r="J4357" s="55">
        <v>10765341.757450894</v>
      </c>
      <c r="K4357" s="55">
        <v>0</v>
      </c>
      <c r="L4357" s="55">
        <v>0</v>
      </c>
      <c r="M4357" s="56">
        <v>34340669.559189521</v>
      </c>
    </row>
    <row r="4358" spans="1:13" x14ac:dyDescent="0.4">
      <c r="A4358" s="51"/>
      <c r="B4358" s="52">
        <v>4340</v>
      </c>
      <c r="C4358" s="52">
        <v>0</v>
      </c>
      <c r="D4358" s="52">
        <v>0</v>
      </c>
      <c r="E4358" s="52">
        <v>0</v>
      </c>
      <c r="F4358" s="52">
        <v>0</v>
      </c>
      <c r="G4358" s="52">
        <v>0</v>
      </c>
      <c r="H4358" s="52">
        <v>0</v>
      </c>
      <c r="I4358" s="52">
        <v>0</v>
      </c>
      <c r="J4358" s="52">
        <v>0</v>
      </c>
      <c r="K4358" s="52">
        <v>0</v>
      </c>
      <c r="L4358" s="52">
        <v>0</v>
      </c>
      <c r="M4358" s="53">
        <v>0</v>
      </c>
    </row>
    <row r="4359" spans="1:13" x14ac:dyDescent="0.4">
      <c r="A4359" s="54"/>
      <c r="B4359" s="55">
        <v>4341</v>
      </c>
      <c r="C4359" s="55">
        <v>0</v>
      </c>
      <c r="D4359" s="55">
        <v>0</v>
      </c>
      <c r="E4359" s="55">
        <v>0</v>
      </c>
      <c r="F4359" s="55">
        <v>27571288.2070559</v>
      </c>
      <c r="G4359" s="55">
        <v>0</v>
      </c>
      <c r="H4359" s="55">
        <v>0</v>
      </c>
      <c r="I4359" s="55">
        <v>0</v>
      </c>
      <c r="J4359" s="55">
        <v>0</v>
      </c>
      <c r="K4359" s="55">
        <v>0</v>
      </c>
      <c r="L4359" s="55">
        <v>0</v>
      </c>
      <c r="M4359" s="56">
        <v>27571288.2070559</v>
      </c>
    </row>
    <row r="4360" spans="1:13" x14ac:dyDescent="0.4">
      <c r="A4360" s="51"/>
      <c r="B4360" s="52">
        <v>4342</v>
      </c>
      <c r="C4360" s="52">
        <v>0</v>
      </c>
      <c r="D4360" s="52">
        <v>11408426.428216506</v>
      </c>
      <c r="E4360" s="52">
        <v>0</v>
      </c>
      <c r="F4360" s="52">
        <v>0</v>
      </c>
      <c r="G4360" s="52">
        <v>0</v>
      </c>
      <c r="H4360" s="52">
        <v>0</v>
      </c>
      <c r="I4360" s="52">
        <v>0</v>
      </c>
      <c r="J4360" s="52">
        <v>0</v>
      </c>
      <c r="K4360" s="52">
        <v>0</v>
      </c>
      <c r="L4360" s="52">
        <v>0</v>
      </c>
      <c r="M4360" s="53">
        <v>11408426.428216506</v>
      </c>
    </row>
    <row r="4361" spans="1:13" x14ac:dyDescent="0.4">
      <c r="A4361" s="54"/>
      <c r="B4361" s="55">
        <v>4343</v>
      </c>
      <c r="C4361" s="55">
        <v>0</v>
      </c>
      <c r="D4361" s="55">
        <v>0</v>
      </c>
      <c r="E4361" s="55">
        <v>0</v>
      </c>
      <c r="F4361" s="55">
        <v>0</v>
      </c>
      <c r="G4361" s="55">
        <v>0</v>
      </c>
      <c r="H4361" s="55">
        <v>0</v>
      </c>
      <c r="I4361" s="55">
        <v>0</v>
      </c>
      <c r="J4361" s="55">
        <v>0</v>
      </c>
      <c r="K4361" s="55">
        <v>0</v>
      </c>
      <c r="L4361" s="55">
        <v>0</v>
      </c>
      <c r="M4361" s="56">
        <v>0</v>
      </c>
    </row>
    <row r="4362" spans="1:13" x14ac:dyDescent="0.4">
      <c r="A4362" s="51"/>
      <c r="B4362" s="52">
        <v>4344</v>
      </c>
      <c r="C4362" s="52">
        <v>0</v>
      </c>
      <c r="D4362" s="52">
        <v>0</v>
      </c>
      <c r="E4362" s="52">
        <v>0</v>
      </c>
      <c r="F4362" s="52">
        <v>0</v>
      </c>
      <c r="G4362" s="52">
        <v>0</v>
      </c>
      <c r="H4362" s="52">
        <v>0</v>
      </c>
      <c r="I4362" s="52">
        <v>0</v>
      </c>
      <c r="J4362" s="52">
        <v>0</v>
      </c>
      <c r="K4362" s="52">
        <v>0</v>
      </c>
      <c r="L4362" s="52">
        <v>0</v>
      </c>
      <c r="M4362" s="53">
        <v>9011270.6732971109</v>
      </c>
    </row>
    <row r="4363" spans="1:13" x14ac:dyDescent="0.4">
      <c r="A4363" s="54"/>
      <c r="B4363" s="55">
        <v>4345</v>
      </c>
      <c r="C4363" s="55">
        <v>0</v>
      </c>
      <c r="D4363" s="55">
        <v>0</v>
      </c>
      <c r="E4363" s="55">
        <v>0</v>
      </c>
      <c r="F4363" s="55">
        <v>0</v>
      </c>
      <c r="G4363" s="55">
        <v>0</v>
      </c>
      <c r="H4363" s="55">
        <v>0</v>
      </c>
      <c r="I4363" s="55">
        <v>0</v>
      </c>
      <c r="J4363" s="55">
        <v>6817511.071641569</v>
      </c>
      <c r="K4363" s="55">
        <v>0</v>
      </c>
      <c r="L4363" s="55">
        <v>0</v>
      </c>
      <c r="M4363" s="56">
        <v>0</v>
      </c>
    </row>
    <row r="4364" spans="1:13" x14ac:dyDescent="0.4">
      <c r="A4364" s="51"/>
      <c r="B4364" s="52">
        <v>4346</v>
      </c>
      <c r="C4364" s="52">
        <v>0</v>
      </c>
      <c r="D4364" s="52">
        <v>34462594.568287216</v>
      </c>
      <c r="E4364" s="52">
        <v>0</v>
      </c>
      <c r="F4364" s="52">
        <v>0</v>
      </c>
      <c r="G4364" s="52">
        <v>7288930.3023059443</v>
      </c>
      <c r="H4364" s="52">
        <v>0</v>
      </c>
      <c r="I4364" s="52">
        <v>0</v>
      </c>
      <c r="J4364" s="52">
        <v>0</v>
      </c>
      <c r="K4364" s="52">
        <v>0</v>
      </c>
      <c r="L4364" s="52">
        <v>0</v>
      </c>
      <c r="M4364" s="53">
        <v>41751524.87059316</v>
      </c>
    </row>
    <row r="4365" spans="1:13" x14ac:dyDescent="0.4">
      <c r="A4365" s="54"/>
      <c r="B4365" s="55">
        <v>4347</v>
      </c>
      <c r="C4365" s="55">
        <v>0</v>
      </c>
      <c r="D4365" s="55">
        <v>0</v>
      </c>
      <c r="E4365" s="55">
        <v>0</v>
      </c>
      <c r="F4365" s="55">
        <v>0</v>
      </c>
      <c r="G4365" s="55">
        <v>5746899.2624245109</v>
      </c>
      <c r="H4365" s="55">
        <v>0</v>
      </c>
      <c r="I4365" s="55">
        <v>0</v>
      </c>
      <c r="J4365" s="55">
        <v>0</v>
      </c>
      <c r="K4365" s="55">
        <v>14201796.325506154</v>
      </c>
      <c r="L4365" s="55">
        <v>0</v>
      </c>
      <c r="M4365" s="56">
        <v>19948695.587930664</v>
      </c>
    </row>
    <row r="4366" spans="1:13" x14ac:dyDescent="0.4">
      <c r="A4366" s="51"/>
      <c r="B4366" s="52">
        <v>4348</v>
      </c>
      <c r="C4366" s="52">
        <v>0</v>
      </c>
      <c r="D4366" s="52">
        <v>0</v>
      </c>
      <c r="E4366" s="52">
        <v>0</v>
      </c>
      <c r="F4366" s="52">
        <v>0</v>
      </c>
      <c r="G4366" s="52">
        <v>15649222.540136447</v>
      </c>
      <c r="H4366" s="52">
        <v>0</v>
      </c>
      <c r="I4366" s="52">
        <v>0</v>
      </c>
      <c r="J4366" s="52">
        <v>0</v>
      </c>
      <c r="K4366" s="52">
        <v>0</v>
      </c>
      <c r="L4366" s="52">
        <v>0</v>
      </c>
      <c r="M4366" s="53">
        <v>15649222.540136447</v>
      </c>
    </row>
    <row r="4367" spans="1:13" x14ac:dyDescent="0.4">
      <c r="A4367" s="54"/>
      <c r="B4367" s="55">
        <v>4349</v>
      </c>
      <c r="C4367" s="55">
        <v>0</v>
      </c>
      <c r="D4367" s="55">
        <v>0</v>
      </c>
      <c r="E4367" s="55">
        <v>0</v>
      </c>
      <c r="F4367" s="55">
        <v>0</v>
      </c>
      <c r="G4367" s="55">
        <v>0</v>
      </c>
      <c r="H4367" s="55">
        <v>14629680.033595068</v>
      </c>
      <c r="I4367" s="55">
        <v>0</v>
      </c>
      <c r="J4367" s="55">
        <v>0</v>
      </c>
      <c r="K4367" s="55">
        <v>0</v>
      </c>
      <c r="L4367" s="55">
        <v>0</v>
      </c>
      <c r="M4367" s="56">
        <v>14629680.033595068</v>
      </c>
    </row>
    <row r="4368" spans="1:13" x14ac:dyDescent="0.4">
      <c r="A4368" s="51"/>
      <c r="B4368" s="52">
        <v>4350</v>
      </c>
      <c r="C4368" s="52">
        <v>0</v>
      </c>
      <c r="D4368" s="52">
        <v>0</v>
      </c>
      <c r="E4368" s="52">
        <v>0</v>
      </c>
      <c r="F4368" s="52">
        <v>0</v>
      </c>
      <c r="G4368" s="52">
        <v>6413234.8077328075</v>
      </c>
      <c r="H4368" s="52">
        <v>0</v>
      </c>
      <c r="I4368" s="52">
        <v>0</v>
      </c>
      <c r="J4368" s="52">
        <v>0</v>
      </c>
      <c r="K4368" s="52">
        <v>0</v>
      </c>
      <c r="L4368" s="52">
        <v>0</v>
      </c>
      <c r="M4368" s="53">
        <v>6413234.8077328075</v>
      </c>
    </row>
    <row r="4369" spans="1:13" x14ac:dyDescent="0.4">
      <c r="A4369" s="54"/>
      <c r="B4369" s="55">
        <v>4351</v>
      </c>
      <c r="C4369" s="55">
        <v>0</v>
      </c>
      <c r="D4369" s="55">
        <v>0</v>
      </c>
      <c r="E4369" s="55">
        <v>0</v>
      </c>
      <c r="F4369" s="55">
        <v>0</v>
      </c>
      <c r="G4369" s="55">
        <v>0</v>
      </c>
      <c r="H4369" s="55">
        <v>0</v>
      </c>
      <c r="I4369" s="55">
        <v>7632377.1538138017</v>
      </c>
      <c r="J4369" s="55">
        <v>0</v>
      </c>
      <c r="K4369" s="55">
        <v>0</v>
      </c>
      <c r="L4369" s="55">
        <v>0</v>
      </c>
      <c r="M4369" s="56">
        <v>7632377.1538138017</v>
      </c>
    </row>
    <row r="4370" spans="1:13" x14ac:dyDescent="0.4">
      <c r="A4370" s="51"/>
      <c r="B4370" s="52">
        <v>4352</v>
      </c>
      <c r="C4370" s="52">
        <v>0</v>
      </c>
      <c r="D4370" s="52">
        <v>0</v>
      </c>
      <c r="E4370" s="52">
        <v>72078443.245421126</v>
      </c>
      <c r="F4370" s="52">
        <v>0</v>
      </c>
      <c r="G4370" s="52">
        <v>0</v>
      </c>
      <c r="H4370" s="52">
        <v>37960718.529022671</v>
      </c>
      <c r="I4370" s="52">
        <v>17071351.352569371</v>
      </c>
      <c r="J4370" s="52">
        <v>0</v>
      </c>
      <c r="K4370" s="52">
        <v>0</v>
      </c>
      <c r="L4370" s="52">
        <v>0</v>
      </c>
      <c r="M4370" s="53">
        <v>127110513.12701316</v>
      </c>
    </row>
    <row r="4371" spans="1:13" x14ac:dyDescent="0.4">
      <c r="A4371" s="54"/>
      <c r="B4371" s="55">
        <v>4353</v>
      </c>
      <c r="C4371" s="55">
        <v>0</v>
      </c>
      <c r="D4371" s="55">
        <v>0</v>
      </c>
      <c r="E4371" s="55">
        <v>0</v>
      </c>
      <c r="F4371" s="55">
        <v>0</v>
      </c>
      <c r="G4371" s="55">
        <v>0</v>
      </c>
      <c r="H4371" s="55">
        <v>35152397.130860962</v>
      </c>
      <c r="I4371" s="55">
        <v>0</v>
      </c>
      <c r="J4371" s="55">
        <v>0</v>
      </c>
      <c r="K4371" s="55">
        <v>0</v>
      </c>
      <c r="L4371" s="55">
        <v>0</v>
      </c>
      <c r="M4371" s="56">
        <v>35152397.130860962</v>
      </c>
    </row>
    <row r="4372" spans="1:13" x14ac:dyDescent="0.4">
      <c r="A4372" s="51"/>
      <c r="B4372" s="52">
        <v>4354</v>
      </c>
      <c r="C4372" s="52">
        <v>5764662.083377853</v>
      </c>
      <c r="D4372" s="52">
        <v>0</v>
      </c>
      <c r="E4372" s="52">
        <v>0</v>
      </c>
      <c r="F4372" s="52">
        <v>0</v>
      </c>
      <c r="G4372" s="52">
        <v>0</v>
      </c>
      <c r="H4372" s="52">
        <v>0</v>
      </c>
      <c r="I4372" s="52">
        <v>0</v>
      </c>
      <c r="J4372" s="52">
        <v>0</v>
      </c>
      <c r="K4372" s="52">
        <v>0</v>
      </c>
      <c r="L4372" s="52">
        <v>0</v>
      </c>
      <c r="M4372" s="53">
        <v>5764662.083377853</v>
      </c>
    </row>
    <row r="4373" spans="1:13" x14ac:dyDescent="0.4">
      <c r="A4373" s="54"/>
      <c r="B4373" s="55">
        <v>4355</v>
      </c>
      <c r="C4373" s="55">
        <v>6232311.5228774035</v>
      </c>
      <c r="D4373" s="55">
        <v>0</v>
      </c>
      <c r="E4373" s="55">
        <v>0</v>
      </c>
      <c r="F4373" s="55">
        <v>6557399.9294125298</v>
      </c>
      <c r="G4373" s="55">
        <v>0</v>
      </c>
      <c r="H4373" s="55">
        <v>0</v>
      </c>
      <c r="I4373" s="55">
        <v>0</v>
      </c>
      <c r="J4373" s="55">
        <v>0</v>
      </c>
      <c r="K4373" s="55">
        <v>0</v>
      </c>
      <c r="L4373" s="55">
        <v>0</v>
      </c>
      <c r="M4373" s="56">
        <v>12789711.452289931</v>
      </c>
    </row>
    <row r="4374" spans="1:13" x14ac:dyDescent="0.4">
      <c r="A4374" s="51"/>
      <c r="B4374" s="52">
        <v>4356</v>
      </c>
      <c r="C4374" s="52">
        <v>0</v>
      </c>
      <c r="D4374" s="52">
        <v>6181065.8735611197</v>
      </c>
      <c r="E4374" s="52">
        <v>7502464.0852359347</v>
      </c>
      <c r="F4374" s="52">
        <v>0</v>
      </c>
      <c r="G4374" s="52">
        <v>0</v>
      </c>
      <c r="H4374" s="52">
        <v>0</v>
      </c>
      <c r="I4374" s="52">
        <v>0</v>
      </c>
      <c r="J4374" s="52">
        <v>0</v>
      </c>
      <c r="K4374" s="52">
        <v>0</v>
      </c>
      <c r="L4374" s="52">
        <v>0</v>
      </c>
      <c r="M4374" s="53">
        <v>214808033.51710963</v>
      </c>
    </row>
    <row r="4375" spans="1:13" x14ac:dyDescent="0.4">
      <c r="A4375" s="54"/>
      <c r="B4375" s="55">
        <v>4357</v>
      </c>
      <c r="C4375" s="55">
        <v>0</v>
      </c>
      <c r="D4375" s="55">
        <v>0</v>
      </c>
      <c r="E4375" s="55">
        <v>0</v>
      </c>
      <c r="F4375" s="55">
        <v>0</v>
      </c>
      <c r="G4375" s="55">
        <v>21088604.106937017</v>
      </c>
      <c r="H4375" s="55">
        <v>0</v>
      </c>
      <c r="I4375" s="55">
        <v>0</v>
      </c>
      <c r="J4375" s="55">
        <v>0</v>
      </c>
      <c r="K4375" s="55">
        <v>0</v>
      </c>
      <c r="L4375" s="55">
        <v>0</v>
      </c>
      <c r="M4375" s="56">
        <v>21088604.106937017</v>
      </c>
    </row>
    <row r="4376" spans="1:13" x14ac:dyDescent="0.4">
      <c r="A4376" s="51"/>
      <c r="B4376" s="52">
        <v>4358</v>
      </c>
      <c r="C4376" s="52">
        <v>0</v>
      </c>
      <c r="D4376" s="52">
        <v>0</v>
      </c>
      <c r="E4376" s="52">
        <v>0</v>
      </c>
      <c r="F4376" s="52">
        <v>0</v>
      </c>
      <c r="G4376" s="52">
        <v>0</v>
      </c>
      <c r="H4376" s="52">
        <v>0</v>
      </c>
      <c r="I4376" s="52">
        <v>0</v>
      </c>
      <c r="J4376" s="52">
        <v>0</v>
      </c>
      <c r="K4376" s="52">
        <v>0</v>
      </c>
      <c r="L4376" s="52">
        <v>21502614.602003574</v>
      </c>
      <c r="M4376" s="53">
        <v>28080157.05445341</v>
      </c>
    </row>
    <row r="4377" spans="1:13" x14ac:dyDescent="0.4">
      <c r="A4377" s="54"/>
      <c r="B4377" s="55">
        <v>4359</v>
      </c>
      <c r="C4377" s="55">
        <v>0</v>
      </c>
      <c r="D4377" s="55">
        <v>0</v>
      </c>
      <c r="E4377" s="55">
        <v>0</v>
      </c>
      <c r="F4377" s="55">
        <v>0</v>
      </c>
      <c r="G4377" s="55">
        <v>0</v>
      </c>
      <c r="H4377" s="55">
        <v>0</v>
      </c>
      <c r="I4377" s="55">
        <v>0</v>
      </c>
      <c r="J4377" s="55">
        <v>0</v>
      </c>
      <c r="K4377" s="55">
        <v>0</v>
      </c>
      <c r="L4377" s="55">
        <v>8543393.8743073717</v>
      </c>
      <c r="M4377" s="56">
        <v>8543393.8743073717</v>
      </c>
    </row>
    <row r="4378" spans="1:13" x14ac:dyDescent="0.4">
      <c r="A4378" s="51"/>
      <c r="B4378" s="52">
        <v>4360</v>
      </c>
      <c r="C4378" s="52">
        <v>0</v>
      </c>
      <c r="D4378" s="52">
        <v>0</v>
      </c>
      <c r="E4378" s="52">
        <v>0</v>
      </c>
      <c r="F4378" s="52">
        <v>0</v>
      </c>
      <c r="G4378" s="52">
        <v>0</v>
      </c>
      <c r="H4378" s="52">
        <v>0</v>
      </c>
      <c r="I4378" s="52">
        <v>0</v>
      </c>
      <c r="J4378" s="52">
        <v>0</v>
      </c>
      <c r="K4378" s="52">
        <v>0</v>
      </c>
      <c r="L4378" s="52">
        <v>0</v>
      </c>
      <c r="M4378" s="53">
        <v>0</v>
      </c>
    </row>
    <row r="4379" spans="1:13" x14ac:dyDescent="0.4">
      <c r="A4379" s="54"/>
      <c r="B4379" s="55">
        <v>4361</v>
      </c>
      <c r="C4379" s="55">
        <v>0</v>
      </c>
      <c r="D4379" s="55">
        <v>0</v>
      </c>
      <c r="E4379" s="55">
        <v>0</v>
      </c>
      <c r="F4379" s="55">
        <v>0</v>
      </c>
      <c r="G4379" s="55">
        <v>0</v>
      </c>
      <c r="H4379" s="55">
        <v>0</v>
      </c>
      <c r="I4379" s="55">
        <v>0</v>
      </c>
      <c r="J4379" s="55">
        <v>0</v>
      </c>
      <c r="K4379" s="55">
        <v>0</v>
      </c>
      <c r="L4379" s="55">
        <v>10788780.32985214</v>
      </c>
      <c r="M4379" s="56">
        <v>19180836.129175361</v>
      </c>
    </row>
    <row r="4380" spans="1:13" x14ac:dyDescent="0.4">
      <c r="A4380" s="51"/>
      <c r="B4380" s="52">
        <v>4362</v>
      </c>
      <c r="C4380" s="52">
        <v>0</v>
      </c>
      <c r="D4380" s="52">
        <v>0</v>
      </c>
      <c r="E4380" s="52">
        <v>0</v>
      </c>
      <c r="F4380" s="52">
        <v>0</v>
      </c>
      <c r="G4380" s="52">
        <v>0</v>
      </c>
      <c r="H4380" s="52">
        <v>6165927.9594297949</v>
      </c>
      <c r="I4380" s="52">
        <v>0</v>
      </c>
      <c r="J4380" s="52">
        <v>0</v>
      </c>
      <c r="K4380" s="52">
        <v>0</v>
      </c>
      <c r="L4380" s="52">
        <v>0</v>
      </c>
      <c r="M4380" s="53">
        <v>6165927.9594297949</v>
      </c>
    </row>
    <row r="4381" spans="1:13" x14ac:dyDescent="0.4">
      <c r="A4381" s="54"/>
      <c r="B4381" s="55">
        <v>4363</v>
      </c>
      <c r="C4381" s="55">
        <v>0</v>
      </c>
      <c r="D4381" s="55">
        <v>0</v>
      </c>
      <c r="E4381" s="55">
        <v>0</v>
      </c>
      <c r="F4381" s="55">
        <v>0</v>
      </c>
      <c r="G4381" s="55">
        <v>0</v>
      </c>
      <c r="H4381" s="55">
        <v>0</v>
      </c>
      <c r="I4381" s="55">
        <v>0</v>
      </c>
      <c r="J4381" s="55">
        <v>0</v>
      </c>
      <c r="K4381" s="55">
        <v>0</v>
      </c>
      <c r="L4381" s="55">
        <v>0</v>
      </c>
      <c r="M4381" s="56">
        <v>0</v>
      </c>
    </row>
    <row r="4382" spans="1:13" x14ac:dyDescent="0.4">
      <c r="A4382" s="51"/>
      <c r="B4382" s="52">
        <v>4364</v>
      </c>
      <c r="C4382" s="52">
        <v>0</v>
      </c>
      <c r="D4382" s="52">
        <v>0</v>
      </c>
      <c r="E4382" s="52">
        <v>0</v>
      </c>
      <c r="F4382" s="52">
        <v>0</v>
      </c>
      <c r="G4382" s="52">
        <v>0</v>
      </c>
      <c r="H4382" s="52">
        <v>0</v>
      </c>
      <c r="I4382" s="52">
        <v>0</v>
      </c>
      <c r="J4382" s="52">
        <v>0</v>
      </c>
      <c r="K4382" s="52">
        <v>0</v>
      </c>
      <c r="L4382" s="52">
        <v>0</v>
      </c>
      <c r="M4382" s="53">
        <v>0</v>
      </c>
    </row>
    <row r="4383" spans="1:13" x14ac:dyDescent="0.4">
      <c r="A4383" s="54"/>
      <c r="B4383" s="55">
        <v>4365</v>
      </c>
      <c r="C4383" s="55">
        <v>0</v>
      </c>
      <c r="D4383" s="55">
        <v>0</v>
      </c>
      <c r="E4383" s="55">
        <v>0</v>
      </c>
      <c r="F4383" s="55">
        <v>0</v>
      </c>
      <c r="G4383" s="55">
        <v>9960400.0083632693</v>
      </c>
      <c r="H4383" s="55">
        <v>0</v>
      </c>
      <c r="I4383" s="55">
        <v>0</v>
      </c>
      <c r="J4383" s="55">
        <v>0</v>
      </c>
      <c r="K4383" s="55">
        <v>0</v>
      </c>
      <c r="L4383" s="55">
        <v>7815156.2226948068</v>
      </c>
      <c r="M4383" s="56">
        <v>17775556.231058076</v>
      </c>
    </row>
    <row r="4384" spans="1:13" x14ac:dyDescent="0.4">
      <c r="A4384" s="51"/>
      <c r="B4384" s="52">
        <v>4366</v>
      </c>
      <c r="C4384" s="52">
        <v>0</v>
      </c>
      <c r="D4384" s="52">
        <v>0</v>
      </c>
      <c r="E4384" s="52">
        <v>0</v>
      </c>
      <c r="F4384" s="52">
        <v>0</v>
      </c>
      <c r="G4384" s="52">
        <v>0</v>
      </c>
      <c r="H4384" s="52">
        <v>9722021.207556216</v>
      </c>
      <c r="I4384" s="52">
        <v>91245770.808870941</v>
      </c>
      <c r="J4384" s="52">
        <v>0</v>
      </c>
      <c r="K4384" s="52">
        <v>0</v>
      </c>
      <c r="L4384" s="52">
        <v>0</v>
      </c>
      <c r="M4384" s="53">
        <v>100967792.01642716</v>
      </c>
    </row>
    <row r="4385" spans="1:13" x14ac:dyDescent="0.4">
      <c r="A4385" s="54"/>
      <c r="B4385" s="55">
        <v>4367</v>
      </c>
      <c r="C4385" s="55">
        <v>0</v>
      </c>
      <c r="D4385" s="55">
        <v>0</v>
      </c>
      <c r="E4385" s="55">
        <v>0</v>
      </c>
      <c r="F4385" s="55">
        <v>0</v>
      </c>
      <c r="G4385" s="55">
        <v>0</v>
      </c>
      <c r="H4385" s="55">
        <v>0</v>
      </c>
      <c r="I4385" s="55">
        <v>0</v>
      </c>
      <c r="J4385" s="55">
        <v>6445426.9655824229</v>
      </c>
      <c r="K4385" s="55">
        <v>0</v>
      </c>
      <c r="L4385" s="55">
        <v>0</v>
      </c>
      <c r="M4385" s="56">
        <v>0</v>
      </c>
    </row>
    <row r="4386" spans="1:13" x14ac:dyDescent="0.4">
      <c r="A4386" s="51"/>
      <c r="B4386" s="52">
        <v>4368</v>
      </c>
      <c r="C4386" s="52">
        <v>0</v>
      </c>
      <c r="D4386" s="52">
        <v>0</v>
      </c>
      <c r="E4386" s="52">
        <v>0</v>
      </c>
      <c r="F4386" s="52">
        <v>0</v>
      </c>
      <c r="G4386" s="52">
        <v>0</v>
      </c>
      <c r="H4386" s="52">
        <v>0</v>
      </c>
      <c r="I4386" s="52">
        <v>0</v>
      </c>
      <c r="J4386" s="52">
        <v>0</v>
      </c>
      <c r="K4386" s="52">
        <v>0</v>
      </c>
      <c r="L4386" s="52">
        <v>10482723.76763105</v>
      </c>
      <c r="M4386" s="53">
        <v>10482723.76763105</v>
      </c>
    </row>
    <row r="4387" spans="1:13" x14ac:dyDescent="0.4">
      <c r="A4387" s="54"/>
      <c r="B4387" s="55">
        <v>4369</v>
      </c>
      <c r="C4387" s="55">
        <v>0</v>
      </c>
      <c r="D4387" s="55">
        <v>0</v>
      </c>
      <c r="E4387" s="55">
        <v>0</v>
      </c>
      <c r="F4387" s="55">
        <v>0</v>
      </c>
      <c r="G4387" s="55">
        <v>0</v>
      </c>
      <c r="H4387" s="55">
        <v>0</v>
      </c>
      <c r="I4387" s="55">
        <v>0</v>
      </c>
      <c r="J4387" s="55">
        <v>0</v>
      </c>
      <c r="K4387" s="55">
        <v>0</v>
      </c>
      <c r="L4387" s="55">
        <v>0</v>
      </c>
      <c r="M4387" s="56">
        <v>0</v>
      </c>
    </row>
    <row r="4388" spans="1:13" x14ac:dyDescent="0.4">
      <c r="A4388" s="51"/>
      <c r="B4388" s="52">
        <v>4370</v>
      </c>
      <c r="C4388" s="52">
        <v>17040255.574638557</v>
      </c>
      <c r="D4388" s="52">
        <v>0</v>
      </c>
      <c r="E4388" s="52">
        <v>0</v>
      </c>
      <c r="F4388" s="52">
        <v>0</v>
      </c>
      <c r="G4388" s="52">
        <v>0</v>
      </c>
      <c r="H4388" s="52">
        <v>0</v>
      </c>
      <c r="I4388" s="52">
        <v>0</v>
      </c>
      <c r="J4388" s="52">
        <v>0</v>
      </c>
      <c r="K4388" s="52">
        <v>0</v>
      </c>
      <c r="L4388" s="52">
        <v>0</v>
      </c>
      <c r="M4388" s="53">
        <v>17040255.574638557</v>
      </c>
    </row>
    <row r="4389" spans="1:13" x14ac:dyDescent="0.4">
      <c r="A4389" s="54"/>
      <c r="B4389" s="55">
        <v>4371</v>
      </c>
      <c r="C4389" s="55">
        <v>0</v>
      </c>
      <c r="D4389" s="55">
        <v>0</v>
      </c>
      <c r="E4389" s="55">
        <v>0</v>
      </c>
      <c r="F4389" s="55">
        <v>0</v>
      </c>
      <c r="G4389" s="55">
        <v>168302558.72687036</v>
      </c>
      <c r="H4389" s="55">
        <v>0</v>
      </c>
      <c r="I4389" s="55">
        <v>0</v>
      </c>
      <c r="J4389" s="55">
        <v>0</v>
      </c>
      <c r="K4389" s="55">
        <v>0</v>
      </c>
      <c r="L4389" s="55">
        <v>0</v>
      </c>
      <c r="M4389" s="56">
        <v>168302558.72687036</v>
      </c>
    </row>
    <row r="4390" spans="1:13" x14ac:dyDescent="0.4">
      <c r="A4390" s="51"/>
      <c r="B4390" s="52">
        <v>4372</v>
      </c>
      <c r="C4390" s="52">
        <v>0</v>
      </c>
      <c r="D4390" s="52">
        <v>0</v>
      </c>
      <c r="E4390" s="52">
        <v>0</v>
      </c>
      <c r="F4390" s="52">
        <v>0</v>
      </c>
      <c r="G4390" s="52">
        <v>0</v>
      </c>
      <c r="H4390" s="52">
        <v>0</v>
      </c>
      <c r="I4390" s="52">
        <v>0</v>
      </c>
      <c r="J4390" s="52">
        <v>0</v>
      </c>
      <c r="K4390" s="52">
        <v>0</v>
      </c>
      <c r="L4390" s="52">
        <v>0</v>
      </c>
      <c r="M4390" s="53">
        <v>0</v>
      </c>
    </row>
    <row r="4391" spans="1:13" x14ac:dyDescent="0.4">
      <c r="A4391" s="54"/>
      <c r="B4391" s="55">
        <v>4373</v>
      </c>
      <c r="C4391" s="55">
        <v>0</v>
      </c>
      <c r="D4391" s="55">
        <v>0</v>
      </c>
      <c r="E4391" s="55">
        <v>0</v>
      </c>
      <c r="F4391" s="55">
        <v>0</v>
      </c>
      <c r="G4391" s="55">
        <v>0</v>
      </c>
      <c r="H4391" s="55">
        <v>0</v>
      </c>
      <c r="I4391" s="55">
        <v>0</v>
      </c>
      <c r="J4391" s="55">
        <v>0</v>
      </c>
      <c r="K4391" s="55">
        <v>0</v>
      </c>
      <c r="L4391" s="55">
        <v>19782681.96896822</v>
      </c>
      <c r="M4391" s="56">
        <v>19782681.96896822</v>
      </c>
    </row>
    <row r="4392" spans="1:13" x14ac:dyDescent="0.4">
      <c r="A4392" s="51"/>
      <c r="B4392" s="52">
        <v>4374</v>
      </c>
      <c r="C4392" s="52">
        <v>0</v>
      </c>
      <c r="D4392" s="52">
        <v>0</v>
      </c>
      <c r="E4392" s="52">
        <v>18790909.169145204</v>
      </c>
      <c r="F4392" s="52">
        <v>0</v>
      </c>
      <c r="G4392" s="52">
        <v>0</v>
      </c>
      <c r="H4392" s="52">
        <v>0</v>
      </c>
      <c r="I4392" s="52">
        <v>0</v>
      </c>
      <c r="J4392" s="52">
        <v>0</v>
      </c>
      <c r="K4392" s="52">
        <v>41383530.587865546</v>
      </c>
      <c r="L4392" s="52">
        <v>0</v>
      </c>
      <c r="M4392" s="53">
        <v>60174439.75701075</v>
      </c>
    </row>
    <row r="4393" spans="1:13" x14ac:dyDescent="0.4">
      <c r="A4393" s="54"/>
      <c r="B4393" s="55">
        <v>4375</v>
      </c>
      <c r="C4393" s="55">
        <v>9032407.8958233241</v>
      </c>
      <c r="D4393" s="55">
        <v>0</v>
      </c>
      <c r="E4393" s="55">
        <v>0</v>
      </c>
      <c r="F4393" s="55">
        <v>0</v>
      </c>
      <c r="G4393" s="55">
        <v>0</v>
      </c>
      <c r="H4393" s="55">
        <v>0</v>
      </c>
      <c r="I4393" s="55">
        <v>0</v>
      </c>
      <c r="J4393" s="55">
        <v>0</v>
      </c>
      <c r="K4393" s="55">
        <v>8272127.2485780912</v>
      </c>
      <c r="L4393" s="55">
        <v>7407262.2904531341</v>
      </c>
      <c r="M4393" s="56">
        <v>24711797.434854552</v>
      </c>
    </row>
    <row r="4394" spans="1:13" x14ac:dyDescent="0.4">
      <c r="A4394" s="51"/>
      <c r="B4394" s="52">
        <v>4376</v>
      </c>
      <c r="C4394" s="52">
        <v>0</v>
      </c>
      <c r="D4394" s="52">
        <v>0</v>
      </c>
      <c r="E4394" s="52">
        <v>8211485.569463158</v>
      </c>
      <c r="F4394" s="52">
        <v>0</v>
      </c>
      <c r="G4394" s="52">
        <v>0</v>
      </c>
      <c r="H4394" s="52">
        <v>0</v>
      </c>
      <c r="I4394" s="52">
        <v>7375139.1910029743</v>
      </c>
      <c r="J4394" s="52">
        <v>0</v>
      </c>
      <c r="K4394" s="52">
        <v>0</v>
      </c>
      <c r="L4394" s="52">
        <v>0</v>
      </c>
      <c r="M4394" s="53">
        <v>15586624.760466132</v>
      </c>
    </row>
    <row r="4395" spans="1:13" x14ac:dyDescent="0.4">
      <c r="A4395" s="54"/>
      <c r="B4395" s="55">
        <v>4377</v>
      </c>
      <c r="C4395" s="55">
        <v>0</v>
      </c>
      <c r="D4395" s="55">
        <v>0</v>
      </c>
      <c r="E4395" s="55">
        <v>0</v>
      </c>
      <c r="F4395" s="55">
        <v>0</v>
      </c>
      <c r="G4395" s="55">
        <v>0</v>
      </c>
      <c r="H4395" s="55">
        <v>0</v>
      </c>
      <c r="I4395" s="55">
        <v>0</v>
      </c>
      <c r="J4395" s="55">
        <v>0</v>
      </c>
      <c r="K4395" s="55">
        <v>47394397.699014306</v>
      </c>
      <c r="L4395" s="55">
        <v>0</v>
      </c>
      <c r="M4395" s="56">
        <v>47394397.699014306</v>
      </c>
    </row>
    <row r="4396" spans="1:13" x14ac:dyDescent="0.4">
      <c r="A4396" s="51"/>
      <c r="B4396" s="52">
        <v>4378</v>
      </c>
      <c r="C4396" s="52">
        <v>0</v>
      </c>
      <c r="D4396" s="52">
        <v>0</v>
      </c>
      <c r="E4396" s="52">
        <v>9355054.3294977099</v>
      </c>
      <c r="F4396" s="52">
        <v>0</v>
      </c>
      <c r="G4396" s="52">
        <v>6455981.0172269242</v>
      </c>
      <c r="H4396" s="52">
        <v>0</v>
      </c>
      <c r="I4396" s="52">
        <v>0</v>
      </c>
      <c r="J4396" s="52">
        <v>0</v>
      </c>
      <c r="K4396" s="52">
        <v>0</v>
      </c>
      <c r="L4396" s="52">
        <v>7888215.9161464917</v>
      </c>
      <c r="M4396" s="53">
        <v>23699251.262871124</v>
      </c>
    </row>
    <row r="4397" spans="1:13" x14ac:dyDescent="0.4">
      <c r="A4397" s="54"/>
      <c r="B4397" s="55">
        <v>4379</v>
      </c>
      <c r="C4397" s="55">
        <v>0</v>
      </c>
      <c r="D4397" s="55">
        <v>0</v>
      </c>
      <c r="E4397" s="55">
        <v>85668357.953849599</v>
      </c>
      <c r="F4397" s="55">
        <v>0</v>
      </c>
      <c r="G4397" s="55">
        <v>0</v>
      </c>
      <c r="H4397" s="55">
        <v>6274982.3907882432</v>
      </c>
      <c r="I4397" s="55">
        <v>0</v>
      </c>
      <c r="J4397" s="55">
        <v>0</v>
      </c>
      <c r="K4397" s="55">
        <v>0</v>
      </c>
      <c r="L4397" s="55">
        <v>0</v>
      </c>
      <c r="M4397" s="56">
        <v>91943340.344637841</v>
      </c>
    </row>
    <row r="4398" spans="1:13" x14ac:dyDescent="0.4">
      <c r="A4398" s="51"/>
      <c r="B4398" s="52">
        <v>4380</v>
      </c>
      <c r="C4398" s="52">
        <v>0</v>
      </c>
      <c r="D4398" s="52">
        <v>0</v>
      </c>
      <c r="E4398" s="52">
        <v>0</v>
      </c>
      <c r="F4398" s="52">
        <v>0</v>
      </c>
      <c r="G4398" s="52">
        <v>0</v>
      </c>
      <c r="H4398" s="52">
        <v>5748602.711422273</v>
      </c>
      <c r="I4398" s="52">
        <v>0</v>
      </c>
      <c r="J4398" s="52">
        <v>7035026.5228539836</v>
      </c>
      <c r="K4398" s="52">
        <v>0</v>
      </c>
      <c r="L4398" s="52">
        <v>0</v>
      </c>
      <c r="M4398" s="53">
        <v>5748602.711422273</v>
      </c>
    </row>
    <row r="4399" spans="1:13" x14ac:dyDescent="0.4">
      <c r="A4399" s="54"/>
      <c r="B4399" s="55">
        <v>4381</v>
      </c>
      <c r="C4399" s="55">
        <v>0</v>
      </c>
      <c r="D4399" s="55">
        <v>0</v>
      </c>
      <c r="E4399" s="55">
        <v>0</v>
      </c>
      <c r="F4399" s="55">
        <v>0</v>
      </c>
      <c r="G4399" s="55">
        <v>0</v>
      </c>
      <c r="H4399" s="55">
        <v>0</v>
      </c>
      <c r="I4399" s="55">
        <v>0</v>
      </c>
      <c r="J4399" s="55">
        <v>0</v>
      </c>
      <c r="K4399" s="55">
        <v>27904302.161657251</v>
      </c>
      <c r="L4399" s="55">
        <v>7853807.5472300788</v>
      </c>
      <c r="M4399" s="56">
        <v>35758109.708887331</v>
      </c>
    </row>
    <row r="4400" spans="1:13" x14ac:dyDescent="0.4">
      <c r="A4400" s="51"/>
      <c r="B4400" s="52">
        <v>4382</v>
      </c>
      <c r="C4400" s="52">
        <v>0</v>
      </c>
      <c r="D4400" s="52">
        <v>0</v>
      </c>
      <c r="E4400" s="52">
        <v>16584350.091136295</v>
      </c>
      <c r="F4400" s="52">
        <v>0</v>
      </c>
      <c r="G4400" s="52">
        <v>0</v>
      </c>
      <c r="H4400" s="52">
        <v>0</v>
      </c>
      <c r="I4400" s="52">
        <v>0</v>
      </c>
      <c r="J4400" s="52">
        <v>0</v>
      </c>
      <c r="K4400" s="52">
        <v>0</v>
      </c>
      <c r="L4400" s="52">
        <v>0</v>
      </c>
      <c r="M4400" s="53">
        <v>16584350.091136295</v>
      </c>
    </row>
    <row r="4401" spans="1:13" x14ac:dyDescent="0.4">
      <c r="A4401" s="54"/>
      <c r="B4401" s="55">
        <v>4383</v>
      </c>
      <c r="C4401" s="55">
        <v>0</v>
      </c>
      <c r="D4401" s="55">
        <v>0</v>
      </c>
      <c r="E4401" s="55">
        <v>0</v>
      </c>
      <c r="F4401" s="55">
        <v>0</v>
      </c>
      <c r="G4401" s="55">
        <v>0</v>
      </c>
      <c r="H4401" s="55">
        <v>0</v>
      </c>
      <c r="I4401" s="55">
        <v>0</v>
      </c>
      <c r="J4401" s="55">
        <v>0</v>
      </c>
      <c r="K4401" s="55">
        <v>0</v>
      </c>
      <c r="L4401" s="55">
        <v>0</v>
      </c>
      <c r="M4401" s="56">
        <v>0</v>
      </c>
    </row>
    <row r="4402" spans="1:13" x14ac:dyDescent="0.4">
      <c r="A4402" s="51"/>
      <c r="B4402" s="52">
        <v>4384</v>
      </c>
      <c r="C4402" s="52">
        <v>0</v>
      </c>
      <c r="D4402" s="52">
        <v>8171015.8752627103</v>
      </c>
      <c r="E4402" s="52">
        <v>7058572.8104218319</v>
      </c>
      <c r="F4402" s="52">
        <v>14787475.123275837</v>
      </c>
      <c r="G4402" s="52">
        <v>0</v>
      </c>
      <c r="H4402" s="52">
        <v>0</v>
      </c>
      <c r="I4402" s="52">
        <v>0</v>
      </c>
      <c r="J4402" s="52">
        <v>0</v>
      </c>
      <c r="K4402" s="52">
        <v>0</v>
      </c>
      <c r="L4402" s="52">
        <v>0</v>
      </c>
      <c r="M4402" s="53">
        <v>41666672.586355761</v>
      </c>
    </row>
    <row r="4403" spans="1:13" x14ac:dyDescent="0.4">
      <c r="A4403" s="54"/>
      <c r="B4403" s="55">
        <v>4385</v>
      </c>
      <c r="C4403" s="55">
        <v>68482992.049901262</v>
      </c>
      <c r="D4403" s="55">
        <v>0</v>
      </c>
      <c r="E4403" s="55">
        <v>0</v>
      </c>
      <c r="F4403" s="55">
        <v>0</v>
      </c>
      <c r="G4403" s="55">
        <v>0</v>
      </c>
      <c r="H4403" s="55">
        <v>0</v>
      </c>
      <c r="I4403" s="55">
        <v>0</v>
      </c>
      <c r="J4403" s="55">
        <v>35585296.077489652</v>
      </c>
      <c r="K4403" s="55">
        <v>0</v>
      </c>
      <c r="L4403" s="55">
        <v>0</v>
      </c>
      <c r="M4403" s="56">
        <v>68482992.049901262</v>
      </c>
    </row>
    <row r="4404" spans="1:13" x14ac:dyDescent="0.4">
      <c r="A4404" s="51"/>
      <c r="B4404" s="52">
        <v>4386</v>
      </c>
      <c r="C4404" s="52">
        <v>0</v>
      </c>
      <c r="D4404" s="52">
        <v>0</v>
      </c>
      <c r="E4404" s="52">
        <v>0</v>
      </c>
      <c r="F4404" s="52">
        <v>0</v>
      </c>
      <c r="G4404" s="52">
        <v>0</v>
      </c>
      <c r="H4404" s="52">
        <v>0</v>
      </c>
      <c r="I4404" s="52">
        <v>0</v>
      </c>
      <c r="J4404" s="52">
        <v>0</v>
      </c>
      <c r="K4404" s="52">
        <v>0</v>
      </c>
      <c r="L4404" s="52">
        <v>0</v>
      </c>
      <c r="M4404" s="53">
        <v>0</v>
      </c>
    </row>
    <row r="4405" spans="1:13" x14ac:dyDescent="0.4">
      <c r="A4405" s="54"/>
      <c r="B4405" s="55">
        <v>4387</v>
      </c>
      <c r="C4405" s="55">
        <v>7355133.5116768014</v>
      </c>
      <c r="D4405" s="55">
        <v>9206965.6252794769</v>
      </c>
      <c r="E4405" s="55">
        <v>0</v>
      </c>
      <c r="F4405" s="55">
        <v>0</v>
      </c>
      <c r="G4405" s="55">
        <v>0</v>
      </c>
      <c r="H4405" s="55">
        <v>0</v>
      </c>
      <c r="I4405" s="55">
        <v>5908661.0828154618</v>
      </c>
      <c r="J4405" s="55">
        <v>0</v>
      </c>
      <c r="K4405" s="55">
        <v>0</v>
      </c>
      <c r="L4405" s="55">
        <v>0</v>
      </c>
      <c r="M4405" s="56">
        <v>22470760.219771739</v>
      </c>
    </row>
    <row r="4406" spans="1:13" x14ac:dyDescent="0.4">
      <c r="A4406" s="51"/>
      <c r="B4406" s="52">
        <v>4388</v>
      </c>
      <c r="C4406" s="52">
        <v>0</v>
      </c>
      <c r="D4406" s="52">
        <v>0</v>
      </c>
      <c r="E4406" s="52">
        <v>0</v>
      </c>
      <c r="F4406" s="52">
        <v>0</v>
      </c>
      <c r="G4406" s="52">
        <v>0</v>
      </c>
      <c r="H4406" s="52">
        <v>7334587.9999442818</v>
      </c>
      <c r="I4406" s="52">
        <v>0</v>
      </c>
      <c r="J4406" s="52">
        <v>0</v>
      </c>
      <c r="K4406" s="52">
        <v>0</v>
      </c>
      <c r="L4406" s="52">
        <v>0</v>
      </c>
      <c r="M4406" s="53">
        <v>7334587.9999442818</v>
      </c>
    </row>
    <row r="4407" spans="1:13" x14ac:dyDescent="0.4">
      <c r="A4407" s="54"/>
      <c r="B4407" s="55">
        <v>4389</v>
      </c>
      <c r="C4407" s="55">
        <v>0</v>
      </c>
      <c r="D4407" s="55">
        <v>0</v>
      </c>
      <c r="E4407" s="55">
        <v>0</v>
      </c>
      <c r="F4407" s="55">
        <v>0</v>
      </c>
      <c r="G4407" s="55">
        <v>0</v>
      </c>
      <c r="H4407" s="55">
        <v>0</v>
      </c>
      <c r="I4407" s="55">
        <v>0</v>
      </c>
      <c r="J4407" s="55">
        <v>0</v>
      </c>
      <c r="K4407" s="55">
        <v>0</v>
      </c>
      <c r="L4407" s="55">
        <v>0</v>
      </c>
      <c r="M4407" s="56">
        <v>0</v>
      </c>
    </row>
    <row r="4408" spans="1:13" x14ac:dyDescent="0.4">
      <c r="A4408" s="51"/>
      <c r="B4408" s="52">
        <v>4390</v>
      </c>
      <c r="C4408" s="52">
        <v>0</v>
      </c>
      <c r="D4408" s="52">
        <v>0</v>
      </c>
      <c r="E4408" s="52">
        <v>0</v>
      </c>
      <c r="F4408" s="52">
        <v>0</v>
      </c>
      <c r="G4408" s="52">
        <v>0</v>
      </c>
      <c r="H4408" s="52">
        <v>0</v>
      </c>
      <c r="I4408" s="52">
        <v>0</v>
      </c>
      <c r="J4408" s="52">
        <v>0</v>
      </c>
      <c r="K4408" s="52">
        <v>0</v>
      </c>
      <c r="L4408" s="52">
        <v>0</v>
      </c>
      <c r="M4408" s="53">
        <v>0</v>
      </c>
    </row>
    <row r="4409" spans="1:13" x14ac:dyDescent="0.4">
      <c r="A4409" s="54"/>
      <c r="B4409" s="55">
        <v>4391</v>
      </c>
      <c r="C4409" s="55">
        <v>0</v>
      </c>
      <c r="D4409" s="55">
        <v>0</v>
      </c>
      <c r="E4409" s="55">
        <v>0</v>
      </c>
      <c r="F4409" s="55">
        <v>0</v>
      </c>
      <c r="G4409" s="55">
        <v>0</v>
      </c>
      <c r="H4409" s="55">
        <v>0</v>
      </c>
      <c r="I4409" s="55">
        <v>0</v>
      </c>
      <c r="J4409" s="55">
        <v>0</v>
      </c>
      <c r="K4409" s="55">
        <v>0</v>
      </c>
      <c r="L4409" s="55">
        <v>0</v>
      </c>
      <c r="M4409" s="56">
        <v>0</v>
      </c>
    </row>
    <row r="4410" spans="1:13" x14ac:dyDescent="0.4">
      <c r="A4410" s="51"/>
      <c r="B4410" s="52">
        <v>4392</v>
      </c>
      <c r="C4410" s="52">
        <v>0</v>
      </c>
      <c r="D4410" s="52">
        <v>0</v>
      </c>
      <c r="E4410" s="52">
        <v>0</v>
      </c>
      <c r="F4410" s="52">
        <v>0</v>
      </c>
      <c r="G4410" s="52">
        <v>0</v>
      </c>
      <c r="H4410" s="52">
        <v>0</v>
      </c>
      <c r="I4410" s="52">
        <v>0</v>
      </c>
      <c r="J4410" s="52">
        <v>0</v>
      </c>
      <c r="K4410" s="52">
        <v>132046435.29717554</v>
      </c>
      <c r="L4410" s="52">
        <v>0</v>
      </c>
      <c r="M4410" s="53">
        <v>132046435.29717554</v>
      </c>
    </row>
    <row r="4411" spans="1:13" x14ac:dyDescent="0.4">
      <c r="A4411" s="54"/>
      <c r="B4411" s="55">
        <v>4393</v>
      </c>
      <c r="C4411" s="55">
        <v>0</v>
      </c>
      <c r="D4411" s="55">
        <v>0</v>
      </c>
      <c r="E4411" s="55">
        <v>0</v>
      </c>
      <c r="F4411" s="55">
        <v>0</v>
      </c>
      <c r="G4411" s="55">
        <v>0</v>
      </c>
      <c r="H4411" s="55">
        <v>0</v>
      </c>
      <c r="I4411" s="55">
        <v>0</v>
      </c>
      <c r="J4411" s="55">
        <v>0</v>
      </c>
      <c r="K4411" s="55">
        <v>11833387.267282153</v>
      </c>
      <c r="L4411" s="55">
        <v>7617443.7630817043</v>
      </c>
      <c r="M4411" s="56">
        <v>19450831.030363858</v>
      </c>
    </row>
    <row r="4412" spans="1:13" x14ac:dyDescent="0.4">
      <c r="A4412" s="51"/>
      <c r="B4412" s="52">
        <v>4394</v>
      </c>
      <c r="C4412" s="52">
        <v>0</v>
      </c>
      <c r="D4412" s="52">
        <v>0</v>
      </c>
      <c r="E4412" s="52">
        <v>0</v>
      </c>
      <c r="F4412" s="52">
        <v>6631657.5310139377</v>
      </c>
      <c r="G4412" s="52">
        <v>0</v>
      </c>
      <c r="H4412" s="52">
        <v>12013085.33596395</v>
      </c>
      <c r="I4412" s="52">
        <v>0</v>
      </c>
      <c r="J4412" s="52">
        <v>16378624.739101021</v>
      </c>
      <c r="K4412" s="52">
        <v>0</v>
      </c>
      <c r="L4412" s="52">
        <v>0</v>
      </c>
      <c r="M4412" s="53">
        <v>18644742.866977885</v>
      </c>
    </row>
    <row r="4413" spans="1:13" x14ac:dyDescent="0.4">
      <c r="A4413" s="54"/>
      <c r="B4413" s="55">
        <v>4395</v>
      </c>
      <c r="C4413" s="55">
        <v>0</v>
      </c>
      <c r="D4413" s="55">
        <v>0</v>
      </c>
      <c r="E4413" s="55">
        <v>0</v>
      </c>
      <c r="F4413" s="55">
        <v>0</v>
      </c>
      <c r="G4413" s="55">
        <v>0</v>
      </c>
      <c r="H4413" s="55">
        <v>0</v>
      </c>
      <c r="I4413" s="55">
        <v>0</v>
      </c>
      <c r="J4413" s="55">
        <v>0</v>
      </c>
      <c r="K4413" s="55">
        <v>0</v>
      </c>
      <c r="L4413" s="55">
        <v>0</v>
      </c>
      <c r="M4413" s="56">
        <v>0</v>
      </c>
    </row>
    <row r="4414" spans="1:13" x14ac:dyDescent="0.4">
      <c r="A4414" s="51"/>
      <c r="B4414" s="52">
        <v>4396</v>
      </c>
      <c r="C4414" s="52">
        <v>18621629.036407828</v>
      </c>
      <c r="D4414" s="52">
        <v>0</v>
      </c>
      <c r="E4414" s="52">
        <v>0</v>
      </c>
      <c r="F4414" s="52">
        <v>0</v>
      </c>
      <c r="G4414" s="52">
        <v>0</v>
      </c>
      <c r="H4414" s="52">
        <v>7294999.4794444386</v>
      </c>
      <c r="I4414" s="52">
        <v>0</v>
      </c>
      <c r="J4414" s="52">
        <v>0</v>
      </c>
      <c r="K4414" s="52">
        <v>7038182.7684236439</v>
      </c>
      <c r="L4414" s="52">
        <v>0</v>
      </c>
      <c r="M4414" s="53">
        <v>32954811.284275908</v>
      </c>
    </row>
    <row r="4415" spans="1:13" x14ac:dyDescent="0.4">
      <c r="A4415" s="54"/>
      <c r="B4415" s="55">
        <v>4397</v>
      </c>
      <c r="C4415" s="55">
        <v>9454820.2377034239</v>
      </c>
      <c r="D4415" s="55">
        <v>0</v>
      </c>
      <c r="E4415" s="55">
        <v>6153402.5631260248</v>
      </c>
      <c r="F4415" s="55">
        <v>0</v>
      </c>
      <c r="G4415" s="55">
        <v>0</v>
      </c>
      <c r="H4415" s="55">
        <v>0</v>
      </c>
      <c r="I4415" s="55">
        <v>0</v>
      </c>
      <c r="J4415" s="55">
        <v>0</v>
      </c>
      <c r="K4415" s="55">
        <v>0</v>
      </c>
      <c r="L4415" s="55">
        <v>21073333.737857923</v>
      </c>
      <c r="M4415" s="56">
        <v>36681556.538687371</v>
      </c>
    </row>
    <row r="4416" spans="1:13" x14ac:dyDescent="0.4">
      <c r="A4416" s="51"/>
      <c r="B4416" s="52">
        <v>4398</v>
      </c>
      <c r="C4416" s="52">
        <v>0</v>
      </c>
      <c r="D4416" s="52">
        <v>0</v>
      </c>
      <c r="E4416" s="52">
        <v>0</v>
      </c>
      <c r="F4416" s="52">
        <v>0</v>
      </c>
      <c r="G4416" s="52">
        <v>0</v>
      </c>
      <c r="H4416" s="52">
        <v>91987859.119182304</v>
      </c>
      <c r="I4416" s="52">
        <v>9806025.6045201756</v>
      </c>
      <c r="J4416" s="52">
        <v>0</v>
      </c>
      <c r="K4416" s="52">
        <v>0</v>
      </c>
      <c r="L4416" s="52">
        <v>0</v>
      </c>
      <c r="M4416" s="53">
        <v>101793884.72370248</v>
      </c>
    </row>
    <row r="4417" spans="1:13" x14ac:dyDescent="0.4">
      <c r="A4417" s="54"/>
      <c r="B4417" s="55">
        <v>4399</v>
      </c>
      <c r="C4417" s="55">
        <v>7044729.8391091572</v>
      </c>
      <c r="D4417" s="55">
        <v>5885216.2628822364</v>
      </c>
      <c r="E4417" s="55">
        <v>0</v>
      </c>
      <c r="F4417" s="55">
        <v>6458603.1255493285</v>
      </c>
      <c r="G4417" s="55">
        <v>0</v>
      </c>
      <c r="H4417" s="55">
        <v>0</v>
      </c>
      <c r="I4417" s="55">
        <v>0</v>
      </c>
      <c r="J4417" s="55">
        <v>0</v>
      </c>
      <c r="K4417" s="55">
        <v>0</v>
      </c>
      <c r="L4417" s="55">
        <v>0</v>
      </c>
      <c r="M4417" s="56">
        <v>19388549.22754072</v>
      </c>
    </row>
    <row r="4418" spans="1:13" x14ac:dyDescent="0.4">
      <c r="A4418" s="51"/>
      <c r="B4418" s="52">
        <v>4400</v>
      </c>
      <c r="C4418" s="52">
        <v>0</v>
      </c>
      <c r="D4418" s="52">
        <v>87617779.512181014</v>
      </c>
      <c r="E4418" s="52">
        <v>0</v>
      </c>
      <c r="F4418" s="52">
        <v>0</v>
      </c>
      <c r="G4418" s="52">
        <v>11786242.165768703</v>
      </c>
      <c r="H4418" s="52">
        <v>0</v>
      </c>
      <c r="I4418" s="52">
        <v>0</v>
      </c>
      <c r="J4418" s="52">
        <v>0</v>
      </c>
      <c r="K4418" s="52">
        <v>0</v>
      </c>
      <c r="L4418" s="52">
        <v>0</v>
      </c>
      <c r="M4418" s="53">
        <v>99404021.677949727</v>
      </c>
    </row>
    <row r="4419" spans="1:13" x14ac:dyDescent="0.4">
      <c r="A4419" s="54"/>
      <c r="B4419" s="55">
        <v>4401</v>
      </c>
      <c r="C4419" s="55">
        <v>0</v>
      </c>
      <c r="D4419" s="55">
        <v>0</v>
      </c>
      <c r="E4419" s="55">
        <v>0</v>
      </c>
      <c r="F4419" s="55">
        <v>0</v>
      </c>
      <c r="G4419" s="55">
        <v>0</v>
      </c>
      <c r="H4419" s="55">
        <v>0</v>
      </c>
      <c r="I4419" s="55">
        <v>0</v>
      </c>
      <c r="J4419" s="55">
        <v>0</v>
      </c>
      <c r="K4419" s="55">
        <v>0</v>
      </c>
      <c r="L4419" s="55">
        <v>0</v>
      </c>
      <c r="M4419" s="56">
        <v>0</v>
      </c>
    </row>
    <row r="4420" spans="1:13" x14ac:dyDescent="0.4">
      <c r="A4420" s="51"/>
      <c r="B4420" s="52">
        <v>4402</v>
      </c>
      <c r="C4420" s="52">
        <v>0</v>
      </c>
      <c r="D4420" s="52">
        <v>0</v>
      </c>
      <c r="E4420" s="52">
        <v>0</v>
      </c>
      <c r="F4420" s="52">
        <v>0</v>
      </c>
      <c r="G4420" s="52">
        <v>0</v>
      </c>
      <c r="H4420" s="52">
        <v>0</v>
      </c>
      <c r="I4420" s="52">
        <v>0</v>
      </c>
      <c r="J4420" s="52">
        <v>0</v>
      </c>
      <c r="K4420" s="52">
        <v>0</v>
      </c>
      <c r="L4420" s="52">
        <v>0</v>
      </c>
      <c r="M4420" s="53">
        <v>0</v>
      </c>
    </row>
    <row r="4421" spans="1:13" x14ac:dyDescent="0.4">
      <c r="A4421" s="54"/>
      <c r="B4421" s="55">
        <v>4403</v>
      </c>
      <c r="C4421" s="55">
        <v>0</v>
      </c>
      <c r="D4421" s="55">
        <v>0</v>
      </c>
      <c r="E4421" s="55">
        <v>0</v>
      </c>
      <c r="F4421" s="55">
        <v>0</v>
      </c>
      <c r="G4421" s="55">
        <v>0</v>
      </c>
      <c r="H4421" s="55">
        <v>0</v>
      </c>
      <c r="I4421" s="55">
        <v>0</v>
      </c>
      <c r="J4421" s="55">
        <v>0</v>
      </c>
      <c r="K4421" s="55">
        <v>0</v>
      </c>
      <c r="L4421" s="55">
        <v>0</v>
      </c>
      <c r="M4421" s="56">
        <v>0</v>
      </c>
    </row>
    <row r="4422" spans="1:13" x14ac:dyDescent="0.4">
      <c r="A4422" s="51"/>
      <c r="B4422" s="52">
        <v>4404</v>
      </c>
      <c r="C4422" s="52">
        <v>0</v>
      </c>
      <c r="D4422" s="52">
        <v>0</v>
      </c>
      <c r="E4422" s="52">
        <v>0</v>
      </c>
      <c r="F4422" s="52">
        <v>0</v>
      </c>
      <c r="G4422" s="52">
        <v>0</v>
      </c>
      <c r="H4422" s="52">
        <v>0</v>
      </c>
      <c r="I4422" s="52">
        <v>0</v>
      </c>
      <c r="J4422" s="52">
        <v>0</v>
      </c>
      <c r="K4422" s="52">
        <v>0</v>
      </c>
      <c r="L4422" s="52">
        <v>6238131.6726974361</v>
      </c>
      <c r="M4422" s="53">
        <v>6238131.6726974361</v>
      </c>
    </row>
    <row r="4423" spans="1:13" x14ac:dyDescent="0.4">
      <c r="A4423" s="54"/>
      <c r="B4423" s="55">
        <v>4405</v>
      </c>
      <c r="C4423" s="55">
        <v>0</v>
      </c>
      <c r="D4423" s="55">
        <v>0</v>
      </c>
      <c r="E4423" s="55">
        <v>0</v>
      </c>
      <c r="F4423" s="55">
        <v>0</v>
      </c>
      <c r="G4423" s="55">
        <v>0</v>
      </c>
      <c r="H4423" s="55">
        <v>0</v>
      </c>
      <c r="I4423" s="55">
        <v>0</v>
      </c>
      <c r="J4423" s="55">
        <v>20780994.452541921</v>
      </c>
      <c r="K4423" s="55">
        <v>0</v>
      </c>
      <c r="L4423" s="55">
        <v>0</v>
      </c>
      <c r="M4423" s="56">
        <v>0</v>
      </c>
    </row>
    <row r="4424" spans="1:13" x14ac:dyDescent="0.4">
      <c r="A4424" s="51"/>
      <c r="B4424" s="52">
        <v>4406</v>
      </c>
      <c r="C4424" s="52">
        <v>10483417.539785692</v>
      </c>
      <c r="D4424" s="52">
        <v>0</v>
      </c>
      <c r="E4424" s="52">
        <v>0</v>
      </c>
      <c r="F4424" s="52">
        <v>0</v>
      </c>
      <c r="G4424" s="52">
        <v>0</v>
      </c>
      <c r="H4424" s="52">
        <v>19232484.963340804</v>
      </c>
      <c r="I4424" s="52">
        <v>0</v>
      </c>
      <c r="J4424" s="52">
        <v>0</v>
      </c>
      <c r="K4424" s="52">
        <v>0</v>
      </c>
      <c r="L4424" s="52">
        <v>6225825.2713651843</v>
      </c>
      <c r="M4424" s="53">
        <v>73350062.428080097</v>
      </c>
    </row>
    <row r="4425" spans="1:13" x14ac:dyDescent="0.4">
      <c r="A4425" s="54"/>
      <c r="B4425" s="55">
        <v>4407</v>
      </c>
      <c r="C4425" s="55">
        <v>20933750.341997795</v>
      </c>
      <c r="D4425" s="55">
        <v>0</v>
      </c>
      <c r="E4425" s="55">
        <v>0</v>
      </c>
      <c r="F4425" s="55">
        <v>0</v>
      </c>
      <c r="G4425" s="55">
        <v>0</v>
      </c>
      <c r="H4425" s="55">
        <v>0</v>
      </c>
      <c r="I4425" s="55">
        <v>0</v>
      </c>
      <c r="J4425" s="55">
        <v>5995569.1846367083</v>
      </c>
      <c r="K4425" s="55">
        <v>0</v>
      </c>
      <c r="L4425" s="55">
        <v>0</v>
      </c>
      <c r="M4425" s="56">
        <v>20933750.341997795</v>
      </c>
    </row>
    <row r="4426" spans="1:13" x14ac:dyDescent="0.4">
      <c r="A4426" s="51"/>
      <c r="B4426" s="52">
        <v>4408</v>
      </c>
      <c r="C4426" s="52">
        <v>0</v>
      </c>
      <c r="D4426" s="52">
        <v>0</v>
      </c>
      <c r="E4426" s="52">
        <v>0</v>
      </c>
      <c r="F4426" s="52">
        <v>11004851.684706286</v>
      </c>
      <c r="G4426" s="52">
        <v>0</v>
      </c>
      <c r="H4426" s="52">
        <v>54589368.269294865</v>
      </c>
      <c r="I4426" s="52">
        <v>7380968.5653863875</v>
      </c>
      <c r="J4426" s="52">
        <v>0</v>
      </c>
      <c r="K4426" s="52">
        <v>0</v>
      </c>
      <c r="L4426" s="52">
        <v>0</v>
      </c>
      <c r="M4426" s="53">
        <v>72975188.519387543</v>
      </c>
    </row>
    <row r="4427" spans="1:13" x14ac:dyDescent="0.4">
      <c r="A4427" s="54"/>
      <c r="B4427" s="55">
        <v>4409</v>
      </c>
      <c r="C4427" s="55">
        <v>0</v>
      </c>
      <c r="D4427" s="55">
        <v>15092845.555746377</v>
      </c>
      <c r="E4427" s="55">
        <v>0</v>
      </c>
      <c r="F4427" s="55">
        <v>0</v>
      </c>
      <c r="G4427" s="55">
        <v>7423700.923000454</v>
      </c>
      <c r="H4427" s="55">
        <v>0</v>
      </c>
      <c r="I4427" s="55">
        <v>0</v>
      </c>
      <c r="J4427" s="55">
        <v>0</v>
      </c>
      <c r="K4427" s="55">
        <v>12860874.613984223</v>
      </c>
      <c r="L4427" s="55">
        <v>0</v>
      </c>
      <c r="M4427" s="56">
        <v>35377421.092731059</v>
      </c>
    </row>
    <row r="4428" spans="1:13" x14ac:dyDescent="0.4">
      <c r="A4428" s="51"/>
      <c r="B4428" s="52">
        <v>4410</v>
      </c>
      <c r="C4428" s="52">
        <v>0</v>
      </c>
      <c r="D4428" s="52">
        <v>0</v>
      </c>
      <c r="E4428" s="52">
        <v>0</v>
      </c>
      <c r="F4428" s="52">
        <v>0</v>
      </c>
      <c r="G4428" s="52">
        <v>0</v>
      </c>
      <c r="H4428" s="52">
        <v>0</v>
      </c>
      <c r="I4428" s="52">
        <v>0</v>
      </c>
      <c r="J4428" s="52">
        <v>29722717.276083693</v>
      </c>
      <c r="K4428" s="52">
        <v>0</v>
      </c>
      <c r="L4428" s="52">
        <v>0</v>
      </c>
      <c r="M4428" s="53">
        <v>0</v>
      </c>
    </row>
    <row r="4429" spans="1:13" x14ac:dyDescent="0.4">
      <c r="A4429" s="54"/>
      <c r="B4429" s="55">
        <v>4411</v>
      </c>
      <c r="C4429" s="55">
        <v>0</v>
      </c>
      <c r="D4429" s="55">
        <v>0</v>
      </c>
      <c r="E4429" s="55">
        <v>12847485.55249171</v>
      </c>
      <c r="F4429" s="55">
        <v>0</v>
      </c>
      <c r="G4429" s="55">
        <v>0</v>
      </c>
      <c r="H4429" s="55">
        <v>0</v>
      </c>
      <c r="I4429" s="55">
        <v>0</v>
      </c>
      <c r="J4429" s="55">
        <v>0</v>
      </c>
      <c r="K4429" s="55">
        <v>0</v>
      </c>
      <c r="L4429" s="55">
        <v>0</v>
      </c>
      <c r="M4429" s="56">
        <v>12847485.55249171</v>
      </c>
    </row>
    <row r="4430" spans="1:13" x14ac:dyDescent="0.4">
      <c r="A4430" s="51"/>
      <c r="B4430" s="52">
        <v>4412</v>
      </c>
      <c r="C4430" s="52">
        <v>0</v>
      </c>
      <c r="D4430" s="52">
        <v>0</v>
      </c>
      <c r="E4430" s="52">
        <v>0</v>
      </c>
      <c r="F4430" s="52">
        <v>0</v>
      </c>
      <c r="G4430" s="52">
        <v>0</v>
      </c>
      <c r="H4430" s="52">
        <v>0</v>
      </c>
      <c r="I4430" s="52">
        <v>0</v>
      </c>
      <c r="J4430" s="52">
        <v>0</v>
      </c>
      <c r="K4430" s="52">
        <v>0</v>
      </c>
      <c r="L4430" s="52">
        <v>0</v>
      </c>
      <c r="M4430" s="53">
        <v>0</v>
      </c>
    </row>
    <row r="4431" spans="1:13" x14ac:dyDescent="0.4">
      <c r="A4431" s="54"/>
      <c r="B4431" s="55">
        <v>4413</v>
      </c>
      <c r="C4431" s="55">
        <v>6020073.735326238</v>
      </c>
      <c r="D4431" s="55">
        <v>0</v>
      </c>
      <c r="E4431" s="55">
        <v>0</v>
      </c>
      <c r="F4431" s="55">
        <v>0</v>
      </c>
      <c r="G4431" s="55">
        <v>0</v>
      </c>
      <c r="H4431" s="55">
        <v>0</v>
      </c>
      <c r="I4431" s="55">
        <v>0</v>
      </c>
      <c r="J4431" s="55">
        <v>0</v>
      </c>
      <c r="K4431" s="55">
        <v>0</v>
      </c>
      <c r="L4431" s="55">
        <v>0</v>
      </c>
      <c r="M4431" s="56">
        <v>12200918.592153888</v>
      </c>
    </row>
    <row r="4432" spans="1:13" x14ac:dyDescent="0.4">
      <c r="A4432" s="51"/>
      <c r="B4432" s="52">
        <v>4414</v>
      </c>
      <c r="C4432" s="52">
        <v>0</v>
      </c>
      <c r="D4432" s="52">
        <v>0</v>
      </c>
      <c r="E4432" s="52">
        <v>0</v>
      </c>
      <c r="F4432" s="52">
        <v>0</v>
      </c>
      <c r="G4432" s="52">
        <v>133527622.28222132</v>
      </c>
      <c r="H4432" s="52">
        <v>0</v>
      </c>
      <c r="I4432" s="52">
        <v>0</v>
      </c>
      <c r="J4432" s="52">
        <v>37861297.369632691</v>
      </c>
      <c r="K4432" s="52">
        <v>0</v>
      </c>
      <c r="L4432" s="52">
        <v>7485526.4832303198</v>
      </c>
      <c r="M4432" s="53">
        <v>141013148.76545164</v>
      </c>
    </row>
    <row r="4433" spans="1:13" x14ac:dyDescent="0.4">
      <c r="A4433" s="54"/>
      <c r="B4433" s="55">
        <v>4415</v>
      </c>
      <c r="C4433" s="55">
        <v>0</v>
      </c>
      <c r="D4433" s="55">
        <v>0</v>
      </c>
      <c r="E4433" s="55">
        <v>0</v>
      </c>
      <c r="F4433" s="55">
        <v>0</v>
      </c>
      <c r="G4433" s="55">
        <v>13185460.052989716</v>
      </c>
      <c r="H4433" s="55">
        <v>0</v>
      </c>
      <c r="I4433" s="55">
        <v>0</v>
      </c>
      <c r="J4433" s="55">
        <v>0</v>
      </c>
      <c r="K4433" s="55">
        <v>0</v>
      </c>
      <c r="L4433" s="55">
        <v>0</v>
      </c>
      <c r="M4433" s="56">
        <v>19280127.537624046</v>
      </c>
    </row>
    <row r="4434" spans="1:13" x14ac:dyDescent="0.4">
      <c r="A4434" s="51"/>
      <c r="B4434" s="52">
        <v>4416</v>
      </c>
      <c r="C4434" s="52">
        <v>0</v>
      </c>
      <c r="D4434" s="52">
        <v>0</v>
      </c>
      <c r="E4434" s="52">
        <v>0</v>
      </c>
      <c r="F4434" s="52">
        <v>0</v>
      </c>
      <c r="G4434" s="52">
        <v>0</v>
      </c>
      <c r="H4434" s="52">
        <v>0</v>
      </c>
      <c r="I4434" s="52">
        <v>0</v>
      </c>
      <c r="J4434" s="52">
        <v>0</v>
      </c>
      <c r="K4434" s="52">
        <v>0</v>
      </c>
      <c r="L4434" s="52">
        <v>368845964.36515605</v>
      </c>
      <c r="M4434" s="53">
        <v>368845964.36515605</v>
      </c>
    </row>
    <row r="4435" spans="1:13" x14ac:dyDescent="0.4">
      <c r="A4435" s="54"/>
      <c r="B4435" s="55">
        <v>4417</v>
      </c>
      <c r="C4435" s="55">
        <v>0</v>
      </c>
      <c r="D4435" s="55">
        <v>0</v>
      </c>
      <c r="E4435" s="55">
        <v>0</v>
      </c>
      <c r="F4435" s="55">
        <v>0</v>
      </c>
      <c r="G4435" s="55">
        <v>0</v>
      </c>
      <c r="H4435" s="55">
        <v>9110383.6079318747</v>
      </c>
      <c r="I4435" s="55">
        <v>0</v>
      </c>
      <c r="J4435" s="55">
        <v>0</v>
      </c>
      <c r="K4435" s="55">
        <v>35161398.751677141</v>
      </c>
      <c r="L4435" s="55">
        <v>0</v>
      </c>
      <c r="M4435" s="56">
        <v>44271782.359609015</v>
      </c>
    </row>
    <row r="4436" spans="1:13" x14ac:dyDescent="0.4">
      <c r="A4436" s="51"/>
      <c r="B4436" s="52">
        <v>4418</v>
      </c>
      <c r="C4436" s="52">
        <v>0</v>
      </c>
      <c r="D4436" s="52">
        <v>0</v>
      </c>
      <c r="E4436" s="52">
        <v>0</v>
      </c>
      <c r="F4436" s="52">
        <v>0</v>
      </c>
      <c r="G4436" s="52">
        <v>0</v>
      </c>
      <c r="H4436" s="52">
        <v>0</v>
      </c>
      <c r="I4436" s="52">
        <v>5803481.1000719871</v>
      </c>
      <c r="J4436" s="52">
        <v>0</v>
      </c>
      <c r="K4436" s="52">
        <v>6053754.4274986349</v>
      </c>
      <c r="L4436" s="52">
        <v>0</v>
      </c>
      <c r="M4436" s="53">
        <v>11857235.527570622</v>
      </c>
    </row>
    <row r="4437" spans="1:13" x14ac:dyDescent="0.4">
      <c r="A4437" s="54"/>
      <c r="B4437" s="55">
        <v>4419</v>
      </c>
      <c r="C4437" s="55">
        <v>0</v>
      </c>
      <c r="D4437" s="55">
        <v>0</v>
      </c>
      <c r="E4437" s="55">
        <v>0</v>
      </c>
      <c r="F4437" s="55">
        <v>0</v>
      </c>
      <c r="G4437" s="55">
        <v>0</v>
      </c>
      <c r="H4437" s="55">
        <v>0</v>
      </c>
      <c r="I4437" s="55">
        <v>0</v>
      </c>
      <c r="J4437" s="55">
        <v>0</v>
      </c>
      <c r="K4437" s="55">
        <v>0</v>
      </c>
      <c r="L4437" s="55">
        <v>0</v>
      </c>
      <c r="M4437" s="56">
        <v>0</v>
      </c>
    </row>
    <row r="4438" spans="1:13" x14ac:dyDescent="0.4">
      <c r="A4438" s="51"/>
      <c r="B4438" s="52">
        <v>4420</v>
      </c>
      <c r="C4438" s="52">
        <v>0</v>
      </c>
      <c r="D4438" s="52">
        <v>10073364.673794046</v>
      </c>
      <c r="E4438" s="52">
        <v>0</v>
      </c>
      <c r="F4438" s="52">
        <v>0</v>
      </c>
      <c r="G4438" s="52">
        <v>0</v>
      </c>
      <c r="H4438" s="52">
        <v>0</v>
      </c>
      <c r="I4438" s="52">
        <v>0</v>
      </c>
      <c r="J4438" s="52">
        <v>0</v>
      </c>
      <c r="K4438" s="52">
        <v>0</v>
      </c>
      <c r="L4438" s="52">
        <v>0</v>
      </c>
      <c r="M4438" s="53">
        <v>10073364.673794046</v>
      </c>
    </row>
    <row r="4439" spans="1:13" x14ac:dyDescent="0.4">
      <c r="A4439" s="54"/>
      <c r="B4439" s="55">
        <v>4421</v>
      </c>
      <c r="C4439" s="55">
        <v>0</v>
      </c>
      <c r="D4439" s="55">
        <v>0</v>
      </c>
      <c r="E4439" s="55">
        <v>0</v>
      </c>
      <c r="F4439" s="55">
        <v>0</v>
      </c>
      <c r="G4439" s="55">
        <v>0</v>
      </c>
      <c r="H4439" s="55">
        <v>0</v>
      </c>
      <c r="I4439" s="55">
        <v>5813757.9062678907</v>
      </c>
      <c r="J4439" s="55">
        <v>0</v>
      </c>
      <c r="K4439" s="55">
        <v>0</v>
      </c>
      <c r="L4439" s="55">
        <v>11801549.806074534</v>
      </c>
      <c r="M4439" s="56">
        <v>17615307.712342426</v>
      </c>
    </row>
    <row r="4440" spans="1:13" x14ac:dyDescent="0.4">
      <c r="A4440" s="51"/>
      <c r="B4440" s="52">
        <v>4422</v>
      </c>
      <c r="C4440" s="52">
        <v>0</v>
      </c>
      <c r="D4440" s="52">
        <v>0</v>
      </c>
      <c r="E4440" s="52">
        <v>0</v>
      </c>
      <c r="F4440" s="52">
        <v>0</v>
      </c>
      <c r="G4440" s="52">
        <v>0</v>
      </c>
      <c r="H4440" s="52">
        <v>0</v>
      </c>
      <c r="I4440" s="52">
        <v>0</v>
      </c>
      <c r="J4440" s="52">
        <v>0</v>
      </c>
      <c r="K4440" s="52">
        <v>0</v>
      </c>
      <c r="L4440" s="52">
        <v>0</v>
      </c>
      <c r="M4440" s="53">
        <v>0</v>
      </c>
    </row>
    <row r="4441" spans="1:13" x14ac:dyDescent="0.4">
      <c r="A4441" s="54"/>
      <c r="B4441" s="55">
        <v>4423</v>
      </c>
      <c r="C4441" s="55">
        <v>0</v>
      </c>
      <c r="D4441" s="55">
        <v>0</v>
      </c>
      <c r="E4441" s="55">
        <v>0</v>
      </c>
      <c r="F4441" s="55">
        <v>0</v>
      </c>
      <c r="G4441" s="55">
        <v>0</v>
      </c>
      <c r="H4441" s="55">
        <v>0</v>
      </c>
      <c r="I4441" s="55">
        <v>1713031351.6407814</v>
      </c>
      <c r="J4441" s="55">
        <v>0</v>
      </c>
      <c r="K4441" s="55">
        <v>0</v>
      </c>
      <c r="L4441" s="55">
        <v>0</v>
      </c>
      <c r="M4441" s="56">
        <v>1713031351.6407814</v>
      </c>
    </row>
    <row r="4442" spans="1:13" x14ac:dyDescent="0.4">
      <c r="A4442" s="51"/>
      <c r="B4442" s="52">
        <v>4424</v>
      </c>
      <c r="C4442" s="52">
        <v>0</v>
      </c>
      <c r="D4442" s="52">
        <v>0</v>
      </c>
      <c r="E4442" s="52">
        <v>0</v>
      </c>
      <c r="F4442" s="52">
        <v>0</v>
      </c>
      <c r="G4442" s="52">
        <v>0</v>
      </c>
      <c r="H4442" s="52">
        <v>0</v>
      </c>
      <c r="I4442" s="52">
        <v>0</v>
      </c>
      <c r="J4442" s="52">
        <v>0</v>
      </c>
      <c r="K4442" s="52">
        <v>0</v>
      </c>
      <c r="L4442" s="52">
        <v>0</v>
      </c>
      <c r="M4442" s="53">
        <v>0</v>
      </c>
    </row>
    <row r="4443" spans="1:13" x14ac:dyDescent="0.4">
      <c r="A4443" s="54"/>
      <c r="B4443" s="55">
        <v>4425</v>
      </c>
      <c r="C4443" s="55">
        <v>0</v>
      </c>
      <c r="D4443" s="55">
        <v>0</v>
      </c>
      <c r="E4443" s="55">
        <v>0</v>
      </c>
      <c r="F4443" s="55">
        <v>0</v>
      </c>
      <c r="G4443" s="55">
        <v>0</v>
      </c>
      <c r="H4443" s="55">
        <v>0</v>
      </c>
      <c r="I4443" s="55">
        <v>21321084.066662721</v>
      </c>
      <c r="J4443" s="55">
        <v>0</v>
      </c>
      <c r="K4443" s="55">
        <v>0</v>
      </c>
      <c r="L4443" s="55">
        <v>0</v>
      </c>
      <c r="M4443" s="56">
        <v>21321084.066662721</v>
      </c>
    </row>
    <row r="4444" spans="1:13" x14ac:dyDescent="0.4">
      <c r="A4444" s="51"/>
      <c r="B4444" s="52">
        <v>4426</v>
      </c>
      <c r="C4444" s="52">
        <v>0</v>
      </c>
      <c r="D4444" s="52">
        <v>79604719.574126482</v>
      </c>
      <c r="E4444" s="52">
        <v>0</v>
      </c>
      <c r="F4444" s="52">
        <v>0</v>
      </c>
      <c r="G4444" s="52">
        <v>0</v>
      </c>
      <c r="H4444" s="52">
        <v>0</v>
      </c>
      <c r="I4444" s="52">
        <v>0</v>
      </c>
      <c r="J4444" s="52">
        <v>0</v>
      </c>
      <c r="K4444" s="52">
        <v>0</v>
      </c>
      <c r="L4444" s="52">
        <v>0</v>
      </c>
      <c r="M4444" s="53">
        <v>79604719.574126482</v>
      </c>
    </row>
    <row r="4445" spans="1:13" x14ac:dyDescent="0.4">
      <c r="A4445" s="54"/>
      <c r="B4445" s="55">
        <v>4427</v>
      </c>
      <c r="C4445" s="55">
        <v>0</v>
      </c>
      <c r="D4445" s="55">
        <v>0</v>
      </c>
      <c r="E4445" s="55">
        <v>0</v>
      </c>
      <c r="F4445" s="55">
        <v>0</v>
      </c>
      <c r="G4445" s="55">
        <v>0</v>
      </c>
      <c r="H4445" s="55">
        <v>0</v>
      </c>
      <c r="I4445" s="55">
        <v>0</v>
      </c>
      <c r="J4445" s="55">
        <v>0</v>
      </c>
      <c r="K4445" s="55">
        <v>0</v>
      </c>
      <c r="L4445" s="55">
        <v>12071862.055015553</v>
      </c>
      <c r="M4445" s="56">
        <v>12071862.055015553</v>
      </c>
    </row>
    <row r="4446" spans="1:13" x14ac:dyDescent="0.4">
      <c r="A4446" s="51"/>
      <c r="B4446" s="52">
        <v>4428</v>
      </c>
      <c r="C4446" s="52">
        <v>0</v>
      </c>
      <c r="D4446" s="52">
        <v>0</v>
      </c>
      <c r="E4446" s="52">
        <v>0</v>
      </c>
      <c r="F4446" s="52">
        <v>0</v>
      </c>
      <c r="G4446" s="52">
        <v>0</v>
      </c>
      <c r="H4446" s="52">
        <v>0</v>
      </c>
      <c r="I4446" s="52">
        <v>0</v>
      </c>
      <c r="J4446" s="52">
        <v>0</v>
      </c>
      <c r="K4446" s="52">
        <v>0</v>
      </c>
      <c r="L4446" s="52">
        <v>0</v>
      </c>
      <c r="M4446" s="53">
        <v>8951009.0024117287</v>
      </c>
    </row>
    <row r="4447" spans="1:13" x14ac:dyDescent="0.4">
      <c r="A4447" s="54"/>
      <c r="B4447" s="55">
        <v>4429</v>
      </c>
      <c r="C4447" s="55">
        <v>0</v>
      </c>
      <c r="D4447" s="55">
        <v>0</v>
      </c>
      <c r="E4447" s="55">
        <v>0</v>
      </c>
      <c r="F4447" s="55">
        <v>0</v>
      </c>
      <c r="G4447" s="55">
        <v>0</v>
      </c>
      <c r="H4447" s="55">
        <v>46555093.883559629</v>
      </c>
      <c r="I4447" s="55">
        <v>0</v>
      </c>
      <c r="J4447" s="55">
        <v>0</v>
      </c>
      <c r="K4447" s="55">
        <v>17824863.581150658</v>
      </c>
      <c r="L4447" s="55">
        <v>0</v>
      </c>
      <c r="M4447" s="56">
        <v>64379957.464710288</v>
      </c>
    </row>
    <row r="4448" spans="1:13" x14ac:dyDescent="0.4">
      <c r="A4448" s="51"/>
      <c r="B4448" s="52">
        <v>4430</v>
      </c>
      <c r="C4448" s="52">
        <v>0</v>
      </c>
      <c r="D4448" s="52">
        <v>0</v>
      </c>
      <c r="E4448" s="52">
        <v>0</v>
      </c>
      <c r="F4448" s="52">
        <v>0</v>
      </c>
      <c r="G4448" s="52">
        <v>0</v>
      </c>
      <c r="H4448" s="52">
        <v>0</v>
      </c>
      <c r="I4448" s="52">
        <v>0</v>
      </c>
      <c r="J4448" s="52">
        <v>0</v>
      </c>
      <c r="K4448" s="52">
        <v>40796339.191414028</v>
      </c>
      <c r="L4448" s="52">
        <v>0</v>
      </c>
      <c r="M4448" s="53">
        <v>40796339.191414028</v>
      </c>
    </row>
    <row r="4449" spans="1:13" x14ac:dyDescent="0.4">
      <c r="A4449" s="54"/>
      <c r="B4449" s="55">
        <v>4431</v>
      </c>
      <c r="C4449" s="55">
        <v>0</v>
      </c>
      <c r="D4449" s="55">
        <v>0</v>
      </c>
      <c r="E4449" s="55">
        <v>0</v>
      </c>
      <c r="F4449" s="55">
        <v>0</v>
      </c>
      <c r="G4449" s="55">
        <v>0</v>
      </c>
      <c r="H4449" s="55">
        <v>6763367.0344625842</v>
      </c>
      <c r="I4449" s="55">
        <v>0</v>
      </c>
      <c r="J4449" s="55">
        <v>0</v>
      </c>
      <c r="K4449" s="55">
        <v>0</v>
      </c>
      <c r="L4449" s="55">
        <v>0</v>
      </c>
      <c r="M4449" s="56">
        <v>6763367.0344625842</v>
      </c>
    </row>
    <row r="4450" spans="1:13" x14ac:dyDescent="0.4">
      <c r="A4450" s="51"/>
      <c r="B4450" s="52">
        <v>4432</v>
      </c>
      <c r="C4450" s="52">
        <v>0</v>
      </c>
      <c r="D4450" s="52">
        <v>7776260.4295665426</v>
      </c>
      <c r="E4450" s="52">
        <v>0</v>
      </c>
      <c r="F4450" s="52">
        <v>0</v>
      </c>
      <c r="G4450" s="52">
        <v>0</v>
      </c>
      <c r="H4450" s="52">
        <v>0</v>
      </c>
      <c r="I4450" s="52">
        <v>0</v>
      </c>
      <c r="J4450" s="52">
        <v>0</v>
      </c>
      <c r="K4450" s="52">
        <v>0</v>
      </c>
      <c r="L4450" s="52">
        <v>0</v>
      </c>
      <c r="M4450" s="53">
        <v>7776260.4295665426</v>
      </c>
    </row>
    <row r="4451" spans="1:13" x14ac:dyDescent="0.4">
      <c r="A4451" s="54"/>
      <c r="B4451" s="55">
        <v>4433</v>
      </c>
      <c r="C4451" s="55">
        <v>0</v>
      </c>
      <c r="D4451" s="55">
        <v>0</v>
      </c>
      <c r="E4451" s="55">
        <v>0</v>
      </c>
      <c r="F4451" s="55">
        <v>0</v>
      </c>
      <c r="G4451" s="55">
        <v>6509358.622565222</v>
      </c>
      <c r="H4451" s="55">
        <v>39693229.632713936</v>
      </c>
      <c r="I4451" s="55">
        <v>0</v>
      </c>
      <c r="J4451" s="55">
        <v>0</v>
      </c>
      <c r="K4451" s="55">
        <v>0</v>
      </c>
      <c r="L4451" s="55">
        <v>0</v>
      </c>
      <c r="M4451" s="56">
        <v>46202588.255279161</v>
      </c>
    </row>
    <row r="4452" spans="1:13" x14ac:dyDescent="0.4">
      <c r="A4452" s="51"/>
      <c r="B4452" s="52">
        <v>4434</v>
      </c>
      <c r="C4452" s="52">
        <v>0</v>
      </c>
      <c r="D4452" s="52">
        <v>0</v>
      </c>
      <c r="E4452" s="52">
        <v>0</v>
      </c>
      <c r="F4452" s="52">
        <v>0</v>
      </c>
      <c r="G4452" s="52">
        <v>0</v>
      </c>
      <c r="H4452" s="52">
        <v>0</v>
      </c>
      <c r="I4452" s="52">
        <v>0</v>
      </c>
      <c r="J4452" s="52">
        <v>0</v>
      </c>
      <c r="K4452" s="52">
        <v>0</v>
      </c>
      <c r="L4452" s="52">
        <v>0</v>
      </c>
      <c r="M4452" s="53">
        <v>10804961.166987749</v>
      </c>
    </row>
    <row r="4453" spans="1:13" x14ac:dyDescent="0.4">
      <c r="A4453" s="54"/>
      <c r="B4453" s="55">
        <v>4435</v>
      </c>
      <c r="C4453" s="55">
        <v>0</v>
      </c>
      <c r="D4453" s="55">
        <v>0</v>
      </c>
      <c r="E4453" s="55">
        <v>0</v>
      </c>
      <c r="F4453" s="55">
        <v>0</v>
      </c>
      <c r="G4453" s="55">
        <v>0</v>
      </c>
      <c r="H4453" s="55">
        <v>0</v>
      </c>
      <c r="I4453" s="55">
        <v>0</v>
      </c>
      <c r="J4453" s="55">
        <v>0</v>
      </c>
      <c r="K4453" s="55">
        <v>17138786.83057652</v>
      </c>
      <c r="L4453" s="55">
        <v>0</v>
      </c>
      <c r="M4453" s="56">
        <v>25029488.168948881</v>
      </c>
    </row>
    <row r="4454" spans="1:13" x14ac:dyDescent="0.4">
      <c r="A4454" s="51"/>
      <c r="B4454" s="52">
        <v>4436</v>
      </c>
      <c r="C4454" s="52">
        <v>0</v>
      </c>
      <c r="D4454" s="52">
        <v>0</v>
      </c>
      <c r="E4454" s="52">
        <v>0</v>
      </c>
      <c r="F4454" s="52">
        <v>0</v>
      </c>
      <c r="G4454" s="52">
        <v>0</v>
      </c>
      <c r="H4454" s="52">
        <v>0</v>
      </c>
      <c r="I4454" s="52">
        <v>0</v>
      </c>
      <c r="J4454" s="52">
        <v>0</v>
      </c>
      <c r="K4454" s="52">
        <v>0</v>
      </c>
      <c r="L4454" s="52">
        <v>0</v>
      </c>
      <c r="M4454" s="53">
        <v>0</v>
      </c>
    </row>
    <row r="4455" spans="1:13" x14ac:dyDescent="0.4">
      <c r="A4455" s="54"/>
      <c r="B4455" s="55">
        <v>4437</v>
      </c>
      <c r="C4455" s="55">
        <v>0</v>
      </c>
      <c r="D4455" s="55">
        <v>0</v>
      </c>
      <c r="E4455" s="55">
        <v>188415917.22994819</v>
      </c>
      <c r="F4455" s="55">
        <v>0</v>
      </c>
      <c r="G4455" s="55">
        <v>0</v>
      </c>
      <c r="H4455" s="55">
        <v>0</v>
      </c>
      <c r="I4455" s="55">
        <v>0</v>
      </c>
      <c r="J4455" s="55">
        <v>0</v>
      </c>
      <c r="K4455" s="55">
        <v>0</v>
      </c>
      <c r="L4455" s="55">
        <v>0</v>
      </c>
      <c r="M4455" s="56">
        <v>188415917.22994819</v>
      </c>
    </row>
    <row r="4456" spans="1:13" x14ac:dyDescent="0.4">
      <c r="A4456" s="51"/>
      <c r="B4456" s="52">
        <v>4438</v>
      </c>
      <c r="C4456" s="52">
        <v>0</v>
      </c>
      <c r="D4456" s="52">
        <v>0</v>
      </c>
      <c r="E4456" s="52">
        <v>0</v>
      </c>
      <c r="F4456" s="52">
        <v>7031542.5544620771</v>
      </c>
      <c r="G4456" s="52">
        <v>5874059.3386247791</v>
      </c>
      <c r="H4456" s="52">
        <v>0</v>
      </c>
      <c r="I4456" s="52">
        <v>0</v>
      </c>
      <c r="J4456" s="52">
        <v>0</v>
      </c>
      <c r="K4456" s="52">
        <v>0</v>
      </c>
      <c r="L4456" s="52">
        <v>0</v>
      </c>
      <c r="M4456" s="53">
        <v>12905601.893086856</v>
      </c>
    </row>
    <row r="4457" spans="1:13" x14ac:dyDescent="0.4">
      <c r="A4457" s="54"/>
      <c r="B4457" s="55">
        <v>4439</v>
      </c>
      <c r="C4457" s="55">
        <v>7782813.0808713213</v>
      </c>
      <c r="D4457" s="55">
        <v>0</v>
      </c>
      <c r="E4457" s="55">
        <v>0</v>
      </c>
      <c r="F4457" s="55">
        <v>0</v>
      </c>
      <c r="G4457" s="55">
        <v>0</v>
      </c>
      <c r="H4457" s="55">
        <v>0</v>
      </c>
      <c r="I4457" s="55">
        <v>0</v>
      </c>
      <c r="J4457" s="55">
        <v>0</v>
      </c>
      <c r="K4457" s="55">
        <v>0</v>
      </c>
      <c r="L4457" s="55">
        <v>0</v>
      </c>
      <c r="M4457" s="56">
        <v>7782813.0808713213</v>
      </c>
    </row>
    <row r="4458" spans="1:13" x14ac:dyDescent="0.4">
      <c r="A4458" s="51"/>
      <c r="B4458" s="52">
        <v>4440</v>
      </c>
      <c r="C4458" s="52">
        <v>0</v>
      </c>
      <c r="D4458" s="52">
        <v>0</v>
      </c>
      <c r="E4458" s="52">
        <v>0</v>
      </c>
      <c r="F4458" s="52">
        <v>0</v>
      </c>
      <c r="G4458" s="52">
        <v>0</v>
      </c>
      <c r="H4458" s="52">
        <v>0</v>
      </c>
      <c r="I4458" s="52">
        <v>0</v>
      </c>
      <c r="J4458" s="52">
        <v>0</v>
      </c>
      <c r="K4458" s="52">
        <v>0</v>
      </c>
      <c r="L4458" s="52">
        <v>0</v>
      </c>
      <c r="M4458" s="53">
        <v>0</v>
      </c>
    </row>
    <row r="4459" spans="1:13" x14ac:dyDescent="0.4">
      <c r="A4459" s="54"/>
      <c r="B4459" s="55">
        <v>4441</v>
      </c>
      <c r="C4459" s="55">
        <v>0</v>
      </c>
      <c r="D4459" s="55">
        <v>0</v>
      </c>
      <c r="E4459" s="55">
        <v>0</v>
      </c>
      <c r="F4459" s="55">
        <v>0</v>
      </c>
      <c r="G4459" s="55">
        <v>0</v>
      </c>
      <c r="H4459" s="55">
        <v>0</v>
      </c>
      <c r="I4459" s="55">
        <v>0</v>
      </c>
      <c r="J4459" s="55">
        <v>0</v>
      </c>
      <c r="K4459" s="55">
        <v>0</v>
      </c>
      <c r="L4459" s="55">
        <v>0</v>
      </c>
      <c r="M4459" s="56">
        <v>0</v>
      </c>
    </row>
    <row r="4460" spans="1:13" x14ac:dyDescent="0.4">
      <c r="A4460" s="51"/>
      <c r="B4460" s="52">
        <v>4442</v>
      </c>
      <c r="C4460" s="52">
        <v>0</v>
      </c>
      <c r="D4460" s="52">
        <v>0</v>
      </c>
      <c r="E4460" s="52">
        <v>5981832.9804442571</v>
      </c>
      <c r="F4460" s="52">
        <v>8040536.956762434</v>
      </c>
      <c r="G4460" s="52">
        <v>12671691.424981628</v>
      </c>
      <c r="H4460" s="52">
        <v>0</v>
      </c>
      <c r="I4460" s="52">
        <v>0</v>
      </c>
      <c r="J4460" s="52">
        <v>0</v>
      </c>
      <c r="K4460" s="52">
        <v>0</v>
      </c>
      <c r="L4460" s="52">
        <v>81006526.644744575</v>
      </c>
      <c r="M4460" s="53">
        <v>114520170.13223124</v>
      </c>
    </row>
    <row r="4461" spans="1:13" x14ac:dyDescent="0.4">
      <c r="A4461" s="54"/>
      <c r="B4461" s="55">
        <v>4443</v>
      </c>
      <c r="C4461" s="55">
        <v>0</v>
      </c>
      <c r="D4461" s="55">
        <v>0</v>
      </c>
      <c r="E4461" s="55">
        <v>0</v>
      </c>
      <c r="F4461" s="55">
        <v>0</v>
      </c>
      <c r="G4461" s="55">
        <v>0</v>
      </c>
      <c r="H4461" s="55">
        <v>0</v>
      </c>
      <c r="I4461" s="55">
        <v>0</v>
      </c>
      <c r="J4461" s="55">
        <v>0</v>
      </c>
      <c r="K4461" s="55">
        <v>47867041.65468359</v>
      </c>
      <c r="L4461" s="55">
        <v>0</v>
      </c>
      <c r="M4461" s="56">
        <v>47867041.65468359</v>
      </c>
    </row>
    <row r="4462" spans="1:13" x14ac:dyDescent="0.4">
      <c r="A4462" s="51"/>
      <c r="B4462" s="52">
        <v>4444</v>
      </c>
      <c r="C4462" s="52">
        <v>0</v>
      </c>
      <c r="D4462" s="52">
        <v>0</v>
      </c>
      <c r="E4462" s="52">
        <v>0</v>
      </c>
      <c r="F4462" s="52">
        <v>0</v>
      </c>
      <c r="G4462" s="52">
        <v>0</v>
      </c>
      <c r="H4462" s="52">
        <v>0</v>
      </c>
      <c r="I4462" s="52">
        <v>0</v>
      </c>
      <c r="J4462" s="52">
        <v>0</v>
      </c>
      <c r="K4462" s="52">
        <v>0</v>
      </c>
      <c r="L4462" s="52">
        <v>0</v>
      </c>
      <c r="M4462" s="53">
        <v>0</v>
      </c>
    </row>
    <row r="4463" spans="1:13" x14ac:dyDescent="0.4">
      <c r="A4463" s="54"/>
      <c r="B4463" s="55">
        <v>4445</v>
      </c>
      <c r="C4463" s="55">
        <v>0</v>
      </c>
      <c r="D4463" s="55">
        <v>0</v>
      </c>
      <c r="E4463" s="55">
        <v>0</v>
      </c>
      <c r="F4463" s="55">
        <v>0</v>
      </c>
      <c r="G4463" s="55">
        <v>0</v>
      </c>
      <c r="H4463" s="55">
        <v>0</v>
      </c>
      <c r="I4463" s="55">
        <v>0</v>
      </c>
      <c r="J4463" s="55">
        <v>0</v>
      </c>
      <c r="K4463" s="55">
        <v>0</v>
      </c>
      <c r="L4463" s="55">
        <v>0</v>
      </c>
      <c r="M4463" s="56">
        <v>0</v>
      </c>
    </row>
    <row r="4464" spans="1:13" x14ac:dyDescent="0.4">
      <c r="A4464" s="51"/>
      <c r="B4464" s="52">
        <v>4446</v>
      </c>
      <c r="C4464" s="52">
        <v>0</v>
      </c>
      <c r="D4464" s="52">
        <v>0</v>
      </c>
      <c r="E4464" s="52">
        <v>0</v>
      </c>
      <c r="F4464" s="52">
        <v>0</v>
      </c>
      <c r="G4464" s="52">
        <v>0</v>
      </c>
      <c r="H4464" s="52">
        <v>44424943.647864193</v>
      </c>
      <c r="I4464" s="52">
        <v>0</v>
      </c>
      <c r="J4464" s="52">
        <v>0</v>
      </c>
      <c r="K4464" s="52">
        <v>0</v>
      </c>
      <c r="L4464" s="52">
        <v>0</v>
      </c>
      <c r="M4464" s="53">
        <v>44424943.647864193</v>
      </c>
    </row>
    <row r="4465" spans="1:13" x14ac:dyDescent="0.4">
      <c r="A4465" s="54"/>
      <c r="B4465" s="55">
        <v>4447</v>
      </c>
      <c r="C4465" s="55">
        <v>0</v>
      </c>
      <c r="D4465" s="55">
        <v>0</v>
      </c>
      <c r="E4465" s="55">
        <v>0</v>
      </c>
      <c r="F4465" s="55">
        <v>0</v>
      </c>
      <c r="G4465" s="55">
        <v>0</v>
      </c>
      <c r="H4465" s="55">
        <v>0</v>
      </c>
      <c r="I4465" s="55">
        <v>0</v>
      </c>
      <c r="J4465" s="55">
        <v>0</v>
      </c>
      <c r="K4465" s="55">
        <v>0</v>
      </c>
      <c r="L4465" s="55">
        <v>0</v>
      </c>
      <c r="M4465" s="56">
        <v>0</v>
      </c>
    </row>
    <row r="4466" spans="1:13" x14ac:dyDescent="0.4">
      <c r="A4466" s="51"/>
      <c r="B4466" s="52">
        <v>4448</v>
      </c>
      <c r="C4466" s="52">
        <v>0</v>
      </c>
      <c r="D4466" s="52">
        <v>0</v>
      </c>
      <c r="E4466" s="52">
        <v>0</v>
      </c>
      <c r="F4466" s="52">
        <v>6806717.5997793358</v>
      </c>
      <c r="G4466" s="52">
        <v>0</v>
      </c>
      <c r="H4466" s="52">
        <v>0</v>
      </c>
      <c r="I4466" s="52">
        <v>0</v>
      </c>
      <c r="J4466" s="52">
        <v>0</v>
      </c>
      <c r="K4466" s="52">
        <v>6833288.9958898984</v>
      </c>
      <c r="L4466" s="52">
        <v>0</v>
      </c>
      <c r="M4466" s="53">
        <v>13640006.595669234</v>
      </c>
    </row>
    <row r="4467" spans="1:13" x14ac:dyDescent="0.4">
      <c r="A4467" s="54"/>
      <c r="B4467" s="55">
        <v>4449</v>
      </c>
      <c r="C4467" s="55">
        <v>0</v>
      </c>
      <c r="D4467" s="55">
        <v>0</v>
      </c>
      <c r="E4467" s="55">
        <v>6988906.933278759</v>
      </c>
      <c r="F4467" s="55">
        <v>0</v>
      </c>
      <c r="G4467" s="55">
        <v>0</v>
      </c>
      <c r="H4467" s="55">
        <v>0</v>
      </c>
      <c r="I4467" s="55">
        <v>11496349.708356464</v>
      </c>
      <c r="J4467" s="55">
        <v>0</v>
      </c>
      <c r="K4467" s="55">
        <v>0</v>
      </c>
      <c r="L4467" s="55">
        <v>0</v>
      </c>
      <c r="M4467" s="56">
        <v>18485256.641635224</v>
      </c>
    </row>
    <row r="4468" spans="1:13" x14ac:dyDescent="0.4">
      <c r="A4468" s="51"/>
      <c r="B4468" s="52">
        <v>4450</v>
      </c>
      <c r="C4468" s="52">
        <v>0</v>
      </c>
      <c r="D4468" s="52">
        <v>5834164.0768153537</v>
      </c>
      <c r="E4468" s="52">
        <v>0</v>
      </c>
      <c r="F4468" s="52">
        <v>0</v>
      </c>
      <c r="G4468" s="52">
        <v>0</v>
      </c>
      <c r="H4468" s="52">
        <v>0</v>
      </c>
      <c r="I4468" s="52">
        <v>0</v>
      </c>
      <c r="J4468" s="52">
        <v>0</v>
      </c>
      <c r="K4468" s="52">
        <v>0</v>
      </c>
      <c r="L4468" s="52">
        <v>0</v>
      </c>
      <c r="M4468" s="53">
        <v>5834164.0768153537</v>
      </c>
    </row>
    <row r="4469" spans="1:13" x14ac:dyDescent="0.4">
      <c r="A4469" s="54"/>
      <c r="B4469" s="55">
        <v>4451</v>
      </c>
      <c r="C4469" s="55">
        <v>0</v>
      </c>
      <c r="D4469" s="55">
        <v>0</v>
      </c>
      <c r="E4469" s="55">
        <v>0</v>
      </c>
      <c r="F4469" s="55">
        <v>0</v>
      </c>
      <c r="G4469" s="55">
        <v>0</v>
      </c>
      <c r="H4469" s="55">
        <v>0</v>
      </c>
      <c r="I4469" s="55">
        <v>0</v>
      </c>
      <c r="J4469" s="55">
        <v>0</v>
      </c>
      <c r="K4469" s="55">
        <v>0</v>
      </c>
      <c r="L4469" s="55">
        <v>0</v>
      </c>
      <c r="M4469" s="56">
        <v>0</v>
      </c>
    </row>
    <row r="4470" spans="1:13" x14ac:dyDescent="0.4">
      <c r="A4470" s="51"/>
      <c r="B4470" s="52">
        <v>4452</v>
      </c>
      <c r="C4470" s="52">
        <v>0</v>
      </c>
      <c r="D4470" s="52">
        <v>0</v>
      </c>
      <c r="E4470" s="52">
        <v>0</v>
      </c>
      <c r="F4470" s="52">
        <v>0</v>
      </c>
      <c r="G4470" s="52">
        <v>0</v>
      </c>
      <c r="H4470" s="52">
        <v>0</v>
      </c>
      <c r="I4470" s="52">
        <v>0</v>
      </c>
      <c r="J4470" s="52">
        <v>0</v>
      </c>
      <c r="K4470" s="52">
        <v>0</v>
      </c>
      <c r="L4470" s="52">
        <v>0</v>
      </c>
      <c r="M4470" s="53">
        <v>0</v>
      </c>
    </row>
    <row r="4471" spans="1:13" x14ac:dyDescent="0.4">
      <c r="A4471" s="54"/>
      <c r="B4471" s="55">
        <v>4453</v>
      </c>
      <c r="C4471" s="55">
        <v>0</v>
      </c>
      <c r="D4471" s="55">
        <v>0</v>
      </c>
      <c r="E4471" s="55">
        <v>0</v>
      </c>
      <c r="F4471" s="55">
        <v>7478284.1389536578</v>
      </c>
      <c r="G4471" s="55">
        <v>0</v>
      </c>
      <c r="H4471" s="55">
        <v>0</v>
      </c>
      <c r="I4471" s="55">
        <v>13260517.69576543</v>
      </c>
      <c r="J4471" s="55">
        <v>0</v>
      </c>
      <c r="K4471" s="55">
        <v>0</v>
      </c>
      <c r="L4471" s="55">
        <v>0</v>
      </c>
      <c r="M4471" s="56">
        <v>20738801.834719088</v>
      </c>
    </row>
    <row r="4472" spans="1:13" x14ac:dyDescent="0.4">
      <c r="A4472" s="51"/>
      <c r="B4472" s="52">
        <v>4454</v>
      </c>
      <c r="C4472" s="52">
        <v>0</v>
      </c>
      <c r="D4472" s="52">
        <v>0</v>
      </c>
      <c r="E4472" s="52">
        <v>0</v>
      </c>
      <c r="F4472" s="52">
        <v>0</v>
      </c>
      <c r="G4472" s="52">
        <v>0</v>
      </c>
      <c r="H4472" s="52">
        <v>0</v>
      </c>
      <c r="I4472" s="52">
        <v>0</v>
      </c>
      <c r="J4472" s="52">
        <v>0</v>
      </c>
      <c r="K4472" s="52">
        <v>20214019.255335949</v>
      </c>
      <c r="L4472" s="52">
        <v>0</v>
      </c>
      <c r="M4472" s="53">
        <v>20214019.255335949</v>
      </c>
    </row>
    <row r="4473" spans="1:13" x14ac:dyDescent="0.4">
      <c r="A4473" s="54"/>
      <c r="B4473" s="55">
        <v>4455</v>
      </c>
      <c r="C4473" s="55">
        <v>0</v>
      </c>
      <c r="D4473" s="55">
        <v>0</v>
      </c>
      <c r="E4473" s="55">
        <v>0</v>
      </c>
      <c r="F4473" s="55">
        <v>0</v>
      </c>
      <c r="G4473" s="55">
        <v>369192172.18901742</v>
      </c>
      <c r="H4473" s="55">
        <v>0</v>
      </c>
      <c r="I4473" s="55">
        <v>0</v>
      </c>
      <c r="J4473" s="55">
        <v>193066718.1056644</v>
      </c>
      <c r="K4473" s="55">
        <v>0</v>
      </c>
      <c r="L4473" s="55">
        <v>0</v>
      </c>
      <c r="M4473" s="56">
        <v>369192172.18901742</v>
      </c>
    </row>
    <row r="4474" spans="1:13" x14ac:dyDescent="0.4">
      <c r="A4474" s="51"/>
      <c r="B4474" s="52">
        <v>4456</v>
      </c>
      <c r="C4474" s="52">
        <v>18243918.401514508</v>
      </c>
      <c r="D4474" s="52">
        <v>0</v>
      </c>
      <c r="E4474" s="52">
        <v>0</v>
      </c>
      <c r="F4474" s="52">
        <v>0</v>
      </c>
      <c r="G4474" s="52">
        <v>0</v>
      </c>
      <c r="H4474" s="52">
        <v>0</v>
      </c>
      <c r="I4474" s="52">
        <v>0</v>
      </c>
      <c r="J4474" s="52">
        <v>0</v>
      </c>
      <c r="K4474" s="52">
        <v>0</v>
      </c>
      <c r="L4474" s="52">
        <v>0</v>
      </c>
      <c r="M4474" s="53">
        <v>24306593.934254825</v>
      </c>
    </row>
    <row r="4475" spans="1:13" x14ac:dyDescent="0.4">
      <c r="A4475" s="54"/>
      <c r="B4475" s="55">
        <v>4457</v>
      </c>
      <c r="C4475" s="55">
        <v>0</v>
      </c>
      <c r="D4475" s="55">
        <v>0</v>
      </c>
      <c r="E4475" s="55">
        <v>0</v>
      </c>
      <c r="F4475" s="55">
        <v>0</v>
      </c>
      <c r="G4475" s="55">
        <v>0</v>
      </c>
      <c r="H4475" s="55">
        <v>0</v>
      </c>
      <c r="I4475" s="55">
        <v>18464010.887799975</v>
      </c>
      <c r="J4475" s="55">
        <v>0</v>
      </c>
      <c r="K4475" s="55">
        <v>0</v>
      </c>
      <c r="L4475" s="55">
        <v>0</v>
      </c>
      <c r="M4475" s="56">
        <v>18464010.887799975</v>
      </c>
    </row>
    <row r="4476" spans="1:13" x14ac:dyDescent="0.4">
      <c r="A4476" s="51"/>
      <c r="B4476" s="52">
        <v>4458</v>
      </c>
      <c r="C4476" s="52">
        <v>0</v>
      </c>
      <c r="D4476" s="52">
        <v>0</v>
      </c>
      <c r="E4476" s="52">
        <v>0</v>
      </c>
      <c r="F4476" s="52">
        <v>0</v>
      </c>
      <c r="G4476" s="52">
        <v>0</v>
      </c>
      <c r="H4476" s="52">
        <v>0</v>
      </c>
      <c r="I4476" s="52">
        <v>8377262.8345007068</v>
      </c>
      <c r="J4476" s="52">
        <v>0</v>
      </c>
      <c r="K4476" s="52">
        <v>6989528.3470341759</v>
      </c>
      <c r="L4476" s="52">
        <v>0</v>
      </c>
      <c r="M4476" s="53">
        <v>15366791.181534884</v>
      </c>
    </row>
    <row r="4477" spans="1:13" x14ac:dyDescent="0.4">
      <c r="A4477" s="54"/>
      <c r="B4477" s="55">
        <v>4459</v>
      </c>
      <c r="C4477" s="55">
        <v>0</v>
      </c>
      <c r="D4477" s="55">
        <v>0</v>
      </c>
      <c r="E4477" s="55">
        <v>8972023.1176297963</v>
      </c>
      <c r="F4477" s="55">
        <v>0</v>
      </c>
      <c r="G4477" s="55">
        <v>0</v>
      </c>
      <c r="H4477" s="55">
        <v>72244551.44583261</v>
      </c>
      <c r="I4477" s="55">
        <v>0</v>
      </c>
      <c r="J4477" s="55">
        <v>0</v>
      </c>
      <c r="K4477" s="55">
        <v>0</v>
      </c>
      <c r="L4477" s="55">
        <v>0</v>
      </c>
      <c r="M4477" s="56">
        <v>81216574.563462406</v>
      </c>
    </row>
    <row r="4478" spans="1:13" x14ac:dyDescent="0.4">
      <c r="A4478" s="51"/>
      <c r="B4478" s="52">
        <v>4460</v>
      </c>
      <c r="C4478" s="52">
        <v>0</v>
      </c>
      <c r="D4478" s="52">
        <v>0</v>
      </c>
      <c r="E4478" s="52">
        <v>0</v>
      </c>
      <c r="F4478" s="52">
        <v>0</v>
      </c>
      <c r="G4478" s="52">
        <v>0</v>
      </c>
      <c r="H4478" s="52">
        <v>0</v>
      </c>
      <c r="I4478" s="52">
        <v>0</v>
      </c>
      <c r="J4478" s="52">
        <v>0</v>
      </c>
      <c r="K4478" s="52">
        <v>0</v>
      </c>
      <c r="L4478" s="52">
        <v>6343782.7078559529</v>
      </c>
      <c r="M4478" s="53">
        <v>6343782.7078559529</v>
      </c>
    </row>
    <row r="4479" spans="1:13" x14ac:dyDescent="0.4">
      <c r="A4479" s="54"/>
      <c r="B4479" s="55">
        <v>4461</v>
      </c>
      <c r="C4479" s="55">
        <v>0</v>
      </c>
      <c r="D4479" s="55">
        <v>6040175.9336113706</v>
      </c>
      <c r="E4479" s="55">
        <v>0</v>
      </c>
      <c r="F4479" s="55">
        <v>0</v>
      </c>
      <c r="G4479" s="55">
        <v>0</v>
      </c>
      <c r="H4479" s="55">
        <v>0</v>
      </c>
      <c r="I4479" s="55">
        <v>0</v>
      </c>
      <c r="J4479" s="55">
        <v>6214181.8659653673</v>
      </c>
      <c r="K4479" s="55">
        <v>0</v>
      </c>
      <c r="L4479" s="55">
        <v>0</v>
      </c>
      <c r="M4479" s="56">
        <v>6040175.9336113706</v>
      </c>
    </row>
    <row r="4480" spans="1:13" x14ac:dyDescent="0.4">
      <c r="A4480" s="51"/>
      <c r="B4480" s="52">
        <v>4462</v>
      </c>
      <c r="C4480" s="52">
        <v>0</v>
      </c>
      <c r="D4480" s="52">
        <v>0</v>
      </c>
      <c r="E4480" s="52">
        <v>0</v>
      </c>
      <c r="F4480" s="52">
        <v>0</v>
      </c>
      <c r="G4480" s="52">
        <v>0</v>
      </c>
      <c r="H4480" s="52">
        <v>0</v>
      </c>
      <c r="I4480" s="52">
        <v>0</v>
      </c>
      <c r="J4480" s="52">
        <v>0</v>
      </c>
      <c r="K4480" s="52">
        <v>0</v>
      </c>
      <c r="L4480" s="52">
        <v>795639112.17661297</v>
      </c>
      <c r="M4480" s="53">
        <v>795639112.17661297</v>
      </c>
    </row>
    <row r="4481" spans="1:13" x14ac:dyDescent="0.4">
      <c r="A4481" s="54"/>
      <c r="B4481" s="55">
        <v>4463</v>
      </c>
      <c r="C4481" s="55">
        <v>0</v>
      </c>
      <c r="D4481" s="55">
        <v>0</v>
      </c>
      <c r="E4481" s="55">
        <v>0</v>
      </c>
      <c r="F4481" s="55">
        <v>0</v>
      </c>
      <c r="G4481" s="55">
        <v>0</v>
      </c>
      <c r="H4481" s="55">
        <v>0</v>
      </c>
      <c r="I4481" s="55">
        <v>0</v>
      </c>
      <c r="J4481" s="55">
        <v>0</v>
      </c>
      <c r="K4481" s="55">
        <v>0</v>
      </c>
      <c r="L4481" s="55">
        <v>0</v>
      </c>
      <c r="M4481" s="56">
        <v>0</v>
      </c>
    </row>
    <row r="4482" spans="1:13" x14ac:dyDescent="0.4">
      <c r="A4482" s="51"/>
      <c r="B4482" s="52">
        <v>4464</v>
      </c>
      <c r="C4482" s="52">
        <v>0</v>
      </c>
      <c r="D4482" s="52">
        <v>0</v>
      </c>
      <c r="E4482" s="52">
        <v>7329259.6292357491</v>
      </c>
      <c r="F4482" s="52">
        <v>0</v>
      </c>
      <c r="G4482" s="52">
        <v>0</v>
      </c>
      <c r="H4482" s="52">
        <v>0</v>
      </c>
      <c r="I4482" s="52">
        <v>0</v>
      </c>
      <c r="J4482" s="52">
        <v>0</v>
      </c>
      <c r="K4482" s="52">
        <v>0</v>
      </c>
      <c r="L4482" s="52">
        <v>0</v>
      </c>
      <c r="M4482" s="53">
        <v>7329259.6292357491</v>
      </c>
    </row>
    <row r="4483" spans="1:13" x14ac:dyDescent="0.4">
      <c r="A4483" s="54"/>
      <c r="B4483" s="55">
        <v>4465</v>
      </c>
      <c r="C4483" s="55">
        <v>0</v>
      </c>
      <c r="D4483" s="55">
        <v>7510246.5433919374</v>
      </c>
      <c r="E4483" s="55">
        <v>0</v>
      </c>
      <c r="F4483" s="55">
        <v>0</v>
      </c>
      <c r="G4483" s="55">
        <v>0</v>
      </c>
      <c r="H4483" s="55">
        <v>0</v>
      </c>
      <c r="I4483" s="55">
        <v>0</v>
      </c>
      <c r="J4483" s="55">
        <v>0</v>
      </c>
      <c r="K4483" s="55">
        <v>0</v>
      </c>
      <c r="L4483" s="55">
        <v>9454206.2398089711</v>
      </c>
      <c r="M4483" s="56">
        <v>16964452.783200908</v>
      </c>
    </row>
    <row r="4484" spans="1:13" x14ac:dyDescent="0.4">
      <c r="A4484" s="51"/>
      <c r="B4484" s="52">
        <v>4466</v>
      </c>
      <c r="C4484" s="52">
        <v>0</v>
      </c>
      <c r="D4484" s="52">
        <v>0</v>
      </c>
      <c r="E4484" s="52">
        <v>0</v>
      </c>
      <c r="F4484" s="52">
        <v>9015799.9973030761</v>
      </c>
      <c r="G4484" s="52">
        <v>0</v>
      </c>
      <c r="H4484" s="52">
        <v>0</v>
      </c>
      <c r="I4484" s="52">
        <v>6114948.7236568015</v>
      </c>
      <c r="J4484" s="52">
        <v>0</v>
      </c>
      <c r="K4484" s="52">
        <v>0</v>
      </c>
      <c r="L4484" s="52">
        <v>6810046.1171977371</v>
      </c>
      <c r="M4484" s="53">
        <v>21940794.838157617</v>
      </c>
    </row>
    <row r="4485" spans="1:13" x14ac:dyDescent="0.4">
      <c r="A4485" s="54"/>
      <c r="B4485" s="55">
        <v>4467</v>
      </c>
      <c r="C4485" s="55">
        <v>33161724.58538691</v>
      </c>
      <c r="D4485" s="55">
        <v>0</v>
      </c>
      <c r="E4485" s="55">
        <v>0</v>
      </c>
      <c r="F4485" s="55">
        <v>0</v>
      </c>
      <c r="G4485" s="55">
        <v>0</v>
      </c>
      <c r="H4485" s="55">
        <v>0</v>
      </c>
      <c r="I4485" s="55">
        <v>0</v>
      </c>
      <c r="J4485" s="55">
        <v>0</v>
      </c>
      <c r="K4485" s="55">
        <v>0</v>
      </c>
      <c r="L4485" s="55">
        <v>0</v>
      </c>
      <c r="M4485" s="56">
        <v>33161724.58538691</v>
      </c>
    </row>
    <row r="4486" spans="1:13" x14ac:dyDescent="0.4">
      <c r="A4486" s="51"/>
      <c r="B4486" s="52">
        <v>4468</v>
      </c>
      <c r="C4486" s="52">
        <v>0</v>
      </c>
      <c r="D4486" s="52">
        <v>0</v>
      </c>
      <c r="E4486" s="52">
        <v>0</v>
      </c>
      <c r="F4486" s="52">
        <v>0</v>
      </c>
      <c r="G4486" s="52">
        <v>0</v>
      </c>
      <c r="H4486" s="52">
        <v>0</v>
      </c>
      <c r="I4486" s="52">
        <v>0</v>
      </c>
      <c r="J4486" s="52">
        <v>0</v>
      </c>
      <c r="K4486" s="52">
        <v>0</v>
      </c>
      <c r="L4486" s="52">
        <v>0</v>
      </c>
      <c r="M4486" s="53">
        <v>0</v>
      </c>
    </row>
    <row r="4487" spans="1:13" x14ac:dyDescent="0.4">
      <c r="A4487" s="54"/>
      <c r="B4487" s="55">
        <v>4469</v>
      </c>
      <c r="C4487" s="55">
        <v>0</v>
      </c>
      <c r="D4487" s="55">
        <v>0</v>
      </c>
      <c r="E4487" s="55">
        <v>0</v>
      </c>
      <c r="F4487" s="55">
        <v>0</v>
      </c>
      <c r="G4487" s="55">
        <v>7781895.2107163314</v>
      </c>
      <c r="H4487" s="55">
        <v>0</v>
      </c>
      <c r="I4487" s="55">
        <v>0</v>
      </c>
      <c r="J4487" s="55">
        <v>0</v>
      </c>
      <c r="K4487" s="55">
        <v>0</v>
      </c>
      <c r="L4487" s="55">
        <v>0</v>
      </c>
      <c r="M4487" s="56">
        <v>7781895.2107163314</v>
      </c>
    </row>
    <row r="4488" spans="1:13" x14ac:dyDescent="0.4">
      <c r="A4488" s="51"/>
      <c r="B4488" s="52">
        <v>4470</v>
      </c>
      <c r="C4488" s="52">
        <v>0</v>
      </c>
      <c r="D4488" s="52">
        <v>0</v>
      </c>
      <c r="E4488" s="52">
        <v>0</v>
      </c>
      <c r="F4488" s="52">
        <v>0</v>
      </c>
      <c r="G4488" s="52">
        <v>0</v>
      </c>
      <c r="H4488" s="52">
        <v>0</v>
      </c>
      <c r="I4488" s="52">
        <v>0</v>
      </c>
      <c r="J4488" s="52">
        <v>0</v>
      </c>
      <c r="K4488" s="52">
        <v>0</v>
      </c>
      <c r="L4488" s="52">
        <v>0</v>
      </c>
      <c r="M4488" s="53">
        <v>0</v>
      </c>
    </row>
    <row r="4489" spans="1:13" x14ac:dyDescent="0.4">
      <c r="A4489" s="54"/>
      <c r="B4489" s="55">
        <v>4471</v>
      </c>
      <c r="C4489" s="55">
        <v>16108912.875253608</v>
      </c>
      <c r="D4489" s="55">
        <v>0</v>
      </c>
      <c r="E4489" s="55">
        <v>0</v>
      </c>
      <c r="F4489" s="55">
        <v>7252471.0721908864</v>
      </c>
      <c r="G4489" s="55">
        <v>0</v>
      </c>
      <c r="H4489" s="55">
        <v>0</v>
      </c>
      <c r="I4489" s="55">
        <v>0</v>
      </c>
      <c r="J4489" s="55">
        <v>47791926.562289134</v>
      </c>
      <c r="K4489" s="55">
        <v>0</v>
      </c>
      <c r="L4489" s="55">
        <v>0</v>
      </c>
      <c r="M4489" s="56">
        <v>35560140.033230126</v>
      </c>
    </row>
    <row r="4490" spans="1:13" x14ac:dyDescent="0.4">
      <c r="A4490" s="51"/>
      <c r="B4490" s="52">
        <v>4472</v>
      </c>
      <c r="C4490" s="52">
        <v>0</v>
      </c>
      <c r="D4490" s="52">
        <v>0</v>
      </c>
      <c r="E4490" s="52">
        <v>0</v>
      </c>
      <c r="F4490" s="52">
        <v>0</v>
      </c>
      <c r="G4490" s="52">
        <v>0</v>
      </c>
      <c r="H4490" s="52">
        <v>0</v>
      </c>
      <c r="I4490" s="52">
        <v>0</v>
      </c>
      <c r="J4490" s="52">
        <v>0</v>
      </c>
      <c r="K4490" s="52">
        <v>0</v>
      </c>
      <c r="L4490" s="52">
        <v>6663590.2844667006</v>
      </c>
      <c r="M4490" s="53">
        <v>6663590.2844667006</v>
      </c>
    </row>
    <row r="4491" spans="1:13" x14ac:dyDescent="0.4">
      <c r="A4491" s="54"/>
      <c r="B4491" s="55">
        <v>4473</v>
      </c>
      <c r="C4491" s="55">
        <v>28319678.881052971</v>
      </c>
      <c r="D4491" s="55">
        <v>0</v>
      </c>
      <c r="E4491" s="55">
        <v>0</v>
      </c>
      <c r="F4491" s="55">
        <v>0</v>
      </c>
      <c r="G4491" s="55">
        <v>0</v>
      </c>
      <c r="H4491" s="55">
        <v>0</v>
      </c>
      <c r="I4491" s="55">
        <v>0</v>
      </c>
      <c r="J4491" s="55">
        <v>8281333.8888145182</v>
      </c>
      <c r="K4491" s="55">
        <v>6230194.2225656556</v>
      </c>
      <c r="L4491" s="55">
        <v>0</v>
      </c>
      <c r="M4491" s="56">
        <v>34549873.103618629</v>
      </c>
    </row>
    <row r="4492" spans="1:13" x14ac:dyDescent="0.4">
      <c r="A4492" s="51"/>
      <c r="B4492" s="52">
        <v>4474</v>
      </c>
      <c r="C4492" s="52">
        <v>0</v>
      </c>
      <c r="D4492" s="52">
        <v>0</v>
      </c>
      <c r="E4492" s="52">
        <v>0</v>
      </c>
      <c r="F4492" s="52">
        <v>349133228.37097138</v>
      </c>
      <c r="G4492" s="52">
        <v>0</v>
      </c>
      <c r="H4492" s="52">
        <v>0</v>
      </c>
      <c r="I4492" s="52">
        <v>0</v>
      </c>
      <c r="J4492" s="52">
        <v>0</v>
      </c>
      <c r="K4492" s="52">
        <v>0</v>
      </c>
      <c r="L4492" s="52">
        <v>0</v>
      </c>
      <c r="M4492" s="53">
        <v>349133228.37097138</v>
      </c>
    </row>
    <row r="4493" spans="1:13" x14ac:dyDescent="0.4">
      <c r="A4493" s="54"/>
      <c r="B4493" s="55">
        <v>4475</v>
      </c>
      <c r="C4493" s="55">
        <v>0</v>
      </c>
      <c r="D4493" s="55">
        <v>0</v>
      </c>
      <c r="E4493" s="55">
        <v>0</v>
      </c>
      <c r="F4493" s="55">
        <v>0</v>
      </c>
      <c r="G4493" s="55">
        <v>0</v>
      </c>
      <c r="H4493" s="55">
        <v>0</v>
      </c>
      <c r="I4493" s="55">
        <v>0</v>
      </c>
      <c r="J4493" s="55">
        <v>0</v>
      </c>
      <c r="K4493" s="55">
        <v>22248226.432831101</v>
      </c>
      <c r="L4493" s="55">
        <v>0</v>
      </c>
      <c r="M4493" s="56">
        <v>22248226.432831101</v>
      </c>
    </row>
    <row r="4494" spans="1:13" x14ac:dyDescent="0.4">
      <c r="A4494" s="51"/>
      <c r="B4494" s="52">
        <v>4476</v>
      </c>
      <c r="C4494" s="52">
        <v>0</v>
      </c>
      <c r="D4494" s="52">
        <v>0</v>
      </c>
      <c r="E4494" s="52">
        <v>0</v>
      </c>
      <c r="F4494" s="52">
        <v>6565191.4094465943</v>
      </c>
      <c r="G4494" s="52">
        <v>0</v>
      </c>
      <c r="H4494" s="52">
        <v>0</v>
      </c>
      <c r="I4494" s="52">
        <v>0</v>
      </c>
      <c r="J4494" s="52">
        <v>5987164.5066860616</v>
      </c>
      <c r="K4494" s="52">
        <v>23243326.707646407</v>
      </c>
      <c r="L4494" s="52">
        <v>0</v>
      </c>
      <c r="M4494" s="53">
        <v>29808518.117093001</v>
      </c>
    </row>
    <row r="4495" spans="1:13" x14ac:dyDescent="0.4">
      <c r="A4495" s="54"/>
      <c r="B4495" s="55">
        <v>4477</v>
      </c>
      <c r="C4495" s="55">
        <v>0</v>
      </c>
      <c r="D4495" s="55">
        <v>0</v>
      </c>
      <c r="E4495" s="55">
        <v>0</v>
      </c>
      <c r="F4495" s="55">
        <v>0</v>
      </c>
      <c r="G4495" s="55">
        <v>8381940.7242615726</v>
      </c>
      <c r="H4495" s="55">
        <v>0</v>
      </c>
      <c r="I4495" s="55">
        <v>0</v>
      </c>
      <c r="J4495" s="55">
        <v>8168170.8394752946</v>
      </c>
      <c r="K4495" s="55">
        <v>8332235.3716467777</v>
      </c>
      <c r="L4495" s="55">
        <v>0</v>
      </c>
      <c r="M4495" s="56">
        <v>16714176.095908348</v>
      </c>
    </row>
    <row r="4496" spans="1:13" x14ac:dyDescent="0.4">
      <c r="A4496" s="51"/>
      <c r="B4496" s="52">
        <v>4478</v>
      </c>
      <c r="C4496" s="52">
        <v>0</v>
      </c>
      <c r="D4496" s="52">
        <v>0</v>
      </c>
      <c r="E4496" s="52">
        <v>0</v>
      </c>
      <c r="F4496" s="52">
        <v>0</v>
      </c>
      <c r="G4496" s="52">
        <v>0</v>
      </c>
      <c r="H4496" s="52">
        <v>0</v>
      </c>
      <c r="I4496" s="52">
        <v>0</v>
      </c>
      <c r="J4496" s="52">
        <v>0</v>
      </c>
      <c r="K4496" s="52">
        <v>0</v>
      </c>
      <c r="L4496" s="52">
        <v>0</v>
      </c>
      <c r="M4496" s="53">
        <v>7164600.1586109716</v>
      </c>
    </row>
    <row r="4497" spans="1:13" x14ac:dyDescent="0.4">
      <c r="A4497" s="54"/>
      <c r="B4497" s="55">
        <v>4479</v>
      </c>
      <c r="C4497" s="55">
        <v>7384241.5477950014</v>
      </c>
      <c r="D4497" s="55">
        <v>0</v>
      </c>
      <c r="E4497" s="55">
        <v>0</v>
      </c>
      <c r="F4497" s="55">
        <v>0</v>
      </c>
      <c r="G4497" s="55">
        <v>0</v>
      </c>
      <c r="H4497" s="55">
        <v>0</v>
      </c>
      <c r="I4497" s="55">
        <v>8799194.9753928892</v>
      </c>
      <c r="J4497" s="55">
        <v>6080540.4992833035</v>
      </c>
      <c r="K4497" s="55">
        <v>0</v>
      </c>
      <c r="L4497" s="55">
        <v>0</v>
      </c>
      <c r="M4497" s="56">
        <v>16183436.523187893</v>
      </c>
    </row>
    <row r="4498" spans="1:13" x14ac:dyDescent="0.4">
      <c r="A4498" s="51"/>
      <c r="B4498" s="52">
        <v>4480</v>
      </c>
      <c r="C4498" s="52">
        <v>0</v>
      </c>
      <c r="D4498" s="52">
        <v>0</v>
      </c>
      <c r="E4498" s="52">
        <v>0</v>
      </c>
      <c r="F4498" s="52">
        <v>0</v>
      </c>
      <c r="G4498" s="52">
        <v>0</v>
      </c>
      <c r="H4498" s="52">
        <v>0</v>
      </c>
      <c r="I4498" s="52">
        <v>0</v>
      </c>
      <c r="J4498" s="52">
        <v>0</v>
      </c>
      <c r="K4498" s="52">
        <v>0</v>
      </c>
      <c r="L4498" s="52">
        <v>0</v>
      </c>
      <c r="M4498" s="53">
        <v>0</v>
      </c>
    </row>
    <row r="4499" spans="1:13" x14ac:dyDescent="0.4">
      <c r="A4499" s="54"/>
      <c r="B4499" s="55">
        <v>4481</v>
      </c>
      <c r="C4499" s="55">
        <v>0</v>
      </c>
      <c r="D4499" s="55">
        <v>0</v>
      </c>
      <c r="E4499" s="55">
        <v>0</v>
      </c>
      <c r="F4499" s="55">
        <v>0</v>
      </c>
      <c r="G4499" s="55">
        <v>0</v>
      </c>
      <c r="H4499" s="55">
        <v>0</v>
      </c>
      <c r="I4499" s="55">
        <v>0</v>
      </c>
      <c r="J4499" s="55">
        <v>0</v>
      </c>
      <c r="K4499" s="55">
        <v>0</v>
      </c>
      <c r="L4499" s="55">
        <v>0</v>
      </c>
      <c r="M4499" s="56">
        <v>0</v>
      </c>
    </row>
    <row r="4500" spans="1:13" x14ac:dyDescent="0.4">
      <c r="A4500" s="51"/>
      <c r="B4500" s="52">
        <v>4482</v>
      </c>
      <c r="C4500" s="52">
        <v>0</v>
      </c>
      <c r="D4500" s="52">
        <v>0</v>
      </c>
      <c r="E4500" s="52">
        <v>0</v>
      </c>
      <c r="F4500" s="52">
        <v>0</v>
      </c>
      <c r="G4500" s="52">
        <v>0</v>
      </c>
      <c r="H4500" s="52">
        <v>0</v>
      </c>
      <c r="I4500" s="52">
        <v>0</v>
      </c>
      <c r="J4500" s="52">
        <v>6487331.0188237745</v>
      </c>
      <c r="K4500" s="52">
        <v>0</v>
      </c>
      <c r="L4500" s="52">
        <v>0</v>
      </c>
      <c r="M4500" s="53">
        <v>0</v>
      </c>
    </row>
    <row r="4501" spans="1:13" x14ac:dyDescent="0.4">
      <c r="A4501" s="54"/>
      <c r="B4501" s="55">
        <v>4483</v>
      </c>
      <c r="C4501" s="55">
        <v>0</v>
      </c>
      <c r="D4501" s="55">
        <v>0</v>
      </c>
      <c r="E4501" s="55">
        <v>0</v>
      </c>
      <c r="F4501" s="55">
        <v>6257150.4846874485</v>
      </c>
      <c r="G4501" s="55">
        <v>0</v>
      </c>
      <c r="H4501" s="55">
        <v>0</v>
      </c>
      <c r="I4501" s="55">
        <v>0</v>
      </c>
      <c r="J4501" s="55">
        <v>0</v>
      </c>
      <c r="K4501" s="55">
        <v>0</v>
      </c>
      <c r="L4501" s="55">
        <v>0</v>
      </c>
      <c r="M4501" s="56">
        <v>6257150.4846874485</v>
      </c>
    </row>
    <row r="4502" spans="1:13" x14ac:dyDescent="0.4">
      <c r="A4502" s="51"/>
      <c r="B4502" s="52">
        <v>4484</v>
      </c>
      <c r="C4502" s="52">
        <v>0</v>
      </c>
      <c r="D4502" s="52">
        <v>10535172.194815399</v>
      </c>
      <c r="E4502" s="52">
        <v>0</v>
      </c>
      <c r="F4502" s="52">
        <v>0</v>
      </c>
      <c r="G4502" s="52">
        <v>0</v>
      </c>
      <c r="H4502" s="52">
        <v>0</v>
      </c>
      <c r="I4502" s="52">
        <v>0</v>
      </c>
      <c r="J4502" s="52">
        <v>0</v>
      </c>
      <c r="K4502" s="52">
        <v>0</v>
      </c>
      <c r="L4502" s="52">
        <v>0</v>
      </c>
      <c r="M4502" s="53">
        <v>10535172.194815399</v>
      </c>
    </row>
    <row r="4503" spans="1:13" x14ac:dyDescent="0.4">
      <c r="A4503" s="54"/>
      <c r="B4503" s="55">
        <v>4485</v>
      </c>
      <c r="C4503" s="55">
        <v>0</v>
      </c>
      <c r="D4503" s="55">
        <v>0</v>
      </c>
      <c r="E4503" s="55">
        <v>0</v>
      </c>
      <c r="F4503" s="55">
        <v>0</v>
      </c>
      <c r="G4503" s="55">
        <v>0</v>
      </c>
      <c r="H4503" s="55">
        <v>5955528.3425382879</v>
      </c>
      <c r="I4503" s="55">
        <v>0</v>
      </c>
      <c r="J4503" s="55">
        <v>60089682.471041262</v>
      </c>
      <c r="K4503" s="55">
        <v>0</v>
      </c>
      <c r="L4503" s="55">
        <v>0</v>
      </c>
      <c r="M4503" s="56">
        <v>5955528.3425382879</v>
      </c>
    </row>
    <row r="4504" spans="1:13" x14ac:dyDescent="0.4">
      <c r="A4504" s="51"/>
      <c r="B4504" s="52">
        <v>4486</v>
      </c>
      <c r="C4504" s="52">
        <v>0</v>
      </c>
      <c r="D4504" s="52">
        <v>0</v>
      </c>
      <c r="E4504" s="52">
        <v>39622992.001802213</v>
      </c>
      <c r="F4504" s="52">
        <v>0</v>
      </c>
      <c r="G4504" s="52">
        <v>0</v>
      </c>
      <c r="H4504" s="52">
        <v>0</v>
      </c>
      <c r="I4504" s="52">
        <v>0</v>
      </c>
      <c r="J4504" s="52">
        <v>0</v>
      </c>
      <c r="K4504" s="52">
        <v>6374443.1511685401</v>
      </c>
      <c r="L4504" s="52">
        <v>0</v>
      </c>
      <c r="M4504" s="53">
        <v>45997435.152970754</v>
      </c>
    </row>
    <row r="4505" spans="1:13" x14ac:dyDescent="0.4">
      <c r="A4505" s="54"/>
      <c r="B4505" s="55">
        <v>4487</v>
      </c>
      <c r="C4505" s="55">
        <v>0</v>
      </c>
      <c r="D4505" s="55">
        <v>0</v>
      </c>
      <c r="E4505" s="55">
        <v>0</v>
      </c>
      <c r="F4505" s="55">
        <v>0</v>
      </c>
      <c r="G4505" s="55">
        <v>0</v>
      </c>
      <c r="H4505" s="55">
        <v>0</v>
      </c>
      <c r="I4505" s="55">
        <v>0</v>
      </c>
      <c r="J4505" s="55">
        <v>0</v>
      </c>
      <c r="K4505" s="55">
        <v>0</v>
      </c>
      <c r="L4505" s="55">
        <v>0</v>
      </c>
      <c r="M4505" s="56">
        <v>0</v>
      </c>
    </row>
    <row r="4506" spans="1:13" x14ac:dyDescent="0.4">
      <c r="A4506" s="51"/>
      <c r="B4506" s="52">
        <v>4488</v>
      </c>
      <c r="C4506" s="52">
        <v>0</v>
      </c>
      <c r="D4506" s="52">
        <v>0</v>
      </c>
      <c r="E4506" s="52">
        <v>0</v>
      </c>
      <c r="F4506" s="52">
        <v>0</v>
      </c>
      <c r="G4506" s="52">
        <v>43627401.888742238</v>
      </c>
      <c r="H4506" s="52">
        <v>0</v>
      </c>
      <c r="I4506" s="52">
        <v>0</v>
      </c>
      <c r="J4506" s="52">
        <v>0</v>
      </c>
      <c r="K4506" s="52">
        <v>176340091.37777656</v>
      </c>
      <c r="L4506" s="52">
        <v>0</v>
      </c>
      <c r="M4506" s="53">
        <v>219967493.2665188</v>
      </c>
    </row>
    <row r="4507" spans="1:13" x14ac:dyDescent="0.4">
      <c r="A4507" s="54"/>
      <c r="B4507" s="55">
        <v>4489</v>
      </c>
      <c r="C4507" s="55">
        <v>0</v>
      </c>
      <c r="D4507" s="55">
        <v>0</v>
      </c>
      <c r="E4507" s="55">
        <v>0</v>
      </c>
      <c r="F4507" s="55">
        <v>9306642.9093675911</v>
      </c>
      <c r="G4507" s="55">
        <v>0</v>
      </c>
      <c r="H4507" s="55">
        <v>0</v>
      </c>
      <c r="I4507" s="55">
        <v>0</v>
      </c>
      <c r="J4507" s="55">
        <v>0</v>
      </c>
      <c r="K4507" s="55">
        <v>0</v>
      </c>
      <c r="L4507" s="55">
        <v>0</v>
      </c>
      <c r="M4507" s="56">
        <v>16311720.092172701</v>
      </c>
    </row>
    <row r="4508" spans="1:13" x14ac:dyDescent="0.4">
      <c r="A4508" s="51"/>
      <c r="B4508" s="52">
        <v>4490</v>
      </c>
      <c r="C4508" s="52">
        <v>0</v>
      </c>
      <c r="D4508" s="52">
        <v>0</v>
      </c>
      <c r="E4508" s="52">
        <v>0</v>
      </c>
      <c r="F4508" s="52">
        <v>0</v>
      </c>
      <c r="G4508" s="52">
        <v>0</v>
      </c>
      <c r="H4508" s="52">
        <v>0</v>
      </c>
      <c r="I4508" s="52">
        <v>0</v>
      </c>
      <c r="J4508" s="52">
        <v>0</v>
      </c>
      <c r="K4508" s="52">
        <v>0</v>
      </c>
      <c r="L4508" s="52">
        <v>0</v>
      </c>
      <c r="M4508" s="53">
        <v>0</v>
      </c>
    </row>
    <row r="4509" spans="1:13" x14ac:dyDescent="0.4">
      <c r="A4509" s="54"/>
      <c r="B4509" s="55">
        <v>4491</v>
      </c>
      <c r="C4509" s="55">
        <v>0</v>
      </c>
      <c r="D4509" s="55">
        <v>0</v>
      </c>
      <c r="E4509" s="55">
        <v>0</v>
      </c>
      <c r="F4509" s="55">
        <v>0</v>
      </c>
      <c r="G4509" s="55">
        <v>0</v>
      </c>
      <c r="H4509" s="55">
        <v>0</v>
      </c>
      <c r="I4509" s="55">
        <v>0</v>
      </c>
      <c r="J4509" s="55">
        <v>0</v>
      </c>
      <c r="K4509" s="55">
        <v>639802794.04627073</v>
      </c>
      <c r="L4509" s="55">
        <v>0</v>
      </c>
      <c r="M4509" s="56">
        <v>639802794.04627073</v>
      </c>
    </row>
    <row r="4510" spans="1:13" x14ac:dyDescent="0.4">
      <c r="A4510" s="51"/>
      <c r="B4510" s="52">
        <v>4492</v>
      </c>
      <c r="C4510" s="52">
        <v>0</v>
      </c>
      <c r="D4510" s="52">
        <v>0</v>
      </c>
      <c r="E4510" s="52">
        <v>0</v>
      </c>
      <c r="F4510" s="52">
        <v>0</v>
      </c>
      <c r="G4510" s="52">
        <v>0</v>
      </c>
      <c r="H4510" s="52">
        <v>0</v>
      </c>
      <c r="I4510" s="52">
        <v>0</v>
      </c>
      <c r="J4510" s="52">
        <v>0</v>
      </c>
      <c r="K4510" s="52">
        <v>0</v>
      </c>
      <c r="L4510" s="52">
        <v>0</v>
      </c>
      <c r="M4510" s="53">
        <v>0</v>
      </c>
    </row>
    <row r="4511" spans="1:13" x14ac:dyDescent="0.4">
      <c r="A4511" s="54"/>
      <c r="B4511" s="55">
        <v>4493</v>
      </c>
      <c r="C4511" s="55">
        <v>0</v>
      </c>
      <c r="D4511" s="55">
        <v>0</v>
      </c>
      <c r="E4511" s="55">
        <v>0</v>
      </c>
      <c r="F4511" s="55">
        <v>0</v>
      </c>
      <c r="G4511" s="55">
        <v>6976017.5076739881</v>
      </c>
      <c r="H4511" s="55">
        <v>0</v>
      </c>
      <c r="I4511" s="55">
        <v>0</v>
      </c>
      <c r="J4511" s="55">
        <v>0</v>
      </c>
      <c r="K4511" s="55">
        <v>0</v>
      </c>
      <c r="L4511" s="55">
        <v>0</v>
      </c>
      <c r="M4511" s="56">
        <v>6976017.5076739881</v>
      </c>
    </row>
    <row r="4512" spans="1:13" x14ac:dyDescent="0.4">
      <c r="A4512" s="51"/>
      <c r="B4512" s="52">
        <v>4494</v>
      </c>
      <c r="C4512" s="52">
        <v>7020115.7960554026</v>
      </c>
      <c r="D4512" s="52">
        <v>0</v>
      </c>
      <c r="E4512" s="52">
        <v>0</v>
      </c>
      <c r="F4512" s="52">
        <v>0</v>
      </c>
      <c r="G4512" s="52">
        <v>0</v>
      </c>
      <c r="H4512" s="52">
        <v>5839743.6012758361</v>
      </c>
      <c r="I4512" s="52">
        <v>0</v>
      </c>
      <c r="J4512" s="52">
        <v>0</v>
      </c>
      <c r="K4512" s="52">
        <v>0</v>
      </c>
      <c r="L4512" s="52">
        <v>0</v>
      </c>
      <c r="M4512" s="53">
        <v>12859859.397331238</v>
      </c>
    </row>
    <row r="4513" spans="1:13" x14ac:dyDescent="0.4">
      <c r="A4513" s="54"/>
      <c r="B4513" s="55">
        <v>4495</v>
      </c>
      <c r="C4513" s="55">
        <v>0</v>
      </c>
      <c r="D4513" s="55">
        <v>0</v>
      </c>
      <c r="E4513" s="55">
        <v>0</v>
      </c>
      <c r="F4513" s="55">
        <v>0</v>
      </c>
      <c r="G4513" s="55">
        <v>0</v>
      </c>
      <c r="H4513" s="55">
        <v>0</v>
      </c>
      <c r="I4513" s="55">
        <v>0</v>
      </c>
      <c r="J4513" s="55">
        <v>0</v>
      </c>
      <c r="K4513" s="55">
        <v>0</v>
      </c>
      <c r="L4513" s="55">
        <v>0</v>
      </c>
      <c r="M4513" s="56">
        <v>0</v>
      </c>
    </row>
    <row r="4514" spans="1:13" x14ac:dyDescent="0.4">
      <c r="A4514" s="51"/>
      <c r="B4514" s="52">
        <v>4496</v>
      </c>
      <c r="C4514" s="52">
        <v>0</v>
      </c>
      <c r="D4514" s="52">
        <v>0</v>
      </c>
      <c r="E4514" s="52">
        <v>0</v>
      </c>
      <c r="F4514" s="52">
        <v>0</v>
      </c>
      <c r="G4514" s="52">
        <v>0</v>
      </c>
      <c r="H4514" s="52">
        <v>0</v>
      </c>
      <c r="I4514" s="52">
        <v>0</v>
      </c>
      <c r="J4514" s="52">
        <v>0</v>
      </c>
      <c r="K4514" s="52">
        <v>0</v>
      </c>
      <c r="L4514" s="52">
        <v>0</v>
      </c>
      <c r="M4514" s="53">
        <v>81385889.550421119</v>
      </c>
    </row>
    <row r="4515" spans="1:13" x14ac:dyDescent="0.4">
      <c r="A4515" s="54"/>
      <c r="B4515" s="55">
        <v>4497</v>
      </c>
      <c r="C4515" s="55">
        <v>0</v>
      </c>
      <c r="D4515" s="55">
        <v>0</v>
      </c>
      <c r="E4515" s="55">
        <v>0</v>
      </c>
      <c r="F4515" s="55">
        <v>6687358.9543659985</v>
      </c>
      <c r="G4515" s="55">
        <v>0</v>
      </c>
      <c r="H4515" s="55">
        <v>17588326.672273394</v>
      </c>
      <c r="I4515" s="55">
        <v>0</v>
      </c>
      <c r="J4515" s="55">
        <v>0</v>
      </c>
      <c r="K4515" s="55">
        <v>0</v>
      </c>
      <c r="L4515" s="55">
        <v>0</v>
      </c>
      <c r="M4515" s="56">
        <v>24275685.626639392</v>
      </c>
    </row>
    <row r="4516" spans="1:13" x14ac:dyDescent="0.4">
      <c r="A4516" s="51"/>
      <c r="B4516" s="52">
        <v>4498</v>
      </c>
      <c r="C4516" s="52">
        <v>0</v>
      </c>
      <c r="D4516" s="52">
        <v>0</v>
      </c>
      <c r="E4516" s="52">
        <v>0</v>
      </c>
      <c r="F4516" s="52">
        <v>0</v>
      </c>
      <c r="G4516" s="52">
        <v>0</v>
      </c>
      <c r="H4516" s="52">
        <v>0</v>
      </c>
      <c r="I4516" s="52">
        <v>0</v>
      </c>
      <c r="J4516" s="52">
        <v>0</v>
      </c>
      <c r="K4516" s="52">
        <v>33368444.83128247</v>
      </c>
      <c r="L4516" s="52">
        <v>0</v>
      </c>
      <c r="M4516" s="53">
        <v>33368444.83128247</v>
      </c>
    </row>
    <row r="4517" spans="1:13" x14ac:dyDescent="0.4">
      <c r="A4517" s="54"/>
      <c r="B4517" s="55">
        <v>4499</v>
      </c>
      <c r="C4517" s="55">
        <v>0</v>
      </c>
      <c r="D4517" s="55">
        <v>0</v>
      </c>
      <c r="E4517" s="55">
        <v>0</v>
      </c>
      <c r="F4517" s="55">
        <v>0</v>
      </c>
      <c r="G4517" s="55">
        <v>0</v>
      </c>
      <c r="H4517" s="55">
        <v>0</v>
      </c>
      <c r="I4517" s="55">
        <v>0</v>
      </c>
      <c r="J4517" s="55">
        <v>0</v>
      </c>
      <c r="K4517" s="55">
        <v>0</v>
      </c>
      <c r="L4517" s="55">
        <v>0</v>
      </c>
      <c r="M4517" s="56">
        <v>0</v>
      </c>
    </row>
    <row r="4518" spans="1:13" x14ac:dyDescent="0.4">
      <c r="A4518" s="51"/>
      <c r="B4518" s="52">
        <v>4500</v>
      </c>
      <c r="C4518" s="52">
        <v>0</v>
      </c>
      <c r="D4518" s="52">
        <v>0</v>
      </c>
      <c r="E4518" s="52">
        <v>0</v>
      </c>
      <c r="F4518" s="52">
        <v>0</v>
      </c>
      <c r="G4518" s="52">
        <v>0</v>
      </c>
      <c r="H4518" s="52">
        <v>0</v>
      </c>
      <c r="I4518" s="52">
        <v>0</v>
      </c>
      <c r="J4518" s="52">
        <v>0</v>
      </c>
      <c r="K4518" s="52">
        <v>27043810.438804571</v>
      </c>
      <c r="L4518" s="52">
        <v>0</v>
      </c>
      <c r="M4518" s="53">
        <v>27043810.438804571</v>
      </c>
    </row>
    <row r="4519" spans="1:13" x14ac:dyDescent="0.4">
      <c r="A4519" s="54"/>
      <c r="B4519" s="55">
        <v>4501</v>
      </c>
      <c r="C4519" s="55">
        <v>0</v>
      </c>
      <c r="D4519" s="55">
        <v>0</v>
      </c>
      <c r="E4519" s="55">
        <v>0</v>
      </c>
      <c r="F4519" s="55">
        <v>0</v>
      </c>
      <c r="G4519" s="55">
        <v>0</v>
      </c>
      <c r="H4519" s="55">
        <v>0</v>
      </c>
      <c r="I4519" s="55">
        <v>0</v>
      </c>
      <c r="J4519" s="55">
        <v>0</v>
      </c>
      <c r="K4519" s="55">
        <v>0</v>
      </c>
      <c r="L4519" s="55">
        <v>0</v>
      </c>
      <c r="M4519" s="56">
        <v>0</v>
      </c>
    </row>
    <row r="4520" spans="1:13" x14ac:dyDescent="0.4">
      <c r="A4520" s="51"/>
      <c r="B4520" s="52">
        <v>4502</v>
      </c>
      <c r="C4520" s="52">
        <v>0</v>
      </c>
      <c r="D4520" s="52">
        <v>7469337.0753961634</v>
      </c>
      <c r="E4520" s="52">
        <v>13247683.55221276</v>
      </c>
      <c r="F4520" s="52">
        <v>0</v>
      </c>
      <c r="G4520" s="52">
        <v>0</v>
      </c>
      <c r="H4520" s="52">
        <v>0</v>
      </c>
      <c r="I4520" s="52">
        <v>0</v>
      </c>
      <c r="J4520" s="52">
        <v>5953197.4080431331</v>
      </c>
      <c r="K4520" s="52">
        <v>6544723.1360239917</v>
      </c>
      <c r="L4520" s="52">
        <v>0</v>
      </c>
      <c r="M4520" s="53">
        <v>27261743.763632912</v>
      </c>
    </row>
    <row r="4521" spans="1:13" x14ac:dyDescent="0.4">
      <c r="A4521" s="54"/>
      <c r="B4521" s="55">
        <v>4503</v>
      </c>
      <c r="C4521" s="55">
        <v>6460510.7542433487</v>
      </c>
      <c r="D4521" s="55">
        <v>0</v>
      </c>
      <c r="E4521" s="55">
        <v>0</v>
      </c>
      <c r="F4521" s="55">
        <v>0</v>
      </c>
      <c r="G4521" s="55">
        <v>0</v>
      </c>
      <c r="H4521" s="55">
        <v>0</v>
      </c>
      <c r="I4521" s="55">
        <v>0</v>
      </c>
      <c r="J4521" s="55">
        <v>0</v>
      </c>
      <c r="K4521" s="55">
        <v>0</v>
      </c>
      <c r="L4521" s="55">
        <v>0</v>
      </c>
      <c r="M4521" s="56">
        <v>6460510.7542433487</v>
      </c>
    </row>
    <row r="4522" spans="1:13" x14ac:dyDescent="0.4">
      <c r="A4522" s="51"/>
      <c r="B4522" s="52">
        <v>4504</v>
      </c>
      <c r="C4522" s="52">
        <v>0</v>
      </c>
      <c r="D4522" s="52">
        <v>0</v>
      </c>
      <c r="E4522" s="52">
        <v>0</v>
      </c>
      <c r="F4522" s="52">
        <v>0</v>
      </c>
      <c r="G4522" s="52">
        <v>0</v>
      </c>
      <c r="H4522" s="52">
        <v>0</v>
      </c>
      <c r="I4522" s="52">
        <v>0</v>
      </c>
      <c r="J4522" s="52">
        <v>0</v>
      </c>
      <c r="K4522" s="52">
        <v>0</v>
      </c>
      <c r="L4522" s="52">
        <v>0</v>
      </c>
      <c r="M4522" s="53">
        <v>0</v>
      </c>
    </row>
    <row r="4523" spans="1:13" x14ac:dyDescent="0.4">
      <c r="A4523" s="54"/>
      <c r="B4523" s="55">
        <v>4505</v>
      </c>
      <c r="C4523" s="55">
        <v>6039137.5800099568</v>
      </c>
      <c r="D4523" s="55">
        <v>0</v>
      </c>
      <c r="E4523" s="55">
        <v>0</v>
      </c>
      <c r="F4523" s="55">
        <v>0</v>
      </c>
      <c r="G4523" s="55">
        <v>0</v>
      </c>
      <c r="H4523" s="55">
        <v>0</v>
      </c>
      <c r="I4523" s="55">
        <v>0</v>
      </c>
      <c r="J4523" s="55">
        <v>0</v>
      </c>
      <c r="K4523" s="55">
        <v>0</v>
      </c>
      <c r="L4523" s="55">
        <v>16971651.845362544</v>
      </c>
      <c r="M4523" s="56">
        <v>23010789.4253725</v>
      </c>
    </row>
    <row r="4524" spans="1:13" x14ac:dyDescent="0.4">
      <c r="A4524" s="51"/>
      <c r="B4524" s="52">
        <v>4506</v>
      </c>
      <c r="C4524" s="52">
        <v>5826559.7046876345</v>
      </c>
      <c r="D4524" s="52">
        <v>0</v>
      </c>
      <c r="E4524" s="52">
        <v>0</v>
      </c>
      <c r="F4524" s="52">
        <v>0</v>
      </c>
      <c r="G4524" s="52">
        <v>0</v>
      </c>
      <c r="H4524" s="52">
        <v>0</v>
      </c>
      <c r="I4524" s="52">
        <v>0</v>
      </c>
      <c r="J4524" s="52">
        <v>0</v>
      </c>
      <c r="K4524" s="52">
        <v>0</v>
      </c>
      <c r="L4524" s="52">
        <v>0</v>
      </c>
      <c r="M4524" s="53">
        <v>5826559.7046876345</v>
      </c>
    </row>
    <row r="4525" spans="1:13" x14ac:dyDescent="0.4">
      <c r="A4525" s="54"/>
      <c r="B4525" s="55">
        <v>4507</v>
      </c>
      <c r="C4525" s="55">
        <v>7678791.6705860877</v>
      </c>
      <c r="D4525" s="55">
        <v>0</v>
      </c>
      <c r="E4525" s="55">
        <v>7688080.2571691619</v>
      </c>
      <c r="F4525" s="55">
        <v>5789037.6802996742</v>
      </c>
      <c r="G4525" s="55">
        <v>0</v>
      </c>
      <c r="H4525" s="55">
        <v>0</v>
      </c>
      <c r="I4525" s="55">
        <v>0</v>
      </c>
      <c r="J4525" s="55">
        <v>0</v>
      </c>
      <c r="K4525" s="55">
        <v>0</v>
      </c>
      <c r="L4525" s="55">
        <v>0</v>
      </c>
      <c r="M4525" s="56">
        <v>21155909.608054925</v>
      </c>
    </row>
    <row r="4526" spans="1:13" x14ac:dyDescent="0.4">
      <c r="A4526" s="51"/>
      <c r="B4526" s="52">
        <v>4508</v>
      </c>
      <c r="C4526" s="52">
        <v>0</v>
      </c>
      <c r="D4526" s="52">
        <v>0</v>
      </c>
      <c r="E4526" s="52">
        <v>0</v>
      </c>
      <c r="F4526" s="52">
        <v>0</v>
      </c>
      <c r="G4526" s="52">
        <v>0</v>
      </c>
      <c r="H4526" s="52">
        <v>0</v>
      </c>
      <c r="I4526" s="52">
        <v>0</v>
      </c>
      <c r="J4526" s="52">
        <v>0</v>
      </c>
      <c r="K4526" s="52">
        <v>0</v>
      </c>
      <c r="L4526" s="52">
        <v>0</v>
      </c>
      <c r="M4526" s="53">
        <v>0</v>
      </c>
    </row>
    <row r="4527" spans="1:13" x14ac:dyDescent="0.4">
      <c r="A4527" s="54"/>
      <c r="B4527" s="55">
        <v>4509</v>
      </c>
      <c r="C4527" s="55">
        <v>0</v>
      </c>
      <c r="D4527" s="55">
        <v>0</v>
      </c>
      <c r="E4527" s="55">
        <v>0</v>
      </c>
      <c r="F4527" s="55">
        <v>0</v>
      </c>
      <c r="G4527" s="55">
        <v>0</v>
      </c>
      <c r="H4527" s="55">
        <v>0</v>
      </c>
      <c r="I4527" s="55">
        <v>0</v>
      </c>
      <c r="J4527" s="55">
        <v>0</v>
      </c>
      <c r="K4527" s="55">
        <v>0</v>
      </c>
      <c r="L4527" s="55">
        <v>0</v>
      </c>
      <c r="M4527" s="56">
        <v>0</v>
      </c>
    </row>
    <row r="4528" spans="1:13" x14ac:dyDescent="0.4">
      <c r="A4528" s="51"/>
      <c r="B4528" s="52">
        <v>4510</v>
      </c>
      <c r="C4528" s="52">
        <v>0</v>
      </c>
      <c r="D4528" s="52">
        <v>40606301.302894376</v>
      </c>
      <c r="E4528" s="52">
        <v>13929370.078729937</v>
      </c>
      <c r="F4528" s="52">
        <v>0</v>
      </c>
      <c r="G4528" s="52">
        <v>0</v>
      </c>
      <c r="H4528" s="52">
        <v>0</v>
      </c>
      <c r="I4528" s="52">
        <v>0</v>
      </c>
      <c r="J4528" s="52">
        <v>0</v>
      </c>
      <c r="K4528" s="52">
        <v>0</v>
      </c>
      <c r="L4528" s="52">
        <v>0</v>
      </c>
      <c r="M4528" s="53">
        <v>54535671.381624311</v>
      </c>
    </row>
    <row r="4529" spans="1:13" x14ac:dyDescent="0.4">
      <c r="A4529" s="54"/>
      <c r="B4529" s="55">
        <v>4511</v>
      </c>
      <c r="C4529" s="55">
        <v>0</v>
      </c>
      <c r="D4529" s="55">
        <v>0</v>
      </c>
      <c r="E4529" s="55">
        <v>0</v>
      </c>
      <c r="F4529" s="55">
        <v>0</v>
      </c>
      <c r="G4529" s="55">
        <v>0</v>
      </c>
      <c r="H4529" s="55">
        <v>0</v>
      </c>
      <c r="I4529" s="55">
        <v>19685460.982147351</v>
      </c>
      <c r="J4529" s="55">
        <v>0</v>
      </c>
      <c r="K4529" s="55">
        <v>0</v>
      </c>
      <c r="L4529" s="55">
        <v>0</v>
      </c>
      <c r="M4529" s="56">
        <v>19685460.982147351</v>
      </c>
    </row>
    <row r="4530" spans="1:13" x14ac:dyDescent="0.4">
      <c r="A4530" s="51"/>
      <c r="B4530" s="52">
        <v>4512</v>
      </c>
      <c r="C4530" s="52">
        <v>0</v>
      </c>
      <c r="D4530" s="52">
        <v>0</v>
      </c>
      <c r="E4530" s="52">
        <v>0</v>
      </c>
      <c r="F4530" s="52">
        <v>0</v>
      </c>
      <c r="G4530" s="52">
        <v>0</v>
      </c>
      <c r="H4530" s="52">
        <v>0</v>
      </c>
      <c r="I4530" s="52">
        <v>5859492.9062987529</v>
      </c>
      <c r="J4530" s="52">
        <v>0</v>
      </c>
      <c r="K4530" s="52">
        <v>23575859.097670723</v>
      </c>
      <c r="L4530" s="52">
        <v>0</v>
      </c>
      <c r="M4530" s="53">
        <v>29435352.003969476</v>
      </c>
    </row>
    <row r="4531" spans="1:13" x14ac:dyDescent="0.4">
      <c r="A4531" s="54"/>
      <c r="B4531" s="55">
        <v>4513</v>
      </c>
      <c r="C4531" s="55">
        <v>0</v>
      </c>
      <c r="D4531" s="55">
        <v>0</v>
      </c>
      <c r="E4531" s="55">
        <v>0</v>
      </c>
      <c r="F4531" s="55">
        <v>0</v>
      </c>
      <c r="G4531" s="55">
        <v>6035527.3318231758</v>
      </c>
      <c r="H4531" s="55">
        <v>0</v>
      </c>
      <c r="I4531" s="55">
        <v>0</v>
      </c>
      <c r="J4531" s="55">
        <v>0</v>
      </c>
      <c r="K4531" s="55">
        <v>0</v>
      </c>
      <c r="L4531" s="55">
        <v>0</v>
      </c>
      <c r="M4531" s="56">
        <v>6035527.3318231758</v>
      </c>
    </row>
    <row r="4532" spans="1:13" x14ac:dyDescent="0.4">
      <c r="A4532" s="51"/>
      <c r="B4532" s="52">
        <v>4514</v>
      </c>
      <c r="C4532" s="52">
        <v>0</v>
      </c>
      <c r="D4532" s="52">
        <v>0</v>
      </c>
      <c r="E4532" s="52">
        <v>0</v>
      </c>
      <c r="F4532" s="52">
        <v>0</v>
      </c>
      <c r="G4532" s="52">
        <v>0</v>
      </c>
      <c r="H4532" s="52">
        <v>0</v>
      </c>
      <c r="I4532" s="52">
        <v>0</v>
      </c>
      <c r="J4532" s="52">
        <v>0</v>
      </c>
      <c r="K4532" s="52">
        <v>14044784.623622084</v>
      </c>
      <c r="L4532" s="52">
        <v>0</v>
      </c>
      <c r="M4532" s="53">
        <v>14044784.623622084</v>
      </c>
    </row>
    <row r="4533" spans="1:13" x14ac:dyDescent="0.4">
      <c r="A4533" s="54"/>
      <c r="B4533" s="55">
        <v>4515</v>
      </c>
      <c r="C4533" s="55">
        <v>0</v>
      </c>
      <c r="D4533" s="55">
        <v>0</v>
      </c>
      <c r="E4533" s="55">
        <v>0</v>
      </c>
      <c r="F4533" s="55">
        <v>0</v>
      </c>
      <c r="G4533" s="55">
        <v>0</v>
      </c>
      <c r="H4533" s="55">
        <v>0</v>
      </c>
      <c r="I4533" s="55">
        <v>0</v>
      </c>
      <c r="J4533" s="55">
        <v>0</v>
      </c>
      <c r="K4533" s="55">
        <v>8043237.1104436591</v>
      </c>
      <c r="L4533" s="55">
        <v>0</v>
      </c>
      <c r="M4533" s="56">
        <v>8043237.1104436591</v>
      </c>
    </row>
    <row r="4534" spans="1:13" x14ac:dyDescent="0.4">
      <c r="A4534" s="51"/>
      <c r="B4534" s="52">
        <v>4516</v>
      </c>
      <c r="C4534" s="52">
        <v>0</v>
      </c>
      <c r="D4534" s="52">
        <v>0</v>
      </c>
      <c r="E4534" s="52">
        <v>0</v>
      </c>
      <c r="F4534" s="52">
        <v>0</v>
      </c>
      <c r="G4534" s="52">
        <v>0</v>
      </c>
      <c r="H4534" s="52">
        <v>0</v>
      </c>
      <c r="I4534" s="52">
        <v>0</v>
      </c>
      <c r="J4534" s="52">
        <v>0</v>
      </c>
      <c r="K4534" s="52">
        <v>7744667.5451393295</v>
      </c>
      <c r="L4534" s="52">
        <v>0</v>
      </c>
      <c r="M4534" s="53">
        <v>7744667.5451393295</v>
      </c>
    </row>
    <row r="4535" spans="1:13" x14ac:dyDescent="0.4">
      <c r="A4535" s="54"/>
      <c r="B4535" s="55">
        <v>4517</v>
      </c>
      <c r="C4535" s="55">
        <v>0</v>
      </c>
      <c r="D4535" s="55">
        <v>0</v>
      </c>
      <c r="E4535" s="55">
        <v>0</v>
      </c>
      <c r="F4535" s="55">
        <v>0</v>
      </c>
      <c r="G4535" s="55">
        <v>7052900.6457122937</v>
      </c>
      <c r="H4535" s="55">
        <v>0</v>
      </c>
      <c r="I4535" s="55">
        <v>14289839.166352063</v>
      </c>
      <c r="J4535" s="55">
        <v>0</v>
      </c>
      <c r="K4535" s="55">
        <v>0</v>
      </c>
      <c r="L4535" s="55">
        <v>0</v>
      </c>
      <c r="M4535" s="56">
        <v>21342739.812064357</v>
      </c>
    </row>
    <row r="4536" spans="1:13" x14ac:dyDescent="0.4">
      <c r="A4536" s="51"/>
      <c r="B4536" s="52">
        <v>4518</v>
      </c>
      <c r="C4536" s="52">
        <v>20984819.06805433</v>
      </c>
      <c r="D4536" s="52">
        <v>16175448.1509015</v>
      </c>
      <c r="E4536" s="52">
        <v>5926623.1834133696</v>
      </c>
      <c r="F4536" s="52">
        <v>0</v>
      </c>
      <c r="G4536" s="52">
        <v>0</v>
      </c>
      <c r="H4536" s="52">
        <v>0</v>
      </c>
      <c r="I4536" s="52">
        <v>0</v>
      </c>
      <c r="J4536" s="52">
        <v>0</v>
      </c>
      <c r="K4536" s="52">
        <v>0</v>
      </c>
      <c r="L4536" s="52">
        <v>0</v>
      </c>
      <c r="M4536" s="53">
        <v>43086890.402369201</v>
      </c>
    </row>
    <row r="4537" spans="1:13" x14ac:dyDescent="0.4">
      <c r="A4537" s="54"/>
      <c r="B4537" s="55">
        <v>4519</v>
      </c>
      <c r="C4537" s="55">
        <v>0</v>
      </c>
      <c r="D4537" s="55">
        <v>0</v>
      </c>
      <c r="E4537" s="55">
        <v>0</v>
      </c>
      <c r="F4537" s="55">
        <v>0</v>
      </c>
      <c r="G4537" s="55">
        <v>0</v>
      </c>
      <c r="H4537" s="55">
        <v>0</v>
      </c>
      <c r="I4537" s="55">
        <v>0</v>
      </c>
      <c r="J4537" s="55">
        <v>29974574.693512071</v>
      </c>
      <c r="K4537" s="55">
        <v>0</v>
      </c>
      <c r="L4537" s="55">
        <v>0</v>
      </c>
      <c r="M4537" s="56">
        <v>0</v>
      </c>
    </row>
    <row r="4538" spans="1:13" x14ac:dyDescent="0.4">
      <c r="A4538" s="51"/>
      <c r="B4538" s="52">
        <v>4520</v>
      </c>
      <c r="C4538" s="52">
        <v>0</v>
      </c>
      <c r="D4538" s="52">
        <v>0</v>
      </c>
      <c r="E4538" s="52">
        <v>0</v>
      </c>
      <c r="F4538" s="52">
        <v>0</v>
      </c>
      <c r="G4538" s="52">
        <v>0</v>
      </c>
      <c r="H4538" s="52">
        <v>0</v>
      </c>
      <c r="I4538" s="52">
        <v>81156625.970657229</v>
      </c>
      <c r="J4538" s="52">
        <v>0</v>
      </c>
      <c r="K4538" s="52">
        <v>0</v>
      </c>
      <c r="L4538" s="52">
        <v>0</v>
      </c>
      <c r="M4538" s="53">
        <v>81156625.970657229</v>
      </c>
    </row>
    <row r="4539" spans="1:13" x14ac:dyDescent="0.4">
      <c r="A4539" s="54"/>
      <c r="B4539" s="55">
        <v>4521</v>
      </c>
      <c r="C4539" s="55">
        <v>0</v>
      </c>
      <c r="D4539" s="55">
        <v>0</v>
      </c>
      <c r="E4539" s="55">
        <v>0</v>
      </c>
      <c r="F4539" s="55">
        <v>0</v>
      </c>
      <c r="G4539" s="55">
        <v>0</v>
      </c>
      <c r="H4539" s="55">
        <v>0</v>
      </c>
      <c r="I4539" s="55">
        <v>7501588.8983982429</v>
      </c>
      <c r="J4539" s="55">
        <v>0</v>
      </c>
      <c r="K4539" s="55">
        <v>0</v>
      </c>
      <c r="L4539" s="55">
        <v>0</v>
      </c>
      <c r="M4539" s="56">
        <v>7501588.8983982429</v>
      </c>
    </row>
    <row r="4540" spans="1:13" x14ac:dyDescent="0.4">
      <c r="A4540" s="51"/>
      <c r="B4540" s="52">
        <v>4522</v>
      </c>
      <c r="C4540" s="52">
        <v>54069677.162862733</v>
      </c>
      <c r="D4540" s="52">
        <v>0</v>
      </c>
      <c r="E4540" s="52">
        <v>0</v>
      </c>
      <c r="F4540" s="52">
        <v>0</v>
      </c>
      <c r="G4540" s="52">
        <v>0</v>
      </c>
      <c r="H4540" s="52">
        <v>23850627.747985132</v>
      </c>
      <c r="I4540" s="52">
        <v>0</v>
      </c>
      <c r="J4540" s="52">
        <v>0</v>
      </c>
      <c r="K4540" s="52">
        <v>0</v>
      </c>
      <c r="L4540" s="52">
        <v>0</v>
      </c>
      <c r="M4540" s="53">
        <v>77920304.910847872</v>
      </c>
    </row>
    <row r="4541" spans="1:13" x14ac:dyDescent="0.4">
      <c r="A4541" s="54"/>
      <c r="B4541" s="55">
        <v>4523</v>
      </c>
      <c r="C4541" s="55">
        <v>0</v>
      </c>
      <c r="D4541" s="55">
        <v>0</v>
      </c>
      <c r="E4541" s="55">
        <v>0</v>
      </c>
      <c r="F4541" s="55">
        <v>0</v>
      </c>
      <c r="G4541" s="55">
        <v>0</v>
      </c>
      <c r="H4541" s="55">
        <v>6776460.0007270072</v>
      </c>
      <c r="I4541" s="55">
        <v>0</v>
      </c>
      <c r="J4541" s="55">
        <v>0</v>
      </c>
      <c r="K4541" s="55">
        <v>6001287.254289967</v>
      </c>
      <c r="L4541" s="55">
        <v>0</v>
      </c>
      <c r="M4541" s="56">
        <v>12777747.255016975</v>
      </c>
    </row>
    <row r="4542" spans="1:13" x14ac:dyDescent="0.4">
      <c r="A4542" s="51"/>
      <c r="B4542" s="52">
        <v>4524</v>
      </c>
      <c r="C4542" s="52">
        <v>12175774.149845105</v>
      </c>
      <c r="D4542" s="52">
        <v>6163334.6923253518</v>
      </c>
      <c r="E4542" s="52">
        <v>0</v>
      </c>
      <c r="F4542" s="52">
        <v>0</v>
      </c>
      <c r="G4542" s="52">
        <v>0</v>
      </c>
      <c r="H4542" s="52">
        <v>0</v>
      </c>
      <c r="I4542" s="52">
        <v>0</v>
      </c>
      <c r="J4542" s="52">
        <v>0</v>
      </c>
      <c r="K4542" s="52">
        <v>0</v>
      </c>
      <c r="L4542" s="52">
        <v>0</v>
      </c>
      <c r="M4542" s="53">
        <v>18339108.842170455</v>
      </c>
    </row>
    <row r="4543" spans="1:13" x14ac:dyDescent="0.4">
      <c r="A4543" s="54"/>
      <c r="B4543" s="55">
        <v>4525</v>
      </c>
      <c r="C4543" s="55">
        <v>6823186.2903365195</v>
      </c>
      <c r="D4543" s="55">
        <v>0</v>
      </c>
      <c r="E4543" s="55">
        <v>0</v>
      </c>
      <c r="F4543" s="55">
        <v>0</v>
      </c>
      <c r="G4543" s="55">
        <v>0</v>
      </c>
      <c r="H4543" s="55">
        <v>0</v>
      </c>
      <c r="I4543" s="55">
        <v>58669953.436463952</v>
      </c>
      <c r="J4543" s="55">
        <v>0</v>
      </c>
      <c r="K4543" s="55">
        <v>0</v>
      </c>
      <c r="L4543" s="55">
        <v>0</v>
      </c>
      <c r="M4543" s="56">
        <v>65493139.726800472</v>
      </c>
    </row>
    <row r="4544" spans="1:13" x14ac:dyDescent="0.4">
      <c r="A4544" s="51"/>
      <c r="B4544" s="52">
        <v>4526</v>
      </c>
      <c r="C4544" s="52">
        <v>0</v>
      </c>
      <c r="D4544" s="52">
        <v>0</v>
      </c>
      <c r="E4544" s="52">
        <v>0</v>
      </c>
      <c r="F4544" s="52">
        <v>0</v>
      </c>
      <c r="G4544" s="52">
        <v>0</v>
      </c>
      <c r="H4544" s="52">
        <v>0</v>
      </c>
      <c r="I4544" s="52">
        <v>0</v>
      </c>
      <c r="J4544" s="52">
        <v>0</v>
      </c>
      <c r="K4544" s="52">
        <v>0</v>
      </c>
      <c r="L4544" s="52">
        <v>0</v>
      </c>
      <c r="M4544" s="53">
        <v>0</v>
      </c>
    </row>
    <row r="4545" spans="1:13" x14ac:dyDescent="0.4">
      <c r="A4545" s="54"/>
      <c r="B4545" s="55">
        <v>4527</v>
      </c>
      <c r="C4545" s="55">
        <v>0</v>
      </c>
      <c r="D4545" s="55">
        <v>0</v>
      </c>
      <c r="E4545" s="55">
        <v>0</v>
      </c>
      <c r="F4545" s="55">
        <v>0</v>
      </c>
      <c r="G4545" s="55">
        <v>0</v>
      </c>
      <c r="H4545" s="55">
        <v>0</v>
      </c>
      <c r="I4545" s="55">
        <v>0</v>
      </c>
      <c r="J4545" s="55">
        <v>0</v>
      </c>
      <c r="K4545" s="55">
        <v>0</v>
      </c>
      <c r="L4545" s="55">
        <v>0</v>
      </c>
      <c r="M4545" s="56">
        <v>0</v>
      </c>
    </row>
    <row r="4546" spans="1:13" x14ac:dyDescent="0.4">
      <c r="A4546" s="51"/>
      <c r="B4546" s="52">
        <v>4528</v>
      </c>
      <c r="C4546" s="52">
        <v>0</v>
      </c>
      <c r="D4546" s="52">
        <v>43957105.970901802</v>
      </c>
      <c r="E4546" s="52">
        <v>0</v>
      </c>
      <c r="F4546" s="52">
        <v>0</v>
      </c>
      <c r="G4546" s="52">
        <v>0</v>
      </c>
      <c r="H4546" s="52">
        <v>0</v>
      </c>
      <c r="I4546" s="52">
        <v>0</v>
      </c>
      <c r="J4546" s="52">
        <v>0</v>
      </c>
      <c r="K4546" s="52">
        <v>13925352.14136366</v>
      </c>
      <c r="L4546" s="52">
        <v>0</v>
      </c>
      <c r="M4546" s="53">
        <v>57882458.11226546</v>
      </c>
    </row>
    <row r="4547" spans="1:13" x14ac:dyDescent="0.4">
      <c r="A4547" s="54"/>
      <c r="B4547" s="55">
        <v>4529</v>
      </c>
      <c r="C4547" s="55">
        <v>0</v>
      </c>
      <c r="D4547" s="55">
        <v>0</v>
      </c>
      <c r="E4547" s="55">
        <v>0</v>
      </c>
      <c r="F4547" s="55">
        <v>11798469.663230378</v>
      </c>
      <c r="G4547" s="55">
        <v>0</v>
      </c>
      <c r="H4547" s="55">
        <v>0</v>
      </c>
      <c r="I4547" s="55">
        <v>0</v>
      </c>
      <c r="J4547" s="55">
        <v>0</v>
      </c>
      <c r="K4547" s="55">
        <v>0</v>
      </c>
      <c r="L4547" s="55">
        <v>0</v>
      </c>
      <c r="M4547" s="56">
        <v>11798469.663230378</v>
      </c>
    </row>
    <row r="4548" spans="1:13" x14ac:dyDescent="0.4">
      <c r="A4548" s="51"/>
      <c r="B4548" s="52">
        <v>4530</v>
      </c>
      <c r="C4548" s="52">
        <v>0</v>
      </c>
      <c r="D4548" s="52">
        <v>0</v>
      </c>
      <c r="E4548" s="52">
        <v>0</v>
      </c>
      <c r="F4548" s="52">
        <v>0</v>
      </c>
      <c r="G4548" s="52">
        <v>6192187.7826276105</v>
      </c>
      <c r="H4548" s="52">
        <v>12146855.085745264</v>
      </c>
      <c r="I4548" s="52">
        <v>0</v>
      </c>
      <c r="J4548" s="52">
        <v>0</v>
      </c>
      <c r="K4548" s="52">
        <v>0</v>
      </c>
      <c r="L4548" s="52">
        <v>0</v>
      </c>
      <c r="M4548" s="53">
        <v>18339042.868372872</v>
      </c>
    </row>
    <row r="4549" spans="1:13" x14ac:dyDescent="0.4">
      <c r="A4549" s="54"/>
      <c r="B4549" s="55">
        <v>4531</v>
      </c>
      <c r="C4549" s="55">
        <v>0</v>
      </c>
      <c r="D4549" s="55">
        <v>0</v>
      </c>
      <c r="E4549" s="55">
        <v>0</v>
      </c>
      <c r="F4549" s="55">
        <v>0</v>
      </c>
      <c r="G4549" s="55">
        <v>8145282.8521279907</v>
      </c>
      <c r="H4549" s="55">
        <v>42273189.983491391</v>
      </c>
      <c r="I4549" s="55">
        <v>0</v>
      </c>
      <c r="J4549" s="55">
        <v>0</v>
      </c>
      <c r="K4549" s="55">
        <v>0</v>
      </c>
      <c r="L4549" s="55">
        <v>0</v>
      </c>
      <c r="M4549" s="56">
        <v>50418472.835619383</v>
      </c>
    </row>
    <row r="4550" spans="1:13" x14ac:dyDescent="0.4">
      <c r="A4550" s="51"/>
      <c r="B4550" s="52">
        <v>4532</v>
      </c>
      <c r="C4550" s="52">
        <v>0</v>
      </c>
      <c r="D4550" s="52">
        <v>0</v>
      </c>
      <c r="E4550" s="52">
        <v>0</v>
      </c>
      <c r="F4550" s="52">
        <v>0</v>
      </c>
      <c r="G4550" s="52">
        <v>0</v>
      </c>
      <c r="H4550" s="52">
        <v>0</v>
      </c>
      <c r="I4550" s="52">
        <v>16672811.022431679</v>
      </c>
      <c r="J4550" s="52">
        <v>0</v>
      </c>
      <c r="K4550" s="52">
        <v>0</v>
      </c>
      <c r="L4550" s="52">
        <v>0</v>
      </c>
      <c r="M4550" s="53">
        <v>16672811.022431679</v>
      </c>
    </row>
    <row r="4551" spans="1:13" x14ac:dyDescent="0.4">
      <c r="A4551" s="54"/>
      <c r="B4551" s="55">
        <v>4533</v>
      </c>
      <c r="C4551" s="55">
        <v>0</v>
      </c>
      <c r="D4551" s="55">
        <v>0</v>
      </c>
      <c r="E4551" s="55">
        <v>0</v>
      </c>
      <c r="F4551" s="55">
        <v>0</v>
      </c>
      <c r="G4551" s="55">
        <v>0</v>
      </c>
      <c r="H4551" s="55">
        <v>0</v>
      </c>
      <c r="I4551" s="55">
        <v>0</v>
      </c>
      <c r="J4551" s="55">
        <v>0</v>
      </c>
      <c r="K4551" s="55">
        <v>7306966.0257676141</v>
      </c>
      <c r="L4551" s="55">
        <v>0</v>
      </c>
      <c r="M4551" s="56">
        <v>7306966.0257676141</v>
      </c>
    </row>
    <row r="4552" spans="1:13" x14ac:dyDescent="0.4">
      <c r="A4552" s="51"/>
      <c r="B4552" s="52">
        <v>4534</v>
      </c>
      <c r="C4552" s="52">
        <v>8910759.7736426219</v>
      </c>
      <c r="D4552" s="52">
        <v>0</v>
      </c>
      <c r="E4552" s="52">
        <v>19894795.609879158</v>
      </c>
      <c r="F4552" s="52">
        <v>0</v>
      </c>
      <c r="G4552" s="52">
        <v>0</v>
      </c>
      <c r="H4552" s="52">
        <v>0</v>
      </c>
      <c r="I4552" s="52">
        <v>0</v>
      </c>
      <c r="J4552" s="52">
        <v>0</v>
      </c>
      <c r="K4552" s="52">
        <v>0</v>
      </c>
      <c r="L4552" s="52">
        <v>0</v>
      </c>
      <c r="M4552" s="53">
        <v>28805555.38352178</v>
      </c>
    </row>
    <row r="4553" spans="1:13" x14ac:dyDescent="0.4">
      <c r="A4553" s="54"/>
      <c r="B4553" s="55">
        <v>4535</v>
      </c>
      <c r="C4553" s="55">
        <v>0</v>
      </c>
      <c r="D4553" s="55">
        <v>0</v>
      </c>
      <c r="E4553" s="55">
        <v>0</v>
      </c>
      <c r="F4553" s="55">
        <v>0</v>
      </c>
      <c r="G4553" s="55">
        <v>0</v>
      </c>
      <c r="H4553" s="55">
        <v>6014057.9225917961</v>
      </c>
      <c r="I4553" s="55">
        <v>0</v>
      </c>
      <c r="J4553" s="55">
        <v>0</v>
      </c>
      <c r="K4553" s="55">
        <v>0</v>
      </c>
      <c r="L4553" s="55">
        <v>0</v>
      </c>
      <c r="M4553" s="56">
        <v>6014057.9225917961</v>
      </c>
    </row>
    <row r="4554" spans="1:13" x14ac:dyDescent="0.4">
      <c r="A4554" s="51"/>
      <c r="B4554" s="52">
        <v>4536</v>
      </c>
      <c r="C4554" s="52">
        <v>0</v>
      </c>
      <c r="D4554" s="52">
        <v>0</v>
      </c>
      <c r="E4554" s="52">
        <v>0</v>
      </c>
      <c r="F4554" s="52">
        <v>75188778.554452747</v>
      </c>
      <c r="G4554" s="52">
        <v>7841316.6752369218</v>
      </c>
      <c r="H4554" s="52">
        <v>0</v>
      </c>
      <c r="I4554" s="52">
        <v>0</v>
      </c>
      <c r="J4554" s="52">
        <v>0</v>
      </c>
      <c r="K4554" s="52">
        <v>0</v>
      </c>
      <c r="L4554" s="52">
        <v>0</v>
      </c>
      <c r="M4554" s="53">
        <v>83030095.229689673</v>
      </c>
    </row>
    <row r="4555" spans="1:13" x14ac:dyDescent="0.4">
      <c r="A4555" s="54"/>
      <c r="B4555" s="55">
        <v>4537</v>
      </c>
      <c r="C4555" s="55">
        <v>0</v>
      </c>
      <c r="D4555" s="55">
        <v>0</v>
      </c>
      <c r="E4555" s="55">
        <v>7224285.869163001</v>
      </c>
      <c r="F4555" s="55">
        <v>0</v>
      </c>
      <c r="G4555" s="55">
        <v>0</v>
      </c>
      <c r="H4555" s="55">
        <v>0</v>
      </c>
      <c r="I4555" s="55">
        <v>0</v>
      </c>
      <c r="J4555" s="55">
        <v>0</v>
      </c>
      <c r="K4555" s="55">
        <v>0</v>
      </c>
      <c r="L4555" s="55">
        <v>0</v>
      </c>
      <c r="M4555" s="56">
        <v>7224285.869163001</v>
      </c>
    </row>
    <row r="4556" spans="1:13" x14ac:dyDescent="0.4">
      <c r="A4556" s="51"/>
      <c r="B4556" s="52">
        <v>4538</v>
      </c>
      <c r="C4556" s="52">
        <v>0</v>
      </c>
      <c r="D4556" s="52">
        <v>0</v>
      </c>
      <c r="E4556" s="52">
        <v>0</v>
      </c>
      <c r="F4556" s="52">
        <v>0</v>
      </c>
      <c r="G4556" s="52">
        <v>0</v>
      </c>
      <c r="H4556" s="52">
        <v>0</v>
      </c>
      <c r="I4556" s="52">
        <v>20491247.323624223</v>
      </c>
      <c r="J4556" s="52">
        <v>0</v>
      </c>
      <c r="K4556" s="52">
        <v>0</v>
      </c>
      <c r="L4556" s="52">
        <v>0</v>
      </c>
      <c r="M4556" s="53">
        <v>20491247.323624223</v>
      </c>
    </row>
    <row r="4557" spans="1:13" x14ac:dyDescent="0.4">
      <c r="A4557" s="54"/>
      <c r="B4557" s="55">
        <v>4539</v>
      </c>
      <c r="C4557" s="55">
        <v>0</v>
      </c>
      <c r="D4557" s="55">
        <v>0</v>
      </c>
      <c r="E4557" s="55">
        <v>0</v>
      </c>
      <c r="F4557" s="55">
        <v>0</v>
      </c>
      <c r="G4557" s="55">
        <v>0</v>
      </c>
      <c r="H4557" s="55">
        <v>0</v>
      </c>
      <c r="I4557" s="55">
        <v>0</v>
      </c>
      <c r="J4557" s="55">
        <v>0</v>
      </c>
      <c r="K4557" s="55">
        <v>0</v>
      </c>
      <c r="L4557" s="55">
        <v>0</v>
      </c>
      <c r="M4557" s="56">
        <v>0</v>
      </c>
    </row>
    <row r="4558" spans="1:13" x14ac:dyDescent="0.4">
      <c r="A4558" s="51"/>
      <c r="B4558" s="52">
        <v>4540</v>
      </c>
      <c r="C4558" s="52">
        <v>0</v>
      </c>
      <c r="D4558" s="52">
        <v>64274785.116450861</v>
      </c>
      <c r="E4558" s="52">
        <v>0</v>
      </c>
      <c r="F4558" s="52">
        <v>0</v>
      </c>
      <c r="G4558" s="52">
        <v>0</v>
      </c>
      <c r="H4558" s="52">
        <v>0</v>
      </c>
      <c r="I4558" s="52">
        <v>0</v>
      </c>
      <c r="J4558" s="52">
        <v>0</v>
      </c>
      <c r="K4558" s="52">
        <v>0</v>
      </c>
      <c r="L4558" s="52">
        <v>0</v>
      </c>
      <c r="M4558" s="53">
        <v>64274785.116450861</v>
      </c>
    </row>
    <row r="4559" spans="1:13" x14ac:dyDescent="0.4">
      <c r="A4559" s="54"/>
      <c r="B4559" s="55">
        <v>4541</v>
      </c>
      <c r="C4559" s="55">
        <v>57058410.499768794</v>
      </c>
      <c r="D4559" s="55">
        <v>0</v>
      </c>
      <c r="E4559" s="55">
        <v>0</v>
      </c>
      <c r="F4559" s="55">
        <v>0</v>
      </c>
      <c r="G4559" s="55">
        <v>0</v>
      </c>
      <c r="H4559" s="55">
        <v>0</v>
      </c>
      <c r="I4559" s="55">
        <v>0</v>
      </c>
      <c r="J4559" s="55">
        <v>0</v>
      </c>
      <c r="K4559" s="55">
        <v>0</v>
      </c>
      <c r="L4559" s="55">
        <v>7847971.1632562364</v>
      </c>
      <c r="M4559" s="56">
        <v>64906381.663025029</v>
      </c>
    </row>
    <row r="4560" spans="1:13" x14ac:dyDescent="0.4">
      <c r="A4560" s="51"/>
      <c r="B4560" s="52">
        <v>4542</v>
      </c>
      <c r="C4560" s="52">
        <v>0</v>
      </c>
      <c r="D4560" s="52">
        <v>0</v>
      </c>
      <c r="E4560" s="52">
        <v>0</v>
      </c>
      <c r="F4560" s="52">
        <v>0</v>
      </c>
      <c r="G4560" s="52">
        <v>0</v>
      </c>
      <c r="H4560" s="52">
        <v>0</v>
      </c>
      <c r="I4560" s="52">
        <v>0</v>
      </c>
      <c r="J4560" s="52">
        <v>0</v>
      </c>
      <c r="K4560" s="52">
        <v>0</v>
      </c>
      <c r="L4560" s="52">
        <v>0</v>
      </c>
      <c r="M4560" s="53">
        <v>0</v>
      </c>
    </row>
    <row r="4561" spans="1:13" x14ac:dyDescent="0.4">
      <c r="A4561" s="54"/>
      <c r="B4561" s="55">
        <v>4543</v>
      </c>
      <c r="C4561" s="55">
        <v>0</v>
      </c>
      <c r="D4561" s="55">
        <v>0</v>
      </c>
      <c r="E4561" s="55">
        <v>17276825.907461934</v>
      </c>
      <c r="F4561" s="55">
        <v>0</v>
      </c>
      <c r="G4561" s="55">
        <v>76716692.670693979</v>
      </c>
      <c r="H4561" s="55">
        <v>0</v>
      </c>
      <c r="I4561" s="55">
        <v>0</v>
      </c>
      <c r="J4561" s="55">
        <v>0</v>
      </c>
      <c r="K4561" s="55">
        <v>0</v>
      </c>
      <c r="L4561" s="55">
        <v>0</v>
      </c>
      <c r="M4561" s="56">
        <v>93993518.578155905</v>
      </c>
    </row>
    <row r="4562" spans="1:13" x14ac:dyDescent="0.4">
      <c r="A4562" s="51"/>
      <c r="B4562" s="52">
        <v>4544</v>
      </c>
      <c r="C4562" s="52">
        <v>0</v>
      </c>
      <c r="D4562" s="52">
        <v>0</v>
      </c>
      <c r="E4562" s="52">
        <v>0</v>
      </c>
      <c r="F4562" s="52">
        <v>38750428.306624286</v>
      </c>
      <c r="G4562" s="52">
        <v>0</v>
      </c>
      <c r="H4562" s="52">
        <v>0</v>
      </c>
      <c r="I4562" s="52">
        <v>12117288.387681369</v>
      </c>
      <c r="J4562" s="52">
        <v>0</v>
      </c>
      <c r="K4562" s="52">
        <v>0</v>
      </c>
      <c r="L4562" s="52">
        <v>0</v>
      </c>
      <c r="M4562" s="53">
        <v>50867716.694305658</v>
      </c>
    </row>
    <row r="4563" spans="1:13" x14ac:dyDescent="0.4">
      <c r="A4563" s="54"/>
      <c r="B4563" s="55">
        <v>4545</v>
      </c>
      <c r="C4563" s="55">
        <v>0</v>
      </c>
      <c r="D4563" s="55">
        <v>11531004.661531344</v>
      </c>
      <c r="E4563" s="55">
        <v>0</v>
      </c>
      <c r="F4563" s="55">
        <v>0</v>
      </c>
      <c r="G4563" s="55">
        <v>0</v>
      </c>
      <c r="H4563" s="55">
        <v>0</v>
      </c>
      <c r="I4563" s="55">
        <v>0</v>
      </c>
      <c r="J4563" s="55">
        <v>0</v>
      </c>
      <c r="K4563" s="55">
        <v>29974991.809958026</v>
      </c>
      <c r="L4563" s="55">
        <v>6252256.4026667476</v>
      </c>
      <c r="M4563" s="56">
        <v>47758252.874156117</v>
      </c>
    </row>
    <row r="4564" spans="1:13" x14ac:dyDescent="0.4">
      <c r="A4564" s="51"/>
      <c r="B4564" s="52">
        <v>4546</v>
      </c>
      <c r="C4564" s="52">
        <v>0</v>
      </c>
      <c r="D4564" s="52">
        <v>5929663.390507143</v>
      </c>
      <c r="E4564" s="52">
        <v>0</v>
      </c>
      <c r="F4564" s="52">
        <v>0</v>
      </c>
      <c r="G4564" s="52">
        <v>0</v>
      </c>
      <c r="H4564" s="52">
        <v>0</v>
      </c>
      <c r="I4564" s="52">
        <v>0</v>
      </c>
      <c r="J4564" s="52">
        <v>0</v>
      </c>
      <c r="K4564" s="52">
        <v>0</v>
      </c>
      <c r="L4564" s="52">
        <v>0</v>
      </c>
      <c r="M4564" s="53">
        <v>5929663.390507143</v>
      </c>
    </row>
    <row r="4565" spans="1:13" x14ac:dyDescent="0.4">
      <c r="A4565" s="54"/>
      <c r="B4565" s="55">
        <v>4547</v>
      </c>
      <c r="C4565" s="55">
        <v>0</v>
      </c>
      <c r="D4565" s="55">
        <v>0</v>
      </c>
      <c r="E4565" s="55">
        <v>0</v>
      </c>
      <c r="F4565" s="55">
        <v>0</v>
      </c>
      <c r="G4565" s="55">
        <v>0</v>
      </c>
      <c r="H4565" s="55">
        <v>0</v>
      </c>
      <c r="I4565" s="55">
        <v>11445294.383403173</v>
      </c>
      <c r="J4565" s="55">
        <v>0</v>
      </c>
      <c r="K4565" s="55">
        <v>0</v>
      </c>
      <c r="L4565" s="55">
        <v>0</v>
      </c>
      <c r="M4565" s="56">
        <v>11445294.383403173</v>
      </c>
    </row>
    <row r="4566" spans="1:13" x14ac:dyDescent="0.4">
      <c r="A4566" s="51"/>
      <c r="B4566" s="52">
        <v>4548</v>
      </c>
      <c r="C4566" s="52">
        <v>0</v>
      </c>
      <c r="D4566" s="52">
        <v>0</v>
      </c>
      <c r="E4566" s="52">
        <v>0</v>
      </c>
      <c r="F4566" s="52">
        <v>0</v>
      </c>
      <c r="G4566" s="52">
        <v>146439064.04301482</v>
      </c>
      <c r="H4566" s="52">
        <v>0</v>
      </c>
      <c r="I4566" s="52">
        <v>0</v>
      </c>
      <c r="J4566" s="52">
        <v>0</v>
      </c>
      <c r="K4566" s="52">
        <v>0</v>
      </c>
      <c r="L4566" s="52">
        <v>0</v>
      </c>
      <c r="M4566" s="53">
        <v>146439064.04301482</v>
      </c>
    </row>
    <row r="4567" spans="1:13" x14ac:dyDescent="0.4">
      <c r="A4567" s="54"/>
      <c r="B4567" s="55">
        <v>4549</v>
      </c>
      <c r="C4567" s="55">
        <v>0</v>
      </c>
      <c r="D4567" s="55">
        <v>0</v>
      </c>
      <c r="E4567" s="55">
        <v>0</v>
      </c>
      <c r="F4567" s="55">
        <v>0</v>
      </c>
      <c r="G4567" s="55">
        <v>0</v>
      </c>
      <c r="H4567" s="55">
        <v>0</v>
      </c>
      <c r="I4567" s="55">
        <v>0</v>
      </c>
      <c r="J4567" s="55">
        <v>0</v>
      </c>
      <c r="K4567" s="55">
        <v>0</v>
      </c>
      <c r="L4567" s="55">
        <v>0</v>
      </c>
      <c r="M4567" s="56">
        <v>0</v>
      </c>
    </row>
    <row r="4568" spans="1:13" x14ac:dyDescent="0.4">
      <c r="A4568" s="51"/>
      <c r="B4568" s="52">
        <v>4550</v>
      </c>
      <c r="C4568" s="52">
        <v>0</v>
      </c>
      <c r="D4568" s="52">
        <v>0</v>
      </c>
      <c r="E4568" s="52">
        <v>0</v>
      </c>
      <c r="F4568" s="52">
        <v>0</v>
      </c>
      <c r="G4568" s="52">
        <v>0</v>
      </c>
      <c r="H4568" s="52">
        <v>0</v>
      </c>
      <c r="I4568" s="52">
        <v>0</v>
      </c>
      <c r="J4568" s="52">
        <v>0</v>
      </c>
      <c r="K4568" s="52">
        <v>0</v>
      </c>
      <c r="L4568" s="52">
        <v>0</v>
      </c>
      <c r="M4568" s="53">
        <v>0</v>
      </c>
    </row>
    <row r="4569" spans="1:13" x14ac:dyDescent="0.4">
      <c r="A4569" s="54"/>
      <c r="B4569" s="55">
        <v>4551</v>
      </c>
      <c r="C4569" s="55">
        <v>0</v>
      </c>
      <c r="D4569" s="55">
        <v>0</v>
      </c>
      <c r="E4569" s="55">
        <v>0</v>
      </c>
      <c r="F4569" s="55">
        <v>0</v>
      </c>
      <c r="G4569" s="55">
        <v>0</v>
      </c>
      <c r="H4569" s="55">
        <v>0</v>
      </c>
      <c r="I4569" s="55">
        <v>0</v>
      </c>
      <c r="J4569" s="55">
        <v>24039340.528443027</v>
      </c>
      <c r="K4569" s="55">
        <v>0</v>
      </c>
      <c r="L4569" s="55">
        <v>0</v>
      </c>
      <c r="M4569" s="56">
        <v>6594150.5511173327</v>
      </c>
    </row>
    <row r="4570" spans="1:13" x14ac:dyDescent="0.4">
      <c r="A4570" s="51"/>
      <c r="B4570" s="52">
        <v>4552</v>
      </c>
      <c r="C4570" s="52">
        <v>0</v>
      </c>
      <c r="D4570" s="52">
        <v>0</v>
      </c>
      <c r="E4570" s="52">
        <v>0</v>
      </c>
      <c r="F4570" s="52">
        <v>0</v>
      </c>
      <c r="G4570" s="52">
        <v>0</v>
      </c>
      <c r="H4570" s="52">
        <v>0</v>
      </c>
      <c r="I4570" s="52">
        <v>0</v>
      </c>
      <c r="J4570" s="52">
        <v>0</v>
      </c>
      <c r="K4570" s="52">
        <v>0</v>
      </c>
      <c r="L4570" s="52">
        <v>0</v>
      </c>
      <c r="M4570" s="53">
        <v>0</v>
      </c>
    </row>
    <row r="4571" spans="1:13" x14ac:dyDescent="0.4">
      <c r="A4571" s="54"/>
      <c r="B4571" s="55">
        <v>4553</v>
      </c>
      <c r="C4571" s="55">
        <v>0</v>
      </c>
      <c r="D4571" s="55">
        <v>0</v>
      </c>
      <c r="E4571" s="55">
        <v>0</v>
      </c>
      <c r="F4571" s="55">
        <v>0</v>
      </c>
      <c r="G4571" s="55">
        <v>0</v>
      </c>
      <c r="H4571" s="55">
        <v>0</v>
      </c>
      <c r="I4571" s="55">
        <v>0</v>
      </c>
      <c r="J4571" s="55">
        <v>0</v>
      </c>
      <c r="K4571" s="55">
        <v>0</v>
      </c>
      <c r="L4571" s="55">
        <v>0</v>
      </c>
      <c r="M4571" s="56">
        <v>966625658.39958084</v>
      </c>
    </row>
    <row r="4572" spans="1:13" x14ac:dyDescent="0.4">
      <c r="A4572" s="51"/>
      <c r="B4572" s="52">
        <v>4554</v>
      </c>
      <c r="C4572" s="52">
        <v>0</v>
      </c>
      <c r="D4572" s="52">
        <v>0</v>
      </c>
      <c r="E4572" s="52">
        <v>0</v>
      </c>
      <c r="F4572" s="52">
        <v>0</v>
      </c>
      <c r="G4572" s="52">
        <v>0</v>
      </c>
      <c r="H4572" s="52">
        <v>0</v>
      </c>
      <c r="I4572" s="52">
        <v>0</v>
      </c>
      <c r="J4572" s="52">
        <v>0</v>
      </c>
      <c r="K4572" s="52">
        <v>0</v>
      </c>
      <c r="L4572" s="52">
        <v>0</v>
      </c>
      <c r="M4572" s="53">
        <v>0</v>
      </c>
    </row>
    <row r="4573" spans="1:13" x14ac:dyDescent="0.4">
      <c r="A4573" s="54"/>
      <c r="B4573" s="55">
        <v>4555</v>
      </c>
      <c r="C4573" s="55">
        <v>0</v>
      </c>
      <c r="D4573" s="55">
        <v>0</v>
      </c>
      <c r="E4573" s="55">
        <v>0</v>
      </c>
      <c r="F4573" s="55">
        <v>0</v>
      </c>
      <c r="G4573" s="55">
        <v>0</v>
      </c>
      <c r="H4573" s="55">
        <v>0</v>
      </c>
      <c r="I4573" s="55">
        <v>29996864.797766361</v>
      </c>
      <c r="J4573" s="55">
        <v>0</v>
      </c>
      <c r="K4573" s="55">
        <v>0</v>
      </c>
      <c r="L4573" s="55">
        <v>0</v>
      </c>
      <c r="M4573" s="56">
        <v>29996864.797766361</v>
      </c>
    </row>
    <row r="4574" spans="1:13" x14ac:dyDescent="0.4">
      <c r="A4574" s="51"/>
      <c r="B4574" s="52">
        <v>4556</v>
      </c>
      <c r="C4574" s="52">
        <v>0</v>
      </c>
      <c r="D4574" s="52">
        <v>0</v>
      </c>
      <c r="E4574" s="52">
        <v>7976476.9634114252</v>
      </c>
      <c r="F4574" s="52">
        <v>0</v>
      </c>
      <c r="G4574" s="52">
        <v>0</v>
      </c>
      <c r="H4574" s="52">
        <v>0</v>
      </c>
      <c r="I4574" s="52">
        <v>0</v>
      </c>
      <c r="J4574" s="52">
        <v>0</v>
      </c>
      <c r="K4574" s="52">
        <v>0</v>
      </c>
      <c r="L4574" s="52">
        <v>0</v>
      </c>
      <c r="M4574" s="53">
        <v>32055553.568828452</v>
      </c>
    </row>
    <row r="4575" spans="1:13" x14ac:dyDescent="0.4">
      <c r="A4575" s="54"/>
      <c r="B4575" s="55">
        <v>4557</v>
      </c>
      <c r="C4575" s="55">
        <v>0</v>
      </c>
      <c r="D4575" s="55">
        <v>0</v>
      </c>
      <c r="E4575" s="55">
        <v>0</v>
      </c>
      <c r="F4575" s="55">
        <v>28472021.60832563</v>
      </c>
      <c r="G4575" s="55">
        <v>0</v>
      </c>
      <c r="H4575" s="55">
        <v>0</v>
      </c>
      <c r="I4575" s="55">
        <v>0</v>
      </c>
      <c r="J4575" s="55">
        <v>0</v>
      </c>
      <c r="K4575" s="55">
        <v>0</v>
      </c>
      <c r="L4575" s="55">
        <v>0</v>
      </c>
      <c r="M4575" s="56">
        <v>35377968.969760224</v>
      </c>
    </row>
    <row r="4576" spans="1:13" x14ac:dyDescent="0.4">
      <c r="A4576" s="51"/>
      <c r="B4576" s="52">
        <v>4558</v>
      </c>
      <c r="C4576" s="52">
        <v>7932915.390139644</v>
      </c>
      <c r="D4576" s="52">
        <v>0</v>
      </c>
      <c r="E4576" s="52">
        <v>0</v>
      </c>
      <c r="F4576" s="52">
        <v>0</v>
      </c>
      <c r="G4576" s="52">
        <v>0</v>
      </c>
      <c r="H4576" s="52">
        <v>0</v>
      </c>
      <c r="I4576" s="52">
        <v>0</v>
      </c>
      <c r="J4576" s="52">
        <v>0</v>
      </c>
      <c r="K4576" s="52">
        <v>0</v>
      </c>
      <c r="L4576" s="52">
        <v>0</v>
      </c>
      <c r="M4576" s="53">
        <v>7932915.390139644</v>
      </c>
    </row>
    <row r="4577" spans="1:13" x14ac:dyDescent="0.4">
      <c r="A4577" s="54"/>
      <c r="B4577" s="55">
        <v>4559</v>
      </c>
      <c r="C4577" s="55">
        <v>0</v>
      </c>
      <c r="D4577" s="55">
        <v>0</v>
      </c>
      <c r="E4577" s="55">
        <v>0</v>
      </c>
      <c r="F4577" s="55">
        <v>0</v>
      </c>
      <c r="G4577" s="55">
        <v>0</v>
      </c>
      <c r="H4577" s="55">
        <v>0</v>
      </c>
      <c r="I4577" s="55">
        <v>0</v>
      </c>
      <c r="J4577" s="55">
        <v>0</v>
      </c>
      <c r="K4577" s="55">
        <v>0</v>
      </c>
      <c r="L4577" s="55">
        <v>0</v>
      </c>
      <c r="M4577" s="56">
        <v>0</v>
      </c>
    </row>
    <row r="4578" spans="1:13" x14ac:dyDescent="0.4">
      <c r="A4578" s="51"/>
      <c r="B4578" s="52">
        <v>4560</v>
      </c>
      <c r="C4578" s="52">
        <v>0</v>
      </c>
      <c r="D4578" s="52">
        <v>0</v>
      </c>
      <c r="E4578" s="52">
        <v>0</v>
      </c>
      <c r="F4578" s="52">
        <v>0</v>
      </c>
      <c r="G4578" s="52">
        <v>0</v>
      </c>
      <c r="H4578" s="52">
        <v>0</v>
      </c>
      <c r="I4578" s="52">
        <v>0</v>
      </c>
      <c r="J4578" s="52">
        <v>0</v>
      </c>
      <c r="K4578" s="52">
        <v>0</v>
      </c>
      <c r="L4578" s="52">
        <v>0</v>
      </c>
      <c r="M4578" s="53">
        <v>0</v>
      </c>
    </row>
    <row r="4579" spans="1:13" x14ac:dyDescent="0.4">
      <c r="A4579" s="54"/>
      <c r="B4579" s="55">
        <v>4561</v>
      </c>
      <c r="C4579" s="55">
        <v>0</v>
      </c>
      <c r="D4579" s="55">
        <v>0</v>
      </c>
      <c r="E4579" s="55">
        <v>0</v>
      </c>
      <c r="F4579" s="55">
        <v>0</v>
      </c>
      <c r="G4579" s="55">
        <v>0</v>
      </c>
      <c r="H4579" s="55">
        <v>9495572.9901153687</v>
      </c>
      <c r="I4579" s="55">
        <v>5841682.716304129</v>
      </c>
      <c r="J4579" s="55">
        <v>0</v>
      </c>
      <c r="K4579" s="55">
        <v>0</v>
      </c>
      <c r="L4579" s="55">
        <v>0</v>
      </c>
      <c r="M4579" s="56">
        <v>15337255.706419498</v>
      </c>
    </row>
    <row r="4580" spans="1:13" x14ac:dyDescent="0.4">
      <c r="A4580" s="51"/>
      <c r="B4580" s="52">
        <v>4562</v>
      </c>
      <c r="C4580" s="52">
        <v>0</v>
      </c>
      <c r="D4580" s="52">
        <v>0</v>
      </c>
      <c r="E4580" s="52">
        <v>0</v>
      </c>
      <c r="F4580" s="52">
        <v>0</v>
      </c>
      <c r="G4580" s="52">
        <v>6129782.0749803642</v>
      </c>
      <c r="H4580" s="52">
        <v>0</v>
      </c>
      <c r="I4580" s="52">
        <v>30018842.752897549</v>
      </c>
      <c r="J4580" s="52">
        <v>10711787.334665081</v>
      </c>
      <c r="K4580" s="52">
        <v>0</v>
      </c>
      <c r="L4580" s="52">
        <v>0</v>
      </c>
      <c r="M4580" s="53">
        <v>36148624.827877916</v>
      </c>
    </row>
    <row r="4581" spans="1:13" x14ac:dyDescent="0.4">
      <c r="A4581" s="54"/>
      <c r="B4581" s="55">
        <v>4563</v>
      </c>
      <c r="C4581" s="55">
        <v>0</v>
      </c>
      <c r="D4581" s="55">
        <v>0</v>
      </c>
      <c r="E4581" s="55">
        <v>0</v>
      </c>
      <c r="F4581" s="55">
        <v>9028585.4940880425</v>
      </c>
      <c r="G4581" s="55">
        <v>0</v>
      </c>
      <c r="H4581" s="55">
        <v>0</v>
      </c>
      <c r="I4581" s="55">
        <v>0</v>
      </c>
      <c r="J4581" s="55">
        <v>0</v>
      </c>
      <c r="K4581" s="55">
        <v>0</v>
      </c>
      <c r="L4581" s="55">
        <v>0</v>
      </c>
      <c r="M4581" s="56">
        <v>9028585.4940880425</v>
      </c>
    </row>
    <row r="4582" spans="1:13" x14ac:dyDescent="0.4">
      <c r="A4582" s="51"/>
      <c r="B4582" s="52">
        <v>4564</v>
      </c>
      <c r="C4582" s="52">
        <v>9446865.890098352</v>
      </c>
      <c r="D4582" s="52">
        <v>0</v>
      </c>
      <c r="E4582" s="52">
        <v>0</v>
      </c>
      <c r="F4582" s="52">
        <v>0</v>
      </c>
      <c r="G4582" s="52">
        <v>0</v>
      </c>
      <c r="H4582" s="52">
        <v>46792252.43051517</v>
      </c>
      <c r="I4582" s="52">
        <v>0</v>
      </c>
      <c r="J4582" s="52">
        <v>13182735.209304305</v>
      </c>
      <c r="K4582" s="52">
        <v>0</v>
      </c>
      <c r="L4582" s="52">
        <v>0</v>
      </c>
      <c r="M4582" s="53">
        <v>56239118.320613518</v>
      </c>
    </row>
    <row r="4583" spans="1:13" x14ac:dyDescent="0.4">
      <c r="A4583" s="54"/>
      <c r="B4583" s="55">
        <v>4565</v>
      </c>
      <c r="C4583" s="55">
        <v>0</v>
      </c>
      <c r="D4583" s="55">
        <v>0</v>
      </c>
      <c r="E4583" s="55">
        <v>0</v>
      </c>
      <c r="F4583" s="55">
        <v>0</v>
      </c>
      <c r="G4583" s="55">
        <v>12038752.963054065</v>
      </c>
      <c r="H4583" s="55">
        <v>0</v>
      </c>
      <c r="I4583" s="55">
        <v>21970369.772694811</v>
      </c>
      <c r="J4583" s="55">
        <v>0</v>
      </c>
      <c r="K4583" s="55">
        <v>14924767.697077751</v>
      </c>
      <c r="L4583" s="55">
        <v>0</v>
      </c>
      <c r="M4583" s="56">
        <v>48933890.432826623</v>
      </c>
    </row>
    <row r="4584" spans="1:13" x14ac:dyDescent="0.4">
      <c r="A4584" s="51"/>
      <c r="B4584" s="52">
        <v>4566</v>
      </c>
      <c r="C4584" s="52">
        <v>0</v>
      </c>
      <c r="D4584" s="52">
        <v>0</v>
      </c>
      <c r="E4584" s="52">
        <v>0</v>
      </c>
      <c r="F4584" s="52">
        <v>10263678.348680578</v>
      </c>
      <c r="G4584" s="52">
        <v>0</v>
      </c>
      <c r="H4584" s="52">
        <v>0</v>
      </c>
      <c r="I4584" s="52">
        <v>7529958.1075565796</v>
      </c>
      <c r="J4584" s="52">
        <v>0</v>
      </c>
      <c r="K4584" s="52">
        <v>0</v>
      </c>
      <c r="L4584" s="52">
        <v>0</v>
      </c>
      <c r="M4584" s="53">
        <v>17793636.45623716</v>
      </c>
    </row>
    <row r="4585" spans="1:13" x14ac:dyDescent="0.4">
      <c r="A4585" s="54"/>
      <c r="B4585" s="55">
        <v>4567</v>
      </c>
      <c r="C4585" s="55">
        <v>0</v>
      </c>
      <c r="D4585" s="55">
        <v>13781658.6700215</v>
      </c>
      <c r="E4585" s="55">
        <v>0</v>
      </c>
      <c r="F4585" s="55">
        <v>0</v>
      </c>
      <c r="G4585" s="55">
        <v>8722722.5661932863</v>
      </c>
      <c r="H4585" s="55">
        <v>0</v>
      </c>
      <c r="I4585" s="55">
        <v>0</v>
      </c>
      <c r="J4585" s="55">
        <v>0</v>
      </c>
      <c r="K4585" s="55">
        <v>0</v>
      </c>
      <c r="L4585" s="55">
        <v>0</v>
      </c>
      <c r="M4585" s="56">
        <v>22504381.236214787</v>
      </c>
    </row>
    <row r="4586" spans="1:13" x14ac:dyDescent="0.4">
      <c r="A4586" s="51"/>
      <c r="B4586" s="52">
        <v>4568</v>
      </c>
      <c r="C4586" s="52">
        <v>0</v>
      </c>
      <c r="D4586" s="52">
        <v>0</v>
      </c>
      <c r="E4586" s="52">
        <v>0</v>
      </c>
      <c r="F4586" s="52">
        <v>0</v>
      </c>
      <c r="G4586" s="52">
        <v>0</v>
      </c>
      <c r="H4586" s="52">
        <v>0</v>
      </c>
      <c r="I4586" s="52">
        <v>0</v>
      </c>
      <c r="J4586" s="52">
        <v>0</v>
      </c>
      <c r="K4586" s="52">
        <v>0</v>
      </c>
      <c r="L4586" s="52">
        <v>0</v>
      </c>
      <c r="M4586" s="53">
        <v>0</v>
      </c>
    </row>
    <row r="4587" spans="1:13" x14ac:dyDescent="0.4">
      <c r="A4587" s="54"/>
      <c r="B4587" s="55">
        <v>4569</v>
      </c>
      <c r="C4587" s="55">
        <v>0</v>
      </c>
      <c r="D4587" s="55">
        <v>0</v>
      </c>
      <c r="E4587" s="55">
        <v>0</v>
      </c>
      <c r="F4587" s="55">
        <v>0</v>
      </c>
      <c r="G4587" s="55">
        <v>0</v>
      </c>
      <c r="H4587" s="55">
        <v>0</v>
      </c>
      <c r="I4587" s="55">
        <v>0</v>
      </c>
      <c r="J4587" s="55">
        <v>9015799.9973030761</v>
      </c>
      <c r="K4587" s="55">
        <v>0</v>
      </c>
      <c r="L4587" s="55">
        <v>0</v>
      </c>
      <c r="M4587" s="56">
        <v>0</v>
      </c>
    </row>
    <row r="4588" spans="1:13" x14ac:dyDescent="0.4">
      <c r="A4588" s="51"/>
      <c r="B4588" s="52">
        <v>4570</v>
      </c>
      <c r="C4588" s="52">
        <v>0</v>
      </c>
      <c r="D4588" s="52">
        <v>0</v>
      </c>
      <c r="E4588" s="52">
        <v>0</v>
      </c>
      <c r="F4588" s="52">
        <v>0</v>
      </c>
      <c r="G4588" s="52">
        <v>0</v>
      </c>
      <c r="H4588" s="52">
        <v>0</v>
      </c>
      <c r="I4588" s="52">
        <v>0</v>
      </c>
      <c r="J4588" s="52">
        <v>0</v>
      </c>
      <c r="K4588" s="52">
        <v>0</v>
      </c>
      <c r="L4588" s="52">
        <v>20514326.115170583</v>
      </c>
      <c r="M4588" s="53">
        <v>20514326.115170583</v>
      </c>
    </row>
    <row r="4589" spans="1:13" x14ac:dyDescent="0.4">
      <c r="A4589" s="54"/>
      <c r="B4589" s="55">
        <v>4571</v>
      </c>
      <c r="C4589" s="55">
        <v>0</v>
      </c>
      <c r="D4589" s="55">
        <v>0</v>
      </c>
      <c r="E4589" s="55">
        <v>0</v>
      </c>
      <c r="F4589" s="55">
        <v>0</v>
      </c>
      <c r="G4589" s="55">
        <v>7228384.077239912</v>
      </c>
      <c r="H4589" s="55">
        <v>8764037.101388786</v>
      </c>
      <c r="I4589" s="55">
        <v>0</v>
      </c>
      <c r="J4589" s="55">
        <v>6853925.2784265475</v>
      </c>
      <c r="K4589" s="55">
        <v>27778418.113774419</v>
      </c>
      <c r="L4589" s="55">
        <v>0</v>
      </c>
      <c r="M4589" s="56">
        <v>43770839.292403117</v>
      </c>
    </row>
    <row r="4590" spans="1:13" x14ac:dyDescent="0.4">
      <c r="A4590" s="51"/>
      <c r="B4590" s="52">
        <v>4572</v>
      </c>
      <c r="C4590" s="52">
        <v>5920151.6471916754</v>
      </c>
      <c r="D4590" s="52">
        <v>0</v>
      </c>
      <c r="E4590" s="52">
        <v>9418288.1908189692</v>
      </c>
      <c r="F4590" s="52">
        <v>0</v>
      </c>
      <c r="G4590" s="52">
        <v>0</v>
      </c>
      <c r="H4590" s="52">
        <v>75290516.541446626</v>
      </c>
      <c r="I4590" s="52">
        <v>0</v>
      </c>
      <c r="J4590" s="52">
        <v>0</v>
      </c>
      <c r="K4590" s="52">
        <v>0</v>
      </c>
      <c r="L4590" s="52">
        <v>0</v>
      </c>
      <c r="M4590" s="53">
        <v>90628956.379457265</v>
      </c>
    </row>
    <row r="4591" spans="1:13" x14ac:dyDescent="0.4">
      <c r="A4591" s="54"/>
      <c r="B4591" s="55">
        <v>4573</v>
      </c>
      <c r="C4591" s="55">
        <v>0</v>
      </c>
      <c r="D4591" s="55">
        <v>8963106.7130137011</v>
      </c>
      <c r="E4591" s="55">
        <v>0</v>
      </c>
      <c r="F4591" s="55">
        <v>0</v>
      </c>
      <c r="G4591" s="55">
        <v>0</v>
      </c>
      <c r="H4591" s="55">
        <v>0</v>
      </c>
      <c r="I4591" s="55">
        <v>6510196.4168700036</v>
      </c>
      <c r="J4591" s="55">
        <v>0</v>
      </c>
      <c r="K4591" s="55">
        <v>0</v>
      </c>
      <c r="L4591" s="55">
        <v>0</v>
      </c>
      <c r="M4591" s="56">
        <v>15473303.129883705</v>
      </c>
    </row>
    <row r="4592" spans="1:13" x14ac:dyDescent="0.4">
      <c r="A4592" s="51"/>
      <c r="B4592" s="52">
        <v>4574</v>
      </c>
      <c r="C4592" s="52">
        <v>0</v>
      </c>
      <c r="D4592" s="52">
        <v>0</v>
      </c>
      <c r="E4592" s="52">
        <v>5981067.5999768618</v>
      </c>
      <c r="F4592" s="52">
        <v>39952590.677366897</v>
      </c>
      <c r="G4592" s="52">
        <v>6897226.4097398929</v>
      </c>
      <c r="H4592" s="52">
        <v>0</v>
      </c>
      <c r="I4592" s="52">
        <v>0</v>
      </c>
      <c r="J4592" s="52">
        <v>0</v>
      </c>
      <c r="K4592" s="52">
        <v>0</v>
      </c>
      <c r="L4592" s="52">
        <v>0</v>
      </c>
      <c r="M4592" s="53">
        <v>52830884.687083647</v>
      </c>
    </row>
    <row r="4593" spans="1:13" x14ac:dyDescent="0.4">
      <c r="A4593" s="54"/>
      <c r="B4593" s="55">
        <v>4575</v>
      </c>
      <c r="C4593" s="55">
        <v>11812322.000878718</v>
      </c>
      <c r="D4593" s="55">
        <v>0</v>
      </c>
      <c r="E4593" s="55">
        <v>7618364.0935701197</v>
      </c>
      <c r="F4593" s="55">
        <v>7332351.9779921602</v>
      </c>
      <c r="G4593" s="55">
        <v>0</v>
      </c>
      <c r="H4593" s="55">
        <v>0</v>
      </c>
      <c r="I4593" s="55">
        <v>0</v>
      </c>
      <c r="J4593" s="55">
        <v>0</v>
      </c>
      <c r="K4593" s="55">
        <v>0</v>
      </c>
      <c r="L4593" s="55">
        <v>0</v>
      </c>
      <c r="M4593" s="56">
        <v>26763038.072440997</v>
      </c>
    </row>
    <row r="4594" spans="1:13" x14ac:dyDescent="0.4">
      <c r="A4594" s="51"/>
      <c r="B4594" s="52">
        <v>4576</v>
      </c>
      <c r="C4594" s="52">
        <v>15545022.970564082</v>
      </c>
      <c r="D4594" s="52">
        <v>0</v>
      </c>
      <c r="E4594" s="52">
        <v>0</v>
      </c>
      <c r="F4594" s="52">
        <v>0</v>
      </c>
      <c r="G4594" s="52">
        <v>0</v>
      </c>
      <c r="H4594" s="52">
        <v>0</v>
      </c>
      <c r="I4594" s="52">
        <v>0</v>
      </c>
      <c r="J4594" s="52">
        <v>0</v>
      </c>
      <c r="K4594" s="52">
        <v>0</v>
      </c>
      <c r="L4594" s="52">
        <v>0</v>
      </c>
      <c r="M4594" s="53">
        <v>15545022.970564082</v>
      </c>
    </row>
    <row r="4595" spans="1:13" x14ac:dyDescent="0.4">
      <c r="A4595" s="54"/>
      <c r="B4595" s="55">
        <v>4577</v>
      </c>
      <c r="C4595" s="55">
        <v>0</v>
      </c>
      <c r="D4595" s="55">
        <v>0</v>
      </c>
      <c r="E4595" s="55">
        <v>0</v>
      </c>
      <c r="F4595" s="55">
        <v>0</v>
      </c>
      <c r="G4595" s="55">
        <v>0</v>
      </c>
      <c r="H4595" s="55">
        <v>5964037.8615429709</v>
      </c>
      <c r="I4595" s="55">
        <v>0</v>
      </c>
      <c r="J4595" s="55">
        <v>0</v>
      </c>
      <c r="K4595" s="55">
        <v>0</v>
      </c>
      <c r="L4595" s="55">
        <v>0</v>
      </c>
      <c r="M4595" s="56">
        <v>5964037.8615429709</v>
      </c>
    </row>
    <row r="4596" spans="1:13" x14ac:dyDescent="0.4">
      <c r="A4596" s="51"/>
      <c r="B4596" s="52">
        <v>4578</v>
      </c>
      <c r="C4596" s="52">
        <v>0</v>
      </c>
      <c r="D4596" s="52">
        <v>0</v>
      </c>
      <c r="E4596" s="52">
        <v>0</v>
      </c>
      <c r="F4596" s="52">
        <v>0</v>
      </c>
      <c r="G4596" s="52">
        <v>0</v>
      </c>
      <c r="H4596" s="52">
        <v>0</v>
      </c>
      <c r="I4596" s="52">
        <v>0</v>
      </c>
      <c r="J4596" s="52">
        <v>0</v>
      </c>
      <c r="K4596" s="52">
        <v>5872299.1344697271</v>
      </c>
      <c r="L4596" s="52">
        <v>0</v>
      </c>
      <c r="M4596" s="53">
        <v>5872299.1344697271</v>
      </c>
    </row>
    <row r="4597" spans="1:13" x14ac:dyDescent="0.4">
      <c r="A4597" s="54"/>
      <c r="B4597" s="55">
        <v>4579</v>
      </c>
      <c r="C4597" s="55">
        <v>0</v>
      </c>
      <c r="D4597" s="55">
        <v>0</v>
      </c>
      <c r="E4597" s="55">
        <v>0</v>
      </c>
      <c r="F4597" s="55">
        <v>0</v>
      </c>
      <c r="G4597" s="55">
        <v>0</v>
      </c>
      <c r="H4597" s="55">
        <v>0</v>
      </c>
      <c r="I4597" s="55">
        <v>7039316.567709351</v>
      </c>
      <c r="J4597" s="55">
        <v>0</v>
      </c>
      <c r="K4597" s="55">
        <v>0</v>
      </c>
      <c r="L4597" s="55">
        <v>0</v>
      </c>
      <c r="M4597" s="56">
        <v>13209855.19615938</v>
      </c>
    </row>
    <row r="4598" spans="1:13" x14ac:dyDescent="0.4">
      <c r="A4598" s="51"/>
      <c r="B4598" s="52">
        <v>4580</v>
      </c>
      <c r="C4598" s="52">
        <v>0</v>
      </c>
      <c r="D4598" s="52">
        <v>0</v>
      </c>
      <c r="E4598" s="52">
        <v>0</v>
      </c>
      <c r="F4598" s="52">
        <v>0</v>
      </c>
      <c r="G4598" s="52">
        <v>0</v>
      </c>
      <c r="H4598" s="52">
        <v>0</v>
      </c>
      <c r="I4598" s="52">
        <v>0</v>
      </c>
      <c r="J4598" s="52">
        <v>0</v>
      </c>
      <c r="K4598" s="52">
        <v>0</v>
      </c>
      <c r="L4598" s="52">
        <v>0</v>
      </c>
      <c r="M4598" s="53">
        <v>0</v>
      </c>
    </row>
    <row r="4599" spans="1:13" x14ac:dyDescent="0.4">
      <c r="A4599" s="54"/>
      <c r="B4599" s="55">
        <v>4581</v>
      </c>
      <c r="C4599" s="55">
        <v>0</v>
      </c>
      <c r="D4599" s="55">
        <v>0</v>
      </c>
      <c r="E4599" s="55">
        <v>0</v>
      </c>
      <c r="F4599" s="55">
        <v>0</v>
      </c>
      <c r="G4599" s="55">
        <v>7210710.7007896751</v>
      </c>
      <c r="H4599" s="55">
        <v>15496035.689014647</v>
      </c>
      <c r="I4599" s="55">
        <v>0</v>
      </c>
      <c r="J4599" s="55">
        <v>0</v>
      </c>
      <c r="K4599" s="55">
        <v>0</v>
      </c>
      <c r="L4599" s="55">
        <v>0</v>
      </c>
      <c r="M4599" s="56">
        <v>22706746.389804319</v>
      </c>
    </row>
    <row r="4600" spans="1:13" x14ac:dyDescent="0.4">
      <c r="A4600" s="51"/>
      <c r="B4600" s="52">
        <v>4582</v>
      </c>
      <c r="C4600" s="52">
        <v>0</v>
      </c>
      <c r="D4600" s="52">
        <v>0</v>
      </c>
      <c r="E4600" s="52">
        <v>0</v>
      </c>
      <c r="F4600" s="52">
        <v>0</v>
      </c>
      <c r="G4600" s="52">
        <v>0</v>
      </c>
      <c r="H4600" s="52">
        <v>0</v>
      </c>
      <c r="I4600" s="52">
        <v>0</v>
      </c>
      <c r="J4600" s="52">
        <v>0</v>
      </c>
      <c r="K4600" s="52">
        <v>0</v>
      </c>
      <c r="L4600" s="52">
        <v>0</v>
      </c>
      <c r="M4600" s="53">
        <v>0</v>
      </c>
    </row>
    <row r="4601" spans="1:13" x14ac:dyDescent="0.4">
      <c r="A4601" s="54"/>
      <c r="B4601" s="55">
        <v>4583</v>
      </c>
      <c r="C4601" s="55">
        <v>0</v>
      </c>
      <c r="D4601" s="55">
        <v>9644402.1992111057</v>
      </c>
      <c r="E4601" s="55">
        <v>0</v>
      </c>
      <c r="F4601" s="55">
        <v>0</v>
      </c>
      <c r="G4601" s="55">
        <v>0</v>
      </c>
      <c r="H4601" s="55">
        <v>0</v>
      </c>
      <c r="I4601" s="55">
        <v>0</v>
      </c>
      <c r="J4601" s="55">
        <v>0</v>
      </c>
      <c r="K4601" s="55">
        <v>0</v>
      </c>
      <c r="L4601" s="55">
        <v>0</v>
      </c>
      <c r="M4601" s="56">
        <v>9644402.1992111057</v>
      </c>
    </row>
    <row r="4602" spans="1:13" x14ac:dyDescent="0.4">
      <c r="A4602" s="51"/>
      <c r="B4602" s="52">
        <v>4584</v>
      </c>
      <c r="C4602" s="52">
        <v>0</v>
      </c>
      <c r="D4602" s="52">
        <v>0</v>
      </c>
      <c r="E4602" s="52">
        <v>0</v>
      </c>
      <c r="F4602" s="52">
        <v>0</v>
      </c>
      <c r="G4602" s="52">
        <v>0</v>
      </c>
      <c r="H4602" s="52">
        <v>0</v>
      </c>
      <c r="I4602" s="52">
        <v>0</v>
      </c>
      <c r="J4602" s="52">
        <v>0</v>
      </c>
      <c r="K4602" s="52">
        <v>0</v>
      </c>
      <c r="L4602" s="52">
        <v>0</v>
      </c>
      <c r="M4602" s="53">
        <v>0</v>
      </c>
    </row>
    <row r="4603" spans="1:13" x14ac:dyDescent="0.4">
      <c r="A4603" s="54"/>
      <c r="B4603" s="55">
        <v>4585</v>
      </c>
      <c r="C4603" s="55">
        <v>0</v>
      </c>
      <c r="D4603" s="55">
        <v>0</v>
      </c>
      <c r="E4603" s="55">
        <v>0</v>
      </c>
      <c r="F4603" s="55">
        <v>0</v>
      </c>
      <c r="G4603" s="55">
        <v>0</v>
      </c>
      <c r="H4603" s="55">
        <v>0</v>
      </c>
      <c r="I4603" s="55">
        <v>0</v>
      </c>
      <c r="J4603" s="55">
        <v>0</v>
      </c>
      <c r="K4603" s="55">
        <v>0</v>
      </c>
      <c r="L4603" s="55">
        <v>5990475.7687759371</v>
      </c>
      <c r="M4603" s="56">
        <v>5990475.7687759371</v>
      </c>
    </row>
    <row r="4604" spans="1:13" x14ac:dyDescent="0.4">
      <c r="A4604" s="51"/>
      <c r="B4604" s="52">
        <v>4586</v>
      </c>
      <c r="C4604" s="52">
        <v>0</v>
      </c>
      <c r="D4604" s="52">
        <v>0</v>
      </c>
      <c r="E4604" s="52">
        <v>10782797.48949299</v>
      </c>
      <c r="F4604" s="52">
        <v>0</v>
      </c>
      <c r="G4604" s="52">
        <v>0</v>
      </c>
      <c r="H4604" s="52">
        <v>0</v>
      </c>
      <c r="I4604" s="52">
        <v>0</v>
      </c>
      <c r="J4604" s="52">
        <v>0</v>
      </c>
      <c r="K4604" s="52">
        <v>0</v>
      </c>
      <c r="L4604" s="52">
        <v>0</v>
      </c>
      <c r="M4604" s="53">
        <v>10782797.48949299</v>
      </c>
    </row>
    <row r="4605" spans="1:13" x14ac:dyDescent="0.4">
      <c r="A4605" s="54"/>
      <c r="B4605" s="55">
        <v>4587</v>
      </c>
      <c r="C4605" s="55">
        <v>0</v>
      </c>
      <c r="D4605" s="55">
        <v>0</v>
      </c>
      <c r="E4605" s="55">
        <v>0</v>
      </c>
      <c r="F4605" s="55">
        <v>0</v>
      </c>
      <c r="G4605" s="55">
        <v>0</v>
      </c>
      <c r="H4605" s="55">
        <v>0</v>
      </c>
      <c r="I4605" s="55">
        <v>0</v>
      </c>
      <c r="J4605" s="55">
        <v>8323670.0920911469</v>
      </c>
      <c r="K4605" s="55">
        <v>0</v>
      </c>
      <c r="L4605" s="55">
        <v>0</v>
      </c>
      <c r="M4605" s="56">
        <v>0</v>
      </c>
    </row>
    <row r="4606" spans="1:13" x14ac:dyDescent="0.4">
      <c r="A4606" s="51"/>
      <c r="B4606" s="52">
        <v>4588</v>
      </c>
      <c r="C4606" s="52">
        <v>6840783.5618707929</v>
      </c>
      <c r="D4606" s="52">
        <v>0</v>
      </c>
      <c r="E4606" s="52">
        <v>0</v>
      </c>
      <c r="F4606" s="52">
        <v>0</v>
      </c>
      <c r="G4606" s="52">
        <v>0</v>
      </c>
      <c r="H4606" s="52">
        <v>28664556.522201896</v>
      </c>
      <c r="I4606" s="52">
        <v>0</v>
      </c>
      <c r="J4606" s="52">
        <v>0</v>
      </c>
      <c r="K4606" s="52">
        <v>0</v>
      </c>
      <c r="L4606" s="52">
        <v>0</v>
      </c>
      <c r="M4606" s="53">
        <v>35505340.084072687</v>
      </c>
    </row>
    <row r="4607" spans="1:13" x14ac:dyDescent="0.4">
      <c r="A4607" s="54"/>
      <c r="B4607" s="55">
        <v>4589</v>
      </c>
      <c r="C4607" s="55">
        <v>0</v>
      </c>
      <c r="D4607" s="55">
        <v>0</v>
      </c>
      <c r="E4607" s="55">
        <v>0</v>
      </c>
      <c r="F4607" s="55">
        <v>0</v>
      </c>
      <c r="G4607" s="55">
        <v>0</v>
      </c>
      <c r="H4607" s="55">
        <v>0</v>
      </c>
      <c r="I4607" s="55">
        <v>7821061.147739375</v>
      </c>
      <c r="J4607" s="55">
        <v>0</v>
      </c>
      <c r="K4607" s="55">
        <v>0</v>
      </c>
      <c r="L4607" s="55">
        <v>6358424.3909547189</v>
      </c>
      <c r="M4607" s="56">
        <v>14179485.538694097</v>
      </c>
    </row>
    <row r="4608" spans="1:13" x14ac:dyDescent="0.4">
      <c r="A4608" s="51"/>
      <c r="B4608" s="52">
        <v>4590</v>
      </c>
      <c r="C4608" s="52">
        <v>0</v>
      </c>
      <c r="D4608" s="52">
        <v>0</v>
      </c>
      <c r="E4608" s="52">
        <v>0</v>
      </c>
      <c r="F4608" s="52">
        <v>0</v>
      </c>
      <c r="G4608" s="52">
        <v>5948976.0483689774</v>
      </c>
      <c r="H4608" s="52">
        <v>0</v>
      </c>
      <c r="I4608" s="52">
        <v>0</v>
      </c>
      <c r="J4608" s="52">
        <v>0</v>
      </c>
      <c r="K4608" s="52">
        <v>5752607.714159824</v>
      </c>
      <c r="L4608" s="52">
        <v>0</v>
      </c>
      <c r="M4608" s="53">
        <v>11701583.762528799</v>
      </c>
    </row>
    <row r="4609" spans="1:13" x14ac:dyDescent="0.4">
      <c r="A4609" s="54"/>
      <c r="B4609" s="55">
        <v>4591</v>
      </c>
      <c r="C4609" s="55">
        <v>0</v>
      </c>
      <c r="D4609" s="55">
        <v>0</v>
      </c>
      <c r="E4609" s="55">
        <v>0</v>
      </c>
      <c r="F4609" s="55">
        <v>0</v>
      </c>
      <c r="G4609" s="55">
        <v>0</v>
      </c>
      <c r="H4609" s="55">
        <v>0</v>
      </c>
      <c r="I4609" s="55">
        <v>0</v>
      </c>
      <c r="J4609" s="55">
        <v>18718434.666900031</v>
      </c>
      <c r="K4609" s="55">
        <v>0</v>
      </c>
      <c r="L4609" s="55">
        <v>0</v>
      </c>
      <c r="M4609" s="56">
        <v>0</v>
      </c>
    </row>
    <row r="4610" spans="1:13" x14ac:dyDescent="0.4">
      <c r="A4610" s="51"/>
      <c r="B4610" s="52">
        <v>4592</v>
      </c>
      <c r="C4610" s="52">
        <v>0</v>
      </c>
      <c r="D4610" s="52">
        <v>0</v>
      </c>
      <c r="E4610" s="52">
        <v>0</v>
      </c>
      <c r="F4610" s="52">
        <v>0</v>
      </c>
      <c r="G4610" s="52">
        <v>0</v>
      </c>
      <c r="H4610" s="52">
        <v>0</v>
      </c>
      <c r="I4610" s="52">
        <v>0</v>
      </c>
      <c r="J4610" s="52">
        <v>0</v>
      </c>
      <c r="K4610" s="52">
        <v>0</v>
      </c>
      <c r="L4610" s="52">
        <v>0</v>
      </c>
      <c r="M4610" s="53">
        <v>0</v>
      </c>
    </row>
    <row r="4611" spans="1:13" x14ac:dyDescent="0.4">
      <c r="A4611" s="54"/>
      <c r="B4611" s="55">
        <v>4593</v>
      </c>
      <c r="C4611" s="55">
        <v>5976178.4997482197</v>
      </c>
      <c r="D4611" s="55">
        <v>0</v>
      </c>
      <c r="E4611" s="55">
        <v>8248968.8733129539</v>
      </c>
      <c r="F4611" s="55">
        <v>0</v>
      </c>
      <c r="G4611" s="55">
        <v>0</v>
      </c>
      <c r="H4611" s="55">
        <v>0</v>
      </c>
      <c r="I4611" s="55">
        <v>0</v>
      </c>
      <c r="J4611" s="55">
        <v>0</v>
      </c>
      <c r="K4611" s="55">
        <v>0</v>
      </c>
      <c r="L4611" s="55">
        <v>0</v>
      </c>
      <c r="M4611" s="56">
        <v>14225147.373061173</v>
      </c>
    </row>
    <row r="4612" spans="1:13" x14ac:dyDescent="0.4">
      <c r="A4612" s="51"/>
      <c r="B4612" s="52">
        <v>4594</v>
      </c>
      <c r="C4612" s="52">
        <v>0</v>
      </c>
      <c r="D4612" s="52">
        <v>0</v>
      </c>
      <c r="E4612" s="52">
        <v>0</v>
      </c>
      <c r="F4612" s="52">
        <v>0</v>
      </c>
      <c r="G4612" s="52">
        <v>0</v>
      </c>
      <c r="H4612" s="52">
        <v>32197504.667952493</v>
      </c>
      <c r="I4612" s="52">
        <v>9021095.2936204541</v>
      </c>
      <c r="J4612" s="52">
        <v>6277210.729869796</v>
      </c>
      <c r="K4612" s="52">
        <v>0</v>
      </c>
      <c r="L4612" s="52">
        <v>0</v>
      </c>
      <c r="M4612" s="53">
        <v>48677740.60228581</v>
      </c>
    </row>
    <row r="4613" spans="1:13" x14ac:dyDescent="0.4">
      <c r="A4613" s="54"/>
      <c r="B4613" s="55">
        <v>4595</v>
      </c>
      <c r="C4613" s="55">
        <v>0</v>
      </c>
      <c r="D4613" s="55">
        <v>0</v>
      </c>
      <c r="E4613" s="55">
        <v>0</v>
      </c>
      <c r="F4613" s="55">
        <v>6482486.4672356248</v>
      </c>
      <c r="G4613" s="55">
        <v>0</v>
      </c>
      <c r="H4613" s="55">
        <v>0</v>
      </c>
      <c r="I4613" s="55">
        <v>0</v>
      </c>
      <c r="J4613" s="55">
        <v>0</v>
      </c>
      <c r="K4613" s="55">
        <v>0</v>
      </c>
      <c r="L4613" s="55">
        <v>15031987.295112412</v>
      </c>
      <c r="M4613" s="56">
        <v>21514473.762348033</v>
      </c>
    </row>
    <row r="4614" spans="1:13" x14ac:dyDescent="0.4">
      <c r="A4614" s="51"/>
      <c r="B4614" s="52">
        <v>4596</v>
      </c>
      <c r="C4614" s="52">
        <v>0</v>
      </c>
      <c r="D4614" s="52">
        <v>0</v>
      </c>
      <c r="E4614" s="52">
        <v>0</v>
      </c>
      <c r="F4614" s="52">
        <v>0</v>
      </c>
      <c r="G4614" s="52">
        <v>0</v>
      </c>
      <c r="H4614" s="52">
        <v>0</v>
      </c>
      <c r="I4614" s="52">
        <v>0</v>
      </c>
      <c r="J4614" s="52">
        <v>0</v>
      </c>
      <c r="K4614" s="52">
        <v>0</v>
      </c>
      <c r="L4614" s="52">
        <v>0</v>
      </c>
      <c r="M4614" s="53">
        <v>0</v>
      </c>
    </row>
    <row r="4615" spans="1:13" x14ac:dyDescent="0.4">
      <c r="A4615" s="54"/>
      <c r="B4615" s="55">
        <v>4597</v>
      </c>
      <c r="C4615" s="55">
        <v>0</v>
      </c>
      <c r="D4615" s="55">
        <v>0</v>
      </c>
      <c r="E4615" s="55">
        <v>0</v>
      </c>
      <c r="F4615" s="55">
        <v>0</v>
      </c>
      <c r="G4615" s="55">
        <v>6218351.1633057194</v>
      </c>
      <c r="H4615" s="55">
        <v>0</v>
      </c>
      <c r="I4615" s="55">
        <v>0</v>
      </c>
      <c r="J4615" s="55">
        <v>0</v>
      </c>
      <c r="K4615" s="55">
        <v>0</v>
      </c>
      <c r="L4615" s="55">
        <v>0</v>
      </c>
      <c r="M4615" s="56">
        <v>13519173.243167</v>
      </c>
    </row>
    <row r="4616" spans="1:13" x14ac:dyDescent="0.4">
      <c r="A4616" s="51"/>
      <c r="B4616" s="52">
        <v>4598</v>
      </c>
      <c r="C4616" s="52">
        <v>9299314.0150002502</v>
      </c>
      <c r="D4616" s="52">
        <v>0</v>
      </c>
      <c r="E4616" s="52">
        <v>0</v>
      </c>
      <c r="F4616" s="52">
        <v>0</v>
      </c>
      <c r="G4616" s="52">
        <v>0</v>
      </c>
      <c r="H4616" s="52">
        <v>0</v>
      </c>
      <c r="I4616" s="52">
        <v>0</v>
      </c>
      <c r="J4616" s="52">
        <v>0</v>
      </c>
      <c r="K4616" s="52">
        <v>19703473.629264008</v>
      </c>
      <c r="L4616" s="52">
        <v>0</v>
      </c>
      <c r="M4616" s="53">
        <v>108648600.98125739</v>
      </c>
    </row>
    <row r="4617" spans="1:13" x14ac:dyDescent="0.4">
      <c r="A4617" s="54"/>
      <c r="B4617" s="55">
        <v>4599</v>
      </c>
      <c r="C4617" s="55">
        <v>27093539.150946777</v>
      </c>
      <c r="D4617" s="55">
        <v>0</v>
      </c>
      <c r="E4617" s="55">
        <v>0</v>
      </c>
      <c r="F4617" s="55">
        <v>0</v>
      </c>
      <c r="G4617" s="55">
        <v>0</v>
      </c>
      <c r="H4617" s="55">
        <v>0</v>
      </c>
      <c r="I4617" s="55">
        <v>0</v>
      </c>
      <c r="J4617" s="55">
        <v>0</v>
      </c>
      <c r="K4617" s="55">
        <v>0</v>
      </c>
      <c r="L4617" s="55">
        <v>16105772.00414166</v>
      </c>
      <c r="M4617" s="56">
        <v>43199311.155088432</v>
      </c>
    </row>
    <row r="4618" spans="1:13" x14ac:dyDescent="0.4">
      <c r="A4618" s="51"/>
      <c r="B4618" s="52">
        <v>4600</v>
      </c>
      <c r="C4618" s="52">
        <v>0</v>
      </c>
      <c r="D4618" s="52">
        <v>0</v>
      </c>
      <c r="E4618" s="52">
        <v>53603297.8504766</v>
      </c>
      <c r="F4618" s="52">
        <v>0</v>
      </c>
      <c r="G4618" s="52">
        <v>0</v>
      </c>
      <c r="H4618" s="52">
        <v>0</v>
      </c>
      <c r="I4618" s="52">
        <v>0</v>
      </c>
      <c r="J4618" s="52">
        <v>0</v>
      </c>
      <c r="K4618" s="52">
        <v>0</v>
      </c>
      <c r="L4618" s="52">
        <v>0</v>
      </c>
      <c r="M4618" s="53">
        <v>53603297.8504766</v>
      </c>
    </row>
    <row r="4619" spans="1:13" x14ac:dyDescent="0.4">
      <c r="A4619" s="54"/>
      <c r="B4619" s="55">
        <v>4601</v>
      </c>
      <c r="C4619" s="55">
        <v>0</v>
      </c>
      <c r="D4619" s="55">
        <v>0</v>
      </c>
      <c r="E4619" s="55">
        <v>0</v>
      </c>
      <c r="F4619" s="55">
        <v>0</v>
      </c>
      <c r="G4619" s="55">
        <v>5965231.8921934115</v>
      </c>
      <c r="H4619" s="55">
        <v>0</v>
      </c>
      <c r="I4619" s="55">
        <v>0</v>
      </c>
      <c r="J4619" s="55">
        <v>0</v>
      </c>
      <c r="K4619" s="55">
        <v>0</v>
      </c>
      <c r="L4619" s="55">
        <v>0</v>
      </c>
      <c r="M4619" s="56">
        <v>5965231.8921934115</v>
      </c>
    </row>
    <row r="4620" spans="1:13" x14ac:dyDescent="0.4">
      <c r="A4620" s="51"/>
      <c r="B4620" s="52">
        <v>4602</v>
      </c>
      <c r="C4620" s="52">
        <v>0</v>
      </c>
      <c r="D4620" s="52">
        <v>8587095.1761132199</v>
      </c>
      <c r="E4620" s="52">
        <v>0</v>
      </c>
      <c r="F4620" s="52">
        <v>0</v>
      </c>
      <c r="G4620" s="52">
        <v>0</v>
      </c>
      <c r="H4620" s="52">
        <v>0</v>
      </c>
      <c r="I4620" s="52">
        <v>0</v>
      </c>
      <c r="J4620" s="52">
        <v>0</v>
      </c>
      <c r="K4620" s="52">
        <v>0</v>
      </c>
      <c r="L4620" s="52">
        <v>0</v>
      </c>
      <c r="M4620" s="53">
        <v>8587095.1761132199</v>
      </c>
    </row>
    <row r="4621" spans="1:13" x14ac:dyDescent="0.4">
      <c r="A4621" s="54"/>
      <c r="B4621" s="55">
        <v>4603</v>
      </c>
      <c r="C4621" s="55">
        <v>0</v>
      </c>
      <c r="D4621" s="55">
        <v>0</v>
      </c>
      <c r="E4621" s="55">
        <v>0</v>
      </c>
      <c r="F4621" s="55">
        <v>0</v>
      </c>
      <c r="G4621" s="55">
        <v>0</v>
      </c>
      <c r="H4621" s="55">
        <v>0</v>
      </c>
      <c r="I4621" s="55">
        <v>0</v>
      </c>
      <c r="J4621" s="55">
        <v>0</v>
      </c>
      <c r="K4621" s="55">
        <v>5952053.4186750948</v>
      </c>
      <c r="L4621" s="55">
        <v>5830195.4354298487</v>
      </c>
      <c r="M4621" s="56">
        <v>11782248.854104944</v>
      </c>
    </row>
    <row r="4622" spans="1:13" x14ac:dyDescent="0.4">
      <c r="A4622" s="51"/>
      <c r="B4622" s="52">
        <v>4604</v>
      </c>
      <c r="C4622" s="52">
        <v>0</v>
      </c>
      <c r="D4622" s="52">
        <v>0</v>
      </c>
      <c r="E4622" s="52">
        <v>0</v>
      </c>
      <c r="F4622" s="52">
        <v>0</v>
      </c>
      <c r="G4622" s="52">
        <v>0</v>
      </c>
      <c r="H4622" s="52">
        <v>0</v>
      </c>
      <c r="I4622" s="52">
        <v>0</v>
      </c>
      <c r="J4622" s="52">
        <v>0</v>
      </c>
      <c r="K4622" s="52">
        <v>0</v>
      </c>
      <c r="L4622" s="52">
        <v>37046382.434606977</v>
      </c>
      <c r="M4622" s="53">
        <v>37046382.434606977</v>
      </c>
    </row>
    <row r="4623" spans="1:13" x14ac:dyDescent="0.4">
      <c r="A4623" s="54"/>
      <c r="B4623" s="55">
        <v>4605</v>
      </c>
      <c r="C4623" s="55">
        <v>0</v>
      </c>
      <c r="D4623" s="55">
        <v>0</v>
      </c>
      <c r="E4623" s="55">
        <v>0</v>
      </c>
      <c r="F4623" s="55">
        <v>0</v>
      </c>
      <c r="G4623" s="55">
        <v>0</v>
      </c>
      <c r="H4623" s="55">
        <v>0</v>
      </c>
      <c r="I4623" s="55">
        <v>0</v>
      </c>
      <c r="J4623" s="55">
        <v>0</v>
      </c>
      <c r="K4623" s="55">
        <v>6702422.4525172524</v>
      </c>
      <c r="L4623" s="55">
        <v>0</v>
      </c>
      <c r="M4623" s="56">
        <v>6702422.4525172524</v>
      </c>
    </row>
    <row r="4624" spans="1:13" x14ac:dyDescent="0.4">
      <c r="A4624" s="51"/>
      <c r="B4624" s="52">
        <v>4606</v>
      </c>
      <c r="C4624" s="52">
        <v>0</v>
      </c>
      <c r="D4624" s="52">
        <v>0</v>
      </c>
      <c r="E4624" s="52">
        <v>0</v>
      </c>
      <c r="F4624" s="52">
        <v>0</v>
      </c>
      <c r="G4624" s="52">
        <v>0</v>
      </c>
      <c r="H4624" s="52">
        <v>0</v>
      </c>
      <c r="I4624" s="52">
        <v>0</v>
      </c>
      <c r="J4624" s="52">
        <v>0</v>
      </c>
      <c r="K4624" s="52">
        <v>0</v>
      </c>
      <c r="L4624" s="52">
        <v>0</v>
      </c>
      <c r="M4624" s="53">
        <v>0</v>
      </c>
    </row>
    <row r="4625" spans="1:13" x14ac:dyDescent="0.4">
      <c r="A4625" s="54"/>
      <c r="B4625" s="55">
        <v>4607</v>
      </c>
      <c r="C4625" s="55">
        <v>0</v>
      </c>
      <c r="D4625" s="55">
        <v>0</v>
      </c>
      <c r="E4625" s="55">
        <v>0</v>
      </c>
      <c r="F4625" s="55">
        <v>0</v>
      </c>
      <c r="G4625" s="55">
        <v>0</v>
      </c>
      <c r="H4625" s="55">
        <v>169386358.03613973</v>
      </c>
      <c r="I4625" s="55">
        <v>0</v>
      </c>
      <c r="J4625" s="55">
        <v>37754799.863840312</v>
      </c>
      <c r="K4625" s="55">
        <v>0</v>
      </c>
      <c r="L4625" s="55">
        <v>0</v>
      </c>
      <c r="M4625" s="56">
        <v>169386358.03613973</v>
      </c>
    </row>
    <row r="4626" spans="1:13" x14ac:dyDescent="0.4">
      <c r="A4626" s="51"/>
      <c r="B4626" s="52">
        <v>4608</v>
      </c>
      <c r="C4626" s="52">
        <v>0</v>
      </c>
      <c r="D4626" s="52">
        <v>25623573.47760563</v>
      </c>
      <c r="E4626" s="52">
        <v>0</v>
      </c>
      <c r="F4626" s="52">
        <v>0</v>
      </c>
      <c r="G4626" s="52">
        <v>0</v>
      </c>
      <c r="H4626" s="52">
        <v>0</v>
      </c>
      <c r="I4626" s="52">
        <v>0</v>
      </c>
      <c r="J4626" s="52">
        <v>0</v>
      </c>
      <c r="K4626" s="52">
        <v>0</v>
      </c>
      <c r="L4626" s="52">
        <v>26176468.994589303</v>
      </c>
      <c r="M4626" s="53">
        <v>51800042.472194925</v>
      </c>
    </row>
    <row r="4627" spans="1:13" x14ac:dyDescent="0.4">
      <c r="A4627" s="54"/>
      <c r="B4627" s="55">
        <v>4609</v>
      </c>
      <c r="C4627" s="55">
        <v>0</v>
      </c>
      <c r="D4627" s="55">
        <v>0</v>
      </c>
      <c r="E4627" s="55">
        <v>0</v>
      </c>
      <c r="F4627" s="55">
        <v>0</v>
      </c>
      <c r="G4627" s="55">
        <v>0</v>
      </c>
      <c r="H4627" s="55">
        <v>0</v>
      </c>
      <c r="I4627" s="55">
        <v>0</v>
      </c>
      <c r="J4627" s="55">
        <v>0</v>
      </c>
      <c r="K4627" s="55">
        <v>0</v>
      </c>
      <c r="L4627" s="55">
        <v>0</v>
      </c>
      <c r="M4627" s="56">
        <v>0</v>
      </c>
    </row>
    <row r="4628" spans="1:13" x14ac:dyDescent="0.4">
      <c r="A4628" s="51"/>
      <c r="B4628" s="52">
        <v>4610</v>
      </c>
      <c r="C4628" s="52">
        <v>0</v>
      </c>
      <c r="D4628" s="52">
        <v>0</v>
      </c>
      <c r="E4628" s="52">
        <v>0</v>
      </c>
      <c r="F4628" s="52">
        <v>0</v>
      </c>
      <c r="G4628" s="52">
        <v>0</v>
      </c>
      <c r="H4628" s="52">
        <v>0</v>
      </c>
      <c r="I4628" s="52">
        <v>20082903.082105927</v>
      </c>
      <c r="J4628" s="52">
        <v>0</v>
      </c>
      <c r="K4628" s="52">
        <v>0</v>
      </c>
      <c r="L4628" s="52">
        <v>0</v>
      </c>
      <c r="M4628" s="53">
        <v>20082903.082105927</v>
      </c>
    </row>
    <row r="4629" spans="1:13" x14ac:dyDescent="0.4">
      <c r="A4629" s="54"/>
      <c r="B4629" s="55">
        <v>4611</v>
      </c>
      <c r="C4629" s="55">
        <v>0</v>
      </c>
      <c r="D4629" s="55">
        <v>0</v>
      </c>
      <c r="E4629" s="55">
        <v>0</v>
      </c>
      <c r="F4629" s="55">
        <v>26833349.449457243</v>
      </c>
      <c r="G4629" s="55">
        <v>0</v>
      </c>
      <c r="H4629" s="55">
        <v>0</v>
      </c>
      <c r="I4629" s="55">
        <v>0</v>
      </c>
      <c r="J4629" s="55">
        <v>0</v>
      </c>
      <c r="K4629" s="55">
        <v>0</v>
      </c>
      <c r="L4629" s="55">
        <v>6283050.1658395007</v>
      </c>
      <c r="M4629" s="56">
        <v>33116399.615296744</v>
      </c>
    </row>
    <row r="4630" spans="1:13" x14ac:dyDescent="0.4">
      <c r="A4630" s="51"/>
      <c r="B4630" s="52">
        <v>4612</v>
      </c>
      <c r="C4630" s="52">
        <v>0</v>
      </c>
      <c r="D4630" s="52">
        <v>0</v>
      </c>
      <c r="E4630" s="52">
        <v>0</v>
      </c>
      <c r="F4630" s="52">
        <v>0</v>
      </c>
      <c r="G4630" s="52">
        <v>0</v>
      </c>
      <c r="H4630" s="52">
        <v>0</v>
      </c>
      <c r="I4630" s="52">
        <v>0</v>
      </c>
      <c r="J4630" s="52">
        <v>0</v>
      </c>
      <c r="K4630" s="52">
        <v>0</v>
      </c>
      <c r="L4630" s="52">
        <v>0</v>
      </c>
      <c r="M4630" s="53">
        <v>0</v>
      </c>
    </row>
    <row r="4631" spans="1:13" x14ac:dyDescent="0.4">
      <c r="A4631" s="54"/>
      <c r="B4631" s="55">
        <v>4613</v>
      </c>
      <c r="C4631" s="55">
        <v>18837286.109170303</v>
      </c>
      <c r="D4631" s="55">
        <v>0</v>
      </c>
      <c r="E4631" s="55">
        <v>0</v>
      </c>
      <c r="F4631" s="55">
        <v>0</v>
      </c>
      <c r="G4631" s="55">
        <v>0</v>
      </c>
      <c r="H4631" s="55">
        <v>27728567.049182817</v>
      </c>
      <c r="I4631" s="55">
        <v>0</v>
      </c>
      <c r="J4631" s="55">
        <v>10732187.772855924</v>
      </c>
      <c r="K4631" s="55">
        <v>0</v>
      </c>
      <c r="L4631" s="55">
        <v>0</v>
      </c>
      <c r="M4631" s="56">
        <v>46565853.15835312</v>
      </c>
    </row>
    <row r="4632" spans="1:13" x14ac:dyDescent="0.4">
      <c r="A4632" s="51"/>
      <c r="B4632" s="52">
        <v>4614</v>
      </c>
      <c r="C4632" s="52">
        <v>0</v>
      </c>
      <c r="D4632" s="52">
        <v>0</v>
      </c>
      <c r="E4632" s="52">
        <v>0</v>
      </c>
      <c r="F4632" s="52">
        <v>0</v>
      </c>
      <c r="G4632" s="52">
        <v>0</v>
      </c>
      <c r="H4632" s="52">
        <v>0</v>
      </c>
      <c r="I4632" s="52">
        <v>0</v>
      </c>
      <c r="J4632" s="52">
        <v>0</v>
      </c>
      <c r="K4632" s="52">
        <v>0</v>
      </c>
      <c r="L4632" s="52">
        <v>0</v>
      </c>
      <c r="M4632" s="53">
        <v>20252530.57705988</v>
      </c>
    </row>
    <row r="4633" spans="1:13" x14ac:dyDescent="0.4">
      <c r="A4633" s="54"/>
      <c r="B4633" s="55">
        <v>4615</v>
      </c>
      <c r="C4633" s="55">
        <v>0</v>
      </c>
      <c r="D4633" s="55">
        <v>0</v>
      </c>
      <c r="E4633" s="55">
        <v>7683501.5529739186</v>
      </c>
      <c r="F4633" s="55">
        <v>0</v>
      </c>
      <c r="G4633" s="55">
        <v>0</v>
      </c>
      <c r="H4633" s="55">
        <v>0</v>
      </c>
      <c r="I4633" s="55">
        <v>0</v>
      </c>
      <c r="J4633" s="55">
        <v>0</v>
      </c>
      <c r="K4633" s="55">
        <v>7610194.5799731044</v>
      </c>
      <c r="L4633" s="55">
        <v>0</v>
      </c>
      <c r="M4633" s="56">
        <v>15293696.132947022</v>
      </c>
    </row>
    <row r="4634" spans="1:13" x14ac:dyDescent="0.4">
      <c r="A4634" s="51"/>
      <c r="B4634" s="52">
        <v>4616</v>
      </c>
      <c r="C4634" s="52">
        <v>0</v>
      </c>
      <c r="D4634" s="52">
        <v>0</v>
      </c>
      <c r="E4634" s="52">
        <v>0</v>
      </c>
      <c r="F4634" s="52">
        <v>0</v>
      </c>
      <c r="G4634" s="52">
        <v>0</v>
      </c>
      <c r="H4634" s="52">
        <v>0</v>
      </c>
      <c r="I4634" s="52">
        <v>0</v>
      </c>
      <c r="J4634" s="52">
        <v>0</v>
      </c>
      <c r="K4634" s="52">
        <v>0</v>
      </c>
      <c r="L4634" s="52">
        <v>0</v>
      </c>
      <c r="M4634" s="53">
        <v>0</v>
      </c>
    </row>
    <row r="4635" spans="1:13" x14ac:dyDescent="0.4">
      <c r="A4635" s="54"/>
      <c r="B4635" s="55">
        <v>4617</v>
      </c>
      <c r="C4635" s="55">
        <v>0</v>
      </c>
      <c r="D4635" s="55">
        <v>0</v>
      </c>
      <c r="E4635" s="55">
        <v>0</v>
      </c>
      <c r="F4635" s="55">
        <v>0</v>
      </c>
      <c r="G4635" s="55">
        <v>0</v>
      </c>
      <c r="H4635" s="55">
        <v>0</v>
      </c>
      <c r="I4635" s="55">
        <v>0</v>
      </c>
      <c r="J4635" s="55">
        <v>0</v>
      </c>
      <c r="K4635" s="55">
        <v>0</v>
      </c>
      <c r="L4635" s="55">
        <v>0</v>
      </c>
      <c r="M4635" s="56">
        <v>0</v>
      </c>
    </row>
    <row r="4636" spans="1:13" x14ac:dyDescent="0.4">
      <c r="A4636" s="51"/>
      <c r="B4636" s="52">
        <v>4618</v>
      </c>
      <c r="C4636" s="52">
        <v>0</v>
      </c>
      <c r="D4636" s="52">
        <v>0</v>
      </c>
      <c r="E4636" s="52">
        <v>0</v>
      </c>
      <c r="F4636" s="52">
        <v>0</v>
      </c>
      <c r="G4636" s="52">
        <v>19743309.47080395</v>
      </c>
      <c r="H4636" s="52">
        <v>0</v>
      </c>
      <c r="I4636" s="52">
        <v>18622568.938982137</v>
      </c>
      <c r="J4636" s="52">
        <v>0</v>
      </c>
      <c r="K4636" s="52">
        <v>0</v>
      </c>
      <c r="L4636" s="52">
        <v>0</v>
      </c>
      <c r="M4636" s="53">
        <v>83898298.895018533</v>
      </c>
    </row>
    <row r="4637" spans="1:13" x14ac:dyDescent="0.4">
      <c r="A4637" s="54"/>
      <c r="B4637" s="55">
        <v>4619</v>
      </c>
      <c r="C4637" s="55">
        <v>0</v>
      </c>
      <c r="D4637" s="55">
        <v>0</v>
      </c>
      <c r="E4637" s="55">
        <v>0</v>
      </c>
      <c r="F4637" s="55">
        <v>0</v>
      </c>
      <c r="G4637" s="55">
        <v>0</v>
      </c>
      <c r="H4637" s="55">
        <v>0</v>
      </c>
      <c r="I4637" s="55">
        <v>0</v>
      </c>
      <c r="J4637" s="55">
        <v>0</v>
      </c>
      <c r="K4637" s="55">
        <v>0</v>
      </c>
      <c r="L4637" s="55">
        <v>0</v>
      </c>
      <c r="M4637" s="56">
        <v>0</v>
      </c>
    </row>
    <row r="4638" spans="1:13" x14ac:dyDescent="0.4">
      <c r="A4638" s="51"/>
      <c r="B4638" s="52">
        <v>4620</v>
      </c>
      <c r="C4638" s="52">
        <v>0</v>
      </c>
      <c r="D4638" s="52">
        <v>0</v>
      </c>
      <c r="E4638" s="52">
        <v>6989101.5547654852</v>
      </c>
      <c r="F4638" s="52">
        <v>0</v>
      </c>
      <c r="G4638" s="52">
        <v>0</v>
      </c>
      <c r="H4638" s="52">
        <v>0</v>
      </c>
      <c r="I4638" s="52">
        <v>0</v>
      </c>
      <c r="J4638" s="52">
        <v>0</v>
      </c>
      <c r="K4638" s="52">
        <v>0</v>
      </c>
      <c r="L4638" s="52">
        <v>0</v>
      </c>
      <c r="M4638" s="53">
        <v>6989101.5547654852</v>
      </c>
    </row>
    <row r="4639" spans="1:13" x14ac:dyDescent="0.4">
      <c r="A4639" s="54"/>
      <c r="B4639" s="55">
        <v>4621</v>
      </c>
      <c r="C4639" s="55">
        <v>0</v>
      </c>
      <c r="D4639" s="55">
        <v>0</v>
      </c>
      <c r="E4639" s="55">
        <v>0</v>
      </c>
      <c r="F4639" s="55">
        <v>0</v>
      </c>
      <c r="G4639" s="55">
        <v>0</v>
      </c>
      <c r="H4639" s="55">
        <v>0</v>
      </c>
      <c r="I4639" s="55">
        <v>0</v>
      </c>
      <c r="J4639" s="55">
        <v>0</v>
      </c>
      <c r="K4639" s="55">
        <v>0</v>
      </c>
      <c r="L4639" s="55">
        <v>0</v>
      </c>
      <c r="M4639" s="56">
        <v>0</v>
      </c>
    </row>
    <row r="4640" spans="1:13" x14ac:dyDescent="0.4">
      <c r="A4640" s="51"/>
      <c r="B4640" s="52">
        <v>4622</v>
      </c>
      <c r="C4640" s="52">
        <v>0</v>
      </c>
      <c r="D4640" s="52">
        <v>0</v>
      </c>
      <c r="E4640" s="52">
        <v>0</v>
      </c>
      <c r="F4640" s="52">
        <v>0</v>
      </c>
      <c r="G4640" s="52">
        <v>0</v>
      </c>
      <c r="H4640" s="52">
        <v>0</v>
      </c>
      <c r="I4640" s="52">
        <v>6109134.1318763243</v>
      </c>
      <c r="J4640" s="52">
        <v>0</v>
      </c>
      <c r="K4640" s="52">
        <v>0</v>
      </c>
      <c r="L4640" s="52">
        <v>0</v>
      </c>
      <c r="M4640" s="53">
        <v>6109134.1318763243</v>
      </c>
    </row>
    <row r="4641" spans="1:13" x14ac:dyDescent="0.4">
      <c r="A4641" s="54"/>
      <c r="B4641" s="55">
        <v>4623</v>
      </c>
      <c r="C4641" s="55">
        <v>0</v>
      </c>
      <c r="D4641" s="55">
        <v>0</v>
      </c>
      <c r="E4641" s="55">
        <v>6278550.5807724195</v>
      </c>
      <c r="F4641" s="55">
        <v>0</v>
      </c>
      <c r="G4641" s="55">
        <v>0</v>
      </c>
      <c r="H4641" s="55">
        <v>0</v>
      </c>
      <c r="I4641" s="55">
        <v>0</v>
      </c>
      <c r="J4641" s="55">
        <v>0</v>
      </c>
      <c r="K4641" s="55">
        <v>0</v>
      </c>
      <c r="L4641" s="55">
        <v>0</v>
      </c>
      <c r="M4641" s="56">
        <v>6278550.5807724195</v>
      </c>
    </row>
    <row r="4642" spans="1:13" x14ac:dyDescent="0.4">
      <c r="A4642" s="51"/>
      <c r="B4642" s="52">
        <v>4624</v>
      </c>
      <c r="C4642" s="52">
        <v>0</v>
      </c>
      <c r="D4642" s="52">
        <v>0</v>
      </c>
      <c r="E4642" s="52">
        <v>0</v>
      </c>
      <c r="F4642" s="52">
        <v>0</v>
      </c>
      <c r="G4642" s="52">
        <v>30645427.970284157</v>
      </c>
      <c r="H4642" s="52">
        <v>0</v>
      </c>
      <c r="I4642" s="52">
        <v>0</v>
      </c>
      <c r="J4642" s="52">
        <v>0</v>
      </c>
      <c r="K4642" s="52">
        <v>0</v>
      </c>
      <c r="L4642" s="52">
        <v>0</v>
      </c>
      <c r="M4642" s="53">
        <v>30645427.970284157</v>
      </c>
    </row>
    <row r="4643" spans="1:13" x14ac:dyDescent="0.4">
      <c r="A4643" s="54"/>
      <c r="B4643" s="55">
        <v>4625</v>
      </c>
      <c r="C4643" s="55">
        <v>0</v>
      </c>
      <c r="D4643" s="55">
        <v>0</v>
      </c>
      <c r="E4643" s="55">
        <v>0</v>
      </c>
      <c r="F4643" s="55">
        <v>0</v>
      </c>
      <c r="G4643" s="55">
        <v>0</v>
      </c>
      <c r="H4643" s="55">
        <v>0</v>
      </c>
      <c r="I4643" s="55">
        <v>0</v>
      </c>
      <c r="J4643" s="55">
        <v>0</v>
      </c>
      <c r="K4643" s="55">
        <v>20860351.421353165</v>
      </c>
      <c r="L4643" s="55">
        <v>0</v>
      </c>
      <c r="M4643" s="56">
        <v>20860351.421353165</v>
      </c>
    </row>
    <row r="4644" spans="1:13" x14ac:dyDescent="0.4">
      <c r="A4644" s="51"/>
      <c r="B4644" s="52">
        <v>4626</v>
      </c>
      <c r="C4644" s="52">
        <v>0</v>
      </c>
      <c r="D4644" s="52">
        <v>0</v>
      </c>
      <c r="E4644" s="52">
        <v>0</v>
      </c>
      <c r="F4644" s="52">
        <v>7449618.972856733</v>
      </c>
      <c r="G4644" s="52">
        <v>0</v>
      </c>
      <c r="H4644" s="52">
        <v>6876098.7098416779</v>
      </c>
      <c r="I4644" s="52">
        <v>0</v>
      </c>
      <c r="J4644" s="52">
        <v>0</v>
      </c>
      <c r="K4644" s="52">
        <v>6973550.2686083168</v>
      </c>
      <c r="L4644" s="52">
        <v>0</v>
      </c>
      <c r="M4644" s="53">
        <v>21299267.951306727</v>
      </c>
    </row>
    <row r="4645" spans="1:13" x14ac:dyDescent="0.4">
      <c r="A4645" s="54"/>
      <c r="B4645" s="55">
        <v>4627</v>
      </c>
      <c r="C4645" s="55">
        <v>0</v>
      </c>
      <c r="D4645" s="55">
        <v>0</v>
      </c>
      <c r="E4645" s="55">
        <v>0</v>
      </c>
      <c r="F4645" s="55">
        <v>0</v>
      </c>
      <c r="G4645" s="55">
        <v>0</v>
      </c>
      <c r="H4645" s="55">
        <v>0</v>
      </c>
      <c r="I4645" s="55">
        <v>0</v>
      </c>
      <c r="J4645" s="55">
        <v>19497705.877064079</v>
      </c>
      <c r="K4645" s="55">
        <v>0</v>
      </c>
      <c r="L4645" s="55">
        <v>0</v>
      </c>
      <c r="M4645" s="56">
        <v>15610985.954507478</v>
      </c>
    </row>
    <row r="4646" spans="1:13" x14ac:dyDescent="0.4">
      <c r="A4646" s="51"/>
      <c r="B4646" s="52">
        <v>4628</v>
      </c>
      <c r="C4646" s="52">
        <v>0</v>
      </c>
      <c r="D4646" s="52">
        <v>0</v>
      </c>
      <c r="E4646" s="52">
        <v>0</v>
      </c>
      <c r="F4646" s="52">
        <v>0</v>
      </c>
      <c r="G4646" s="52">
        <v>8759614.8678741306</v>
      </c>
      <c r="H4646" s="52">
        <v>0</v>
      </c>
      <c r="I4646" s="52">
        <v>0</v>
      </c>
      <c r="J4646" s="52">
        <v>0</v>
      </c>
      <c r="K4646" s="52">
        <v>0</v>
      </c>
      <c r="L4646" s="52">
        <v>0</v>
      </c>
      <c r="M4646" s="53">
        <v>8759614.8678741306</v>
      </c>
    </row>
    <row r="4647" spans="1:13" x14ac:dyDescent="0.4">
      <c r="A4647" s="54"/>
      <c r="B4647" s="55">
        <v>4629</v>
      </c>
      <c r="C4647" s="55">
        <v>6030803.4367252309</v>
      </c>
      <c r="D4647" s="55">
        <v>15752475.40654926</v>
      </c>
      <c r="E4647" s="55">
        <v>0</v>
      </c>
      <c r="F4647" s="55">
        <v>9747280.2799490355</v>
      </c>
      <c r="G4647" s="55">
        <v>0</v>
      </c>
      <c r="H4647" s="55">
        <v>0</v>
      </c>
      <c r="I4647" s="55">
        <v>0</v>
      </c>
      <c r="J4647" s="55">
        <v>0</v>
      </c>
      <c r="K4647" s="55">
        <v>0</v>
      </c>
      <c r="L4647" s="55">
        <v>0</v>
      </c>
      <c r="M4647" s="56">
        <v>39058294.016844913</v>
      </c>
    </row>
    <row r="4648" spans="1:13" x14ac:dyDescent="0.4">
      <c r="A4648" s="51"/>
      <c r="B4648" s="52">
        <v>4630</v>
      </c>
      <c r="C4648" s="52">
        <v>0</v>
      </c>
      <c r="D4648" s="52">
        <v>0</v>
      </c>
      <c r="E4648" s="52">
        <v>16217268.353567339</v>
      </c>
      <c r="F4648" s="52">
        <v>0</v>
      </c>
      <c r="G4648" s="52">
        <v>0</v>
      </c>
      <c r="H4648" s="52">
        <v>0</v>
      </c>
      <c r="I4648" s="52">
        <v>0</v>
      </c>
      <c r="J4648" s="52">
        <v>0</v>
      </c>
      <c r="K4648" s="52">
        <v>0</v>
      </c>
      <c r="L4648" s="52">
        <v>0</v>
      </c>
      <c r="M4648" s="53">
        <v>16217268.353567339</v>
      </c>
    </row>
    <row r="4649" spans="1:13" x14ac:dyDescent="0.4">
      <c r="A4649" s="54"/>
      <c r="B4649" s="55">
        <v>4631</v>
      </c>
      <c r="C4649" s="55">
        <v>0</v>
      </c>
      <c r="D4649" s="55">
        <v>0</v>
      </c>
      <c r="E4649" s="55">
        <v>0</v>
      </c>
      <c r="F4649" s="55">
        <v>0</v>
      </c>
      <c r="G4649" s="55">
        <v>0</v>
      </c>
      <c r="H4649" s="55">
        <v>0</v>
      </c>
      <c r="I4649" s="55">
        <v>0</v>
      </c>
      <c r="J4649" s="55">
        <v>0</v>
      </c>
      <c r="K4649" s="55">
        <v>0</v>
      </c>
      <c r="L4649" s="55">
        <v>0</v>
      </c>
      <c r="M4649" s="56">
        <v>0</v>
      </c>
    </row>
    <row r="4650" spans="1:13" x14ac:dyDescent="0.4">
      <c r="A4650" s="51"/>
      <c r="B4650" s="52">
        <v>4632</v>
      </c>
      <c r="C4650" s="52">
        <v>0</v>
      </c>
      <c r="D4650" s="52">
        <v>0</v>
      </c>
      <c r="E4650" s="52">
        <v>0</v>
      </c>
      <c r="F4650" s="52">
        <v>0</v>
      </c>
      <c r="G4650" s="52">
        <v>0</v>
      </c>
      <c r="H4650" s="52">
        <v>0</v>
      </c>
      <c r="I4650" s="52">
        <v>0</v>
      </c>
      <c r="J4650" s="52">
        <v>0</v>
      </c>
      <c r="K4650" s="52">
        <v>0</v>
      </c>
      <c r="L4650" s="52">
        <v>0</v>
      </c>
      <c r="M4650" s="53">
        <v>0</v>
      </c>
    </row>
    <row r="4651" spans="1:13" x14ac:dyDescent="0.4">
      <c r="A4651" s="54"/>
      <c r="B4651" s="55">
        <v>4633</v>
      </c>
      <c r="C4651" s="55">
        <v>0</v>
      </c>
      <c r="D4651" s="55">
        <v>0</v>
      </c>
      <c r="E4651" s="55">
        <v>0</v>
      </c>
      <c r="F4651" s="55">
        <v>0</v>
      </c>
      <c r="G4651" s="55">
        <v>0</v>
      </c>
      <c r="H4651" s="55">
        <v>0</v>
      </c>
      <c r="I4651" s="55">
        <v>0</v>
      </c>
      <c r="J4651" s="55">
        <v>0</v>
      </c>
      <c r="K4651" s="55">
        <v>8401832.6591019407</v>
      </c>
      <c r="L4651" s="55">
        <v>0</v>
      </c>
      <c r="M4651" s="56">
        <v>8401832.6591019407</v>
      </c>
    </row>
    <row r="4652" spans="1:13" x14ac:dyDescent="0.4">
      <c r="A4652" s="51"/>
      <c r="B4652" s="52">
        <v>4634</v>
      </c>
      <c r="C4652" s="52">
        <v>0</v>
      </c>
      <c r="D4652" s="52">
        <v>0</v>
      </c>
      <c r="E4652" s="52">
        <v>0</v>
      </c>
      <c r="F4652" s="52">
        <v>0</v>
      </c>
      <c r="G4652" s="52">
        <v>0</v>
      </c>
      <c r="H4652" s="52">
        <v>0</v>
      </c>
      <c r="I4652" s="52">
        <v>0</v>
      </c>
      <c r="J4652" s="52">
        <v>0</v>
      </c>
      <c r="K4652" s="52">
        <v>0</v>
      </c>
      <c r="L4652" s="52">
        <v>0</v>
      </c>
      <c r="M4652" s="53">
        <v>0</v>
      </c>
    </row>
    <row r="4653" spans="1:13" x14ac:dyDescent="0.4">
      <c r="A4653" s="54"/>
      <c r="B4653" s="55">
        <v>4635</v>
      </c>
      <c r="C4653" s="55">
        <v>0</v>
      </c>
      <c r="D4653" s="55">
        <v>6084718.1146409772</v>
      </c>
      <c r="E4653" s="55">
        <v>0</v>
      </c>
      <c r="F4653" s="55">
        <v>0</v>
      </c>
      <c r="G4653" s="55">
        <v>0</v>
      </c>
      <c r="H4653" s="55">
        <v>0</v>
      </c>
      <c r="I4653" s="55">
        <v>9907395.0182350408</v>
      </c>
      <c r="J4653" s="55">
        <v>0</v>
      </c>
      <c r="K4653" s="55">
        <v>0</v>
      </c>
      <c r="L4653" s="55">
        <v>0</v>
      </c>
      <c r="M4653" s="56">
        <v>15992113.132876018</v>
      </c>
    </row>
    <row r="4654" spans="1:13" x14ac:dyDescent="0.4">
      <c r="A4654" s="51"/>
      <c r="B4654" s="52">
        <v>4636</v>
      </c>
      <c r="C4654" s="52">
        <v>0</v>
      </c>
      <c r="D4654" s="52">
        <v>0</v>
      </c>
      <c r="E4654" s="52">
        <v>0</v>
      </c>
      <c r="F4654" s="52">
        <v>0</v>
      </c>
      <c r="G4654" s="52">
        <v>0</v>
      </c>
      <c r="H4654" s="52">
        <v>0</v>
      </c>
      <c r="I4654" s="52">
        <v>0</v>
      </c>
      <c r="J4654" s="52">
        <v>0</v>
      </c>
      <c r="K4654" s="52">
        <v>0</v>
      </c>
      <c r="L4654" s="52">
        <v>0</v>
      </c>
      <c r="M4654" s="53">
        <v>0</v>
      </c>
    </row>
    <row r="4655" spans="1:13" x14ac:dyDescent="0.4">
      <c r="A4655" s="54"/>
      <c r="B4655" s="55">
        <v>4637</v>
      </c>
      <c r="C4655" s="55">
        <v>10868932.332221422</v>
      </c>
      <c r="D4655" s="55">
        <v>0</v>
      </c>
      <c r="E4655" s="55">
        <v>0</v>
      </c>
      <c r="F4655" s="55">
        <v>0</v>
      </c>
      <c r="G4655" s="55">
        <v>15136267.7958475</v>
      </c>
      <c r="H4655" s="55">
        <v>0</v>
      </c>
      <c r="I4655" s="55">
        <v>0</v>
      </c>
      <c r="J4655" s="55">
        <v>0</v>
      </c>
      <c r="K4655" s="55">
        <v>0</v>
      </c>
      <c r="L4655" s="55">
        <v>0</v>
      </c>
      <c r="M4655" s="56">
        <v>26005200.128068924</v>
      </c>
    </row>
    <row r="4656" spans="1:13" x14ac:dyDescent="0.4">
      <c r="A4656" s="51"/>
      <c r="B4656" s="52">
        <v>4638</v>
      </c>
      <c r="C4656" s="52">
        <v>0</v>
      </c>
      <c r="D4656" s="52">
        <v>0</v>
      </c>
      <c r="E4656" s="52">
        <v>0</v>
      </c>
      <c r="F4656" s="52">
        <v>0</v>
      </c>
      <c r="G4656" s="52">
        <v>0</v>
      </c>
      <c r="H4656" s="52">
        <v>0</v>
      </c>
      <c r="I4656" s="52">
        <v>19930450.944505841</v>
      </c>
      <c r="J4656" s="52">
        <v>0</v>
      </c>
      <c r="K4656" s="52">
        <v>0</v>
      </c>
      <c r="L4656" s="52">
        <v>0</v>
      </c>
      <c r="M4656" s="53">
        <v>19930450.944505841</v>
      </c>
    </row>
    <row r="4657" spans="1:13" x14ac:dyDescent="0.4">
      <c r="A4657" s="54"/>
      <c r="B4657" s="55">
        <v>4639</v>
      </c>
      <c r="C4657" s="55">
        <v>0</v>
      </c>
      <c r="D4657" s="55">
        <v>0</v>
      </c>
      <c r="E4657" s="55">
        <v>0</v>
      </c>
      <c r="F4657" s="55">
        <v>45899342.306336865</v>
      </c>
      <c r="G4657" s="55">
        <v>0</v>
      </c>
      <c r="H4657" s="55">
        <v>0</v>
      </c>
      <c r="I4657" s="55">
        <v>0</v>
      </c>
      <c r="J4657" s="55">
        <v>0</v>
      </c>
      <c r="K4657" s="55">
        <v>0</v>
      </c>
      <c r="L4657" s="55">
        <v>0</v>
      </c>
      <c r="M4657" s="56">
        <v>45899342.306336865</v>
      </c>
    </row>
    <row r="4658" spans="1:13" x14ac:dyDescent="0.4">
      <c r="A4658" s="51"/>
      <c r="B4658" s="52">
        <v>4640</v>
      </c>
      <c r="C4658" s="52">
        <v>0</v>
      </c>
      <c r="D4658" s="52">
        <v>0</v>
      </c>
      <c r="E4658" s="52">
        <v>0</v>
      </c>
      <c r="F4658" s="52">
        <v>18367624.490633268</v>
      </c>
      <c r="G4658" s="52">
        <v>13456482.988651466</v>
      </c>
      <c r="H4658" s="52">
        <v>0</v>
      </c>
      <c r="I4658" s="52">
        <v>0</v>
      </c>
      <c r="J4658" s="52">
        <v>0</v>
      </c>
      <c r="K4658" s="52">
        <v>0</v>
      </c>
      <c r="L4658" s="52">
        <v>0</v>
      </c>
      <c r="M4658" s="53">
        <v>38591948.35797631</v>
      </c>
    </row>
    <row r="4659" spans="1:13" x14ac:dyDescent="0.4">
      <c r="A4659" s="54"/>
      <c r="B4659" s="55">
        <v>4641</v>
      </c>
      <c r="C4659" s="55">
        <v>0</v>
      </c>
      <c r="D4659" s="55">
        <v>0</v>
      </c>
      <c r="E4659" s="55">
        <v>0</v>
      </c>
      <c r="F4659" s="55">
        <v>0</v>
      </c>
      <c r="G4659" s="55">
        <v>0</v>
      </c>
      <c r="H4659" s="55">
        <v>0</v>
      </c>
      <c r="I4659" s="55">
        <v>0</v>
      </c>
      <c r="J4659" s="55">
        <v>0</v>
      </c>
      <c r="K4659" s="55">
        <v>0</v>
      </c>
      <c r="L4659" s="55">
        <v>0</v>
      </c>
      <c r="M4659" s="56">
        <v>0</v>
      </c>
    </row>
    <row r="4660" spans="1:13" x14ac:dyDescent="0.4">
      <c r="A4660" s="51"/>
      <c r="B4660" s="52">
        <v>4642</v>
      </c>
      <c r="C4660" s="52">
        <v>0</v>
      </c>
      <c r="D4660" s="52">
        <v>0</v>
      </c>
      <c r="E4660" s="52">
        <v>0</v>
      </c>
      <c r="F4660" s="52">
        <v>0</v>
      </c>
      <c r="G4660" s="52">
        <v>0</v>
      </c>
      <c r="H4660" s="52">
        <v>0</v>
      </c>
      <c r="I4660" s="52">
        <v>0</v>
      </c>
      <c r="J4660" s="52">
        <v>0</v>
      </c>
      <c r="K4660" s="52">
        <v>0</v>
      </c>
      <c r="L4660" s="52">
        <v>0</v>
      </c>
      <c r="M4660" s="53">
        <v>0</v>
      </c>
    </row>
    <row r="4661" spans="1:13" x14ac:dyDescent="0.4">
      <c r="A4661" s="54"/>
      <c r="B4661" s="55">
        <v>4643</v>
      </c>
      <c r="C4661" s="55">
        <v>0</v>
      </c>
      <c r="D4661" s="55">
        <v>0</v>
      </c>
      <c r="E4661" s="55">
        <v>9008123.0408802908</v>
      </c>
      <c r="F4661" s="55">
        <v>0</v>
      </c>
      <c r="G4661" s="55">
        <v>0</v>
      </c>
      <c r="H4661" s="55">
        <v>0</v>
      </c>
      <c r="I4661" s="55">
        <v>26712857.395292744</v>
      </c>
      <c r="J4661" s="55">
        <v>0</v>
      </c>
      <c r="K4661" s="55">
        <v>0</v>
      </c>
      <c r="L4661" s="55">
        <v>0</v>
      </c>
      <c r="M4661" s="56">
        <v>35720980.436173037</v>
      </c>
    </row>
    <row r="4662" spans="1:13" x14ac:dyDescent="0.4">
      <c r="A4662" s="51"/>
      <c r="B4662" s="52">
        <v>4644</v>
      </c>
      <c r="C4662" s="52">
        <v>0</v>
      </c>
      <c r="D4662" s="52">
        <v>0</v>
      </c>
      <c r="E4662" s="52">
        <v>8975831.8129944727</v>
      </c>
      <c r="F4662" s="52">
        <v>0</v>
      </c>
      <c r="G4662" s="52">
        <v>0</v>
      </c>
      <c r="H4662" s="52">
        <v>0</v>
      </c>
      <c r="I4662" s="52">
        <v>0</v>
      </c>
      <c r="J4662" s="52">
        <v>0</v>
      </c>
      <c r="K4662" s="52">
        <v>0</v>
      </c>
      <c r="L4662" s="52">
        <v>0</v>
      </c>
      <c r="M4662" s="53">
        <v>8975831.8129944727</v>
      </c>
    </row>
    <row r="4663" spans="1:13" x14ac:dyDescent="0.4">
      <c r="A4663" s="54"/>
      <c r="B4663" s="55">
        <v>4645</v>
      </c>
      <c r="C4663" s="55">
        <v>0</v>
      </c>
      <c r="D4663" s="55">
        <v>0</v>
      </c>
      <c r="E4663" s="55">
        <v>0</v>
      </c>
      <c r="F4663" s="55">
        <v>0</v>
      </c>
      <c r="G4663" s="55">
        <v>0</v>
      </c>
      <c r="H4663" s="55">
        <v>0</v>
      </c>
      <c r="I4663" s="55">
        <v>0</v>
      </c>
      <c r="J4663" s="55">
        <v>0</v>
      </c>
      <c r="K4663" s="55">
        <v>0</v>
      </c>
      <c r="L4663" s="55">
        <v>0</v>
      </c>
      <c r="M4663" s="56">
        <v>0</v>
      </c>
    </row>
    <row r="4664" spans="1:13" x14ac:dyDescent="0.4">
      <c r="A4664" s="51"/>
      <c r="B4664" s="52">
        <v>4646</v>
      </c>
      <c r="C4664" s="52">
        <v>6711285.7263787286</v>
      </c>
      <c r="D4664" s="52">
        <v>0</v>
      </c>
      <c r="E4664" s="52">
        <v>0</v>
      </c>
      <c r="F4664" s="52">
        <v>0</v>
      </c>
      <c r="G4664" s="52">
        <v>0</v>
      </c>
      <c r="H4664" s="52">
        <v>0</v>
      </c>
      <c r="I4664" s="52">
        <v>0</v>
      </c>
      <c r="J4664" s="52">
        <v>0</v>
      </c>
      <c r="K4664" s="52">
        <v>0</v>
      </c>
      <c r="L4664" s="52">
        <v>0</v>
      </c>
      <c r="M4664" s="53">
        <v>6711285.7263787286</v>
      </c>
    </row>
    <row r="4665" spans="1:13" x14ac:dyDescent="0.4">
      <c r="A4665" s="54"/>
      <c r="B4665" s="55">
        <v>4647</v>
      </c>
      <c r="C4665" s="55">
        <v>0</v>
      </c>
      <c r="D4665" s="55">
        <v>0</v>
      </c>
      <c r="E4665" s="55">
        <v>0</v>
      </c>
      <c r="F4665" s="55">
        <v>0</v>
      </c>
      <c r="G4665" s="55">
        <v>0</v>
      </c>
      <c r="H4665" s="55">
        <v>0</v>
      </c>
      <c r="I4665" s="55">
        <v>0</v>
      </c>
      <c r="J4665" s="55">
        <v>0</v>
      </c>
      <c r="K4665" s="55">
        <v>0</v>
      </c>
      <c r="L4665" s="55">
        <v>0</v>
      </c>
      <c r="M4665" s="56">
        <v>0</v>
      </c>
    </row>
    <row r="4666" spans="1:13" x14ac:dyDescent="0.4">
      <c r="A4666" s="51"/>
      <c r="B4666" s="52">
        <v>4648</v>
      </c>
      <c r="C4666" s="52">
        <v>0</v>
      </c>
      <c r="D4666" s="52">
        <v>0</v>
      </c>
      <c r="E4666" s="52">
        <v>0</v>
      </c>
      <c r="F4666" s="52">
        <v>0</v>
      </c>
      <c r="G4666" s="52">
        <v>0</v>
      </c>
      <c r="H4666" s="52">
        <v>0</v>
      </c>
      <c r="I4666" s="52">
        <v>0</v>
      </c>
      <c r="J4666" s="52">
        <v>0</v>
      </c>
      <c r="K4666" s="52">
        <v>0</v>
      </c>
      <c r="L4666" s="52">
        <v>20645613.765852436</v>
      </c>
      <c r="M4666" s="53">
        <v>20645613.765852436</v>
      </c>
    </row>
    <row r="4667" spans="1:13" x14ac:dyDescent="0.4">
      <c r="A4667" s="54"/>
      <c r="B4667" s="55">
        <v>4649</v>
      </c>
      <c r="C4667" s="55">
        <v>0</v>
      </c>
      <c r="D4667" s="55">
        <v>7593456.0571426228</v>
      </c>
      <c r="E4667" s="55">
        <v>11111828.723168854</v>
      </c>
      <c r="F4667" s="55">
        <v>0</v>
      </c>
      <c r="G4667" s="55">
        <v>0</v>
      </c>
      <c r="H4667" s="55">
        <v>0</v>
      </c>
      <c r="I4667" s="55">
        <v>0</v>
      </c>
      <c r="J4667" s="55">
        <v>0</v>
      </c>
      <c r="K4667" s="55">
        <v>0</v>
      </c>
      <c r="L4667" s="55">
        <v>0</v>
      </c>
      <c r="M4667" s="56">
        <v>18705284.780311476</v>
      </c>
    </row>
    <row r="4668" spans="1:13" x14ac:dyDescent="0.4">
      <c r="A4668" s="51"/>
      <c r="B4668" s="52">
        <v>4650</v>
      </c>
      <c r="C4668" s="52">
        <v>0</v>
      </c>
      <c r="D4668" s="52">
        <v>0</v>
      </c>
      <c r="E4668" s="52">
        <v>0</v>
      </c>
      <c r="F4668" s="52">
        <v>0</v>
      </c>
      <c r="G4668" s="52">
        <v>0</v>
      </c>
      <c r="H4668" s="52">
        <v>0</v>
      </c>
      <c r="I4668" s="52">
        <v>0</v>
      </c>
      <c r="J4668" s="52">
        <v>12922827.175582968</v>
      </c>
      <c r="K4668" s="52">
        <v>0</v>
      </c>
      <c r="L4668" s="52">
        <v>12382968.42435804</v>
      </c>
      <c r="M4668" s="53">
        <v>12382968.42435804</v>
      </c>
    </row>
    <row r="4669" spans="1:13" x14ac:dyDescent="0.4">
      <c r="A4669" s="54"/>
      <c r="B4669" s="55">
        <v>4651</v>
      </c>
      <c r="C4669" s="55">
        <v>0</v>
      </c>
      <c r="D4669" s="55">
        <v>0</v>
      </c>
      <c r="E4669" s="55">
        <v>0</v>
      </c>
      <c r="F4669" s="55">
        <v>0</v>
      </c>
      <c r="G4669" s="55">
        <v>0</v>
      </c>
      <c r="H4669" s="55">
        <v>0</v>
      </c>
      <c r="I4669" s="55">
        <v>0</v>
      </c>
      <c r="J4669" s="55">
        <v>0</v>
      </c>
      <c r="K4669" s="55">
        <v>0</v>
      </c>
      <c r="L4669" s="55">
        <v>0</v>
      </c>
      <c r="M4669" s="56">
        <v>0</v>
      </c>
    </row>
    <row r="4670" spans="1:13" x14ac:dyDescent="0.4">
      <c r="A4670" s="51"/>
      <c r="B4670" s="52">
        <v>4652</v>
      </c>
      <c r="C4670" s="52">
        <v>0</v>
      </c>
      <c r="D4670" s="52">
        <v>0</v>
      </c>
      <c r="E4670" s="52">
        <v>0</v>
      </c>
      <c r="F4670" s="52">
        <v>0</v>
      </c>
      <c r="G4670" s="52">
        <v>0</v>
      </c>
      <c r="H4670" s="52">
        <v>9319636.8725100048</v>
      </c>
      <c r="I4670" s="52">
        <v>0</v>
      </c>
      <c r="J4670" s="52">
        <v>0</v>
      </c>
      <c r="K4670" s="52">
        <v>0</v>
      </c>
      <c r="L4670" s="52">
        <v>0</v>
      </c>
      <c r="M4670" s="53">
        <v>9319636.8725100048</v>
      </c>
    </row>
    <row r="4671" spans="1:13" x14ac:dyDescent="0.4">
      <c r="A4671" s="54"/>
      <c r="B4671" s="55">
        <v>4653</v>
      </c>
      <c r="C4671" s="55">
        <v>9492596.4640891775</v>
      </c>
      <c r="D4671" s="55">
        <v>7472676.1849101987</v>
      </c>
      <c r="E4671" s="55">
        <v>0</v>
      </c>
      <c r="F4671" s="55">
        <v>0</v>
      </c>
      <c r="G4671" s="55">
        <v>5933243.3489802256</v>
      </c>
      <c r="H4671" s="55">
        <v>0</v>
      </c>
      <c r="I4671" s="55">
        <v>0</v>
      </c>
      <c r="J4671" s="55">
        <v>0</v>
      </c>
      <c r="K4671" s="55">
        <v>0</v>
      </c>
      <c r="L4671" s="55">
        <v>0</v>
      </c>
      <c r="M4671" s="56">
        <v>22898515.9979796</v>
      </c>
    </row>
    <row r="4672" spans="1:13" x14ac:dyDescent="0.4">
      <c r="A4672" s="51"/>
      <c r="B4672" s="52">
        <v>4654</v>
      </c>
      <c r="C4672" s="52">
        <v>0</v>
      </c>
      <c r="D4672" s="52">
        <v>0</v>
      </c>
      <c r="E4672" s="52">
        <v>0</v>
      </c>
      <c r="F4672" s="52">
        <v>0</v>
      </c>
      <c r="G4672" s="52">
        <v>7101989.4855061583</v>
      </c>
      <c r="H4672" s="52">
        <v>0</v>
      </c>
      <c r="I4672" s="52">
        <v>0</v>
      </c>
      <c r="J4672" s="52">
        <v>0</v>
      </c>
      <c r="K4672" s="52">
        <v>0</v>
      </c>
      <c r="L4672" s="52">
        <v>10901869.049474098</v>
      </c>
      <c r="M4672" s="53">
        <v>18003858.534980256</v>
      </c>
    </row>
    <row r="4673" spans="1:13" x14ac:dyDescent="0.4">
      <c r="A4673" s="54"/>
      <c r="B4673" s="55">
        <v>4655</v>
      </c>
      <c r="C4673" s="55">
        <v>0</v>
      </c>
      <c r="D4673" s="55">
        <v>0</v>
      </c>
      <c r="E4673" s="55">
        <v>20299548.831636462</v>
      </c>
      <c r="F4673" s="55">
        <v>0</v>
      </c>
      <c r="G4673" s="55">
        <v>0</v>
      </c>
      <c r="H4673" s="55">
        <v>27484008.412777681</v>
      </c>
      <c r="I4673" s="55">
        <v>0</v>
      </c>
      <c r="J4673" s="55">
        <v>14669684.109814512</v>
      </c>
      <c r="K4673" s="55">
        <v>0</v>
      </c>
      <c r="L4673" s="55">
        <v>25636499.828892943</v>
      </c>
      <c r="M4673" s="56">
        <v>73420057.073307097</v>
      </c>
    </row>
    <row r="4674" spans="1:13" x14ac:dyDescent="0.4">
      <c r="A4674" s="51"/>
      <c r="B4674" s="52">
        <v>4656</v>
      </c>
      <c r="C4674" s="52">
        <v>0</v>
      </c>
      <c r="D4674" s="52">
        <v>6789337.4091477115</v>
      </c>
      <c r="E4674" s="52">
        <v>0</v>
      </c>
      <c r="F4674" s="52">
        <v>0</v>
      </c>
      <c r="G4674" s="52">
        <v>9068562.8676933162</v>
      </c>
      <c r="H4674" s="52">
        <v>0</v>
      </c>
      <c r="I4674" s="52">
        <v>0</v>
      </c>
      <c r="J4674" s="52">
        <v>0</v>
      </c>
      <c r="K4674" s="52">
        <v>0</v>
      </c>
      <c r="L4674" s="52">
        <v>0</v>
      </c>
      <c r="M4674" s="53">
        <v>15857900.276841028</v>
      </c>
    </row>
    <row r="4675" spans="1:13" x14ac:dyDescent="0.4">
      <c r="A4675" s="54"/>
      <c r="B4675" s="55">
        <v>4657</v>
      </c>
      <c r="C4675" s="55">
        <v>16120065.125136623</v>
      </c>
      <c r="D4675" s="55">
        <v>0</v>
      </c>
      <c r="E4675" s="55">
        <v>0</v>
      </c>
      <c r="F4675" s="55">
        <v>0</v>
      </c>
      <c r="G4675" s="55">
        <v>7238619.5921932403</v>
      </c>
      <c r="H4675" s="55">
        <v>9426259.2672497425</v>
      </c>
      <c r="I4675" s="55">
        <v>0</v>
      </c>
      <c r="J4675" s="55">
        <v>0</v>
      </c>
      <c r="K4675" s="55">
        <v>0</v>
      </c>
      <c r="L4675" s="55">
        <v>38571120.213640757</v>
      </c>
      <c r="M4675" s="56">
        <v>77290315.444465458</v>
      </c>
    </row>
    <row r="4676" spans="1:13" x14ac:dyDescent="0.4">
      <c r="A4676" s="51"/>
      <c r="B4676" s="52">
        <v>4658</v>
      </c>
      <c r="C4676" s="52">
        <v>0</v>
      </c>
      <c r="D4676" s="52">
        <v>0</v>
      </c>
      <c r="E4676" s="52">
        <v>0</v>
      </c>
      <c r="F4676" s="52">
        <v>0</v>
      </c>
      <c r="G4676" s="52">
        <v>0</v>
      </c>
      <c r="H4676" s="52">
        <v>0</v>
      </c>
      <c r="I4676" s="52">
        <v>0</v>
      </c>
      <c r="J4676" s="52">
        <v>0</v>
      </c>
      <c r="K4676" s="52">
        <v>0</v>
      </c>
      <c r="L4676" s="52">
        <v>0</v>
      </c>
      <c r="M4676" s="53">
        <v>0</v>
      </c>
    </row>
    <row r="4677" spans="1:13" x14ac:dyDescent="0.4">
      <c r="A4677" s="54"/>
      <c r="B4677" s="55">
        <v>4659</v>
      </c>
      <c r="C4677" s="55">
        <v>0</v>
      </c>
      <c r="D4677" s="55">
        <v>0</v>
      </c>
      <c r="E4677" s="55">
        <v>0</v>
      </c>
      <c r="F4677" s="55">
        <v>0</v>
      </c>
      <c r="G4677" s="55">
        <v>0</v>
      </c>
      <c r="H4677" s="55">
        <v>6733994.8978267768</v>
      </c>
      <c r="I4677" s="55">
        <v>7753397.5732866125</v>
      </c>
      <c r="J4677" s="55">
        <v>0</v>
      </c>
      <c r="K4677" s="55">
        <v>0</v>
      </c>
      <c r="L4677" s="55">
        <v>7650267.6330319792</v>
      </c>
      <c r="M4677" s="56">
        <v>22137660.10414537</v>
      </c>
    </row>
    <row r="4678" spans="1:13" x14ac:dyDescent="0.4">
      <c r="A4678" s="51"/>
      <c r="B4678" s="52">
        <v>4660</v>
      </c>
      <c r="C4678" s="52">
        <v>0</v>
      </c>
      <c r="D4678" s="52">
        <v>0</v>
      </c>
      <c r="E4678" s="52">
        <v>0</v>
      </c>
      <c r="F4678" s="52">
        <v>0</v>
      </c>
      <c r="G4678" s="52">
        <v>0</v>
      </c>
      <c r="H4678" s="52">
        <v>0</v>
      </c>
      <c r="I4678" s="52">
        <v>0</v>
      </c>
      <c r="J4678" s="52">
        <v>0</v>
      </c>
      <c r="K4678" s="52">
        <v>0</v>
      </c>
      <c r="L4678" s="52">
        <v>0</v>
      </c>
      <c r="M4678" s="53">
        <v>0</v>
      </c>
    </row>
    <row r="4679" spans="1:13" x14ac:dyDescent="0.4">
      <c r="A4679" s="54"/>
      <c r="B4679" s="55">
        <v>4661</v>
      </c>
      <c r="C4679" s="55">
        <v>0</v>
      </c>
      <c r="D4679" s="55">
        <v>0</v>
      </c>
      <c r="E4679" s="55">
        <v>0</v>
      </c>
      <c r="F4679" s="55">
        <v>0</v>
      </c>
      <c r="G4679" s="55">
        <v>0</v>
      </c>
      <c r="H4679" s="55">
        <v>0</v>
      </c>
      <c r="I4679" s="55">
        <v>0</v>
      </c>
      <c r="J4679" s="55">
        <v>0</v>
      </c>
      <c r="K4679" s="55">
        <v>0</v>
      </c>
      <c r="L4679" s="55">
        <v>0</v>
      </c>
      <c r="M4679" s="56">
        <v>0</v>
      </c>
    </row>
    <row r="4680" spans="1:13" x14ac:dyDescent="0.4">
      <c r="A4680" s="51"/>
      <c r="B4680" s="52">
        <v>4662</v>
      </c>
      <c r="C4680" s="52">
        <v>0</v>
      </c>
      <c r="D4680" s="52">
        <v>0</v>
      </c>
      <c r="E4680" s="52">
        <v>0</v>
      </c>
      <c r="F4680" s="52">
        <v>0</v>
      </c>
      <c r="G4680" s="52">
        <v>0</v>
      </c>
      <c r="H4680" s="52">
        <v>12083749.600860566</v>
      </c>
      <c r="I4680" s="52">
        <v>0</v>
      </c>
      <c r="J4680" s="52">
        <v>0</v>
      </c>
      <c r="K4680" s="52">
        <v>0</v>
      </c>
      <c r="L4680" s="52">
        <v>0</v>
      </c>
      <c r="M4680" s="53">
        <v>12083749.600860566</v>
      </c>
    </row>
    <row r="4681" spans="1:13" x14ac:dyDescent="0.4">
      <c r="A4681" s="54"/>
      <c r="B4681" s="55">
        <v>4663</v>
      </c>
      <c r="C4681" s="55">
        <v>185258389.41545185</v>
      </c>
      <c r="D4681" s="55">
        <v>0</v>
      </c>
      <c r="E4681" s="55">
        <v>0</v>
      </c>
      <c r="F4681" s="55">
        <v>0</v>
      </c>
      <c r="G4681" s="55">
        <v>0</v>
      </c>
      <c r="H4681" s="55">
        <v>0</v>
      </c>
      <c r="I4681" s="55">
        <v>0</v>
      </c>
      <c r="J4681" s="55">
        <v>0</v>
      </c>
      <c r="K4681" s="55">
        <v>0</v>
      </c>
      <c r="L4681" s="55">
        <v>0</v>
      </c>
      <c r="M4681" s="56">
        <v>185258389.41545185</v>
      </c>
    </row>
    <row r="4682" spans="1:13" x14ac:dyDescent="0.4">
      <c r="A4682" s="51"/>
      <c r="B4682" s="52">
        <v>4664</v>
      </c>
      <c r="C4682" s="52">
        <v>0</v>
      </c>
      <c r="D4682" s="52">
        <v>6610056.0436687618</v>
      </c>
      <c r="E4682" s="52">
        <v>0</v>
      </c>
      <c r="F4682" s="52">
        <v>0</v>
      </c>
      <c r="G4682" s="52">
        <v>570234416.54925334</v>
      </c>
      <c r="H4682" s="52">
        <v>0</v>
      </c>
      <c r="I4682" s="52">
        <v>0</v>
      </c>
      <c r="J4682" s="52">
        <v>0</v>
      </c>
      <c r="K4682" s="52">
        <v>0</v>
      </c>
      <c r="L4682" s="52">
        <v>10412994.617789945</v>
      </c>
      <c r="M4682" s="53">
        <v>587257467.21071208</v>
      </c>
    </row>
    <row r="4683" spans="1:13" x14ac:dyDescent="0.4">
      <c r="A4683" s="54"/>
      <c r="B4683" s="55">
        <v>4665</v>
      </c>
      <c r="C4683" s="55">
        <v>0</v>
      </c>
      <c r="D4683" s="55">
        <v>0</v>
      </c>
      <c r="E4683" s="55">
        <v>11279431.576571615</v>
      </c>
      <c r="F4683" s="55">
        <v>0</v>
      </c>
      <c r="G4683" s="55">
        <v>0</v>
      </c>
      <c r="H4683" s="55">
        <v>0</v>
      </c>
      <c r="I4683" s="55">
        <v>0</v>
      </c>
      <c r="J4683" s="55">
        <v>121026147.66635484</v>
      </c>
      <c r="K4683" s="55">
        <v>0</v>
      </c>
      <c r="L4683" s="55">
        <v>0</v>
      </c>
      <c r="M4683" s="56">
        <v>11279431.576571615</v>
      </c>
    </row>
    <row r="4684" spans="1:13" x14ac:dyDescent="0.4">
      <c r="A4684" s="51"/>
      <c r="B4684" s="52">
        <v>4666</v>
      </c>
      <c r="C4684" s="52">
        <v>0</v>
      </c>
      <c r="D4684" s="52">
        <v>0</v>
      </c>
      <c r="E4684" s="52">
        <v>0</v>
      </c>
      <c r="F4684" s="52">
        <v>0</v>
      </c>
      <c r="G4684" s="52">
        <v>0</v>
      </c>
      <c r="H4684" s="52">
        <v>0</v>
      </c>
      <c r="I4684" s="52">
        <v>0</v>
      </c>
      <c r="J4684" s="52">
        <v>0</v>
      </c>
      <c r="K4684" s="52">
        <v>0</v>
      </c>
      <c r="L4684" s="52">
        <v>0</v>
      </c>
      <c r="M4684" s="53">
        <v>16218704.217310077</v>
      </c>
    </row>
    <row r="4685" spans="1:13" x14ac:dyDescent="0.4">
      <c r="A4685" s="54"/>
      <c r="B4685" s="55">
        <v>4667</v>
      </c>
      <c r="C4685" s="55">
        <v>0</v>
      </c>
      <c r="D4685" s="55">
        <v>20708786.978389777</v>
      </c>
      <c r="E4685" s="55">
        <v>6257958.0928990394</v>
      </c>
      <c r="F4685" s="55">
        <v>0</v>
      </c>
      <c r="G4685" s="55">
        <v>0</v>
      </c>
      <c r="H4685" s="55">
        <v>0</v>
      </c>
      <c r="I4685" s="55">
        <v>0</v>
      </c>
      <c r="J4685" s="55">
        <v>0</v>
      </c>
      <c r="K4685" s="55">
        <v>10397053.195000684</v>
      </c>
      <c r="L4685" s="55">
        <v>101637987.53044184</v>
      </c>
      <c r="M4685" s="56">
        <v>139001785.79673135</v>
      </c>
    </row>
    <row r="4686" spans="1:13" x14ac:dyDescent="0.4">
      <c r="A4686" s="51"/>
      <c r="B4686" s="52">
        <v>4668</v>
      </c>
      <c r="C4686" s="52">
        <v>0</v>
      </c>
      <c r="D4686" s="52">
        <v>0</v>
      </c>
      <c r="E4686" s="52">
        <v>10308695.479971183</v>
      </c>
      <c r="F4686" s="52">
        <v>0</v>
      </c>
      <c r="G4686" s="52">
        <v>0</v>
      </c>
      <c r="H4686" s="52">
        <v>0</v>
      </c>
      <c r="I4686" s="52">
        <v>0</v>
      </c>
      <c r="J4686" s="52">
        <v>0</v>
      </c>
      <c r="K4686" s="52">
        <v>17804831.527206454</v>
      </c>
      <c r="L4686" s="52">
        <v>0</v>
      </c>
      <c r="M4686" s="53">
        <v>46449787.418077573</v>
      </c>
    </row>
    <row r="4687" spans="1:13" x14ac:dyDescent="0.4">
      <c r="A4687" s="54"/>
      <c r="B4687" s="55">
        <v>4669</v>
      </c>
      <c r="C4687" s="55">
        <v>0</v>
      </c>
      <c r="D4687" s="55">
        <v>0</v>
      </c>
      <c r="E4687" s="55">
        <v>0</v>
      </c>
      <c r="F4687" s="55">
        <v>0</v>
      </c>
      <c r="G4687" s="55">
        <v>0</v>
      </c>
      <c r="H4687" s="55">
        <v>0</v>
      </c>
      <c r="I4687" s="55">
        <v>0</v>
      </c>
      <c r="J4687" s="55">
        <v>0</v>
      </c>
      <c r="K4687" s="55">
        <v>0</v>
      </c>
      <c r="L4687" s="55">
        <v>0</v>
      </c>
      <c r="M4687" s="56">
        <v>9382319.8080010805</v>
      </c>
    </row>
    <row r="4688" spans="1:13" x14ac:dyDescent="0.4">
      <c r="A4688" s="51"/>
      <c r="B4688" s="52">
        <v>4670</v>
      </c>
      <c r="C4688" s="52">
        <v>0</v>
      </c>
      <c r="D4688" s="52">
        <v>0</v>
      </c>
      <c r="E4688" s="52">
        <v>0</v>
      </c>
      <c r="F4688" s="52">
        <v>0</v>
      </c>
      <c r="G4688" s="52">
        <v>0</v>
      </c>
      <c r="H4688" s="52">
        <v>0</v>
      </c>
      <c r="I4688" s="52">
        <v>0</v>
      </c>
      <c r="J4688" s="52">
        <v>0</v>
      </c>
      <c r="K4688" s="52">
        <v>0</v>
      </c>
      <c r="L4688" s="52">
        <v>0</v>
      </c>
      <c r="M4688" s="53">
        <v>0</v>
      </c>
    </row>
    <row r="4689" spans="1:13" x14ac:dyDescent="0.4">
      <c r="A4689" s="54"/>
      <c r="B4689" s="55">
        <v>4671</v>
      </c>
      <c r="C4689" s="55">
        <v>0</v>
      </c>
      <c r="D4689" s="55">
        <v>0</v>
      </c>
      <c r="E4689" s="55">
        <v>0</v>
      </c>
      <c r="F4689" s="55">
        <v>0</v>
      </c>
      <c r="G4689" s="55">
        <v>0</v>
      </c>
      <c r="H4689" s="55">
        <v>0</v>
      </c>
      <c r="I4689" s="55">
        <v>0</v>
      </c>
      <c r="J4689" s="55">
        <v>0</v>
      </c>
      <c r="K4689" s="55">
        <v>7770444.982644557</v>
      </c>
      <c r="L4689" s="55">
        <v>0</v>
      </c>
      <c r="M4689" s="56">
        <v>7770444.982644557</v>
      </c>
    </row>
    <row r="4690" spans="1:13" x14ac:dyDescent="0.4">
      <c r="A4690" s="51"/>
      <c r="B4690" s="52">
        <v>4672</v>
      </c>
      <c r="C4690" s="52">
        <v>0</v>
      </c>
      <c r="D4690" s="52">
        <v>6867536.4815127337</v>
      </c>
      <c r="E4690" s="52">
        <v>0</v>
      </c>
      <c r="F4690" s="52">
        <v>0</v>
      </c>
      <c r="G4690" s="52">
        <v>0</v>
      </c>
      <c r="H4690" s="52">
        <v>0</v>
      </c>
      <c r="I4690" s="52">
        <v>0</v>
      </c>
      <c r="J4690" s="52">
        <v>0</v>
      </c>
      <c r="K4690" s="52">
        <v>0</v>
      </c>
      <c r="L4690" s="52">
        <v>0</v>
      </c>
      <c r="M4690" s="53">
        <v>6867536.4815127337</v>
      </c>
    </row>
    <row r="4691" spans="1:13" x14ac:dyDescent="0.4">
      <c r="A4691" s="54"/>
      <c r="B4691" s="55">
        <v>4673</v>
      </c>
      <c r="C4691" s="55">
        <v>0</v>
      </c>
      <c r="D4691" s="55">
        <v>0</v>
      </c>
      <c r="E4691" s="55">
        <v>0</v>
      </c>
      <c r="F4691" s="55">
        <v>0</v>
      </c>
      <c r="G4691" s="55">
        <v>0</v>
      </c>
      <c r="H4691" s="55">
        <v>0</v>
      </c>
      <c r="I4691" s="55">
        <v>0</v>
      </c>
      <c r="J4691" s="55">
        <v>0</v>
      </c>
      <c r="K4691" s="55">
        <v>37326316.833409682</v>
      </c>
      <c r="L4691" s="55">
        <v>0</v>
      </c>
      <c r="M4691" s="56">
        <v>37326316.833409682</v>
      </c>
    </row>
    <row r="4692" spans="1:13" x14ac:dyDescent="0.4">
      <c r="A4692" s="51"/>
      <c r="B4692" s="52">
        <v>4674</v>
      </c>
      <c r="C4692" s="52">
        <v>0</v>
      </c>
      <c r="D4692" s="52">
        <v>0</v>
      </c>
      <c r="E4692" s="52">
        <v>0</v>
      </c>
      <c r="F4692" s="52">
        <v>0</v>
      </c>
      <c r="G4692" s="52">
        <v>0</v>
      </c>
      <c r="H4692" s="52">
        <v>0</v>
      </c>
      <c r="I4692" s="52">
        <v>0</v>
      </c>
      <c r="J4692" s="52">
        <v>0</v>
      </c>
      <c r="K4692" s="52">
        <v>0</v>
      </c>
      <c r="L4692" s="52">
        <v>0</v>
      </c>
      <c r="M4692" s="53">
        <v>0</v>
      </c>
    </row>
    <row r="4693" spans="1:13" x14ac:dyDescent="0.4">
      <c r="A4693" s="54"/>
      <c r="B4693" s="55">
        <v>4675</v>
      </c>
      <c r="C4693" s="55">
        <v>0</v>
      </c>
      <c r="D4693" s="55">
        <v>0</v>
      </c>
      <c r="E4693" s="55">
        <v>6907604.0395335797</v>
      </c>
      <c r="F4693" s="55">
        <v>0</v>
      </c>
      <c r="G4693" s="55">
        <v>0</v>
      </c>
      <c r="H4693" s="55">
        <v>0</v>
      </c>
      <c r="I4693" s="55">
        <v>0</v>
      </c>
      <c r="J4693" s="55">
        <v>0</v>
      </c>
      <c r="K4693" s="55">
        <v>0</v>
      </c>
      <c r="L4693" s="55">
        <v>0</v>
      </c>
      <c r="M4693" s="56">
        <v>6907604.0395335797</v>
      </c>
    </row>
    <row r="4694" spans="1:13" x14ac:dyDescent="0.4">
      <c r="A4694" s="51"/>
      <c r="B4694" s="52">
        <v>4676</v>
      </c>
      <c r="C4694" s="52">
        <v>0</v>
      </c>
      <c r="D4694" s="52">
        <v>0</v>
      </c>
      <c r="E4694" s="52">
        <v>0</v>
      </c>
      <c r="F4694" s="52">
        <v>8761761.7744137198</v>
      </c>
      <c r="G4694" s="52">
        <v>0</v>
      </c>
      <c r="H4694" s="52">
        <v>0</v>
      </c>
      <c r="I4694" s="52">
        <v>0</v>
      </c>
      <c r="J4694" s="52">
        <v>0</v>
      </c>
      <c r="K4694" s="52">
        <v>0</v>
      </c>
      <c r="L4694" s="52">
        <v>0</v>
      </c>
      <c r="M4694" s="53">
        <v>8761761.7744137198</v>
      </c>
    </row>
    <row r="4695" spans="1:13" x14ac:dyDescent="0.4">
      <c r="A4695" s="54"/>
      <c r="B4695" s="55">
        <v>4677</v>
      </c>
      <c r="C4695" s="55">
        <v>0</v>
      </c>
      <c r="D4695" s="55">
        <v>0</v>
      </c>
      <c r="E4695" s="55">
        <v>0</v>
      </c>
      <c r="F4695" s="55">
        <v>0</v>
      </c>
      <c r="G4695" s="55">
        <v>0</v>
      </c>
      <c r="H4695" s="55">
        <v>0</v>
      </c>
      <c r="I4695" s="55">
        <v>0</v>
      </c>
      <c r="J4695" s="55">
        <v>0</v>
      </c>
      <c r="K4695" s="55">
        <v>0</v>
      </c>
      <c r="L4695" s="55">
        <v>0</v>
      </c>
      <c r="M4695" s="56">
        <v>0</v>
      </c>
    </row>
    <row r="4696" spans="1:13" x14ac:dyDescent="0.4">
      <c r="A4696" s="51"/>
      <c r="B4696" s="52">
        <v>4678</v>
      </c>
      <c r="C4696" s="52">
        <v>0</v>
      </c>
      <c r="D4696" s="52">
        <v>0</v>
      </c>
      <c r="E4696" s="52">
        <v>0</v>
      </c>
      <c r="F4696" s="52">
        <v>0</v>
      </c>
      <c r="G4696" s="52">
        <v>0</v>
      </c>
      <c r="H4696" s="52">
        <v>0</v>
      </c>
      <c r="I4696" s="52">
        <v>87943036.694146127</v>
      </c>
      <c r="J4696" s="52">
        <v>0</v>
      </c>
      <c r="K4696" s="52">
        <v>0</v>
      </c>
      <c r="L4696" s="52">
        <v>25380450.652878866</v>
      </c>
      <c r="M4696" s="53">
        <v>195345357.37979269</v>
      </c>
    </row>
    <row r="4697" spans="1:13" x14ac:dyDescent="0.4">
      <c r="A4697" s="54"/>
      <c r="B4697" s="55">
        <v>4679</v>
      </c>
      <c r="C4697" s="55">
        <v>0</v>
      </c>
      <c r="D4697" s="55">
        <v>0</v>
      </c>
      <c r="E4697" s="55">
        <v>0</v>
      </c>
      <c r="F4697" s="55">
        <v>0</v>
      </c>
      <c r="G4697" s="55">
        <v>0</v>
      </c>
      <c r="H4697" s="55">
        <v>0</v>
      </c>
      <c r="I4697" s="55">
        <v>0</v>
      </c>
      <c r="J4697" s="55">
        <v>0</v>
      </c>
      <c r="K4697" s="55">
        <v>0</v>
      </c>
      <c r="L4697" s="55">
        <v>0</v>
      </c>
      <c r="M4697" s="56">
        <v>0</v>
      </c>
    </row>
    <row r="4698" spans="1:13" x14ac:dyDescent="0.4">
      <c r="A4698" s="51"/>
      <c r="B4698" s="52">
        <v>4680</v>
      </c>
      <c r="C4698" s="52">
        <v>0</v>
      </c>
      <c r="D4698" s="52">
        <v>64273757.238944709</v>
      </c>
      <c r="E4698" s="52">
        <v>0</v>
      </c>
      <c r="F4698" s="52">
        <v>0</v>
      </c>
      <c r="G4698" s="52">
        <v>16264639.79860376</v>
      </c>
      <c r="H4698" s="52">
        <v>0</v>
      </c>
      <c r="I4698" s="52">
        <v>0</v>
      </c>
      <c r="J4698" s="52">
        <v>0</v>
      </c>
      <c r="K4698" s="52">
        <v>0</v>
      </c>
      <c r="L4698" s="52">
        <v>0</v>
      </c>
      <c r="M4698" s="53">
        <v>80538397.037548468</v>
      </c>
    </row>
    <row r="4699" spans="1:13" x14ac:dyDescent="0.4">
      <c r="A4699" s="54"/>
      <c r="B4699" s="55">
        <v>4681</v>
      </c>
      <c r="C4699" s="55">
        <v>6247217.4240919836</v>
      </c>
      <c r="D4699" s="55">
        <v>0</v>
      </c>
      <c r="E4699" s="55">
        <v>0</v>
      </c>
      <c r="F4699" s="55">
        <v>0</v>
      </c>
      <c r="G4699" s="55">
        <v>0</v>
      </c>
      <c r="H4699" s="55">
        <v>0</v>
      </c>
      <c r="I4699" s="55">
        <v>0</v>
      </c>
      <c r="J4699" s="55">
        <v>0</v>
      </c>
      <c r="K4699" s="55">
        <v>0</v>
      </c>
      <c r="L4699" s="55">
        <v>5815145.1433127224</v>
      </c>
      <c r="M4699" s="56">
        <v>12062362.567404706</v>
      </c>
    </row>
    <row r="4700" spans="1:13" x14ac:dyDescent="0.4">
      <c r="A4700" s="51"/>
      <c r="B4700" s="52">
        <v>4682</v>
      </c>
      <c r="C4700" s="52">
        <v>0</v>
      </c>
      <c r="D4700" s="52">
        <v>0</v>
      </c>
      <c r="E4700" s="52">
        <v>0</v>
      </c>
      <c r="F4700" s="52">
        <v>0</v>
      </c>
      <c r="G4700" s="52">
        <v>0</v>
      </c>
      <c r="H4700" s="52">
        <v>0</v>
      </c>
      <c r="I4700" s="52">
        <v>0</v>
      </c>
      <c r="J4700" s="52">
        <v>0</v>
      </c>
      <c r="K4700" s="52">
        <v>0</v>
      </c>
      <c r="L4700" s="52">
        <v>0</v>
      </c>
      <c r="M4700" s="53">
        <v>0</v>
      </c>
    </row>
    <row r="4701" spans="1:13" x14ac:dyDescent="0.4">
      <c r="A4701" s="54"/>
      <c r="B4701" s="55">
        <v>4683</v>
      </c>
      <c r="C4701" s="55">
        <v>0</v>
      </c>
      <c r="D4701" s="55">
        <v>0</v>
      </c>
      <c r="E4701" s="55">
        <v>0</v>
      </c>
      <c r="F4701" s="55">
        <v>0</v>
      </c>
      <c r="G4701" s="55">
        <v>59413173.697445586</v>
      </c>
      <c r="H4701" s="55">
        <v>0</v>
      </c>
      <c r="I4701" s="55">
        <v>0</v>
      </c>
      <c r="J4701" s="55">
        <v>0</v>
      </c>
      <c r="K4701" s="55">
        <v>0</v>
      </c>
      <c r="L4701" s="55">
        <v>0</v>
      </c>
      <c r="M4701" s="56">
        <v>59413173.697445586</v>
      </c>
    </row>
    <row r="4702" spans="1:13" x14ac:dyDescent="0.4">
      <c r="A4702" s="51"/>
      <c r="B4702" s="52">
        <v>4684</v>
      </c>
      <c r="C4702" s="52">
        <v>0</v>
      </c>
      <c r="D4702" s="52">
        <v>0</v>
      </c>
      <c r="E4702" s="52">
        <v>0</v>
      </c>
      <c r="F4702" s="52">
        <v>0</v>
      </c>
      <c r="G4702" s="52">
        <v>0</v>
      </c>
      <c r="H4702" s="52">
        <v>0</v>
      </c>
      <c r="I4702" s="52">
        <v>0</v>
      </c>
      <c r="J4702" s="52">
        <v>0</v>
      </c>
      <c r="K4702" s="52">
        <v>0</v>
      </c>
      <c r="L4702" s="52">
        <v>0</v>
      </c>
      <c r="M4702" s="53">
        <v>0</v>
      </c>
    </row>
    <row r="4703" spans="1:13" x14ac:dyDescent="0.4">
      <c r="A4703" s="54"/>
      <c r="B4703" s="55">
        <v>4685</v>
      </c>
      <c r="C4703" s="55">
        <v>0</v>
      </c>
      <c r="D4703" s="55">
        <v>6502163.4326445507</v>
      </c>
      <c r="E4703" s="55">
        <v>0</v>
      </c>
      <c r="F4703" s="55">
        <v>0</v>
      </c>
      <c r="G4703" s="55">
        <v>99543202.504385769</v>
      </c>
      <c r="H4703" s="55">
        <v>0</v>
      </c>
      <c r="I4703" s="55">
        <v>0</v>
      </c>
      <c r="J4703" s="55">
        <v>0</v>
      </c>
      <c r="K4703" s="55">
        <v>0</v>
      </c>
      <c r="L4703" s="55">
        <v>0</v>
      </c>
      <c r="M4703" s="56">
        <v>106045365.93703032</v>
      </c>
    </row>
    <row r="4704" spans="1:13" x14ac:dyDescent="0.4">
      <c r="A4704" s="51"/>
      <c r="B4704" s="52">
        <v>4686</v>
      </c>
      <c r="C4704" s="52">
        <v>0</v>
      </c>
      <c r="D4704" s="52">
        <v>0</v>
      </c>
      <c r="E4704" s="52">
        <v>0</v>
      </c>
      <c r="F4704" s="52">
        <v>19837740.625168569</v>
      </c>
      <c r="G4704" s="52">
        <v>0</v>
      </c>
      <c r="H4704" s="52">
        <v>0</v>
      </c>
      <c r="I4704" s="52">
        <v>0</v>
      </c>
      <c r="J4704" s="52">
        <v>0</v>
      </c>
      <c r="K4704" s="52">
        <v>0</v>
      </c>
      <c r="L4704" s="52">
        <v>0</v>
      </c>
      <c r="M4704" s="53">
        <v>19837740.625168569</v>
      </c>
    </row>
    <row r="4705" spans="1:13" x14ac:dyDescent="0.4">
      <c r="A4705" s="54"/>
      <c r="B4705" s="55">
        <v>4687</v>
      </c>
      <c r="C4705" s="55">
        <v>0</v>
      </c>
      <c r="D4705" s="55">
        <v>0</v>
      </c>
      <c r="E4705" s="55">
        <v>0</v>
      </c>
      <c r="F4705" s="55">
        <v>0</v>
      </c>
      <c r="G4705" s="55">
        <v>0</v>
      </c>
      <c r="H4705" s="55">
        <v>0</v>
      </c>
      <c r="I4705" s="55">
        <v>21612103.280611284</v>
      </c>
      <c r="J4705" s="55">
        <v>0</v>
      </c>
      <c r="K4705" s="55">
        <v>0</v>
      </c>
      <c r="L4705" s="55">
        <v>7258943.1801976925</v>
      </c>
      <c r="M4705" s="56">
        <v>28871046.460808977</v>
      </c>
    </row>
    <row r="4706" spans="1:13" x14ac:dyDescent="0.4">
      <c r="A4706" s="51"/>
      <c r="B4706" s="52">
        <v>4688</v>
      </c>
      <c r="C4706" s="52">
        <v>0</v>
      </c>
      <c r="D4706" s="52">
        <v>0</v>
      </c>
      <c r="E4706" s="52">
        <v>0</v>
      </c>
      <c r="F4706" s="52">
        <v>566617015.6614517</v>
      </c>
      <c r="G4706" s="52">
        <v>0</v>
      </c>
      <c r="H4706" s="52">
        <v>8467361.5983386133</v>
      </c>
      <c r="I4706" s="52">
        <v>0</v>
      </c>
      <c r="J4706" s="52">
        <v>0</v>
      </c>
      <c r="K4706" s="52">
        <v>7142915.7879355308</v>
      </c>
      <c r="L4706" s="52">
        <v>0</v>
      </c>
      <c r="M4706" s="53">
        <v>582227293.0477258</v>
      </c>
    </row>
    <row r="4707" spans="1:13" x14ac:dyDescent="0.4">
      <c r="A4707" s="54"/>
      <c r="B4707" s="55">
        <v>4689</v>
      </c>
      <c r="C4707" s="55">
        <v>0</v>
      </c>
      <c r="D4707" s="55">
        <v>0</v>
      </c>
      <c r="E4707" s="55">
        <v>0</v>
      </c>
      <c r="F4707" s="55">
        <v>0</v>
      </c>
      <c r="G4707" s="55">
        <v>0</v>
      </c>
      <c r="H4707" s="55">
        <v>0</v>
      </c>
      <c r="I4707" s="55">
        <v>0</v>
      </c>
      <c r="J4707" s="55">
        <v>0</v>
      </c>
      <c r="K4707" s="55">
        <v>0</v>
      </c>
      <c r="L4707" s="55">
        <v>0</v>
      </c>
      <c r="M4707" s="56">
        <v>66733698.271880783</v>
      </c>
    </row>
    <row r="4708" spans="1:13" x14ac:dyDescent="0.4">
      <c r="A4708" s="51"/>
      <c r="B4708" s="52">
        <v>4690</v>
      </c>
      <c r="C4708" s="52">
        <v>0</v>
      </c>
      <c r="D4708" s="52">
        <v>0</v>
      </c>
      <c r="E4708" s="52">
        <v>0</v>
      </c>
      <c r="F4708" s="52">
        <v>0</v>
      </c>
      <c r="G4708" s="52">
        <v>0</v>
      </c>
      <c r="H4708" s="52">
        <v>0</v>
      </c>
      <c r="I4708" s="52">
        <v>0</v>
      </c>
      <c r="J4708" s="52">
        <v>0</v>
      </c>
      <c r="K4708" s="52">
        <v>0</v>
      </c>
      <c r="L4708" s="52">
        <v>0</v>
      </c>
      <c r="M4708" s="53">
        <v>0</v>
      </c>
    </row>
    <row r="4709" spans="1:13" x14ac:dyDescent="0.4">
      <c r="A4709" s="54"/>
      <c r="B4709" s="55">
        <v>4691</v>
      </c>
      <c r="C4709" s="55">
        <v>0</v>
      </c>
      <c r="D4709" s="55">
        <v>0</v>
      </c>
      <c r="E4709" s="55">
        <v>0</v>
      </c>
      <c r="F4709" s="55">
        <v>0</v>
      </c>
      <c r="G4709" s="55">
        <v>0</v>
      </c>
      <c r="H4709" s="55">
        <v>0</v>
      </c>
      <c r="I4709" s="55">
        <v>0</v>
      </c>
      <c r="J4709" s="55">
        <v>0</v>
      </c>
      <c r="K4709" s="55">
        <v>0</v>
      </c>
      <c r="L4709" s="55">
        <v>0</v>
      </c>
      <c r="M4709" s="56">
        <v>0</v>
      </c>
    </row>
    <row r="4710" spans="1:13" x14ac:dyDescent="0.4">
      <c r="A4710" s="51"/>
      <c r="B4710" s="52">
        <v>4692</v>
      </c>
      <c r="C4710" s="52">
        <v>0</v>
      </c>
      <c r="D4710" s="52">
        <v>0</v>
      </c>
      <c r="E4710" s="52">
        <v>0</v>
      </c>
      <c r="F4710" s="52">
        <v>0</v>
      </c>
      <c r="G4710" s="52">
        <v>6467759.148304157</v>
      </c>
      <c r="H4710" s="52">
        <v>0</v>
      </c>
      <c r="I4710" s="52">
        <v>0</v>
      </c>
      <c r="J4710" s="52">
        <v>0</v>
      </c>
      <c r="K4710" s="52">
        <v>0</v>
      </c>
      <c r="L4710" s="52">
        <v>0</v>
      </c>
      <c r="M4710" s="53">
        <v>6467759.148304157</v>
      </c>
    </row>
    <row r="4711" spans="1:13" x14ac:dyDescent="0.4">
      <c r="A4711" s="54"/>
      <c r="B4711" s="55">
        <v>4693</v>
      </c>
      <c r="C4711" s="55">
        <v>0</v>
      </c>
      <c r="D4711" s="55">
        <v>0</v>
      </c>
      <c r="E4711" s="55">
        <v>94059973.715978041</v>
      </c>
      <c r="F4711" s="55">
        <v>0</v>
      </c>
      <c r="G4711" s="55">
        <v>0</v>
      </c>
      <c r="H4711" s="55">
        <v>0</v>
      </c>
      <c r="I4711" s="55">
        <v>0</v>
      </c>
      <c r="J4711" s="55">
        <v>0</v>
      </c>
      <c r="K4711" s="55">
        <v>0</v>
      </c>
      <c r="L4711" s="55">
        <v>0</v>
      </c>
      <c r="M4711" s="56">
        <v>94059973.715978041</v>
      </c>
    </row>
    <row r="4712" spans="1:13" x14ac:dyDescent="0.4">
      <c r="A4712" s="51"/>
      <c r="B4712" s="52">
        <v>4694</v>
      </c>
      <c r="C4712" s="52">
        <v>0</v>
      </c>
      <c r="D4712" s="52">
        <v>0</v>
      </c>
      <c r="E4712" s="52">
        <v>0</v>
      </c>
      <c r="F4712" s="52">
        <v>0</v>
      </c>
      <c r="G4712" s="52">
        <v>0</v>
      </c>
      <c r="H4712" s="52">
        <v>0</v>
      </c>
      <c r="I4712" s="52">
        <v>0</v>
      </c>
      <c r="J4712" s="52">
        <v>0</v>
      </c>
      <c r="K4712" s="52">
        <v>0</v>
      </c>
      <c r="L4712" s="52">
        <v>0</v>
      </c>
      <c r="M4712" s="53">
        <v>0</v>
      </c>
    </row>
    <row r="4713" spans="1:13" x14ac:dyDescent="0.4">
      <c r="A4713" s="54"/>
      <c r="B4713" s="55">
        <v>4695</v>
      </c>
      <c r="C4713" s="55">
        <v>0</v>
      </c>
      <c r="D4713" s="55">
        <v>0</v>
      </c>
      <c r="E4713" s="55">
        <v>0</v>
      </c>
      <c r="F4713" s="55">
        <v>0</v>
      </c>
      <c r="G4713" s="55">
        <v>0</v>
      </c>
      <c r="H4713" s="55">
        <v>0</v>
      </c>
      <c r="I4713" s="55">
        <v>0</v>
      </c>
      <c r="J4713" s="55">
        <v>0</v>
      </c>
      <c r="K4713" s="55">
        <v>0</v>
      </c>
      <c r="L4713" s="55">
        <v>0</v>
      </c>
      <c r="M4713" s="56">
        <v>0</v>
      </c>
    </row>
    <row r="4714" spans="1:13" x14ac:dyDescent="0.4">
      <c r="A4714" s="51"/>
      <c r="B4714" s="52">
        <v>4696</v>
      </c>
      <c r="C4714" s="52">
        <v>0</v>
      </c>
      <c r="D4714" s="52">
        <v>0</v>
      </c>
      <c r="E4714" s="52">
        <v>0</v>
      </c>
      <c r="F4714" s="52">
        <v>0</v>
      </c>
      <c r="G4714" s="52">
        <v>0</v>
      </c>
      <c r="H4714" s="52">
        <v>0</v>
      </c>
      <c r="I4714" s="52">
        <v>0</v>
      </c>
      <c r="J4714" s="52">
        <v>0</v>
      </c>
      <c r="K4714" s="52">
        <v>0</v>
      </c>
      <c r="L4714" s="52">
        <v>0</v>
      </c>
      <c r="M4714" s="53">
        <v>0</v>
      </c>
    </row>
    <row r="4715" spans="1:13" x14ac:dyDescent="0.4">
      <c r="A4715" s="54"/>
      <c r="B4715" s="55">
        <v>4697</v>
      </c>
      <c r="C4715" s="55">
        <v>0</v>
      </c>
      <c r="D4715" s="55">
        <v>0</v>
      </c>
      <c r="E4715" s="55">
        <v>5996667.5005016681</v>
      </c>
      <c r="F4715" s="55">
        <v>0</v>
      </c>
      <c r="G4715" s="55">
        <v>0</v>
      </c>
      <c r="H4715" s="55">
        <v>0</v>
      </c>
      <c r="I4715" s="55">
        <v>8695001.05231978</v>
      </c>
      <c r="J4715" s="55">
        <v>7831357.0638130046</v>
      </c>
      <c r="K4715" s="55">
        <v>0</v>
      </c>
      <c r="L4715" s="55">
        <v>0</v>
      </c>
      <c r="M4715" s="56">
        <v>14691668.552821448</v>
      </c>
    </row>
    <row r="4716" spans="1:13" x14ac:dyDescent="0.4">
      <c r="A4716" s="51"/>
      <c r="B4716" s="52">
        <v>4698</v>
      </c>
      <c r="C4716" s="52">
        <v>0</v>
      </c>
      <c r="D4716" s="52">
        <v>0</v>
      </c>
      <c r="E4716" s="52">
        <v>0</v>
      </c>
      <c r="F4716" s="52">
        <v>0</v>
      </c>
      <c r="G4716" s="52">
        <v>0</v>
      </c>
      <c r="H4716" s="52">
        <v>0</v>
      </c>
      <c r="I4716" s="52">
        <v>0</v>
      </c>
      <c r="J4716" s="52">
        <v>0</v>
      </c>
      <c r="K4716" s="52">
        <v>0</v>
      </c>
      <c r="L4716" s="52">
        <v>0</v>
      </c>
      <c r="M4716" s="53">
        <v>0</v>
      </c>
    </row>
    <row r="4717" spans="1:13" x14ac:dyDescent="0.4">
      <c r="A4717" s="54"/>
      <c r="B4717" s="55">
        <v>4699</v>
      </c>
      <c r="C4717" s="55">
        <v>0</v>
      </c>
      <c r="D4717" s="55">
        <v>0</v>
      </c>
      <c r="E4717" s="55">
        <v>0</v>
      </c>
      <c r="F4717" s="55">
        <v>0</v>
      </c>
      <c r="G4717" s="55">
        <v>0</v>
      </c>
      <c r="H4717" s="55">
        <v>0</v>
      </c>
      <c r="I4717" s="55">
        <v>0</v>
      </c>
      <c r="J4717" s="55">
        <v>0</v>
      </c>
      <c r="K4717" s="55">
        <v>0</v>
      </c>
      <c r="L4717" s="55">
        <v>0</v>
      </c>
      <c r="M4717" s="56">
        <v>0</v>
      </c>
    </row>
    <row r="4718" spans="1:13" x14ac:dyDescent="0.4">
      <c r="A4718" s="51"/>
      <c r="B4718" s="52">
        <v>4700</v>
      </c>
      <c r="C4718" s="52">
        <v>0</v>
      </c>
      <c r="D4718" s="52">
        <v>0</v>
      </c>
      <c r="E4718" s="52">
        <v>0</v>
      </c>
      <c r="F4718" s="52">
        <v>0</v>
      </c>
      <c r="G4718" s="52">
        <v>0</v>
      </c>
      <c r="H4718" s="52">
        <v>0</v>
      </c>
      <c r="I4718" s="52">
        <v>0</v>
      </c>
      <c r="J4718" s="52">
        <v>0</v>
      </c>
      <c r="K4718" s="52">
        <v>0</v>
      </c>
      <c r="L4718" s="52">
        <v>272592803.41723502</v>
      </c>
      <c r="M4718" s="53">
        <v>272592803.41723502</v>
      </c>
    </row>
    <row r="4719" spans="1:13" x14ac:dyDescent="0.4">
      <c r="A4719" s="54"/>
      <c r="B4719" s="55">
        <v>4701</v>
      </c>
      <c r="C4719" s="55">
        <v>0</v>
      </c>
      <c r="D4719" s="55">
        <v>0</v>
      </c>
      <c r="E4719" s="55">
        <v>0</v>
      </c>
      <c r="F4719" s="55">
        <v>0</v>
      </c>
      <c r="G4719" s="55">
        <v>0</v>
      </c>
      <c r="H4719" s="55">
        <v>0</v>
      </c>
      <c r="I4719" s="55">
        <v>0</v>
      </c>
      <c r="J4719" s="55">
        <v>0</v>
      </c>
      <c r="K4719" s="55">
        <v>0</v>
      </c>
      <c r="L4719" s="55">
        <v>0</v>
      </c>
      <c r="M4719" s="56">
        <v>0</v>
      </c>
    </row>
    <row r="4720" spans="1:13" x14ac:dyDescent="0.4">
      <c r="A4720" s="51"/>
      <c r="B4720" s="52">
        <v>4702</v>
      </c>
      <c r="C4720" s="52">
        <v>0</v>
      </c>
      <c r="D4720" s="52">
        <v>0</v>
      </c>
      <c r="E4720" s="52">
        <v>0</v>
      </c>
      <c r="F4720" s="52">
        <v>0</v>
      </c>
      <c r="G4720" s="52">
        <v>0</v>
      </c>
      <c r="H4720" s="52">
        <v>0</v>
      </c>
      <c r="I4720" s="52">
        <v>0</v>
      </c>
      <c r="J4720" s="52">
        <v>14695492.519790396</v>
      </c>
      <c r="K4720" s="52">
        <v>0</v>
      </c>
      <c r="L4720" s="52">
        <v>0</v>
      </c>
      <c r="M4720" s="53">
        <v>0</v>
      </c>
    </row>
    <row r="4721" spans="1:13" x14ac:dyDescent="0.4">
      <c r="A4721" s="54"/>
      <c r="B4721" s="55">
        <v>4703</v>
      </c>
      <c r="C4721" s="55">
        <v>0</v>
      </c>
      <c r="D4721" s="55">
        <v>0</v>
      </c>
      <c r="E4721" s="55">
        <v>0</v>
      </c>
      <c r="F4721" s="55">
        <v>0</v>
      </c>
      <c r="G4721" s="55">
        <v>0</v>
      </c>
      <c r="H4721" s="55">
        <v>0</v>
      </c>
      <c r="I4721" s="55">
        <v>0</v>
      </c>
      <c r="J4721" s="55">
        <v>0</v>
      </c>
      <c r="K4721" s="55">
        <v>0</v>
      </c>
      <c r="L4721" s="55">
        <v>0</v>
      </c>
      <c r="M4721" s="56">
        <v>7365025.8847193019</v>
      </c>
    </row>
    <row r="4722" spans="1:13" x14ac:dyDescent="0.4">
      <c r="A4722" s="51"/>
      <c r="B4722" s="52">
        <v>4704</v>
      </c>
      <c r="C4722" s="52">
        <v>0</v>
      </c>
      <c r="D4722" s="52">
        <v>0</v>
      </c>
      <c r="E4722" s="52">
        <v>0</v>
      </c>
      <c r="F4722" s="52">
        <v>0</v>
      </c>
      <c r="G4722" s="52">
        <v>0</v>
      </c>
      <c r="H4722" s="52">
        <v>0</v>
      </c>
      <c r="I4722" s="52">
        <v>0</v>
      </c>
      <c r="J4722" s="52">
        <v>0</v>
      </c>
      <c r="K4722" s="52">
        <v>0</v>
      </c>
      <c r="L4722" s="52">
        <v>0</v>
      </c>
      <c r="M4722" s="53">
        <v>0</v>
      </c>
    </row>
    <row r="4723" spans="1:13" x14ac:dyDescent="0.4">
      <c r="A4723" s="54"/>
      <c r="B4723" s="55">
        <v>4705</v>
      </c>
      <c r="C4723" s="55">
        <v>0</v>
      </c>
      <c r="D4723" s="55">
        <v>0</v>
      </c>
      <c r="E4723" s="55">
        <v>0</v>
      </c>
      <c r="F4723" s="55">
        <v>0</v>
      </c>
      <c r="G4723" s="55">
        <v>0</v>
      </c>
      <c r="H4723" s="55">
        <v>0</v>
      </c>
      <c r="I4723" s="55">
        <v>0</v>
      </c>
      <c r="J4723" s="55">
        <v>0</v>
      </c>
      <c r="K4723" s="55">
        <v>0</v>
      </c>
      <c r="L4723" s="55">
        <v>0</v>
      </c>
      <c r="M4723" s="56">
        <v>0</v>
      </c>
    </row>
    <row r="4724" spans="1:13" x14ac:dyDescent="0.4">
      <c r="A4724" s="51"/>
      <c r="B4724" s="52">
        <v>4706</v>
      </c>
      <c r="C4724" s="52">
        <v>0</v>
      </c>
      <c r="D4724" s="52">
        <v>0</v>
      </c>
      <c r="E4724" s="52">
        <v>0</v>
      </c>
      <c r="F4724" s="52">
        <v>0</v>
      </c>
      <c r="G4724" s="52">
        <v>0</v>
      </c>
      <c r="H4724" s="52">
        <v>12313749.527667863</v>
      </c>
      <c r="I4724" s="52">
        <v>7891117.3114651795</v>
      </c>
      <c r="J4724" s="52">
        <v>0</v>
      </c>
      <c r="K4724" s="52">
        <v>14579797.479150703</v>
      </c>
      <c r="L4724" s="52">
        <v>10751628.643384969</v>
      </c>
      <c r="M4724" s="53">
        <v>45536292.961668715</v>
      </c>
    </row>
    <row r="4725" spans="1:13" x14ac:dyDescent="0.4">
      <c r="A4725" s="54"/>
      <c r="B4725" s="55">
        <v>4707</v>
      </c>
      <c r="C4725" s="55">
        <v>0</v>
      </c>
      <c r="D4725" s="55">
        <v>0</v>
      </c>
      <c r="E4725" s="55">
        <v>0</v>
      </c>
      <c r="F4725" s="55">
        <v>40265165.328598715</v>
      </c>
      <c r="G4725" s="55">
        <v>0</v>
      </c>
      <c r="H4725" s="55">
        <v>0</v>
      </c>
      <c r="I4725" s="55">
        <v>10959265.63271964</v>
      </c>
      <c r="J4725" s="55">
        <v>0</v>
      </c>
      <c r="K4725" s="55">
        <v>0</v>
      </c>
      <c r="L4725" s="55">
        <v>0</v>
      </c>
      <c r="M4725" s="56">
        <v>51224430.961318359</v>
      </c>
    </row>
    <row r="4726" spans="1:13" x14ac:dyDescent="0.4">
      <c r="A4726" s="51"/>
      <c r="B4726" s="52">
        <v>4708</v>
      </c>
      <c r="C4726" s="52">
        <v>0</v>
      </c>
      <c r="D4726" s="52">
        <v>0</v>
      </c>
      <c r="E4726" s="52">
        <v>0</v>
      </c>
      <c r="F4726" s="52">
        <v>5780562.343195878</v>
      </c>
      <c r="G4726" s="52">
        <v>5979275.2866568752</v>
      </c>
      <c r="H4726" s="52">
        <v>0</v>
      </c>
      <c r="I4726" s="52">
        <v>0</v>
      </c>
      <c r="J4726" s="52">
        <v>0</v>
      </c>
      <c r="K4726" s="52">
        <v>8705311.9232604448</v>
      </c>
      <c r="L4726" s="52">
        <v>0</v>
      </c>
      <c r="M4726" s="53">
        <v>20465149.5531132</v>
      </c>
    </row>
    <row r="4727" spans="1:13" x14ac:dyDescent="0.4">
      <c r="A4727" s="54"/>
      <c r="B4727" s="55">
        <v>4709</v>
      </c>
      <c r="C4727" s="55">
        <v>0</v>
      </c>
      <c r="D4727" s="55">
        <v>0</v>
      </c>
      <c r="E4727" s="55">
        <v>0</v>
      </c>
      <c r="F4727" s="55">
        <v>0</v>
      </c>
      <c r="G4727" s="55">
        <v>0</v>
      </c>
      <c r="H4727" s="55">
        <v>0</v>
      </c>
      <c r="I4727" s="55">
        <v>0</v>
      </c>
      <c r="J4727" s="55">
        <v>0</v>
      </c>
      <c r="K4727" s="55">
        <v>0</v>
      </c>
      <c r="L4727" s="55">
        <v>0</v>
      </c>
      <c r="M4727" s="56">
        <v>0</v>
      </c>
    </row>
    <row r="4728" spans="1:13" x14ac:dyDescent="0.4">
      <c r="A4728" s="51"/>
      <c r="B4728" s="52">
        <v>4710</v>
      </c>
      <c r="C4728" s="52">
        <v>0</v>
      </c>
      <c r="D4728" s="52">
        <v>0</v>
      </c>
      <c r="E4728" s="52">
        <v>0</v>
      </c>
      <c r="F4728" s="52">
        <v>0</v>
      </c>
      <c r="G4728" s="52">
        <v>0</v>
      </c>
      <c r="H4728" s="52">
        <v>0</v>
      </c>
      <c r="I4728" s="52">
        <v>0</v>
      </c>
      <c r="J4728" s="52">
        <v>0</v>
      </c>
      <c r="K4728" s="52">
        <v>0</v>
      </c>
      <c r="L4728" s="52">
        <v>0</v>
      </c>
      <c r="M4728" s="53">
        <v>0</v>
      </c>
    </row>
    <row r="4729" spans="1:13" x14ac:dyDescent="0.4">
      <c r="A4729" s="54"/>
      <c r="B4729" s="55">
        <v>4711</v>
      </c>
      <c r="C4729" s="55">
        <v>0</v>
      </c>
      <c r="D4729" s="55">
        <v>0</v>
      </c>
      <c r="E4729" s="55">
        <v>0</v>
      </c>
      <c r="F4729" s="55">
        <v>0</v>
      </c>
      <c r="G4729" s="55">
        <v>0</v>
      </c>
      <c r="H4729" s="55">
        <v>0</v>
      </c>
      <c r="I4729" s="55">
        <v>0</v>
      </c>
      <c r="J4729" s="55">
        <v>0</v>
      </c>
      <c r="K4729" s="55">
        <v>0</v>
      </c>
      <c r="L4729" s="55">
        <v>0</v>
      </c>
      <c r="M4729" s="56">
        <v>0</v>
      </c>
    </row>
    <row r="4730" spans="1:13" x14ac:dyDescent="0.4">
      <c r="A4730" s="51"/>
      <c r="B4730" s="52">
        <v>4712</v>
      </c>
      <c r="C4730" s="52">
        <v>0</v>
      </c>
      <c r="D4730" s="52">
        <v>0</v>
      </c>
      <c r="E4730" s="52">
        <v>0</v>
      </c>
      <c r="F4730" s="52">
        <v>0</v>
      </c>
      <c r="G4730" s="52">
        <v>15310598.407802455</v>
      </c>
      <c r="H4730" s="52">
        <v>0</v>
      </c>
      <c r="I4730" s="52">
        <v>0</v>
      </c>
      <c r="J4730" s="52">
        <v>11414914.140253354</v>
      </c>
      <c r="K4730" s="52">
        <v>0</v>
      </c>
      <c r="L4730" s="52">
        <v>0</v>
      </c>
      <c r="M4730" s="53">
        <v>21116344.956399813</v>
      </c>
    </row>
    <row r="4731" spans="1:13" x14ac:dyDescent="0.4">
      <c r="A4731" s="54"/>
      <c r="B4731" s="55">
        <v>4713</v>
      </c>
      <c r="C4731" s="55">
        <v>0</v>
      </c>
      <c r="D4731" s="55">
        <v>0</v>
      </c>
      <c r="E4731" s="55">
        <v>0</v>
      </c>
      <c r="F4731" s="55">
        <v>0</v>
      </c>
      <c r="G4731" s="55">
        <v>0</v>
      </c>
      <c r="H4731" s="55">
        <v>0</v>
      </c>
      <c r="I4731" s="55">
        <v>0</v>
      </c>
      <c r="J4731" s="55">
        <v>6341453.6100052688</v>
      </c>
      <c r="K4731" s="55">
        <v>0</v>
      </c>
      <c r="L4731" s="55">
        <v>0</v>
      </c>
      <c r="M4731" s="56">
        <v>0</v>
      </c>
    </row>
    <row r="4732" spans="1:13" x14ac:dyDescent="0.4">
      <c r="A4732" s="51"/>
      <c r="B4732" s="52">
        <v>4714</v>
      </c>
      <c r="C4732" s="52">
        <v>0</v>
      </c>
      <c r="D4732" s="52">
        <v>0</v>
      </c>
      <c r="E4732" s="52">
        <v>0</v>
      </c>
      <c r="F4732" s="52">
        <v>0</v>
      </c>
      <c r="G4732" s="52">
        <v>0</v>
      </c>
      <c r="H4732" s="52">
        <v>14551323.521716405</v>
      </c>
      <c r="I4732" s="52">
        <v>0</v>
      </c>
      <c r="J4732" s="52">
        <v>0</v>
      </c>
      <c r="K4732" s="52">
        <v>0</v>
      </c>
      <c r="L4732" s="52">
        <v>0</v>
      </c>
      <c r="M4732" s="53">
        <v>14551323.521716405</v>
      </c>
    </row>
    <row r="4733" spans="1:13" x14ac:dyDescent="0.4">
      <c r="A4733" s="54"/>
      <c r="B4733" s="55">
        <v>4715</v>
      </c>
      <c r="C4733" s="55">
        <v>0</v>
      </c>
      <c r="D4733" s="55">
        <v>0</v>
      </c>
      <c r="E4733" s="55">
        <v>0</v>
      </c>
      <c r="F4733" s="55">
        <v>0</v>
      </c>
      <c r="G4733" s="55">
        <v>0</v>
      </c>
      <c r="H4733" s="55">
        <v>0</v>
      </c>
      <c r="I4733" s="55">
        <v>0</v>
      </c>
      <c r="J4733" s="55">
        <v>0</v>
      </c>
      <c r="K4733" s="55">
        <v>0</v>
      </c>
      <c r="L4733" s="55">
        <v>0</v>
      </c>
      <c r="M4733" s="56">
        <v>0</v>
      </c>
    </row>
    <row r="4734" spans="1:13" x14ac:dyDescent="0.4">
      <c r="A4734" s="51"/>
      <c r="B4734" s="52">
        <v>4716</v>
      </c>
      <c r="C4734" s="52">
        <v>5978125.0675553083</v>
      </c>
      <c r="D4734" s="52">
        <v>0</v>
      </c>
      <c r="E4734" s="52">
        <v>0</v>
      </c>
      <c r="F4734" s="52">
        <v>29722717.276083693</v>
      </c>
      <c r="G4734" s="52">
        <v>0</v>
      </c>
      <c r="H4734" s="52">
        <v>26409329.45653889</v>
      </c>
      <c r="I4734" s="52">
        <v>0</v>
      </c>
      <c r="J4734" s="52">
        <v>0</v>
      </c>
      <c r="K4734" s="52">
        <v>0</v>
      </c>
      <c r="L4734" s="52">
        <v>0</v>
      </c>
      <c r="M4734" s="53">
        <v>62110171.800177887</v>
      </c>
    </row>
    <row r="4735" spans="1:13" x14ac:dyDescent="0.4">
      <c r="A4735" s="54"/>
      <c r="B4735" s="55">
        <v>4717</v>
      </c>
      <c r="C4735" s="55">
        <v>0</v>
      </c>
      <c r="D4735" s="55">
        <v>0</v>
      </c>
      <c r="E4735" s="55">
        <v>0</v>
      </c>
      <c r="F4735" s="55">
        <v>0</v>
      </c>
      <c r="G4735" s="55">
        <v>0</v>
      </c>
      <c r="H4735" s="55">
        <v>8578243.1608175877</v>
      </c>
      <c r="I4735" s="55">
        <v>0</v>
      </c>
      <c r="J4735" s="55">
        <v>0</v>
      </c>
      <c r="K4735" s="55">
        <v>0</v>
      </c>
      <c r="L4735" s="55">
        <v>0</v>
      </c>
      <c r="M4735" s="56">
        <v>8578243.1608175877</v>
      </c>
    </row>
    <row r="4736" spans="1:13" x14ac:dyDescent="0.4">
      <c r="A4736" s="51"/>
      <c r="B4736" s="52">
        <v>4718</v>
      </c>
      <c r="C4736" s="52">
        <v>0</v>
      </c>
      <c r="D4736" s="52">
        <v>0</v>
      </c>
      <c r="E4736" s="52">
        <v>0</v>
      </c>
      <c r="F4736" s="52">
        <v>0</v>
      </c>
      <c r="G4736" s="52">
        <v>0</v>
      </c>
      <c r="H4736" s="52">
        <v>0</v>
      </c>
      <c r="I4736" s="52">
        <v>0</v>
      </c>
      <c r="J4736" s="52">
        <v>0</v>
      </c>
      <c r="K4736" s="52">
        <v>0</v>
      </c>
      <c r="L4736" s="52">
        <v>0</v>
      </c>
      <c r="M4736" s="53">
        <v>0</v>
      </c>
    </row>
    <row r="4737" spans="1:13" x14ac:dyDescent="0.4">
      <c r="A4737" s="54"/>
      <c r="B4737" s="55">
        <v>4719</v>
      </c>
      <c r="C4737" s="55">
        <v>0</v>
      </c>
      <c r="D4737" s="55">
        <v>0</v>
      </c>
      <c r="E4737" s="55">
        <v>9993502.8980940692</v>
      </c>
      <c r="F4737" s="55">
        <v>0</v>
      </c>
      <c r="G4737" s="55">
        <v>0</v>
      </c>
      <c r="H4737" s="55">
        <v>0</v>
      </c>
      <c r="I4737" s="55">
        <v>0</v>
      </c>
      <c r="J4737" s="55">
        <v>6534179.1522982493</v>
      </c>
      <c r="K4737" s="55">
        <v>0</v>
      </c>
      <c r="L4737" s="55">
        <v>0</v>
      </c>
      <c r="M4737" s="56">
        <v>9993502.8980940692</v>
      </c>
    </row>
    <row r="4738" spans="1:13" x14ac:dyDescent="0.4">
      <c r="A4738" s="51"/>
      <c r="B4738" s="52">
        <v>4720</v>
      </c>
      <c r="C4738" s="52">
        <v>0</v>
      </c>
      <c r="D4738" s="52">
        <v>0</v>
      </c>
      <c r="E4738" s="52">
        <v>0</v>
      </c>
      <c r="F4738" s="52">
        <v>0</v>
      </c>
      <c r="G4738" s="52">
        <v>13491878.633384475</v>
      </c>
      <c r="H4738" s="52">
        <v>0</v>
      </c>
      <c r="I4738" s="52">
        <v>475119790.19598126</v>
      </c>
      <c r="J4738" s="52">
        <v>0</v>
      </c>
      <c r="K4738" s="52">
        <v>0</v>
      </c>
      <c r="L4738" s="52">
        <v>0</v>
      </c>
      <c r="M4738" s="53">
        <v>488611668.82936573</v>
      </c>
    </row>
    <row r="4739" spans="1:13" x14ac:dyDescent="0.4">
      <c r="A4739" s="54"/>
      <c r="B4739" s="55">
        <v>4721</v>
      </c>
      <c r="C4739" s="55">
        <v>7787102.8974161744</v>
      </c>
      <c r="D4739" s="55">
        <v>0</v>
      </c>
      <c r="E4739" s="55">
        <v>0</v>
      </c>
      <c r="F4739" s="55">
        <v>0</v>
      </c>
      <c r="G4739" s="55">
        <v>0</v>
      </c>
      <c r="H4739" s="55">
        <v>0</v>
      </c>
      <c r="I4739" s="55">
        <v>8893575.2547404543</v>
      </c>
      <c r="J4739" s="55">
        <v>0</v>
      </c>
      <c r="K4739" s="55">
        <v>0</v>
      </c>
      <c r="L4739" s="55">
        <v>0</v>
      </c>
      <c r="M4739" s="56">
        <v>16680678.152156629</v>
      </c>
    </row>
    <row r="4740" spans="1:13" x14ac:dyDescent="0.4">
      <c r="A4740" s="51"/>
      <c r="B4740" s="52">
        <v>4722</v>
      </c>
      <c r="C4740" s="52">
        <v>0</v>
      </c>
      <c r="D4740" s="52">
        <v>0</v>
      </c>
      <c r="E4740" s="52">
        <v>19934802.63417289</v>
      </c>
      <c r="F4740" s="52">
        <v>6524221.7732398137</v>
      </c>
      <c r="G4740" s="52">
        <v>0</v>
      </c>
      <c r="H4740" s="52">
        <v>0</v>
      </c>
      <c r="I4740" s="52">
        <v>9552692.0886399336</v>
      </c>
      <c r="J4740" s="52">
        <v>0</v>
      </c>
      <c r="K4740" s="52">
        <v>0</v>
      </c>
      <c r="L4740" s="52">
        <v>0</v>
      </c>
      <c r="M4740" s="53">
        <v>36011716.496052638</v>
      </c>
    </row>
    <row r="4741" spans="1:13" x14ac:dyDescent="0.4">
      <c r="A4741" s="54"/>
      <c r="B4741" s="55">
        <v>4723</v>
      </c>
      <c r="C4741" s="55">
        <v>0</v>
      </c>
      <c r="D4741" s="55">
        <v>0</v>
      </c>
      <c r="E4741" s="55">
        <v>0</v>
      </c>
      <c r="F4741" s="55">
        <v>0</v>
      </c>
      <c r="G4741" s="55">
        <v>9913055.9964507017</v>
      </c>
      <c r="H4741" s="55">
        <v>0</v>
      </c>
      <c r="I4741" s="55">
        <v>0</v>
      </c>
      <c r="J4741" s="55">
        <v>0</v>
      </c>
      <c r="K4741" s="55">
        <v>0</v>
      </c>
      <c r="L4741" s="55">
        <v>0</v>
      </c>
      <c r="M4741" s="56">
        <v>9913055.9964507017</v>
      </c>
    </row>
    <row r="4742" spans="1:13" x14ac:dyDescent="0.4">
      <c r="A4742" s="51"/>
      <c r="B4742" s="52">
        <v>4724</v>
      </c>
      <c r="C4742" s="52">
        <v>0</v>
      </c>
      <c r="D4742" s="52">
        <v>0</v>
      </c>
      <c r="E4742" s="52">
        <v>0</v>
      </c>
      <c r="F4742" s="52">
        <v>0</v>
      </c>
      <c r="G4742" s="52">
        <v>16091489.812555673</v>
      </c>
      <c r="H4742" s="52">
        <v>12412478.324328322</v>
      </c>
      <c r="I4742" s="52">
        <v>14624085.964323085</v>
      </c>
      <c r="J4742" s="52">
        <v>6045955.0943568172</v>
      </c>
      <c r="K4742" s="52">
        <v>0</v>
      </c>
      <c r="L4742" s="52">
        <v>0</v>
      </c>
      <c r="M4742" s="53">
        <v>43128054.101207078</v>
      </c>
    </row>
    <row r="4743" spans="1:13" x14ac:dyDescent="0.4">
      <c r="A4743" s="54"/>
      <c r="B4743" s="55">
        <v>4725</v>
      </c>
      <c r="C4743" s="55">
        <v>0</v>
      </c>
      <c r="D4743" s="55">
        <v>0</v>
      </c>
      <c r="E4743" s="55">
        <v>0</v>
      </c>
      <c r="F4743" s="55">
        <v>0</v>
      </c>
      <c r="G4743" s="55">
        <v>0</v>
      </c>
      <c r="H4743" s="55">
        <v>0</v>
      </c>
      <c r="I4743" s="55">
        <v>0</v>
      </c>
      <c r="J4743" s="55">
        <v>0</v>
      </c>
      <c r="K4743" s="55">
        <v>126572098.06108937</v>
      </c>
      <c r="L4743" s="55">
        <v>0</v>
      </c>
      <c r="M4743" s="56">
        <v>126572098.06108937</v>
      </c>
    </row>
    <row r="4744" spans="1:13" x14ac:dyDescent="0.4">
      <c r="A4744" s="51"/>
      <c r="B4744" s="52">
        <v>4726</v>
      </c>
      <c r="C4744" s="52">
        <v>0</v>
      </c>
      <c r="D4744" s="52">
        <v>0</v>
      </c>
      <c r="E4744" s="52">
        <v>0</v>
      </c>
      <c r="F4744" s="52">
        <v>0</v>
      </c>
      <c r="G4744" s="52">
        <v>0</v>
      </c>
      <c r="H4744" s="52">
        <v>0</v>
      </c>
      <c r="I4744" s="52">
        <v>0</v>
      </c>
      <c r="J4744" s="52">
        <v>0</v>
      </c>
      <c r="K4744" s="52">
        <v>0</v>
      </c>
      <c r="L4744" s="52">
        <v>7907374.7155464739</v>
      </c>
      <c r="M4744" s="53">
        <v>7907374.7155464739</v>
      </c>
    </row>
    <row r="4745" spans="1:13" x14ac:dyDescent="0.4">
      <c r="A4745" s="54"/>
      <c r="B4745" s="55">
        <v>4727</v>
      </c>
      <c r="C4745" s="55">
        <v>0</v>
      </c>
      <c r="D4745" s="55">
        <v>0</v>
      </c>
      <c r="E4745" s="55">
        <v>25290272.610301118</v>
      </c>
      <c r="F4745" s="55">
        <v>0</v>
      </c>
      <c r="G4745" s="55">
        <v>0</v>
      </c>
      <c r="H4745" s="55">
        <v>0</v>
      </c>
      <c r="I4745" s="55">
        <v>0</v>
      </c>
      <c r="J4745" s="55">
        <v>0</v>
      </c>
      <c r="K4745" s="55">
        <v>0</v>
      </c>
      <c r="L4745" s="55">
        <v>0</v>
      </c>
      <c r="M4745" s="56">
        <v>25290272.610301118</v>
      </c>
    </row>
    <row r="4746" spans="1:13" x14ac:dyDescent="0.4">
      <c r="A4746" s="51"/>
      <c r="B4746" s="52">
        <v>4728</v>
      </c>
      <c r="C4746" s="52">
        <v>0</v>
      </c>
      <c r="D4746" s="52">
        <v>0</v>
      </c>
      <c r="E4746" s="52">
        <v>0</v>
      </c>
      <c r="F4746" s="52">
        <v>0</v>
      </c>
      <c r="G4746" s="52">
        <v>0</v>
      </c>
      <c r="H4746" s="52">
        <v>0</v>
      </c>
      <c r="I4746" s="52">
        <v>0</v>
      </c>
      <c r="J4746" s="52">
        <v>0</v>
      </c>
      <c r="K4746" s="52">
        <v>0</v>
      </c>
      <c r="L4746" s="52">
        <v>0</v>
      </c>
      <c r="M4746" s="53">
        <v>0</v>
      </c>
    </row>
    <row r="4747" spans="1:13" x14ac:dyDescent="0.4">
      <c r="A4747" s="54"/>
      <c r="B4747" s="55">
        <v>4729</v>
      </c>
      <c r="C4747" s="55">
        <v>0</v>
      </c>
      <c r="D4747" s="55">
        <v>0</v>
      </c>
      <c r="E4747" s="55">
        <v>0</v>
      </c>
      <c r="F4747" s="55">
        <v>12857583.276344929</v>
      </c>
      <c r="G4747" s="55">
        <v>0</v>
      </c>
      <c r="H4747" s="55">
        <v>0</v>
      </c>
      <c r="I4747" s="55">
        <v>0</v>
      </c>
      <c r="J4747" s="55">
        <v>25407004.373182893</v>
      </c>
      <c r="K4747" s="55">
        <v>0</v>
      </c>
      <c r="L4747" s="55">
        <v>0</v>
      </c>
      <c r="M4747" s="56">
        <v>12857583.276344929</v>
      </c>
    </row>
    <row r="4748" spans="1:13" x14ac:dyDescent="0.4">
      <c r="A4748" s="51"/>
      <c r="B4748" s="52">
        <v>4730</v>
      </c>
      <c r="C4748" s="52">
        <v>0</v>
      </c>
      <c r="D4748" s="52">
        <v>0</v>
      </c>
      <c r="E4748" s="52">
        <v>0</v>
      </c>
      <c r="F4748" s="52">
        <v>0</v>
      </c>
      <c r="G4748" s="52">
        <v>0</v>
      </c>
      <c r="H4748" s="52">
        <v>0</v>
      </c>
      <c r="I4748" s="52">
        <v>0</v>
      </c>
      <c r="J4748" s="52">
        <v>0</v>
      </c>
      <c r="K4748" s="52">
        <v>0</v>
      </c>
      <c r="L4748" s="52">
        <v>0</v>
      </c>
      <c r="M4748" s="53">
        <v>0</v>
      </c>
    </row>
    <row r="4749" spans="1:13" x14ac:dyDescent="0.4">
      <c r="A4749" s="54"/>
      <c r="B4749" s="55">
        <v>4731</v>
      </c>
      <c r="C4749" s="55">
        <v>0</v>
      </c>
      <c r="D4749" s="55">
        <v>62906415.338133492</v>
      </c>
      <c r="E4749" s="55">
        <v>0</v>
      </c>
      <c r="F4749" s="55">
        <v>0</v>
      </c>
      <c r="G4749" s="55">
        <v>0</v>
      </c>
      <c r="H4749" s="55">
        <v>0</v>
      </c>
      <c r="I4749" s="55">
        <v>0</v>
      </c>
      <c r="J4749" s="55">
        <v>0</v>
      </c>
      <c r="K4749" s="55">
        <v>0</v>
      </c>
      <c r="L4749" s="55">
        <v>0</v>
      </c>
      <c r="M4749" s="56">
        <v>168485633.82324836</v>
      </c>
    </row>
    <row r="4750" spans="1:13" x14ac:dyDescent="0.4">
      <c r="A4750" s="51"/>
      <c r="B4750" s="52">
        <v>4732</v>
      </c>
      <c r="C4750" s="52">
        <v>0</v>
      </c>
      <c r="D4750" s="52">
        <v>0</v>
      </c>
      <c r="E4750" s="52">
        <v>0</v>
      </c>
      <c r="F4750" s="52">
        <v>0</v>
      </c>
      <c r="G4750" s="52">
        <v>13520236.932608947</v>
      </c>
      <c r="H4750" s="52">
        <v>0</v>
      </c>
      <c r="I4750" s="52">
        <v>0</v>
      </c>
      <c r="J4750" s="52">
        <v>0</v>
      </c>
      <c r="K4750" s="52">
        <v>0</v>
      </c>
      <c r="L4750" s="52">
        <v>8976864.9246661216</v>
      </c>
      <c r="M4750" s="53">
        <v>22497101.857275069</v>
      </c>
    </row>
    <row r="4751" spans="1:13" x14ac:dyDescent="0.4">
      <c r="A4751" s="54"/>
      <c r="B4751" s="55">
        <v>4733</v>
      </c>
      <c r="C4751" s="55">
        <v>0</v>
      </c>
      <c r="D4751" s="55">
        <v>0</v>
      </c>
      <c r="E4751" s="55">
        <v>0</v>
      </c>
      <c r="F4751" s="55">
        <v>0</v>
      </c>
      <c r="G4751" s="55">
        <v>0</v>
      </c>
      <c r="H4751" s="55">
        <v>0</v>
      </c>
      <c r="I4751" s="55">
        <v>0</v>
      </c>
      <c r="J4751" s="55">
        <v>0</v>
      </c>
      <c r="K4751" s="55">
        <v>0</v>
      </c>
      <c r="L4751" s="55">
        <v>0</v>
      </c>
      <c r="M4751" s="56">
        <v>0</v>
      </c>
    </row>
    <row r="4752" spans="1:13" x14ac:dyDescent="0.4">
      <c r="A4752" s="51"/>
      <c r="B4752" s="52">
        <v>4734</v>
      </c>
      <c r="C4752" s="52">
        <v>0</v>
      </c>
      <c r="D4752" s="52">
        <v>0</v>
      </c>
      <c r="E4752" s="52">
        <v>0</v>
      </c>
      <c r="F4752" s="52">
        <v>0</v>
      </c>
      <c r="G4752" s="52">
        <v>0</v>
      </c>
      <c r="H4752" s="52">
        <v>0</v>
      </c>
      <c r="I4752" s="52">
        <v>0</v>
      </c>
      <c r="J4752" s="52">
        <v>0</v>
      </c>
      <c r="K4752" s="52">
        <v>0</v>
      </c>
      <c r="L4752" s="52">
        <v>6599489.7653642492</v>
      </c>
      <c r="M4752" s="53">
        <v>6599489.7653642492</v>
      </c>
    </row>
    <row r="4753" spans="1:13" x14ac:dyDescent="0.4">
      <c r="A4753" s="54"/>
      <c r="B4753" s="55">
        <v>4735</v>
      </c>
      <c r="C4753" s="55">
        <v>0</v>
      </c>
      <c r="D4753" s="55">
        <v>0</v>
      </c>
      <c r="E4753" s="55">
        <v>0</v>
      </c>
      <c r="F4753" s="55">
        <v>12854394.911384502</v>
      </c>
      <c r="G4753" s="55">
        <v>0</v>
      </c>
      <c r="H4753" s="55">
        <v>8213647.9616673794</v>
      </c>
      <c r="I4753" s="55">
        <v>0</v>
      </c>
      <c r="J4753" s="55">
        <v>7132389.3294870853</v>
      </c>
      <c r="K4753" s="55">
        <v>0</v>
      </c>
      <c r="L4753" s="55">
        <v>0</v>
      </c>
      <c r="M4753" s="56">
        <v>21068042.873051882</v>
      </c>
    </row>
    <row r="4754" spans="1:13" x14ac:dyDescent="0.4">
      <c r="A4754" s="51"/>
      <c r="B4754" s="52">
        <v>4736</v>
      </c>
      <c r="C4754" s="52">
        <v>11543251.466585567</v>
      </c>
      <c r="D4754" s="52">
        <v>0</v>
      </c>
      <c r="E4754" s="52">
        <v>0</v>
      </c>
      <c r="F4754" s="52">
        <v>0</v>
      </c>
      <c r="G4754" s="52">
        <v>0</v>
      </c>
      <c r="H4754" s="52">
        <v>0</v>
      </c>
      <c r="I4754" s="52">
        <v>61465551.403441489</v>
      </c>
      <c r="J4754" s="52">
        <v>0</v>
      </c>
      <c r="K4754" s="52">
        <v>0</v>
      </c>
      <c r="L4754" s="52">
        <v>0</v>
      </c>
      <c r="M4754" s="53">
        <v>94121322.860845745</v>
      </c>
    </row>
    <row r="4755" spans="1:13" x14ac:dyDescent="0.4">
      <c r="A4755" s="54"/>
      <c r="B4755" s="55">
        <v>4737</v>
      </c>
      <c r="C4755" s="55">
        <v>5767561.4718193654</v>
      </c>
      <c r="D4755" s="55">
        <v>25396287.457035694</v>
      </c>
      <c r="E4755" s="55">
        <v>10455873.859749604</v>
      </c>
      <c r="F4755" s="55">
        <v>0</v>
      </c>
      <c r="G4755" s="55">
        <v>0</v>
      </c>
      <c r="H4755" s="55">
        <v>0</v>
      </c>
      <c r="I4755" s="55">
        <v>0</v>
      </c>
      <c r="J4755" s="55">
        <v>0</v>
      </c>
      <c r="K4755" s="55">
        <v>0</v>
      </c>
      <c r="L4755" s="55">
        <v>0</v>
      </c>
      <c r="M4755" s="56">
        <v>82039782.729549289</v>
      </c>
    </row>
    <row r="4756" spans="1:13" x14ac:dyDescent="0.4">
      <c r="A4756" s="51"/>
      <c r="B4756" s="52">
        <v>4738</v>
      </c>
      <c r="C4756" s="52">
        <v>0</v>
      </c>
      <c r="D4756" s="52">
        <v>0</v>
      </c>
      <c r="E4756" s="52">
        <v>0</v>
      </c>
      <c r="F4756" s="52">
        <v>0</v>
      </c>
      <c r="G4756" s="52">
        <v>0</v>
      </c>
      <c r="H4756" s="52">
        <v>0</v>
      </c>
      <c r="I4756" s="52">
        <v>0</v>
      </c>
      <c r="J4756" s="52">
        <v>0</v>
      </c>
      <c r="K4756" s="52">
        <v>0</v>
      </c>
      <c r="L4756" s="52">
        <v>0</v>
      </c>
      <c r="M4756" s="53">
        <v>0</v>
      </c>
    </row>
    <row r="4757" spans="1:13" x14ac:dyDescent="0.4">
      <c r="A4757" s="54"/>
      <c r="B4757" s="55">
        <v>4739</v>
      </c>
      <c r="C4757" s="55">
        <v>0</v>
      </c>
      <c r="D4757" s="55">
        <v>0</v>
      </c>
      <c r="E4757" s="55">
        <v>0</v>
      </c>
      <c r="F4757" s="55">
        <v>46602127.005658612</v>
      </c>
      <c r="G4757" s="55">
        <v>0</v>
      </c>
      <c r="H4757" s="55">
        <v>14790157.392015563</v>
      </c>
      <c r="I4757" s="55">
        <v>0</v>
      </c>
      <c r="J4757" s="55">
        <v>509493364.0134896</v>
      </c>
      <c r="K4757" s="55">
        <v>0</v>
      </c>
      <c r="L4757" s="55">
        <v>0</v>
      </c>
      <c r="M4757" s="56">
        <v>61392284.397674173</v>
      </c>
    </row>
    <row r="4758" spans="1:13" x14ac:dyDescent="0.4">
      <c r="A4758" s="51"/>
      <c r="B4758" s="52">
        <v>4740</v>
      </c>
      <c r="C4758" s="52">
        <v>0</v>
      </c>
      <c r="D4758" s="52">
        <v>0</v>
      </c>
      <c r="E4758" s="52">
        <v>0</v>
      </c>
      <c r="F4758" s="52">
        <v>0</v>
      </c>
      <c r="G4758" s="52">
        <v>0</v>
      </c>
      <c r="H4758" s="52">
        <v>0</v>
      </c>
      <c r="I4758" s="52">
        <v>17688053.410150141</v>
      </c>
      <c r="J4758" s="52">
        <v>0</v>
      </c>
      <c r="K4758" s="52">
        <v>0</v>
      </c>
      <c r="L4758" s="52">
        <v>0</v>
      </c>
      <c r="M4758" s="53">
        <v>17688053.410150141</v>
      </c>
    </row>
    <row r="4759" spans="1:13" x14ac:dyDescent="0.4">
      <c r="A4759" s="54"/>
      <c r="B4759" s="55">
        <v>4741</v>
      </c>
      <c r="C4759" s="55">
        <v>0</v>
      </c>
      <c r="D4759" s="55">
        <v>0</v>
      </c>
      <c r="E4759" s="55">
        <v>0</v>
      </c>
      <c r="F4759" s="55">
        <v>0</v>
      </c>
      <c r="G4759" s="55">
        <v>0</v>
      </c>
      <c r="H4759" s="55">
        <v>0</v>
      </c>
      <c r="I4759" s="55">
        <v>0</v>
      </c>
      <c r="J4759" s="55">
        <v>187748013.983123</v>
      </c>
      <c r="K4759" s="55">
        <v>0</v>
      </c>
      <c r="L4759" s="55">
        <v>0</v>
      </c>
      <c r="M4759" s="56">
        <v>21089087.415742107</v>
      </c>
    </row>
    <row r="4760" spans="1:13" x14ac:dyDescent="0.4">
      <c r="A4760" s="51"/>
      <c r="B4760" s="52">
        <v>4742</v>
      </c>
      <c r="C4760" s="52">
        <v>0</v>
      </c>
      <c r="D4760" s="52">
        <v>0</v>
      </c>
      <c r="E4760" s="52">
        <v>0</v>
      </c>
      <c r="F4760" s="52">
        <v>0</v>
      </c>
      <c r="G4760" s="52">
        <v>0</v>
      </c>
      <c r="H4760" s="52">
        <v>0</v>
      </c>
      <c r="I4760" s="52">
        <v>0</v>
      </c>
      <c r="J4760" s="52">
        <v>0</v>
      </c>
      <c r="K4760" s="52">
        <v>0</v>
      </c>
      <c r="L4760" s="52">
        <v>0</v>
      </c>
      <c r="M4760" s="53">
        <v>6969466.7327070693</v>
      </c>
    </row>
    <row r="4761" spans="1:13" x14ac:dyDescent="0.4">
      <c r="A4761" s="54"/>
      <c r="B4761" s="55">
        <v>4743</v>
      </c>
      <c r="C4761" s="55">
        <v>0</v>
      </c>
      <c r="D4761" s="55">
        <v>0</v>
      </c>
      <c r="E4761" s="55">
        <v>51224529.497255035</v>
      </c>
      <c r="F4761" s="55">
        <v>0</v>
      </c>
      <c r="G4761" s="55">
        <v>0</v>
      </c>
      <c r="H4761" s="55">
        <v>0</v>
      </c>
      <c r="I4761" s="55">
        <v>0</v>
      </c>
      <c r="J4761" s="55">
        <v>0</v>
      </c>
      <c r="K4761" s="55">
        <v>0</v>
      </c>
      <c r="L4761" s="55">
        <v>0</v>
      </c>
      <c r="M4761" s="56">
        <v>51224529.497255035</v>
      </c>
    </row>
    <row r="4762" spans="1:13" x14ac:dyDescent="0.4">
      <c r="A4762" s="51"/>
      <c r="B4762" s="52">
        <v>4744</v>
      </c>
      <c r="C4762" s="52">
        <v>0</v>
      </c>
      <c r="D4762" s="52">
        <v>0</v>
      </c>
      <c r="E4762" s="52">
        <v>0</v>
      </c>
      <c r="F4762" s="52">
        <v>0</v>
      </c>
      <c r="G4762" s="52">
        <v>29542802.16316222</v>
      </c>
      <c r="H4762" s="52">
        <v>0</v>
      </c>
      <c r="I4762" s="52">
        <v>0</v>
      </c>
      <c r="J4762" s="52">
        <v>0</v>
      </c>
      <c r="K4762" s="52">
        <v>75103768.753271431</v>
      </c>
      <c r="L4762" s="52">
        <v>11120893.262965724</v>
      </c>
      <c r="M4762" s="53">
        <v>115767464.17939936</v>
      </c>
    </row>
    <row r="4763" spans="1:13" x14ac:dyDescent="0.4">
      <c r="A4763" s="54"/>
      <c r="B4763" s="55">
        <v>4745</v>
      </c>
      <c r="C4763" s="55">
        <v>0</v>
      </c>
      <c r="D4763" s="55">
        <v>27727094.480243623</v>
      </c>
      <c r="E4763" s="55">
        <v>0</v>
      </c>
      <c r="F4763" s="55">
        <v>0</v>
      </c>
      <c r="G4763" s="55">
        <v>0</v>
      </c>
      <c r="H4763" s="55">
        <v>0</v>
      </c>
      <c r="I4763" s="55">
        <v>0</v>
      </c>
      <c r="J4763" s="55">
        <v>0</v>
      </c>
      <c r="K4763" s="55">
        <v>0</v>
      </c>
      <c r="L4763" s="55">
        <v>0</v>
      </c>
      <c r="M4763" s="56">
        <v>27727094.480243623</v>
      </c>
    </row>
    <row r="4764" spans="1:13" x14ac:dyDescent="0.4">
      <c r="A4764" s="51"/>
      <c r="B4764" s="52">
        <v>4746</v>
      </c>
      <c r="C4764" s="52">
        <v>0</v>
      </c>
      <c r="D4764" s="52">
        <v>65469952.289811119</v>
      </c>
      <c r="E4764" s="52">
        <v>0</v>
      </c>
      <c r="F4764" s="52">
        <v>0</v>
      </c>
      <c r="G4764" s="52">
        <v>0</v>
      </c>
      <c r="H4764" s="52">
        <v>0</v>
      </c>
      <c r="I4764" s="52">
        <v>0</v>
      </c>
      <c r="J4764" s="52">
        <v>0</v>
      </c>
      <c r="K4764" s="52">
        <v>0</v>
      </c>
      <c r="L4764" s="52">
        <v>0</v>
      </c>
      <c r="M4764" s="53">
        <v>65469952.289811119</v>
      </c>
    </row>
    <row r="4765" spans="1:13" x14ac:dyDescent="0.4">
      <c r="A4765" s="54"/>
      <c r="B4765" s="55">
        <v>4747</v>
      </c>
      <c r="C4765" s="55">
        <v>0</v>
      </c>
      <c r="D4765" s="55">
        <v>0</v>
      </c>
      <c r="E4765" s="55">
        <v>0</v>
      </c>
      <c r="F4765" s="55">
        <v>0</v>
      </c>
      <c r="G4765" s="55">
        <v>10650939.020590069</v>
      </c>
      <c r="H4765" s="55">
        <v>0</v>
      </c>
      <c r="I4765" s="55">
        <v>0</v>
      </c>
      <c r="J4765" s="55">
        <v>0</v>
      </c>
      <c r="K4765" s="55">
        <v>8434588.2952076755</v>
      </c>
      <c r="L4765" s="55">
        <v>0</v>
      </c>
      <c r="M4765" s="56">
        <v>56188380.449208811</v>
      </c>
    </row>
    <row r="4766" spans="1:13" x14ac:dyDescent="0.4">
      <c r="A4766" s="51"/>
      <c r="B4766" s="52">
        <v>4748</v>
      </c>
      <c r="C4766" s="52">
        <v>0</v>
      </c>
      <c r="D4766" s="52">
        <v>0</v>
      </c>
      <c r="E4766" s="52">
        <v>0</v>
      </c>
      <c r="F4766" s="52">
        <v>0</v>
      </c>
      <c r="G4766" s="52">
        <v>0</v>
      </c>
      <c r="H4766" s="52">
        <v>0</v>
      </c>
      <c r="I4766" s="52">
        <v>0</v>
      </c>
      <c r="J4766" s="52">
        <v>9690579.2989533991</v>
      </c>
      <c r="K4766" s="52">
        <v>0</v>
      </c>
      <c r="L4766" s="52">
        <v>0</v>
      </c>
      <c r="M4766" s="53">
        <v>0</v>
      </c>
    </row>
    <row r="4767" spans="1:13" x14ac:dyDescent="0.4">
      <c r="A4767" s="54"/>
      <c r="B4767" s="55">
        <v>4749</v>
      </c>
      <c r="C4767" s="55">
        <v>0</v>
      </c>
      <c r="D4767" s="55">
        <v>0</v>
      </c>
      <c r="E4767" s="55">
        <v>0</v>
      </c>
      <c r="F4767" s="55">
        <v>0</v>
      </c>
      <c r="G4767" s="55">
        <v>0</v>
      </c>
      <c r="H4767" s="55">
        <v>0</v>
      </c>
      <c r="I4767" s="55">
        <v>0</v>
      </c>
      <c r="J4767" s="55">
        <v>0</v>
      </c>
      <c r="K4767" s="55">
        <v>0</v>
      </c>
      <c r="L4767" s="55">
        <v>0</v>
      </c>
      <c r="M4767" s="56">
        <v>178923897.11110342</v>
      </c>
    </row>
    <row r="4768" spans="1:13" x14ac:dyDescent="0.4">
      <c r="A4768" s="51"/>
      <c r="B4768" s="52">
        <v>4750</v>
      </c>
      <c r="C4768" s="52">
        <v>7333582.2737670643</v>
      </c>
      <c r="D4768" s="52">
        <v>0</v>
      </c>
      <c r="E4768" s="52">
        <v>0</v>
      </c>
      <c r="F4768" s="52">
        <v>0</v>
      </c>
      <c r="G4768" s="52">
        <v>10306179.072452577</v>
      </c>
      <c r="H4768" s="52">
        <v>0</v>
      </c>
      <c r="I4768" s="52">
        <v>0</v>
      </c>
      <c r="J4768" s="52">
        <v>0</v>
      </c>
      <c r="K4768" s="52">
        <v>0</v>
      </c>
      <c r="L4768" s="52">
        <v>0</v>
      </c>
      <c r="M4768" s="53">
        <v>17639761.346219636</v>
      </c>
    </row>
    <row r="4769" spans="1:13" x14ac:dyDescent="0.4">
      <c r="A4769" s="54"/>
      <c r="B4769" s="55">
        <v>4751</v>
      </c>
      <c r="C4769" s="55">
        <v>0</v>
      </c>
      <c r="D4769" s="55">
        <v>6771545.1073081354</v>
      </c>
      <c r="E4769" s="55">
        <v>0</v>
      </c>
      <c r="F4769" s="55">
        <v>0</v>
      </c>
      <c r="G4769" s="55">
        <v>0</v>
      </c>
      <c r="H4769" s="55">
        <v>0</v>
      </c>
      <c r="I4769" s="55">
        <v>0</v>
      </c>
      <c r="J4769" s="55">
        <v>0</v>
      </c>
      <c r="K4769" s="55">
        <v>0</v>
      </c>
      <c r="L4769" s="55">
        <v>0</v>
      </c>
      <c r="M4769" s="56">
        <v>6771545.1073081354</v>
      </c>
    </row>
    <row r="4770" spans="1:13" x14ac:dyDescent="0.4">
      <c r="A4770" s="51"/>
      <c r="B4770" s="52">
        <v>4752</v>
      </c>
      <c r="C4770" s="52">
        <v>0</v>
      </c>
      <c r="D4770" s="52">
        <v>0</v>
      </c>
      <c r="E4770" s="52">
        <v>0</v>
      </c>
      <c r="F4770" s="52">
        <v>0</v>
      </c>
      <c r="G4770" s="52">
        <v>0</v>
      </c>
      <c r="H4770" s="52">
        <v>0</v>
      </c>
      <c r="I4770" s="52">
        <v>0</v>
      </c>
      <c r="J4770" s="52">
        <v>0</v>
      </c>
      <c r="K4770" s="52">
        <v>0</v>
      </c>
      <c r="L4770" s="52">
        <v>0</v>
      </c>
      <c r="M4770" s="53">
        <v>0</v>
      </c>
    </row>
    <row r="4771" spans="1:13" x14ac:dyDescent="0.4">
      <c r="A4771" s="54"/>
      <c r="B4771" s="55">
        <v>4753</v>
      </c>
      <c r="C4771" s="55">
        <v>0</v>
      </c>
      <c r="D4771" s="55">
        <v>0</v>
      </c>
      <c r="E4771" s="55">
        <v>0</v>
      </c>
      <c r="F4771" s="55">
        <v>0</v>
      </c>
      <c r="G4771" s="55">
        <v>0</v>
      </c>
      <c r="H4771" s="55">
        <v>0</v>
      </c>
      <c r="I4771" s="55">
        <v>0</v>
      </c>
      <c r="J4771" s="55">
        <v>0</v>
      </c>
      <c r="K4771" s="55">
        <v>0</v>
      </c>
      <c r="L4771" s="55">
        <v>0</v>
      </c>
      <c r="M4771" s="56">
        <v>0</v>
      </c>
    </row>
    <row r="4772" spans="1:13" x14ac:dyDescent="0.4">
      <c r="A4772" s="51"/>
      <c r="B4772" s="52">
        <v>4754</v>
      </c>
      <c r="C4772" s="52">
        <v>0</v>
      </c>
      <c r="D4772" s="52">
        <v>6872544.1336457171</v>
      </c>
      <c r="E4772" s="52">
        <v>12254586.000605077</v>
      </c>
      <c r="F4772" s="52">
        <v>0</v>
      </c>
      <c r="G4772" s="52">
        <v>0</v>
      </c>
      <c r="H4772" s="52">
        <v>0</v>
      </c>
      <c r="I4772" s="52">
        <v>0</v>
      </c>
      <c r="J4772" s="52">
        <v>0</v>
      </c>
      <c r="K4772" s="52">
        <v>0</v>
      </c>
      <c r="L4772" s="52">
        <v>0</v>
      </c>
      <c r="M4772" s="53">
        <v>19127130.134250794</v>
      </c>
    </row>
    <row r="4773" spans="1:13" x14ac:dyDescent="0.4">
      <c r="A4773" s="54"/>
      <c r="B4773" s="55">
        <v>4755</v>
      </c>
      <c r="C4773" s="55">
        <v>0</v>
      </c>
      <c r="D4773" s="55">
        <v>0</v>
      </c>
      <c r="E4773" s="55">
        <v>0</v>
      </c>
      <c r="F4773" s="55">
        <v>0</v>
      </c>
      <c r="G4773" s="55">
        <v>0</v>
      </c>
      <c r="H4773" s="55">
        <v>0</v>
      </c>
      <c r="I4773" s="55">
        <v>6708118.5031819139</v>
      </c>
      <c r="J4773" s="55">
        <v>0</v>
      </c>
      <c r="K4773" s="55">
        <v>0</v>
      </c>
      <c r="L4773" s="55">
        <v>0</v>
      </c>
      <c r="M4773" s="56">
        <v>252814973.34908155</v>
      </c>
    </row>
    <row r="4774" spans="1:13" x14ac:dyDescent="0.4">
      <c r="A4774" s="51"/>
      <c r="B4774" s="52">
        <v>4756</v>
      </c>
      <c r="C4774" s="52">
        <v>17211167.818698011</v>
      </c>
      <c r="D4774" s="52">
        <v>0</v>
      </c>
      <c r="E4774" s="52">
        <v>0</v>
      </c>
      <c r="F4774" s="52">
        <v>0</v>
      </c>
      <c r="G4774" s="52">
        <v>0</v>
      </c>
      <c r="H4774" s="52">
        <v>7792056.0617524413</v>
      </c>
      <c r="I4774" s="52">
        <v>0</v>
      </c>
      <c r="J4774" s="52">
        <v>0</v>
      </c>
      <c r="K4774" s="52">
        <v>6738741.1150601543</v>
      </c>
      <c r="L4774" s="52">
        <v>15207655.936841572</v>
      </c>
      <c r="M4774" s="53">
        <v>46949620.932352178</v>
      </c>
    </row>
    <row r="4775" spans="1:13" x14ac:dyDescent="0.4">
      <c r="A4775" s="54"/>
      <c r="B4775" s="55">
        <v>4757</v>
      </c>
      <c r="C4775" s="55">
        <v>0</v>
      </c>
      <c r="D4775" s="55">
        <v>0</v>
      </c>
      <c r="E4775" s="55">
        <v>0</v>
      </c>
      <c r="F4775" s="55">
        <v>0</v>
      </c>
      <c r="G4775" s="55">
        <v>0</v>
      </c>
      <c r="H4775" s="55">
        <v>0</v>
      </c>
      <c r="I4775" s="55">
        <v>0</v>
      </c>
      <c r="J4775" s="55">
        <v>0</v>
      </c>
      <c r="K4775" s="55">
        <v>0</v>
      </c>
      <c r="L4775" s="55">
        <v>0</v>
      </c>
      <c r="M4775" s="56">
        <v>0</v>
      </c>
    </row>
    <row r="4776" spans="1:13" x14ac:dyDescent="0.4">
      <c r="A4776" s="51"/>
      <c r="B4776" s="52">
        <v>4758</v>
      </c>
      <c r="C4776" s="52">
        <v>0</v>
      </c>
      <c r="D4776" s="52">
        <v>0</v>
      </c>
      <c r="E4776" s="52">
        <v>0</v>
      </c>
      <c r="F4776" s="52">
        <v>0</v>
      </c>
      <c r="G4776" s="52">
        <v>0</v>
      </c>
      <c r="H4776" s="52">
        <v>0</v>
      </c>
      <c r="I4776" s="52">
        <v>0</v>
      </c>
      <c r="J4776" s="52">
        <v>0</v>
      </c>
      <c r="K4776" s="52">
        <v>0</v>
      </c>
      <c r="L4776" s="52">
        <v>76980542.146335125</v>
      </c>
      <c r="M4776" s="53">
        <v>76980542.146335125</v>
      </c>
    </row>
    <row r="4777" spans="1:13" x14ac:dyDescent="0.4">
      <c r="A4777" s="54"/>
      <c r="B4777" s="55">
        <v>4759</v>
      </c>
      <c r="C4777" s="55">
        <v>0</v>
      </c>
      <c r="D4777" s="55">
        <v>0</v>
      </c>
      <c r="E4777" s="55">
        <v>0</v>
      </c>
      <c r="F4777" s="55">
        <v>0</v>
      </c>
      <c r="G4777" s="55">
        <v>0</v>
      </c>
      <c r="H4777" s="55">
        <v>0</v>
      </c>
      <c r="I4777" s="55">
        <v>54993950.662671879</v>
      </c>
      <c r="J4777" s="55">
        <v>0</v>
      </c>
      <c r="K4777" s="55">
        <v>0</v>
      </c>
      <c r="L4777" s="55">
        <v>41880008.673648551</v>
      </c>
      <c r="M4777" s="56">
        <v>96873959.336320445</v>
      </c>
    </row>
    <row r="4778" spans="1:13" x14ac:dyDescent="0.4">
      <c r="A4778" s="51"/>
      <c r="B4778" s="52">
        <v>4760</v>
      </c>
      <c r="C4778" s="52">
        <v>0</v>
      </c>
      <c r="D4778" s="52">
        <v>0</v>
      </c>
      <c r="E4778" s="52">
        <v>0</v>
      </c>
      <c r="F4778" s="52">
        <v>0</v>
      </c>
      <c r="G4778" s="52">
        <v>7253510.0417127181</v>
      </c>
      <c r="H4778" s="52">
        <v>0</v>
      </c>
      <c r="I4778" s="52">
        <v>0</v>
      </c>
      <c r="J4778" s="52">
        <v>0</v>
      </c>
      <c r="K4778" s="52">
        <v>0</v>
      </c>
      <c r="L4778" s="52">
        <v>0</v>
      </c>
      <c r="M4778" s="53">
        <v>7253510.0417127181</v>
      </c>
    </row>
    <row r="4779" spans="1:13" x14ac:dyDescent="0.4">
      <c r="A4779" s="54"/>
      <c r="B4779" s="55">
        <v>4761</v>
      </c>
      <c r="C4779" s="55">
        <v>0</v>
      </c>
      <c r="D4779" s="55">
        <v>0</v>
      </c>
      <c r="E4779" s="55">
        <v>0</v>
      </c>
      <c r="F4779" s="55">
        <v>0</v>
      </c>
      <c r="G4779" s="55">
        <v>0</v>
      </c>
      <c r="H4779" s="55">
        <v>0</v>
      </c>
      <c r="I4779" s="55">
        <v>0</v>
      </c>
      <c r="J4779" s="55">
        <v>0</v>
      </c>
      <c r="K4779" s="55">
        <v>0</v>
      </c>
      <c r="L4779" s="55">
        <v>0</v>
      </c>
      <c r="M4779" s="56">
        <v>0</v>
      </c>
    </row>
    <row r="4780" spans="1:13" x14ac:dyDescent="0.4">
      <c r="A4780" s="51"/>
      <c r="B4780" s="52">
        <v>4762</v>
      </c>
      <c r="C4780" s="52">
        <v>0</v>
      </c>
      <c r="D4780" s="52">
        <v>8500943.9059228264</v>
      </c>
      <c r="E4780" s="52">
        <v>0</v>
      </c>
      <c r="F4780" s="52">
        <v>135012688.4314844</v>
      </c>
      <c r="G4780" s="52">
        <v>0</v>
      </c>
      <c r="H4780" s="52">
        <v>0</v>
      </c>
      <c r="I4780" s="52">
        <v>0</v>
      </c>
      <c r="J4780" s="52">
        <v>0</v>
      </c>
      <c r="K4780" s="52">
        <v>0</v>
      </c>
      <c r="L4780" s="52">
        <v>0</v>
      </c>
      <c r="M4780" s="53">
        <v>143513632.33740723</v>
      </c>
    </row>
    <row r="4781" spans="1:13" x14ac:dyDescent="0.4">
      <c r="A4781" s="54"/>
      <c r="B4781" s="55">
        <v>4763</v>
      </c>
      <c r="C4781" s="55">
        <v>0</v>
      </c>
      <c r="D4781" s="55">
        <v>0</v>
      </c>
      <c r="E4781" s="55">
        <v>0</v>
      </c>
      <c r="F4781" s="55">
        <v>0</v>
      </c>
      <c r="G4781" s="55">
        <v>0</v>
      </c>
      <c r="H4781" s="55">
        <v>0</v>
      </c>
      <c r="I4781" s="55">
        <v>0</v>
      </c>
      <c r="J4781" s="55">
        <v>0</v>
      </c>
      <c r="K4781" s="55">
        <v>0</v>
      </c>
      <c r="L4781" s="55">
        <v>0</v>
      </c>
      <c r="M4781" s="56">
        <v>0</v>
      </c>
    </row>
    <row r="4782" spans="1:13" x14ac:dyDescent="0.4">
      <c r="A4782" s="51"/>
      <c r="B4782" s="52">
        <v>4764</v>
      </c>
      <c r="C4782" s="52">
        <v>0</v>
      </c>
      <c r="D4782" s="52">
        <v>0</v>
      </c>
      <c r="E4782" s="52">
        <v>0</v>
      </c>
      <c r="F4782" s="52">
        <v>0</v>
      </c>
      <c r="G4782" s="52">
        <v>0</v>
      </c>
      <c r="H4782" s="52">
        <v>0</v>
      </c>
      <c r="I4782" s="52">
        <v>0</v>
      </c>
      <c r="J4782" s="52">
        <v>0</v>
      </c>
      <c r="K4782" s="52">
        <v>0</v>
      </c>
      <c r="L4782" s="52">
        <v>0</v>
      </c>
      <c r="M4782" s="53">
        <v>16781036.136786934</v>
      </c>
    </row>
    <row r="4783" spans="1:13" x14ac:dyDescent="0.4">
      <c r="A4783" s="54"/>
      <c r="B4783" s="55">
        <v>4765</v>
      </c>
      <c r="C4783" s="55">
        <v>0</v>
      </c>
      <c r="D4783" s="55">
        <v>0</v>
      </c>
      <c r="E4783" s="55">
        <v>0</v>
      </c>
      <c r="F4783" s="55">
        <v>29885969.114402596</v>
      </c>
      <c r="G4783" s="55">
        <v>0</v>
      </c>
      <c r="H4783" s="55">
        <v>0</v>
      </c>
      <c r="I4783" s="55">
        <v>0</v>
      </c>
      <c r="J4783" s="55">
        <v>0</v>
      </c>
      <c r="K4783" s="55">
        <v>0</v>
      </c>
      <c r="L4783" s="55">
        <v>0</v>
      </c>
      <c r="M4783" s="56">
        <v>29885969.114402596</v>
      </c>
    </row>
    <row r="4784" spans="1:13" x14ac:dyDescent="0.4">
      <c r="A4784" s="51"/>
      <c r="B4784" s="52">
        <v>4766</v>
      </c>
      <c r="C4784" s="52">
        <v>0</v>
      </c>
      <c r="D4784" s="52">
        <v>0</v>
      </c>
      <c r="E4784" s="52">
        <v>0</v>
      </c>
      <c r="F4784" s="52">
        <v>0</v>
      </c>
      <c r="G4784" s="52">
        <v>0</v>
      </c>
      <c r="H4784" s="52">
        <v>0</v>
      </c>
      <c r="I4784" s="52">
        <v>0</v>
      </c>
      <c r="J4784" s="52">
        <v>0</v>
      </c>
      <c r="K4784" s="52">
        <v>0</v>
      </c>
      <c r="L4784" s="52">
        <v>0</v>
      </c>
      <c r="M4784" s="53">
        <v>0</v>
      </c>
    </row>
    <row r="4785" spans="1:13" x14ac:dyDescent="0.4">
      <c r="A4785" s="54"/>
      <c r="B4785" s="55">
        <v>4767</v>
      </c>
      <c r="C4785" s="55">
        <v>0</v>
      </c>
      <c r="D4785" s="55">
        <v>0</v>
      </c>
      <c r="E4785" s="55">
        <v>0</v>
      </c>
      <c r="F4785" s="55">
        <v>0</v>
      </c>
      <c r="G4785" s="55">
        <v>0</v>
      </c>
      <c r="H4785" s="55">
        <v>0</v>
      </c>
      <c r="I4785" s="55">
        <v>0</v>
      </c>
      <c r="J4785" s="55">
        <v>0</v>
      </c>
      <c r="K4785" s="55">
        <v>0</v>
      </c>
      <c r="L4785" s="55">
        <v>0</v>
      </c>
      <c r="M4785" s="56">
        <v>0</v>
      </c>
    </row>
    <row r="4786" spans="1:13" x14ac:dyDescent="0.4">
      <c r="A4786" s="51"/>
      <c r="B4786" s="52">
        <v>4768</v>
      </c>
      <c r="C4786" s="52">
        <v>0</v>
      </c>
      <c r="D4786" s="52">
        <v>0</v>
      </c>
      <c r="E4786" s="52">
        <v>0</v>
      </c>
      <c r="F4786" s="52">
        <v>0</v>
      </c>
      <c r="G4786" s="52">
        <v>0</v>
      </c>
      <c r="H4786" s="52">
        <v>0</v>
      </c>
      <c r="I4786" s="52">
        <v>0</v>
      </c>
      <c r="J4786" s="52">
        <v>0</v>
      </c>
      <c r="K4786" s="52">
        <v>0</v>
      </c>
      <c r="L4786" s="52">
        <v>0</v>
      </c>
      <c r="M4786" s="53">
        <v>9452323.3972347341</v>
      </c>
    </row>
    <row r="4787" spans="1:13" x14ac:dyDescent="0.4">
      <c r="A4787" s="54"/>
      <c r="B4787" s="55">
        <v>4769</v>
      </c>
      <c r="C4787" s="55">
        <v>0</v>
      </c>
      <c r="D4787" s="55">
        <v>0</v>
      </c>
      <c r="E4787" s="55">
        <v>0</v>
      </c>
      <c r="F4787" s="55">
        <v>0</v>
      </c>
      <c r="G4787" s="55">
        <v>0</v>
      </c>
      <c r="H4787" s="55">
        <v>0</v>
      </c>
      <c r="I4787" s="55">
        <v>40142800.456743307</v>
      </c>
      <c r="J4787" s="55">
        <v>0</v>
      </c>
      <c r="K4787" s="55">
        <v>0</v>
      </c>
      <c r="L4787" s="55">
        <v>0</v>
      </c>
      <c r="M4787" s="56">
        <v>40142800.456743307</v>
      </c>
    </row>
    <row r="4788" spans="1:13" x14ac:dyDescent="0.4">
      <c r="A4788" s="51"/>
      <c r="B4788" s="52">
        <v>4770</v>
      </c>
      <c r="C4788" s="52">
        <v>0</v>
      </c>
      <c r="D4788" s="52">
        <v>0</v>
      </c>
      <c r="E4788" s="52">
        <v>18119715.458646514</v>
      </c>
      <c r="F4788" s="52">
        <v>0</v>
      </c>
      <c r="G4788" s="52">
        <v>0</v>
      </c>
      <c r="H4788" s="52">
        <v>0</v>
      </c>
      <c r="I4788" s="52">
        <v>0</v>
      </c>
      <c r="J4788" s="52">
        <v>0</v>
      </c>
      <c r="K4788" s="52">
        <v>0</v>
      </c>
      <c r="L4788" s="52">
        <v>0</v>
      </c>
      <c r="M4788" s="53">
        <v>18119715.458646514</v>
      </c>
    </row>
    <row r="4789" spans="1:13" x14ac:dyDescent="0.4">
      <c r="A4789" s="54"/>
      <c r="B4789" s="55">
        <v>4771</v>
      </c>
      <c r="C4789" s="55">
        <v>0</v>
      </c>
      <c r="D4789" s="55">
        <v>0</v>
      </c>
      <c r="E4789" s="55">
        <v>0</v>
      </c>
      <c r="F4789" s="55">
        <v>0</v>
      </c>
      <c r="G4789" s="55">
        <v>0</v>
      </c>
      <c r="H4789" s="55">
        <v>0</v>
      </c>
      <c r="I4789" s="55">
        <v>0</v>
      </c>
      <c r="J4789" s="55">
        <v>0</v>
      </c>
      <c r="K4789" s="55">
        <v>6309253.2391709164</v>
      </c>
      <c r="L4789" s="55">
        <v>7648033.8430067236</v>
      </c>
      <c r="M4789" s="56">
        <v>13957287.082177641</v>
      </c>
    </row>
    <row r="4790" spans="1:13" x14ac:dyDescent="0.4">
      <c r="A4790" s="51"/>
      <c r="B4790" s="52">
        <v>4772</v>
      </c>
      <c r="C4790" s="52">
        <v>0</v>
      </c>
      <c r="D4790" s="52">
        <v>20457389.110843353</v>
      </c>
      <c r="E4790" s="52">
        <v>7033273.3289327919</v>
      </c>
      <c r="F4790" s="52">
        <v>0</v>
      </c>
      <c r="G4790" s="52">
        <v>0</v>
      </c>
      <c r="H4790" s="52">
        <v>0</v>
      </c>
      <c r="I4790" s="52">
        <v>0</v>
      </c>
      <c r="J4790" s="52">
        <v>0</v>
      </c>
      <c r="K4790" s="52">
        <v>13222705.315436902</v>
      </c>
      <c r="L4790" s="52">
        <v>0</v>
      </c>
      <c r="M4790" s="53">
        <v>143081889.4278734</v>
      </c>
    </row>
    <row r="4791" spans="1:13" x14ac:dyDescent="0.4">
      <c r="A4791" s="54"/>
      <c r="B4791" s="55">
        <v>4773</v>
      </c>
      <c r="C4791" s="55">
        <v>0</v>
      </c>
      <c r="D4791" s="55">
        <v>0</v>
      </c>
      <c r="E4791" s="55">
        <v>0</v>
      </c>
      <c r="F4791" s="55">
        <v>10780466.799354635</v>
      </c>
      <c r="G4791" s="55">
        <v>0</v>
      </c>
      <c r="H4791" s="55">
        <v>0</v>
      </c>
      <c r="I4791" s="55">
        <v>0</v>
      </c>
      <c r="J4791" s="55">
        <v>0</v>
      </c>
      <c r="K4791" s="55">
        <v>6014616.0658998117</v>
      </c>
      <c r="L4791" s="55">
        <v>0</v>
      </c>
      <c r="M4791" s="56">
        <v>24303821.209033009</v>
      </c>
    </row>
    <row r="4792" spans="1:13" x14ac:dyDescent="0.4">
      <c r="A4792" s="51"/>
      <c r="B4792" s="52">
        <v>4774</v>
      </c>
      <c r="C4792" s="52">
        <v>0</v>
      </c>
      <c r="D4792" s="52">
        <v>0</v>
      </c>
      <c r="E4792" s="52">
        <v>0</v>
      </c>
      <c r="F4792" s="52">
        <v>0</v>
      </c>
      <c r="G4792" s="52">
        <v>0</v>
      </c>
      <c r="H4792" s="52">
        <v>0</v>
      </c>
      <c r="I4792" s="52">
        <v>0</v>
      </c>
      <c r="J4792" s="52">
        <v>0</v>
      </c>
      <c r="K4792" s="52">
        <v>0</v>
      </c>
      <c r="L4792" s="52">
        <v>0</v>
      </c>
      <c r="M4792" s="53">
        <v>46570118.068582594</v>
      </c>
    </row>
    <row r="4793" spans="1:13" x14ac:dyDescent="0.4">
      <c r="A4793" s="54"/>
      <c r="B4793" s="55">
        <v>4775</v>
      </c>
      <c r="C4793" s="55">
        <v>0</v>
      </c>
      <c r="D4793" s="55">
        <v>0</v>
      </c>
      <c r="E4793" s="55">
        <v>0</v>
      </c>
      <c r="F4793" s="55">
        <v>0</v>
      </c>
      <c r="G4793" s="55">
        <v>0</v>
      </c>
      <c r="H4793" s="55">
        <v>0</v>
      </c>
      <c r="I4793" s="55">
        <v>0</v>
      </c>
      <c r="J4793" s="55">
        <v>0</v>
      </c>
      <c r="K4793" s="55">
        <v>0</v>
      </c>
      <c r="L4793" s="55">
        <v>0</v>
      </c>
      <c r="M4793" s="56">
        <v>0</v>
      </c>
    </row>
    <row r="4794" spans="1:13" x14ac:dyDescent="0.4">
      <c r="A4794" s="51"/>
      <c r="B4794" s="52">
        <v>4776</v>
      </c>
      <c r="C4794" s="52">
        <v>0</v>
      </c>
      <c r="D4794" s="52">
        <v>0</v>
      </c>
      <c r="E4794" s="52">
        <v>0</v>
      </c>
      <c r="F4794" s="52">
        <v>6507979.0328456499</v>
      </c>
      <c r="G4794" s="52">
        <v>7730663.4324011644</v>
      </c>
      <c r="H4794" s="52">
        <v>0</v>
      </c>
      <c r="I4794" s="52">
        <v>0</v>
      </c>
      <c r="J4794" s="52">
        <v>15590972.341111364</v>
      </c>
      <c r="K4794" s="52">
        <v>0</v>
      </c>
      <c r="L4794" s="52">
        <v>0</v>
      </c>
      <c r="M4794" s="53">
        <v>14238642.465246815</v>
      </c>
    </row>
    <row r="4795" spans="1:13" x14ac:dyDescent="0.4">
      <c r="A4795" s="54"/>
      <c r="B4795" s="55">
        <v>4777</v>
      </c>
      <c r="C4795" s="55">
        <v>0</v>
      </c>
      <c r="D4795" s="55">
        <v>0</v>
      </c>
      <c r="E4795" s="55">
        <v>0</v>
      </c>
      <c r="F4795" s="55">
        <v>0</v>
      </c>
      <c r="G4795" s="55">
        <v>0</v>
      </c>
      <c r="H4795" s="55">
        <v>0</v>
      </c>
      <c r="I4795" s="55">
        <v>8737925.9289793056</v>
      </c>
      <c r="J4795" s="55">
        <v>0</v>
      </c>
      <c r="K4795" s="55">
        <v>0</v>
      </c>
      <c r="L4795" s="55">
        <v>0</v>
      </c>
      <c r="M4795" s="56">
        <v>8737925.9289793056</v>
      </c>
    </row>
    <row r="4796" spans="1:13" x14ac:dyDescent="0.4">
      <c r="A4796" s="51"/>
      <c r="B4796" s="52">
        <v>4778</v>
      </c>
      <c r="C4796" s="52">
        <v>0</v>
      </c>
      <c r="D4796" s="52">
        <v>0</v>
      </c>
      <c r="E4796" s="52">
        <v>0</v>
      </c>
      <c r="F4796" s="52">
        <v>0</v>
      </c>
      <c r="G4796" s="52">
        <v>0</v>
      </c>
      <c r="H4796" s="52">
        <v>70330713.389305592</v>
      </c>
      <c r="I4796" s="52">
        <v>0</v>
      </c>
      <c r="J4796" s="52">
        <v>0</v>
      </c>
      <c r="K4796" s="52">
        <v>0</v>
      </c>
      <c r="L4796" s="52">
        <v>0</v>
      </c>
      <c r="M4796" s="53">
        <v>70330713.389305592</v>
      </c>
    </row>
    <row r="4797" spans="1:13" x14ac:dyDescent="0.4">
      <c r="A4797" s="54"/>
      <c r="B4797" s="55">
        <v>4779</v>
      </c>
      <c r="C4797" s="55">
        <v>0</v>
      </c>
      <c r="D4797" s="55">
        <v>0</v>
      </c>
      <c r="E4797" s="55">
        <v>0</v>
      </c>
      <c r="F4797" s="55">
        <v>0</v>
      </c>
      <c r="G4797" s="55">
        <v>0</v>
      </c>
      <c r="H4797" s="55">
        <v>0</v>
      </c>
      <c r="I4797" s="55">
        <v>0</v>
      </c>
      <c r="J4797" s="55">
        <v>0</v>
      </c>
      <c r="K4797" s="55">
        <v>0</v>
      </c>
      <c r="L4797" s="55">
        <v>0</v>
      </c>
      <c r="M4797" s="56">
        <v>0</v>
      </c>
    </row>
    <row r="4798" spans="1:13" x14ac:dyDescent="0.4">
      <c r="A4798" s="51"/>
      <c r="B4798" s="52">
        <v>4780</v>
      </c>
      <c r="C4798" s="52">
        <v>0</v>
      </c>
      <c r="D4798" s="52">
        <v>6714418.218014379</v>
      </c>
      <c r="E4798" s="52">
        <v>11471627.109255085</v>
      </c>
      <c r="F4798" s="52">
        <v>0</v>
      </c>
      <c r="G4798" s="52">
        <v>0</v>
      </c>
      <c r="H4798" s="52">
        <v>0</v>
      </c>
      <c r="I4798" s="52">
        <v>0</v>
      </c>
      <c r="J4798" s="52">
        <v>0</v>
      </c>
      <c r="K4798" s="52">
        <v>0</v>
      </c>
      <c r="L4798" s="52">
        <v>6564483.6823803615</v>
      </c>
      <c r="M4798" s="53">
        <v>24750529.009649828</v>
      </c>
    </row>
    <row r="4799" spans="1:13" x14ac:dyDescent="0.4">
      <c r="A4799" s="54"/>
      <c r="B4799" s="55">
        <v>4781</v>
      </c>
      <c r="C4799" s="55">
        <v>0</v>
      </c>
      <c r="D4799" s="55">
        <v>0</v>
      </c>
      <c r="E4799" s="55">
        <v>0</v>
      </c>
      <c r="F4799" s="55">
        <v>0</v>
      </c>
      <c r="G4799" s="55">
        <v>0</v>
      </c>
      <c r="H4799" s="55">
        <v>0</v>
      </c>
      <c r="I4799" s="55">
        <v>0</v>
      </c>
      <c r="J4799" s="55">
        <v>0</v>
      </c>
      <c r="K4799" s="55">
        <v>0</v>
      </c>
      <c r="L4799" s="55">
        <v>0</v>
      </c>
      <c r="M4799" s="56">
        <v>0</v>
      </c>
    </row>
    <row r="4800" spans="1:13" x14ac:dyDescent="0.4">
      <c r="A4800" s="51"/>
      <c r="B4800" s="52">
        <v>4782</v>
      </c>
      <c r="C4800" s="52">
        <v>0</v>
      </c>
      <c r="D4800" s="52">
        <v>0</v>
      </c>
      <c r="E4800" s="52">
        <v>89160125.159991711</v>
      </c>
      <c r="F4800" s="52">
        <v>0</v>
      </c>
      <c r="G4800" s="52">
        <v>0</v>
      </c>
      <c r="H4800" s="52">
        <v>0</v>
      </c>
      <c r="I4800" s="52">
        <v>0</v>
      </c>
      <c r="J4800" s="52">
        <v>0</v>
      </c>
      <c r="K4800" s="52">
        <v>0</v>
      </c>
      <c r="L4800" s="52">
        <v>0</v>
      </c>
      <c r="M4800" s="53">
        <v>89160125.159991711</v>
      </c>
    </row>
    <row r="4801" spans="1:13" x14ac:dyDescent="0.4">
      <c r="A4801" s="54"/>
      <c r="B4801" s="55">
        <v>4783</v>
      </c>
      <c r="C4801" s="55">
        <v>0</v>
      </c>
      <c r="D4801" s="55">
        <v>0</v>
      </c>
      <c r="E4801" s="55">
        <v>0</v>
      </c>
      <c r="F4801" s="55">
        <v>0</v>
      </c>
      <c r="G4801" s="55">
        <v>0</v>
      </c>
      <c r="H4801" s="55">
        <v>0</v>
      </c>
      <c r="I4801" s="55">
        <v>0</v>
      </c>
      <c r="J4801" s="55">
        <v>0</v>
      </c>
      <c r="K4801" s="55">
        <v>0</v>
      </c>
      <c r="L4801" s="55">
        <v>0</v>
      </c>
      <c r="M4801" s="56">
        <v>0</v>
      </c>
    </row>
    <row r="4802" spans="1:13" x14ac:dyDescent="0.4">
      <c r="A4802" s="51"/>
      <c r="B4802" s="52">
        <v>4784</v>
      </c>
      <c r="C4802" s="52">
        <v>0</v>
      </c>
      <c r="D4802" s="52">
        <v>0</v>
      </c>
      <c r="E4802" s="52">
        <v>0</v>
      </c>
      <c r="F4802" s="52">
        <v>0</v>
      </c>
      <c r="G4802" s="52">
        <v>0</v>
      </c>
      <c r="H4802" s="52">
        <v>0</v>
      </c>
      <c r="I4802" s="52">
        <v>0</v>
      </c>
      <c r="J4802" s="52">
        <v>0</v>
      </c>
      <c r="K4802" s="52">
        <v>0</v>
      </c>
      <c r="L4802" s="52">
        <v>0</v>
      </c>
      <c r="M4802" s="53">
        <v>0</v>
      </c>
    </row>
    <row r="4803" spans="1:13" x14ac:dyDescent="0.4">
      <c r="A4803" s="54"/>
      <c r="B4803" s="55">
        <v>4785</v>
      </c>
      <c r="C4803" s="55">
        <v>0</v>
      </c>
      <c r="D4803" s="55">
        <v>0</v>
      </c>
      <c r="E4803" s="55">
        <v>33318769.45282435</v>
      </c>
      <c r="F4803" s="55">
        <v>56296168.768395662</v>
      </c>
      <c r="G4803" s="55">
        <v>10724364.087238381</v>
      </c>
      <c r="H4803" s="55">
        <v>0</v>
      </c>
      <c r="I4803" s="55">
        <v>0</v>
      </c>
      <c r="J4803" s="55">
        <v>0</v>
      </c>
      <c r="K4803" s="55">
        <v>0</v>
      </c>
      <c r="L4803" s="55">
        <v>0</v>
      </c>
      <c r="M4803" s="56">
        <v>100339302.3084584</v>
      </c>
    </row>
    <row r="4804" spans="1:13" x14ac:dyDescent="0.4">
      <c r="A4804" s="51"/>
      <c r="B4804" s="52">
        <v>4786</v>
      </c>
      <c r="C4804" s="52">
        <v>0</v>
      </c>
      <c r="D4804" s="52">
        <v>0</v>
      </c>
      <c r="E4804" s="52">
        <v>5993573.3301318083</v>
      </c>
      <c r="F4804" s="52">
        <v>21157658.890202481</v>
      </c>
      <c r="G4804" s="52">
        <v>0</v>
      </c>
      <c r="H4804" s="52">
        <v>0</v>
      </c>
      <c r="I4804" s="52">
        <v>0</v>
      </c>
      <c r="J4804" s="52">
        <v>0</v>
      </c>
      <c r="K4804" s="52">
        <v>0</v>
      </c>
      <c r="L4804" s="52">
        <v>0</v>
      </c>
      <c r="M4804" s="53">
        <v>27151232.220334284</v>
      </c>
    </row>
    <row r="4805" spans="1:13" x14ac:dyDescent="0.4">
      <c r="A4805" s="54"/>
      <c r="B4805" s="55">
        <v>4787</v>
      </c>
      <c r="C4805" s="55">
        <v>0</v>
      </c>
      <c r="D4805" s="55">
        <v>0</v>
      </c>
      <c r="E4805" s="55">
        <v>0</v>
      </c>
      <c r="F4805" s="55">
        <v>0</v>
      </c>
      <c r="G4805" s="55">
        <v>0</v>
      </c>
      <c r="H4805" s="55">
        <v>0</v>
      </c>
      <c r="I4805" s="55">
        <v>0</v>
      </c>
      <c r="J4805" s="55">
        <v>0</v>
      </c>
      <c r="K4805" s="55">
        <v>0</v>
      </c>
      <c r="L4805" s="55">
        <v>0</v>
      </c>
      <c r="M4805" s="56">
        <v>0</v>
      </c>
    </row>
    <row r="4806" spans="1:13" x14ac:dyDescent="0.4">
      <c r="A4806" s="51"/>
      <c r="B4806" s="52">
        <v>4788</v>
      </c>
      <c r="C4806" s="52">
        <v>0</v>
      </c>
      <c r="D4806" s="52">
        <v>0</v>
      </c>
      <c r="E4806" s="52">
        <v>0</v>
      </c>
      <c r="F4806" s="52">
        <v>0</v>
      </c>
      <c r="G4806" s="52">
        <v>0</v>
      </c>
      <c r="H4806" s="52">
        <v>0</v>
      </c>
      <c r="I4806" s="52">
        <v>0</v>
      </c>
      <c r="J4806" s="52">
        <v>0</v>
      </c>
      <c r="K4806" s="52">
        <v>0</v>
      </c>
      <c r="L4806" s="52">
        <v>0</v>
      </c>
      <c r="M4806" s="53">
        <v>0</v>
      </c>
    </row>
    <row r="4807" spans="1:13" x14ac:dyDescent="0.4">
      <c r="A4807" s="54"/>
      <c r="B4807" s="55">
        <v>4789</v>
      </c>
      <c r="C4807" s="55">
        <v>0</v>
      </c>
      <c r="D4807" s="55">
        <v>0</v>
      </c>
      <c r="E4807" s="55">
        <v>0</v>
      </c>
      <c r="F4807" s="55">
        <v>0</v>
      </c>
      <c r="G4807" s="55">
        <v>0</v>
      </c>
      <c r="H4807" s="55">
        <v>0</v>
      </c>
      <c r="I4807" s="55">
        <v>0</v>
      </c>
      <c r="J4807" s="55">
        <v>0</v>
      </c>
      <c r="K4807" s="55">
        <v>0</v>
      </c>
      <c r="L4807" s="55">
        <v>0</v>
      </c>
      <c r="M4807" s="56">
        <v>0</v>
      </c>
    </row>
    <row r="4808" spans="1:13" x14ac:dyDescent="0.4">
      <c r="A4808" s="51"/>
      <c r="B4808" s="52">
        <v>4790</v>
      </c>
      <c r="C4808" s="52">
        <v>0</v>
      </c>
      <c r="D4808" s="52">
        <v>0</v>
      </c>
      <c r="E4808" s="52">
        <v>0</v>
      </c>
      <c r="F4808" s="52">
        <v>0</v>
      </c>
      <c r="G4808" s="52">
        <v>0</v>
      </c>
      <c r="H4808" s="52">
        <v>0</v>
      </c>
      <c r="I4808" s="52">
        <v>0</v>
      </c>
      <c r="J4808" s="52">
        <v>8790707.0677833185</v>
      </c>
      <c r="K4808" s="52">
        <v>0</v>
      </c>
      <c r="L4808" s="52">
        <v>0</v>
      </c>
      <c r="M4808" s="53">
        <v>0</v>
      </c>
    </row>
    <row r="4809" spans="1:13" x14ac:dyDescent="0.4">
      <c r="A4809" s="54"/>
      <c r="B4809" s="55">
        <v>4791</v>
      </c>
      <c r="C4809" s="55">
        <v>0</v>
      </c>
      <c r="D4809" s="55">
        <v>0</v>
      </c>
      <c r="E4809" s="55">
        <v>0</v>
      </c>
      <c r="F4809" s="55">
        <v>0</v>
      </c>
      <c r="G4809" s="55">
        <v>0</v>
      </c>
      <c r="H4809" s="55">
        <v>0</v>
      </c>
      <c r="I4809" s="55">
        <v>0</v>
      </c>
      <c r="J4809" s="55">
        <v>0</v>
      </c>
      <c r="K4809" s="55">
        <v>0</v>
      </c>
      <c r="L4809" s="55">
        <v>0</v>
      </c>
      <c r="M4809" s="56">
        <v>0</v>
      </c>
    </row>
    <row r="4810" spans="1:13" x14ac:dyDescent="0.4">
      <c r="A4810" s="51"/>
      <c r="B4810" s="52">
        <v>4792</v>
      </c>
      <c r="C4810" s="52">
        <v>0</v>
      </c>
      <c r="D4810" s="52">
        <v>7358612.159054175</v>
      </c>
      <c r="E4810" s="52">
        <v>7414466.1981830243</v>
      </c>
      <c r="F4810" s="52">
        <v>0</v>
      </c>
      <c r="G4810" s="52">
        <v>0</v>
      </c>
      <c r="H4810" s="52">
        <v>0</v>
      </c>
      <c r="I4810" s="52">
        <v>0</v>
      </c>
      <c r="J4810" s="52">
        <v>0</v>
      </c>
      <c r="K4810" s="52">
        <v>0</v>
      </c>
      <c r="L4810" s="52">
        <v>0</v>
      </c>
      <c r="M4810" s="53">
        <v>14773078.357237199</v>
      </c>
    </row>
    <row r="4811" spans="1:13" x14ac:dyDescent="0.4">
      <c r="A4811" s="54"/>
      <c r="B4811" s="55">
        <v>4793</v>
      </c>
      <c r="C4811" s="55">
        <v>0</v>
      </c>
      <c r="D4811" s="55">
        <v>0</v>
      </c>
      <c r="E4811" s="55">
        <v>0</v>
      </c>
      <c r="F4811" s="55">
        <v>0</v>
      </c>
      <c r="G4811" s="55">
        <v>0</v>
      </c>
      <c r="H4811" s="55">
        <v>0</v>
      </c>
      <c r="I4811" s="55">
        <v>0</v>
      </c>
      <c r="J4811" s="55">
        <v>0</v>
      </c>
      <c r="K4811" s="55">
        <v>0</v>
      </c>
      <c r="L4811" s="55">
        <v>0</v>
      </c>
      <c r="M4811" s="56">
        <v>0</v>
      </c>
    </row>
    <row r="4812" spans="1:13" x14ac:dyDescent="0.4">
      <c r="A4812" s="51"/>
      <c r="B4812" s="52">
        <v>4794</v>
      </c>
      <c r="C4812" s="52">
        <v>0</v>
      </c>
      <c r="D4812" s="52">
        <v>0</v>
      </c>
      <c r="E4812" s="52">
        <v>0</v>
      </c>
      <c r="F4812" s="52">
        <v>0</v>
      </c>
      <c r="G4812" s="52">
        <v>0</v>
      </c>
      <c r="H4812" s="52">
        <v>0</v>
      </c>
      <c r="I4812" s="52">
        <v>0</v>
      </c>
      <c r="J4812" s="52">
        <v>0</v>
      </c>
      <c r="K4812" s="52">
        <v>0</v>
      </c>
      <c r="L4812" s="52">
        <v>0</v>
      </c>
      <c r="M4812" s="53">
        <v>0</v>
      </c>
    </row>
    <row r="4813" spans="1:13" x14ac:dyDescent="0.4">
      <c r="A4813" s="54"/>
      <c r="B4813" s="55">
        <v>4795</v>
      </c>
      <c r="C4813" s="55">
        <v>0</v>
      </c>
      <c r="D4813" s="55">
        <v>0</v>
      </c>
      <c r="E4813" s="55">
        <v>0</v>
      </c>
      <c r="F4813" s="55">
        <v>0</v>
      </c>
      <c r="G4813" s="55">
        <v>0</v>
      </c>
      <c r="H4813" s="55">
        <v>0</v>
      </c>
      <c r="I4813" s="55">
        <v>0</v>
      </c>
      <c r="J4813" s="55">
        <v>0</v>
      </c>
      <c r="K4813" s="55">
        <v>0</v>
      </c>
      <c r="L4813" s="55">
        <v>0</v>
      </c>
      <c r="M4813" s="56">
        <v>0</v>
      </c>
    </row>
    <row r="4814" spans="1:13" x14ac:dyDescent="0.4">
      <c r="A4814" s="51"/>
      <c r="B4814" s="52">
        <v>4796</v>
      </c>
      <c r="C4814" s="52">
        <v>0</v>
      </c>
      <c r="D4814" s="52">
        <v>0</v>
      </c>
      <c r="E4814" s="52">
        <v>0</v>
      </c>
      <c r="F4814" s="52">
        <v>0</v>
      </c>
      <c r="G4814" s="52">
        <v>0</v>
      </c>
      <c r="H4814" s="52">
        <v>0</v>
      </c>
      <c r="I4814" s="52">
        <v>0</v>
      </c>
      <c r="J4814" s="52">
        <v>41733361.900903143</v>
      </c>
      <c r="K4814" s="52">
        <v>0</v>
      </c>
      <c r="L4814" s="52">
        <v>0</v>
      </c>
      <c r="M4814" s="53">
        <v>0</v>
      </c>
    </row>
    <row r="4815" spans="1:13" x14ac:dyDescent="0.4">
      <c r="A4815" s="54"/>
      <c r="B4815" s="55">
        <v>4797</v>
      </c>
      <c r="C4815" s="55">
        <v>0</v>
      </c>
      <c r="D4815" s="55">
        <v>0</v>
      </c>
      <c r="E4815" s="55">
        <v>0</v>
      </c>
      <c r="F4815" s="55">
        <v>0</v>
      </c>
      <c r="G4815" s="55">
        <v>0</v>
      </c>
      <c r="H4815" s="55">
        <v>0</v>
      </c>
      <c r="I4815" s="55">
        <v>57442690.526329912</v>
      </c>
      <c r="J4815" s="55">
        <v>0</v>
      </c>
      <c r="K4815" s="55">
        <v>0</v>
      </c>
      <c r="L4815" s="55">
        <v>0</v>
      </c>
      <c r="M4815" s="56">
        <v>57442690.526329912</v>
      </c>
    </row>
    <row r="4816" spans="1:13" x14ac:dyDescent="0.4">
      <c r="A4816" s="51"/>
      <c r="B4816" s="52">
        <v>4798</v>
      </c>
      <c r="C4816" s="52">
        <v>0</v>
      </c>
      <c r="D4816" s="52">
        <v>0</v>
      </c>
      <c r="E4816" s="52">
        <v>0</v>
      </c>
      <c r="F4816" s="52">
        <v>6450095.3620983288</v>
      </c>
      <c r="G4816" s="52">
        <v>0</v>
      </c>
      <c r="H4816" s="52">
        <v>0</v>
      </c>
      <c r="I4816" s="52">
        <v>0</v>
      </c>
      <c r="J4816" s="52">
        <v>0</v>
      </c>
      <c r="K4816" s="52">
        <v>0</v>
      </c>
      <c r="L4816" s="52">
        <v>0</v>
      </c>
      <c r="M4816" s="53">
        <v>6450095.3620983288</v>
      </c>
    </row>
    <row r="4817" spans="1:13" x14ac:dyDescent="0.4">
      <c r="A4817" s="54"/>
      <c r="B4817" s="55">
        <v>4799</v>
      </c>
      <c r="C4817" s="55">
        <v>0</v>
      </c>
      <c r="D4817" s="55">
        <v>0</v>
      </c>
      <c r="E4817" s="55">
        <v>0</v>
      </c>
      <c r="F4817" s="55">
        <v>0</v>
      </c>
      <c r="G4817" s="55">
        <v>0</v>
      </c>
      <c r="H4817" s="55">
        <v>0</v>
      </c>
      <c r="I4817" s="55">
        <v>0</v>
      </c>
      <c r="J4817" s="55">
        <v>0</v>
      </c>
      <c r="K4817" s="55">
        <v>0</v>
      </c>
      <c r="L4817" s="55">
        <v>0</v>
      </c>
      <c r="M4817" s="56">
        <v>0</v>
      </c>
    </row>
    <row r="4818" spans="1:13" x14ac:dyDescent="0.4">
      <c r="A4818" s="51"/>
      <c r="B4818" s="52">
        <v>4800</v>
      </c>
      <c r="C4818" s="52">
        <v>0</v>
      </c>
      <c r="D4818" s="52">
        <v>0</v>
      </c>
      <c r="E4818" s="52">
        <v>0</v>
      </c>
      <c r="F4818" s="52">
        <v>0</v>
      </c>
      <c r="G4818" s="52">
        <v>0</v>
      </c>
      <c r="H4818" s="52">
        <v>0</v>
      </c>
      <c r="I4818" s="52">
        <v>0</v>
      </c>
      <c r="J4818" s="52">
        <v>0</v>
      </c>
      <c r="K4818" s="52">
        <v>0</v>
      </c>
      <c r="L4818" s="52">
        <v>5905996.0361706261</v>
      </c>
      <c r="M4818" s="53">
        <v>5905996.0361706261</v>
      </c>
    </row>
    <row r="4819" spans="1:13" x14ac:dyDescent="0.4">
      <c r="A4819" s="54"/>
      <c r="B4819" s="55">
        <v>4801</v>
      </c>
      <c r="C4819" s="55">
        <v>48543158.30210197</v>
      </c>
      <c r="D4819" s="55">
        <v>12171404.106595354</v>
      </c>
      <c r="E4819" s="55">
        <v>0</v>
      </c>
      <c r="F4819" s="55">
        <v>0</v>
      </c>
      <c r="G4819" s="55">
        <v>0</v>
      </c>
      <c r="H4819" s="55">
        <v>0</v>
      </c>
      <c r="I4819" s="55">
        <v>0</v>
      </c>
      <c r="J4819" s="55">
        <v>0</v>
      </c>
      <c r="K4819" s="55">
        <v>0</v>
      </c>
      <c r="L4819" s="55">
        <v>0</v>
      </c>
      <c r="M4819" s="56">
        <v>60714562.408697322</v>
      </c>
    </row>
    <row r="4820" spans="1:13" x14ac:dyDescent="0.4">
      <c r="A4820" s="51"/>
      <c r="B4820" s="52">
        <v>4802</v>
      </c>
      <c r="C4820" s="52">
        <v>0</v>
      </c>
      <c r="D4820" s="52">
        <v>0</v>
      </c>
      <c r="E4820" s="52">
        <v>0</v>
      </c>
      <c r="F4820" s="52">
        <v>11661562.309180779</v>
      </c>
      <c r="G4820" s="52">
        <v>9164401.3400793523</v>
      </c>
      <c r="H4820" s="52">
        <v>0</v>
      </c>
      <c r="I4820" s="52">
        <v>0</v>
      </c>
      <c r="J4820" s="52">
        <v>0</v>
      </c>
      <c r="K4820" s="52">
        <v>0</v>
      </c>
      <c r="L4820" s="52">
        <v>0</v>
      </c>
      <c r="M4820" s="53">
        <v>20825963.649260137</v>
      </c>
    </row>
    <row r="4821" spans="1:13" x14ac:dyDescent="0.4">
      <c r="A4821" s="54"/>
      <c r="B4821" s="55">
        <v>4803</v>
      </c>
      <c r="C4821" s="55">
        <v>10177857.229830565</v>
      </c>
      <c r="D4821" s="55">
        <v>21162922.532328658</v>
      </c>
      <c r="E4821" s="55">
        <v>0</v>
      </c>
      <c r="F4821" s="55">
        <v>0</v>
      </c>
      <c r="G4821" s="55">
        <v>0</v>
      </c>
      <c r="H4821" s="55">
        <v>0</v>
      </c>
      <c r="I4821" s="55">
        <v>0</v>
      </c>
      <c r="J4821" s="55">
        <v>0</v>
      </c>
      <c r="K4821" s="55">
        <v>15587586.913479056</v>
      </c>
      <c r="L4821" s="55">
        <v>0</v>
      </c>
      <c r="M4821" s="56">
        <v>61990628.554294944</v>
      </c>
    </row>
    <row r="4822" spans="1:13" x14ac:dyDescent="0.4">
      <c r="A4822" s="51"/>
      <c r="B4822" s="52">
        <v>4804</v>
      </c>
      <c r="C4822" s="52">
        <v>0</v>
      </c>
      <c r="D4822" s="52">
        <v>0</v>
      </c>
      <c r="E4822" s="52">
        <v>0</v>
      </c>
      <c r="F4822" s="52">
        <v>0</v>
      </c>
      <c r="G4822" s="52">
        <v>0</v>
      </c>
      <c r="H4822" s="52">
        <v>8012607.562879269</v>
      </c>
      <c r="I4822" s="52">
        <v>6989243.6494075153</v>
      </c>
      <c r="J4822" s="52">
        <v>0</v>
      </c>
      <c r="K4822" s="52">
        <v>0</v>
      </c>
      <c r="L4822" s="52">
        <v>0</v>
      </c>
      <c r="M4822" s="53">
        <v>15001851.212286783</v>
      </c>
    </row>
    <row r="4823" spans="1:13" x14ac:dyDescent="0.4">
      <c r="A4823" s="54"/>
      <c r="B4823" s="55">
        <v>4805</v>
      </c>
      <c r="C4823" s="55">
        <v>0</v>
      </c>
      <c r="D4823" s="55">
        <v>0</v>
      </c>
      <c r="E4823" s="55">
        <v>0</v>
      </c>
      <c r="F4823" s="55">
        <v>0</v>
      </c>
      <c r="G4823" s="55">
        <v>0</v>
      </c>
      <c r="H4823" s="55">
        <v>0</v>
      </c>
      <c r="I4823" s="55">
        <v>0</v>
      </c>
      <c r="J4823" s="55">
        <v>0</v>
      </c>
      <c r="K4823" s="55">
        <v>0</v>
      </c>
      <c r="L4823" s="55">
        <v>0</v>
      </c>
      <c r="M4823" s="56">
        <v>5852021.6488360735</v>
      </c>
    </row>
    <row r="4824" spans="1:13" x14ac:dyDescent="0.4">
      <c r="A4824" s="51"/>
      <c r="B4824" s="52">
        <v>4806</v>
      </c>
      <c r="C4824" s="52">
        <v>0</v>
      </c>
      <c r="D4824" s="52">
        <v>0</v>
      </c>
      <c r="E4824" s="52">
        <v>0</v>
      </c>
      <c r="F4824" s="52">
        <v>0</v>
      </c>
      <c r="G4824" s="52">
        <v>0</v>
      </c>
      <c r="H4824" s="52">
        <v>0</v>
      </c>
      <c r="I4824" s="52">
        <v>0</v>
      </c>
      <c r="J4824" s="52">
        <v>0</v>
      </c>
      <c r="K4824" s="52">
        <v>0</v>
      </c>
      <c r="L4824" s="52">
        <v>6978121.8583532944</v>
      </c>
      <c r="M4824" s="53">
        <v>6978121.8583532944</v>
      </c>
    </row>
    <row r="4825" spans="1:13" x14ac:dyDescent="0.4">
      <c r="A4825" s="54"/>
      <c r="B4825" s="55">
        <v>4807</v>
      </c>
      <c r="C4825" s="55">
        <v>0</v>
      </c>
      <c r="D4825" s="55">
        <v>0</v>
      </c>
      <c r="E4825" s="55">
        <v>0</v>
      </c>
      <c r="F4825" s="55">
        <v>0</v>
      </c>
      <c r="G4825" s="55">
        <v>7010712.2420900911</v>
      </c>
      <c r="H4825" s="55">
        <v>0</v>
      </c>
      <c r="I4825" s="55">
        <v>0</v>
      </c>
      <c r="J4825" s="55">
        <v>18248892.926806167</v>
      </c>
      <c r="K4825" s="55">
        <v>0</v>
      </c>
      <c r="L4825" s="55">
        <v>5843431.4413397247</v>
      </c>
      <c r="M4825" s="56">
        <v>12854143.683429817</v>
      </c>
    </row>
    <row r="4826" spans="1:13" x14ac:dyDescent="0.4">
      <c r="A4826" s="51"/>
      <c r="B4826" s="52">
        <v>4808</v>
      </c>
      <c r="C4826" s="52">
        <v>7732138.950224489</v>
      </c>
      <c r="D4826" s="52">
        <v>0</v>
      </c>
      <c r="E4826" s="52">
        <v>0</v>
      </c>
      <c r="F4826" s="52">
        <v>6515821.2248553857</v>
      </c>
      <c r="G4826" s="52">
        <v>0</v>
      </c>
      <c r="H4826" s="52">
        <v>0</v>
      </c>
      <c r="I4826" s="52">
        <v>0</v>
      </c>
      <c r="J4826" s="52">
        <v>0</v>
      </c>
      <c r="K4826" s="52">
        <v>0</v>
      </c>
      <c r="L4826" s="52">
        <v>13712882.828772981</v>
      </c>
      <c r="M4826" s="53">
        <v>34529506.46502915</v>
      </c>
    </row>
    <row r="4827" spans="1:13" x14ac:dyDescent="0.4">
      <c r="A4827" s="54"/>
      <c r="B4827" s="55">
        <v>4809</v>
      </c>
      <c r="C4827" s="55">
        <v>0</v>
      </c>
      <c r="D4827" s="55">
        <v>0</v>
      </c>
      <c r="E4827" s="55">
        <v>0</v>
      </c>
      <c r="F4827" s="55">
        <v>0</v>
      </c>
      <c r="G4827" s="55">
        <v>0</v>
      </c>
      <c r="H4827" s="55">
        <v>0</v>
      </c>
      <c r="I4827" s="55">
        <v>0</v>
      </c>
      <c r="J4827" s="55">
        <v>0</v>
      </c>
      <c r="K4827" s="55">
        <v>0</v>
      </c>
      <c r="L4827" s="55">
        <v>0</v>
      </c>
      <c r="M4827" s="56">
        <v>0</v>
      </c>
    </row>
    <row r="4828" spans="1:13" x14ac:dyDescent="0.4">
      <c r="A4828" s="51"/>
      <c r="B4828" s="52">
        <v>4810</v>
      </c>
      <c r="C4828" s="52">
        <v>0</v>
      </c>
      <c r="D4828" s="52">
        <v>0</v>
      </c>
      <c r="E4828" s="52">
        <v>0</v>
      </c>
      <c r="F4828" s="52">
        <v>0</v>
      </c>
      <c r="G4828" s="52">
        <v>0</v>
      </c>
      <c r="H4828" s="52">
        <v>0</v>
      </c>
      <c r="I4828" s="52">
        <v>0</v>
      </c>
      <c r="J4828" s="52">
        <v>13254371.253195869</v>
      </c>
      <c r="K4828" s="52">
        <v>0</v>
      </c>
      <c r="L4828" s="52">
        <v>0</v>
      </c>
      <c r="M4828" s="53">
        <v>0</v>
      </c>
    </row>
    <row r="4829" spans="1:13" x14ac:dyDescent="0.4">
      <c r="A4829" s="54"/>
      <c r="B4829" s="55">
        <v>4811</v>
      </c>
      <c r="C4829" s="55">
        <v>0</v>
      </c>
      <c r="D4829" s="55">
        <v>9642185.3004897628</v>
      </c>
      <c r="E4829" s="55">
        <v>0</v>
      </c>
      <c r="F4829" s="55">
        <v>0</v>
      </c>
      <c r="G4829" s="55">
        <v>0</v>
      </c>
      <c r="H4829" s="55">
        <v>0</v>
      </c>
      <c r="I4829" s="55">
        <v>0</v>
      </c>
      <c r="J4829" s="55">
        <v>0</v>
      </c>
      <c r="K4829" s="55">
        <v>0</v>
      </c>
      <c r="L4829" s="55">
        <v>0</v>
      </c>
      <c r="M4829" s="56">
        <v>9642185.3004897628</v>
      </c>
    </row>
    <row r="4830" spans="1:13" x14ac:dyDescent="0.4">
      <c r="A4830" s="51"/>
      <c r="B4830" s="52">
        <v>4812</v>
      </c>
      <c r="C4830" s="52">
        <v>0</v>
      </c>
      <c r="D4830" s="52">
        <v>0</v>
      </c>
      <c r="E4830" s="52">
        <v>0</v>
      </c>
      <c r="F4830" s="52">
        <v>0</v>
      </c>
      <c r="G4830" s="52">
        <v>0</v>
      </c>
      <c r="H4830" s="52">
        <v>0</v>
      </c>
      <c r="I4830" s="52">
        <v>0</v>
      </c>
      <c r="J4830" s="52">
        <v>0</v>
      </c>
      <c r="K4830" s="52">
        <v>0</v>
      </c>
      <c r="L4830" s="52">
        <v>0</v>
      </c>
      <c r="M4830" s="53">
        <v>0</v>
      </c>
    </row>
    <row r="4831" spans="1:13" x14ac:dyDescent="0.4">
      <c r="A4831" s="54"/>
      <c r="B4831" s="55">
        <v>4813</v>
      </c>
      <c r="C4831" s="55">
        <v>0</v>
      </c>
      <c r="D4831" s="55">
        <v>0</v>
      </c>
      <c r="E4831" s="55">
        <v>0</v>
      </c>
      <c r="F4831" s="55">
        <v>0</v>
      </c>
      <c r="G4831" s="55">
        <v>0</v>
      </c>
      <c r="H4831" s="55">
        <v>0</v>
      </c>
      <c r="I4831" s="55">
        <v>0</v>
      </c>
      <c r="J4831" s="55">
        <v>0</v>
      </c>
      <c r="K4831" s="55">
        <v>0</v>
      </c>
      <c r="L4831" s="55">
        <v>0</v>
      </c>
      <c r="M4831" s="56">
        <v>0</v>
      </c>
    </row>
    <row r="4832" spans="1:13" x14ac:dyDescent="0.4">
      <c r="A4832" s="51"/>
      <c r="B4832" s="52">
        <v>4814</v>
      </c>
      <c r="C4832" s="52">
        <v>62268544.572189368</v>
      </c>
      <c r="D4832" s="52">
        <v>0</v>
      </c>
      <c r="E4832" s="52">
        <v>0</v>
      </c>
      <c r="F4832" s="52">
        <v>0</v>
      </c>
      <c r="G4832" s="52">
        <v>0</v>
      </c>
      <c r="H4832" s="52">
        <v>0</v>
      </c>
      <c r="I4832" s="52">
        <v>0</v>
      </c>
      <c r="J4832" s="52">
        <v>0</v>
      </c>
      <c r="K4832" s="52">
        <v>0</v>
      </c>
      <c r="L4832" s="52">
        <v>0</v>
      </c>
      <c r="M4832" s="53">
        <v>62268544.572189368</v>
      </c>
    </row>
    <row r="4833" spans="1:13" x14ac:dyDescent="0.4">
      <c r="A4833" s="54"/>
      <c r="B4833" s="55">
        <v>4815</v>
      </c>
      <c r="C4833" s="55">
        <v>0</v>
      </c>
      <c r="D4833" s="55">
        <v>0</v>
      </c>
      <c r="E4833" s="55">
        <v>0</v>
      </c>
      <c r="F4833" s="55">
        <v>0</v>
      </c>
      <c r="G4833" s="55">
        <v>0</v>
      </c>
      <c r="H4833" s="55">
        <v>0</v>
      </c>
      <c r="I4833" s="55">
        <v>0</v>
      </c>
      <c r="J4833" s="55">
        <v>0</v>
      </c>
      <c r="K4833" s="55">
        <v>0</v>
      </c>
      <c r="L4833" s="55">
        <v>0</v>
      </c>
      <c r="M4833" s="56">
        <v>0</v>
      </c>
    </row>
    <row r="4834" spans="1:13" x14ac:dyDescent="0.4">
      <c r="A4834" s="51"/>
      <c r="B4834" s="52">
        <v>4816</v>
      </c>
      <c r="C4834" s="52">
        <v>0</v>
      </c>
      <c r="D4834" s="52">
        <v>0</v>
      </c>
      <c r="E4834" s="52">
        <v>0</v>
      </c>
      <c r="F4834" s="52">
        <v>0</v>
      </c>
      <c r="G4834" s="52">
        <v>0</v>
      </c>
      <c r="H4834" s="52">
        <v>0</v>
      </c>
      <c r="I4834" s="52">
        <v>0</v>
      </c>
      <c r="J4834" s="52">
        <v>0</v>
      </c>
      <c r="K4834" s="52">
        <v>0</v>
      </c>
      <c r="L4834" s="52">
        <v>0</v>
      </c>
      <c r="M4834" s="53">
        <v>6332803.1711088829</v>
      </c>
    </row>
    <row r="4835" spans="1:13" x14ac:dyDescent="0.4">
      <c r="A4835" s="54"/>
      <c r="B4835" s="55">
        <v>4817</v>
      </c>
      <c r="C4835" s="55">
        <v>0</v>
      </c>
      <c r="D4835" s="55">
        <v>0</v>
      </c>
      <c r="E4835" s="55">
        <v>0</v>
      </c>
      <c r="F4835" s="55">
        <v>0</v>
      </c>
      <c r="G4835" s="55">
        <v>0</v>
      </c>
      <c r="H4835" s="55">
        <v>0</v>
      </c>
      <c r="I4835" s="55">
        <v>0</v>
      </c>
      <c r="J4835" s="55">
        <v>0</v>
      </c>
      <c r="K4835" s="55">
        <v>6272025.4564366983</v>
      </c>
      <c r="L4835" s="55">
        <v>0</v>
      </c>
      <c r="M4835" s="56">
        <v>6272025.4564366983</v>
      </c>
    </row>
    <row r="4836" spans="1:13" x14ac:dyDescent="0.4">
      <c r="A4836" s="51"/>
      <c r="B4836" s="52">
        <v>4818</v>
      </c>
      <c r="C4836" s="52">
        <v>0</v>
      </c>
      <c r="D4836" s="52">
        <v>0</v>
      </c>
      <c r="E4836" s="52">
        <v>0</v>
      </c>
      <c r="F4836" s="52">
        <v>80456118.569589421</v>
      </c>
      <c r="G4836" s="52">
        <v>0</v>
      </c>
      <c r="H4836" s="52">
        <v>0</v>
      </c>
      <c r="I4836" s="52">
        <v>0</v>
      </c>
      <c r="J4836" s="52">
        <v>47489102.070809469</v>
      </c>
      <c r="K4836" s="52">
        <v>0</v>
      </c>
      <c r="L4836" s="52">
        <v>0</v>
      </c>
      <c r="M4836" s="53">
        <v>80456118.569589421</v>
      </c>
    </row>
    <row r="4837" spans="1:13" x14ac:dyDescent="0.4">
      <c r="A4837" s="54"/>
      <c r="B4837" s="55">
        <v>4819</v>
      </c>
      <c r="C4837" s="55">
        <v>0</v>
      </c>
      <c r="D4837" s="55">
        <v>0</v>
      </c>
      <c r="E4837" s="55">
        <v>0</v>
      </c>
      <c r="F4837" s="55">
        <v>10822916.12050168</v>
      </c>
      <c r="G4837" s="55">
        <v>0</v>
      </c>
      <c r="H4837" s="55">
        <v>0</v>
      </c>
      <c r="I4837" s="55">
        <v>0</v>
      </c>
      <c r="J4837" s="55">
        <v>0</v>
      </c>
      <c r="K4837" s="55">
        <v>0</v>
      </c>
      <c r="L4837" s="55">
        <v>0</v>
      </c>
      <c r="M4837" s="56">
        <v>10822916.12050168</v>
      </c>
    </row>
    <row r="4838" spans="1:13" x14ac:dyDescent="0.4">
      <c r="A4838" s="51"/>
      <c r="B4838" s="52">
        <v>4820</v>
      </c>
      <c r="C4838" s="52">
        <v>0</v>
      </c>
      <c r="D4838" s="52">
        <v>0</v>
      </c>
      <c r="E4838" s="52">
        <v>0</v>
      </c>
      <c r="F4838" s="52">
        <v>0</v>
      </c>
      <c r="G4838" s="52">
        <v>0</v>
      </c>
      <c r="H4838" s="52">
        <v>0</v>
      </c>
      <c r="I4838" s="52">
        <v>0</v>
      </c>
      <c r="J4838" s="52">
        <v>0</v>
      </c>
      <c r="K4838" s="52">
        <v>53877059.104614392</v>
      </c>
      <c r="L4838" s="52">
        <v>0</v>
      </c>
      <c r="M4838" s="53">
        <v>53877059.104614392</v>
      </c>
    </row>
    <row r="4839" spans="1:13" x14ac:dyDescent="0.4">
      <c r="A4839" s="54"/>
      <c r="B4839" s="55">
        <v>4821</v>
      </c>
      <c r="C4839" s="55">
        <v>0</v>
      </c>
      <c r="D4839" s="55">
        <v>9209843.6534973942</v>
      </c>
      <c r="E4839" s="55">
        <v>0</v>
      </c>
      <c r="F4839" s="55">
        <v>5847691.8631753186</v>
      </c>
      <c r="G4839" s="55">
        <v>0</v>
      </c>
      <c r="H4839" s="55">
        <v>0</v>
      </c>
      <c r="I4839" s="55">
        <v>0</v>
      </c>
      <c r="J4839" s="55">
        <v>0</v>
      </c>
      <c r="K4839" s="55">
        <v>0</v>
      </c>
      <c r="L4839" s="55">
        <v>0</v>
      </c>
      <c r="M4839" s="56">
        <v>15057535.516672712</v>
      </c>
    </row>
    <row r="4840" spans="1:13" x14ac:dyDescent="0.4">
      <c r="A4840" s="51"/>
      <c r="B4840" s="52">
        <v>4822</v>
      </c>
      <c r="C4840" s="52">
        <v>0</v>
      </c>
      <c r="D4840" s="52">
        <v>0</v>
      </c>
      <c r="E4840" s="52">
        <v>11565514.727710212</v>
      </c>
      <c r="F4840" s="52">
        <v>0</v>
      </c>
      <c r="G4840" s="52">
        <v>0</v>
      </c>
      <c r="H4840" s="52">
        <v>0</v>
      </c>
      <c r="I4840" s="52">
        <v>0</v>
      </c>
      <c r="J4840" s="52">
        <v>0</v>
      </c>
      <c r="K4840" s="52">
        <v>0</v>
      </c>
      <c r="L4840" s="52">
        <v>0</v>
      </c>
      <c r="M4840" s="53">
        <v>11565514.727710212</v>
      </c>
    </row>
    <row r="4841" spans="1:13" x14ac:dyDescent="0.4">
      <c r="A4841" s="54"/>
      <c r="B4841" s="55">
        <v>4823</v>
      </c>
      <c r="C4841" s="55">
        <v>0</v>
      </c>
      <c r="D4841" s="55">
        <v>0</v>
      </c>
      <c r="E4841" s="55">
        <v>0</v>
      </c>
      <c r="F4841" s="55">
        <v>0</v>
      </c>
      <c r="G4841" s="55">
        <v>0</v>
      </c>
      <c r="H4841" s="55">
        <v>0</v>
      </c>
      <c r="I4841" s="55">
        <v>0</v>
      </c>
      <c r="J4841" s="55">
        <v>0</v>
      </c>
      <c r="K4841" s="55">
        <v>0</v>
      </c>
      <c r="L4841" s="55">
        <v>0</v>
      </c>
      <c r="M4841" s="56">
        <v>0</v>
      </c>
    </row>
    <row r="4842" spans="1:13" x14ac:dyDescent="0.4">
      <c r="A4842" s="51"/>
      <c r="B4842" s="52">
        <v>4824</v>
      </c>
      <c r="C4842" s="52">
        <v>0</v>
      </c>
      <c r="D4842" s="52">
        <v>0</v>
      </c>
      <c r="E4842" s="52">
        <v>0</v>
      </c>
      <c r="F4842" s="52">
        <v>0</v>
      </c>
      <c r="G4842" s="52">
        <v>0</v>
      </c>
      <c r="H4842" s="52">
        <v>0</v>
      </c>
      <c r="I4842" s="52">
        <v>0</v>
      </c>
      <c r="J4842" s="52">
        <v>0</v>
      </c>
      <c r="K4842" s="52">
        <v>0</v>
      </c>
      <c r="L4842" s="52">
        <v>0</v>
      </c>
      <c r="M4842" s="53">
        <v>0</v>
      </c>
    </row>
    <row r="4843" spans="1:13" x14ac:dyDescent="0.4">
      <c r="A4843" s="54"/>
      <c r="B4843" s="55">
        <v>4825</v>
      </c>
      <c r="C4843" s="55">
        <v>0</v>
      </c>
      <c r="D4843" s="55">
        <v>0</v>
      </c>
      <c r="E4843" s="55">
        <v>7938415.3631739123</v>
      </c>
      <c r="F4843" s="55">
        <v>0</v>
      </c>
      <c r="G4843" s="55">
        <v>0</v>
      </c>
      <c r="H4843" s="55">
        <v>5933475.520203704</v>
      </c>
      <c r="I4843" s="55">
        <v>49248409.699499846</v>
      </c>
      <c r="J4843" s="55">
        <v>0</v>
      </c>
      <c r="K4843" s="55">
        <v>15381505.787779355</v>
      </c>
      <c r="L4843" s="55">
        <v>7891574.7097408399</v>
      </c>
      <c r="M4843" s="56">
        <v>86393381.080397666</v>
      </c>
    </row>
    <row r="4844" spans="1:13" x14ac:dyDescent="0.4">
      <c r="A4844" s="51"/>
      <c r="B4844" s="52">
        <v>4826</v>
      </c>
      <c r="C4844" s="52">
        <v>0</v>
      </c>
      <c r="D4844" s="52">
        <v>0</v>
      </c>
      <c r="E4844" s="52">
        <v>0</v>
      </c>
      <c r="F4844" s="52">
        <v>0</v>
      </c>
      <c r="G4844" s="52">
        <v>0</v>
      </c>
      <c r="H4844" s="52">
        <v>0</v>
      </c>
      <c r="I4844" s="52">
        <v>0</v>
      </c>
      <c r="J4844" s="52">
        <v>0</v>
      </c>
      <c r="K4844" s="52">
        <v>0</v>
      </c>
      <c r="L4844" s="52">
        <v>0</v>
      </c>
      <c r="M4844" s="53">
        <v>0</v>
      </c>
    </row>
    <row r="4845" spans="1:13" x14ac:dyDescent="0.4">
      <c r="A4845" s="54"/>
      <c r="B4845" s="55">
        <v>4827</v>
      </c>
      <c r="C4845" s="55">
        <v>17001364.46310129</v>
      </c>
      <c r="D4845" s="55">
        <v>0</v>
      </c>
      <c r="E4845" s="55">
        <v>0</v>
      </c>
      <c r="F4845" s="55">
        <v>0</v>
      </c>
      <c r="G4845" s="55">
        <v>0</v>
      </c>
      <c r="H4845" s="55">
        <v>0</v>
      </c>
      <c r="I4845" s="55">
        <v>0</v>
      </c>
      <c r="J4845" s="55">
        <v>6509423.2123679193</v>
      </c>
      <c r="K4845" s="55">
        <v>0</v>
      </c>
      <c r="L4845" s="55">
        <v>0</v>
      </c>
      <c r="M4845" s="56">
        <v>23839973.158884622</v>
      </c>
    </row>
    <row r="4846" spans="1:13" x14ac:dyDescent="0.4">
      <c r="A4846" s="51"/>
      <c r="B4846" s="52">
        <v>4828</v>
      </c>
      <c r="C4846" s="52">
        <v>0</v>
      </c>
      <c r="D4846" s="52">
        <v>0</v>
      </c>
      <c r="E4846" s="52">
        <v>0</v>
      </c>
      <c r="F4846" s="52">
        <v>0</v>
      </c>
      <c r="G4846" s="52">
        <v>0</v>
      </c>
      <c r="H4846" s="52">
        <v>0</v>
      </c>
      <c r="I4846" s="52">
        <v>24135643.671253935</v>
      </c>
      <c r="J4846" s="52">
        <v>0</v>
      </c>
      <c r="K4846" s="52">
        <v>0</v>
      </c>
      <c r="L4846" s="52">
        <v>0</v>
      </c>
      <c r="M4846" s="53">
        <v>24135643.671253935</v>
      </c>
    </row>
    <row r="4847" spans="1:13" x14ac:dyDescent="0.4">
      <c r="A4847" s="54"/>
      <c r="B4847" s="55">
        <v>4829</v>
      </c>
      <c r="C4847" s="55">
        <v>0</v>
      </c>
      <c r="D4847" s="55">
        <v>0</v>
      </c>
      <c r="E4847" s="55">
        <v>0</v>
      </c>
      <c r="F4847" s="55">
        <v>0</v>
      </c>
      <c r="G4847" s="55">
        <v>0</v>
      </c>
      <c r="H4847" s="55">
        <v>0</v>
      </c>
      <c r="I4847" s="55">
        <v>84135435.721537799</v>
      </c>
      <c r="J4847" s="55">
        <v>129139137.08682576</v>
      </c>
      <c r="K4847" s="55">
        <v>0</v>
      </c>
      <c r="L4847" s="55">
        <v>0</v>
      </c>
      <c r="M4847" s="56">
        <v>84135435.721537799</v>
      </c>
    </row>
    <row r="4848" spans="1:13" x14ac:dyDescent="0.4">
      <c r="A4848" s="51"/>
      <c r="B4848" s="52">
        <v>4830</v>
      </c>
      <c r="C4848" s="52">
        <v>0</v>
      </c>
      <c r="D4848" s="52">
        <v>0</v>
      </c>
      <c r="E4848" s="52">
        <v>0</v>
      </c>
      <c r="F4848" s="52">
        <v>0</v>
      </c>
      <c r="G4848" s="52">
        <v>0</v>
      </c>
      <c r="H4848" s="52">
        <v>0</v>
      </c>
      <c r="I4848" s="52">
        <v>10877087.433737837</v>
      </c>
      <c r="J4848" s="52">
        <v>0</v>
      </c>
      <c r="K4848" s="52">
        <v>0</v>
      </c>
      <c r="L4848" s="52">
        <v>0</v>
      </c>
      <c r="M4848" s="53">
        <v>19020873.184619285</v>
      </c>
    </row>
    <row r="4849" spans="1:13" x14ac:dyDescent="0.4">
      <c r="A4849" s="54"/>
      <c r="B4849" s="55">
        <v>4831</v>
      </c>
      <c r="C4849" s="55">
        <v>0</v>
      </c>
      <c r="D4849" s="55">
        <v>0</v>
      </c>
      <c r="E4849" s="55">
        <v>7043047.1190941567</v>
      </c>
      <c r="F4849" s="55">
        <v>0</v>
      </c>
      <c r="G4849" s="55">
        <v>0</v>
      </c>
      <c r="H4849" s="55">
        <v>0</v>
      </c>
      <c r="I4849" s="55">
        <v>0</v>
      </c>
      <c r="J4849" s="55">
        <v>0</v>
      </c>
      <c r="K4849" s="55">
        <v>0</v>
      </c>
      <c r="L4849" s="55">
        <v>0</v>
      </c>
      <c r="M4849" s="56">
        <v>7043047.1190941567</v>
      </c>
    </row>
    <row r="4850" spans="1:13" x14ac:dyDescent="0.4">
      <c r="A4850" s="51"/>
      <c r="B4850" s="52">
        <v>4832</v>
      </c>
      <c r="C4850" s="52">
        <v>0</v>
      </c>
      <c r="D4850" s="52">
        <v>0</v>
      </c>
      <c r="E4850" s="52">
        <v>0</v>
      </c>
      <c r="F4850" s="52">
        <v>0</v>
      </c>
      <c r="G4850" s="52">
        <v>6240768.3897608072</v>
      </c>
      <c r="H4850" s="52">
        <v>0</v>
      </c>
      <c r="I4850" s="52">
        <v>7189686.0839277105</v>
      </c>
      <c r="J4850" s="52">
        <v>0</v>
      </c>
      <c r="K4850" s="52">
        <v>0</v>
      </c>
      <c r="L4850" s="52">
        <v>0</v>
      </c>
      <c r="M4850" s="53">
        <v>13430454.473688517</v>
      </c>
    </row>
    <row r="4851" spans="1:13" x14ac:dyDescent="0.4">
      <c r="A4851" s="54"/>
      <c r="B4851" s="55">
        <v>4833</v>
      </c>
      <c r="C4851" s="55">
        <v>0</v>
      </c>
      <c r="D4851" s="55">
        <v>0</v>
      </c>
      <c r="E4851" s="55">
        <v>0</v>
      </c>
      <c r="F4851" s="55">
        <v>0</v>
      </c>
      <c r="G4851" s="55">
        <v>0</v>
      </c>
      <c r="H4851" s="55">
        <v>0</v>
      </c>
      <c r="I4851" s="55">
        <v>0</v>
      </c>
      <c r="J4851" s="55">
        <v>6978691.563079183</v>
      </c>
      <c r="K4851" s="55">
        <v>0</v>
      </c>
      <c r="L4851" s="55">
        <v>0</v>
      </c>
      <c r="M4851" s="56">
        <v>0</v>
      </c>
    </row>
    <row r="4852" spans="1:13" x14ac:dyDescent="0.4">
      <c r="A4852" s="51"/>
      <c r="B4852" s="52">
        <v>4834</v>
      </c>
      <c r="C4852" s="52">
        <v>0</v>
      </c>
      <c r="D4852" s="52">
        <v>0</v>
      </c>
      <c r="E4852" s="52">
        <v>21105768.771054905</v>
      </c>
      <c r="F4852" s="52">
        <v>0</v>
      </c>
      <c r="G4852" s="52">
        <v>0</v>
      </c>
      <c r="H4852" s="52">
        <v>0</v>
      </c>
      <c r="I4852" s="52">
        <v>0</v>
      </c>
      <c r="J4852" s="52">
        <v>0</v>
      </c>
      <c r="K4852" s="52">
        <v>0</v>
      </c>
      <c r="L4852" s="52">
        <v>0</v>
      </c>
      <c r="M4852" s="53">
        <v>21105768.771054905</v>
      </c>
    </row>
    <row r="4853" spans="1:13" x14ac:dyDescent="0.4">
      <c r="A4853" s="54"/>
      <c r="B4853" s="55">
        <v>4835</v>
      </c>
      <c r="C4853" s="55">
        <v>0</v>
      </c>
      <c r="D4853" s="55">
        <v>0</v>
      </c>
      <c r="E4853" s="55">
        <v>0</v>
      </c>
      <c r="F4853" s="55">
        <v>0</v>
      </c>
      <c r="G4853" s="55">
        <v>0</v>
      </c>
      <c r="H4853" s="55">
        <v>0</v>
      </c>
      <c r="I4853" s="55">
        <v>0</v>
      </c>
      <c r="J4853" s="55">
        <v>0</v>
      </c>
      <c r="K4853" s="55">
        <v>0</v>
      </c>
      <c r="L4853" s="55">
        <v>0</v>
      </c>
      <c r="M4853" s="56">
        <v>0</v>
      </c>
    </row>
    <row r="4854" spans="1:13" x14ac:dyDescent="0.4">
      <c r="A4854" s="51"/>
      <c r="B4854" s="52">
        <v>4836</v>
      </c>
      <c r="C4854" s="52">
        <v>0</v>
      </c>
      <c r="D4854" s="52">
        <v>0</v>
      </c>
      <c r="E4854" s="52">
        <v>0</v>
      </c>
      <c r="F4854" s="52">
        <v>0</v>
      </c>
      <c r="G4854" s="52">
        <v>0</v>
      </c>
      <c r="H4854" s="52">
        <v>0</v>
      </c>
      <c r="I4854" s="52">
        <v>0</v>
      </c>
      <c r="J4854" s="52">
        <v>0</v>
      </c>
      <c r="K4854" s="52">
        <v>0</v>
      </c>
      <c r="L4854" s="52">
        <v>0</v>
      </c>
      <c r="M4854" s="53">
        <v>0</v>
      </c>
    </row>
    <row r="4855" spans="1:13" x14ac:dyDescent="0.4">
      <c r="A4855" s="54"/>
      <c r="B4855" s="55">
        <v>4837</v>
      </c>
      <c r="C4855" s="55">
        <v>0</v>
      </c>
      <c r="D4855" s="55">
        <v>0</v>
      </c>
      <c r="E4855" s="55">
        <v>0</v>
      </c>
      <c r="F4855" s="55">
        <v>0</v>
      </c>
      <c r="G4855" s="55">
        <v>0</v>
      </c>
      <c r="H4855" s="55">
        <v>0</v>
      </c>
      <c r="I4855" s="55">
        <v>0</v>
      </c>
      <c r="J4855" s="55">
        <v>0</v>
      </c>
      <c r="K4855" s="55">
        <v>0</v>
      </c>
      <c r="L4855" s="55">
        <v>0</v>
      </c>
      <c r="M4855" s="56">
        <v>0</v>
      </c>
    </row>
    <row r="4856" spans="1:13" x14ac:dyDescent="0.4">
      <c r="A4856" s="51"/>
      <c r="B4856" s="52">
        <v>4838</v>
      </c>
      <c r="C4856" s="52">
        <v>0</v>
      </c>
      <c r="D4856" s="52">
        <v>9218324.56202952</v>
      </c>
      <c r="E4856" s="52">
        <v>20515239.110304374</v>
      </c>
      <c r="F4856" s="52">
        <v>0</v>
      </c>
      <c r="G4856" s="52">
        <v>0</v>
      </c>
      <c r="H4856" s="52">
        <v>0</v>
      </c>
      <c r="I4856" s="52">
        <v>0</v>
      </c>
      <c r="J4856" s="52">
        <v>0</v>
      </c>
      <c r="K4856" s="52">
        <v>0</v>
      </c>
      <c r="L4856" s="52">
        <v>0</v>
      </c>
      <c r="M4856" s="53">
        <v>29733563.672333896</v>
      </c>
    </row>
    <row r="4857" spans="1:13" x14ac:dyDescent="0.4">
      <c r="A4857" s="54"/>
      <c r="B4857" s="55">
        <v>4839</v>
      </c>
      <c r="C4857" s="55">
        <v>0</v>
      </c>
      <c r="D4857" s="55">
        <v>26257798.550578296</v>
      </c>
      <c r="E4857" s="55">
        <v>7514698.7176851826</v>
      </c>
      <c r="F4857" s="55">
        <v>0</v>
      </c>
      <c r="G4857" s="55">
        <v>0</v>
      </c>
      <c r="H4857" s="55">
        <v>0</v>
      </c>
      <c r="I4857" s="55">
        <v>0</v>
      </c>
      <c r="J4857" s="55">
        <v>0</v>
      </c>
      <c r="K4857" s="55">
        <v>0</v>
      </c>
      <c r="L4857" s="55">
        <v>0</v>
      </c>
      <c r="M4857" s="56">
        <v>33772497.268263482</v>
      </c>
    </row>
    <row r="4858" spans="1:13" x14ac:dyDescent="0.4">
      <c r="A4858" s="51"/>
      <c r="B4858" s="52">
        <v>4840</v>
      </c>
      <c r="C4858" s="52">
        <v>8799283.962005116</v>
      </c>
      <c r="D4858" s="52">
        <v>0</v>
      </c>
      <c r="E4858" s="52">
        <v>0</v>
      </c>
      <c r="F4858" s="52">
        <v>0</v>
      </c>
      <c r="G4858" s="52">
        <v>0</v>
      </c>
      <c r="H4858" s="52">
        <v>0</v>
      </c>
      <c r="I4858" s="52">
        <v>0</v>
      </c>
      <c r="J4858" s="52">
        <v>0</v>
      </c>
      <c r="K4858" s="52">
        <v>0</v>
      </c>
      <c r="L4858" s="52">
        <v>0</v>
      </c>
      <c r="M4858" s="53">
        <v>8799283.962005116</v>
      </c>
    </row>
    <row r="4859" spans="1:13" x14ac:dyDescent="0.4">
      <c r="A4859" s="54"/>
      <c r="B4859" s="55">
        <v>4841</v>
      </c>
      <c r="C4859" s="55">
        <v>0</v>
      </c>
      <c r="D4859" s="55">
        <v>0</v>
      </c>
      <c r="E4859" s="55">
        <v>0</v>
      </c>
      <c r="F4859" s="55">
        <v>0</v>
      </c>
      <c r="G4859" s="55">
        <v>12584439.855358694</v>
      </c>
      <c r="H4859" s="55">
        <v>0</v>
      </c>
      <c r="I4859" s="55">
        <v>7456559.8655408556</v>
      </c>
      <c r="J4859" s="55">
        <v>0</v>
      </c>
      <c r="K4859" s="55">
        <v>0</v>
      </c>
      <c r="L4859" s="55">
        <v>0</v>
      </c>
      <c r="M4859" s="56">
        <v>26631443.415980808</v>
      </c>
    </row>
    <row r="4860" spans="1:13" x14ac:dyDescent="0.4">
      <c r="A4860" s="51"/>
      <c r="B4860" s="52">
        <v>4842</v>
      </c>
      <c r="C4860" s="52">
        <v>0</v>
      </c>
      <c r="D4860" s="52">
        <v>8578482.5171817727</v>
      </c>
      <c r="E4860" s="52">
        <v>0</v>
      </c>
      <c r="F4860" s="52">
        <v>0</v>
      </c>
      <c r="G4860" s="52">
        <v>0</v>
      </c>
      <c r="H4860" s="52">
        <v>0</v>
      </c>
      <c r="I4860" s="52">
        <v>0</v>
      </c>
      <c r="J4860" s="52">
        <v>0</v>
      </c>
      <c r="K4860" s="52">
        <v>0</v>
      </c>
      <c r="L4860" s="52">
        <v>0</v>
      </c>
      <c r="M4860" s="53">
        <v>8578482.5171817727</v>
      </c>
    </row>
    <row r="4861" spans="1:13" x14ac:dyDescent="0.4">
      <c r="A4861" s="54"/>
      <c r="B4861" s="55">
        <v>4843</v>
      </c>
      <c r="C4861" s="55">
        <v>0</v>
      </c>
      <c r="D4861" s="55">
        <v>0</v>
      </c>
      <c r="E4861" s="55">
        <v>0</v>
      </c>
      <c r="F4861" s="55">
        <v>0</v>
      </c>
      <c r="G4861" s="55">
        <v>0</v>
      </c>
      <c r="H4861" s="55">
        <v>0</v>
      </c>
      <c r="I4861" s="55">
        <v>0</v>
      </c>
      <c r="J4861" s="55">
        <v>7953271.4759254707</v>
      </c>
      <c r="K4861" s="55">
        <v>0</v>
      </c>
      <c r="L4861" s="55">
        <v>0</v>
      </c>
      <c r="M4861" s="56">
        <v>0</v>
      </c>
    </row>
    <row r="4862" spans="1:13" x14ac:dyDescent="0.4">
      <c r="A4862" s="51"/>
      <c r="B4862" s="52">
        <v>4844</v>
      </c>
      <c r="C4862" s="52">
        <v>0</v>
      </c>
      <c r="D4862" s="52">
        <v>0</v>
      </c>
      <c r="E4862" s="52">
        <v>0</v>
      </c>
      <c r="F4862" s="52">
        <v>0</v>
      </c>
      <c r="G4862" s="52">
        <v>0</v>
      </c>
      <c r="H4862" s="52">
        <v>0</v>
      </c>
      <c r="I4862" s="52">
        <v>0</v>
      </c>
      <c r="J4862" s="52">
        <v>0</v>
      </c>
      <c r="K4862" s="52">
        <v>0</v>
      </c>
      <c r="L4862" s="52">
        <v>21390825.652959943</v>
      </c>
      <c r="M4862" s="53">
        <v>21390825.652959943</v>
      </c>
    </row>
    <row r="4863" spans="1:13" x14ac:dyDescent="0.4">
      <c r="A4863" s="54"/>
      <c r="B4863" s="55">
        <v>4845</v>
      </c>
      <c r="C4863" s="55">
        <v>0</v>
      </c>
      <c r="D4863" s="55">
        <v>0</v>
      </c>
      <c r="E4863" s="55">
        <v>0</v>
      </c>
      <c r="F4863" s="55">
        <v>0</v>
      </c>
      <c r="G4863" s="55">
        <v>0</v>
      </c>
      <c r="H4863" s="55">
        <v>8320570.2630907744</v>
      </c>
      <c r="I4863" s="55">
        <v>26005932.953430433</v>
      </c>
      <c r="J4863" s="55">
        <v>0</v>
      </c>
      <c r="K4863" s="55">
        <v>0</v>
      </c>
      <c r="L4863" s="55">
        <v>0</v>
      </c>
      <c r="M4863" s="56">
        <v>34326503.216521204</v>
      </c>
    </row>
    <row r="4864" spans="1:13" x14ac:dyDescent="0.4">
      <c r="A4864" s="51"/>
      <c r="B4864" s="52">
        <v>4846</v>
      </c>
      <c r="C4864" s="52">
        <v>0</v>
      </c>
      <c r="D4864" s="52">
        <v>0</v>
      </c>
      <c r="E4864" s="52">
        <v>0</v>
      </c>
      <c r="F4864" s="52">
        <v>0</v>
      </c>
      <c r="G4864" s="52">
        <v>0</v>
      </c>
      <c r="H4864" s="52">
        <v>0</v>
      </c>
      <c r="I4864" s="52">
        <v>28031533.141500477</v>
      </c>
      <c r="J4864" s="52">
        <v>0</v>
      </c>
      <c r="K4864" s="52">
        <v>0</v>
      </c>
      <c r="L4864" s="52">
        <v>0</v>
      </c>
      <c r="M4864" s="53">
        <v>28031533.141500477</v>
      </c>
    </row>
    <row r="4865" spans="1:13" x14ac:dyDescent="0.4">
      <c r="A4865" s="54"/>
      <c r="B4865" s="55">
        <v>4847</v>
      </c>
      <c r="C4865" s="55">
        <v>10575465.759071626</v>
      </c>
      <c r="D4865" s="55">
        <v>0</v>
      </c>
      <c r="E4865" s="55">
        <v>0</v>
      </c>
      <c r="F4865" s="55">
        <v>0</v>
      </c>
      <c r="G4865" s="55">
        <v>0</v>
      </c>
      <c r="H4865" s="55">
        <v>0</v>
      </c>
      <c r="I4865" s="55">
        <v>0</v>
      </c>
      <c r="J4865" s="55">
        <v>0</v>
      </c>
      <c r="K4865" s="55">
        <v>0</v>
      </c>
      <c r="L4865" s="55">
        <v>0</v>
      </c>
      <c r="M4865" s="56">
        <v>10575465.759071626</v>
      </c>
    </row>
    <row r="4866" spans="1:13" x14ac:dyDescent="0.4">
      <c r="A4866" s="51"/>
      <c r="B4866" s="52">
        <v>4848</v>
      </c>
      <c r="C4866" s="52">
        <v>0</v>
      </c>
      <c r="D4866" s="52">
        <v>9294788.9832695443</v>
      </c>
      <c r="E4866" s="52">
        <v>0</v>
      </c>
      <c r="F4866" s="52">
        <v>0</v>
      </c>
      <c r="G4866" s="52">
        <v>0</v>
      </c>
      <c r="H4866" s="52">
        <v>15902860.888561534</v>
      </c>
      <c r="I4866" s="52">
        <v>5840160.295922989</v>
      </c>
      <c r="J4866" s="52">
        <v>0</v>
      </c>
      <c r="K4866" s="52">
        <v>7395711.8467493011</v>
      </c>
      <c r="L4866" s="52">
        <v>0</v>
      </c>
      <c r="M4866" s="53">
        <v>38433522.014503367</v>
      </c>
    </row>
    <row r="4867" spans="1:13" x14ac:dyDescent="0.4">
      <c r="A4867" s="54"/>
      <c r="B4867" s="55">
        <v>4849</v>
      </c>
      <c r="C4867" s="55">
        <v>0</v>
      </c>
      <c r="D4867" s="55">
        <v>0</v>
      </c>
      <c r="E4867" s="55">
        <v>0</v>
      </c>
      <c r="F4867" s="55">
        <v>0</v>
      </c>
      <c r="G4867" s="55">
        <v>0</v>
      </c>
      <c r="H4867" s="55">
        <v>0</v>
      </c>
      <c r="I4867" s="55">
        <v>0</v>
      </c>
      <c r="J4867" s="55">
        <v>0</v>
      </c>
      <c r="K4867" s="55">
        <v>0</v>
      </c>
      <c r="L4867" s="55">
        <v>0</v>
      </c>
      <c r="M4867" s="56">
        <v>32100775.529074177</v>
      </c>
    </row>
    <row r="4868" spans="1:13" x14ac:dyDescent="0.4">
      <c r="A4868" s="51"/>
      <c r="B4868" s="52">
        <v>4850</v>
      </c>
      <c r="C4868" s="52">
        <v>0</v>
      </c>
      <c r="D4868" s="52">
        <v>9232980.6043473277</v>
      </c>
      <c r="E4868" s="52">
        <v>13616942.696355484</v>
      </c>
      <c r="F4868" s="52">
        <v>0</v>
      </c>
      <c r="G4868" s="52">
        <v>13732696.503312323</v>
      </c>
      <c r="H4868" s="52">
        <v>0</v>
      </c>
      <c r="I4868" s="52">
        <v>7148800.3025221601</v>
      </c>
      <c r="J4868" s="52">
        <v>0</v>
      </c>
      <c r="K4868" s="52">
        <v>0</v>
      </c>
      <c r="L4868" s="52">
        <v>0</v>
      </c>
      <c r="M4868" s="53">
        <v>55770995.308601834</v>
      </c>
    </row>
    <row r="4869" spans="1:13" x14ac:dyDescent="0.4">
      <c r="A4869" s="54"/>
      <c r="B4869" s="55">
        <v>4851</v>
      </c>
      <c r="C4869" s="55">
        <v>0</v>
      </c>
      <c r="D4869" s="55">
        <v>0</v>
      </c>
      <c r="E4869" s="55">
        <v>0</v>
      </c>
      <c r="F4869" s="55">
        <v>0</v>
      </c>
      <c r="G4869" s="55">
        <v>0</v>
      </c>
      <c r="H4869" s="55">
        <v>0</v>
      </c>
      <c r="I4869" s="55">
        <v>0</v>
      </c>
      <c r="J4869" s="55">
        <v>6794643.9287308538</v>
      </c>
      <c r="K4869" s="55">
        <v>0</v>
      </c>
      <c r="L4869" s="55">
        <v>0</v>
      </c>
      <c r="M4869" s="56">
        <v>0</v>
      </c>
    </row>
    <row r="4870" spans="1:13" x14ac:dyDescent="0.4">
      <c r="A4870" s="51"/>
      <c r="B4870" s="52">
        <v>4852</v>
      </c>
      <c r="C4870" s="52">
        <v>0</v>
      </c>
      <c r="D4870" s="52">
        <v>0</v>
      </c>
      <c r="E4870" s="52">
        <v>0</v>
      </c>
      <c r="F4870" s="52">
        <v>10952871.192018524</v>
      </c>
      <c r="G4870" s="52">
        <v>0</v>
      </c>
      <c r="H4870" s="52">
        <v>0</v>
      </c>
      <c r="I4870" s="52">
        <v>6226280.1005730499</v>
      </c>
      <c r="J4870" s="52">
        <v>0</v>
      </c>
      <c r="K4870" s="52">
        <v>0</v>
      </c>
      <c r="L4870" s="52">
        <v>0</v>
      </c>
      <c r="M4870" s="53">
        <v>17179151.292591572</v>
      </c>
    </row>
    <row r="4871" spans="1:13" x14ac:dyDescent="0.4">
      <c r="A4871" s="54"/>
      <c r="B4871" s="55">
        <v>4853</v>
      </c>
      <c r="C4871" s="55">
        <v>0</v>
      </c>
      <c r="D4871" s="55">
        <v>0</v>
      </c>
      <c r="E4871" s="55">
        <v>0</v>
      </c>
      <c r="F4871" s="55">
        <v>0</v>
      </c>
      <c r="G4871" s="55">
        <v>0</v>
      </c>
      <c r="H4871" s="55">
        <v>0</v>
      </c>
      <c r="I4871" s="55">
        <v>0</v>
      </c>
      <c r="J4871" s="55">
        <v>0</v>
      </c>
      <c r="K4871" s="55">
        <v>0</v>
      </c>
      <c r="L4871" s="55">
        <v>0</v>
      </c>
      <c r="M4871" s="56">
        <v>0</v>
      </c>
    </row>
    <row r="4872" spans="1:13" x14ac:dyDescent="0.4">
      <c r="A4872" s="51"/>
      <c r="B4872" s="52">
        <v>4854</v>
      </c>
      <c r="C4872" s="52">
        <v>0</v>
      </c>
      <c r="D4872" s="52">
        <v>0</v>
      </c>
      <c r="E4872" s="52">
        <v>0</v>
      </c>
      <c r="F4872" s="52">
        <v>0</v>
      </c>
      <c r="G4872" s="52">
        <v>0</v>
      </c>
      <c r="H4872" s="52">
        <v>0</v>
      </c>
      <c r="I4872" s="52">
        <v>0</v>
      </c>
      <c r="J4872" s="52">
        <v>0</v>
      </c>
      <c r="K4872" s="52">
        <v>0</v>
      </c>
      <c r="L4872" s="52">
        <v>0</v>
      </c>
      <c r="M4872" s="53">
        <v>0</v>
      </c>
    </row>
    <row r="4873" spans="1:13" x14ac:dyDescent="0.4">
      <c r="A4873" s="54"/>
      <c r="B4873" s="55">
        <v>4855</v>
      </c>
      <c r="C4873" s="55">
        <v>0</v>
      </c>
      <c r="D4873" s="55">
        <v>0</v>
      </c>
      <c r="E4873" s="55">
        <v>0</v>
      </c>
      <c r="F4873" s="55">
        <v>0</v>
      </c>
      <c r="G4873" s="55">
        <v>0</v>
      </c>
      <c r="H4873" s="55">
        <v>0</v>
      </c>
      <c r="I4873" s="55">
        <v>0</v>
      </c>
      <c r="J4873" s="55">
        <v>0</v>
      </c>
      <c r="K4873" s="55">
        <v>0</v>
      </c>
      <c r="L4873" s="55">
        <v>0</v>
      </c>
      <c r="M4873" s="56">
        <v>0</v>
      </c>
    </row>
    <row r="4874" spans="1:13" x14ac:dyDescent="0.4">
      <c r="A4874" s="51"/>
      <c r="B4874" s="52">
        <v>4856</v>
      </c>
      <c r="C4874" s="52">
        <v>0</v>
      </c>
      <c r="D4874" s="52">
        <v>0</v>
      </c>
      <c r="E4874" s="52">
        <v>0</v>
      </c>
      <c r="F4874" s="52">
        <v>0</v>
      </c>
      <c r="G4874" s="52">
        <v>0</v>
      </c>
      <c r="H4874" s="52">
        <v>0</v>
      </c>
      <c r="I4874" s="52">
        <v>0</v>
      </c>
      <c r="J4874" s="52">
        <v>0</v>
      </c>
      <c r="K4874" s="52">
        <v>0</v>
      </c>
      <c r="L4874" s="52">
        <v>0</v>
      </c>
      <c r="M4874" s="53">
        <v>0</v>
      </c>
    </row>
    <row r="4875" spans="1:13" x14ac:dyDescent="0.4">
      <c r="A4875" s="54"/>
      <c r="B4875" s="55">
        <v>4857</v>
      </c>
      <c r="C4875" s="55">
        <v>0</v>
      </c>
      <c r="D4875" s="55">
        <v>10343251.219204446</v>
      </c>
      <c r="E4875" s="55">
        <v>0</v>
      </c>
      <c r="F4875" s="55">
        <v>0</v>
      </c>
      <c r="G4875" s="55">
        <v>0</v>
      </c>
      <c r="H4875" s="55">
        <v>6049249.7974605113</v>
      </c>
      <c r="I4875" s="55">
        <v>0</v>
      </c>
      <c r="J4875" s="55">
        <v>0</v>
      </c>
      <c r="K4875" s="55">
        <v>0</v>
      </c>
      <c r="L4875" s="55">
        <v>8893455.4003563114</v>
      </c>
      <c r="M4875" s="56">
        <v>25285956.417021267</v>
      </c>
    </row>
    <row r="4876" spans="1:13" x14ac:dyDescent="0.4">
      <c r="A4876" s="51"/>
      <c r="B4876" s="52">
        <v>4858</v>
      </c>
      <c r="C4876" s="52">
        <v>0</v>
      </c>
      <c r="D4876" s="52">
        <v>0</v>
      </c>
      <c r="E4876" s="52">
        <v>0</v>
      </c>
      <c r="F4876" s="52">
        <v>0</v>
      </c>
      <c r="G4876" s="52">
        <v>0</v>
      </c>
      <c r="H4876" s="52">
        <v>0</v>
      </c>
      <c r="I4876" s="52">
        <v>0</v>
      </c>
      <c r="J4876" s="52">
        <v>0</v>
      </c>
      <c r="K4876" s="52">
        <v>0</v>
      </c>
      <c r="L4876" s="52">
        <v>0</v>
      </c>
      <c r="M4876" s="53">
        <v>0</v>
      </c>
    </row>
    <row r="4877" spans="1:13" x14ac:dyDescent="0.4">
      <c r="A4877" s="54"/>
      <c r="B4877" s="55">
        <v>4859</v>
      </c>
      <c r="C4877" s="55">
        <v>0</v>
      </c>
      <c r="D4877" s="55">
        <v>7201065.2060580179</v>
      </c>
      <c r="E4877" s="55">
        <v>0</v>
      </c>
      <c r="F4877" s="55">
        <v>0</v>
      </c>
      <c r="G4877" s="55">
        <v>0</v>
      </c>
      <c r="H4877" s="55">
        <v>0</v>
      </c>
      <c r="I4877" s="55">
        <v>0</v>
      </c>
      <c r="J4877" s="55">
        <v>7041766.5952828899</v>
      </c>
      <c r="K4877" s="55">
        <v>0</v>
      </c>
      <c r="L4877" s="55">
        <v>0</v>
      </c>
      <c r="M4877" s="56">
        <v>7201065.2060580179</v>
      </c>
    </row>
    <row r="4878" spans="1:13" x14ac:dyDescent="0.4">
      <c r="A4878" s="51"/>
      <c r="B4878" s="52">
        <v>4860</v>
      </c>
      <c r="C4878" s="52">
        <v>0</v>
      </c>
      <c r="D4878" s="52">
        <v>0</v>
      </c>
      <c r="E4878" s="52">
        <v>0</v>
      </c>
      <c r="F4878" s="52">
        <v>0</v>
      </c>
      <c r="G4878" s="52">
        <v>0</v>
      </c>
      <c r="H4878" s="52">
        <v>0</v>
      </c>
      <c r="I4878" s="52">
        <v>0</v>
      </c>
      <c r="J4878" s="52">
        <v>0</v>
      </c>
      <c r="K4878" s="52">
        <v>0</v>
      </c>
      <c r="L4878" s="52">
        <v>0</v>
      </c>
      <c r="M4878" s="53">
        <v>0</v>
      </c>
    </row>
    <row r="4879" spans="1:13" x14ac:dyDescent="0.4">
      <c r="A4879" s="54"/>
      <c r="B4879" s="55">
        <v>4861</v>
      </c>
      <c r="C4879" s="55">
        <v>0</v>
      </c>
      <c r="D4879" s="55">
        <v>0</v>
      </c>
      <c r="E4879" s="55">
        <v>9654243.5965555944</v>
      </c>
      <c r="F4879" s="55">
        <v>0</v>
      </c>
      <c r="G4879" s="55">
        <v>0</v>
      </c>
      <c r="H4879" s="55">
        <v>6295902.3150068689</v>
      </c>
      <c r="I4879" s="55">
        <v>0</v>
      </c>
      <c r="J4879" s="55">
        <v>0</v>
      </c>
      <c r="K4879" s="55">
        <v>0</v>
      </c>
      <c r="L4879" s="55">
        <v>0</v>
      </c>
      <c r="M4879" s="56">
        <v>15950145.911562463</v>
      </c>
    </row>
    <row r="4880" spans="1:13" x14ac:dyDescent="0.4">
      <c r="A4880" s="51"/>
      <c r="B4880" s="52">
        <v>4862</v>
      </c>
      <c r="C4880" s="52">
        <v>0</v>
      </c>
      <c r="D4880" s="52">
        <v>0</v>
      </c>
      <c r="E4880" s="52">
        <v>0</v>
      </c>
      <c r="F4880" s="52">
        <v>0</v>
      </c>
      <c r="G4880" s="52">
        <v>0</v>
      </c>
      <c r="H4880" s="52">
        <v>0</v>
      </c>
      <c r="I4880" s="52">
        <v>0</v>
      </c>
      <c r="J4880" s="52">
        <v>0</v>
      </c>
      <c r="K4880" s="52">
        <v>0</v>
      </c>
      <c r="L4880" s="52">
        <v>0</v>
      </c>
      <c r="M4880" s="53">
        <v>204310711.56883535</v>
      </c>
    </row>
    <row r="4881" spans="1:13" x14ac:dyDescent="0.4">
      <c r="A4881" s="54"/>
      <c r="B4881" s="55">
        <v>4863</v>
      </c>
      <c r="C4881" s="55">
        <v>0</v>
      </c>
      <c r="D4881" s="55">
        <v>0</v>
      </c>
      <c r="E4881" s="55">
        <v>0</v>
      </c>
      <c r="F4881" s="55">
        <v>0</v>
      </c>
      <c r="G4881" s="55">
        <v>0</v>
      </c>
      <c r="H4881" s="55">
        <v>0</v>
      </c>
      <c r="I4881" s="55">
        <v>0</v>
      </c>
      <c r="J4881" s="55">
        <v>0</v>
      </c>
      <c r="K4881" s="55">
        <v>0</v>
      </c>
      <c r="L4881" s="55">
        <v>0</v>
      </c>
      <c r="M4881" s="56">
        <v>0</v>
      </c>
    </row>
    <row r="4882" spans="1:13" x14ac:dyDescent="0.4">
      <c r="A4882" s="51"/>
      <c r="B4882" s="52">
        <v>4864</v>
      </c>
      <c r="C4882" s="52">
        <v>0</v>
      </c>
      <c r="D4882" s="52">
        <v>0</v>
      </c>
      <c r="E4882" s="52">
        <v>0</v>
      </c>
      <c r="F4882" s="52">
        <v>0</v>
      </c>
      <c r="G4882" s="52">
        <v>0</v>
      </c>
      <c r="H4882" s="52">
        <v>0</v>
      </c>
      <c r="I4882" s="52">
        <v>0</v>
      </c>
      <c r="J4882" s="52">
        <v>25980962.85205384</v>
      </c>
      <c r="K4882" s="52">
        <v>0</v>
      </c>
      <c r="L4882" s="52">
        <v>0</v>
      </c>
      <c r="M4882" s="53">
        <v>0</v>
      </c>
    </row>
    <row r="4883" spans="1:13" x14ac:dyDescent="0.4">
      <c r="A4883" s="54"/>
      <c r="B4883" s="55">
        <v>4865</v>
      </c>
      <c r="C4883" s="55">
        <v>0</v>
      </c>
      <c r="D4883" s="55">
        <v>0</v>
      </c>
      <c r="E4883" s="55">
        <v>0</v>
      </c>
      <c r="F4883" s="55">
        <v>0</v>
      </c>
      <c r="G4883" s="55">
        <v>7092733.7991881706</v>
      </c>
      <c r="H4883" s="55">
        <v>0</v>
      </c>
      <c r="I4883" s="55">
        <v>0</v>
      </c>
      <c r="J4883" s="55">
        <v>0</v>
      </c>
      <c r="K4883" s="55">
        <v>0</v>
      </c>
      <c r="L4883" s="55">
        <v>0</v>
      </c>
      <c r="M4883" s="56">
        <v>7092733.7991881706</v>
      </c>
    </row>
    <row r="4884" spans="1:13" x14ac:dyDescent="0.4">
      <c r="A4884" s="51"/>
      <c r="B4884" s="52">
        <v>4866</v>
      </c>
      <c r="C4884" s="52">
        <v>0</v>
      </c>
      <c r="D4884" s="52">
        <v>0</v>
      </c>
      <c r="E4884" s="52">
        <v>0</v>
      </c>
      <c r="F4884" s="52">
        <v>6566832.1348148733</v>
      </c>
      <c r="G4884" s="52">
        <v>0</v>
      </c>
      <c r="H4884" s="52">
        <v>18662234.171613447</v>
      </c>
      <c r="I4884" s="52">
        <v>0</v>
      </c>
      <c r="J4884" s="52">
        <v>0</v>
      </c>
      <c r="K4884" s="52">
        <v>10478058.596120888</v>
      </c>
      <c r="L4884" s="52">
        <v>0</v>
      </c>
      <c r="M4884" s="53">
        <v>35707124.902549207</v>
      </c>
    </row>
    <row r="4885" spans="1:13" x14ac:dyDescent="0.4">
      <c r="A4885" s="54"/>
      <c r="B4885" s="55">
        <v>4867</v>
      </c>
      <c r="C4885" s="55">
        <v>0</v>
      </c>
      <c r="D4885" s="55">
        <v>0</v>
      </c>
      <c r="E4885" s="55">
        <v>0</v>
      </c>
      <c r="F4885" s="55">
        <v>0</v>
      </c>
      <c r="G4885" s="55">
        <v>0</v>
      </c>
      <c r="H4885" s="55">
        <v>0</v>
      </c>
      <c r="I4885" s="55">
        <v>0</v>
      </c>
      <c r="J4885" s="55">
        <v>7397912.4288996095</v>
      </c>
      <c r="K4885" s="55">
        <v>0</v>
      </c>
      <c r="L4885" s="55">
        <v>0</v>
      </c>
      <c r="M4885" s="56">
        <v>0</v>
      </c>
    </row>
    <row r="4886" spans="1:13" x14ac:dyDescent="0.4">
      <c r="A4886" s="51"/>
      <c r="B4886" s="52">
        <v>4868</v>
      </c>
      <c r="C4886" s="52">
        <v>0</v>
      </c>
      <c r="D4886" s="52">
        <v>0</v>
      </c>
      <c r="E4886" s="52">
        <v>0</v>
      </c>
      <c r="F4886" s="52">
        <v>7478413.3497390561</v>
      </c>
      <c r="G4886" s="52">
        <v>0</v>
      </c>
      <c r="H4886" s="52">
        <v>0</v>
      </c>
      <c r="I4886" s="52">
        <v>0</v>
      </c>
      <c r="J4886" s="52">
        <v>0</v>
      </c>
      <c r="K4886" s="52">
        <v>0</v>
      </c>
      <c r="L4886" s="52">
        <v>0</v>
      </c>
      <c r="M4886" s="53">
        <v>7478413.3497390561</v>
      </c>
    </row>
    <row r="4887" spans="1:13" x14ac:dyDescent="0.4">
      <c r="A4887" s="54"/>
      <c r="B4887" s="55">
        <v>4869</v>
      </c>
      <c r="C4887" s="55">
        <v>0</v>
      </c>
      <c r="D4887" s="55">
        <v>0</v>
      </c>
      <c r="E4887" s="55">
        <v>0</v>
      </c>
      <c r="F4887" s="55">
        <v>0</v>
      </c>
      <c r="G4887" s="55">
        <v>0</v>
      </c>
      <c r="H4887" s="55">
        <v>0</v>
      </c>
      <c r="I4887" s="55">
        <v>0</v>
      </c>
      <c r="J4887" s="55">
        <v>0</v>
      </c>
      <c r="K4887" s="55">
        <v>0</v>
      </c>
      <c r="L4887" s="55">
        <v>0</v>
      </c>
      <c r="M4887" s="56">
        <v>0</v>
      </c>
    </row>
    <row r="4888" spans="1:13" x14ac:dyDescent="0.4">
      <c r="A4888" s="51"/>
      <c r="B4888" s="52">
        <v>4870</v>
      </c>
      <c r="C4888" s="52">
        <v>0</v>
      </c>
      <c r="D4888" s="52">
        <v>0</v>
      </c>
      <c r="E4888" s="52">
        <v>0</v>
      </c>
      <c r="F4888" s="52">
        <v>0</v>
      </c>
      <c r="G4888" s="52">
        <v>6261673.6286887843</v>
      </c>
      <c r="H4888" s="52">
        <v>0</v>
      </c>
      <c r="I4888" s="52">
        <v>0</v>
      </c>
      <c r="J4888" s="52">
        <v>0</v>
      </c>
      <c r="K4888" s="52">
        <v>0</v>
      </c>
      <c r="L4888" s="52">
        <v>18114312.298527207</v>
      </c>
      <c r="M4888" s="53">
        <v>36670028.246392563</v>
      </c>
    </row>
    <row r="4889" spans="1:13" x14ac:dyDescent="0.4">
      <c r="A4889" s="54"/>
      <c r="B4889" s="55">
        <v>4871</v>
      </c>
      <c r="C4889" s="55">
        <v>0</v>
      </c>
      <c r="D4889" s="55">
        <v>0</v>
      </c>
      <c r="E4889" s="55">
        <v>0</v>
      </c>
      <c r="F4889" s="55">
        <v>0</v>
      </c>
      <c r="G4889" s="55">
        <v>0</v>
      </c>
      <c r="H4889" s="55">
        <v>0</v>
      </c>
      <c r="I4889" s="55">
        <v>0</v>
      </c>
      <c r="J4889" s="55">
        <v>0</v>
      </c>
      <c r="K4889" s="55">
        <v>0</v>
      </c>
      <c r="L4889" s="55">
        <v>0</v>
      </c>
      <c r="M4889" s="56">
        <v>18041491.957302917</v>
      </c>
    </row>
    <row r="4890" spans="1:13" x14ac:dyDescent="0.4">
      <c r="A4890" s="51"/>
      <c r="B4890" s="52">
        <v>4872</v>
      </c>
      <c r="C4890" s="52">
        <v>0</v>
      </c>
      <c r="D4890" s="52">
        <v>0</v>
      </c>
      <c r="E4890" s="52">
        <v>0</v>
      </c>
      <c r="F4890" s="52">
        <v>0</v>
      </c>
      <c r="G4890" s="52">
        <v>0</v>
      </c>
      <c r="H4890" s="52">
        <v>10887038.165588504</v>
      </c>
      <c r="I4890" s="52">
        <v>0</v>
      </c>
      <c r="J4890" s="52">
        <v>0</v>
      </c>
      <c r="K4890" s="52">
        <v>0</v>
      </c>
      <c r="L4890" s="52">
        <v>0</v>
      </c>
      <c r="M4890" s="53">
        <v>10887038.165588504</v>
      </c>
    </row>
    <row r="4891" spans="1:13" x14ac:dyDescent="0.4">
      <c r="A4891" s="54"/>
      <c r="B4891" s="55">
        <v>4873</v>
      </c>
      <c r="C4891" s="55">
        <v>0</v>
      </c>
      <c r="D4891" s="55">
        <v>0</v>
      </c>
      <c r="E4891" s="55">
        <v>0</v>
      </c>
      <c r="F4891" s="55">
        <v>5954748.7277599322</v>
      </c>
      <c r="G4891" s="55">
        <v>0</v>
      </c>
      <c r="H4891" s="55">
        <v>0</v>
      </c>
      <c r="I4891" s="55">
        <v>0</v>
      </c>
      <c r="J4891" s="55">
        <v>0</v>
      </c>
      <c r="K4891" s="55">
        <v>0</v>
      </c>
      <c r="L4891" s="55">
        <v>0</v>
      </c>
      <c r="M4891" s="56">
        <v>5954748.7277599322</v>
      </c>
    </row>
    <row r="4892" spans="1:13" x14ac:dyDescent="0.4">
      <c r="A4892" s="51"/>
      <c r="B4892" s="52">
        <v>4874</v>
      </c>
      <c r="C4892" s="52">
        <v>0</v>
      </c>
      <c r="D4892" s="52">
        <v>0</v>
      </c>
      <c r="E4892" s="52">
        <v>0</v>
      </c>
      <c r="F4892" s="52">
        <v>0</v>
      </c>
      <c r="G4892" s="52">
        <v>0</v>
      </c>
      <c r="H4892" s="52">
        <v>0</v>
      </c>
      <c r="I4892" s="52">
        <v>42424174.317060277</v>
      </c>
      <c r="J4892" s="52">
        <v>0</v>
      </c>
      <c r="K4892" s="52">
        <v>0</v>
      </c>
      <c r="L4892" s="52">
        <v>0</v>
      </c>
      <c r="M4892" s="53">
        <v>42424174.317060277</v>
      </c>
    </row>
    <row r="4893" spans="1:13" x14ac:dyDescent="0.4">
      <c r="A4893" s="54"/>
      <c r="B4893" s="55">
        <v>4875</v>
      </c>
      <c r="C4893" s="55">
        <v>0</v>
      </c>
      <c r="D4893" s="55">
        <v>0</v>
      </c>
      <c r="E4893" s="55">
        <v>0</v>
      </c>
      <c r="F4893" s="55">
        <v>0</v>
      </c>
      <c r="G4893" s="55">
        <v>0</v>
      </c>
      <c r="H4893" s="55">
        <v>0</v>
      </c>
      <c r="I4893" s="55">
        <v>0</v>
      </c>
      <c r="J4893" s="55">
        <v>0</v>
      </c>
      <c r="K4893" s="55">
        <v>0</v>
      </c>
      <c r="L4893" s="55">
        <v>0</v>
      </c>
      <c r="M4893" s="56">
        <v>10990124.084780471</v>
      </c>
    </row>
    <row r="4894" spans="1:13" x14ac:dyDescent="0.4">
      <c r="A4894" s="51"/>
      <c r="B4894" s="52">
        <v>4876</v>
      </c>
      <c r="C4894" s="52">
        <v>0</v>
      </c>
      <c r="D4894" s="52">
        <v>0</v>
      </c>
      <c r="E4894" s="52">
        <v>0</v>
      </c>
      <c r="F4894" s="52">
        <v>0</v>
      </c>
      <c r="G4894" s="52">
        <v>0</v>
      </c>
      <c r="H4894" s="52">
        <v>0</v>
      </c>
      <c r="I4894" s="52">
        <v>0</v>
      </c>
      <c r="J4894" s="52">
        <v>0</v>
      </c>
      <c r="K4894" s="52">
        <v>0</v>
      </c>
      <c r="L4894" s="52">
        <v>0</v>
      </c>
      <c r="M4894" s="53">
        <v>0</v>
      </c>
    </row>
    <row r="4895" spans="1:13" x14ac:dyDescent="0.4">
      <c r="A4895" s="54"/>
      <c r="B4895" s="55">
        <v>4877</v>
      </c>
      <c r="C4895" s="55">
        <v>0</v>
      </c>
      <c r="D4895" s="55">
        <v>0</v>
      </c>
      <c r="E4895" s="55">
        <v>0</v>
      </c>
      <c r="F4895" s="55">
        <v>0</v>
      </c>
      <c r="G4895" s="55">
        <v>0</v>
      </c>
      <c r="H4895" s="55">
        <v>0</v>
      </c>
      <c r="I4895" s="55">
        <v>0</v>
      </c>
      <c r="J4895" s="55">
        <v>0</v>
      </c>
      <c r="K4895" s="55">
        <v>0</v>
      </c>
      <c r="L4895" s="55">
        <v>0</v>
      </c>
      <c r="M4895" s="56">
        <v>0</v>
      </c>
    </row>
    <row r="4896" spans="1:13" x14ac:dyDescent="0.4">
      <c r="A4896" s="51"/>
      <c r="B4896" s="52">
        <v>4878</v>
      </c>
      <c r="C4896" s="52">
        <v>0</v>
      </c>
      <c r="D4896" s="52">
        <v>0</v>
      </c>
      <c r="E4896" s="52">
        <v>0</v>
      </c>
      <c r="F4896" s="52">
        <v>0</v>
      </c>
      <c r="G4896" s="52">
        <v>0</v>
      </c>
      <c r="H4896" s="52">
        <v>0</v>
      </c>
      <c r="I4896" s="52">
        <v>12032462.215978004</v>
      </c>
      <c r="J4896" s="52">
        <v>0</v>
      </c>
      <c r="K4896" s="52">
        <v>0</v>
      </c>
      <c r="L4896" s="52">
        <v>74171145.675242916</v>
      </c>
      <c r="M4896" s="53">
        <v>86203607.891220927</v>
      </c>
    </row>
    <row r="4897" spans="1:13" x14ac:dyDescent="0.4">
      <c r="A4897" s="54"/>
      <c r="B4897" s="55">
        <v>4879</v>
      </c>
      <c r="C4897" s="55">
        <v>0</v>
      </c>
      <c r="D4897" s="55">
        <v>7868976.2172236117</v>
      </c>
      <c r="E4897" s="55">
        <v>0</v>
      </c>
      <c r="F4897" s="55">
        <v>0</v>
      </c>
      <c r="G4897" s="55">
        <v>18997344.973825987</v>
      </c>
      <c r="H4897" s="55">
        <v>0</v>
      </c>
      <c r="I4897" s="55">
        <v>0</v>
      </c>
      <c r="J4897" s="55">
        <v>0</v>
      </c>
      <c r="K4897" s="55">
        <v>0</v>
      </c>
      <c r="L4897" s="55">
        <v>0</v>
      </c>
      <c r="M4897" s="56">
        <v>26866321.191049598</v>
      </c>
    </row>
    <row r="4898" spans="1:13" x14ac:dyDescent="0.4">
      <c r="A4898" s="51"/>
      <c r="B4898" s="52">
        <v>4880</v>
      </c>
      <c r="C4898" s="52">
        <v>0</v>
      </c>
      <c r="D4898" s="52">
        <v>0</v>
      </c>
      <c r="E4898" s="52">
        <v>0</v>
      </c>
      <c r="F4898" s="52">
        <v>0</v>
      </c>
      <c r="G4898" s="52">
        <v>0</v>
      </c>
      <c r="H4898" s="52">
        <v>0</v>
      </c>
      <c r="I4898" s="52">
        <v>168056753.34159872</v>
      </c>
      <c r="J4898" s="52">
        <v>0</v>
      </c>
      <c r="K4898" s="52">
        <v>0</v>
      </c>
      <c r="L4898" s="52">
        <v>0</v>
      </c>
      <c r="M4898" s="53">
        <v>168056753.34159872</v>
      </c>
    </row>
    <row r="4899" spans="1:13" x14ac:dyDescent="0.4">
      <c r="A4899" s="54"/>
      <c r="B4899" s="55">
        <v>4881</v>
      </c>
      <c r="C4899" s="55">
        <v>0</v>
      </c>
      <c r="D4899" s="55">
        <v>8399647.1558846701</v>
      </c>
      <c r="E4899" s="55">
        <v>0</v>
      </c>
      <c r="F4899" s="55">
        <v>0</v>
      </c>
      <c r="G4899" s="55">
        <v>0</v>
      </c>
      <c r="H4899" s="55">
        <v>0</v>
      </c>
      <c r="I4899" s="55">
        <v>0</v>
      </c>
      <c r="J4899" s="55">
        <v>0</v>
      </c>
      <c r="K4899" s="55">
        <v>0</v>
      </c>
      <c r="L4899" s="55">
        <v>0</v>
      </c>
      <c r="M4899" s="56">
        <v>8399647.1558846701</v>
      </c>
    </row>
    <row r="4900" spans="1:13" x14ac:dyDescent="0.4">
      <c r="A4900" s="51"/>
      <c r="B4900" s="52">
        <v>4882</v>
      </c>
      <c r="C4900" s="52">
        <v>0</v>
      </c>
      <c r="D4900" s="52">
        <v>47652030.135524727</v>
      </c>
      <c r="E4900" s="52">
        <v>0</v>
      </c>
      <c r="F4900" s="52">
        <v>0</v>
      </c>
      <c r="G4900" s="52">
        <v>0</v>
      </c>
      <c r="H4900" s="52">
        <v>0</v>
      </c>
      <c r="I4900" s="52">
        <v>0</v>
      </c>
      <c r="J4900" s="52">
        <v>0</v>
      </c>
      <c r="K4900" s="52">
        <v>0</v>
      </c>
      <c r="L4900" s="52">
        <v>0</v>
      </c>
      <c r="M4900" s="53">
        <v>47652030.135524727</v>
      </c>
    </row>
    <row r="4901" spans="1:13" x14ac:dyDescent="0.4">
      <c r="A4901" s="54"/>
      <c r="B4901" s="55">
        <v>4883</v>
      </c>
      <c r="C4901" s="55">
        <v>0</v>
      </c>
      <c r="D4901" s="55">
        <v>6743809.3710028529</v>
      </c>
      <c r="E4901" s="55">
        <v>0</v>
      </c>
      <c r="F4901" s="55">
        <v>0</v>
      </c>
      <c r="G4901" s="55">
        <v>0</v>
      </c>
      <c r="H4901" s="55">
        <v>0</v>
      </c>
      <c r="I4901" s="55">
        <v>0</v>
      </c>
      <c r="J4901" s="55">
        <v>0</v>
      </c>
      <c r="K4901" s="55">
        <v>0</v>
      </c>
      <c r="L4901" s="55">
        <v>0</v>
      </c>
      <c r="M4901" s="56">
        <v>6743809.3710028529</v>
      </c>
    </row>
    <row r="4902" spans="1:13" x14ac:dyDescent="0.4">
      <c r="A4902" s="51"/>
      <c r="B4902" s="52">
        <v>4884</v>
      </c>
      <c r="C4902" s="52">
        <v>0</v>
      </c>
      <c r="D4902" s="52">
        <v>19796716.983067442</v>
      </c>
      <c r="E4902" s="52">
        <v>0</v>
      </c>
      <c r="F4902" s="52">
        <v>0</v>
      </c>
      <c r="G4902" s="52">
        <v>0</v>
      </c>
      <c r="H4902" s="52">
        <v>0</v>
      </c>
      <c r="I4902" s="52">
        <v>0</v>
      </c>
      <c r="J4902" s="52">
        <v>0</v>
      </c>
      <c r="K4902" s="52">
        <v>0</v>
      </c>
      <c r="L4902" s="52">
        <v>25605837.415734146</v>
      </c>
      <c r="M4902" s="53">
        <v>45402554.39880158</v>
      </c>
    </row>
    <row r="4903" spans="1:13" x14ac:dyDescent="0.4">
      <c r="A4903" s="54"/>
      <c r="B4903" s="55">
        <v>4885</v>
      </c>
      <c r="C4903" s="55">
        <v>0</v>
      </c>
      <c r="D4903" s="55">
        <v>0</v>
      </c>
      <c r="E4903" s="55">
        <v>0</v>
      </c>
      <c r="F4903" s="55">
        <v>0</v>
      </c>
      <c r="G4903" s="55">
        <v>0</v>
      </c>
      <c r="H4903" s="55">
        <v>0</v>
      </c>
      <c r="I4903" s="55">
        <v>0</v>
      </c>
      <c r="J4903" s="55">
        <v>0</v>
      </c>
      <c r="K4903" s="55">
        <v>0</v>
      </c>
      <c r="L4903" s="55">
        <v>0</v>
      </c>
      <c r="M4903" s="56">
        <v>0</v>
      </c>
    </row>
    <row r="4904" spans="1:13" x14ac:dyDescent="0.4">
      <c r="A4904" s="51"/>
      <c r="B4904" s="52">
        <v>4886</v>
      </c>
      <c r="C4904" s="52">
        <v>0</v>
      </c>
      <c r="D4904" s="52">
        <v>0</v>
      </c>
      <c r="E4904" s="52">
        <v>0</v>
      </c>
      <c r="F4904" s="52">
        <v>0</v>
      </c>
      <c r="G4904" s="52">
        <v>8116453.1823337534</v>
      </c>
      <c r="H4904" s="52">
        <v>0</v>
      </c>
      <c r="I4904" s="52">
        <v>0</v>
      </c>
      <c r="J4904" s="52">
        <v>0</v>
      </c>
      <c r="K4904" s="52">
        <v>0</v>
      </c>
      <c r="L4904" s="52">
        <v>0</v>
      </c>
      <c r="M4904" s="53">
        <v>8116453.1823337534</v>
      </c>
    </row>
    <row r="4905" spans="1:13" x14ac:dyDescent="0.4">
      <c r="A4905" s="54"/>
      <c r="B4905" s="55">
        <v>4887</v>
      </c>
      <c r="C4905" s="55">
        <v>0</v>
      </c>
      <c r="D4905" s="55">
        <v>0</v>
      </c>
      <c r="E4905" s="55">
        <v>0</v>
      </c>
      <c r="F4905" s="55">
        <v>0</v>
      </c>
      <c r="G4905" s="55">
        <v>6179868.6301984424</v>
      </c>
      <c r="H4905" s="55">
        <v>0</v>
      </c>
      <c r="I4905" s="55">
        <v>0</v>
      </c>
      <c r="J4905" s="55">
        <v>0</v>
      </c>
      <c r="K4905" s="55">
        <v>0</v>
      </c>
      <c r="L4905" s="55">
        <v>397181424.06430322</v>
      </c>
      <c r="M4905" s="56">
        <v>403361292.69450158</v>
      </c>
    </row>
    <row r="4906" spans="1:13" x14ac:dyDescent="0.4">
      <c r="A4906" s="51"/>
      <c r="B4906" s="52">
        <v>4888</v>
      </c>
      <c r="C4906" s="52">
        <v>0</v>
      </c>
      <c r="D4906" s="52">
        <v>0</v>
      </c>
      <c r="E4906" s="52">
        <v>0</v>
      </c>
      <c r="F4906" s="52">
        <v>0</v>
      </c>
      <c r="G4906" s="52">
        <v>0</v>
      </c>
      <c r="H4906" s="52">
        <v>0</v>
      </c>
      <c r="I4906" s="52">
        <v>0</v>
      </c>
      <c r="J4906" s="52">
        <v>45145143.344701812</v>
      </c>
      <c r="K4906" s="52">
        <v>0</v>
      </c>
      <c r="L4906" s="52">
        <v>10168739.521654868</v>
      </c>
      <c r="M4906" s="53">
        <v>10168739.521654868</v>
      </c>
    </row>
    <row r="4907" spans="1:13" x14ac:dyDescent="0.4">
      <c r="A4907" s="54"/>
      <c r="B4907" s="55">
        <v>4889</v>
      </c>
      <c r="C4907" s="55">
        <v>0</v>
      </c>
      <c r="D4907" s="55">
        <v>0</v>
      </c>
      <c r="E4907" s="55">
        <v>0</v>
      </c>
      <c r="F4907" s="55">
        <v>0</v>
      </c>
      <c r="G4907" s="55">
        <v>0</v>
      </c>
      <c r="H4907" s="55">
        <v>0</v>
      </c>
      <c r="I4907" s="55">
        <v>0</v>
      </c>
      <c r="J4907" s="55">
        <v>0</v>
      </c>
      <c r="K4907" s="55">
        <v>0</v>
      </c>
      <c r="L4907" s="55">
        <v>0</v>
      </c>
      <c r="M4907" s="56">
        <v>0</v>
      </c>
    </row>
    <row r="4908" spans="1:13" x14ac:dyDescent="0.4">
      <c r="A4908" s="51"/>
      <c r="B4908" s="52">
        <v>4890</v>
      </c>
      <c r="C4908" s="52">
        <v>0</v>
      </c>
      <c r="D4908" s="52">
        <v>0</v>
      </c>
      <c r="E4908" s="52">
        <v>0</v>
      </c>
      <c r="F4908" s="52">
        <v>0</v>
      </c>
      <c r="G4908" s="52">
        <v>0</v>
      </c>
      <c r="H4908" s="52">
        <v>0</v>
      </c>
      <c r="I4908" s="52">
        <v>1060973478.831362</v>
      </c>
      <c r="J4908" s="52">
        <v>0</v>
      </c>
      <c r="K4908" s="52">
        <v>0</v>
      </c>
      <c r="L4908" s="52">
        <v>0</v>
      </c>
      <c r="M4908" s="53">
        <v>1060973478.831362</v>
      </c>
    </row>
    <row r="4909" spans="1:13" x14ac:dyDescent="0.4">
      <c r="A4909" s="54"/>
      <c r="B4909" s="55">
        <v>4891</v>
      </c>
      <c r="C4909" s="55">
        <v>0</v>
      </c>
      <c r="D4909" s="55">
        <v>0</v>
      </c>
      <c r="E4909" s="55">
        <v>0</v>
      </c>
      <c r="F4909" s="55">
        <v>7482262.7796978801</v>
      </c>
      <c r="G4909" s="55">
        <v>0</v>
      </c>
      <c r="H4909" s="55">
        <v>0</v>
      </c>
      <c r="I4909" s="55">
        <v>0</v>
      </c>
      <c r="J4909" s="55">
        <v>0</v>
      </c>
      <c r="K4909" s="55">
        <v>0</v>
      </c>
      <c r="L4909" s="55">
        <v>0</v>
      </c>
      <c r="M4909" s="56">
        <v>7482262.7796978801</v>
      </c>
    </row>
    <row r="4910" spans="1:13" x14ac:dyDescent="0.4">
      <c r="A4910" s="51"/>
      <c r="B4910" s="52">
        <v>4892</v>
      </c>
      <c r="C4910" s="52">
        <v>0</v>
      </c>
      <c r="D4910" s="52">
        <v>0</v>
      </c>
      <c r="E4910" s="52">
        <v>0</v>
      </c>
      <c r="F4910" s="52">
        <v>11833668.718460416</v>
      </c>
      <c r="G4910" s="52">
        <v>0</v>
      </c>
      <c r="H4910" s="52">
        <v>0</v>
      </c>
      <c r="I4910" s="52">
        <v>8271012.206421867</v>
      </c>
      <c r="J4910" s="52">
        <v>0</v>
      </c>
      <c r="K4910" s="52">
        <v>0</v>
      </c>
      <c r="L4910" s="52">
        <v>5778845.0684808241</v>
      </c>
      <c r="M4910" s="53">
        <v>25883525.993363105</v>
      </c>
    </row>
    <row r="4911" spans="1:13" x14ac:dyDescent="0.4">
      <c r="A4911" s="54"/>
      <c r="B4911" s="55">
        <v>4893</v>
      </c>
      <c r="C4911" s="55">
        <v>0</v>
      </c>
      <c r="D4911" s="55">
        <v>0</v>
      </c>
      <c r="E4911" s="55">
        <v>0</v>
      </c>
      <c r="F4911" s="55">
        <v>0</v>
      </c>
      <c r="G4911" s="55">
        <v>1460061243.4304385</v>
      </c>
      <c r="H4911" s="55">
        <v>0</v>
      </c>
      <c r="I4911" s="55">
        <v>0</v>
      </c>
      <c r="J4911" s="55">
        <v>0</v>
      </c>
      <c r="K4911" s="55">
        <v>0</v>
      </c>
      <c r="L4911" s="55">
        <v>0</v>
      </c>
      <c r="M4911" s="56">
        <v>1460061243.4304385</v>
      </c>
    </row>
    <row r="4912" spans="1:13" x14ac:dyDescent="0.4">
      <c r="A4912" s="51"/>
      <c r="B4912" s="52">
        <v>4894</v>
      </c>
      <c r="C4912" s="52">
        <v>9692010.8085723836</v>
      </c>
      <c r="D4912" s="52">
        <v>0</v>
      </c>
      <c r="E4912" s="52">
        <v>0</v>
      </c>
      <c r="F4912" s="52">
        <v>0</v>
      </c>
      <c r="G4912" s="52">
        <v>0</v>
      </c>
      <c r="H4912" s="52">
        <v>0</v>
      </c>
      <c r="I4912" s="52">
        <v>0</v>
      </c>
      <c r="J4912" s="52">
        <v>0</v>
      </c>
      <c r="K4912" s="52">
        <v>0</v>
      </c>
      <c r="L4912" s="52">
        <v>0</v>
      </c>
      <c r="M4912" s="53">
        <v>9692010.8085723836</v>
      </c>
    </row>
    <row r="4913" spans="1:13" x14ac:dyDescent="0.4">
      <c r="A4913" s="54"/>
      <c r="B4913" s="55">
        <v>4895</v>
      </c>
      <c r="C4913" s="55">
        <v>0</v>
      </c>
      <c r="D4913" s="55">
        <v>0</v>
      </c>
      <c r="E4913" s="55">
        <v>0</v>
      </c>
      <c r="F4913" s="55">
        <v>0</v>
      </c>
      <c r="G4913" s="55">
        <v>0</v>
      </c>
      <c r="H4913" s="55">
        <v>0</v>
      </c>
      <c r="I4913" s="55">
        <v>0</v>
      </c>
      <c r="J4913" s="55">
        <v>0</v>
      </c>
      <c r="K4913" s="55">
        <v>81483352.122482598</v>
      </c>
      <c r="L4913" s="55">
        <v>14100848.141118679</v>
      </c>
      <c r="M4913" s="56">
        <v>105437399.94478507</v>
      </c>
    </row>
    <row r="4914" spans="1:13" x14ac:dyDescent="0.4">
      <c r="A4914" s="51"/>
      <c r="B4914" s="52">
        <v>4896</v>
      </c>
      <c r="C4914" s="52">
        <v>32671234.030526612</v>
      </c>
      <c r="D4914" s="52">
        <v>0</v>
      </c>
      <c r="E4914" s="52">
        <v>0</v>
      </c>
      <c r="F4914" s="52">
        <v>0</v>
      </c>
      <c r="G4914" s="52">
        <v>0</v>
      </c>
      <c r="H4914" s="52">
        <v>0</v>
      </c>
      <c r="I4914" s="52">
        <v>0</v>
      </c>
      <c r="J4914" s="52">
        <v>0</v>
      </c>
      <c r="K4914" s="52">
        <v>8382077.117359099</v>
      </c>
      <c r="L4914" s="52">
        <v>0</v>
      </c>
      <c r="M4914" s="53">
        <v>41053311.14788571</v>
      </c>
    </row>
    <row r="4915" spans="1:13" x14ac:dyDescent="0.4">
      <c r="A4915" s="54"/>
      <c r="B4915" s="55">
        <v>4897</v>
      </c>
      <c r="C4915" s="55">
        <v>0</v>
      </c>
      <c r="D4915" s="55">
        <v>0</v>
      </c>
      <c r="E4915" s="55">
        <v>0</v>
      </c>
      <c r="F4915" s="55">
        <v>0</v>
      </c>
      <c r="G4915" s="55">
        <v>0</v>
      </c>
      <c r="H4915" s="55">
        <v>9981015.1155206524</v>
      </c>
      <c r="I4915" s="55">
        <v>0</v>
      </c>
      <c r="J4915" s="55">
        <v>0</v>
      </c>
      <c r="K4915" s="55">
        <v>7635189.6688839793</v>
      </c>
      <c r="L4915" s="55">
        <v>0</v>
      </c>
      <c r="M4915" s="56">
        <v>17616204.784404632</v>
      </c>
    </row>
    <row r="4916" spans="1:13" x14ac:dyDescent="0.4">
      <c r="A4916" s="51"/>
      <c r="B4916" s="52">
        <v>4898</v>
      </c>
      <c r="C4916" s="52">
        <v>0</v>
      </c>
      <c r="D4916" s="52">
        <v>0</v>
      </c>
      <c r="E4916" s="52">
        <v>0</v>
      </c>
      <c r="F4916" s="52">
        <v>0</v>
      </c>
      <c r="G4916" s="52">
        <v>0</v>
      </c>
      <c r="H4916" s="52">
        <v>0</v>
      </c>
      <c r="I4916" s="52">
        <v>0</v>
      </c>
      <c r="J4916" s="52">
        <v>0</v>
      </c>
      <c r="K4916" s="52">
        <v>0</v>
      </c>
      <c r="L4916" s="52">
        <v>0</v>
      </c>
      <c r="M4916" s="53">
        <v>0</v>
      </c>
    </row>
    <row r="4917" spans="1:13" x14ac:dyDescent="0.4">
      <c r="A4917" s="54"/>
      <c r="B4917" s="55">
        <v>4899</v>
      </c>
      <c r="C4917" s="55">
        <v>0</v>
      </c>
      <c r="D4917" s="55">
        <v>0</v>
      </c>
      <c r="E4917" s="55">
        <v>0</v>
      </c>
      <c r="F4917" s="55">
        <v>0</v>
      </c>
      <c r="G4917" s="55">
        <v>0</v>
      </c>
      <c r="H4917" s="55">
        <v>0</v>
      </c>
      <c r="I4917" s="55">
        <v>15807433.112573871</v>
      </c>
      <c r="J4917" s="55">
        <v>0</v>
      </c>
      <c r="K4917" s="55">
        <v>0</v>
      </c>
      <c r="L4917" s="55">
        <v>0</v>
      </c>
      <c r="M4917" s="56">
        <v>15807433.112573871</v>
      </c>
    </row>
    <row r="4918" spans="1:13" x14ac:dyDescent="0.4">
      <c r="A4918" s="51"/>
      <c r="B4918" s="52">
        <v>4900</v>
      </c>
      <c r="C4918" s="52">
        <v>0</v>
      </c>
      <c r="D4918" s="52">
        <v>0</v>
      </c>
      <c r="E4918" s="52">
        <v>0</v>
      </c>
      <c r="F4918" s="52">
        <v>0</v>
      </c>
      <c r="G4918" s="52">
        <v>0</v>
      </c>
      <c r="H4918" s="52">
        <v>0</v>
      </c>
      <c r="I4918" s="52">
        <v>0</v>
      </c>
      <c r="J4918" s="52">
        <v>0</v>
      </c>
      <c r="K4918" s="52">
        <v>0</v>
      </c>
      <c r="L4918" s="52">
        <v>0</v>
      </c>
      <c r="M4918" s="53">
        <v>0</v>
      </c>
    </row>
    <row r="4919" spans="1:13" x14ac:dyDescent="0.4">
      <c r="A4919" s="54"/>
      <c r="B4919" s="55">
        <v>4901</v>
      </c>
      <c r="C4919" s="55">
        <v>0</v>
      </c>
      <c r="D4919" s="55">
        <v>0</v>
      </c>
      <c r="E4919" s="55">
        <v>0</v>
      </c>
      <c r="F4919" s="55">
        <v>0</v>
      </c>
      <c r="G4919" s="55">
        <v>0</v>
      </c>
      <c r="H4919" s="55">
        <v>0</v>
      </c>
      <c r="I4919" s="55">
        <v>0</v>
      </c>
      <c r="J4919" s="55">
        <v>0</v>
      </c>
      <c r="K4919" s="55">
        <v>0</v>
      </c>
      <c r="L4919" s="55">
        <v>0</v>
      </c>
      <c r="M4919" s="56">
        <v>0</v>
      </c>
    </row>
    <row r="4920" spans="1:13" x14ac:dyDescent="0.4">
      <c r="A4920" s="51"/>
      <c r="B4920" s="52">
        <v>4902</v>
      </c>
      <c r="C4920" s="52">
        <v>0</v>
      </c>
      <c r="D4920" s="52">
        <v>0</v>
      </c>
      <c r="E4920" s="52">
        <v>0</v>
      </c>
      <c r="F4920" s="52">
        <v>0</v>
      </c>
      <c r="G4920" s="52">
        <v>0</v>
      </c>
      <c r="H4920" s="52">
        <v>0</v>
      </c>
      <c r="I4920" s="52">
        <v>0</v>
      </c>
      <c r="J4920" s="52">
        <v>0</v>
      </c>
      <c r="K4920" s="52">
        <v>0</v>
      </c>
      <c r="L4920" s="52">
        <v>0</v>
      </c>
      <c r="M4920" s="53">
        <v>0</v>
      </c>
    </row>
    <row r="4921" spans="1:13" x14ac:dyDescent="0.4">
      <c r="A4921" s="54"/>
      <c r="B4921" s="55">
        <v>4903</v>
      </c>
      <c r="C4921" s="55">
        <v>0</v>
      </c>
      <c r="D4921" s="55">
        <v>0</v>
      </c>
      <c r="E4921" s="55">
        <v>0</v>
      </c>
      <c r="F4921" s="55">
        <v>0</v>
      </c>
      <c r="G4921" s="55">
        <v>6625295.2668416947</v>
      </c>
      <c r="H4921" s="55">
        <v>0</v>
      </c>
      <c r="I4921" s="55">
        <v>0</v>
      </c>
      <c r="J4921" s="55">
        <v>0</v>
      </c>
      <c r="K4921" s="55">
        <v>0</v>
      </c>
      <c r="L4921" s="55">
        <v>0</v>
      </c>
      <c r="M4921" s="56">
        <v>6625295.2668416947</v>
      </c>
    </row>
    <row r="4922" spans="1:13" x14ac:dyDescent="0.4">
      <c r="A4922" s="51"/>
      <c r="B4922" s="52">
        <v>4904</v>
      </c>
      <c r="C4922" s="52">
        <v>11015270.746147703</v>
      </c>
      <c r="D4922" s="52">
        <v>0</v>
      </c>
      <c r="E4922" s="52">
        <v>0</v>
      </c>
      <c r="F4922" s="52">
        <v>0</v>
      </c>
      <c r="G4922" s="52">
        <v>0</v>
      </c>
      <c r="H4922" s="52">
        <v>0</v>
      </c>
      <c r="I4922" s="52">
        <v>0</v>
      </c>
      <c r="J4922" s="52">
        <v>0</v>
      </c>
      <c r="K4922" s="52">
        <v>0</v>
      </c>
      <c r="L4922" s="52">
        <v>0</v>
      </c>
      <c r="M4922" s="53">
        <v>123940085.46195282</v>
      </c>
    </row>
    <row r="4923" spans="1:13" x14ac:dyDescent="0.4">
      <c r="A4923" s="54"/>
      <c r="B4923" s="55">
        <v>4905</v>
      </c>
      <c r="C4923" s="55">
        <v>0</v>
      </c>
      <c r="D4923" s="55">
        <v>11223095.922929175</v>
      </c>
      <c r="E4923" s="55">
        <v>0</v>
      </c>
      <c r="F4923" s="55">
        <v>0</v>
      </c>
      <c r="G4923" s="55">
        <v>113314412.64050396</v>
      </c>
      <c r="H4923" s="55">
        <v>0</v>
      </c>
      <c r="I4923" s="55">
        <v>14159176.593681091</v>
      </c>
      <c r="J4923" s="55">
        <v>0</v>
      </c>
      <c r="K4923" s="55">
        <v>0</v>
      </c>
      <c r="L4923" s="55">
        <v>0</v>
      </c>
      <c r="M4923" s="56">
        <v>138696685.15711424</v>
      </c>
    </row>
    <row r="4924" spans="1:13" x14ac:dyDescent="0.4">
      <c r="A4924" s="51"/>
      <c r="B4924" s="52">
        <v>4906</v>
      </c>
      <c r="C4924" s="52">
        <v>0</v>
      </c>
      <c r="D4924" s="52">
        <v>0</v>
      </c>
      <c r="E4924" s="52">
        <v>0</v>
      </c>
      <c r="F4924" s="52">
        <v>0</v>
      </c>
      <c r="G4924" s="52">
        <v>0</v>
      </c>
      <c r="H4924" s="52">
        <v>0</v>
      </c>
      <c r="I4924" s="52">
        <v>10969395.611557402</v>
      </c>
      <c r="J4924" s="52">
        <v>0</v>
      </c>
      <c r="K4924" s="52">
        <v>0</v>
      </c>
      <c r="L4924" s="52">
        <v>0</v>
      </c>
      <c r="M4924" s="53">
        <v>17972034.830361813</v>
      </c>
    </row>
    <row r="4925" spans="1:13" x14ac:dyDescent="0.4">
      <c r="A4925" s="54"/>
      <c r="B4925" s="55">
        <v>4907</v>
      </c>
      <c r="C4925" s="55">
        <v>0</v>
      </c>
      <c r="D4925" s="55">
        <v>0</v>
      </c>
      <c r="E4925" s="55">
        <v>0</v>
      </c>
      <c r="F4925" s="55">
        <v>0</v>
      </c>
      <c r="G4925" s="55">
        <v>0</v>
      </c>
      <c r="H4925" s="55">
        <v>0</v>
      </c>
      <c r="I4925" s="55">
        <v>0</v>
      </c>
      <c r="J4925" s="55">
        <v>0</v>
      </c>
      <c r="K4925" s="55">
        <v>0</v>
      </c>
      <c r="L4925" s="55">
        <v>0</v>
      </c>
      <c r="M4925" s="56">
        <v>0</v>
      </c>
    </row>
    <row r="4926" spans="1:13" x14ac:dyDescent="0.4">
      <c r="A4926" s="51"/>
      <c r="B4926" s="52">
        <v>4908</v>
      </c>
      <c r="C4926" s="52">
        <v>0</v>
      </c>
      <c r="D4926" s="52">
        <v>0</v>
      </c>
      <c r="E4926" s="52">
        <v>0</v>
      </c>
      <c r="F4926" s="52">
        <v>0</v>
      </c>
      <c r="G4926" s="52">
        <v>0</v>
      </c>
      <c r="H4926" s="52">
        <v>0</v>
      </c>
      <c r="I4926" s="52">
        <v>0</v>
      </c>
      <c r="J4926" s="52">
        <v>18562233.064387958</v>
      </c>
      <c r="K4926" s="52">
        <v>0</v>
      </c>
      <c r="L4926" s="52">
        <v>0</v>
      </c>
      <c r="M4926" s="53">
        <v>0</v>
      </c>
    </row>
    <row r="4927" spans="1:13" x14ac:dyDescent="0.4">
      <c r="A4927" s="54"/>
      <c r="B4927" s="55">
        <v>4909</v>
      </c>
      <c r="C4927" s="55">
        <v>0</v>
      </c>
      <c r="D4927" s="55">
        <v>0</v>
      </c>
      <c r="E4927" s="55">
        <v>7259096.7652234156</v>
      </c>
      <c r="F4927" s="55">
        <v>0</v>
      </c>
      <c r="G4927" s="55">
        <v>0</v>
      </c>
      <c r="H4927" s="55">
        <v>0</v>
      </c>
      <c r="I4927" s="55">
        <v>0</v>
      </c>
      <c r="J4927" s="55">
        <v>0</v>
      </c>
      <c r="K4927" s="55">
        <v>0</v>
      </c>
      <c r="L4927" s="55">
        <v>0</v>
      </c>
      <c r="M4927" s="56">
        <v>7259096.7652234156</v>
      </c>
    </row>
    <row r="4928" spans="1:13" x14ac:dyDescent="0.4">
      <c r="A4928" s="51"/>
      <c r="B4928" s="52">
        <v>4910</v>
      </c>
      <c r="C4928" s="52">
        <v>0</v>
      </c>
      <c r="D4928" s="52">
        <v>116046690.23714592</v>
      </c>
      <c r="E4928" s="52">
        <v>0</v>
      </c>
      <c r="F4928" s="52">
        <v>0</v>
      </c>
      <c r="G4928" s="52">
        <v>0</v>
      </c>
      <c r="H4928" s="52">
        <v>0</v>
      </c>
      <c r="I4928" s="52">
        <v>0</v>
      </c>
      <c r="J4928" s="52">
        <v>0</v>
      </c>
      <c r="K4928" s="52">
        <v>0</v>
      </c>
      <c r="L4928" s="52">
        <v>0</v>
      </c>
      <c r="M4928" s="53">
        <v>116046690.23714592</v>
      </c>
    </row>
    <row r="4929" spans="1:13" x14ac:dyDescent="0.4">
      <c r="A4929" s="54"/>
      <c r="B4929" s="55">
        <v>4911</v>
      </c>
      <c r="C4929" s="55">
        <v>0</v>
      </c>
      <c r="D4929" s="55">
        <v>0</v>
      </c>
      <c r="E4929" s="55">
        <v>0</v>
      </c>
      <c r="F4929" s="55">
        <v>7852066.5852239132</v>
      </c>
      <c r="G4929" s="55">
        <v>0</v>
      </c>
      <c r="H4929" s="55">
        <v>0</v>
      </c>
      <c r="I4929" s="55">
        <v>0</v>
      </c>
      <c r="J4929" s="55">
        <v>0</v>
      </c>
      <c r="K4929" s="55">
        <v>0</v>
      </c>
      <c r="L4929" s="55">
        <v>0</v>
      </c>
      <c r="M4929" s="56">
        <v>7852066.5852239132</v>
      </c>
    </row>
    <row r="4930" spans="1:13" x14ac:dyDescent="0.4">
      <c r="A4930" s="51"/>
      <c r="B4930" s="52">
        <v>4912</v>
      </c>
      <c r="C4930" s="52">
        <v>0</v>
      </c>
      <c r="D4930" s="52">
        <v>0</v>
      </c>
      <c r="E4930" s="52">
        <v>0</v>
      </c>
      <c r="F4930" s="52">
        <v>15030245.41925836</v>
      </c>
      <c r="G4930" s="52">
        <v>0</v>
      </c>
      <c r="H4930" s="52">
        <v>0</v>
      </c>
      <c r="I4930" s="52">
        <v>0</v>
      </c>
      <c r="J4930" s="52">
        <v>0</v>
      </c>
      <c r="K4930" s="52">
        <v>0</v>
      </c>
      <c r="L4930" s="52">
        <v>0</v>
      </c>
      <c r="M4930" s="53">
        <v>15030245.41925836</v>
      </c>
    </row>
    <row r="4931" spans="1:13" x14ac:dyDescent="0.4">
      <c r="A4931" s="54"/>
      <c r="B4931" s="55">
        <v>4913</v>
      </c>
      <c r="C4931" s="55">
        <v>0</v>
      </c>
      <c r="D4931" s="55">
        <v>0</v>
      </c>
      <c r="E4931" s="55">
        <v>0</v>
      </c>
      <c r="F4931" s="55">
        <v>0</v>
      </c>
      <c r="G4931" s="55">
        <v>0</v>
      </c>
      <c r="H4931" s="55">
        <v>0</v>
      </c>
      <c r="I4931" s="55">
        <v>0</v>
      </c>
      <c r="J4931" s="55">
        <v>0</v>
      </c>
      <c r="K4931" s="55">
        <v>0</v>
      </c>
      <c r="L4931" s="55">
        <v>8101340.0653860541</v>
      </c>
      <c r="M4931" s="56">
        <v>8101340.0653860541</v>
      </c>
    </row>
    <row r="4932" spans="1:13" x14ac:dyDescent="0.4">
      <c r="A4932" s="51"/>
      <c r="B4932" s="52">
        <v>4914</v>
      </c>
      <c r="C4932" s="52">
        <v>0</v>
      </c>
      <c r="D4932" s="52">
        <v>0</v>
      </c>
      <c r="E4932" s="52">
        <v>19177020.631091259</v>
      </c>
      <c r="F4932" s="52">
        <v>0</v>
      </c>
      <c r="G4932" s="52">
        <v>0</v>
      </c>
      <c r="H4932" s="52">
        <v>0</v>
      </c>
      <c r="I4932" s="52">
        <v>0</v>
      </c>
      <c r="J4932" s="52">
        <v>0</v>
      </c>
      <c r="K4932" s="52">
        <v>0</v>
      </c>
      <c r="L4932" s="52">
        <v>0</v>
      </c>
      <c r="M4932" s="53">
        <v>19177020.631091259</v>
      </c>
    </row>
    <row r="4933" spans="1:13" x14ac:dyDescent="0.4">
      <c r="A4933" s="54"/>
      <c r="B4933" s="55">
        <v>4915</v>
      </c>
      <c r="C4933" s="55">
        <v>0</v>
      </c>
      <c r="D4933" s="55">
        <v>0</v>
      </c>
      <c r="E4933" s="55">
        <v>6794916.2959902473</v>
      </c>
      <c r="F4933" s="55">
        <v>6769112.6833011406</v>
      </c>
      <c r="G4933" s="55">
        <v>0</v>
      </c>
      <c r="H4933" s="55">
        <v>6960809.7778439345</v>
      </c>
      <c r="I4933" s="55">
        <v>0</v>
      </c>
      <c r="J4933" s="55">
        <v>0</v>
      </c>
      <c r="K4933" s="55">
        <v>0</v>
      </c>
      <c r="L4933" s="55">
        <v>0</v>
      </c>
      <c r="M4933" s="56">
        <v>20524838.75713532</v>
      </c>
    </row>
    <row r="4934" spans="1:13" x14ac:dyDescent="0.4">
      <c r="A4934" s="51"/>
      <c r="B4934" s="52">
        <v>4916</v>
      </c>
      <c r="C4934" s="52">
        <v>0</v>
      </c>
      <c r="D4934" s="52">
        <v>1020350470.075737</v>
      </c>
      <c r="E4934" s="52">
        <v>0</v>
      </c>
      <c r="F4934" s="52">
        <v>0</v>
      </c>
      <c r="G4934" s="52">
        <v>0</v>
      </c>
      <c r="H4934" s="52">
        <v>0</v>
      </c>
      <c r="I4934" s="52">
        <v>0</v>
      </c>
      <c r="J4934" s="52">
        <v>0</v>
      </c>
      <c r="K4934" s="52">
        <v>0</v>
      </c>
      <c r="L4934" s="52">
        <v>13404510.590482498</v>
      </c>
      <c r="M4934" s="53">
        <v>1033754980.6662196</v>
      </c>
    </row>
    <row r="4935" spans="1:13" x14ac:dyDescent="0.4">
      <c r="A4935" s="54"/>
      <c r="B4935" s="55">
        <v>4917</v>
      </c>
      <c r="C4935" s="55">
        <v>0</v>
      </c>
      <c r="D4935" s="55">
        <v>0</v>
      </c>
      <c r="E4935" s="55">
        <v>0</v>
      </c>
      <c r="F4935" s="55">
        <v>0</v>
      </c>
      <c r="G4935" s="55">
        <v>0</v>
      </c>
      <c r="H4935" s="55">
        <v>0</v>
      </c>
      <c r="I4935" s="55">
        <v>0</v>
      </c>
      <c r="J4935" s="55">
        <v>0</v>
      </c>
      <c r="K4935" s="55">
        <v>0</v>
      </c>
      <c r="L4935" s="55">
        <v>35556677.132325917</v>
      </c>
      <c r="M4935" s="56">
        <v>35556677.132325917</v>
      </c>
    </row>
    <row r="4936" spans="1:13" x14ac:dyDescent="0.4">
      <c r="A4936" s="51"/>
      <c r="B4936" s="52">
        <v>4918</v>
      </c>
      <c r="C4936" s="52">
        <v>14639711.920334004</v>
      </c>
      <c r="D4936" s="52">
        <v>0</v>
      </c>
      <c r="E4936" s="52">
        <v>0</v>
      </c>
      <c r="F4936" s="52">
        <v>0</v>
      </c>
      <c r="G4936" s="52">
        <v>0</v>
      </c>
      <c r="H4936" s="52">
        <v>16760795.2798742</v>
      </c>
      <c r="I4936" s="52">
        <v>0</v>
      </c>
      <c r="J4936" s="52">
        <v>0</v>
      </c>
      <c r="K4936" s="52">
        <v>0</v>
      </c>
      <c r="L4936" s="52">
        <v>8784742.3025497384</v>
      </c>
      <c r="M4936" s="53">
        <v>40185249.502757937</v>
      </c>
    </row>
    <row r="4937" spans="1:13" x14ac:dyDescent="0.4">
      <c r="A4937" s="54"/>
      <c r="B4937" s="55">
        <v>4919</v>
      </c>
      <c r="C4937" s="55">
        <v>0</v>
      </c>
      <c r="D4937" s="55">
        <v>0</v>
      </c>
      <c r="E4937" s="55">
        <v>0</v>
      </c>
      <c r="F4937" s="55">
        <v>0</v>
      </c>
      <c r="G4937" s="55">
        <v>0</v>
      </c>
      <c r="H4937" s="55">
        <v>0</v>
      </c>
      <c r="I4937" s="55">
        <v>5847606.6567021869</v>
      </c>
      <c r="J4937" s="55">
        <v>0</v>
      </c>
      <c r="K4937" s="55">
        <v>0</v>
      </c>
      <c r="L4937" s="55">
        <v>0</v>
      </c>
      <c r="M4937" s="56">
        <v>5847606.6567021869</v>
      </c>
    </row>
    <row r="4938" spans="1:13" x14ac:dyDescent="0.4">
      <c r="A4938" s="51"/>
      <c r="B4938" s="52">
        <v>4920</v>
      </c>
      <c r="C4938" s="52">
        <v>0</v>
      </c>
      <c r="D4938" s="52">
        <v>0</v>
      </c>
      <c r="E4938" s="52">
        <v>0</v>
      </c>
      <c r="F4938" s="52">
        <v>0</v>
      </c>
      <c r="G4938" s="52">
        <v>0</v>
      </c>
      <c r="H4938" s="52">
        <v>0</v>
      </c>
      <c r="I4938" s="52">
        <v>0</v>
      </c>
      <c r="J4938" s="52">
        <v>0</v>
      </c>
      <c r="K4938" s="52">
        <v>0</v>
      </c>
      <c r="L4938" s="52">
        <v>0</v>
      </c>
      <c r="M4938" s="53">
        <v>0</v>
      </c>
    </row>
    <row r="4939" spans="1:13" x14ac:dyDescent="0.4">
      <c r="A4939" s="54"/>
      <c r="B4939" s="55">
        <v>4921</v>
      </c>
      <c r="C4939" s="55">
        <v>0</v>
      </c>
      <c r="D4939" s="55">
        <v>0</v>
      </c>
      <c r="E4939" s="55">
        <v>0</v>
      </c>
      <c r="F4939" s="55">
        <v>0</v>
      </c>
      <c r="G4939" s="55">
        <v>0</v>
      </c>
      <c r="H4939" s="55">
        <v>0</v>
      </c>
      <c r="I4939" s="55">
        <v>0</v>
      </c>
      <c r="J4939" s="55">
        <v>0</v>
      </c>
      <c r="K4939" s="55">
        <v>0</v>
      </c>
      <c r="L4939" s="55">
        <v>0</v>
      </c>
      <c r="M4939" s="56">
        <v>0</v>
      </c>
    </row>
    <row r="4940" spans="1:13" x14ac:dyDescent="0.4">
      <c r="A4940" s="51"/>
      <c r="B4940" s="52">
        <v>4922</v>
      </c>
      <c r="C4940" s="52">
        <v>0</v>
      </c>
      <c r="D4940" s="52">
        <v>30007242.025001619</v>
      </c>
      <c r="E4940" s="52">
        <v>0</v>
      </c>
      <c r="F4940" s="52">
        <v>0</v>
      </c>
      <c r="G4940" s="52">
        <v>0</v>
      </c>
      <c r="H4940" s="52">
        <v>0</v>
      </c>
      <c r="I4940" s="52">
        <v>0</v>
      </c>
      <c r="J4940" s="52">
        <v>0</v>
      </c>
      <c r="K4940" s="52">
        <v>0</v>
      </c>
      <c r="L4940" s="52">
        <v>0</v>
      </c>
      <c r="M4940" s="53">
        <v>30007242.025001619</v>
      </c>
    </row>
    <row r="4941" spans="1:13" x14ac:dyDescent="0.4">
      <c r="A4941" s="54"/>
      <c r="B4941" s="55">
        <v>4923</v>
      </c>
      <c r="C4941" s="55">
        <v>0</v>
      </c>
      <c r="D4941" s="55">
        <v>0</v>
      </c>
      <c r="E4941" s="55">
        <v>0</v>
      </c>
      <c r="F4941" s="55">
        <v>0</v>
      </c>
      <c r="G4941" s="55">
        <v>0</v>
      </c>
      <c r="H4941" s="55">
        <v>7553469.0688851839</v>
      </c>
      <c r="I4941" s="55">
        <v>0</v>
      </c>
      <c r="J4941" s="55">
        <v>0</v>
      </c>
      <c r="K4941" s="55">
        <v>0</v>
      </c>
      <c r="L4941" s="55">
        <v>0</v>
      </c>
      <c r="M4941" s="56">
        <v>7553469.0688851839</v>
      </c>
    </row>
    <row r="4942" spans="1:13" x14ac:dyDescent="0.4">
      <c r="A4942" s="51"/>
      <c r="B4942" s="52">
        <v>4924</v>
      </c>
      <c r="C4942" s="52">
        <v>0</v>
      </c>
      <c r="D4942" s="52">
        <v>0</v>
      </c>
      <c r="E4942" s="52">
        <v>0</v>
      </c>
      <c r="F4942" s="52">
        <v>0</v>
      </c>
      <c r="G4942" s="52">
        <v>8808227.6316613648</v>
      </c>
      <c r="H4942" s="52">
        <v>0</v>
      </c>
      <c r="I4942" s="52">
        <v>0</v>
      </c>
      <c r="J4942" s="52">
        <v>0</v>
      </c>
      <c r="K4942" s="52">
        <v>7780856.8036365742</v>
      </c>
      <c r="L4942" s="52">
        <v>0</v>
      </c>
      <c r="M4942" s="53">
        <v>16589084.43529794</v>
      </c>
    </row>
    <row r="4943" spans="1:13" x14ac:dyDescent="0.4">
      <c r="A4943" s="54"/>
      <c r="B4943" s="55">
        <v>4925</v>
      </c>
      <c r="C4943" s="55">
        <v>44923888.004029967</v>
      </c>
      <c r="D4943" s="55">
        <v>0</v>
      </c>
      <c r="E4943" s="55">
        <v>0</v>
      </c>
      <c r="F4943" s="55">
        <v>0</v>
      </c>
      <c r="G4943" s="55">
        <v>0</v>
      </c>
      <c r="H4943" s="55">
        <v>0</v>
      </c>
      <c r="I4943" s="55">
        <v>7366047.768931401</v>
      </c>
      <c r="J4943" s="55">
        <v>0</v>
      </c>
      <c r="K4943" s="55">
        <v>6605737.0083241286</v>
      </c>
      <c r="L4943" s="55">
        <v>0</v>
      </c>
      <c r="M4943" s="56">
        <v>58895672.781285502</v>
      </c>
    </row>
    <row r="4944" spans="1:13" x14ac:dyDescent="0.4">
      <c r="A4944" s="51"/>
      <c r="B4944" s="52">
        <v>4926</v>
      </c>
      <c r="C4944" s="52">
        <v>0</v>
      </c>
      <c r="D4944" s="52">
        <v>0</v>
      </c>
      <c r="E4944" s="52">
        <v>0</v>
      </c>
      <c r="F4944" s="52">
        <v>0</v>
      </c>
      <c r="G4944" s="52">
        <v>10347444.85095565</v>
      </c>
      <c r="H4944" s="52">
        <v>0</v>
      </c>
      <c r="I4944" s="52">
        <v>6175741.7672300208</v>
      </c>
      <c r="J4944" s="52">
        <v>0</v>
      </c>
      <c r="K4944" s="52">
        <v>0</v>
      </c>
      <c r="L4944" s="52">
        <v>0</v>
      </c>
      <c r="M4944" s="53">
        <v>16523186.618185673</v>
      </c>
    </row>
    <row r="4945" spans="1:13" x14ac:dyDescent="0.4">
      <c r="A4945" s="54"/>
      <c r="B4945" s="55">
        <v>4927</v>
      </c>
      <c r="C4945" s="55">
        <v>0</v>
      </c>
      <c r="D4945" s="55">
        <v>6417526.9150228146</v>
      </c>
      <c r="E4945" s="55">
        <v>0</v>
      </c>
      <c r="F4945" s="55">
        <v>0</v>
      </c>
      <c r="G4945" s="55">
        <v>0</v>
      </c>
      <c r="H4945" s="55">
        <v>0</v>
      </c>
      <c r="I4945" s="55">
        <v>0</v>
      </c>
      <c r="J4945" s="55">
        <v>0</v>
      </c>
      <c r="K4945" s="55">
        <v>0</v>
      </c>
      <c r="L4945" s="55">
        <v>0</v>
      </c>
      <c r="M4945" s="56">
        <v>6417526.9150228146</v>
      </c>
    </row>
    <row r="4946" spans="1:13" x14ac:dyDescent="0.4">
      <c r="A4946" s="51"/>
      <c r="B4946" s="52">
        <v>4928</v>
      </c>
      <c r="C4946" s="52">
        <v>0</v>
      </c>
      <c r="D4946" s="52">
        <v>0</v>
      </c>
      <c r="E4946" s="52">
        <v>57523808.365095548</v>
      </c>
      <c r="F4946" s="52">
        <v>0</v>
      </c>
      <c r="G4946" s="52">
        <v>0</v>
      </c>
      <c r="H4946" s="52">
        <v>0</v>
      </c>
      <c r="I4946" s="52">
        <v>38272481.939990662</v>
      </c>
      <c r="J4946" s="52">
        <v>54889856.25566797</v>
      </c>
      <c r="K4946" s="52">
        <v>0</v>
      </c>
      <c r="L4946" s="52">
        <v>0</v>
      </c>
      <c r="M4946" s="53">
        <v>95796290.305086225</v>
      </c>
    </row>
    <row r="4947" spans="1:13" x14ac:dyDescent="0.4">
      <c r="A4947" s="54"/>
      <c r="B4947" s="55">
        <v>4929</v>
      </c>
      <c r="C4947" s="55">
        <v>0</v>
      </c>
      <c r="D4947" s="55">
        <v>0</v>
      </c>
      <c r="E4947" s="55">
        <v>0</v>
      </c>
      <c r="F4947" s="55">
        <v>21662309.547721498</v>
      </c>
      <c r="G4947" s="55">
        <v>8491713.0393566694</v>
      </c>
      <c r="H4947" s="55">
        <v>0</v>
      </c>
      <c r="I4947" s="55">
        <v>0</v>
      </c>
      <c r="J4947" s="55">
        <v>0</v>
      </c>
      <c r="K4947" s="55">
        <v>0</v>
      </c>
      <c r="L4947" s="55">
        <v>0</v>
      </c>
      <c r="M4947" s="56">
        <v>30154022.587078162</v>
      </c>
    </row>
    <row r="4948" spans="1:13" x14ac:dyDescent="0.4">
      <c r="A4948" s="51"/>
      <c r="B4948" s="52">
        <v>4930</v>
      </c>
      <c r="C4948" s="52">
        <v>0</v>
      </c>
      <c r="D4948" s="52">
        <v>0</v>
      </c>
      <c r="E4948" s="52">
        <v>84522102.424782187</v>
      </c>
      <c r="F4948" s="52">
        <v>6572566.9686811166</v>
      </c>
      <c r="G4948" s="52">
        <v>11306435.751667039</v>
      </c>
      <c r="H4948" s="52">
        <v>0</v>
      </c>
      <c r="I4948" s="52">
        <v>0</v>
      </c>
      <c r="J4948" s="52">
        <v>0</v>
      </c>
      <c r="K4948" s="52">
        <v>0</v>
      </c>
      <c r="L4948" s="52">
        <v>0</v>
      </c>
      <c r="M4948" s="53">
        <v>102401105.14513034</v>
      </c>
    </row>
    <row r="4949" spans="1:13" x14ac:dyDescent="0.4">
      <c r="A4949" s="54"/>
      <c r="B4949" s="55">
        <v>4931</v>
      </c>
      <c r="C4949" s="55">
        <v>0</v>
      </c>
      <c r="D4949" s="55">
        <v>10980334.230523232</v>
      </c>
      <c r="E4949" s="55">
        <v>0</v>
      </c>
      <c r="F4949" s="55">
        <v>0</v>
      </c>
      <c r="G4949" s="55">
        <v>0</v>
      </c>
      <c r="H4949" s="55">
        <v>0</v>
      </c>
      <c r="I4949" s="55">
        <v>0</v>
      </c>
      <c r="J4949" s="55">
        <v>0</v>
      </c>
      <c r="K4949" s="55">
        <v>0</v>
      </c>
      <c r="L4949" s="55">
        <v>0</v>
      </c>
      <c r="M4949" s="56">
        <v>39441667.146048248</v>
      </c>
    </row>
    <row r="4950" spans="1:13" x14ac:dyDescent="0.4">
      <c r="A4950" s="51"/>
      <c r="B4950" s="52">
        <v>4932</v>
      </c>
      <c r="C4950" s="52">
        <v>0</v>
      </c>
      <c r="D4950" s="52">
        <v>0</v>
      </c>
      <c r="E4950" s="52">
        <v>0</v>
      </c>
      <c r="F4950" s="52">
        <v>0</v>
      </c>
      <c r="G4950" s="52">
        <v>0</v>
      </c>
      <c r="H4950" s="52">
        <v>0</v>
      </c>
      <c r="I4950" s="52">
        <v>0</v>
      </c>
      <c r="J4950" s="52">
        <v>0</v>
      </c>
      <c r="K4950" s="52">
        <v>0</v>
      </c>
      <c r="L4950" s="52">
        <v>0</v>
      </c>
      <c r="M4950" s="53">
        <v>0</v>
      </c>
    </row>
    <row r="4951" spans="1:13" x14ac:dyDescent="0.4">
      <c r="A4951" s="54"/>
      <c r="B4951" s="55">
        <v>4933</v>
      </c>
      <c r="C4951" s="55">
        <v>0</v>
      </c>
      <c r="D4951" s="55">
        <v>0</v>
      </c>
      <c r="E4951" s="55">
        <v>0</v>
      </c>
      <c r="F4951" s="55">
        <v>0</v>
      </c>
      <c r="G4951" s="55">
        <v>0</v>
      </c>
      <c r="H4951" s="55">
        <v>0</v>
      </c>
      <c r="I4951" s="55">
        <v>0</v>
      </c>
      <c r="J4951" s="55">
        <v>70000411.535270214</v>
      </c>
      <c r="K4951" s="55">
        <v>0</v>
      </c>
      <c r="L4951" s="55">
        <v>0</v>
      </c>
      <c r="M4951" s="56">
        <v>0</v>
      </c>
    </row>
    <row r="4952" spans="1:13" x14ac:dyDescent="0.4">
      <c r="A4952" s="51"/>
      <c r="B4952" s="52">
        <v>4934</v>
      </c>
      <c r="C4952" s="52">
        <v>0</v>
      </c>
      <c r="D4952" s="52">
        <v>0</v>
      </c>
      <c r="E4952" s="52">
        <v>0</v>
      </c>
      <c r="F4952" s="52">
        <v>18194998.708879922</v>
      </c>
      <c r="G4952" s="52">
        <v>6049406.422779195</v>
      </c>
      <c r="H4952" s="52">
        <v>0</v>
      </c>
      <c r="I4952" s="52">
        <v>0</v>
      </c>
      <c r="J4952" s="52">
        <v>0</v>
      </c>
      <c r="K4952" s="52">
        <v>0</v>
      </c>
      <c r="L4952" s="52">
        <v>0</v>
      </c>
      <c r="M4952" s="53">
        <v>24244405.131659113</v>
      </c>
    </row>
    <row r="4953" spans="1:13" x14ac:dyDescent="0.4">
      <c r="A4953" s="54"/>
      <c r="B4953" s="55">
        <v>4935</v>
      </c>
      <c r="C4953" s="55">
        <v>0</v>
      </c>
      <c r="D4953" s="55">
        <v>0</v>
      </c>
      <c r="E4953" s="55">
        <v>0</v>
      </c>
      <c r="F4953" s="55">
        <v>0</v>
      </c>
      <c r="G4953" s="55">
        <v>0</v>
      </c>
      <c r="H4953" s="55">
        <v>0</v>
      </c>
      <c r="I4953" s="55">
        <v>0</v>
      </c>
      <c r="J4953" s="55">
        <v>7847564.7808649763</v>
      </c>
      <c r="K4953" s="55">
        <v>0</v>
      </c>
      <c r="L4953" s="55">
        <v>0</v>
      </c>
      <c r="M4953" s="56">
        <v>0</v>
      </c>
    </row>
    <row r="4954" spans="1:13" x14ac:dyDescent="0.4">
      <c r="A4954" s="51"/>
      <c r="B4954" s="52">
        <v>4936</v>
      </c>
      <c r="C4954" s="52">
        <v>44939440.591850221</v>
      </c>
      <c r="D4954" s="52">
        <v>0</v>
      </c>
      <c r="E4954" s="52">
        <v>0</v>
      </c>
      <c r="F4954" s="52">
        <v>0</v>
      </c>
      <c r="G4954" s="52">
        <v>0</v>
      </c>
      <c r="H4954" s="52">
        <v>0</v>
      </c>
      <c r="I4954" s="52">
        <v>0</v>
      </c>
      <c r="J4954" s="52">
        <v>0</v>
      </c>
      <c r="K4954" s="52">
        <v>0</v>
      </c>
      <c r="L4954" s="52">
        <v>0</v>
      </c>
      <c r="M4954" s="53">
        <v>52087850.821075574</v>
      </c>
    </row>
    <row r="4955" spans="1:13" x14ac:dyDescent="0.4">
      <c r="A4955" s="54"/>
      <c r="B4955" s="55">
        <v>4937</v>
      </c>
      <c r="C4955" s="55">
        <v>0</v>
      </c>
      <c r="D4955" s="55">
        <v>0</v>
      </c>
      <c r="E4955" s="55">
        <v>0</v>
      </c>
      <c r="F4955" s="55">
        <v>0</v>
      </c>
      <c r="G4955" s="55">
        <v>0</v>
      </c>
      <c r="H4955" s="55">
        <v>12076192.738035742</v>
      </c>
      <c r="I4955" s="55">
        <v>0</v>
      </c>
      <c r="J4955" s="55">
        <v>0</v>
      </c>
      <c r="K4955" s="55">
        <v>0</v>
      </c>
      <c r="L4955" s="55">
        <v>0</v>
      </c>
      <c r="M4955" s="56">
        <v>12076192.738035742</v>
      </c>
    </row>
    <row r="4956" spans="1:13" x14ac:dyDescent="0.4">
      <c r="A4956" s="51"/>
      <c r="B4956" s="52">
        <v>4938</v>
      </c>
      <c r="C4956" s="52">
        <v>0</v>
      </c>
      <c r="D4956" s="52">
        <v>0</v>
      </c>
      <c r="E4956" s="52">
        <v>0</v>
      </c>
      <c r="F4956" s="52">
        <v>0</v>
      </c>
      <c r="G4956" s="52">
        <v>0</v>
      </c>
      <c r="H4956" s="52">
        <v>0</v>
      </c>
      <c r="I4956" s="52">
        <v>0</v>
      </c>
      <c r="J4956" s="52">
        <v>0</v>
      </c>
      <c r="K4956" s="52">
        <v>0</v>
      </c>
      <c r="L4956" s="52">
        <v>0</v>
      </c>
      <c r="M4956" s="53">
        <v>0</v>
      </c>
    </row>
    <row r="4957" spans="1:13" x14ac:dyDescent="0.4">
      <c r="A4957" s="54"/>
      <c r="B4957" s="55">
        <v>4939</v>
      </c>
      <c r="C4957" s="55">
        <v>0</v>
      </c>
      <c r="D4957" s="55">
        <v>0</v>
      </c>
      <c r="E4957" s="55">
        <v>0</v>
      </c>
      <c r="F4957" s="55">
        <v>0</v>
      </c>
      <c r="G4957" s="55">
        <v>0</v>
      </c>
      <c r="H4957" s="55">
        <v>0</v>
      </c>
      <c r="I4957" s="55">
        <v>0</v>
      </c>
      <c r="J4957" s="55">
        <v>0</v>
      </c>
      <c r="K4957" s="55">
        <v>0</v>
      </c>
      <c r="L4957" s="55">
        <v>0</v>
      </c>
      <c r="M4957" s="56">
        <v>0</v>
      </c>
    </row>
    <row r="4958" spans="1:13" x14ac:dyDescent="0.4">
      <c r="A4958" s="51"/>
      <c r="B4958" s="52">
        <v>4940</v>
      </c>
      <c r="C4958" s="52">
        <v>0</v>
      </c>
      <c r="D4958" s="52">
        <v>0</v>
      </c>
      <c r="E4958" s="52">
        <v>26012784.853729684</v>
      </c>
      <c r="F4958" s="52">
        <v>0</v>
      </c>
      <c r="G4958" s="52">
        <v>0</v>
      </c>
      <c r="H4958" s="52">
        <v>0</v>
      </c>
      <c r="I4958" s="52">
        <v>0</v>
      </c>
      <c r="J4958" s="52">
        <v>0</v>
      </c>
      <c r="K4958" s="52">
        <v>0</v>
      </c>
      <c r="L4958" s="52">
        <v>0</v>
      </c>
      <c r="M4958" s="53">
        <v>26012784.853729684</v>
      </c>
    </row>
    <row r="4959" spans="1:13" x14ac:dyDescent="0.4">
      <c r="A4959" s="54"/>
      <c r="B4959" s="55">
        <v>4941</v>
      </c>
      <c r="C4959" s="55">
        <v>0</v>
      </c>
      <c r="D4959" s="55">
        <v>0</v>
      </c>
      <c r="E4959" s="55">
        <v>14220543.668499894</v>
      </c>
      <c r="F4959" s="55">
        <v>0</v>
      </c>
      <c r="G4959" s="55">
        <v>0</v>
      </c>
      <c r="H4959" s="55">
        <v>0</v>
      </c>
      <c r="I4959" s="55">
        <v>6887490.6570452834</v>
      </c>
      <c r="J4959" s="55">
        <v>0</v>
      </c>
      <c r="K4959" s="55">
        <v>0</v>
      </c>
      <c r="L4959" s="55">
        <v>0</v>
      </c>
      <c r="M4959" s="56">
        <v>21108034.325545177</v>
      </c>
    </row>
    <row r="4960" spans="1:13" x14ac:dyDescent="0.4">
      <c r="A4960" s="51"/>
      <c r="B4960" s="52">
        <v>4942</v>
      </c>
      <c r="C4960" s="52">
        <v>0</v>
      </c>
      <c r="D4960" s="52">
        <v>0</v>
      </c>
      <c r="E4960" s="52">
        <v>6377042.0719902376</v>
      </c>
      <c r="F4960" s="52">
        <v>0</v>
      </c>
      <c r="G4960" s="52">
        <v>0</v>
      </c>
      <c r="H4960" s="52">
        <v>10892787.510551829</v>
      </c>
      <c r="I4960" s="52">
        <v>0</v>
      </c>
      <c r="J4960" s="52">
        <v>0</v>
      </c>
      <c r="K4960" s="52">
        <v>0</v>
      </c>
      <c r="L4960" s="52">
        <v>41780762.053044438</v>
      </c>
      <c r="M4960" s="53">
        <v>59050591.6355865</v>
      </c>
    </row>
    <row r="4961" spans="1:13" x14ac:dyDescent="0.4">
      <c r="A4961" s="54"/>
      <c r="B4961" s="55">
        <v>4943</v>
      </c>
      <c r="C4961" s="55">
        <v>0</v>
      </c>
      <c r="D4961" s="55">
        <v>0</v>
      </c>
      <c r="E4961" s="55">
        <v>10901023.053761665</v>
      </c>
      <c r="F4961" s="55">
        <v>0</v>
      </c>
      <c r="G4961" s="55">
        <v>0</v>
      </c>
      <c r="H4961" s="55">
        <v>0</v>
      </c>
      <c r="I4961" s="55">
        <v>0</v>
      </c>
      <c r="J4961" s="55">
        <v>0</v>
      </c>
      <c r="K4961" s="55">
        <v>0</v>
      </c>
      <c r="L4961" s="55">
        <v>0</v>
      </c>
      <c r="M4961" s="56">
        <v>10901023.053761665</v>
      </c>
    </row>
    <row r="4962" spans="1:13" x14ac:dyDescent="0.4">
      <c r="A4962" s="51"/>
      <c r="B4962" s="52">
        <v>4944</v>
      </c>
      <c r="C4962" s="52">
        <v>0</v>
      </c>
      <c r="D4962" s="52">
        <v>0</v>
      </c>
      <c r="E4962" s="52">
        <v>0</v>
      </c>
      <c r="F4962" s="52">
        <v>0</v>
      </c>
      <c r="G4962" s="52">
        <v>19688910.489093747</v>
      </c>
      <c r="H4962" s="52">
        <v>0</v>
      </c>
      <c r="I4962" s="52">
        <v>0</v>
      </c>
      <c r="J4962" s="52">
        <v>0</v>
      </c>
      <c r="K4962" s="52">
        <v>0</v>
      </c>
      <c r="L4962" s="52">
        <v>0</v>
      </c>
      <c r="M4962" s="53">
        <v>19688910.489093747</v>
      </c>
    </row>
    <row r="4963" spans="1:13" x14ac:dyDescent="0.4">
      <c r="A4963" s="54"/>
      <c r="B4963" s="55">
        <v>4945</v>
      </c>
      <c r="C4963" s="55">
        <v>0</v>
      </c>
      <c r="D4963" s="55">
        <v>0</v>
      </c>
      <c r="E4963" s="55">
        <v>0</v>
      </c>
      <c r="F4963" s="55">
        <v>0</v>
      </c>
      <c r="G4963" s="55">
        <v>0</v>
      </c>
      <c r="H4963" s="55">
        <v>0</v>
      </c>
      <c r="I4963" s="55">
        <v>0</v>
      </c>
      <c r="J4963" s="55">
        <v>0</v>
      </c>
      <c r="K4963" s="55">
        <v>0</v>
      </c>
      <c r="L4963" s="55">
        <v>0</v>
      </c>
      <c r="M4963" s="56">
        <v>0</v>
      </c>
    </row>
    <row r="4964" spans="1:13" x14ac:dyDescent="0.4">
      <c r="A4964" s="51"/>
      <c r="B4964" s="52">
        <v>4946</v>
      </c>
      <c r="C4964" s="52">
        <v>14474653.893168468</v>
      </c>
      <c r="D4964" s="52">
        <v>0</v>
      </c>
      <c r="E4964" s="52">
        <v>0</v>
      </c>
      <c r="F4964" s="52">
        <v>0</v>
      </c>
      <c r="G4964" s="52">
        <v>0</v>
      </c>
      <c r="H4964" s="52">
        <v>0</v>
      </c>
      <c r="I4964" s="52">
        <v>0</v>
      </c>
      <c r="J4964" s="52">
        <v>0</v>
      </c>
      <c r="K4964" s="52">
        <v>0</v>
      </c>
      <c r="L4964" s="52">
        <v>0</v>
      </c>
      <c r="M4964" s="53">
        <v>14474653.893168468</v>
      </c>
    </row>
    <row r="4965" spans="1:13" x14ac:dyDescent="0.4">
      <c r="A4965" s="54"/>
      <c r="B4965" s="55">
        <v>4947</v>
      </c>
      <c r="C4965" s="55">
        <v>0</v>
      </c>
      <c r="D4965" s="55">
        <v>0</v>
      </c>
      <c r="E4965" s="55">
        <v>0</v>
      </c>
      <c r="F4965" s="55">
        <v>0</v>
      </c>
      <c r="G4965" s="55">
        <v>0</v>
      </c>
      <c r="H4965" s="55">
        <v>7741376.515458961</v>
      </c>
      <c r="I4965" s="55">
        <v>19305800.821584854</v>
      </c>
      <c r="J4965" s="55">
        <v>0</v>
      </c>
      <c r="K4965" s="55">
        <v>0</v>
      </c>
      <c r="L4965" s="55">
        <v>0</v>
      </c>
      <c r="M4965" s="56">
        <v>27047177.337043814</v>
      </c>
    </row>
    <row r="4966" spans="1:13" x14ac:dyDescent="0.4">
      <c r="A4966" s="51"/>
      <c r="B4966" s="52">
        <v>4948</v>
      </c>
      <c r="C4966" s="52">
        <v>0</v>
      </c>
      <c r="D4966" s="52">
        <v>0</v>
      </c>
      <c r="E4966" s="52">
        <v>0</v>
      </c>
      <c r="F4966" s="52">
        <v>0</v>
      </c>
      <c r="G4966" s="52">
        <v>0</v>
      </c>
      <c r="H4966" s="52">
        <v>0</v>
      </c>
      <c r="I4966" s="52">
        <v>76599310.573129267</v>
      </c>
      <c r="J4966" s="52">
        <v>135475386.84461114</v>
      </c>
      <c r="K4966" s="52">
        <v>0</v>
      </c>
      <c r="L4966" s="52">
        <v>7528630.2305701934</v>
      </c>
      <c r="M4966" s="53">
        <v>84127940.803699449</v>
      </c>
    </row>
    <row r="4967" spans="1:13" x14ac:dyDescent="0.4">
      <c r="A4967" s="54"/>
      <c r="B4967" s="55">
        <v>4949</v>
      </c>
      <c r="C4967" s="55">
        <v>0</v>
      </c>
      <c r="D4967" s="55">
        <v>0</v>
      </c>
      <c r="E4967" s="55">
        <v>0</v>
      </c>
      <c r="F4967" s="55">
        <v>0</v>
      </c>
      <c r="G4967" s="55">
        <v>0</v>
      </c>
      <c r="H4967" s="55">
        <v>0</v>
      </c>
      <c r="I4967" s="55">
        <v>6541814.2904335605</v>
      </c>
      <c r="J4967" s="55">
        <v>0</v>
      </c>
      <c r="K4967" s="55">
        <v>0</v>
      </c>
      <c r="L4967" s="55">
        <v>0</v>
      </c>
      <c r="M4967" s="56">
        <v>6541814.2904335605</v>
      </c>
    </row>
    <row r="4968" spans="1:13" x14ac:dyDescent="0.4">
      <c r="A4968" s="51"/>
      <c r="B4968" s="52">
        <v>4950</v>
      </c>
      <c r="C4968" s="52">
        <v>0</v>
      </c>
      <c r="D4968" s="52">
        <v>0</v>
      </c>
      <c r="E4968" s="52">
        <v>0</v>
      </c>
      <c r="F4968" s="52">
        <v>0</v>
      </c>
      <c r="G4968" s="52">
        <v>0</v>
      </c>
      <c r="H4968" s="52">
        <v>0</v>
      </c>
      <c r="I4968" s="52">
        <v>0</v>
      </c>
      <c r="J4968" s="52">
        <v>0</v>
      </c>
      <c r="K4968" s="52">
        <v>0</v>
      </c>
      <c r="L4968" s="52">
        <v>0</v>
      </c>
      <c r="M4968" s="53">
        <v>0</v>
      </c>
    </row>
    <row r="4969" spans="1:13" x14ac:dyDescent="0.4">
      <c r="A4969" s="54"/>
      <c r="B4969" s="55">
        <v>4951</v>
      </c>
      <c r="C4969" s="55">
        <v>0</v>
      </c>
      <c r="D4969" s="55">
        <v>8605453.8642366305</v>
      </c>
      <c r="E4969" s="55">
        <v>0</v>
      </c>
      <c r="F4969" s="55">
        <v>0</v>
      </c>
      <c r="G4969" s="55">
        <v>12774066.688966142</v>
      </c>
      <c r="H4969" s="55">
        <v>0</v>
      </c>
      <c r="I4969" s="55">
        <v>0</v>
      </c>
      <c r="J4969" s="55">
        <v>0</v>
      </c>
      <c r="K4969" s="55">
        <v>0</v>
      </c>
      <c r="L4969" s="55">
        <v>0</v>
      </c>
      <c r="M4969" s="56">
        <v>21379520.553202771</v>
      </c>
    </row>
    <row r="4970" spans="1:13" x14ac:dyDescent="0.4">
      <c r="A4970" s="51"/>
      <c r="B4970" s="52">
        <v>4952</v>
      </c>
      <c r="C4970" s="52">
        <v>9965772.0819704179</v>
      </c>
      <c r="D4970" s="52">
        <v>0</v>
      </c>
      <c r="E4970" s="52">
        <v>0</v>
      </c>
      <c r="F4970" s="52">
        <v>16720220.361513129</v>
      </c>
      <c r="G4970" s="52">
        <v>0</v>
      </c>
      <c r="H4970" s="52">
        <v>0</v>
      </c>
      <c r="I4970" s="52">
        <v>0</v>
      </c>
      <c r="J4970" s="52">
        <v>0</v>
      </c>
      <c r="K4970" s="52">
        <v>0</v>
      </c>
      <c r="L4970" s="52">
        <v>0</v>
      </c>
      <c r="M4970" s="53">
        <v>26685992.443483543</v>
      </c>
    </row>
    <row r="4971" spans="1:13" x14ac:dyDescent="0.4">
      <c r="A4971" s="54"/>
      <c r="B4971" s="55">
        <v>4953</v>
      </c>
      <c r="C4971" s="55">
        <v>0</v>
      </c>
      <c r="D4971" s="55">
        <v>0</v>
      </c>
      <c r="E4971" s="55">
        <v>0</v>
      </c>
      <c r="F4971" s="55">
        <v>0</v>
      </c>
      <c r="G4971" s="55">
        <v>0</v>
      </c>
      <c r="H4971" s="55">
        <v>0</v>
      </c>
      <c r="I4971" s="55">
        <v>0</v>
      </c>
      <c r="J4971" s="55">
        <v>0</v>
      </c>
      <c r="K4971" s="55">
        <v>0</v>
      </c>
      <c r="L4971" s="55">
        <v>0</v>
      </c>
      <c r="M4971" s="56">
        <v>0</v>
      </c>
    </row>
    <row r="4972" spans="1:13" x14ac:dyDescent="0.4">
      <c r="A4972" s="51"/>
      <c r="B4972" s="52">
        <v>4954</v>
      </c>
      <c r="C4972" s="52">
        <v>0</v>
      </c>
      <c r="D4972" s="52">
        <v>0</v>
      </c>
      <c r="E4972" s="52">
        <v>0</v>
      </c>
      <c r="F4972" s="52">
        <v>0</v>
      </c>
      <c r="G4972" s="52">
        <v>0</v>
      </c>
      <c r="H4972" s="52">
        <v>0</v>
      </c>
      <c r="I4972" s="52">
        <v>13651158.771046655</v>
      </c>
      <c r="J4972" s="52">
        <v>0</v>
      </c>
      <c r="K4972" s="52">
        <v>0</v>
      </c>
      <c r="L4972" s="52">
        <v>0</v>
      </c>
      <c r="M4972" s="53">
        <v>13651158.771046655</v>
      </c>
    </row>
    <row r="4973" spans="1:13" x14ac:dyDescent="0.4">
      <c r="A4973" s="54"/>
      <c r="B4973" s="55">
        <v>4955</v>
      </c>
      <c r="C4973" s="55">
        <v>0</v>
      </c>
      <c r="D4973" s="55">
        <v>0</v>
      </c>
      <c r="E4973" s="55">
        <v>0</v>
      </c>
      <c r="F4973" s="55">
        <v>0</v>
      </c>
      <c r="G4973" s="55">
        <v>0</v>
      </c>
      <c r="H4973" s="55">
        <v>0</v>
      </c>
      <c r="I4973" s="55">
        <v>0</v>
      </c>
      <c r="J4973" s="55">
        <v>0</v>
      </c>
      <c r="K4973" s="55">
        <v>0</v>
      </c>
      <c r="L4973" s="55">
        <v>0</v>
      </c>
      <c r="M4973" s="56">
        <v>0</v>
      </c>
    </row>
    <row r="4974" spans="1:13" x14ac:dyDescent="0.4">
      <c r="A4974" s="51"/>
      <c r="B4974" s="52">
        <v>4956</v>
      </c>
      <c r="C4974" s="52">
        <v>0</v>
      </c>
      <c r="D4974" s="52">
        <v>21343808.698029567</v>
      </c>
      <c r="E4974" s="52">
        <v>0</v>
      </c>
      <c r="F4974" s="52">
        <v>0</v>
      </c>
      <c r="G4974" s="52">
        <v>0</v>
      </c>
      <c r="H4974" s="52">
        <v>0</v>
      </c>
      <c r="I4974" s="52">
        <v>0</v>
      </c>
      <c r="J4974" s="52">
        <v>0</v>
      </c>
      <c r="K4974" s="52">
        <v>8433228.6158577465</v>
      </c>
      <c r="L4974" s="52">
        <v>0</v>
      </c>
      <c r="M4974" s="53">
        <v>29777037.313887313</v>
      </c>
    </row>
    <row r="4975" spans="1:13" x14ac:dyDescent="0.4">
      <c r="A4975" s="54"/>
      <c r="B4975" s="55">
        <v>4957</v>
      </c>
      <c r="C4975" s="55">
        <v>0</v>
      </c>
      <c r="D4975" s="55">
        <v>0</v>
      </c>
      <c r="E4975" s="55">
        <v>0</v>
      </c>
      <c r="F4975" s="55">
        <v>0</v>
      </c>
      <c r="G4975" s="55">
        <v>0</v>
      </c>
      <c r="H4975" s="55">
        <v>0</v>
      </c>
      <c r="I4975" s="55">
        <v>0</v>
      </c>
      <c r="J4975" s="55">
        <v>0</v>
      </c>
      <c r="K4975" s="55">
        <v>0</v>
      </c>
      <c r="L4975" s="55">
        <v>0</v>
      </c>
      <c r="M4975" s="56">
        <v>0</v>
      </c>
    </row>
    <row r="4976" spans="1:13" x14ac:dyDescent="0.4">
      <c r="A4976" s="51"/>
      <c r="B4976" s="52">
        <v>4958</v>
      </c>
      <c r="C4976" s="52">
        <v>0</v>
      </c>
      <c r="D4976" s="52">
        <v>0</v>
      </c>
      <c r="E4976" s="52">
        <v>0</v>
      </c>
      <c r="F4976" s="52">
        <v>0</v>
      </c>
      <c r="G4976" s="52">
        <v>7067551.6383461878</v>
      </c>
      <c r="H4976" s="52">
        <v>8797176.3286767639</v>
      </c>
      <c r="I4976" s="52">
        <v>0</v>
      </c>
      <c r="J4976" s="52">
        <v>0</v>
      </c>
      <c r="K4976" s="52">
        <v>0</v>
      </c>
      <c r="L4976" s="52">
        <v>0</v>
      </c>
      <c r="M4976" s="53">
        <v>15864727.967022952</v>
      </c>
    </row>
    <row r="4977" spans="1:13" x14ac:dyDescent="0.4">
      <c r="A4977" s="54"/>
      <c r="B4977" s="55">
        <v>4959</v>
      </c>
      <c r="C4977" s="55">
        <v>0</v>
      </c>
      <c r="D4977" s="55">
        <v>7248081.9360728161</v>
      </c>
      <c r="E4977" s="55">
        <v>0</v>
      </c>
      <c r="F4977" s="55">
        <v>0</v>
      </c>
      <c r="G4977" s="55">
        <v>0</v>
      </c>
      <c r="H4977" s="55">
        <v>0</v>
      </c>
      <c r="I4977" s="55">
        <v>0</v>
      </c>
      <c r="J4977" s="55">
        <v>0</v>
      </c>
      <c r="K4977" s="55">
        <v>0</v>
      </c>
      <c r="L4977" s="55">
        <v>0</v>
      </c>
      <c r="M4977" s="56">
        <v>7248081.9360728161</v>
      </c>
    </row>
    <row r="4978" spans="1:13" x14ac:dyDescent="0.4">
      <c r="A4978" s="51"/>
      <c r="B4978" s="52">
        <v>4960</v>
      </c>
      <c r="C4978" s="52">
        <v>0</v>
      </c>
      <c r="D4978" s="52">
        <v>19872184.138903569</v>
      </c>
      <c r="E4978" s="52">
        <v>0</v>
      </c>
      <c r="F4978" s="52">
        <v>0</v>
      </c>
      <c r="G4978" s="52">
        <v>17429843.198948547</v>
      </c>
      <c r="H4978" s="52">
        <v>0</v>
      </c>
      <c r="I4978" s="52">
        <v>0</v>
      </c>
      <c r="J4978" s="52">
        <v>0</v>
      </c>
      <c r="K4978" s="52">
        <v>0</v>
      </c>
      <c r="L4978" s="52">
        <v>0</v>
      </c>
      <c r="M4978" s="53">
        <v>37302027.337852113</v>
      </c>
    </row>
    <row r="4979" spans="1:13" x14ac:dyDescent="0.4">
      <c r="A4979" s="54"/>
      <c r="B4979" s="55">
        <v>4961</v>
      </c>
      <c r="C4979" s="55">
        <v>0</v>
      </c>
      <c r="D4979" s="55">
        <v>0</v>
      </c>
      <c r="E4979" s="55">
        <v>0</v>
      </c>
      <c r="F4979" s="55">
        <v>0</v>
      </c>
      <c r="G4979" s="55">
        <v>0</v>
      </c>
      <c r="H4979" s="55">
        <v>0</v>
      </c>
      <c r="I4979" s="55">
        <v>5999508.0823142361</v>
      </c>
      <c r="J4979" s="55">
        <v>0</v>
      </c>
      <c r="K4979" s="55">
        <v>0</v>
      </c>
      <c r="L4979" s="55">
        <v>6995415.2972443029</v>
      </c>
      <c r="M4979" s="56">
        <v>12994923.379558541</v>
      </c>
    </row>
    <row r="4980" spans="1:13" x14ac:dyDescent="0.4">
      <c r="A4980" s="51"/>
      <c r="B4980" s="52">
        <v>4962</v>
      </c>
      <c r="C4980" s="52">
        <v>5961548.1314640986</v>
      </c>
      <c r="D4980" s="52">
        <v>0</v>
      </c>
      <c r="E4980" s="52">
        <v>0</v>
      </c>
      <c r="F4980" s="52">
        <v>0</v>
      </c>
      <c r="G4980" s="52">
        <v>0</v>
      </c>
      <c r="H4980" s="52">
        <v>0</v>
      </c>
      <c r="I4980" s="52">
        <v>0</v>
      </c>
      <c r="J4980" s="52">
        <v>0</v>
      </c>
      <c r="K4980" s="52">
        <v>0</v>
      </c>
      <c r="L4980" s="52">
        <v>0</v>
      </c>
      <c r="M4980" s="53">
        <v>5961548.1314640986</v>
      </c>
    </row>
    <row r="4981" spans="1:13" x14ac:dyDescent="0.4">
      <c r="A4981" s="54"/>
      <c r="B4981" s="55">
        <v>4963</v>
      </c>
      <c r="C4981" s="55">
        <v>0</v>
      </c>
      <c r="D4981" s="55">
        <v>0</v>
      </c>
      <c r="E4981" s="55">
        <v>0</v>
      </c>
      <c r="F4981" s="55">
        <v>0</v>
      </c>
      <c r="G4981" s="55">
        <v>0</v>
      </c>
      <c r="H4981" s="55">
        <v>0</v>
      </c>
      <c r="I4981" s="55">
        <v>0</v>
      </c>
      <c r="J4981" s="55">
        <v>0</v>
      </c>
      <c r="K4981" s="55">
        <v>0</v>
      </c>
      <c r="L4981" s="55">
        <v>0</v>
      </c>
      <c r="M4981" s="56">
        <v>0</v>
      </c>
    </row>
    <row r="4982" spans="1:13" x14ac:dyDescent="0.4">
      <c r="A4982" s="51"/>
      <c r="B4982" s="52">
        <v>4964</v>
      </c>
      <c r="C4982" s="52">
        <v>0</v>
      </c>
      <c r="D4982" s="52">
        <v>0</v>
      </c>
      <c r="E4982" s="52">
        <v>0</v>
      </c>
      <c r="F4982" s="52">
        <v>0</v>
      </c>
      <c r="G4982" s="52">
        <v>0</v>
      </c>
      <c r="H4982" s="52">
        <v>0</v>
      </c>
      <c r="I4982" s="52">
        <v>0</v>
      </c>
      <c r="J4982" s="52">
        <v>14361763.440727616</v>
      </c>
      <c r="K4982" s="52">
        <v>0</v>
      </c>
      <c r="L4982" s="52">
        <v>0</v>
      </c>
      <c r="M4982" s="53">
        <v>0</v>
      </c>
    </row>
    <row r="4983" spans="1:13" x14ac:dyDescent="0.4">
      <c r="A4983" s="54"/>
      <c r="B4983" s="55">
        <v>4965</v>
      </c>
      <c r="C4983" s="55">
        <v>0</v>
      </c>
      <c r="D4983" s="55">
        <v>0</v>
      </c>
      <c r="E4983" s="55">
        <v>0</v>
      </c>
      <c r="F4983" s="55">
        <v>0</v>
      </c>
      <c r="G4983" s="55">
        <v>0</v>
      </c>
      <c r="H4983" s="55">
        <v>0</v>
      </c>
      <c r="I4983" s="55">
        <v>0</v>
      </c>
      <c r="J4983" s="55">
        <v>0</v>
      </c>
      <c r="K4983" s="55">
        <v>0</v>
      </c>
      <c r="L4983" s="55">
        <v>0</v>
      </c>
      <c r="M4983" s="56">
        <v>0</v>
      </c>
    </row>
    <row r="4984" spans="1:13" x14ac:dyDescent="0.4">
      <c r="A4984" s="51"/>
      <c r="B4984" s="52">
        <v>4966</v>
      </c>
      <c r="C4984" s="52">
        <v>0</v>
      </c>
      <c r="D4984" s="52">
        <v>0</v>
      </c>
      <c r="E4984" s="52">
        <v>0</v>
      </c>
      <c r="F4984" s="52">
        <v>0</v>
      </c>
      <c r="G4984" s="52">
        <v>8002369.3398635732</v>
      </c>
      <c r="H4984" s="52">
        <v>14515597.186083868</v>
      </c>
      <c r="I4984" s="52">
        <v>0</v>
      </c>
      <c r="J4984" s="52">
        <v>0</v>
      </c>
      <c r="K4984" s="52">
        <v>0</v>
      </c>
      <c r="L4984" s="52">
        <v>0</v>
      </c>
      <c r="M4984" s="53">
        <v>22517966.52594744</v>
      </c>
    </row>
    <row r="4985" spans="1:13" x14ac:dyDescent="0.4">
      <c r="A4985" s="54"/>
      <c r="B4985" s="55">
        <v>4967</v>
      </c>
      <c r="C4985" s="55">
        <v>0</v>
      </c>
      <c r="D4985" s="55">
        <v>0</v>
      </c>
      <c r="E4985" s="55">
        <v>37789266.735774055</v>
      </c>
      <c r="F4985" s="55">
        <v>0</v>
      </c>
      <c r="G4985" s="55">
        <v>6543230.8093543472</v>
      </c>
      <c r="H4985" s="55">
        <v>0</v>
      </c>
      <c r="I4985" s="55">
        <v>0</v>
      </c>
      <c r="J4985" s="55">
        <v>6070459.6923302207</v>
      </c>
      <c r="K4985" s="55">
        <v>0</v>
      </c>
      <c r="L4985" s="55">
        <v>0</v>
      </c>
      <c r="M4985" s="56">
        <v>44332497.545128405</v>
      </c>
    </row>
    <row r="4986" spans="1:13" x14ac:dyDescent="0.4">
      <c r="A4986" s="51"/>
      <c r="B4986" s="52">
        <v>4968</v>
      </c>
      <c r="C4986" s="52">
        <v>0</v>
      </c>
      <c r="D4986" s="52">
        <v>0</v>
      </c>
      <c r="E4986" s="52">
        <v>7748582.9764361884</v>
      </c>
      <c r="F4986" s="52">
        <v>5861103.8960993784</v>
      </c>
      <c r="G4986" s="52">
        <v>0</v>
      </c>
      <c r="H4986" s="52">
        <v>0</v>
      </c>
      <c r="I4986" s="52">
        <v>0</v>
      </c>
      <c r="J4986" s="52">
        <v>0</v>
      </c>
      <c r="K4986" s="52">
        <v>0</v>
      </c>
      <c r="L4986" s="52">
        <v>0</v>
      </c>
      <c r="M4986" s="53">
        <v>13609686.872535568</v>
      </c>
    </row>
    <row r="4987" spans="1:13" x14ac:dyDescent="0.4">
      <c r="A4987" s="54"/>
      <c r="B4987" s="55">
        <v>4969</v>
      </c>
      <c r="C4987" s="55">
        <v>0</v>
      </c>
      <c r="D4987" s="55">
        <v>0</v>
      </c>
      <c r="E4987" s="55">
        <v>0</v>
      </c>
      <c r="F4987" s="55">
        <v>0</v>
      </c>
      <c r="G4987" s="55">
        <v>0</v>
      </c>
      <c r="H4987" s="55">
        <v>10776913.329692874</v>
      </c>
      <c r="I4987" s="55">
        <v>236674584.14806989</v>
      </c>
      <c r="J4987" s="55">
        <v>0</v>
      </c>
      <c r="K4987" s="55">
        <v>0</v>
      </c>
      <c r="L4987" s="55">
        <v>0</v>
      </c>
      <c r="M4987" s="56">
        <v>247451497.47776276</v>
      </c>
    </row>
    <row r="4988" spans="1:13" x14ac:dyDescent="0.4">
      <c r="A4988" s="51"/>
      <c r="B4988" s="52">
        <v>4970</v>
      </c>
      <c r="C4988" s="52">
        <v>0</v>
      </c>
      <c r="D4988" s="52">
        <v>0</v>
      </c>
      <c r="E4988" s="52">
        <v>0</v>
      </c>
      <c r="F4988" s="52">
        <v>221065617.92705709</v>
      </c>
      <c r="G4988" s="52">
        <v>0</v>
      </c>
      <c r="H4988" s="52">
        <v>0</v>
      </c>
      <c r="I4988" s="52">
        <v>0</v>
      </c>
      <c r="J4988" s="52">
        <v>0</v>
      </c>
      <c r="K4988" s="52">
        <v>0</v>
      </c>
      <c r="L4988" s="52">
        <v>14198030.083099322</v>
      </c>
      <c r="M4988" s="53">
        <v>235263648.01015639</v>
      </c>
    </row>
    <row r="4989" spans="1:13" x14ac:dyDescent="0.4">
      <c r="A4989" s="54"/>
      <c r="B4989" s="55">
        <v>4971</v>
      </c>
      <c r="C4989" s="55">
        <v>14627649.444627453</v>
      </c>
      <c r="D4989" s="55">
        <v>0</v>
      </c>
      <c r="E4989" s="55">
        <v>0</v>
      </c>
      <c r="F4989" s="55">
        <v>0</v>
      </c>
      <c r="G4989" s="55">
        <v>0</v>
      </c>
      <c r="H4989" s="55">
        <v>0</v>
      </c>
      <c r="I4989" s="55">
        <v>0</v>
      </c>
      <c r="J4989" s="55">
        <v>0</v>
      </c>
      <c r="K4989" s="55">
        <v>0</v>
      </c>
      <c r="L4989" s="55">
        <v>0</v>
      </c>
      <c r="M4989" s="56">
        <v>23325864.899580196</v>
      </c>
    </row>
    <row r="4990" spans="1:13" x14ac:dyDescent="0.4">
      <c r="A4990" s="51"/>
      <c r="B4990" s="52">
        <v>4972</v>
      </c>
      <c r="C4990" s="52">
        <v>0</v>
      </c>
      <c r="D4990" s="52">
        <v>0</v>
      </c>
      <c r="E4990" s="52">
        <v>0</v>
      </c>
      <c r="F4990" s="52">
        <v>0</v>
      </c>
      <c r="G4990" s="52">
        <v>0</v>
      </c>
      <c r="H4990" s="52">
        <v>13129471.464449028</v>
      </c>
      <c r="I4990" s="52">
        <v>0</v>
      </c>
      <c r="J4990" s="52">
        <v>7419296.8864883902</v>
      </c>
      <c r="K4990" s="52">
        <v>0</v>
      </c>
      <c r="L4990" s="52">
        <v>0</v>
      </c>
      <c r="M4990" s="53">
        <v>13129471.464449028</v>
      </c>
    </row>
    <row r="4991" spans="1:13" x14ac:dyDescent="0.4">
      <c r="A4991" s="54"/>
      <c r="B4991" s="55">
        <v>4973</v>
      </c>
      <c r="C4991" s="55">
        <v>0</v>
      </c>
      <c r="D4991" s="55">
        <v>0</v>
      </c>
      <c r="E4991" s="55">
        <v>0</v>
      </c>
      <c r="F4991" s="55">
        <v>0</v>
      </c>
      <c r="G4991" s="55">
        <v>0</v>
      </c>
      <c r="H4991" s="55">
        <v>0</v>
      </c>
      <c r="I4991" s="55">
        <v>0</v>
      </c>
      <c r="J4991" s="55">
        <v>0</v>
      </c>
      <c r="K4991" s="55">
        <v>111310332.35751952</v>
      </c>
      <c r="L4991" s="55">
        <v>0</v>
      </c>
      <c r="M4991" s="56">
        <v>117328779.9945921</v>
      </c>
    </row>
    <row r="4992" spans="1:13" x14ac:dyDescent="0.4">
      <c r="A4992" s="51"/>
      <c r="B4992" s="52">
        <v>4974</v>
      </c>
      <c r="C4992" s="52">
        <v>0</v>
      </c>
      <c r="D4992" s="52">
        <v>0</v>
      </c>
      <c r="E4992" s="52">
        <v>0</v>
      </c>
      <c r="F4992" s="52">
        <v>0</v>
      </c>
      <c r="G4992" s="52">
        <v>0</v>
      </c>
      <c r="H4992" s="52">
        <v>0</v>
      </c>
      <c r="I4992" s="52">
        <v>7461066.8800468491</v>
      </c>
      <c r="J4992" s="52">
        <v>0</v>
      </c>
      <c r="K4992" s="52">
        <v>0</v>
      </c>
      <c r="L4992" s="52">
        <v>10508633.203639926</v>
      </c>
      <c r="M4992" s="53">
        <v>17969700.083686776</v>
      </c>
    </row>
    <row r="4993" spans="1:13" x14ac:dyDescent="0.4">
      <c r="A4993" s="54"/>
      <c r="B4993" s="55">
        <v>4975</v>
      </c>
      <c r="C4993" s="55">
        <v>0</v>
      </c>
      <c r="D4993" s="55">
        <v>0</v>
      </c>
      <c r="E4993" s="55">
        <v>8436530.0050974414</v>
      </c>
      <c r="F4993" s="55">
        <v>0</v>
      </c>
      <c r="G4993" s="55">
        <v>0</v>
      </c>
      <c r="H4993" s="55">
        <v>0</v>
      </c>
      <c r="I4993" s="55">
        <v>0</v>
      </c>
      <c r="J4993" s="55">
        <v>0</v>
      </c>
      <c r="K4993" s="55">
        <v>0</v>
      </c>
      <c r="L4993" s="55">
        <v>0</v>
      </c>
      <c r="M4993" s="56">
        <v>8436530.0050974414</v>
      </c>
    </row>
    <row r="4994" spans="1:13" x14ac:dyDescent="0.4">
      <c r="A4994" s="51"/>
      <c r="B4994" s="52">
        <v>4976</v>
      </c>
      <c r="C4994" s="52">
        <v>0</v>
      </c>
      <c r="D4994" s="52">
        <v>0</v>
      </c>
      <c r="E4994" s="52">
        <v>0</v>
      </c>
      <c r="F4994" s="52">
        <v>0</v>
      </c>
      <c r="G4994" s="52">
        <v>0</v>
      </c>
      <c r="H4994" s="52">
        <v>0</v>
      </c>
      <c r="I4994" s="52">
        <v>0</v>
      </c>
      <c r="J4994" s="52">
        <v>0</v>
      </c>
      <c r="K4994" s="52">
        <v>0</v>
      </c>
      <c r="L4994" s="52">
        <v>7371006.462407995</v>
      </c>
      <c r="M4994" s="53">
        <v>7371006.462407995</v>
      </c>
    </row>
    <row r="4995" spans="1:13" x14ac:dyDescent="0.4">
      <c r="A4995" s="54"/>
      <c r="B4995" s="55">
        <v>4977</v>
      </c>
      <c r="C4995" s="55">
        <v>0</v>
      </c>
      <c r="D4995" s="55">
        <v>0</v>
      </c>
      <c r="E4995" s="55">
        <v>0</v>
      </c>
      <c r="F4995" s="55">
        <v>0</v>
      </c>
      <c r="G4995" s="55">
        <v>0</v>
      </c>
      <c r="H4995" s="55">
        <v>0</v>
      </c>
      <c r="I4995" s="55">
        <v>0</v>
      </c>
      <c r="J4995" s="55">
        <v>0</v>
      </c>
      <c r="K4995" s="55">
        <v>0</v>
      </c>
      <c r="L4995" s="55">
        <v>21404256.899752758</v>
      </c>
      <c r="M4995" s="56">
        <v>21404256.899752758</v>
      </c>
    </row>
    <row r="4996" spans="1:13" x14ac:dyDescent="0.4">
      <c r="A4996" s="51"/>
      <c r="B4996" s="52">
        <v>4978</v>
      </c>
      <c r="C4996" s="52">
        <v>0</v>
      </c>
      <c r="D4996" s="52">
        <v>9353987.0304130092</v>
      </c>
      <c r="E4996" s="52">
        <v>6586877.5272900062</v>
      </c>
      <c r="F4996" s="52">
        <v>0</v>
      </c>
      <c r="G4996" s="52">
        <v>0</v>
      </c>
      <c r="H4996" s="52">
        <v>0</v>
      </c>
      <c r="I4996" s="52">
        <v>0</v>
      </c>
      <c r="J4996" s="52">
        <v>0</v>
      </c>
      <c r="K4996" s="52">
        <v>0</v>
      </c>
      <c r="L4996" s="52">
        <v>0</v>
      </c>
      <c r="M4996" s="53">
        <v>15940864.557703014</v>
      </c>
    </row>
    <row r="4997" spans="1:13" x14ac:dyDescent="0.4">
      <c r="A4997" s="54"/>
      <c r="B4997" s="55">
        <v>4979</v>
      </c>
      <c r="C4997" s="55">
        <v>0</v>
      </c>
      <c r="D4997" s="55">
        <v>0</v>
      </c>
      <c r="E4997" s="55">
        <v>0</v>
      </c>
      <c r="F4997" s="55">
        <v>0</v>
      </c>
      <c r="G4997" s="55">
        <v>0</v>
      </c>
      <c r="H4997" s="55">
        <v>0</v>
      </c>
      <c r="I4997" s="55">
        <v>0</v>
      </c>
      <c r="J4997" s="55">
        <v>0</v>
      </c>
      <c r="K4997" s="55">
        <v>0</v>
      </c>
      <c r="L4997" s="55">
        <v>0</v>
      </c>
      <c r="M4997" s="56">
        <v>0</v>
      </c>
    </row>
    <row r="4998" spans="1:13" x14ac:dyDescent="0.4">
      <c r="A4998" s="51"/>
      <c r="B4998" s="52">
        <v>4980</v>
      </c>
      <c r="C4998" s="52">
        <v>0</v>
      </c>
      <c r="D4998" s="52">
        <v>0</v>
      </c>
      <c r="E4998" s="52">
        <v>0</v>
      </c>
      <c r="F4998" s="52">
        <v>0</v>
      </c>
      <c r="G4998" s="52">
        <v>0</v>
      </c>
      <c r="H4998" s="52">
        <v>0</v>
      </c>
      <c r="I4998" s="52">
        <v>0</v>
      </c>
      <c r="J4998" s="52">
        <v>20785279.321877927</v>
      </c>
      <c r="K4998" s="52">
        <v>0</v>
      </c>
      <c r="L4998" s="52">
        <v>0</v>
      </c>
      <c r="M4998" s="53">
        <v>0</v>
      </c>
    </row>
    <row r="4999" spans="1:13" x14ac:dyDescent="0.4">
      <c r="A4999" s="54"/>
      <c r="B4999" s="55">
        <v>4981</v>
      </c>
      <c r="C4999" s="55">
        <v>0</v>
      </c>
      <c r="D4999" s="55">
        <v>0</v>
      </c>
      <c r="E4999" s="55">
        <v>0</v>
      </c>
      <c r="F4999" s="55">
        <v>0</v>
      </c>
      <c r="G4999" s="55">
        <v>0</v>
      </c>
      <c r="H4999" s="55">
        <v>0</v>
      </c>
      <c r="I4999" s="55">
        <v>13214234.604618782</v>
      </c>
      <c r="J4999" s="55">
        <v>0</v>
      </c>
      <c r="K4999" s="55">
        <v>0</v>
      </c>
      <c r="L4999" s="55">
        <v>0</v>
      </c>
      <c r="M4999" s="56">
        <v>19948071.012287885</v>
      </c>
    </row>
    <row r="5000" spans="1:13" x14ac:dyDescent="0.4">
      <c r="A5000" s="51"/>
      <c r="B5000" s="52">
        <v>4982</v>
      </c>
      <c r="C5000" s="52">
        <v>11216718.037583703</v>
      </c>
      <c r="D5000" s="52">
        <v>0</v>
      </c>
      <c r="E5000" s="52">
        <v>0</v>
      </c>
      <c r="F5000" s="52">
        <v>0</v>
      </c>
      <c r="G5000" s="52">
        <v>0</v>
      </c>
      <c r="H5000" s="52">
        <v>6787561.4431018727</v>
      </c>
      <c r="I5000" s="52">
        <v>0</v>
      </c>
      <c r="J5000" s="52">
        <v>0</v>
      </c>
      <c r="K5000" s="52">
        <v>0</v>
      </c>
      <c r="L5000" s="52">
        <v>0</v>
      </c>
      <c r="M5000" s="53">
        <v>34115860.580416292</v>
      </c>
    </row>
    <row r="5001" spans="1:13" x14ac:dyDescent="0.4">
      <c r="A5001" s="54"/>
      <c r="B5001" s="55">
        <v>4983</v>
      </c>
      <c r="C5001" s="55">
        <v>0</v>
      </c>
      <c r="D5001" s="55">
        <v>6717579.6362061501</v>
      </c>
      <c r="E5001" s="55">
        <v>0</v>
      </c>
      <c r="F5001" s="55">
        <v>0</v>
      </c>
      <c r="G5001" s="55">
        <v>0</v>
      </c>
      <c r="H5001" s="55">
        <v>7957338.225729865</v>
      </c>
      <c r="I5001" s="55">
        <v>0</v>
      </c>
      <c r="J5001" s="55">
        <v>0</v>
      </c>
      <c r="K5001" s="55">
        <v>0</v>
      </c>
      <c r="L5001" s="55">
        <v>0</v>
      </c>
      <c r="M5001" s="56">
        <v>14674917.861936014</v>
      </c>
    </row>
    <row r="5002" spans="1:13" x14ac:dyDescent="0.4">
      <c r="A5002" s="51"/>
      <c r="B5002" s="52">
        <v>4984</v>
      </c>
      <c r="C5002" s="52">
        <v>0</v>
      </c>
      <c r="D5002" s="52">
        <v>0</v>
      </c>
      <c r="E5002" s="52">
        <v>0</v>
      </c>
      <c r="F5002" s="52">
        <v>0</v>
      </c>
      <c r="G5002" s="52">
        <v>0</v>
      </c>
      <c r="H5002" s="52">
        <v>0</v>
      </c>
      <c r="I5002" s="52">
        <v>0</v>
      </c>
      <c r="J5002" s="52">
        <v>0</v>
      </c>
      <c r="K5002" s="52">
        <v>0</v>
      </c>
      <c r="L5002" s="52">
        <v>0</v>
      </c>
      <c r="M5002" s="53">
        <v>12262279.662024315</v>
      </c>
    </row>
    <row r="5003" spans="1:13" x14ac:dyDescent="0.4">
      <c r="A5003" s="54"/>
      <c r="B5003" s="55">
        <v>4985</v>
      </c>
      <c r="C5003" s="55">
        <v>0</v>
      </c>
      <c r="D5003" s="55">
        <v>0</v>
      </c>
      <c r="E5003" s="55">
        <v>0</v>
      </c>
      <c r="F5003" s="55">
        <v>0</v>
      </c>
      <c r="G5003" s="55">
        <v>0</v>
      </c>
      <c r="H5003" s="55">
        <v>0</v>
      </c>
      <c r="I5003" s="55">
        <v>0</v>
      </c>
      <c r="J5003" s="55">
        <v>0</v>
      </c>
      <c r="K5003" s="55">
        <v>0</v>
      </c>
      <c r="L5003" s="55">
        <v>0</v>
      </c>
      <c r="M5003" s="56">
        <v>0</v>
      </c>
    </row>
    <row r="5004" spans="1:13" x14ac:dyDescent="0.4">
      <c r="A5004" s="51"/>
      <c r="B5004" s="52">
        <v>4986</v>
      </c>
      <c r="C5004" s="52">
        <v>0</v>
      </c>
      <c r="D5004" s="52">
        <v>0</v>
      </c>
      <c r="E5004" s="52">
        <v>0</v>
      </c>
      <c r="F5004" s="52">
        <v>0</v>
      </c>
      <c r="G5004" s="52">
        <v>0</v>
      </c>
      <c r="H5004" s="52">
        <v>0</v>
      </c>
      <c r="I5004" s="52">
        <v>0</v>
      </c>
      <c r="J5004" s="52">
        <v>0</v>
      </c>
      <c r="K5004" s="52">
        <v>0</v>
      </c>
      <c r="L5004" s="52">
        <v>0</v>
      </c>
      <c r="M5004" s="53">
        <v>0</v>
      </c>
    </row>
    <row r="5005" spans="1:13" x14ac:dyDescent="0.4">
      <c r="A5005" s="54"/>
      <c r="B5005" s="55">
        <v>4987</v>
      </c>
      <c r="C5005" s="55">
        <v>6688507.8266855106</v>
      </c>
      <c r="D5005" s="55">
        <v>0</v>
      </c>
      <c r="E5005" s="55">
        <v>0</v>
      </c>
      <c r="F5005" s="55">
        <v>0</v>
      </c>
      <c r="G5005" s="55">
        <v>0</v>
      </c>
      <c r="H5005" s="55">
        <v>0</v>
      </c>
      <c r="I5005" s="55">
        <v>0</v>
      </c>
      <c r="J5005" s="55">
        <v>0</v>
      </c>
      <c r="K5005" s="55">
        <v>0</v>
      </c>
      <c r="L5005" s="55">
        <v>0</v>
      </c>
      <c r="M5005" s="56">
        <v>6688507.8266855106</v>
      </c>
    </row>
    <row r="5006" spans="1:13" x14ac:dyDescent="0.4">
      <c r="A5006" s="51"/>
      <c r="B5006" s="52">
        <v>4988</v>
      </c>
      <c r="C5006" s="52">
        <v>0</v>
      </c>
      <c r="D5006" s="52">
        <v>0</v>
      </c>
      <c r="E5006" s="52">
        <v>0</v>
      </c>
      <c r="F5006" s="52">
        <v>0</v>
      </c>
      <c r="G5006" s="52">
        <v>16090009.532916823</v>
      </c>
      <c r="H5006" s="52">
        <v>17867059.402252089</v>
      </c>
      <c r="I5006" s="52">
        <v>0</v>
      </c>
      <c r="J5006" s="52">
        <v>0</v>
      </c>
      <c r="K5006" s="52">
        <v>0</v>
      </c>
      <c r="L5006" s="52">
        <v>0</v>
      </c>
      <c r="M5006" s="53">
        <v>42121685.666144937</v>
      </c>
    </row>
    <row r="5007" spans="1:13" x14ac:dyDescent="0.4">
      <c r="A5007" s="54"/>
      <c r="B5007" s="55">
        <v>4989</v>
      </c>
      <c r="C5007" s="55">
        <v>0</v>
      </c>
      <c r="D5007" s="55">
        <v>6117772.6293562278</v>
      </c>
      <c r="E5007" s="55">
        <v>0</v>
      </c>
      <c r="F5007" s="55">
        <v>0</v>
      </c>
      <c r="G5007" s="55">
        <v>0</v>
      </c>
      <c r="H5007" s="55">
        <v>0</v>
      </c>
      <c r="I5007" s="55">
        <v>0</v>
      </c>
      <c r="J5007" s="55">
        <v>0</v>
      </c>
      <c r="K5007" s="55">
        <v>0</v>
      </c>
      <c r="L5007" s="55">
        <v>0</v>
      </c>
      <c r="M5007" s="56">
        <v>6117772.6293562278</v>
      </c>
    </row>
    <row r="5008" spans="1:13" x14ac:dyDescent="0.4">
      <c r="A5008" s="51"/>
      <c r="B5008" s="52">
        <v>4990</v>
      </c>
      <c r="C5008" s="52">
        <v>0</v>
      </c>
      <c r="D5008" s="52">
        <v>0</v>
      </c>
      <c r="E5008" s="52">
        <v>0</v>
      </c>
      <c r="F5008" s="52">
        <v>0</v>
      </c>
      <c r="G5008" s="52">
        <v>0</v>
      </c>
      <c r="H5008" s="52">
        <v>0</v>
      </c>
      <c r="I5008" s="52">
        <v>0</v>
      </c>
      <c r="J5008" s="52">
        <v>0</v>
      </c>
      <c r="K5008" s="52">
        <v>0</v>
      </c>
      <c r="L5008" s="52">
        <v>0</v>
      </c>
      <c r="M5008" s="53">
        <v>0</v>
      </c>
    </row>
    <row r="5009" spans="1:13" x14ac:dyDescent="0.4">
      <c r="A5009" s="54"/>
      <c r="B5009" s="55">
        <v>4991</v>
      </c>
      <c r="C5009" s="55">
        <v>0</v>
      </c>
      <c r="D5009" s="55">
        <v>0</v>
      </c>
      <c r="E5009" s="55">
        <v>0</v>
      </c>
      <c r="F5009" s="55">
        <v>0</v>
      </c>
      <c r="G5009" s="55">
        <v>0</v>
      </c>
      <c r="H5009" s="55">
        <v>0</v>
      </c>
      <c r="I5009" s="55">
        <v>0</v>
      </c>
      <c r="J5009" s="55">
        <v>0</v>
      </c>
      <c r="K5009" s="55">
        <v>0</v>
      </c>
      <c r="L5009" s="55">
        <v>0</v>
      </c>
      <c r="M5009" s="56">
        <v>0</v>
      </c>
    </row>
    <row r="5010" spans="1:13" x14ac:dyDescent="0.4">
      <c r="A5010" s="51"/>
      <c r="B5010" s="52">
        <v>4992</v>
      </c>
      <c r="C5010" s="52">
        <v>0</v>
      </c>
      <c r="D5010" s="52">
        <v>0</v>
      </c>
      <c r="E5010" s="52">
        <v>0</v>
      </c>
      <c r="F5010" s="52">
        <v>0</v>
      </c>
      <c r="G5010" s="52">
        <v>0</v>
      </c>
      <c r="H5010" s="52">
        <v>0</v>
      </c>
      <c r="I5010" s="52">
        <v>0</v>
      </c>
      <c r="J5010" s="52">
        <v>0</v>
      </c>
      <c r="K5010" s="52">
        <v>0</v>
      </c>
      <c r="L5010" s="52">
        <v>0</v>
      </c>
      <c r="M5010" s="53">
        <v>0</v>
      </c>
    </row>
    <row r="5011" spans="1:13" x14ac:dyDescent="0.4">
      <c r="A5011" s="54"/>
      <c r="B5011" s="55">
        <v>4993</v>
      </c>
      <c r="C5011" s="55">
        <v>0</v>
      </c>
      <c r="D5011" s="55">
        <v>0</v>
      </c>
      <c r="E5011" s="55">
        <v>0</v>
      </c>
      <c r="F5011" s="55">
        <v>0</v>
      </c>
      <c r="G5011" s="55">
        <v>34198147.198434949</v>
      </c>
      <c r="H5011" s="55">
        <v>0</v>
      </c>
      <c r="I5011" s="55">
        <v>0</v>
      </c>
      <c r="J5011" s="55">
        <v>0</v>
      </c>
      <c r="K5011" s="55">
        <v>0</v>
      </c>
      <c r="L5011" s="55">
        <v>0</v>
      </c>
      <c r="M5011" s="56">
        <v>34198147.198434949</v>
      </c>
    </row>
    <row r="5012" spans="1:13" x14ac:dyDescent="0.4">
      <c r="A5012" s="51"/>
      <c r="B5012" s="52">
        <v>4994</v>
      </c>
      <c r="C5012" s="52">
        <v>0</v>
      </c>
      <c r="D5012" s="52">
        <v>0</v>
      </c>
      <c r="E5012" s="52">
        <v>0</v>
      </c>
      <c r="F5012" s="52">
        <v>0</v>
      </c>
      <c r="G5012" s="52">
        <v>0</v>
      </c>
      <c r="H5012" s="52">
        <v>0</v>
      </c>
      <c r="I5012" s="52">
        <v>0</v>
      </c>
      <c r="J5012" s="52">
        <v>3280391961.9261389</v>
      </c>
      <c r="K5012" s="52">
        <v>0</v>
      </c>
      <c r="L5012" s="52">
        <v>49007965.772321671</v>
      </c>
      <c r="M5012" s="53">
        <v>49007965.772321671</v>
      </c>
    </row>
    <row r="5013" spans="1:13" x14ac:dyDescent="0.4">
      <c r="A5013" s="54"/>
      <c r="B5013" s="55">
        <v>4995</v>
      </c>
      <c r="C5013" s="55">
        <v>0</v>
      </c>
      <c r="D5013" s="55">
        <v>0</v>
      </c>
      <c r="E5013" s="55">
        <v>0</v>
      </c>
      <c r="F5013" s="55">
        <v>0</v>
      </c>
      <c r="G5013" s="55">
        <v>0</v>
      </c>
      <c r="H5013" s="55">
        <v>0</v>
      </c>
      <c r="I5013" s="55">
        <v>0</v>
      </c>
      <c r="J5013" s="55">
        <v>0</v>
      </c>
      <c r="K5013" s="55">
        <v>7397199.1933124624</v>
      </c>
      <c r="L5013" s="55">
        <v>0</v>
      </c>
      <c r="M5013" s="56">
        <v>7397199.1933124624</v>
      </c>
    </row>
    <row r="5014" spans="1:13" x14ac:dyDescent="0.4">
      <c r="A5014" s="51"/>
      <c r="B5014" s="52">
        <v>4996</v>
      </c>
      <c r="C5014" s="52">
        <v>0</v>
      </c>
      <c r="D5014" s="52">
        <v>0</v>
      </c>
      <c r="E5014" s="52">
        <v>0</v>
      </c>
      <c r="F5014" s="52">
        <v>0</v>
      </c>
      <c r="G5014" s="52">
        <v>0</v>
      </c>
      <c r="H5014" s="52">
        <v>0</v>
      </c>
      <c r="I5014" s="52">
        <v>0</v>
      </c>
      <c r="J5014" s="52">
        <v>0</v>
      </c>
      <c r="K5014" s="52">
        <v>0</v>
      </c>
      <c r="L5014" s="52">
        <v>0</v>
      </c>
      <c r="M5014" s="53">
        <v>0</v>
      </c>
    </row>
    <row r="5015" spans="1:13" x14ac:dyDescent="0.4">
      <c r="A5015" s="54"/>
      <c r="B5015" s="55">
        <v>4997</v>
      </c>
      <c r="C5015" s="55">
        <v>0</v>
      </c>
      <c r="D5015" s="55">
        <v>0</v>
      </c>
      <c r="E5015" s="55">
        <v>0</v>
      </c>
      <c r="F5015" s="55">
        <v>0</v>
      </c>
      <c r="G5015" s="55">
        <v>0</v>
      </c>
      <c r="H5015" s="55">
        <v>0</v>
      </c>
      <c r="I5015" s="55">
        <v>34725601.880337782</v>
      </c>
      <c r="J5015" s="55">
        <v>0</v>
      </c>
      <c r="K5015" s="55">
        <v>0</v>
      </c>
      <c r="L5015" s="55">
        <v>6741066.351816766</v>
      </c>
      <c r="M5015" s="56">
        <v>68923747.571935803</v>
      </c>
    </row>
    <row r="5016" spans="1:13" x14ac:dyDescent="0.4">
      <c r="A5016" s="51"/>
      <c r="B5016" s="52">
        <v>4998</v>
      </c>
      <c r="C5016" s="52">
        <v>0</v>
      </c>
      <c r="D5016" s="52">
        <v>0</v>
      </c>
      <c r="E5016" s="52">
        <v>0</v>
      </c>
      <c r="F5016" s="52">
        <v>0</v>
      </c>
      <c r="G5016" s="52">
        <v>0</v>
      </c>
      <c r="H5016" s="52">
        <v>0</v>
      </c>
      <c r="I5016" s="52">
        <v>11047091.799163319</v>
      </c>
      <c r="J5016" s="52">
        <v>0</v>
      </c>
      <c r="K5016" s="52">
        <v>0</v>
      </c>
      <c r="L5016" s="52">
        <v>0</v>
      </c>
      <c r="M5016" s="53">
        <v>11047091.799163319</v>
      </c>
    </row>
    <row r="5017" spans="1:13" x14ac:dyDescent="0.4">
      <c r="A5017" s="54"/>
      <c r="B5017" s="55">
        <v>4999</v>
      </c>
      <c r="C5017" s="55">
        <v>41832644.708351515</v>
      </c>
      <c r="D5017" s="55">
        <v>0</v>
      </c>
      <c r="E5017" s="55">
        <v>0</v>
      </c>
      <c r="F5017" s="55">
        <v>0</v>
      </c>
      <c r="G5017" s="55">
        <v>0</v>
      </c>
      <c r="H5017" s="55">
        <v>0</v>
      </c>
      <c r="I5017" s="55">
        <v>0</v>
      </c>
      <c r="J5017" s="55">
        <v>0</v>
      </c>
      <c r="K5017" s="55">
        <v>20272424.234480824</v>
      </c>
      <c r="L5017" s="55">
        <v>0</v>
      </c>
      <c r="M5017" s="56">
        <v>62105068.942832336</v>
      </c>
    </row>
    <row r="5018" spans="1:13" x14ac:dyDescent="0.4">
      <c r="A5018" s="51"/>
      <c r="B5018" s="52">
        <v>5000</v>
      </c>
      <c r="C5018" s="52">
        <v>0</v>
      </c>
      <c r="D5018" s="52">
        <v>0</v>
      </c>
      <c r="E5018" s="52">
        <v>0</v>
      </c>
      <c r="F5018" s="52">
        <v>0</v>
      </c>
      <c r="G5018" s="52">
        <v>0</v>
      </c>
      <c r="H5018" s="52">
        <v>0</v>
      </c>
      <c r="I5018" s="52">
        <v>0</v>
      </c>
      <c r="J5018" s="52">
        <v>0</v>
      </c>
      <c r="K5018" s="52">
        <v>0</v>
      </c>
      <c r="L5018" s="52">
        <v>0</v>
      </c>
      <c r="M5018" s="53">
        <v>0</v>
      </c>
    </row>
    <row r="5019" spans="1:13" x14ac:dyDescent="0.4">
      <c r="A5019" s="54"/>
      <c r="B5019" s="55">
        <v>5001</v>
      </c>
      <c r="C5019" s="55">
        <v>13939994.626307515</v>
      </c>
      <c r="D5019" s="55">
        <v>0</v>
      </c>
      <c r="E5019" s="55">
        <v>0</v>
      </c>
      <c r="F5019" s="55">
        <v>0</v>
      </c>
      <c r="G5019" s="55">
        <v>0</v>
      </c>
      <c r="H5019" s="55">
        <v>0</v>
      </c>
      <c r="I5019" s="55">
        <v>0</v>
      </c>
      <c r="J5019" s="55">
        <v>88090823.484218791</v>
      </c>
      <c r="K5019" s="55">
        <v>0</v>
      </c>
      <c r="L5019" s="55">
        <v>0</v>
      </c>
      <c r="M5019" s="56">
        <v>13939994.626307515</v>
      </c>
    </row>
    <row r="5020" spans="1:13" x14ac:dyDescent="0.4">
      <c r="A5020" s="51"/>
      <c r="B5020" s="52">
        <v>5002</v>
      </c>
      <c r="C5020" s="52">
        <v>0</v>
      </c>
      <c r="D5020" s="52">
        <v>0</v>
      </c>
      <c r="E5020" s="52">
        <v>0</v>
      </c>
      <c r="F5020" s="52">
        <v>0</v>
      </c>
      <c r="G5020" s="52">
        <v>0</v>
      </c>
      <c r="H5020" s="52">
        <v>0</v>
      </c>
      <c r="I5020" s="52">
        <v>0</v>
      </c>
      <c r="J5020" s="52">
        <v>0</v>
      </c>
      <c r="K5020" s="52">
        <v>0</v>
      </c>
      <c r="L5020" s="52">
        <v>0</v>
      </c>
      <c r="M5020" s="53">
        <v>0</v>
      </c>
    </row>
    <row r="5021" spans="1:13" x14ac:dyDescent="0.4">
      <c r="A5021" s="54"/>
      <c r="B5021" s="55">
        <v>5003</v>
      </c>
      <c r="C5021" s="55">
        <v>33379241.656922262</v>
      </c>
      <c r="D5021" s="55">
        <v>8673738.8424958475</v>
      </c>
      <c r="E5021" s="55">
        <v>0</v>
      </c>
      <c r="F5021" s="55">
        <v>0</v>
      </c>
      <c r="G5021" s="55">
        <v>0</v>
      </c>
      <c r="H5021" s="55">
        <v>0</v>
      </c>
      <c r="I5021" s="55">
        <v>0</v>
      </c>
      <c r="J5021" s="55">
        <v>17451547.577295654</v>
      </c>
      <c r="K5021" s="55">
        <v>0</v>
      </c>
      <c r="L5021" s="55">
        <v>0</v>
      </c>
      <c r="M5021" s="56">
        <v>42052980.49941811</v>
      </c>
    </row>
    <row r="5022" spans="1:13" x14ac:dyDescent="0.4">
      <c r="A5022" s="51"/>
      <c r="B5022" s="52">
        <v>5004</v>
      </c>
      <c r="C5022" s="52">
        <v>0</v>
      </c>
      <c r="D5022" s="52">
        <v>0</v>
      </c>
      <c r="E5022" s="52">
        <v>0</v>
      </c>
      <c r="F5022" s="52">
        <v>6646012.8823604444</v>
      </c>
      <c r="G5022" s="52">
        <v>24338249.677640669</v>
      </c>
      <c r="H5022" s="52">
        <v>0</v>
      </c>
      <c r="I5022" s="52">
        <v>0</v>
      </c>
      <c r="J5022" s="52">
        <v>0</v>
      </c>
      <c r="K5022" s="52">
        <v>6960821.2780994</v>
      </c>
      <c r="L5022" s="52">
        <v>0</v>
      </c>
      <c r="M5022" s="53">
        <v>37945083.838100515</v>
      </c>
    </row>
    <row r="5023" spans="1:13" x14ac:dyDescent="0.4">
      <c r="A5023" s="54"/>
      <c r="B5023" s="55">
        <v>5005</v>
      </c>
      <c r="C5023" s="55">
        <v>5753398.2831120091</v>
      </c>
      <c r="D5023" s="55">
        <v>0</v>
      </c>
      <c r="E5023" s="55">
        <v>0</v>
      </c>
      <c r="F5023" s="55">
        <v>8116819.5144159645</v>
      </c>
      <c r="G5023" s="55">
        <v>0</v>
      </c>
      <c r="H5023" s="55">
        <v>0</v>
      </c>
      <c r="I5023" s="55">
        <v>0</v>
      </c>
      <c r="J5023" s="55">
        <v>0</v>
      </c>
      <c r="K5023" s="55">
        <v>0</v>
      </c>
      <c r="L5023" s="55">
        <v>0</v>
      </c>
      <c r="M5023" s="56">
        <v>13870217.797527973</v>
      </c>
    </row>
    <row r="5024" spans="1:13" x14ac:dyDescent="0.4">
      <c r="A5024" s="51"/>
      <c r="B5024" s="52">
        <v>5006</v>
      </c>
      <c r="C5024" s="52">
        <v>0</v>
      </c>
      <c r="D5024" s="52">
        <v>9823107.628080368</v>
      </c>
      <c r="E5024" s="52">
        <v>0</v>
      </c>
      <c r="F5024" s="52">
        <v>0</v>
      </c>
      <c r="G5024" s="52">
        <v>15615388.773649964</v>
      </c>
      <c r="H5024" s="52">
        <v>0</v>
      </c>
      <c r="I5024" s="52">
        <v>0</v>
      </c>
      <c r="J5024" s="52">
        <v>0</v>
      </c>
      <c r="K5024" s="52">
        <v>0</v>
      </c>
      <c r="L5024" s="52">
        <v>0</v>
      </c>
      <c r="M5024" s="53">
        <v>25438496.401730333</v>
      </c>
    </row>
    <row r="5025" spans="1:13" x14ac:dyDescent="0.4">
      <c r="A5025" s="54"/>
      <c r="B5025" s="55">
        <v>5007</v>
      </c>
      <c r="C5025" s="55">
        <v>0</v>
      </c>
      <c r="D5025" s="55">
        <v>0</v>
      </c>
      <c r="E5025" s="55">
        <v>6834548.8367049117</v>
      </c>
      <c r="F5025" s="55">
        <v>0</v>
      </c>
      <c r="G5025" s="55">
        <v>0</v>
      </c>
      <c r="H5025" s="55">
        <v>0</v>
      </c>
      <c r="I5025" s="55">
        <v>0</v>
      </c>
      <c r="J5025" s="55">
        <v>0</v>
      </c>
      <c r="K5025" s="55">
        <v>0</v>
      </c>
      <c r="L5025" s="55">
        <v>6924098.6035625562</v>
      </c>
      <c r="M5025" s="56">
        <v>13758647.440267468</v>
      </c>
    </row>
    <row r="5026" spans="1:13" x14ac:dyDescent="0.4">
      <c r="A5026" s="51"/>
      <c r="B5026" s="52">
        <v>5008</v>
      </c>
      <c r="C5026" s="52">
        <v>0</v>
      </c>
      <c r="D5026" s="52">
        <v>0</v>
      </c>
      <c r="E5026" s="52">
        <v>0</v>
      </c>
      <c r="F5026" s="52">
        <v>0</v>
      </c>
      <c r="G5026" s="52">
        <v>0</v>
      </c>
      <c r="H5026" s="52">
        <v>0</v>
      </c>
      <c r="I5026" s="52">
        <v>0</v>
      </c>
      <c r="J5026" s="52">
        <v>0</v>
      </c>
      <c r="K5026" s="52">
        <v>0</v>
      </c>
      <c r="L5026" s="52">
        <v>0</v>
      </c>
      <c r="M5026" s="53">
        <v>0</v>
      </c>
    </row>
    <row r="5027" spans="1:13" x14ac:dyDescent="0.4">
      <c r="A5027" s="54"/>
      <c r="B5027" s="55">
        <v>5009</v>
      </c>
      <c r="C5027" s="55">
        <v>0</v>
      </c>
      <c r="D5027" s="55">
        <v>0</v>
      </c>
      <c r="E5027" s="55">
        <v>0</v>
      </c>
      <c r="F5027" s="55">
        <v>8202127.543230271</v>
      </c>
      <c r="G5027" s="55">
        <v>6352862.399515477</v>
      </c>
      <c r="H5027" s="55">
        <v>10051934.802625887</v>
      </c>
      <c r="I5027" s="55">
        <v>0</v>
      </c>
      <c r="J5027" s="55">
        <v>0</v>
      </c>
      <c r="K5027" s="55">
        <v>6287183.8804059774</v>
      </c>
      <c r="L5027" s="55">
        <v>27298495.592173833</v>
      </c>
      <c r="M5027" s="56">
        <v>58192604.217951447</v>
      </c>
    </row>
    <row r="5028" spans="1:13" x14ac:dyDescent="0.4">
      <c r="A5028" s="51"/>
      <c r="B5028" s="52">
        <v>5010</v>
      </c>
      <c r="C5028" s="52">
        <v>6077320.2584319394</v>
      </c>
      <c r="D5028" s="52">
        <v>0</v>
      </c>
      <c r="E5028" s="52">
        <v>0</v>
      </c>
      <c r="F5028" s="52">
        <v>0</v>
      </c>
      <c r="G5028" s="52">
        <v>0</v>
      </c>
      <c r="H5028" s="52">
        <v>0</v>
      </c>
      <c r="I5028" s="52">
        <v>0</v>
      </c>
      <c r="J5028" s="52">
        <v>0</v>
      </c>
      <c r="K5028" s="52">
        <v>0</v>
      </c>
      <c r="L5028" s="52">
        <v>0</v>
      </c>
      <c r="M5028" s="53">
        <v>6077320.2584319394</v>
      </c>
    </row>
    <row r="5029" spans="1:13" x14ac:dyDescent="0.4">
      <c r="A5029" s="54"/>
      <c r="B5029" s="55">
        <v>5011</v>
      </c>
      <c r="C5029" s="55">
        <v>0</v>
      </c>
      <c r="D5029" s="55">
        <v>0</v>
      </c>
      <c r="E5029" s="55">
        <v>0</v>
      </c>
      <c r="F5029" s="55">
        <v>0</v>
      </c>
      <c r="G5029" s="55">
        <v>0</v>
      </c>
      <c r="H5029" s="55">
        <v>0</v>
      </c>
      <c r="I5029" s="55">
        <v>0</v>
      </c>
      <c r="J5029" s="55">
        <v>0</v>
      </c>
      <c r="K5029" s="55">
        <v>0</v>
      </c>
      <c r="L5029" s="55">
        <v>0</v>
      </c>
      <c r="M5029" s="56">
        <v>0</v>
      </c>
    </row>
    <row r="5030" spans="1:13" x14ac:dyDescent="0.4">
      <c r="A5030" s="51"/>
      <c r="B5030" s="52">
        <v>5012</v>
      </c>
      <c r="C5030" s="52">
        <v>0</v>
      </c>
      <c r="D5030" s="52">
        <v>0</v>
      </c>
      <c r="E5030" s="52">
        <v>0</v>
      </c>
      <c r="F5030" s="52">
        <v>5755320.4086452695</v>
      </c>
      <c r="G5030" s="52">
        <v>0</v>
      </c>
      <c r="H5030" s="52">
        <v>0</v>
      </c>
      <c r="I5030" s="52">
        <v>0</v>
      </c>
      <c r="J5030" s="52">
        <v>0</v>
      </c>
      <c r="K5030" s="52">
        <v>0</v>
      </c>
      <c r="L5030" s="52">
        <v>5995890.4685933115</v>
      </c>
      <c r="M5030" s="53">
        <v>11751210.877238579</v>
      </c>
    </row>
    <row r="5031" spans="1:13" x14ac:dyDescent="0.4">
      <c r="A5031" s="54"/>
      <c r="B5031" s="55">
        <v>5013</v>
      </c>
      <c r="C5031" s="55">
        <v>0</v>
      </c>
      <c r="D5031" s="55">
        <v>0</v>
      </c>
      <c r="E5031" s="55">
        <v>0</v>
      </c>
      <c r="F5031" s="55">
        <v>0</v>
      </c>
      <c r="G5031" s="55">
        <v>0</v>
      </c>
      <c r="H5031" s="55">
        <v>0</v>
      </c>
      <c r="I5031" s="55">
        <v>0</v>
      </c>
      <c r="J5031" s="55">
        <v>0</v>
      </c>
      <c r="K5031" s="55">
        <v>0</v>
      </c>
      <c r="L5031" s="55">
        <v>0</v>
      </c>
      <c r="M5031" s="56">
        <v>0</v>
      </c>
    </row>
    <row r="5032" spans="1:13" x14ac:dyDescent="0.4">
      <c r="A5032" s="51"/>
      <c r="B5032" s="52">
        <v>5014</v>
      </c>
      <c r="C5032" s="52">
        <v>0</v>
      </c>
      <c r="D5032" s="52">
        <v>0</v>
      </c>
      <c r="E5032" s="52">
        <v>0</v>
      </c>
      <c r="F5032" s="52">
        <v>0</v>
      </c>
      <c r="G5032" s="52">
        <v>0</v>
      </c>
      <c r="H5032" s="52">
        <v>0</v>
      </c>
      <c r="I5032" s="52">
        <v>0</v>
      </c>
      <c r="J5032" s="52">
        <v>0</v>
      </c>
      <c r="K5032" s="52">
        <v>0</v>
      </c>
      <c r="L5032" s="52">
        <v>0</v>
      </c>
      <c r="M5032" s="53">
        <v>42626245.038605049</v>
      </c>
    </row>
    <row r="5033" spans="1:13" x14ac:dyDescent="0.4">
      <c r="A5033" s="54"/>
      <c r="B5033" s="55">
        <v>5015</v>
      </c>
      <c r="C5033" s="55">
        <v>0</v>
      </c>
      <c r="D5033" s="55">
        <v>0</v>
      </c>
      <c r="E5033" s="55">
        <v>0</v>
      </c>
      <c r="F5033" s="55">
        <v>5777752.5397944767</v>
      </c>
      <c r="G5033" s="55">
        <v>0</v>
      </c>
      <c r="H5033" s="55">
        <v>0</v>
      </c>
      <c r="I5033" s="55">
        <v>16793708.414572515</v>
      </c>
      <c r="J5033" s="55">
        <v>0</v>
      </c>
      <c r="K5033" s="55">
        <v>0</v>
      </c>
      <c r="L5033" s="55">
        <v>0</v>
      </c>
      <c r="M5033" s="56">
        <v>22571460.954366989</v>
      </c>
    </row>
    <row r="5034" spans="1:13" x14ac:dyDescent="0.4">
      <c r="A5034" s="51"/>
      <c r="B5034" s="52">
        <v>5016</v>
      </c>
      <c r="C5034" s="52">
        <v>0</v>
      </c>
      <c r="D5034" s="52">
        <v>0</v>
      </c>
      <c r="E5034" s="52">
        <v>9345267.8743869867</v>
      </c>
      <c r="F5034" s="52">
        <v>0</v>
      </c>
      <c r="G5034" s="52">
        <v>44725109.692002311</v>
      </c>
      <c r="H5034" s="52">
        <v>0</v>
      </c>
      <c r="I5034" s="52">
        <v>9360798.5787873603</v>
      </c>
      <c r="J5034" s="52">
        <v>0</v>
      </c>
      <c r="K5034" s="52">
        <v>0</v>
      </c>
      <c r="L5034" s="52">
        <v>18722332.168614097</v>
      </c>
      <c r="M5034" s="53">
        <v>82153508.313790768</v>
      </c>
    </row>
    <row r="5035" spans="1:13" x14ac:dyDescent="0.4">
      <c r="A5035" s="54"/>
      <c r="B5035" s="55">
        <v>5017</v>
      </c>
      <c r="C5035" s="55">
        <v>0</v>
      </c>
      <c r="D5035" s="55">
        <v>0</v>
      </c>
      <c r="E5035" s="55">
        <v>0</v>
      </c>
      <c r="F5035" s="55">
        <v>0</v>
      </c>
      <c r="G5035" s="55">
        <v>0</v>
      </c>
      <c r="H5035" s="55">
        <v>40021419.531434856</v>
      </c>
      <c r="I5035" s="55">
        <v>0</v>
      </c>
      <c r="J5035" s="55">
        <v>0</v>
      </c>
      <c r="K5035" s="55">
        <v>0</v>
      </c>
      <c r="L5035" s="55">
        <v>0</v>
      </c>
      <c r="M5035" s="56">
        <v>45996564.002671108</v>
      </c>
    </row>
    <row r="5036" spans="1:13" x14ac:dyDescent="0.4">
      <c r="A5036" s="51"/>
      <c r="B5036" s="52">
        <v>5018</v>
      </c>
      <c r="C5036" s="52">
        <v>0</v>
      </c>
      <c r="D5036" s="52">
        <v>0</v>
      </c>
      <c r="E5036" s="52">
        <v>0</v>
      </c>
      <c r="F5036" s="52">
        <v>0</v>
      </c>
      <c r="G5036" s="52">
        <v>0</v>
      </c>
      <c r="H5036" s="52">
        <v>0</v>
      </c>
      <c r="I5036" s="52">
        <v>0</v>
      </c>
      <c r="J5036" s="52">
        <v>0</v>
      </c>
      <c r="K5036" s="52">
        <v>0</v>
      </c>
      <c r="L5036" s="52">
        <v>8211429.7265652465</v>
      </c>
      <c r="M5036" s="53">
        <v>8211429.7265652465</v>
      </c>
    </row>
    <row r="5037" spans="1:13" x14ac:dyDescent="0.4">
      <c r="A5037" s="54"/>
      <c r="B5037" s="55">
        <v>5019</v>
      </c>
      <c r="C5037" s="55">
        <v>0</v>
      </c>
      <c r="D5037" s="55">
        <v>0</v>
      </c>
      <c r="E5037" s="55">
        <v>0</v>
      </c>
      <c r="F5037" s="55">
        <v>0</v>
      </c>
      <c r="G5037" s="55">
        <v>0</v>
      </c>
      <c r="H5037" s="55">
        <v>0</v>
      </c>
      <c r="I5037" s="55">
        <v>0</v>
      </c>
      <c r="J5037" s="55">
        <v>0</v>
      </c>
      <c r="K5037" s="55">
        <v>0</v>
      </c>
      <c r="L5037" s="55">
        <v>39190381.958377644</v>
      </c>
      <c r="M5037" s="56">
        <v>39190381.958377644</v>
      </c>
    </row>
    <row r="5038" spans="1:13" x14ac:dyDescent="0.4">
      <c r="A5038" s="51"/>
      <c r="B5038" s="52">
        <v>5020</v>
      </c>
      <c r="C5038" s="52">
        <v>19226489.78110731</v>
      </c>
      <c r="D5038" s="52">
        <v>0</v>
      </c>
      <c r="E5038" s="52">
        <v>0</v>
      </c>
      <c r="F5038" s="52">
        <v>0</v>
      </c>
      <c r="G5038" s="52">
        <v>0</v>
      </c>
      <c r="H5038" s="52">
        <v>8681639.5496075861</v>
      </c>
      <c r="I5038" s="52">
        <v>0</v>
      </c>
      <c r="J5038" s="52">
        <v>0</v>
      </c>
      <c r="K5038" s="52">
        <v>0</v>
      </c>
      <c r="L5038" s="52">
        <v>0</v>
      </c>
      <c r="M5038" s="53">
        <v>27908129.3307149</v>
      </c>
    </row>
    <row r="5039" spans="1:13" x14ac:dyDescent="0.4">
      <c r="A5039" s="54"/>
      <c r="B5039" s="55">
        <v>5021</v>
      </c>
      <c r="C5039" s="55">
        <v>0</v>
      </c>
      <c r="D5039" s="55">
        <v>0</v>
      </c>
      <c r="E5039" s="55">
        <v>0</v>
      </c>
      <c r="F5039" s="55">
        <v>0</v>
      </c>
      <c r="G5039" s="55">
        <v>0</v>
      </c>
      <c r="H5039" s="55">
        <v>0</v>
      </c>
      <c r="I5039" s="55">
        <v>0</v>
      </c>
      <c r="J5039" s="55">
        <v>0</v>
      </c>
      <c r="K5039" s="55">
        <v>0</v>
      </c>
      <c r="L5039" s="55">
        <v>0</v>
      </c>
      <c r="M5039" s="56">
        <v>0</v>
      </c>
    </row>
    <row r="5040" spans="1:13" x14ac:dyDescent="0.4">
      <c r="A5040" s="51"/>
      <c r="B5040" s="52">
        <v>5022</v>
      </c>
      <c r="C5040" s="52">
        <v>0</v>
      </c>
      <c r="D5040" s="52">
        <v>0</v>
      </c>
      <c r="E5040" s="52">
        <v>26601200.294495188</v>
      </c>
      <c r="F5040" s="52">
        <v>0</v>
      </c>
      <c r="G5040" s="52">
        <v>0</v>
      </c>
      <c r="H5040" s="52">
        <v>0</v>
      </c>
      <c r="I5040" s="52">
        <v>0</v>
      </c>
      <c r="J5040" s="52">
        <v>0</v>
      </c>
      <c r="K5040" s="52">
        <v>0</v>
      </c>
      <c r="L5040" s="52">
        <v>0</v>
      </c>
      <c r="M5040" s="53">
        <v>26601200.294495188</v>
      </c>
    </row>
    <row r="5041" spans="1:13" x14ac:dyDescent="0.4">
      <c r="A5041" s="54"/>
      <c r="B5041" s="55">
        <v>5023</v>
      </c>
      <c r="C5041" s="55">
        <v>0</v>
      </c>
      <c r="D5041" s="55">
        <v>0</v>
      </c>
      <c r="E5041" s="55">
        <v>0</v>
      </c>
      <c r="F5041" s="55">
        <v>0</v>
      </c>
      <c r="G5041" s="55">
        <v>0</v>
      </c>
      <c r="H5041" s="55">
        <v>0</v>
      </c>
      <c r="I5041" s="55">
        <v>0</v>
      </c>
      <c r="J5041" s="55">
        <v>0</v>
      </c>
      <c r="K5041" s="55">
        <v>0</v>
      </c>
      <c r="L5041" s="55">
        <v>0</v>
      </c>
      <c r="M5041" s="56">
        <v>0</v>
      </c>
    </row>
    <row r="5042" spans="1:13" x14ac:dyDescent="0.4">
      <c r="A5042" s="51"/>
      <c r="B5042" s="52">
        <v>5024</v>
      </c>
      <c r="C5042" s="52">
        <v>0</v>
      </c>
      <c r="D5042" s="52">
        <v>0</v>
      </c>
      <c r="E5042" s="52">
        <v>0</v>
      </c>
      <c r="F5042" s="52">
        <v>0</v>
      </c>
      <c r="G5042" s="52">
        <v>0</v>
      </c>
      <c r="H5042" s="52">
        <v>0</v>
      </c>
      <c r="I5042" s="52">
        <v>0</v>
      </c>
      <c r="J5042" s="52">
        <v>6190969.4447303321</v>
      </c>
      <c r="K5042" s="52">
        <v>62647760.354253829</v>
      </c>
      <c r="L5042" s="52">
        <v>6792449.1828242987</v>
      </c>
      <c r="M5042" s="53">
        <v>69440209.537078127</v>
      </c>
    </row>
    <row r="5043" spans="1:13" x14ac:dyDescent="0.4">
      <c r="A5043" s="54"/>
      <c r="B5043" s="55">
        <v>5025</v>
      </c>
      <c r="C5043" s="55">
        <v>0</v>
      </c>
      <c r="D5043" s="55">
        <v>0</v>
      </c>
      <c r="E5043" s="55">
        <v>0</v>
      </c>
      <c r="F5043" s="55">
        <v>0</v>
      </c>
      <c r="G5043" s="55">
        <v>0</v>
      </c>
      <c r="H5043" s="55">
        <v>0</v>
      </c>
      <c r="I5043" s="55">
        <v>0</v>
      </c>
      <c r="J5043" s="55">
        <v>0</v>
      </c>
      <c r="K5043" s="55">
        <v>0</v>
      </c>
      <c r="L5043" s="55">
        <v>0</v>
      </c>
      <c r="M5043" s="56">
        <v>0</v>
      </c>
    </row>
    <row r="5044" spans="1:13" x14ac:dyDescent="0.4">
      <c r="A5044" s="51"/>
      <c r="B5044" s="52">
        <v>5026</v>
      </c>
      <c r="C5044" s="52">
        <v>10396339.151880974</v>
      </c>
      <c r="D5044" s="52">
        <v>0</v>
      </c>
      <c r="E5044" s="52">
        <v>40555479.980532274</v>
      </c>
      <c r="F5044" s="52">
        <v>51456488.920113161</v>
      </c>
      <c r="G5044" s="52">
        <v>0</v>
      </c>
      <c r="H5044" s="52">
        <v>0</v>
      </c>
      <c r="I5044" s="52">
        <v>0</v>
      </c>
      <c r="J5044" s="52">
        <v>0</v>
      </c>
      <c r="K5044" s="52">
        <v>0</v>
      </c>
      <c r="L5044" s="52">
        <v>0</v>
      </c>
      <c r="M5044" s="53">
        <v>102408308.0525264</v>
      </c>
    </row>
    <row r="5045" spans="1:13" x14ac:dyDescent="0.4">
      <c r="A5045" s="54"/>
      <c r="B5045" s="55">
        <v>5027</v>
      </c>
      <c r="C5045" s="55">
        <v>0</v>
      </c>
      <c r="D5045" s="55">
        <v>0</v>
      </c>
      <c r="E5045" s="55">
        <v>0</v>
      </c>
      <c r="F5045" s="55">
        <v>0</v>
      </c>
      <c r="G5045" s="55">
        <v>0</v>
      </c>
      <c r="H5045" s="55">
        <v>0</v>
      </c>
      <c r="I5045" s="55">
        <v>0</v>
      </c>
      <c r="J5045" s="55">
        <v>7227918.1462170258</v>
      </c>
      <c r="K5045" s="55">
        <v>0</v>
      </c>
      <c r="L5045" s="55">
        <v>0</v>
      </c>
      <c r="M5045" s="56">
        <v>0</v>
      </c>
    </row>
    <row r="5046" spans="1:13" x14ac:dyDescent="0.4">
      <c r="A5046" s="51"/>
      <c r="B5046" s="52">
        <v>5028</v>
      </c>
      <c r="C5046" s="52">
        <v>0</v>
      </c>
      <c r="D5046" s="52">
        <v>0</v>
      </c>
      <c r="E5046" s="52">
        <v>0</v>
      </c>
      <c r="F5046" s="52">
        <v>0</v>
      </c>
      <c r="G5046" s="52">
        <v>0</v>
      </c>
      <c r="H5046" s="52">
        <v>0</v>
      </c>
      <c r="I5046" s="52">
        <v>0</v>
      </c>
      <c r="J5046" s="52">
        <v>6575496.0380827459</v>
      </c>
      <c r="K5046" s="52">
        <v>0</v>
      </c>
      <c r="L5046" s="52">
        <v>0</v>
      </c>
      <c r="M5046" s="53">
        <v>0</v>
      </c>
    </row>
    <row r="5047" spans="1:13" x14ac:dyDescent="0.4">
      <c r="A5047" s="54"/>
      <c r="B5047" s="55">
        <v>5029</v>
      </c>
      <c r="C5047" s="55">
        <v>0</v>
      </c>
      <c r="D5047" s="55">
        <v>0</v>
      </c>
      <c r="E5047" s="55">
        <v>0</v>
      </c>
      <c r="F5047" s="55">
        <v>0</v>
      </c>
      <c r="G5047" s="55">
        <v>0</v>
      </c>
      <c r="H5047" s="55">
        <v>0</v>
      </c>
      <c r="I5047" s="55">
        <v>0</v>
      </c>
      <c r="J5047" s="55">
        <v>0</v>
      </c>
      <c r="K5047" s="55">
        <v>0</v>
      </c>
      <c r="L5047" s="55">
        <v>6348182.1615980361</v>
      </c>
      <c r="M5047" s="56">
        <v>6348182.1615980361</v>
      </c>
    </row>
    <row r="5048" spans="1:13" x14ac:dyDescent="0.4">
      <c r="A5048" s="51"/>
      <c r="B5048" s="52">
        <v>5030</v>
      </c>
      <c r="C5048" s="52">
        <v>0</v>
      </c>
      <c r="D5048" s="52">
        <v>0</v>
      </c>
      <c r="E5048" s="52">
        <v>0</v>
      </c>
      <c r="F5048" s="52">
        <v>6864716.3620979562</v>
      </c>
      <c r="G5048" s="52">
        <v>0</v>
      </c>
      <c r="H5048" s="52">
        <v>0</v>
      </c>
      <c r="I5048" s="52">
        <v>0</v>
      </c>
      <c r="J5048" s="52">
        <v>0</v>
      </c>
      <c r="K5048" s="52">
        <v>0</v>
      </c>
      <c r="L5048" s="52">
        <v>0</v>
      </c>
      <c r="M5048" s="53">
        <v>6864716.3620979562</v>
      </c>
    </row>
    <row r="5049" spans="1:13" x14ac:dyDescent="0.4">
      <c r="A5049" s="54"/>
      <c r="B5049" s="55">
        <v>5031</v>
      </c>
      <c r="C5049" s="55">
        <v>0</v>
      </c>
      <c r="D5049" s="55">
        <v>0</v>
      </c>
      <c r="E5049" s="55">
        <v>0</v>
      </c>
      <c r="F5049" s="55">
        <v>10301743.568216581</v>
      </c>
      <c r="G5049" s="55">
        <v>0</v>
      </c>
      <c r="H5049" s="55">
        <v>0</v>
      </c>
      <c r="I5049" s="55">
        <v>0</v>
      </c>
      <c r="J5049" s="55">
        <v>0</v>
      </c>
      <c r="K5049" s="55">
        <v>0</v>
      </c>
      <c r="L5049" s="55">
        <v>0</v>
      </c>
      <c r="M5049" s="56">
        <v>10301743.568216581</v>
      </c>
    </row>
    <row r="5050" spans="1:13" x14ac:dyDescent="0.4">
      <c r="A5050" s="51"/>
      <c r="B5050" s="52">
        <v>5032</v>
      </c>
      <c r="C5050" s="52">
        <v>0</v>
      </c>
      <c r="D5050" s="52">
        <v>0</v>
      </c>
      <c r="E5050" s="52">
        <v>0</v>
      </c>
      <c r="F5050" s="52">
        <v>0</v>
      </c>
      <c r="G5050" s="52">
        <v>0</v>
      </c>
      <c r="H5050" s="52">
        <v>0</v>
      </c>
      <c r="I5050" s="52">
        <v>0</v>
      </c>
      <c r="J5050" s="52">
        <v>0</v>
      </c>
      <c r="K5050" s="52">
        <v>0</v>
      </c>
      <c r="L5050" s="52">
        <v>18251443.151528999</v>
      </c>
      <c r="M5050" s="53">
        <v>18251443.151528999</v>
      </c>
    </row>
    <row r="5051" spans="1:13" x14ac:dyDescent="0.4">
      <c r="A5051" s="54"/>
      <c r="B5051" s="55">
        <v>5033</v>
      </c>
      <c r="C5051" s="55">
        <v>0</v>
      </c>
      <c r="D5051" s="55">
        <v>0</v>
      </c>
      <c r="E5051" s="55">
        <v>0</v>
      </c>
      <c r="F5051" s="55">
        <v>0</v>
      </c>
      <c r="G5051" s="55">
        <v>0</v>
      </c>
      <c r="H5051" s="55">
        <v>8190428.563924918</v>
      </c>
      <c r="I5051" s="55">
        <v>9504958.3837431595</v>
      </c>
      <c r="J5051" s="55">
        <v>0</v>
      </c>
      <c r="K5051" s="55">
        <v>0</v>
      </c>
      <c r="L5051" s="55">
        <v>0</v>
      </c>
      <c r="M5051" s="56">
        <v>17695386.947668076</v>
      </c>
    </row>
    <row r="5052" spans="1:13" x14ac:dyDescent="0.4">
      <c r="A5052" s="51"/>
      <c r="B5052" s="52">
        <v>5034</v>
      </c>
      <c r="C5052" s="52">
        <v>9282663.3355031535</v>
      </c>
      <c r="D5052" s="52">
        <v>0</v>
      </c>
      <c r="E5052" s="52">
        <v>0</v>
      </c>
      <c r="F5052" s="52">
        <v>0</v>
      </c>
      <c r="G5052" s="52">
        <v>0</v>
      </c>
      <c r="H5052" s="52">
        <v>0</v>
      </c>
      <c r="I5052" s="52">
        <v>0</v>
      </c>
      <c r="J5052" s="52">
        <v>0</v>
      </c>
      <c r="K5052" s="52">
        <v>0</v>
      </c>
      <c r="L5052" s="52">
        <v>0</v>
      </c>
      <c r="M5052" s="53">
        <v>9282663.3355031535</v>
      </c>
    </row>
    <row r="5053" spans="1:13" x14ac:dyDescent="0.4">
      <c r="A5053" s="54"/>
      <c r="B5053" s="55">
        <v>5035</v>
      </c>
      <c r="C5053" s="55">
        <v>0</v>
      </c>
      <c r="D5053" s="55">
        <v>0</v>
      </c>
      <c r="E5053" s="55">
        <v>0</v>
      </c>
      <c r="F5053" s="55">
        <v>0</v>
      </c>
      <c r="G5053" s="55">
        <v>8037945.3288962338</v>
      </c>
      <c r="H5053" s="55">
        <v>0</v>
      </c>
      <c r="I5053" s="55">
        <v>0</v>
      </c>
      <c r="J5053" s="55">
        <v>0</v>
      </c>
      <c r="K5053" s="55">
        <v>0</v>
      </c>
      <c r="L5053" s="55">
        <v>9972139.6571423002</v>
      </c>
      <c r="M5053" s="56">
        <v>28198148.609503713</v>
      </c>
    </row>
    <row r="5054" spans="1:13" x14ac:dyDescent="0.4">
      <c r="A5054" s="51"/>
      <c r="B5054" s="52">
        <v>5036</v>
      </c>
      <c r="C5054" s="52">
        <v>0</v>
      </c>
      <c r="D5054" s="52">
        <v>0</v>
      </c>
      <c r="E5054" s="52">
        <v>16487588.854892628</v>
      </c>
      <c r="F5054" s="52">
        <v>0</v>
      </c>
      <c r="G5054" s="52">
        <v>0</v>
      </c>
      <c r="H5054" s="52">
        <v>0</v>
      </c>
      <c r="I5054" s="52">
        <v>0</v>
      </c>
      <c r="J5054" s="52">
        <v>0</v>
      </c>
      <c r="K5054" s="52">
        <v>0</v>
      </c>
      <c r="L5054" s="52">
        <v>0</v>
      </c>
      <c r="M5054" s="53">
        <v>16487588.854892628</v>
      </c>
    </row>
    <row r="5055" spans="1:13" x14ac:dyDescent="0.4">
      <c r="A5055" s="54"/>
      <c r="B5055" s="55">
        <v>5037</v>
      </c>
      <c r="C5055" s="55">
        <v>0</v>
      </c>
      <c r="D5055" s="55">
        <v>0</v>
      </c>
      <c r="E5055" s="55">
        <v>0</v>
      </c>
      <c r="F5055" s="55">
        <v>0</v>
      </c>
      <c r="G5055" s="55">
        <v>0</v>
      </c>
      <c r="H5055" s="55">
        <v>0</v>
      </c>
      <c r="I5055" s="55">
        <v>0</v>
      </c>
      <c r="J5055" s="55">
        <v>0</v>
      </c>
      <c r="K5055" s="55">
        <v>15615310.00962586</v>
      </c>
      <c r="L5055" s="55">
        <v>0</v>
      </c>
      <c r="M5055" s="56">
        <v>15615310.00962586</v>
      </c>
    </row>
    <row r="5056" spans="1:13" x14ac:dyDescent="0.4">
      <c r="A5056" s="51"/>
      <c r="B5056" s="52">
        <v>5038</v>
      </c>
      <c r="C5056" s="52">
        <v>0</v>
      </c>
      <c r="D5056" s="52">
        <v>0</v>
      </c>
      <c r="E5056" s="52">
        <v>0</v>
      </c>
      <c r="F5056" s="52">
        <v>0</v>
      </c>
      <c r="G5056" s="52">
        <v>0</v>
      </c>
      <c r="H5056" s="52">
        <v>0</v>
      </c>
      <c r="I5056" s="52">
        <v>10531668.721668107</v>
      </c>
      <c r="J5056" s="52">
        <v>0</v>
      </c>
      <c r="K5056" s="52">
        <v>0</v>
      </c>
      <c r="L5056" s="52">
        <v>0</v>
      </c>
      <c r="M5056" s="53">
        <v>10531668.721668107</v>
      </c>
    </row>
    <row r="5057" spans="1:13" x14ac:dyDescent="0.4">
      <c r="A5057" s="54"/>
      <c r="B5057" s="55">
        <v>5039</v>
      </c>
      <c r="C5057" s="55">
        <v>0</v>
      </c>
      <c r="D5057" s="55">
        <v>0</v>
      </c>
      <c r="E5057" s="55">
        <v>0</v>
      </c>
      <c r="F5057" s="55">
        <v>0</v>
      </c>
      <c r="G5057" s="55">
        <v>0</v>
      </c>
      <c r="H5057" s="55">
        <v>0</v>
      </c>
      <c r="I5057" s="55">
        <v>0</v>
      </c>
      <c r="J5057" s="55">
        <v>0</v>
      </c>
      <c r="K5057" s="55">
        <v>9037549.370308686</v>
      </c>
      <c r="L5057" s="55">
        <v>0</v>
      </c>
      <c r="M5057" s="56">
        <v>9037549.370308686</v>
      </c>
    </row>
    <row r="5058" spans="1:13" x14ac:dyDescent="0.4">
      <c r="A5058" s="51"/>
      <c r="B5058" s="52">
        <v>5040</v>
      </c>
      <c r="C5058" s="52">
        <v>0</v>
      </c>
      <c r="D5058" s="52">
        <v>0</v>
      </c>
      <c r="E5058" s="52">
        <v>0</v>
      </c>
      <c r="F5058" s="52">
        <v>0</v>
      </c>
      <c r="G5058" s="52">
        <v>0</v>
      </c>
      <c r="H5058" s="52">
        <v>0</v>
      </c>
      <c r="I5058" s="52">
        <v>0</v>
      </c>
      <c r="J5058" s="52">
        <v>0</v>
      </c>
      <c r="K5058" s="52">
        <v>0</v>
      </c>
      <c r="L5058" s="52">
        <v>0</v>
      </c>
      <c r="M5058" s="53">
        <v>0</v>
      </c>
    </row>
    <row r="5059" spans="1:13" x14ac:dyDescent="0.4">
      <c r="A5059" s="54"/>
      <c r="B5059" s="55">
        <v>5041</v>
      </c>
      <c r="C5059" s="55">
        <v>0</v>
      </c>
      <c r="D5059" s="55">
        <v>0</v>
      </c>
      <c r="E5059" s="55">
        <v>0</v>
      </c>
      <c r="F5059" s="55">
        <v>0</v>
      </c>
      <c r="G5059" s="55">
        <v>0</v>
      </c>
      <c r="H5059" s="55">
        <v>8799517.5120846666</v>
      </c>
      <c r="I5059" s="55">
        <v>973428532.09997547</v>
      </c>
      <c r="J5059" s="55">
        <v>0</v>
      </c>
      <c r="K5059" s="55">
        <v>0</v>
      </c>
      <c r="L5059" s="55">
        <v>0</v>
      </c>
      <c r="M5059" s="56">
        <v>982228049.61206031</v>
      </c>
    </row>
    <row r="5060" spans="1:13" x14ac:dyDescent="0.4">
      <c r="A5060" s="51"/>
      <c r="B5060" s="52">
        <v>5042</v>
      </c>
      <c r="C5060" s="52">
        <v>0</v>
      </c>
      <c r="D5060" s="52">
        <v>5877976.7272143755</v>
      </c>
      <c r="E5060" s="52">
        <v>0</v>
      </c>
      <c r="F5060" s="52">
        <v>0</v>
      </c>
      <c r="G5060" s="52">
        <v>0</v>
      </c>
      <c r="H5060" s="52">
        <v>0</v>
      </c>
      <c r="I5060" s="52">
        <v>0</v>
      </c>
      <c r="J5060" s="52">
        <v>0</v>
      </c>
      <c r="K5060" s="52">
        <v>0</v>
      </c>
      <c r="L5060" s="52">
        <v>0</v>
      </c>
      <c r="M5060" s="53">
        <v>13776326.177600546</v>
      </c>
    </row>
    <row r="5061" spans="1:13" x14ac:dyDescent="0.4">
      <c r="A5061" s="54"/>
      <c r="B5061" s="55">
        <v>5043</v>
      </c>
      <c r="C5061" s="55">
        <v>0</v>
      </c>
      <c r="D5061" s="55">
        <v>9126948.2159509007</v>
      </c>
      <c r="E5061" s="55">
        <v>0</v>
      </c>
      <c r="F5061" s="55">
        <v>0</v>
      </c>
      <c r="G5061" s="55">
        <v>0</v>
      </c>
      <c r="H5061" s="55">
        <v>0</v>
      </c>
      <c r="I5061" s="55">
        <v>0</v>
      </c>
      <c r="J5061" s="55">
        <v>0</v>
      </c>
      <c r="K5061" s="55">
        <v>0</v>
      </c>
      <c r="L5061" s="55">
        <v>0</v>
      </c>
      <c r="M5061" s="56">
        <v>9126948.2159509007</v>
      </c>
    </row>
    <row r="5062" spans="1:13" x14ac:dyDescent="0.4">
      <c r="A5062" s="51"/>
      <c r="B5062" s="52">
        <v>5044</v>
      </c>
      <c r="C5062" s="52">
        <v>5774476.9870312884</v>
      </c>
      <c r="D5062" s="52">
        <v>0</v>
      </c>
      <c r="E5062" s="52">
        <v>11788534.866521046</v>
      </c>
      <c r="F5062" s="52">
        <v>0</v>
      </c>
      <c r="G5062" s="52">
        <v>0</v>
      </c>
      <c r="H5062" s="52">
        <v>0</v>
      </c>
      <c r="I5062" s="52">
        <v>9428240.6519529708</v>
      </c>
      <c r="J5062" s="52">
        <v>5935785.650882449</v>
      </c>
      <c r="K5062" s="52">
        <v>0</v>
      </c>
      <c r="L5062" s="52">
        <v>0</v>
      </c>
      <c r="M5062" s="53">
        <v>26991252.505505305</v>
      </c>
    </row>
    <row r="5063" spans="1:13" x14ac:dyDescent="0.4">
      <c r="A5063" s="54"/>
      <c r="B5063" s="55">
        <v>5045</v>
      </c>
      <c r="C5063" s="55">
        <v>0</v>
      </c>
      <c r="D5063" s="55">
        <v>9569501.9378085099</v>
      </c>
      <c r="E5063" s="55">
        <v>0</v>
      </c>
      <c r="F5063" s="55">
        <v>0</v>
      </c>
      <c r="G5063" s="55">
        <v>0</v>
      </c>
      <c r="H5063" s="55">
        <v>0</v>
      </c>
      <c r="I5063" s="55">
        <v>0</v>
      </c>
      <c r="J5063" s="55">
        <v>0</v>
      </c>
      <c r="K5063" s="55">
        <v>0</v>
      </c>
      <c r="L5063" s="55">
        <v>0</v>
      </c>
      <c r="M5063" s="56">
        <v>9569501.9378085099</v>
      </c>
    </row>
    <row r="5064" spans="1:13" x14ac:dyDescent="0.4">
      <c r="A5064" s="51"/>
      <c r="B5064" s="52">
        <v>5046</v>
      </c>
      <c r="C5064" s="52">
        <v>0</v>
      </c>
      <c r="D5064" s="52">
        <v>0</v>
      </c>
      <c r="E5064" s="52">
        <v>0</v>
      </c>
      <c r="F5064" s="52">
        <v>0</v>
      </c>
      <c r="G5064" s="52">
        <v>0</v>
      </c>
      <c r="H5064" s="52">
        <v>0</v>
      </c>
      <c r="I5064" s="52">
        <v>0</v>
      </c>
      <c r="J5064" s="52">
        <v>0</v>
      </c>
      <c r="K5064" s="52">
        <v>0</v>
      </c>
      <c r="L5064" s="52">
        <v>0</v>
      </c>
      <c r="M5064" s="53">
        <v>10740500.813804625</v>
      </c>
    </row>
    <row r="5065" spans="1:13" x14ac:dyDescent="0.4">
      <c r="A5065" s="54"/>
      <c r="B5065" s="55">
        <v>5047</v>
      </c>
      <c r="C5065" s="55">
        <v>0</v>
      </c>
      <c r="D5065" s="55">
        <v>0</v>
      </c>
      <c r="E5065" s="55">
        <v>0</v>
      </c>
      <c r="F5065" s="55">
        <v>0</v>
      </c>
      <c r="G5065" s="55">
        <v>19170881.472450186</v>
      </c>
      <c r="H5065" s="55">
        <v>18344100.837060221</v>
      </c>
      <c r="I5065" s="55">
        <v>0</v>
      </c>
      <c r="J5065" s="55">
        <v>0</v>
      </c>
      <c r="K5065" s="55">
        <v>5817900.0286942925</v>
      </c>
      <c r="L5065" s="55">
        <v>0</v>
      </c>
      <c r="M5065" s="56">
        <v>43332882.338204697</v>
      </c>
    </row>
    <row r="5066" spans="1:13" x14ac:dyDescent="0.4">
      <c r="A5066" s="51"/>
      <c r="B5066" s="52">
        <v>5048</v>
      </c>
      <c r="C5066" s="52">
        <v>0</v>
      </c>
      <c r="D5066" s="52">
        <v>0</v>
      </c>
      <c r="E5066" s="52">
        <v>0</v>
      </c>
      <c r="F5066" s="52">
        <v>0</v>
      </c>
      <c r="G5066" s="52">
        <v>10284169.873254586</v>
      </c>
      <c r="H5066" s="52">
        <v>0</v>
      </c>
      <c r="I5066" s="52">
        <v>0</v>
      </c>
      <c r="J5066" s="52">
        <v>0</v>
      </c>
      <c r="K5066" s="52">
        <v>0</v>
      </c>
      <c r="L5066" s="52">
        <v>0</v>
      </c>
      <c r="M5066" s="53">
        <v>10284169.873254586</v>
      </c>
    </row>
    <row r="5067" spans="1:13" x14ac:dyDescent="0.4">
      <c r="A5067" s="54"/>
      <c r="B5067" s="55">
        <v>5049</v>
      </c>
      <c r="C5067" s="55">
        <v>94318615.707056403</v>
      </c>
      <c r="D5067" s="55">
        <v>0</v>
      </c>
      <c r="E5067" s="55">
        <v>0</v>
      </c>
      <c r="F5067" s="55">
        <v>0</v>
      </c>
      <c r="G5067" s="55">
        <v>0</v>
      </c>
      <c r="H5067" s="55">
        <v>0</v>
      </c>
      <c r="I5067" s="55">
        <v>0</v>
      </c>
      <c r="J5067" s="55">
        <v>0</v>
      </c>
      <c r="K5067" s="55">
        <v>0</v>
      </c>
      <c r="L5067" s="55">
        <v>0</v>
      </c>
      <c r="M5067" s="56">
        <v>94318615.707056403</v>
      </c>
    </row>
    <row r="5068" spans="1:13" x14ac:dyDescent="0.4">
      <c r="A5068" s="51"/>
      <c r="B5068" s="52">
        <v>5050</v>
      </c>
      <c r="C5068" s="52">
        <v>0</v>
      </c>
      <c r="D5068" s="52">
        <v>0</v>
      </c>
      <c r="E5068" s="52">
        <v>0</v>
      </c>
      <c r="F5068" s="52">
        <v>0</v>
      </c>
      <c r="G5068" s="52">
        <v>0</v>
      </c>
      <c r="H5068" s="52">
        <v>10004379.336334698</v>
      </c>
      <c r="I5068" s="52">
        <v>0</v>
      </c>
      <c r="J5068" s="52">
        <v>0</v>
      </c>
      <c r="K5068" s="52">
        <v>0</v>
      </c>
      <c r="L5068" s="52">
        <v>0</v>
      </c>
      <c r="M5068" s="53">
        <v>10004379.336334698</v>
      </c>
    </row>
    <row r="5069" spans="1:13" x14ac:dyDescent="0.4">
      <c r="A5069" s="54"/>
      <c r="B5069" s="55">
        <v>5051</v>
      </c>
      <c r="C5069" s="55">
        <v>11570546.928969469</v>
      </c>
      <c r="D5069" s="55">
        <v>0</v>
      </c>
      <c r="E5069" s="55">
        <v>0</v>
      </c>
      <c r="F5069" s="55">
        <v>0</v>
      </c>
      <c r="G5069" s="55">
        <v>0</v>
      </c>
      <c r="H5069" s="55">
        <v>0</v>
      </c>
      <c r="I5069" s="55">
        <v>10702158.506201727</v>
      </c>
      <c r="J5069" s="55">
        <v>0</v>
      </c>
      <c r="K5069" s="55">
        <v>0</v>
      </c>
      <c r="L5069" s="55">
        <v>0</v>
      </c>
      <c r="M5069" s="56">
        <v>22272705.435171202</v>
      </c>
    </row>
    <row r="5070" spans="1:13" x14ac:dyDescent="0.4">
      <c r="A5070" s="51"/>
      <c r="B5070" s="52">
        <v>5052</v>
      </c>
      <c r="C5070" s="52">
        <v>5754440.7148879105</v>
      </c>
      <c r="D5070" s="52">
        <v>0</v>
      </c>
      <c r="E5070" s="52">
        <v>0</v>
      </c>
      <c r="F5070" s="52">
        <v>0</v>
      </c>
      <c r="G5070" s="52">
        <v>0</v>
      </c>
      <c r="H5070" s="52">
        <v>0</v>
      </c>
      <c r="I5070" s="52">
        <v>0</v>
      </c>
      <c r="J5070" s="52">
        <v>0</v>
      </c>
      <c r="K5070" s="52">
        <v>0</v>
      </c>
      <c r="L5070" s="52">
        <v>0</v>
      </c>
      <c r="M5070" s="53">
        <v>5754440.7148879105</v>
      </c>
    </row>
    <row r="5071" spans="1:13" x14ac:dyDescent="0.4">
      <c r="A5071" s="54"/>
      <c r="B5071" s="55">
        <v>5053</v>
      </c>
      <c r="C5071" s="55">
        <v>0</v>
      </c>
      <c r="D5071" s="55">
        <v>0</v>
      </c>
      <c r="E5071" s="55">
        <v>0</v>
      </c>
      <c r="F5071" s="55">
        <v>11805877.575217323</v>
      </c>
      <c r="G5071" s="55">
        <v>0</v>
      </c>
      <c r="H5071" s="55">
        <v>0</v>
      </c>
      <c r="I5071" s="55">
        <v>0</v>
      </c>
      <c r="J5071" s="55">
        <v>0</v>
      </c>
      <c r="K5071" s="55">
        <v>0</v>
      </c>
      <c r="L5071" s="55">
        <v>0</v>
      </c>
      <c r="M5071" s="56">
        <v>11805877.575217323</v>
      </c>
    </row>
    <row r="5072" spans="1:13" x14ac:dyDescent="0.4">
      <c r="A5072" s="51"/>
      <c r="B5072" s="52">
        <v>5054</v>
      </c>
      <c r="C5072" s="52">
        <v>0</v>
      </c>
      <c r="D5072" s="52">
        <v>0</v>
      </c>
      <c r="E5072" s="52">
        <v>0</v>
      </c>
      <c r="F5072" s="52">
        <v>0</v>
      </c>
      <c r="G5072" s="52">
        <v>0</v>
      </c>
      <c r="H5072" s="52">
        <v>0</v>
      </c>
      <c r="I5072" s="52">
        <v>0</v>
      </c>
      <c r="J5072" s="52">
        <v>0</v>
      </c>
      <c r="K5072" s="52">
        <v>0</v>
      </c>
      <c r="L5072" s="52">
        <v>0</v>
      </c>
      <c r="M5072" s="53">
        <v>0</v>
      </c>
    </row>
    <row r="5073" spans="1:13" x14ac:dyDescent="0.4">
      <c r="A5073" s="54"/>
      <c r="B5073" s="55">
        <v>5055</v>
      </c>
      <c r="C5073" s="55">
        <v>0</v>
      </c>
      <c r="D5073" s="55">
        <v>0</v>
      </c>
      <c r="E5073" s="55">
        <v>0</v>
      </c>
      <c r="F5073" s="55">
        <v>0</v>
      </c>
      <c r="G5073" s="55">
        <v>6195473.1594061824</v>
      </c>
      <c r="H5073" s="55">
        <v>0</v>
      </c>
      <c r="I5073" s="55">
        <v>0</v>
      </c>
      <c r="J5073" s="55">
        <v>0</v>
      </c>
      <c r="K5073" s="55">
        <v>0</v>
      </c>
      <c r="L5073" s="55">
        <v>0</v>
      </c>
      <c r="M5073" s="56">
        <v>13377905.06673857</v>
      </c>
    </row>
    <row r="5074" spans="1:13" x14ac:dyDescent="0.4">
      <c r="A5074" s="51"/>
      <c r="B5074" s="52">
        <v>5056</v>
      </c>
      <c r="C5074" s="52">
        <v>0</v>
      </c>
      <c r="D5074" s="52">
        <v>0</v>
      </c>
      <c r="E5074" s="52">
        <v>0</v>
      </c>
      <c r="F5074" s="52">
        <v>0</v>
      </c>
      <c r="G5074" s="52">
        <v>0</v>
      </c>
      <c r="H5074" s="52">
        <v>0</v>
      </c>
      <c r="I5074" s="52">
        <v>0</v>
      </c>
      <c r="J5074" s="52">
        <v>0</v>
      </c>
      <c r="K5074" s="52">
        <v>0</v>
      </c>
      <c r="L5074" s="52">
        <v>0</v>
      </c>
      <c r="M5074" s="53">
        <v>0</v>
      </c>
    </row>
    <row r="5075" spans="1:13" x14ac:dyDescent="0.4">
      <c r="A5075" s="54"/>
      <c r="B5075" s="55">
        <v>5057</v>
      </c>
      <c r="C5075" s="55">
        <v>0</v>
      </c>
      <c r="D5075" s="55">
        <v>0</v>
      </c>
      <c r="E5075" s="55">
        <v>0</v>
      </c>
      <c r="F5075" s="55">
        <v>0</v>
      </c>
      <c r="G5075" s="55">
        <v>0</v>
      </c>
      <c r="H5075" s="55">
        <v>0</v>
      </c>
      <c r="I5075" s="55">
        <v>0</v>
      </c>
      <c r="J5075" s="55">
        <v>0</v>
      </c>
      <c r="K5075" s="55">
        <v>0</v>
      </c>
      <c r="L5075" s="55">
        <v>0</v>
      </c>
      <c r="M5075" s="56">
        <v>128936723.47444011</v>
      </c>
    </row>
    <row r="5076" spans="1:13" x14ac:dyDescent="0.4">
      <c r="A5076" s="51"/>
      <c r="B5076" s="52">
        <v>5058</v>
      </c>
      <c r="C5076" s="52">
        <v>0</v>
      </c>
      <c r="D5076" s="52">
        <v>0</v>
      </c>
      <c r="E5076" s="52">
        <v>0</v>
      </c>
      <c r="F5076" s="52">
        <v>0</v>
      </c>
      <c r="G5076" s="52">
        <v>0</v>
      </c>
      <c r="H5076" s="52">
        <v>9453474.8437682353</v>
      </c>
      <c r="I5076" s="52">
        <v>0</v>
      </c>
      <c r="J5076" s="52">
        <v>0</v>
      </c>
      <c r="K5076" s="52">
        <v>0</v>
      </c>
      <c r="L5076" s="52">
        <v>0</v>
      </c>
      <c r="M5076" s="53">
        <v>9453474.8437682353</v>
      </c>
    </row>
    <row r="5077" spans="1:13" x14ac:dyDescent="0.4">
      <c r="A5077" s="54"/>
      <c r="B5077" s="55">
        <v>5059</v>
      </c>
      <c r="C5077" s="55">
        <v>0</v>
      </c>
      <c r="D5077" s="55">
        <v>18885340.648675542</v>
      </c>
      <c r="E5077" s="55">
        <v>0</v>
      </c>
      <c r="F5077" s="55">
        <v>0</v>
      </c>
      <c r="G5077" s="55">
        <v>0</v>
      </c>
      <c r="H5077" s="55">
        <v>0</v>
      </c>
      <c r="I5077" s="55">
        <v>0</v>
      </c>
      <c r="J5077" s="55">
        <v>0</v>
      </c>
      <c r="K5077" s="55">
        <v>0</v>
      </c>
      <c r="L5077" s="55">
        <v>0</v>
      </c>
      <c r="M5077" s="56">
        <v>18885340.648675542</v>
      </c>
    </row>
    <row r="5078" spans="1:13" x14ac:dyDescent="0.4">
      <c r="A5078" s="51"/>
      <c r="B5078" s="52">
        <v>5060</v>
      </c>
      <c r="C5078" s="52">
        <v>0</v>
      </c>
      <c r="D5078" s="52">
        <v>0</v>
      </c>
      <c r="E5078" s="52">
        <v>0</v>
      </c>
      <c r="F5078" s="52">
        <v>0</v>
      </c>
      <c r="G5078" s="52">
        <v>0</v>
      </c>
      <c r="H5078" s="52">
        <v>0</v>
      </c>
      <c r="I5078" s="52">
        <v>0</v>
      </c>
      <c r="J5078" s="52">
        <v>0</v>
      </c>
      <c r="K5078" s="52">
        <v>0</v>
      </c>
      <c r="L5078" s="52">
        <v>0</v>
      </c>
      <c r="M5078" s="53">
        <v>10891094.268717274</v>
      </c>
    </row>
    <row r="5079" spans="1:13" x14ac:dyDescent="0.4">
      <c r="A5079" s="54"/>
      <c r="B5079" s="55">
        <v>5061</v>
      </c>
      <c r="C5079" s="55">
        <v>0</v>
      </c>
      <c r="D5079" s="55">
        <v>0</v>
      </c>
      <c r="E5079" s="55">
        <v>0</v>
      </c>
      <c r="F5079" s="55">
        <v>0</v>
      </c>
      <c r="G5079" s="55">
        <v>0</v>
      </c>
      <c r="H5079" s="55">
        <v>0</v>
      </c>
      <c r="I5079" s="55">
        <v>0</v>
      </c>
      <c r="J5079" s="55">
        <v>0</v>
      </c>
      <c r="K5079" s="55">
        <v>0</v>
      </c>
      <c r="L5079" s="55">
        <v>0</v>
      </c>
      <c r="M5079" s="56">
        <v>0</v>
      </c>
    </row>
    <row r="5080" spans="1:13" x14ac:dyDescent="0.4">
      <c r="A5080" s="51"/>
      <c r="B5080" s="52">
        <v>5062</v>
      </c>
      <c r="C5080" s="52">
        <v>0</v>
      </c>
      <c r="D5080" s="52">
        <v>0</v>
      </c>
      <c r="E5080" s="52">
        <v>0</v>
      </c>
      <c r="F5080" s="52">
        <v>0</v>
      </c>
      <c r="G5080" s="52">
        <v>0</v>
      </c>
      <c r="H5080" s="52">
        <v>11772792.020449312</v>
      </c>
      <c r="I5080" s="52">
        <v>0</v>
      </c>
      <c r="J5080" s="52">
        <v>0</v>
      </c>
      <c r="K5080" s="52">
        <v>0</v>
      </c>
      <c r="L5080" s="52">
        <v>0</v>
      </c>
      <c r="M5080" s="53">
        <v>11772792.020449312</v>
      </c>
    </row>
    <row r="5081" spans="1:13" x14ac:dyDescent="0.4">
      <c r="A5081" s="54"/>
      <c r="B5081" s="55">
        <v>5063</v>
      </c>
      <c r="C5081" s="55">
        <v>0</v>
      </c>
      <c r="D5081" s="55">
        <v>0</v>
      </c>
      <c r="E5081" s="55">
        <v>0</v>
      </c>
      <c r="F5081" s="55">
        <v>0</v>
      </c>
      <c r="G5081" s="55">
        <v>0</v>
      </c>
      <c r="H5081" s="55">
        <v>0</v>
      </c>
      <c r="I5081" s="55">
        <v>0</v>
      </c>
      <c r="J5081" s="55">
        <v>0</v>
      </c>
      <c r="K5081" s="55">
        <v>0</v>
      </c>
      <c r="L5081" s="55">
        <v>733682875.13807499</v>
      </c>
      <c r="M5081" s="56">
        <v>746141023.26772678</v>
      </c>
    </row>
    <row r="5082" spans="1:13" x14ac:dyDescent="0.4">
      <c r="A5082" s="51"/>
      <c r="B5082" s="52">
        <v>5064</v>
      </c>
      <c r="C5082" s="52">
        <v>0</v>
      </c>
      <c r="D5082" s="52">
        <v>0</v>
      </c>
      <c r="E5082" s="52">
        <v>0</v>
      </c>
      <c r="F5082" s="52">
        <v>0</v>
      </c>
      <c r="G5082" s="52">
        <v>6302979.6463253573</v>
      </c>
      <c r="H5082" s="52">
        <v>0</v>
      </c>
      <c r="I5082" s="52">
        <v>16991732.819557719</v>
      </c>
      <c r="J5082" s="52">
        <v>8541783.0210196469</v>
      </c>
      <c r="K5082" s="52">
        <v>0</v>
      </c>
      <c r="L5082" s="52">
        <v>0</v>
      </c>
      <c r="M5082" s="53">
        <v>23294712.465883076</v>
      </c>
    </row>
    <row r="5083" spans="1:13" x14ac:dyDescent="0.4">
      <c r="A5083" s="54"/>
      <c r="B5083" s="55">
        <v>5065</v>
      </c>
      <c r="C5083" s="55">
        <v>0</v>
      </c>
      <c r="D5083" s="55">
        <v>46993460.883950293</v>
      </c>
      <c r="E5083" s="55">
        <v>0</v>
      </c>
      <c r="F5083" s="55">
        <v>0</v>
      </c>
      <c r="G5083" s="55">
        <v>0</v>
      </c>
      <c r="H5083" s="55">
        <v>0</v>
      </c>
      <c r="I5083" s="55">
        <v>0</v>
      </c>
      <c r="J5083" s="55">
        <v>0</v>
      </c>
      <c r="K5083" s="55">
        <v>0</v>
      </c>
      <c r="L5083" s="55">
        <v>0</v>
      </c>
      <c r="M5083" s="56">
        <v>46993460.883950293</v>
      </c>
    </row>
    <row r="5084" spans="1:13" x14ac:dyDescent="0.4">
      <c r="A5084" s="51"/>
      <c r="B5084" s="52">
        <v>5066</v>
      </c>
      <c r="C5084" s="52">
        <v>0</v>
      </c>
      <c r="D5084" s="52">
        <v>0</v>
      </c>
      <c r="E5084" s="52">
        <v>0</v>
      </c>
      <c r="F5084" s="52">
        <v>0</v>
      </c>
      <c r="G5084" s="52">
        <v>0</v>
      </c>
      <c r="H5084" s="52">
        <v>0</v>
      </c>
      <c r="I5084" s="52">
        <v>0</v>
      </c>
      <c r="J5084" s="52">
        <v>0</v>
      </c>
      <c r="K5084" s="52">
        <v>0</v>
      </c>
      <c r="L5084" s="52">
        <v>0</v>
      </c>
      <c r="M5084" s="53">
        <v>0</v>
      </c>
    </row>
    <row r="5085" spans="1:13" x14ac:dyDescent="0.4">
      <c r="A5085" s="54"/>
      <c r="B5085" s="55">
        <v>5067</v>
      </c>
      <c r="C5085" s="55">
        <v>0</v>
      </c>
      <c r="D5085" s="55">
        <v>0</v>
      </c>
      <c r="E5085" s="55">
        <v>0</v>
      </c>
      <c r="F5085" s="55">
        <v>0</v>
      </c>
      <c r="G5085" s="55">
        <v>0</v>
      </c>
      <c r="H5085" s="55">
        <v>6093837.5862410115</v>
      </c>
      <c r="I5085" s="55">
        <v>0</v>
      </c>
      <c r="J5085" s="55">
        <v>0</v>
      </c>
      <c r="K5085" s="55">
        <v>0</v>
      </c>
      <c r="L5085" s="55">
        <v>0</v>
      </c>
      <c r="M5085" s="56">
        <v>6093837.5862410115</v>
      </c>
    </row>
    <row r="5086" spans="1:13" x14ac:dyDescent="0.4">
      <c r="A5086" s="51"/>
      <c r="B5086" s="52">
        <v>5068</v>
      </c>
      <c r="C5086" s="52">
        <v>5903606.3945548069</v>
      </c>
      <c r="D5086" s="52">
        <v>20742907.443930805</v>
      </c>
      <c r="E5086" s="52">
        <v>6092048.9557610396</v>
      </c>
      <c r="F5086" s="52">
        <v>0</v>
      </c>
      <c r="G5086" s="52">
        <v>0</v>
      </c>
      <c r="H5086" s="52">
        <v>0</v>
      </c>
      <c r="I5086" s="52">
        <v>0</v>
      </c>
      <c r="J5086" s="52">
        <v>0</v>
      </c>
      <c r="K5086" s="52">
        <v>0</v>
      </c>
      <c r="L5086" s="52">
        <v>0</v>
      </c>
      <c r="M5086" s="53">
        <v>32738562.794246651</v>
      </c>
    </row>
    <row r="5087" spans="1:13" x14ac:dyDescent="0.4">
      <c r="A5087" s="54"/>
      <c r="B5087" s="55">
        <v>5069</v>
      </c>
      <c r="C5087" s="55">
        <v>0</v>
      </c>
      <c r="D5087" s="55">
        <v>0</v>
      </c>
      <c r="E5087" s="55">
        <v>13350914.874515915</v>
      </c>
      <c r="F5087" s="55">
        <v>0</v>
      </c>
      <c r="G5087" s="55">
        <v>0</v>
      </c>
      <c r="H5087" s="55">
        <v>0</v>
      </c>
      <c r="I5087" s="55">
        <v>0</v>
      </c>
      <c r="J5087" s="55">
        <v>0</v>
      </c>
      <c r="K5087" s="55">
        <v>0</v>
      </c>
      <c r="L5087" s="55">
        <v>0</v>
      </c>
      <c r="M5087" s="56">
        <v>13350914.874515915</v>
      </c>
    </row>
    <row r="5088" spans="1:13" x14ac:dyDescent="0.4">
      <c r="A5088" s="51"/>
      <c r="B5088" s="52">
        <v>5070</v>
      </c>
      <c r="C5088" s="52">
        <v>0</v>
      </c>
      <c r="D5088" s="52">
        <v>0</v>
      </c>
      <c r="E5088" s="52">
        <v>0</v>
      </c>
      <c r="F5088" s="52">
        <v>0</v>
      </c>
      <c r="G5088" s="52">
        <v>0</v>
      </c>
      <c r="H5088" s="52">
        <v>0</v>
      </c>
      <c r="I5088" s="52">
        <v>0</v>
      </c>
      <c r="J5088" s="52">
        <v>8870522.4154646434</v>
      </c>
      <c r="K5088" s="52">
        <v>0</v>
      </c>
      <c r="L5088" s="52">
        <v>0</v>
      </c>
      <c r="M5088" s="53">
        <v>0</v>
      </c>
    </row>
    <row r="5089" spans="1:13" x14ac:dyDescent="0.4">
      <c r="A5089" s="54"/>
      <c r="B5089" s="55">
        <v>5071</v>
      </c>
      <c r="C5089" s="55">
        <v>0</v>
      </c>
      <c r="D5089" s="55">
        <v>0</v>
      </c>
      <c r="E5089" s="55">
        <v>0</v>
      </c>
      <c r="F5089" s="55">
        <v>0</v>
      </c>
      <c r="G5089" s="55">
        <v>0</v>
      </c>
      <c r="H5089" s="55">
        <v>0</v>
      </c>
      <c r="I5089" s="55">
        <v>0</v>
      </c>
      <c r="J5089" s="55">
        <v>0</v>
      </c>
      <c r="K5089" s="55">
        <v>0</v>
      </c>
      <c r="L5089" s="55">
        <v>0</v>
      </c>
      <c r="M5089" s="56">
        <v>0</v>
      </c>
    </row>
    <row r="5090" spans="1:13" x14ac:dyDescent="0.4">
      <c r="A5090" s="51"/>
      <c r="B5090" s="52">
        <v>5072</v>
      </c>
      <c r="C5090" s="52">
        <v>0</v>
      </c>
      <c r="D5090" s="52">
        <v>0</v>
      </c>
      <c r="E5090" s="52">
        <v>0</v>
      </c>
      <c r="F5090" s="52">
        <v>0</v>
      </c>
      <c r="G5090" s="52">
        <v>0</v>
      </c>
      <c r="H5090" s="52">
        <v>63975688.056601234</v>
      </c>
      <c r="I5090" s="52">
        <v>6020989.6964357719</v>
      </c>
      <c r="J5090" s="52">
        <v>0</v>
      </c>
      <c r="K5090" s="52">
        <v>0</v>
      </c>
      <c r="L5090" s="52">
        <v>0</v>
      </c>
      <c r="M5090" s="53">
        <v>69996677.753037006</v>
      </c>
    </row>
    <row r="5091" spans="1:13" x14ac:dyDescent="0.4">
      <c r="A5091" s="54"/>
      <c r="B5091" s="55">
        <v>5073</v>
      </c>
      <c r="C5091" s="55">
        <v>0</v>
      </c>
      <c r="D5091" s="55">
        <v>0</v>
      </c>
      <c r="E5091" s="55">
        <v>0</v>
      </c>
      <c r="F5091" s="55">
        <v>0</v>
      </c>
      <c r="G5091" s="55">
        <v>0</v>
      </c>
      <c r="H5091" s="55">
        <v>0</v>
      </c>
      <c r="I5091" s="55">
        <v>0</v>
      </c>
      <c r="J5091" s="55">
        <v>0</v>
      </c>
      <c r="K5091" s="55">
        <v>0</v>
      </c>
      <c r="L5091" s="55">
        <v>0</v>
      </c>
      <c r="M5091" s="56">
        <v>0</v>
      </c>
    </row>
    <row r="5092" spans="1:13" x14ac:dyDescent="0.4">
      <c r="A5092" s="51"/>
      <c r="B5092" s="52">
        <v>5074</v>
      </c>
      <c r="C5092" s="52">
        <v>0</v>
      </c>
      <c r="D5092" s="52">
        <v>0</v>
      </c>
      <c r="E5092" s="52">
        <v>0</v>
      </c>
      <c r="F5092" s="52">
        <v>5995569.1846367083</v>
      </c>
      <c r="G5092" s="52">
        <v>0</v>
      </c>
      <c r="H5092" s="52">
        <v>0</v>
      </c>
      <c r="I5092" s="52">
        <v>0</v>
      </c>
      <c r="J5092" s="52">
        <v>0</v>
      </c>
      <c r="K5092" s="52">
        <v>8904665.3218944781</v>
      </c>
      <c r="L5092" s="52">
        <v>0</v>
      </c>
      <c r="M5092" s="53">
        <v>14900234.506531186</v>
      </c>
    </row>
    <row r="5093" spans="1:13" x14ac:dyDescent="0.4">
      <c r="A5093" s="54"/>
      <c r="B5093" s="55">
        <v>5075</v>
      </c>
      <c r="C5093" s="55">
        <v>0</v>
      </c>
      <c r="D5093" s="55">
        <v>0</v>
      </c>
      <c r="E5093" s="55">
        <v>0</v>
      </c>
      <c r="F5093" s="55">
        <v>0</v>
      </c>
      <c r="G5093" s="55">
        <v>0</v>
      </c>
      <c r="H5093" s="55">
        <v>0</v>
      </c>
      <c r="I5093" s="55">
        <v>0</v>
      </c>
      <c r="J5093" s="55">
        <v>0</v>
      </c>
      <c r="K5093" s="55">
        <v>0</v>
      </c>
      <c r="L5093" s="55">
        <v>0</v>
      </c>
      <c r="M5093" s="56">
        <v>0</v>
      </c>
    </row>
    <row r="5094" spans="1:13" x14ac:dyDescent="0.4">
      <c r="A5094" s="51"/>
      <c r="B5094" s="52">
        <v>5076</v>
      </c>
      <c r="C5094" s="52">
        <v>0</v>
      </c>
      <c r="D5094" s="52">
        <v>0</v>
      </c>
      <c r="E5094" s="52">
        <v>6940772.5003006766</v>
      </c>
      <c r="F5094" s="52">
        <v>0</v>
      </c>
      <c r="G5094" s="52">
        <v>0</v>
      </c>
      <c r="H5094" s="52">
        <v>0</v>
      </c>
      <c r="I5094" s="52">
        <v>0</v>
      </c>
      <c r="J5094" s="52">
        <v>0</v>
      </c>
      <c r="K5094" s="52">
        <v>8580601.1756828949</v>
      </c>
      <c r="L5094" s="52">
        <v>0</v>
      </c>
      <c r="M5094" s="53">
        <v>15521373.675983572</v>
      </c>
    </row>
    <row r="5095" spans="1:13" x14ac:dyDescent="0.4">
      <c r="A5095" s="54"/>
      <c r="B5095" s="55">
        <v>5077</v>
      </c>
      <c r="C5095" s="55">
        <v>6302290.6167361736</v>
      </c>
      <c r="D5095" s="55">
        <v>0</v>
      </c>
      <c r="E5095" s="55">
        <v>0</v>
      </c>
      <c r="F5095" s="55">
        <v>0</v>
      </c>
      <c r="G5095" s="55">
        <v>0</v>
      </c>
      <c r="H5095" s="55">
        <v>0</v>
      </c>
      <c r="I5095" s="55">
        <v>10926704.715613902</v>
      </c>
      <c r="J5095" s="55">
        <v>0</v>
      </c>
      <c r="K5095" s="55">
        <v>0</v>
      </c>
      <c r="L5095" s="55">
        <v>0</v>
      </c>
      <c r="M5095" s="56">
        <v>17228995.332350075</v>
      </c>
    </row>
    <row r="5096" spans="1:13" x14ac:dyDescent="0.4">
      <c r="A5096" s="51"/>
      <c r="B5096" s="52">
        <v>5078</v>
      </c>
      <c r="C5096" s="52">
        <v>0</v>
      </c>
      <c r="D5096" s="52">
        <v>0</v>
      </c>
      <c r="E5096" s="52">
        <v>0</v>
      </c>
      <c r="F5096" s="52">
        <v>0</v>
      </c>
      <c r="G5096" s="52">
        <v>0</v>
      </c>
      <c r="H5096" s="52">
        <v>0</v>
      </c>
      <c r="I5096" s="52">
        <v>0</v>
      </c>
      <c r="J5096" s="52">
        <v>5993519.8595480556</v>
      </c>
      <c r="K5096" s="52">
        <v>0</v>
      </c>
      <c r="L5096" s="52">
        <v>0</v>
      </c>
      <c r="M5096" s="53">
        <v>0</v>
      </c>
    </row>
    <row r="5097" spans="1:13" x14ac:dyDescent="0.4">
      <c r="A5097" s="54"/>
      <c r="B5097" s="55">
        <v>5079</v>
      </c>
      <c r="C5097" s="55">
        <v>0</v>
      </c>
      <c r="D5097" s="55">
        <v>0</v>
      </c>
      <c r="E5097" s="55">
        <v>0</v>
      </c>
      <c r="F5097" s="55">
        <v>0</v>
      </c>
      <c r="G5097" s="55">
        <v>0</v>
      </c>
      <c r="H5097" s="55">
        <v>0</v>
      </c>
      <c r="I5097" s="55">
        <v>0</v>
      </c>
      <c r="J5097" s="55">
        <v>0</v>
      </c>
      <c r="K5097" s="55">
        <v>0</v>
      </c>
      <c r="L5097" s="55">
        <v>0</v>
      </c>
      <c r="M5097" s="56">
        <v>0</v>
      </c>
    </row>
    <row r="5098" spans="1:13" x14ac:dyDescent="0.4">
      <c r="A5098" s="51"/>
      <c r="B5098" s="52">
        <v>5080</v>
      </c>
      <c r="C5098" s="52">
        <v>0</v>
      </c>
      <c r="D5098" s="52">
        <v>0</v>
      </c>
      <c r="E5098" s="52">
        <v>0</v>
      </c>
      <c r="F5098" s="52">
        <v>0</v>
      </c>
      <c r="G5098" s="52">
        <v>0</v>
      </c>
      <c r="H5098" s="52">
        <v>0</v>
      </c>
      <c r="I5098" s="52">
        <v>0</v>
      </c>
      <c r="J5098" s="52">
        <v>28916843.192574743</v>
      </c>
      <c r="K5098" s="52">
        <v>6528181.4144072421</v>
      </c>
      <c r="L5098" s="52">
        <v>0</v>
      </c>
      <c r="M5098" s="53">
        <v>6528181.4144072421</v>
      </c>
    </row>
    <row r="5099" spans="1:13" x14ac:dyDescent="0.4">
      <c r="A5099" s="54"/>
      <c r="B5099" s="55">
        <v>5081</v>
      </c>
      <c r="C5099" s="55">
        <v>0</v>
      </c>
      <c r="D5099" s="55">
        <v>0</v>
      </c>
      <c r="E5099" s="55">
        <v>0</v>
      </c>
      <c r="F5099" s="55">
        <v>0</v>
      </c>
      <c r="G5099" s="55">
        <v>0</v>
      </c>
      <c r="H5099" s="55">
        <v>0</v>
      </c>
      <c r="I5099" s="55">
        <v>0</v>
      </c>
      <c r="J5099" s="55">
        <v>10185512.212552074</v>
      </c>
      <c r="K5099" s="55">
        <v>0</v>
      </c>
      <c r="L5099" s="55">
        <v>0</v>
      </c>
      <c r="M5099" s="56">
        <v>0</v>
      </c>
    </row>
    <row r="5100" spans="1:13" x14ac:dyDescent="0.4">
      <c r="A5100" s="51"/>
      <c r="B5100" s="52">
        <v>5082</v>
      </c>
      <c r="C5100" s="52">
        <v>8620734.5452948418</v>
      </c>
      <c r="D5100" s="52">
        <v>0</v>
      </c>
      <c r="E5100" s="52">
        <v>0</v>
      </c>
      <c r="F5100" s="52">
        <v>0</v>
      </c>
      <c r="G5100" s="52">
        <v>0</v>
      </c>
      <c r="H5100" s="52">
        <v>7987412.7732375842</v>
      </c>
      <c r="I5100" s="52">
        <v>0</v>
      </c>
      <c r="J5100" s="52">
        <v>0</v>
      </c>
      <c r="K5100" s="52">
        <v>0</v>
      </c>
      <c r="L5100" s="52">
        <v>0</v>
      </c>
      <c r="M5100" s="53">
        <v>16608147.318532426</v>
      </c>
    </row>
    <row r="5101" spans="1:13" x14ac:dyDescent="0.4">
      <c r="A5101" s="54"/>
      <c r="B5101" s="55">
        <v>5083</v>
      </c>
      <c r="C5101" s="55">
        <v>0</v>
      </c>
      <c r="D5101" s="55">
        <v>0</v>
      </c>
      <c r="E5101" s="55">
        <v>0</v>
      </c>
      <c r="F5101" s="55">
        <v>0</v>
      </c>
      <c r="G5101" s="55">
        <v>0</v>
      </c>
      <c r="H5101" s="55">
        <v>0</v>
      </c>
      <c r="I5101" s="55">
        <v>0</v>
      </c>
      <c r="J5101" s="55">
        <v>0</v>
      </c>
      <c r="K5101" s="55">
        <v>11303000.88922723</v>
      </c>
      <c r="L5101" s="55">
        <v>8034792.4392960686</v>
      </c>
      <c r="M5101" s="56">
        <v>19337793.328523301</v>
      </c>
    </row>
    <row r="5102" spans="1:13" x14ac:dyDescent="0.4">
      <c r="A5102" s="51"/>
      <c r="B5102" s="52">
        <v>5084</v>
      </c>
      <c r="C5102" s="52">
        <v>0</v>
      </c>
      <c r="D5102" s="52">
        <v>0</v>
      </c>
      <c r="E5102" s="52">
        <v>0</v>
      </c>
      <c r="F5102" s="52">
        <v>0</v>
      </c>
      <c r="G5102" s="52">
        <v>0</v>
      </c>
      <c r="H5102" s="52">
        <v>0</v>
      </c>
      <c r="I5102" s="52">
        <v>0</v>
      </c>
      <c r="J5102" s="52">
        <v>0</v>
      </c>
      <c r="K5102" s="52">
        <v>34800846.452772543</v>
      </c>
      <c r="L5102" s="52">
        <v>0</v>
      </c>
      <c r="M5102" s="53">
        <v>101851387.12746012</v>
      </c>
    </row>
    <row r="5103" spans="1:13" x14ac:dyDescent="0.4">
      <c r="A5103" s="54"/>
      <c r="B5103" s="55">
        <v>5085</v>
      </c>
      <c r="C5103" s="55">
        <v>0</v>
      </c>
      <c r="D5103" s="55">
        <v>22695844.920258999</v>
      </c>
      <c r="E5103" s="55">
        <v>0</v>
      </c>
      <c r="F5103" s="55">
        <v>0</v>
      </c>
      <c r="G5103" s="55">
        <v>0</v>
      </c>
      <c r="H5103" s="55">
        <v>21943767.040786114</v>
      </c>
      <c r="I5103" s="55">
        <v>0</v>
      </c>
      <c r="J5103" s="55">
        <v>0</v>
      </c>
      <c r="K5103" s="55">
        <v>0</v>
      </c>
      <c r="L5103" s="55">
        <v>0</v>
      </c>
      <c r="M5103" s="56">
        <v>44639611.961045124</v>
      </c>
    </row>
    <row r="5104" spans="1:13" x14ac:dyDescent="0.4">
      <c r="A5104" s="51"/>
      <c r="B5104" s="52">
        <v>5086</v>
      </c>
      <c r="C5104" s="52">
        <v>0</v>
      </c>
      <c r="D5104" s="52">
        <v>0</v>
      </c>
      <c r="E5104" s="52">
        <v>0</v>
      </c>
      <c r="F5104" s="52">
        <v>0</v>
      </c>
      <c r="G5104" s="52">
        <v>0</v>
      </c>
      <c r="H5104" s="52">
        <v>0</v>
      </c>
      <c r="I5104" s="52">
        <v>11221803.49514644</v>
      </c>
      <c r="J5104" s="52">
        <v>0</v>
      </c>
      <c r="K5104" s="52">
        <v>0</v>
      </c>
      <c r="L5104" s="52">
        <v>0</v>
      </c>
      <c r="M5104" s="53">
        <v>11221803.49514644</v>
      </c>
    </row>
    <row r="5105" spans="1:13" x14ac:dyDescent="0.4">
      <c r="A5105" s="54"/>
      <c r="B5105" s="55">
        <v>5087</v>
      </c>
      <c r="C5105" s="55">
        <v>0</v>
      </c>
      <c r="D5105" s="55">
        <v>0</v>
      </c>
      <c r="E5105" s="55">
        <v>0</v>
      </c>
      <c r="F5105" s="55">
        <v>0</v>
      </c>
      <c r="G5105" s="55">
        <v>0</v>
      </c>
      <c r="H5105" s="55">
        <v>0</v>
      </c>
      <c r="I5105" s="55">
        <v>0</v>
      </c>
      <c r="J5105" s="55">
        <v>0</v>
      </c>
      <c r="K5105" s="55">
        <v>0</v>
      </c>
      <c r="L5105" s="55">
        <v>451738622.01639766</v>
      </c>
      <c r="M5105" s="56">
        <v>451738622.01639766</v>
      </c>
    </row>
    <row r="5106" spans="1:13" x14ac:dyDescent="0.4">
      <c r="A5106" s="51"/>
      <c r="B5106" s="52">
        <v>5088</v>
      </c>
      <c r="C5106" s="52">
        <v>0</v>
      </c>
      <c r="D5106" s="52">
        <v>0</v>
      </c>
      <c r="E5106" s="52">
        <v>0</v>
      </c>
      <c r="F5106" s="52">
        <v>0</v>
      </c>
      <c r="G5106" s="52">
        <v>0</v>
      </c>
      <c r="H5106" s="52">
        <v>12324496.91523082</v>
      </c>
      <c r="I5106" s="52">
        <v>0</v>
      </c>
      <c r="J5106" s="52">
        <v>0</v>
      </c>
      <c r="K5106" s="52">
        <v>0</v>
      </c>
      <c r="L5106" s="52">
        <v>0</v>
      </c>
      <c r="M5106" s="53">
        <v>12324496.91523082</v>
      </c>
    </row>
    <row r="5107" spans="1:13" x14ac:dyDescent="0.4">
      <c r="A5107" s="54"/>
      <c r="B5107" s="55">
        <v>5089</v>
      </c>
      <c r="C5107" s="55">
        <v>0</v>
      </c>
      <c r="D5107" s="55">
        <v>0</v>
      </c>
      <c r="E5107" s="55">
        <v>0</v>
      </c>
      <c r="F5107" s="55">
        <v>6950472.1703625442</v>
      </c>
      <c r="G5107" s="55">
        <v>0</v>
      </c>
      <c r="H5107" s="55">
        <v>0</v>
      </c>
      <c r="I5107" s="55">
        <v>0</v>
      </c>
      <c r="J5107" s="55">
        <v>0</v>
      </c>
      <c r="K5107" s="55">
        <v>0</v>
      </c>
      <c r="L5107" s="55">
        <v>1359484102.3886676</v>
      </c>
      <c r="M5107" s="56">
        <v>1366434574.5590301</v>
      </c>
    </row>
    <row r="5108" spans="1:13" x14ac:dyDescent="0.4">
      <c r="A5108" s="51"/>
      <c r="B5108" s="52">
        <v>5090</v>
      </c>
      <c r="C5108" s="52">
        <v>0</v>
      </c>
      <c r="D5108" s="52">
        <v>0</v>
      </c>
      <c r="E5108" s="52">
        <v>0</v>
      </c>
      <c r="F5108" s="52">
        <v>0</v>
      </c>
      <c r="G5108" s="52">
        <v>0</v>
      </c>
      <c r="H5108" s="52">
        <v>0</v>
      </c>
      <c r="I5108" s="52">
        <v>0</v>
      </c>
      <c r="J5108" s="52">
        <v>0</v>
      </c>
      <c r="K5108" s="52">
        <v>0</v>
      </c>
      <c r="L5108" s="52">
        <v>0</v>
      </c>
      <c r="M5108" s="53">
        <v>0</v>
      </c>
    </row>
    <row r="5109" spans="1:13" x14ac:dyDescent="0.4">
      <c r="A5109" s="54"/>
      <c r="B5109" s="55">
        <v>5091</v>
      </c>
      <c r="C5109" s="55">
        <v>0</v>
      </c>
      <c r="D5109" s="55">
        <v>0</v>
      </c>
      <c r="E5109" s="55">
        <v>0</v>
      </c>
      <c r="F5109" s="55">
        <v>0</v>
      </c>
      <c r="G5109" s="55">
        <v>0</v>
      </c>
      <c r="H5109" s="55">
        <v>0</v>
      </c>
      <c r="I5109" s="55">
        <v>0</v>
      </c>
      <c r="J5109" s="55">
        <v>0</v>
      </c>
      <c r="K5109" s="55">
        <v>0</v>
      </c>
      <c r="L5109" s="55">
        <v>0</v>
      </c>
      <c r="M5109" s="56">
        <v>0</v>
      </c>
    </row>
    <row r="5110" spans="1:13" x14ac:dyDescent="0.4">
      <c r="A5110" s="51"/>
      <c r="B5110" s="52">
        <v>5092</v>
      </c>
      <c r="C5110" s="52">
        <v>0</v>
      </c>
      <c r="D5110" s="52">
        <v>0</v>
      </c>
      <c r="E5110" s="52">
        <v>0</v>
      </c>
      <c r="F5110" s="52">
        <v>20113557.476319741</v>
      </c>
      <c r="G5110" s="52">
        <v>0</v>
      </c>
      <c r="H5110" s="52">
        <v>0</v>
      </c>
      <c r="I5110" s="52">
        <v>0</v>
      </c>
      <c r="J5110" s="52">
        <v>0</v>
      </c>
      <c r="K5110" s="52">
        <v>0</v>
      </c>
      <c r="L5110" s="52">
        <v>5977842.8106561266</v>
      </c>
      <c r="M5110" s="53">
        <v>26091400.286975868</v>
      </c>
    </row>
    <row r="5111" spans="1:13" x14ac:dyDescent="0.4">
      <c r="A5111" s="54"/>
      <c r="B5111" s="55">
        <v>5093</v>
      </c>
      <c r="C5111" s="55">
        <v>0</v>
      </c>
      <c r="D5111" s="55">
        <v>0</v>
      </c>
      <c r="E5111" s="55">
        <v>0</v>
      </c>
      <c r="F5111" s="55">
        <v>0</v>
      </c>
      <c r="G5111" s="55">
        <v>0</v>
      </c>
      <c r="H5111" s="55">
        <v>0</v>
      </c>
      <c r="I5111" s="55">
        <v>0</v>
      </c>
      <c r="J5111" s="55">
        <v>0</v>
      </c>
      <c r="K5111" s="55">
        <v>0</v>
      </c>
      <c r="L5111" s="55">
        <v>0</v>
      </c>
      <c r="M5111" s="56">
        <v>0</v>
      </c>
    </row>
    <row r="5112" spans="1:13" x14ac:dyDescent="0.4">
      <c r="A5112" s="51"/>
      <c r="B5112" s="52">
        <v>5094</v>
      </c>
      <c r="C5112" s="52">
        <v>10964886.849941809</v>
      </c>
      <c r="D5112" s="52">
        <v>0</v>
      </c>
      <c r="E5112" s="52">
        <v>0</v>
      </c>
      <c r="F5112" s="52">
        <v>0</v>
      </c>
      <c r="G5112" s="52">
        <v>0</v>
      </c>
      <c r="H5112" s="52">
        <v>0</v>
      </c>
      <c r="I5112" s="52">
        <v>24946086.697676402</v>
      </c>
      <c r="J5112" s="52">
        <v>0</v>
      </c>
      <c r="K5112" s="52">
        <v>0</v>
      </c>
      <c r="L5112" s="52">
        <v>0</v>
      </c>
      <c r="M5112" s="53">
        <v>35910973.54761821</v>
      </c>
    </row>
    <row r="5113" spans="1:13" x14ac:dyDescent="0.4">
      <c r="A5113" s="54"/>
      <c r="B5113" s="55">
        <v>5095</v>
      </c>
      <c r="C5113" s="55">
        <v>0</v>
      </c>
      <c r="D5113" s="55">
        <v>0</v>
      </c>
      <c r="E5113" s="55">
        <v>0</v>
      </c>
      <c r="F5113" s="55">
        <v>0</v>
      </c>
      <c r="G5113" s="55">
        <v>0</v>
      </c>
      <c r="H5113" s="55">
        <v>0</v>
      </c>
      <c r="I5113" s="55">
        <v>0</v>
      </c>
      <c r="J5113" s="55">
        <v>16853236.32732765</v>
      </c>
      <c r="K5113" s="55">
        <v>0</v>
      </c>
      <c r="L5113" s="55">
        <v>0</v>
      </c>
      <c r="M5113" s="56">
        <v>6918123.9444767181</v>
      </c>
    </row>
    <row r="5114" spans="1:13" x14ac:dyDescent="0.4">
      <c r="A5114" s="51"/>
      <c r="B5114" s="52">
        <v>5096</v>
      </c>
      <c r="C5114" s="52">
        <v>0</v>
      </c>
      <c r="D5114" s="52">
        <v>0</v>
      </c>
      <c r="E5114" s="52">
        <v>0</v>
      </c>
      <c r="F5114" s="52">
        <v>0</v>
      </c>
      <c r="G5114" s="52">
        <v>0</v>
      </c>
      <c r="H5114" s="52">
        <v>7994568.9946311796</v>
      </c>
      <c r="I5114" s="52">
        <v>0</v>
      </c>
      <c r="J5114" s="52">
        <v>0</v>
      </c>
      <c r="K5114" s="52">
        <v>0</v>
      </c>
      <c r="L5114" s="52">
        <v>0</v>
      </c>
      <c r="M5114" s="53">
        <v>7994568.9946311796</v>
      </c>
    </row>
    <row r="5115" spans="1:13" x14ac:dyDescent="0.4">
      <c r="A5115" s="54"/>
      <c r="B5115" s="55">
        <v>5097</v>
      </c>
      <c r="C5115" s="55">
        <v>0</v>
      </c>
      <c r="D5115" s="55">
        <v>0</v>
      </c>
      <c r="E5115" s="55">
        <v>0</v>
      </c>
      <c r="F5115" s="55">
        <v>0</v>
      </c>
      <c r="G5115" s="55">
        <v>0</v>
      </c>
      <c r="H5115" s="55">
        <v>15376618.525611293</v>
      </c>
      <c r="I5115" s="55">
        <v>47006263.76964879</v>
      </c>
      <c r="J5115" s="55">
        <v>0</v>
      </c>
      <c r="K5115" s="55">
        <v>0</v>
      </c>
      <c r="L5115" s="55">
        <v>0</v>
      </c>
      <c r="M5115" s="56">
        <v>62382882.295260087</v>
      </c>
    </row>
    <row r="5116" spans="1:13" x14ac:dyDescent="0.4">
      <c r="A5116" s="51"/>
      <c r="B5116" s="52">
        <v>5098</v>
      </c>
      <c r="C5116" s="52">
        <v>0</v>
      </c>
      <c r="D5116" s="52">
        <v>0</v>
      </c>
      <c r="E5116" s="52">
        <v>0</v>
      </c>
      <c r="F5116" s="52">
        <v>0</v>
      </c>
      <c r="G5116" s="52">
        <v>0</v>
      </c>
      <c r="H5116" s="52">
        <v>0</v>
      </c>
      <c r="I5116" s="52">
        <v>0</v>
      </c>
      <c r="J5116" s="52">
        <v>0</v>
      </c>
      <c r="K5116" s="52">
        <v>0</v>
      </c>
      <c r="L5116" s="52">
        <v>0</v>
      </c>
      <c r="M5116" s="53">
        <v>0</v>
      </c>
    </row>
    <row r="5117" spans="1:13" x14ac:dyDescent="0.4">
      <c r="A5117" s="54"/>
      <c r="B5117" s="55">
        <v>5099</v>
      </c>
      <c r="C5117" s="55">
        <v>0</v>
      </c>
      <c r="D5117" s="55">
        <v>0</v>
      </c>
      <c r="E5117" s="55">
        <v>0</v>
      </c>
      <c r="F5117" s="55">
        <v>0</v>
      </c>
      <c r="G5117" s="55">
        <v>0</v>
      </c>
      <c r="H5117" s="55">
        <v>7154508.7576688305</v>
      </c>
      <c r="I5117" s="55">
        <v>0</v>
      </c>
      <c r="J5117" s="55">
        <v>0</v>
      </c>
      <c r="K5117" s="55">
        <v>7815271.6001676656</v>
      </c>
      <c r="L5117" s="55">
        <v>0</v>
      </c>
      <c r="M5117" s="56">
        <v>14969780.357836496</v>
      </c>
    </row>
    <row r="5118" spans="1:13" x14ac:dyDescent="0.4">
      <c r="A5118" s="51"/>
      <c r="B5118" s="52">
        <v>5100</v>
      </c>
      <c r="C5118" s="52">
        <v>0</v>
      </c>
      <c r="D5118" s="52">
        <v>12027329.00277425</v>
      </c>
      <c r="E5118" s="52">
        <v>0</v>
      </c>
      <c r="F5118" s="52">
        <v>0</v>
      </c>
      <c r="G5118" s="52">
        <v>0</v>
      </c>
      <c r="H5118" s="52">
        <v>0</v>
      </c>
      <c r="I5118" s="52">
        <v>0</v>
      </c>
      <c r="J5118" s="52">
        <v>0</v>
      </c>
      <c r="K5118" s="52">
        <v>0</v>
      </c>
      <c r="L5118" s="52">
        <v>27609798.56824623</v>
      </c>
      <c r="M5118" s="53">
        <v>49414294.95515205</v>
      </c>
    </row>
    <row r="5119" spans="1:13" x14ac:dyDescent="0.4">
      <c r="A5119" s="54"/>
      <c r="B5119" s="55">
        <v>5101</v>
      </c>
      <c r="C5119" s="55">
        <v>0</v>
      </c>
      <c r="D5119" s="55">
        <v>0</v>
      </c>
      <c r="E5119" s="55">
        <v>0</v>
      </c>
      <c r="F5119" s="55">
        <v>0</v>
      </c>
      <c r="G5119" s="55">
        <v>0</v>
      </c>
      <c r="H5119" s="55">
        <v>0</v>
      </c>
      <c r="I5119" s="55">
        <v>0</v>
      </c>
      <c r="J5119" s="55">
        <v>0</v>
      </c>
      <c r="K5119" s="55">
        <v>0</v>
      </c>
      <c r="L5119" s="55">
        <v>0</v>
      </c>
      <c r="M5119" s="56">
        <v>0</v>
      </c>
    </row>
    <row r="5120" spans="1:13" x14ac:dyDescent="0.4">
      <c r="A5120" s="51"/>
      <c r="B5120" s="52">
        <v>5102</v>
      </c>
      <c r="C5120" s="52">
        <v>0</v>
      </c>
      <c r="D5120" s="52">
        <v>43683291.469991304</v>
      </c>
      <c r="E5120" s="52">
        <v>0</v>
      </c>
      <c r="F5120" s="52">
        <v>0</v>
      </c>
      <c r="G5120" s="52">
        <v>35365938.797999114</v>
      </c>
      <c r="H5120" s="52">
        <v>0</v>
      </c>
      <c r="I5120" s="52">
        <v>0</v>
      </c>
      <c r="J5120" s="52">
        <v>0</v>
      </c>
      <c r="K5120" s="52">
        <v>0</v>
      </c>
      <c r="L5120" s="52">
        <v>0</v>
      </c>
      <c r="M5120" s="53">
        <v>79049230.26799041</v>
      </c>
    </row>
    <row r="5121" spans="1:13" x14ac:dyDescent="0.4">
      <c r="A5121" s="54"/>
      <c r="B5121" s="55">
        <v>5103</v>
      </c>
      <c r="C5121" s="55">
        <v>0</v>
      </c>
      <c r="D5121" s="55">
        <v>0</v>
      </c>
      <c r="E5121" s="55">
        <v>0</v>
      </c>
      <c r="F5121" s="55">
        <v>90246576.262257457</v>
      </c>
      <c r="G5121" s="55">
        <v>0</v>
      </c>
      <c r="H5121" s="55">
        <v>0</v>
      </c>
      <c r="I5121" s="55">
        <v>0</v>
      </c>
      <c r="J5121" s="55">
        <v>0</v>
      </c>
      <c r="K5121" s="55">
        <v>9450476.6683722045</v>
      </c>
      <c r="L5121" s="55">
        <v>0</v>
      </c>
      <c r="M5121" s="56">
        <v>112820401.71495479</v>
      </c>
    </row>
    <row r="5122" spans="1:13" x14ac:dyDescent="0.4">
      <c r="A5122" s="51"/>
      <c r="B5122" s="52">
        <v>5104</v>
      </c>
      <c r="C5122" s="52">
        <v>0</v>
      </c>
      <c r="D5122" s="52">
        <v>0</v>
      </c>
      <c r="E5122" s="52">
        <v>0</v>
      </c>
      <c r="F5122" s="52">
        <v>0</v>
      </c>
      <c r="G5122" s="52">
        <v>0</v>
      </c>
      <c r="H5122" s="52">
        <v>0</v>
      </c>
      <c r="I5122" s="52">
        <v>0</v>
      </c>
      <c r="J5122" s="52">
        <v>0</v>
      </c>
      <c r="K5122" s="52">
        <v>0</v>
      </c>
      <c r="L5122" s="52">
        <v>0</v>
      </c>
      <c r="M5122" s="53">
        <v>0</v>
      </c>
    </row>
    <row r="5123" spans="1:13" x14ac:dyDescent="0.4">
      <c r="A5123" s="54"/>
      <c r="B5123" s="55">
        <v>5105</v>
      </c>
      <c r="C5123" s="55">
        <v>0</v>
      </c>
      <c r="D5123" s="55">
        <v>0</v>
      </c>
      <c r="E5123" s="55">
        <v>0</v>
      </c>
      <c r="F5123" s="55">
        <v>0</v>
      </c>
      <c r="G5123" s="55">
        <v>0</v>
      </c>
      <c r="H5123" s="55">
        <v>0</v>
      </c>
      <c r="I5123" s="55">
        <v>0</v>
      </c>
      <c r="J5123" s="55">
        <v>0</v>
      </c>
      <c r="K5123" s="55">
        <v>0</v>
      </c>
      <c r="L5123" s="55">
        <v>0</v>
      </c>
      <c r="M5123" s="56">
        <v>0</v>
      </c>
    </row>
    <row r="5124" spans="1:13" x14ac:dyDescent="0.4">
      <c r="A5124" s="51"/>
      <c r="B5124" s="52">
        <v>5106</v>
      </c>
      <c r="C5124" s="52">
        <v>0</v>
      </c>
      <c r="D5124" s="52">
        <v>7997807.4801752288</v>
      </c>
      <c r="E5124" s="52">
        <v>0</v>
      </c>
      <c r="F5124" s="52">
        <v>21984958.419586822</v>
      </c>
      <c r="G5124" s="52">
        <v>0</v>
      </c>
      <c r="H5124" s="52">
        <v>0</v>
      </c>
      <c r="I5124" s="52">
        <v>0</v>
      </c>
      <c r="J5124" s="52">
        <v>6789267.3657768574</v>
      </c>
      <c r="K5124" s="52">
        <v>0</v>
      </c>
      <c r="L5124" s="52">
        <v>0</v>
      </c>
      <c r="M5124" s="53">
        <v>29982765.899762049</v>
      </c>
    </row>
    <row r="5125" spans="1:13" x14ac:dyDescent="0.4">
      <c r="A5125" s="54"/>
      <c r="B5125" s="55">
        <v>5107</v>
      </c>
      <c r="C5125" s="55">
        <v>0</v>
      </c>
      <c r="D5125" s="55">
        <v>0</v>
      </c>
      <c r="E5125" s="55">
        <v>0</v>
      </c>
      <c r="F5125" s="55">
        <v>0</v>
      </c>
      <c r="G5125" s="55">
        <v>0</v>
      </c>
      <c r="H5125" s="55">
        <v>0</v>
      </c>
      <c r="I5125" s="55">
        <v>0</v>
      </c>
      <c r="J5125" s="55">
        <v>0</v>
      </c>
      <c r="K5125" s="55">
        <v>0</v>
      </c>
      <c r="L5125" s="55">
        <v>0</v>
      </c>
      <c r="M5125" s="56">
        <v>0</v>
      </c>
    </row>
    <row r="5126" spans="1:13" x14ac:dyDescent="0.4">
      <c r="A5126" s="51"/>
      <c r="B5126" s="52">
        <v>5108</v>
      </c>
      <c r="C5126" s="52">
        <v>0</v>
      </c>
      <c r="D5126" s="52">
        <v>0</v>
      </c>
      <c r="E5126" s="52">
        <v>0</v>
      </c>
      <c r="F5126" s="52">
        <v>0</v>
      </c>
      <c r="G5126" s="52">
        <v>0</v>
      </c>
      <c r="H5126" s="52">
        <v>0</v>
      </c>
      <c r="I5126" s="52">
        <v>0</v>
      </c>
      <c r="J5126" s="52">
        <v>0</v>
      </c>
      <c r="K5126" s="52">
        <v>0</v>
      </c>
      <c r="L5126" s="52">
        <v>0</v>
      </c>
      <c r="M5126" s="53">
        <v>0</v>
      </c>
    </row>
    <row r="5127" spans="1:13" x14ac:dyDescent="0.4">
      <c r="A5127" s="54"/>
      <c r="B5127" s="55">
        <v>5109</v>
      </c>
      <c r="C5127" s="55">
        <v>0</v>
      </c>
      <c r="D5127" s="55">
        <v>0</v>
      </c>
      <c r="E5127" s="55">
        <v>0</v>
      </c>
      <c r="F5127" s="55">
        <v>0</v>
      </c>
      <c r="G5127" s="55">
        <v>0</v>
      </c>
      <c r="H5127" s="55">
        <v>0</v>
      </c>
      <c r="I5127" s="55">
        <v>0</v>
      </c>
      <c r="J5127" s="55">
        <v>0</v>
      </c>
      <c r="K5127" s="55">
        <v>43934649.668768361</v>
      </c>
      <c r="L5127" s="55">
        <v>0</v>
      </c>
      <c r="M5127" s="56">
        <v>43934649.668768361</v>
      </c>
    </row>
    <row r="5128" spans="1:13" x14ac:dyDescent="0.4">
      <c r="A5128" s="51"/>
      <c r="B5128" s="52">
        <v>5110</v>
      </c>
      <c r="C5128" s="52">
        <v>0</v>
      </c>
      <c r="D5128" s="52">
        <v>0</v>
      </c>
      <c r="E5128" s="52">
        <v>0</v>
      </c>
      <c r="F5128" s="52">
        <v>0</v>
      </c>
      <c r="G5128" s="52">
        <v>5875943.5842459593</v>
      </c>
      <c r="H5128" s="52">
        <v>0</v>
      </c>
      <c r="I5128" s="52">
        <v>0</v>
      </c>
      <c r="J5128" s="52">
        <v>0</v>
      </c>
      <c r="K5128" s="52">
        <v>0</v>
      </c>
      <c r="L5128" s="52">
        <v>9152190.4060240109</v>
      </c>
      <c r="M5128" s="53">
        <v>15028133.99026997</v>
      </c>
    </row>
    <row r="5129" spans="1:13" x14ac:dyDescent="0.4">
      <c r="A5129" s="54"/>
      <c r="B5129" s="55">
        <v>5111</v>
      </c>
      <c r="C5129" s="55">
        <v>0</v>
      </c>
      <c r="D5129" s="55">
        <v>0</v>
      </c>
      <c r="E5129" s="55">
        <v>0</v>
      </c>
      <c r="F5129" s="55">
        <v>0</v>
      </c>
      <c r="G5129" s="55">
        <v>31880849.14945025</v>
      </c>
      <c r="H5129" s="55">
        <v>0</v>
      </c>
      <c r="I5129" s="55">
        <v>0</v>
      </c>
      <c r="J5129" s="55">
        <v>0</v>
      </c>
      <c r="K5129" s="55">
        <v>0</v>
      </c>
      <c r="L5129" s="55">
        <v>0</v>
      </c>
      <c r="M5129" s="56">
        <v>31880849.14945025</v>
      </c>
    </row>
    <row r="5130" spans="1:13" x14ac:dyDescent="0.4">
      <c r="A5130" s="51"/>
      <c r="B5130" s="52">
        <v>5112</v>
      </c>
      <c r="C5130" s="52">
        <v>0</v>
      </c>
      <c r="D5130" s="52">
        <v>0</v>
      </c>
      <c r="E5130" s="52">
        <v>0</v>
      </c>
      <c r="F5130" s="52">
        <v>0</v>
      </c>
      <c r="G5130" s="52">
        <v>0</v>
      </c>
      <c r="H5130" s="52">
        <v>0</v>
      </c>
      <c r="I5130" s="52">
        <v>0</v>
      </c>
      <c r="J5130" s="52">
        <v>0</v>
      </c>
      <c r="K5130" s="52">
        <v>0</v>
      </c>
      <c r="L5130" s="52">
        <v>7324212.7455449635</v>
      </c>
      <c r="M5130" s="53">
        <v>7324212.7455449635</v>
      </c>
    </row>
    <row r="5131" spans="1:13" x14ac:dyDescent="0.4">
      <c r="A5131" s="54"/>
      <c r="B5131" s="55">
        <v>5113</v>
      </c>
      <c r="C5131" s="55">
        <v>0</v>
      </c>
      <c r="D5131" s="55">
        <v>0</v>
      </c>
      <c r="E5131" s="55">
        <v>0</v>
      </c>
      <c r="F5131" s="55">
        <v>23328426.299649477</v>
      </c>
      <c r="G5131" s="55">
        <v>0</v>
      </c>
      <c r="H5131" s="55">
        <v>0</v>
      </c>
      <c r="I5131" s="55">
        <v>0</v>
      </c>
      <c r="J5131" s="55">
        <v>0</v>
      </c>
      <c r="K5131" s="55">
        <v>0</v>
      </c>
      <c r="L5131" s="55">
        <v>0</v>
      </c>
      <c r="M5131" s="56">
        <v>37435859.853563145</v>
      </c>
    </row>
    <row r="5132" spans="1:13" x14ac:dyDescent="0.4">
      <c r="A5132" s="51"/>
      <c r="B5132" s="52">
        <v>5114</v>
      </c>
      <c r="C5132" s="52">
        <v>25009631.786844283</v>
      </c>
      <c r="D5132" s="52">
        <v>25846649.975902263</v>
      </c>
      <c r="E5132" s="52">
        <v>0</v>
      </c>
      <c r="F5132" s="52">
        <v>0</v>
      </c>
      <c r="G5132" s="52">
        <v>0</v>
      </c>
      <c r="H5132" s="52">
        <v>12298053.240969002</v>
      </c>
      <c r="I5132" s="52">
        <v>23671329.950774588</v>
      </c>
      <c r="J5132" s="52">
        <v>0</v>
      </c>
      <c r="K5132" s="52">
        <v>0</v>
      </c>
      <c r="L5132" s="52">
        <v>0</v>
      </c>
      <c r="M5132" s="53">
        <v>86825664.954490125</v>
      </c>
    </row>
    <row r="5133" spans="1:13" x14ac:dyDescent="0.4">
      <c r="A5133" s="54"/>
      <c r="B5133" s="55">
        <v>5115</v>
      </c>
      <c r="C5133" s="55">
        <v>0</v>
      </c>
      <c r="D5133" s="55">
        <v>0</v>
      </c>
      <c r="E5133" s="55">
        <v>6736564.4012999237</v>
      </c>
      <c r="F5133" s="55">
        <v>0</v>
      </c>
      <c r="G5133" s="55">
        <v>0</v>
      </c>
      <c r="H5133" s="55">
        <v>0</v>
      </c>
      <c r="I5133" s="55">
        <v>0</v>
      </c>
      <c r="J5133" s="55">
        <v>0</v>
      </c>
      <c r="K5133" s="55">
        <v>0</v>
      </c>
      <c r="L5133" s="55">
        <v>0</v>
      </c>
      <c r="M5133" s="56">
        <v>6736564.4012999237</v>
      </c>
    </row>
    <row r="5134" spans="1:13" x14ac:dyDescent="0.4">
      <c r="A5134" s="51"/>
      <c r="B5134" s="52">
        <v>5116</v>
      </c>
      <c r="C5134" s="52">
        <v>15582951.403131137</v>
      </c>
      <c r="D5134" s="52">
        <v>0</v>
      </c>
      <c r="E5134" s="52">
        <v>0</v>
      </c>
      <c r="F5134" s="52">
        <v>0</v>
      </c>
      <c r="G5134" s="52">
        <v>0</v>
      </c>
      <c r="H5134" s="52">
        <v>0</v>
      </c>
      <c r="I5134" s="52">
        <v>20563904.053172797</v>
      </c>
      <c r="J5134" s="52">
        <v>0</v>
      </c>
      <c r="K5134" s="52">
        <v>0</v>
      </c>
      <c r="L5134" s="52">
        <v>0</v>
      </c>
      <c r="M5134" s="53">
        <v>36146855.456303939</v>
      </c>
    </row>
    <row r="5135" spans="1:13" x14ac:dyDescent="0.4">
      <c r="A5135" s="54"/>
      <c r="B5135" s="55">
        <v>5117</v>
      </c>
      <c r="C5135" s="55">
        <v>0</v>
      </c>
      <c r="D5135" s="55">
        <v>0</v>
      </c>
      <c r="E5135" s="55">
        <v>0</v>
      </c>
      <c r="F5135" s="55">
        <v>0</v>
      </c>
      <c r="G5135" s="55">
        <v>0</v>
      </c>
      <c r="H5135" s="55">
        <v>0</v>
      </c>
      <c r="I5135" s="55">
        <v>0</v>
      </c>
      <c r="J5135" s="55">
        <v>21391320.008992277</v>
      </c>
      <c r="K5135" s="55">
        <v>0</v>
      </c>
      <c r="L5135" s="55">
        <v>0</v>
      </c>
      <c r="M5135" s="56">
        <v>0</v>
      </c>
    </row>
    <row r="5136" spans="1:13" x14ac:dyDescent="0.4">
      <c r="A5136" s="51"/>
      <c r="B5136" s="52">
        <v>5118</v>
      </c>
      <c r="C5136" s="52">
        <v>12734442.035945402</v>
      </c>
      <c r="D5136" s="52">
        <v>7352431.0536529794</v>
      </c>
      <c r="E5136" s="52">
        <v>0</v>
      </c>
      <c r="F5136" s="52">
        <v>0</v>
      </c>
      <c r="G5136" s="52">
        <v>0</v>
      </c>
      <c r="H5136" s="52">
        <v>0</v>
      </c>
      <c r="I5136" s="52">
        <v>12390300.211062312</v>
      </c>
      <c r="J5136" s="52">
        <v>0</v>
      </c>
      <c r="K5136" s="52">
        <v>6446135.4730309136</v>
      </c>
      <c r="L5136" s="52">
        <v>0</v>
      </c>
      <c r="M5136" s="53">
        <v>38923308.77369161</v>
      </c>
    </row>
    <row r="5137" spans="1:13" x14ac:dyDescent="0.4">
      <c r="A5137" s="54"/>
      <c r="B5137" s="55">
        <v>5119</v>
      </c>
      <c r="C5137" s="55">
        <v>0</v>
      </c>
      <c r="D5137" s="55">
        <v>0</v>
      </c>
      <c r="E5137" s="55">
        <v>6380054.4815581711</v>
      </c>
      <c r="F5137" s="55">
        <v>0</v>
      </c>
      <c r="G5137" s="55">
        <v>0</v>
      </c>
      <c r="H5137" s="55">
        <v>0</v>
      </c>
      <c r="I5137" s="55">
        <v>0</v>
      </c>
      <c r="J5137" s="55">
        <v>0</v>
      </c>
      <c r="K5137" s="55">
        <v>0</v>
      </c>
      <c r="L5137" s="55">
        <v>9742670.2000091728</v>
      </c>
      <c r="M5137" s="56">
        <v>16122724.681567345</v>
      </c>
    </row>
    <row r="5138" spans="1:13" x14ac:dyDescent="0.4">
      <c r="A5138" s="51"/>
      <c r="B5138" s="52">
        <v>5120</v>
      </c>
      <c r="C5138" s="52">
        <v>0</v>
      </c>
      <c r="D5138" s="52">
        <v>0</v>
      </c>
      <c r="E5138" s="52">
        <v>0</v>
      </c>
      <c r="F5138" s="52">
        <v>0</v>
      </c>
      <c r="G5138" s="52">
        <v>0</v>
      </c>
      <c r="H5138" s="52">
        <v>0</v>
      </c>
      <c r="I5138" s="52">
        <v>9131603.4724645466</v>
      </c>
      <c r="J5138" s="52">
        <v>0</v>
      </c>
      <c r="K5138" s="52">
        <v>0</v>
      </c>
      <c r="L5138" s="52">
        <v>0</v>
      </c>
      <c r="M5138" s="53">
        <v>9131603.4724645466</v>
      </c>
    </row>
    <row r="5139" spans="1:13" x14ac:dyDescent="0.4">
      <c r="A5139" s="54"/>
      <c r="B5139" s="55">
        <v>5121</v>
      </c>
      <c r="C5139" s="55">
        <v>0</v>
      </c>
      <c r="D5139" s="55">
        <v>6601219.4038732387</v>
      </c>
      <c r="E5139" s="55">
        <v>0</v>
      </c>
      <c r="F5139" s="55">
        <v>0</v>
      </c>
      <c r="G5139" s="55">
        <v>0</v>
      </c>
      <c r="H5139" s="55">
        <v>0</v>
      </c>
      <c r="I5139" s="55">
        <v>0</v>
      </c>
      <c r="J5139" s="55">
        <v>0</v>
      </c>
      <c r="K5139" s="55">
        <v>0</v>
      </c>
      <c r="L5139" s="55">
        <v>190172265.9078213</v>
      </c>
      <c r="M5139" s="56">
        <v>196773485.31169453</v>
      </c>
    </row>
    <row r="5140" spans="1:13" x14ac:dyDescent="0.4">
      <c r="A5140" s="51"/>
      <c r="B5140" s="52">
        <v>5122</v>
      </c>
      <c r="C5140" s="52">
        <v>0</v>
      </c>
      <c r="D5140" s="52">
        <v>19949689.623461615</v>
      </c>
      <c r="E5140" s="52">
        <v>0</v>
      </c>
      <c r="F5140" s="52">
        <v>0</v>
      </c>
      <c r="G5140" s="52">
        <v>12627919.913317105</v>
      </c>
      <c r="H5140" s="52">
        <v>0</v>
      </c>
      <c r="I5140" s="52">
        <v>0</v>
      </c>
      <c r="J5140" s="52">
        <v>8548462.7053995393</v>
      </c>
      <c r="K5140" s="52">
        <v>0</v>
      </c>
      <c r="L5140" s="52">
        <v>0</v>
      </c>
      <c r="M5140" s="53">
        <v>32577609.536778718</v>
      </c>
    </row>
    <row r="5141" spans="1:13" x14ac:dyDescent="0.4">
      <c r="A5141" s="54"/>
      <c r="B5141" s="55">
        <v>5123</v>
      </c>
      <c r="C5141" s="55">
        <v>0</v>
      </c>
      <c r="D5141" s="55">
        <v>0</v>
      </c>
      <c r="E5141" s="55">
        <v>5913305.44551183</v>
      </c>
      <c r="F5141" s="55">
        <v>0</v>
      </c>
      <c r="G5141" s="55">
        <v>0</v>
      </c>
      <c r="H5141" s="55">
        <v>0</v>
      </c>
      <c r="I5141" s="55">
        <v>0</v>
      </c>
      <c r="J5141" s="55">
        <v>0</v>
      </c>
      <c r="K5141" s="55">
        <v>0</v>
      </c>
      <c r="L5141" s="55">
        <v>0</v>
      </c>
      <c r="M5141" s="56">
        <v>5913305.44551183</v>
      </c>
    </row>
    <row r="5142" spans="1:13" x14ac:dyDescent="0.4">
      <c r="A5142" s="51"/>
      <c r="B5142" s="52">
        <v>5124</v>
      </c>
      <c r="C5142" s="52">
        <v>0</v>
      </c>
      <c r="D5142" s="52">
        <v>0</v>
      </c>
      <c r="E5142" s="52">
        <v>0</v>
      </c>
      <c r="F5142" s="52">
        <v>0</v>
      </c>
      <c r="G5142" s="52">
        <v>0</v>
      </c>
      <c r="H5142" s="52">
        <v>0</v>
      </c>
      <c r="I5142" s="52">
        <v>15319802.206063502</v>
      </c>
      <c r="J5142" s="52">
        <v>0</v>
      </c>
      <c r="K5142" s="52">
        <v>0</v>
      </c>
      <c r="L5142" s="52">
        <v>0</v>
      </c>
      <c r="M5142" s="53">
        <v>43481031.691580907</v>
      </c>
    </row>
    <row r="5143" spans="1:13" x14ac:dyDescent="0.4">
      <c r="A5143" s="54"/>
      <c r="B5143" s="55">
        <v>5125</v>
      </c>
      <c r="C5143" s="55">
        <v>11725744.044222755</v>
      </c>
      <c r="D5143" s="55">
        <v>0</v>
      </c>
      <c r="E5143" s="55">
        <v>0</v>
      </c>
      <c r="F5143" s="55">
        <v>0</v>
      </c>
      <c r="G5143" s="55">
        <v>0</v>
      </c>
      <c r="H5143" s="55">
        <v>17159263.721390467</v>
      </c>
      <c r="I5143" s="55">
        <v>0</v>
      </c>
      <c r="J5143" s="55">
        <v>0</v>
      </c>
      <c r="K5143" s="55">
        <v>0</v>
      </c>
      <c r="L5143" s="55">
        <v>0</v>
      </c>
      <c r="M5143" s="56">
        <v>91763803.592265099</v>
      </c>
    </row>
    <row r="5144" spans="1:13" x14ac:dyDescent="0.4">
      <c r="A5144" s="51"/>
      <c r="B5144" s="52">
        <v>5126</v>
      </c>
      <c r="C5144" s="52">
        <v>0</v>
      </c>
      <c r="D5144" s="52">
        <v>0</v>
      </c>
      <c r="E5144" s="52">
        <v>0</v>
      </c>
      <c r="F5144" s="52">
        <v>0</v>
      </c>
      <c r="G5144" s="52">
        <v>0</v>
      </c>
      <c r="H5144" s="52">
        <v>0</v>
      </c>
      <c r="I5144" s="52">
        <v>0</v>
      </c>
      <c r="J5144" s="52">
        <v>0</v>
      </c>
      <c r="K5144" s="52">
        <v>0</v>
      </c>
      <c r="L5144" s="52">
        <v>0</v>
      </c>
      <c r="M5144" s="53">
        <v>0</v>
      </c>
    </row>
    <row r="5145" spans="1:13" x14ac:dyDescent="0.4">
      <c r="A5145" s="54"/>
      <c r="B5145" s="55">
        <v>5127</v>
      </c>
      <c r="C5145" s="55">
        <v>0</v>
      </c>
      <c r="D5145" s="55">
        <v>0</v>
      </c>
      <c r="E5145" s="55">
        <v>0</v>
      </c>
      <c r="F5145" s="55">
        <v>0</v>
      </c>
      <c r="G5145" s="55">
        <v>0</v>
      </c>
      <c r="H5145" s="55">
        <v>0</v>
      </c>
      <c r="I5145" s="55">
        <v>0</v>
      </c>
      <c r="J5145" s="55">
        <v>0</v>
      </c>
      <c r="K5145" s="55">
        <v>24645696.241100673</v>
      </c>
      <c r="L5145" s="55">
        <v>0</v>
      </c>
      <c r="M5145" s="56">
        <v>24645696.241100673</v>
      </c>
    </row>
    <row r="5146" spans="1:13" x14ac:dyDescent="0.4">
      <c r="A5146" s="51"/>
      <c r="B5146" s="52">
        <v>5128</v>
      </c>
      <c r="C5146" s="52">
        <v>8615976.1367798708</v>
      </c>
      <c r="D5146" s="52">
        <v>6697114.2905593608</v>
      </c>
      <c r="E5146" s="52">
        <v>0</v>
      </c>
      <c r="F5146" s="52">
        <v>0</v>
      </c>
      <c r="G5146" s="52">
        <v>0</v>
      </c>
      <c r="H5146" s="52">
        <v>0</v>
      </c>
      <c r="I5146" s="52">
        <v>0</v>
      </c>
      <c r="J5146" s="52">
        <v>0</v>
      </c>
      <c r="K5146" s="52">
        <v>6096620.2256420068</v>
      </c>
      <c r="L5146" s="52">
        <v>0</v>
      </c>
      <c r="M5146" s="53">
        <v>21409710.652981237</v>
      </c>
    </row>
    <row r="5147" spans="1:13" x14ac:dyDescent="0.4">
      <c r="A5147" s="54"/>
      <c r="B5147" s="55">
        <v>5129</v>
      </c>
      <c r="C5147" s="55">
        <v>0</v>
      </c>
      <c r="D5147" s="55">
        <v>0</v>
      </c>
      <c r="E5147" s="55">
        <v>5900168.871362132</v>
      </c>
      <c r="F5147" s="55">
        <v>20876436.600392897</v>
      </c>
      <c r="G5147" s="55">
        <v>0</v>
      </c>
      <c r="H5147" s="55">
        <v>0</v>
      </c>
      <c r="I5147" s="55">
        <v>0</v>
      </c>
      <c r="J5147" s="55">
        <v>0</v>
      </c>
      <c r="K5147" s="55">
        <v>0</v>
      </c>
      <c r="L5147" s="55">
        <v>0</v>
      </c>
      <c r="M5147" s="56">
        <v>26776605.471755028</v>
      </c>
    </row>
    <row r="5148" spans="1:13" x14ac:dyDescent="0.4">
      <c r="A5148" s="51"/>
      <c r="B5148" s="52">
        <v>5130</v>
      </c>
      <c r="C5148" s="52">
        <v>0</v>
      </c>
      <c r="D5148" s="52">
        <v>0</v>
      </c>
      <c r="E5148" s="52">
        <v>0</v>
      </c>
      <c r="F5148" s="52">
        <v>0</v>
      </c>
      <c r="G5148" s="52">
        <v>0</v>
      </c>
      <c r="H5148" s="52">
        <v>0</v>
      </c>
      <c r="I5148" s="52">
        <v>0</v>
      </c>
      <c r="J5148" s="52">
        <v>0</v>
      </c>
      <c r="K5148" s="52">
        <v>0</v>
      </c>
      <c r="L5148" s="52">
        <v>0</v>
      </c>
      <c r="M5148" s="53">
        <v>0</v>
      </c>
    </row>
    <row r="5149" spans="1:13" x14ac:dyDescent="0.4">
      <c r="A5149" s="54"/>
      <c r="B5149" s="55">
        <v>5131</v>
      </c>
      <c r="C5149" s="55">
        <v>0</v>
      </c>
      <c r="D5149" s="55">
        <v>0</v>
      </c>
      <c r="E5149" s="55">
        <v>0</v>
      </c>
      <c r="F5149" s="55">
        <v>0</v>
      </c>
      <c r="G5149" s="55">
        <v>0</v>
      </c>
      <c r="H5149" s="55">
        <v>0</v>
      </c>
      <c r="I5149" s="55">
        <v>0</v>
      </c>
      <c r="J5149" s="55">
        <v>0</v>
      </c>
      <c r="K5149" s="55">
        <v>0</v>
      </c>
      <c r="L5149" s="55">
        <v>0</v>
      </c>
      <c r="M5149" s="56">
        <v>0</v>
      </c>
    </row>
    <row r="5150" spans="1:13" x14ac:dyDescent="0.4">
      <c r="A5150" s="51"/>
      <c r="B5150" s="52">
        <v>5132</v>
      </c>
      <c r="C5150" s="52">
        <v>0</v>
      </c>
      <c r="D5150" s="52">
        <v>0</v>
      </c>
      <c r="E5150" s="52">
        <v>0</v>
      </c>
      <c r="F5150" s="52">
        <v>10951568.721906792</v>
      </c>
      <c r="G5150" s="52">
        <v>9360294.0255701412</v>
      </c>
      <c r="H5150" s="52">
        <v>0</v>
      </c>
      <c r="I5150" s="52">
        <v>0</v>
      </c>
      <c r="J5150" s="52">
        <v>0</v>
      </c>
      <c r="K5150" s="52">
        <v>0</v>
      </c>
      <c r="L5150" s="52">
        <v>0</v>
      </c>
      <c r="M5150" s="53">
        <v>20311862.747476935</v>
      </c>
    </row>
    <row r="5151" spans="1:13" x14ac:dyDescent="0.4">
      <c r="A5151" s="54"/>
      <c r="B5151" s="55">
        <v>5133</v>
      </c>
      <c r="C5151" s="55">
        <v>0</v>
      </c>
      <c r="D5151" s="55">
        <v>16032829.087657535</v>
      </c>
      <c r="E5151" s="55">
        <v>0</v>
      </c>
      <c r="F5151" s="55">
        <v>0</v>
      </c>
      <c r="G5151" s="55">
        <v>0</v>
      </c>
      <c r="H5151" s="55">
        <v>0</v>
      </c>
      <c r="I5151" s="55">
        <v>0</v>
      </c>
      <c r="J5151" s="55">
        <v>0</v>
      </c>
      <c r="K5151" s="55">
        <v>0</v>
      </c>
      <c r="L5151" s="55">
        <v>0</v>
      </c>
      <c r="M5151" s="56">
        <v>16032829.087657535</v>
      </c>
    </row>
    <row r="5152" spans="1:13" x14ac:dyDescent="0.4">
      <c r="A5152" s="51"/>
      <c r="B5152" s="52">
        <v>5134</v>
      </c>
      <c r="C5152" s="52">
        <v>0</v>
      </c>
      <c r="D5152" s="52">
        <v>0</v>
      </c>
      <c r="E5152" s="52">
        <v>0</v>
      </c>
      <c r="F5152" s="52">
        <v>226469517.54481101</v>
      </c>
      <c r="G5152" s="52">
        <v>0</v>
      </c>
      <c r="H5152" s="52">
        <v>0</v>
      </c>
      <c r="I5152" s="52">
        <v>0</v>
      </c>
      <c r="J5152" s="52">
        <v>0</v>
      </c>
      <c r="K5152" s="52">
        <v>0</v>
      </c>
      <c r="L5152" s="52">
        <v>0</v>
      </c>
      <c r="M5152" s="53">
        <v>232637876.00994503</v>
      </c>
    </row>
    <row r="5153" spans="1:13" x14ac:dyDescent="0.4">
      <c r="A5153" s="54"/>
      <c r="B5153" s="55">
        <v>5135</v>
      </c>
      <c r="C5153" s="55">
        <v>0</v>
      </c>
      <c r="D5153" s="55">
        <v>0</v>
      </c>
      <c r="E5153" s="55">
        <v>0</v>
      </c>
      <c r="F5153" s="55">
        <v>15819406.279079586</v>
      </c>
      <c r="G5153" s="55">
        <v>0</v>
      </c>
      <c r="H5153" s="55">
        <v>49776860.419201232</v>
      </c>
      <c r="I5153" s="55">
        <v>0</v>
      </c>
      <c r="J5153" s="55">
        <v>0</v>
      </c>
      <c r="K5153" s="55">
        <v>0</v>
      </c>
      <c r="L5153" s="55">
        <v>0</v>
      </c>
      <c r="M5153" s="56">
        <v>65596266.698280819</v>
      </c>
    </row>
    <row r="5154" spans="1:13" x14ac:dyDescent="0.4">
      <c r="A5154" s="51"/>
      <c r="B5154" s="52">
        <v>5136</v>
      </c>
      <c r="C5154" s="52">
        <v>0</v>
      </c>
      <c r="D5154" s="52">
        <v>0</v>
      </c>
      <c r="E5154" s="52">
        <v>0</v>
      </c>
      <c r="F5154" s="52">
        <v>0</v>
      </c>
      <c r="G5154" s="52">
        <v>0</v>
      </c>
      <c r="H5154" s="52">
        <v>0</v>
      </c>
      <c r="I5154" s="52">
        <v>0</v>
      </c>
      <c r="J5154" s="52">
        <v>0</v>
      </c>
      <c r="K5154" s="52">
        <v>0</v>
      </c>
      <c r="L5154" s="52">
        <v>0</v>
      </c>
      <c r="M5154" s="53">
        <v>94726148.084614486</v>
      </c>
    </row>
    <row r="5155" spans="1:13" x14ac:dyDescent="0.4">
      <c r="A5155" s="54"/>
      <c r="B5155" s="55">
        <v>5137</v>
      </c>
      <c r="C5155" s="55">
        <v>0</v>
      </c>
      <c r="D5155" s="55">
        <v>0</v>
      </c>
      <c r="E5155" s="55">
        <v>0</v>
      </c>
      <c r="F5155" s="55">
        <v>0</v>
      </c>
      <c r="G5155" s="55">
        <v>0</v>
      </c>
      <c r="H5155" s="55">
        <v>0</v>
      </c>
      <c r="I5155" s="55">
        <v>0</v>
      </c>
      <c r="J5155" s="55">
        <v>0</v>
      </c>
      <c r="K5155" s="55">
        <v>0</v>
      </c>
      <c r="L5155" s="55">
        <v>0</v>
      </c>
      <c r="M5155" s="56">
        <v>0</v>
      </c>
    </row>
    <row r="5156" spans="1:13" x14ac:dyDescent="0.4">
      <c r="A5156" s="51"/>
      <c r="B5156" s="52">
        <v>5138</v>
      </c>
      <c r="C5156" s="52">
        <v>0</v>
      </c>
      <c r="D5156" s="52">
        <v>0</v>
      </c>
      <c r="E5156" s="52">
        <v>0</v>
      </c>
      <c r="F5156" s="52">
        <v>0</v>
      </c>
      <c r="G5156" s="52">
        <v>0</v>
      </c>
      <c r="H5156" s="52">
        <v>0</v>
      </c>
      <c r="I5156" s="52">
        <v>0</v>
      </c>
      <c r="J5156" s="52">
        <v>0</v>
      </c>
      <c r="K5156" s="52">
        <v>0</v>
      </c>
      <c r="L5156" s="52">
        <v>0</v>
      </c>
      <c r="M5156" s="53">
        <v>0</v>
      </c>
    </row>
    <row r="5157" spans="1:13" x14ac:dyDescent="0.4">
      <c r="A5157" s="54"/>
      <c r="B5157" s="55">
        <v>5139</v>
      </c>
      <c r="C5157" s="55">
        <v>0</v>
      </c>
      <c r="D5157" s="55">
        <v>0</v>
      </c>
      <c r="E5157" s="55">
        <v>6393734.2942968532</v>
      </c>
      <c r="F5157" s="55">
        <v>0</v>
      </c>
      <c r="G5157" s="55">
        <v>12578560.178923281</v>
      </c>
      <c r="H5157" s="55">
        <v>0</v>
      </c>
      <c r="I5157" s="55">
        <v>0</v>
      </c>
      <c r="J5157" s="55">
        <v>0</v>
      </c>
      <c r="K5157" s="55">
        <v>0</v>
      </c>
      <c r="L5157" s="55">
        <v>0</v>
      </c>
      <c r="M5157" s="56">
        <v>18972294.473220132</v>
      </c>
    </row>
    <row r="5158" spans="1:13" x14ac:dyDescent="0.4">
      <c r="A5158" s="51"/>
      <c r="B5158" s="52">
        <v>5140</v>
      </c>
      <c r="C5158" s="52">
        <v>0</v>
      </c>
      <c r="D5158" s="52">
        <v>0</v>
      </c>
      <c r="E5158" s="52">
        <v>0</v>
      </c>
      <c r="F5158" s="52">
        <v>0</v>
      </c>
      <c r="G5158" s="52">
        <v>0</v>
      </c>
      <c r="H5158" s="52">
        <v>0</v>
      </c>
      <c r="I5158" s="52">
        <v>0</v>
      </c>
      <c r="J5158" s="52">
        <v>0</v>
      </c>
      <c r="K5158" s="52">
        <v>0</v>
      </c>
      <c r="L5158" s="52">
        <v>0</v>
      </c>
      <c r="M5158" s="53">
        <v>0</v>
      </c>
    </row>
    <row r="5159" spans="1:13" x14ac:dyDescent="0.4">
      <c r="A5159" s="54"/>
      <c r="B5159" s="55">
        <v>5141</v>
      </c>
      <c r="C5159" s="55">
        <v>0</v>
      </c>
      <c r="D5159" s="55">
        <v>0</v>
      </c>
      <c r="E5159" s="55">
        <v>0</v>
      </c>
      <c r="F5159" s="55">
        <v>0</v>
      </c>
      <c r="G5159" s="55">
        <v>0</v>
      </c>
      <c r="H5159" s="55">
        <v>0</v>
      </c>
      <c r="I5159" s="55">
        <v>0</v>
      </c>
      <c r="J5159" s="55">
        <v>0</v>
      </c>
      <c r="K5159" s="55">
        <v>0</v>
      </c>
      <c r="L5159" s="55">
        <v>0</v>
      </c>
      <c r="M5159" s="56">
        <v>0</v>
      </c>
    </row>
    <row r="5160" spans="1:13" x14ac:dyDescent="0.4">
      <c r="A5160" s="51"/>
      <c r="B5160" s="52">
        <v>5142</v>
      </c>
      <c r="C5160" s="52">
        <v>0</v>
      </c>
      <c r="D5160" s="52">
        <v>0</v>
      </c>
      <c r="E5160" s="52">
        <v>0</v>
      </c>
      <c r="F5160" s="52">
        <v>0</v>
      </c>
      <c r="G5160" s="52">
        <v>0</v>
      </c>
      <c r="H5160" s="52">
        <v>0</v>
      </c>
      <c r="I5160" s="52">
        <v>0</v>
      </c>
      <c r="J5160" s="52">
        <v>0</v>
      </c>
      <c r="K5160" s="52">
        <v>0</v>
      </c>
      <c r="L5160" s="52">
        <v>0</v>
      </c>
      <c r="M5160" s="53">
        <v>0</v>
      </c>
    </row>
    <row r="5161" spans="1:13" x14ac:dyDescent="0.4">
      <c r="A5161" s="54"/>
      <c r="B5161" s="55">
        <v>5143</v>
      </c>
      <c r="C5161" s="55">
        <v>0</v>
      </c>
      <c r="D5161" s="55">
        <v>0</v>
      </c>
      <c r="E5161" s="55">
        <v>0</v>
      </c>
      <c r="F5161" s="55">
        <v>0</v>
      </c>
      <c r="G5161" s="55">
        <v>0</v>
      </c>
      <c r="H5161" s="55">
        <v>0</v>
      </c>
      <c r="I5161" s="55">
        <v>0</v>
      </c>
      <c r="J5161" s="55">
        <v>5847188.2329384945</v>
      </c>
      <c r="K5161" s="55">
        <v>0</v>
      </c>
      <c r="L5161" s="55">
        <v>0</v>
      </c>
      <c r="M5161" s="56">
        <v>0</v>
      </c>
    </row>
    <row r="5162" spans="1:13" x14ac:dyDescent="0.4">
      <c r="A5162" s="51"/>
      <c r="B5162" s="52">
        <v>5144</v>
      </c>
      <c r="C5162" s="52">
        <v>0</v>
      </c>
      <c r="D5162" s="52">
        <v>0</v>
      </c>
      <c r="E5162" s="52">
        <v>0</v>
      </c>
      <c r="F5162" s="52">
        <v>0</v>
      </c>
      <c r="G5162" s="52">
        <v>0</v>
      </c>
      <c r="H5162" s="52">
        <v>54945593.825046159</v>
      </c>
      <c r="I5162" s="52">
        <v>12129213.918628847</v>
      </c>
      <c r="J5162" s="52">
        <v>142655648.40533665</v>
      </c>
      <c r="K5162" s="52">
        <v>0</v>
      </c>
      <c r="L5162" s="52">
        <v>0</v>
      </c>
      <c r="M5162" s="53">
        <v>67074807.743675008</v>
      </c>
    </row>
    <row r="5163" spans="1:13" x14ac:dyDescent="0.4">
      <c r="A5163" s="54"/>
      <c r="B5163" s="55">
        <v>5145</v>
      </c>
      <c r="C5163" s="55">
        <v>0</v>
      </c>
      <c r="D5163" s="55">
        <v>0</v>
      </c>
      <c r="E5163" s="55">
        <v>0</v>
      </c>
      <c r="F5163" s="55">
        <v>0</v>
      </c>
      <c r="G5163" s="55">
        <v>0</v>
      </c>
      <c r="H5163" s="55">
        <v>0</v>
      </c>
      <c r="I5163" s="55">
        <v>0</v>
      </c>
      <c r="J5163" s="55">
        <v>9257439.0934393071</v>
      </c>
      <c r="K5163" s="55">
        <v>29269722.857237443</v>
      </c>
      <c r="L5163" s="55">
        <v>0</v>
      </c>
      <c r="M5163" s="56">
        <v>29269722.857237443</v>
      </c>
    </row>
    <row r="5164" spans="1:13" x14ac:dyDescent="0.4">
      <c r="A5164" s="51"/>
      <c r="B5164" s="52">
        <v>5146</v>
      </c>
      <c r="C5164" s="52">
        <v>0</v>
      </c>
      <c r="D5164" s="52">
        <v>0</v>
      </c>
      <c r="E5164" s="52">
        <v>0</v>
      </c>
      <c r="F5164" s="52">
        <v>0</v>
      </c>
      <c r="G5164" s="52">
        <v>0</v>
      </c>
      <c r="H5164" s="52">
        <v>7124941.2449775049</v>
      </c>
      <c r="I5164" s="52">
        <v>0</v>
      </c>
      <c r="J5164" s="52">
        <v>0</v>
      </c>
      <c r="K5164" s="52">
        <v>0</v>
      </c>
      <c r="L5164" s="52">
        <v>7669538.8149802685</v>
      </c>
      <c r="M5164" s="53">
        <v>55960495.623727031</v>
      </c>
    </row>
    <row r="5165" spans="1:13" x14ac:dyDescent="0.4">
      <c r="A5165" s="54"/>
      <c r="B5165" s="55">
        <v>5147</v>
      </c>
      <c r="C5165" s="55">
        <v>0</v>
      </c>
      <c r="D5165" s="55">
        <v>24710425.667165715</v>
      </c>
      <c r="E5165" s="55">
        <v>0</v>
      </c>
      <c r="F5165" s="55">
        <v>0</v>
      </c>
      <c r="G5165" s="55">
        <v>0</v>
      </c>
      <c r="H5165" s="55">
        <v>0</v>
      </c>
      <c r="I5165" s="55">
        <v>0</v>
      </c>
      <c r="J5165" s="55">
        <v>0</v>
      </c>
      <c r="K5165" s="55">
        <v>0</v>
      </c>
      <c r="L5165" s="55">
        <v>0</v>
      </c>
      <c r="M5165" s="56">
        <v>24710425.667165715</v>
      </c>
    </row>
    <row r="5166" spans="1:13" x14ac:dyDescent="0.4">
      <c r="A5166" s="51"/>
      <c r="B5166" s="52">
        <v>5148</v>
      </c>
      <c r="C5166" s="52">
        <v>0</v>
      </c>
      <c r="D5166" s="52">
        <v>0</v>
      </c>
      <c r="E5166" s="52">
        <v>0</v>
      </c>
      <c r="F5166" s="52">
        <v>0</v>
      </c>
      <c r="G5166" s="52">
        <v>0</v>
      </c>
      <c r="H5166" s="52">
        <v>0</v>
      </c>
      <c r="I5166" s="52">
        <v>0</v>
      </c>
      <c r="J5166" s="52">
        <v>0</v>
      </c>
      <c r="K5166" s="52">
        <v>0</v>
      </c>
      <c r="L5166" s="52">
        <v>12868980.277403263</v>
      </c>
      <c r="M5166" s="53">
        <v>12868980.277403263</v>
      </c>
    </row>
    <row r="5167" spans="1:13" x14ac:dyDescent="0.4">
      <c r="A5167" s="54"/>
      <c r="B5167" s="55">
        <v>5149</v>
      </c>
      <c r="C5167" s="55">
        <v>0</v>
      </c>
      <c r="D5167" s="55">
        <v>7924863.3065480832</v>
      </c>
      <c r="E5167" s="55">
        <v>12581581.728684414</v>
      </c>
      <c r="F5167" s="55">
        <v>0</v>
      </c>
      <c r="G5167" s="55">
        <v>0</v>
      </c>
      <c r="H5167" s="55">
        <v>0</v>
      </c>
      <c r="I5167" s="55">
        <v>0</v>
      </c>
      <c r="J5167" s="55">
        <v>0</v>
      </c>
      <c r="K5167" s="55">
        <v>0</v>
      </c>
      <c r="L5167" s="55">
        <v>0</v>
      </c>
      <c r="M5167" s="56">
        <v>20506445.035232499</v>
      </c>
    </row>
    <row r="5168" spans="1:13" x14ac:dyDescent="0.4">
      <c r="A5168" s="51"/>
      <c r="B5168" s="52">
        <v>5150</v>
      </c>
      <c r="C5168" s="52">
        <v>0</v>
      </c>
      <c r="D5168" s="52">
        <v>0</v>
      </c>
      <c r="E5168" s="52">
        <v>0</v>
      </c>
      <c r="F5168" s="52">
        <v>0</v>
      </c>
      <c r="G5168" s="52">
        <v>0</v>
      </c>
      <c r="H5168" s="52">
        <v>0</v>
      </c>
      <c r="I5168" s="52">
        <v>0</v>
      </c>
      <c r="J5168" s="52">
        <v>0</v>
      </c>
      <c r="K5168" s="52">
        <v>21154374.381155599</v>
      </c>
      <c r="L5168" s="52">
        <v>0</v>
      </c>
      <c r="M5168" s="53">
        <v>21154374.381155599</v>
      </c>
    </row>
    <row r="5169" spans="1:13" x14ac:dyDescent="0.4">
      <c r="A5169" s="54"/>
      <c r="B5169" s="55">
        <v>5151</v>
      </c>
      <c r="C5169" s="55">
        <v>0</v>
      </c>
      <c r="D5169" s="55">
        <v>0</v>
      </c>
      <c r="E5169" s="55">
        <v>0</v>
      </c>
      <c r="F5169" s="55">
        <v>0</v>
      </c>
      <c r="G5169" s="55">
        <v>0</v>
      </c>
      <c r="H5169" s="55">
        <v>0</v>
      </c>
      <c r="I5169" s="55">
        <v>0</v>
      </c>
      <c r="J5169" s="55">
        <v>0</v>
      </c>
      <c r="K5169" s="55">
        <v>0</v>
      </c>
      <c r="L5169" s="55">
        <v>0</v>
      </c>
      <c r="M5169" s="56">
        <v>0</v>
      </c>
    </row>
    <row r="5170" spans="1:13" x14ac:dyDescent="0.4">
      <c r="A5170" s="51"/>
      <c r="B5170" s="52">
        <v>5152</v>
      </c>
      <c r="C5170" s="52">
        <v>0</v>
      </c>
      <c r="D5170" s="52">
        <v>0</v>
      </c>
      <c r="E5170" s="52">
        <v>0</v>
      </c>
      <c r="F5170" s="52">
        <v>0</v>
      </c>
      <c r="G5170" s="52">
        <v>0</v>
      </c>
      <c r="H5170" s="52">
        <v>0</v>
      </c>
      <c r="I5170" s="52">
        <v>0</v>
      </c>
      <c r="J5170" s="52">
        <v>0</v>
      </c>
      <c r="K5170" s="52">
        <v>0</v>
      </c>
      <c r="L5170" s="52">
        <v>0</v>
      </c>
      <c r="M5170" s="53">
        <v>0</v>
      </c>
    </row>
    <row r="5171" spans="1:13" x14ac:dyDescent="0.4">
      <c r="A5171" s="54"/>
      <c r="B5171" s="55">
        <v>5153</v>
      </c>
      <c r="C5171" s="55">
        <v>0</v>
      </c>
      <c r="D5171" s="55">
        <v>0</v>
      </c>
      <c r="E5171" s="55">
        <v>0</v>
      </c>
      <c r="F5171" s="55">
        <v>0</v>
      </c>
      <c r="G5171" s="55">
        <v>0</v>
      </c>
      <c r="H5171" s="55">
        <v>0</v>
      </c>
      <c r="I5171" s="55">
        <v>0</v>
      </c>
      <c r="J5171" s="55">
        <v>0</v>
      </c>
      <c r="K5171" s="55">
        <v>0</v>
      </c>
      <c r="L5171" s="55">
        <v>0</v>
      </c>
      <c r="M5171" s="56">
        <v>0</v>
      </c>
    </row>
    <row r="5172" spans="1:13" x14ac:dyDescent="0.4">
      <c r="A5172" s="51"/>
      <c r="B5172" s="52">
        <v>5154</v>
      </c>
      <c r="C5172" s="52">
        <v>0</v>
      </c>
      <c r="D5172" s="52">
        <v>0</v>
      </c>
      <c r="E5172" s="52">
        <v>9281182.8666532561</v>
      </c>
      <c r="F5172" s="52">
        <v>28245272.182321303</v>
      </c>
      <c r="G5172" s="52">
        <v>0</v>
      </c>
      <c r="H5172" s="52">
        <v>0</v>
      </c>
      <c r="I5172" s="52">
        <v>13126274.250135619</v>
      </c>
      <c r="J5172" s="52">
        <v>0</v>
      </c>
      <c r="K5172" s="52">
        <v>0</v>
      </c>
      <c r="L5172" s="52">
        <v>0</v>
      </c>
      <c r="M5172" s="53">
        <v>1731819353.6497109</v>
      </c>
    </row>
    <row r="5173" spans="1:13" x14ac:dyDescent="0.4">
      <c r="A5173" s="54"/>
      <c r="B5173" s="55">
        <v>5155</v>
      </c>
      <c r="C5173" s="55">
        <v>0</v>
      </c>
      <c r="D5173" s="55">
        <v>0</v>
      </c>
      <c r="E5173" s="55">
        <v>0</v>
      </c>
      <c r="F5173" s="55">
        <v>0</v>
      </c>
      <c r="G5173" s="55">
        <v>0</v>
      </c>
      <c r="H5173" s="55">
        <v>12810034.898160435</v>
      </c>
      <c r="I5173" s="55">
        <v>0</v>
      </c>
      <c r="J5173" s="55">
        <v>0</v>
      </c>
      <c r="K5173" s="55">
        <v>0</v>
      </c>
      <c r="L5173" s="55">
        <v>0</v>
      </c>
      <c r="M5173" s="56">
        <v>12810034.898160435</v>
      </c>
    </row>
    <row r="5174" spans="1:13" x14ac:dyDescent="0.4">
      <c r="A5174" s="51"/>
      <c r="B5174" s="52">
        <v>5156</v>
      </c>
      <c r="C5174" s="52">
        <v>0</v>
      </c>
      <c r="D5174" s="52">
        <v>0</v>
      </c>
      <c r="E5174" s="52">
        <v>0</v>
      </c>
      <c r="F5174" s="52">
        <v>0</v>
      </c>
      <c r="G5174" s="52">
        <v>0</v>
      </c>
      <c r="H5174" s="52">
        <v>0</v>
      </c>
      <c r="I5174" s="52">
        <v>0</v>
      </c>
      <c r="J5174" s="52">
        <v>111348852.49459994</v>
      </c>
      <c r="K5174" s="52">
        <v>0</v>
      </c>
      <c r="L5174" s="52">
        <v>0</v>
      </c>
      <c r="M5174" s="53">
        <v>0</v>
      </c>
    </row>
    <row r="5175" spans="1:13" x14ac:dyDescent="0.4">
      <c r="A5175" s="54"/>
      <c r="B5175" s="55">
        <v>5157</v>
      </c>
      <c r="C5175" s="55">
        <v>0</v>
      </c>
      <c r="D5175" s="55">
        <v>0</v>
      </c>
      <c r="E5175" s="55">
        <v>8503046.6493851431</v>
      </c>
      <c r="F5175" s="55">
        <v>0</v>
      </c>
      <c r="G5175" s="55">
        <v>0</v>
      </c>
      <c r="H5175" s="55">
        <v>0</v>
      </c>
      <c r="I5175" s="55">
        <v>0</v>
      </c>
      <c r="J5175" s="55">
        <v>0</v>
      </c>
      <c r="K5175" s="55">
        <v>0</v>
      </c>
      <c r="L5175" s="55">
        <v>0</v>
      </c>
      <c r="M5175" s="56">
        <v>8503046.6493851431</v>
      </c>
    </row>
    <row r="5176" spans="1:13" x14ac:dyDescent="0.4">
      <c r="A5176" s="51"/>
      <c r="B5176" s="52">
        <v>5158</v>
      </c>
      <c r="C5176" s="52">
        <v>7321140.5087381396</v>
      </c>
      <c r="D5176" s="52">
        <v>0</v>
      </c>
      <c r="E5176" s="52">
        <v>0</v>
      </c>
      <c r="F5176" s="52">
        <v>0</v>
      </c>
      <c r="G5176" s="52">
        <v>0</v>
      </c>
      <c r="H5176" s="52">
        <v>0</v>
      </c>
      <c r="I5176" s="52">
        <v>0</v>
      </c>
      <c r="J5176" s="52">
        <v>0</v>
      </c>
      <c r="K5176" s="52">
        <v>0</v>
      </c>
      <c r="L5176" s="52">
        <v>0</v>
      </c>
      <c r="M5176" s="53">
        <v>7321140.5087381396</v>
      </c>
    </row>
    <row r="5177" spans="1:13" x14ac:dyDescent="0.4">
      <c r="A5177" s="54"/>
      <c r="B5177" s="55">
        <v>5159</v>
      </c>
      <c r="C5177" s="55">
        <v>7477501.0424710317</v>
      </c>
      <c r="D5177" s="55">
        <v>0</v>
      </c>
      <c r="E5177" s="55">
        <v>0</v>
      </c>
      <c r="F5177" s="55">
        <v>0</v>
      </c>
      <c r="G5177" s="55">
        <v>0</v>
      </c>
      <c r="H5177" s="55">
        <v>0</v>
      </c>
      <c r="I5177" s="55">
        <v>0</v>
      </c>
      <c r="J5177" s="55">
        <v>0</v>
      </c>
      <c r="K5177" s="55">
        <v>13141698.889719104</v>
      </c>
      <c r="L5177" s="55">
        <v>0</v>
      </c>
      <c r="M5177" s="56">
        <v>20619199.932190135</v>
      </c>
    </row>
    <row r="5178" spans="1:13" x14ac:dyDescent="0.4">
      <c r="A5178" s="51"/>
      <c r="B5178" s="52">
        <v>5160</v>
      </c>
      <c r="C5178" s="52">
        <v>69775992.332573712</v>
      </c>
      <c r="D5178" s="52">
        <v>0</v>
      </c>
      <c r="E5178" s="52">
        <v>0</v>
      </c>
      <c r="F5178" s="52">
        <v>0</v>
      </c>
      <c r="G5178" s="52">
        <v>0</v>
      </c>
      <c r="H5178" s="52">
        <v>0</v>
      </c>
      <c r="I5178" s="52">
        <v>0</v>
      </c>
      <c r="J5178" s="52">
        <v>0</v>
      </c>
      <c r="K5178" s="52">
        <v>0</v>
      </c>
      <c r="L5178" s="52">
        <v>8674062.0226628575</v>
      </c>
      <c r="M5178" s="53">
        <v>78450054.355236575</v>
      </c>
    </row>
    <row r="5179" spans="1:13" x14ac:dyDescent="0.4">
      <c r="A5179" s="54"/>
      <c r="B5179" s="55">
        <v>5161</v>
      </c>
      <c r="C5179" s="55">
        <v>0</v>
      </c>
      <c r="D5179" s="55">
        <v>0</v>
      </c>
      <c r="E5179" s="55">
        <v>0</v>
      </c>
      <c r="F5179" s="55">
        <v>0</v>
      </c>
      <c r="G5179" s="55">
        <v>18600219.923727158</v>
      </c>
      <c r="H5179" s="55">
        <v>0</v>
      </c>
      <c r="I5179" s="55">
        <v>0</v>
      </c>
      <c r="J5179" s="55">
        <v>0</v>
      </c>
      <c r="K5179" s="55">
        <v>0</v>
      </c>
      <c r="L5179" s="55">
        <v>0</v>
      </c>
      <c r="M5179" s="56">
        <v>18600219.923727158</v>
      </c>
    </row>
    <row r="5180" spans="1:13" x14ac:dyDescent="0.4">
      <c r="A5180" s="51"/>
      <c r="B5180" s="52">
        <v>5162</v>
      </c>
      <c r="C5180" s="52">
        <v>0</v>
      </c>
      <c r="D5180" s="52">
        <v>0</v>
      </c>
      <c r="E5180" s="52">
        <v>0</v>
      </c>
      <c r="F5180" s="52">
        <v>0</v>
      </c>
      <c r="G5180" s="52">
        <v>0</v>
      </c>
      <c r="H5180" s="52">
        <v>0</v>
      </c>
      <c r="I5180" s="52">
        <v>6135911.6963657625</v>
      </c>
      <c r="J5180" s="52">
        <v>0</v>
      </c>
      <c r="K5180" s="52">
        <v>0</v>
      </c>
      <c r="L5180" s="52">
        <v>6895166.3616415635</v>
      </c>
      <c r="M5180" s="53">
        <v>13031078.058007326</v>
      </c>
    </row>
    <row r="5181" spans="1:13" x14ac:dyDescent="0.4">
      <c r="A5181" s="54"/>
      <c r="B5181" s="55">
        <v>5163</v>
      </c>
      <c r="C5181" s="55">
        <v>0</v>
      </c>
      <c r="D5181" s="55">
        <v>0</v>
      </c>
      <c r="E5181" s="55">
        <v>10153895.98713492</v>
      </c>
      <c r="F5181" s="55">
        <v>0</v>
      </c>
      <c r="G5181" s="55">
        <v>0</v>
      </c>
      <c r="H5181" s="55">
        <v>0</v>
      </c>
      <c r="I5181" s="55">
        <v>0</v>
      </c>
      <c r="J5181" s="55">
        <v>0</v>
      </c>
      <c r="K5181" s="55">
        <v>0</v>
      </c>
      <c r="L5181" s="55">
        <v>0</v>
      </c>
      <c r="M5181" s="56">
        <v>16078554.680351941</v>
      </c>
    </row>
    <row r="5182" spans="1:13" x14ac:dyDescent="0.4">
      <c r="A5182" s="51"/>
      <c r="B5182" s="52">
        <v>5164</v>
      </c>
      <c r="C5182" s="52">
        <v>0</v>
      </c>
      <c r="D5182" s="52">
        <v>0</v>
      </c>
      <c r="E5182" s="52">
        <v>19564306.992279664</v>
      </c>
      <c r="F5182" s="52">
        <v>0</v>
      </c>
      <c r="G5182" s="52">
        <v>0</v>
      </c>
      <c r="H5182" s="52">
        <v>0</v>
      </c>
      <c r="I5182" s="52">
        <v>0</v>
      </c>
      <c r="J5182" s="52">
        <v>0</v>
      </c>
      <c r="K5182" s="52">
        <v>0</v>
      </c>
      <c r="L5182" s="52">
        <v>25854545.203282055</v>
      </c>
      <c r="M5182" s="53">
        <v>45418852.195561722</v>
      </c>
    </row>
    <row r="5183" spans="1:13" x14ac:dyDescent="0.4">
      <c r="A5183" s="54"/>
      <c r="B5183" s="55">
        <v>5165</v>
      </c>
      <c r="C5183" s="55">
        <v>0</v>
      </c>
      <c r="D5183" s="55">
        <v>0</v>
      </c>
      <c r="E5183" s="55">
        <v>0</v>
      </c>
      <c r="F5183" s="55">
        <v>0</v>
      </c>
      <c r="G5183" s="55">
        <v>0</v>
      </c>
      <c r="H5183" s="55">
        <v>0</v>
      </c>
      <c r="I5183" s="55">
        <v>0</v>
      </c>
      <c r="J5183" s="55">
        <v>0</v>
      </c>
      <c r="K5183" s="55">
        <v>0</v>
      </c>
      <c r="L5183" s="55">
        <v>0</v>
      </c>
      <c r="M5183" s="56">
        <v>0</v>
      </c>
    </row>
    <row r="5184" spans="1:13" x14ac:dyDescent="0.4">
      <c r="A5184" s="51"/>
      <c r="B5184" s="52">
        <v>5166</v>
      </c>
      <c r="C5184" s="52">
        <v>0</v>
      </c>
      <c r="D5184" s="52">
        <v>8141221.782108523</v>
      </c>
      <c r="E5184" s="52">
        <v>0</v>
      </c>
      <c r="F5184" s="52">
        <v>6823457.4491473325</v>
      </c>
      <c r="G5184" s="52">
        <v>0</v>
      </c>
      <c r="H5184" s="52">
        <v>0</v>
      </c>
      <c r="I5184" s="52">
        <v>0</v>
      </c>
      <c r="J5184" s="52">
        <v>0</v>
      </c>
      <c r="K5184" s="52">
        <v>0</v>
      </c>
      <c r="L5184" s="52">
        <v>0</v>
      </c>
      <c r="M5184" s="53">
        <v>14964679.231255855</v>
      </c>
    </row>
    <row r="5185" spans="1:13" x14ac:dyDescent="0.4">
      <c r="A5185" s="54"/>
      <c r="B5185" s="55">
        <v>5167</v>
      </c>
      <c r="C5185" s="55">
        <v>0</v>
      </c>
      <c r="D5185" s="55">
        <v>0</v>
      </c>
      <c r="E5185" s="55">
        <v>13923416.8777286</v>
      </c>
      <c r="F5185" s="55">
        <v>0</v>
      </c>
      <c r="G5185" s="55">
        <v>0</v>
      </c>
      <c r="H5185" s="55">
        <v>0</v>
      </c>
      <c r="I5185" s="55">
        <v>0</v>
      </c>
      <c r="J5185" s="55">
        <v>0</v>
      </c>
      <c r="K5185" s="55">
        <v>0</v>
      </c>
      <c r="L5185" s="55">
        <v>0</v>
      </c>
      <c r="M5185" s="56">
        <v>13923416.8777286</v>
      </c>
    </row>
    <row r="5186" spans="1:13" x14ac:dyDescent="0.4">
      <c r="A5186" s="51"/>
      <c r="B5186" s="52">
        <v>5168</v>
      </c>
      <c r="C5186" s="52">
        <v>0</v>
      </c>
      <c r="D5186" s="52">
        <v>0</v>
      </c>
      <c r="E5186" s="52">
        <v>0</v>
      </c>
      <c r="F5186" s="52">
        <v>0</v>
      </c>
      <c r="G5186" s="52">
        <v>0</v>
      </c>
      <c r="H5186" s="52">
        <v>0</v>
      </c>
      <c r="I5186" s="52">
        <v>0</v>
      </c>
      <c r="J5186" s="52">
        <v>0</v>
      </c>
      <c r="K5186" s="52">
        <v>0</v>
      </c>
      <c r="L5186" s="52">
        <v>0</v>
      </c>
      <c r="M5186" s="53">
        <v>0</v>
      </c>
    </row>
    <row r="5187" spans="1:13" x14ac:dyDescent="0.4">
      <c r="A5187" s="54"/>
      <c r="B5187" s="55">
        <v>5169</v>
      </c>
      <c r="C5187" s="55">
        <v>0</v>
      </c>
      <c r="D5187" s="55">
        <v>0</v>
      </c>
      <c r="E5187" s="55">
        <v>0</v>
      </c>
      <c r="F5187" s="55">
        <v>0</v>
      </c>
      <c r="G5187" s="55">
        <v>0</v>
      </c>
      <c r="H5187" s="55">
        <v>7926782.326293298</v>
      </c>
      <c r="I5187" s="55">
        <v>0</v>
      </c>
      <c r="J5187" s="55">
        <v>0</v>
      </c>
      <c r="K5187" s="55">
        <v>0</v>
      </c>
      <c r="L5187" s="55">
        <v>0</v>
      </c>
      <c r="M5187" s="56">
        <v>7926782.326293298</v>
      </c>
    </row>
    <row r="5188" spans="1:13" x14ac:dyDescent="0.4">
      <c r="A5188" s="51"/>
      <c r="B5188" s="52">
        <v>5170</v>
      </c>
      <c r="C5188" s="52">
        <v>0</v>
      </c>
      <c r="D5188" s="52">
        <v>14577725.328624304</v>
      </c>
      <c r="E5188" s="52">
        <v>0</v>
      </c>
      <c r="F5188" s="52">
        <v>0</v>
      </c>
      <c r="G5188" s="52">
        <v>0</v>
      </c>
      <c r="H5188" s="52">
        <v>0</v>
      </c>
      <c r="I5188" s="52">
        <v>0</v>
      </c>
      <c r="J5188" s="52">
        <v>0</v>
      </c>
      <c r="K5188" s="52">
        <v>0</v>
      </c>
      <c r="L5188" s="52">
        <v>0</v>
      </c>
      <c r="M5188" s="53">
        <v>14577725.328624304</v>
      </c>
    </row>
    <row r="5189" spans="1:13" x14ac:dyDescent="0.4">
      <c r="A5189" s="54"/>
      <c r="B5189" s="55">
        <v>5171</v>
      </c>
      <c r="C5189" s="55">
        <v>6918776.5999182612</v>
      </c>
      <c r="D5189" s="55">
        <v>0</v>
      </c>
      <c r="E5189" s="55">
        <v>0</v>
      </c>
      <c r="F5189" s="55">
        <v>10929517.386534913</v>
      </c>
      <c r="G5189" s="55">
        <v>7963995.324738685</v>
      </c>
      <c r="H5189" s="55">
        <v>0</v>
      </c>
      <c r="I5189" s="55">
        <v>10809819.16875837</v>
      </c>
      <c r="J5189" s="55">
        <v>0</v>
      </c>
      <c r="K5189" s="55">
        <v>0</v>
      </c>
      <c r="L5189" s="55">
        <v>0</v>
      </c>
      <c r="M5189" s="56">
        <v>36622108.479950234</v>
      </c>
    </row>
    <row r="5190" spans="1:13" x14ac:dyDescent="0.4">
      <c r="A5190" s="51"/>
      <c r="B5190" s="52">
        <v>5172</v>
      </c>
      <c r="C5190" s="52">
        <v>0</v>
      </c>
      <c r="D5190" s="52">
        <v>0</v>
      </c>
      <c r="E5190" s="52">
        <v>0</v>
      </c>
      <c r="F5190" s="52">
        <v>0</v>
      </c>
      <c r="G5190" s="52">
        <v>0</v>
      </c>
      <c r="H5190" s="52">
        <v>0</v>
      </c>
      <c r="I5190" s="52">
        <v>0</v>
      </c>
      <c r="J5190" s="52">
        <v>0</v>
      </c>
      <c r="K5190" s="52">
        <v>12170102.404522168</v>
      </c>
      <c r="L5190" s="52">
        <v>39768293.254720338</v>
      </c>
      <c r="M5190" s="53">
        <v>51938395.659242503</v>
      </c>
    </row>
    <row r="5191" spans="1:13" x14ac:dyDescent="0.4">
      <c r="A5191" s="54"/>
      <c r="B5191" s="55">
        <v>5173</v>
      </c>
      <c r="C5191" s="55">
        <v>0</v>
      </c>
      <c r="D5191" s="55">
        <v>0</v>
      </c>
      <c r="E5191" s="55">
        <v>0</v>
      </c>
      <c r="F5191" s="55">
        <v>5782005.0173156345</v>
      </c>
      <c r="G5191" s="55">
        <v>0</v>
      </c>
      <c r="H5191" s="55">
        <v>0</v>
      </c>
      <c r="I5191" s="55">
        <v>0</v>
      </c>
      <c r="J5191" s="55">
        <v>0</v>
      </c>
      <c r="K5191" s="55">
        <v>0</v>
      </c>
      <c r="L5191" s="55">
        <v>0</v>
      </c>
      <c r="M5191" s="56">
        <v>5782005.0173156345</v>
      </c>
    </row>
    <row r="5192" spans="1:13" x14ac:dyDescent="0.4">
      <c r="A5192" s="51"/>
      <c r="B5192" s="52">
        <v>5174</v>
      </c>
      <c r="C5192" s="52">
        <v>0</v>
      </c>
      <c r="D5192" s="52">
        <v>0</v>
      </c>
      <c r="E5192" s="52">
        <v>0</v>
      </c>
      <c r="F5192" s="52">
        <v>0</v>
      </c>
      <c r="G5192" s="52">
        <v>0</v>
      </c>
      <c r="H5192" s="52">
        <v>0</v>
      </c>
      <c r="I5192" s="52">
        <v>0</v>
      </c>
      <c r="J5192" s="52">
        <v>0</v>
      </c>
      <c r="K5192" s="52">
        <v>0</v>
      </c>
      <c r="L5192" s="52">
        <v>0</v>
      </c>
      <c r="M5192" s="53">
        <v>54722829.655260243</v>
      </c>
    </row>
    <row r="5193" spans="1:13" x14ac:dyDescent="0.4">
      <c r="A5193" s="54"/>
      <c r="B5193" s="55">
        <v>5175</v>
      </c>
      <c r="C5193" s="55">
        <v>0</v>
      </c>
      <c r="D5193" s="55">
        <v>0</v>
      </c>
      <c r="E5193" s="55">
        <v>0</v>
      </c>
      <c r="F5193" s="55">
        <v>0</v>
      </c>
      <c r="G5193" s="55">
        <v>0</v>
      </c>
      <c r="H5193" s="55">
        <v>0</v>
      </c>
      <c r="I5193" s="55">
        <v>0</v>
      </c>
      <c r="J5193" s="55">
        <v>0</v>
      </c>
      <c r="K5193" s="55">
        <v>0</v>
      </c>
      <c r="L5193" s="55">
        <v>0</v>
      </c>
      <c r="M5193" s="56">
        <v>0</v>
      </c>
    </row>
    <row r="5194" spans="1:13" x14ac:dyDescent="0.4">
      <c r="A5194" s="51"/>
      <c r="B5194" s="52">
        <v>5176</v>
      </c>
      <c r="C5194" s="52">
        <v>0</v>
      </c>
      <c r="D5194" s="52">
        <v>0</v>
      </c>
      <c r="E5194" s="52">
        <v>0</v>
      </c>
      <c r="F5194" s="52">
        <v>14645916.503165098</v>
      </c>
      <c r="G5194" s="52">
        <v>0</v>
      </c>
      <c r="H5194" s="52">
        <v>0</v>
      </c>
      <c r="I5194" s="52">
        <v>0</v>
      </c>
      <c r="J5194" s="52">
        <v>0</v>
      </c>
      <c r="K5194" s="52">
        <v>11938917.913603527</v>
      </c>
      <c r="L5194" s="52">
        <v>0</v>
      </c>
      <c r="M5194" s="53">
        <v>26584834.416768625</v>
      </c>
    </row>
    <row r="5195" spans="1:13" x14ac:dyDescent="0.4">
      <c r="A5195" s="54"/>
      <c r="B5195" s="55">
        <v>5177</v>
      </c>
      <c r="C5195" s="55">
        <v>0</v>
      </c>
      <c r="D5195" s="55">
        <v>0</v>
      </c>
      <c r="E5195" s="55">
        <v>6802057.3434920199</v>
      </c>
      <c r="F5195" s="55">
        <v>0</v>
      </c>
      <c r="G5195" s="55">
        <v>0</v>
      </c>
      <c r="H5195" s="55">
        <v>0</v>
      </c>
      <c r="I5195" s="55">
        <v>0</v>
      </c>
      <c r="J5195" s="55">
        <v>0</v>
      </c>
      <c r="K5195" s="55">
        <v>0</v>
      </c>
      <c r="L5195" s="55">
        <v>0</v>
      </c>
      <c r="M5195" s="56">
        <v>6802057.3434920199</v>
      </c>
    </row>
    <row r="5196" spans="1:13" x14ac:dyDescent="0.4">
      <c r="A5196" s="51"/>
      <c r="B5196" s="52">
        <v>5178</v>
      </c>
      <c r="C5196" s="52">
        <v>0</v>
      </c>
      <c r="D5196" s="52">
        <v>0</v>
      </c>
      <c r="E5196" s="52">
        <v>0</v>
      </c>
      <c r="F5196" s="52">
        <v>0</v>
      </c>
      <c r="G5196" s="52">
        <v>0</v>
      </c>
      <c r="H5196" s="52">
        <v>30934326.248015672</v>
      </c>
      <c r="I5196" s="52">
        <v>0</v>
      </c>
      <c r="J5196" s="52">
        <v>0</v>
      </c>
      <c r="K5196" s="52">
        <v>0</v>
      </c>
      <c r="L5196" s="52">
        <v>0</v>
      </c>
      <c r="M5196" s="53">
        <v>30934326.248015672</v>
      </c>
    </row>
    <row r="5197" spans="1:13" x14ac:dyDescent="0.4">
      <c r="A5197" s="54"/>
      <c r="B5197" s="55">
        <v>5179</v>
      </c>
      <c r="C5197" s="55">
        <v>0</v>
      </c>
      <c r="D5197" s="55">
        <v>8872738.6097074598</v>
      </c>
      <c r="E5197" s="55">
        <v>20265534.183344036</v>
      </c>
      <c r="F5197" s="55">
        <v>0</v>
      </c>
      <c r="G5197" s="55">
        <v>0</v>
      </c>
      <c r="H5197" s="55">
        <v>21906816.566169031</v>
      </c>
      <c r="I5197" s="55">
        <v>0</v>
      </c>
      <c r="J5197" s="55">
        <v>0</v>
      </c>
      <c r="K5197" s="55">
        <v>0</v>
      </c>
      <c r="L5197" s="55">
        <v>0</v>
      </c>
      <c r="M5197" s="56">
        <v>51045089.359220527</v>
      </c>
    </row>
    <row r="5198" spans="1:13" x14ac:dyDescent="0.4">
      <c r="A5198" s="51"/>
      <c r="B5198" s="52">
        <v>5180</v>
      </c>
      <c r="C5198" s="52">
        <v>0</v>
      </c>
      <c r="D5198" s="52">
        <v>0</v>
      </c>
      <c r="E5198" s="52">
        <v>0</v>
      </c>
      <c r="F5198" s="52">
        <v>0</v>
      </c>
      <c r="G5198" s="52">
        <v>0</v>
      </c>
      <c r="H5198" s="52">
        <v>6908206.718188093</v>
      </c>
      <c r="I5198" s="52">
        <v>0</v>
      </c>
      <c r="J5198" s="52">
        <v>0</v>
      </c>
      <c r="K5198" s="52">
        <v>0</v>
      </c>
      <c r="L5198" s="52">
        <v>0</v>
      </c>
      <c r="M5198" s="53">
        <v>70146190.820811689</v>
      </c>
    </row>
    <row r="5199" spans="1:13" x14ac:dyDescent="0.4">
      <c r="A5199" s="54"/>
      <c r="B5199" s="55">
        <v>5181</v>
      </c>
      <c r="C5199" s="55">
        <v>0</v>
      </c>
      <c r="D5199" s="55">
        <v>0</v>
      </c>
      <c r="E5199" s="55">
        <v>0</v>
      </c>
      <c r="F5199" s="55">
        <v>0</v>
      </c>
      <c r="G5199" s="55">
        <v>0</v>
      </c>
      <c r="H5199" s="55">
        <v>0</v>
      </c>
      <c r="I5199" s="55">
        <v>0</v>
      </c>
      <c r="J5199" s="55">
        <v>0</v>
      </c>
      <c r="K5199" s="55">
        <v>0</v>
      </c>
      <c r="L5199" s="55">
        <v>0</v>
      </c>
      <c r="M5199" s="56">
        <v>0</v>
      </c>
    </row>
    <row r="5200" spans="1:13" x14ac:dyDescent="0.4">
      <c r="A5200" s="51"/>
      <c r="B5200" s="52">
        <v>5182</v>
      </c>
      <c r="C5200" s="52">
        <v>0</v>
      </c>
      <c r="D5200" s="52">
        <v>0</v>
      </c>
      <c r="E5200" s="52">
        <v>780464801.49392557</v>
      </c>
      <c r="F5200" s="52">
        <v>0</v>
      </c>
      <c r="G5200" s="52">
        <v>0</v>
      </c>
      <c r="H5200" s="52">
        <v>0</v>
      </c>
      <c r="I5200" s="52">
        <v>0</v>
      </c>
      <c r="J5200" s="52">
        <v>0</v>
      </c>
      <c r="K5200" s="52">
        <v>0</v>
      </c>
      <c r="L5200" s="52">
        <v>0</v>
      </c>
      <c r="M5200" s="53">
        <v>780464801.49392557</v>
      </c>
    </row>
    <row r="5201" spans="1:13" x14ac:dyDescent="0.4">
      <c r="A5201" s="54"/>
      <c r="B5201" s="55">
        <v>5183</v>
      </c>
      <c r="C5201" s="55">
        <v>0</v>
      </c>
      <c r="D5201" s="55">
        <v>0</v>
      </c>
      <c r="E5201" s="55">
        <v>0</v>
      </c>
      <c r="F5201" s="55">
        <v>0</v>
      </c>
      <c r="G5201" s="55">
        <v>0</v>
      </c>
      <c r="H5201" s="55">
        <v>0</v>
      </c>
      <c r="I5201" s="55">
        <v>0</v>
      </c>
      <c r="J5201" s="55">
        <v>0</v>
      </c>
      <c r="K5201" s="55">
        <v>47033155.736487664</v>
      </c>
      <c r="L5201" s="55">
        <v>0</v>
      </c>
      <c r="M5201" s="56">
        <v>47033155.736487664</v>
      </c>
    </row>
    <row r="5202" spans="1:13" x14ac:dyDescent="0.4">
      <c r="A5202" s="51"/>
      <c r="B5202" s="52">
        <v>5184</v>
      </c>
      <c r="C5202" s="52">
        <v>5911018.8058030168</v>
      </c>
      <c r="D5202" s="52">
        <v>0</v>
      </c>
      <c r="E5202" s="52">
        <v>0</v>
      </c>
      <c r="F5202" s="52">
        <v>0</v>
      </c>
      <c r="G5202" s="52">
        <v>0</v>
      </c>
      <c r="H5202" s="52">
        <v>0</v>
      </c>
      <c r="I5202" s="52">
        <v>0</v>
      </c>
      <c r="J5202" s="52">
        <v>0</v>
      </c>
      <c r="K5202" s="52">
        <v>0</v>
      </c>
      <c r="L5202" s="52">
        <v>0</v>
      </c>
      <c r="M5202" s="53">
        <v>5911018.8058030168</v>
      </c>
    </row>
    <row r="5203" spans="1:13" x14ac:dyDescent="0.4">
      <c r="A5203" s="54"/>
      <c r="B5203" s="55">
        <v>5185</v>
      </c>
      <c r="C5203" s="55">
        <v>0</v>
      </c>
      <c r="D5203" s="55">
        <v>0</v>
      </c>
      <c r="E5203" s="55">
        <v>0</v>
      </c>
      <c r="F5203" s="55">
        <v>0</v>
      </c>
      <c r="G5203" s="55">
        <v>0</v>
      </c>
      <c r="H5203" s="55">
        <v>0</v>
      </c>
      <c r="I5203" s="55">
        <v>0</v>
      </c>
      <c r="J5203" s="55">
        <v>0</v>
      </c>
      <c r="K5203" s="55">
        <v>0</v>
      </c>
      <c r="L5203" s="55">
        <v>0</v>
      </c>
      <c r="M5203" s="56">
        <v>0</v>
      </c>
    </row>
    <row r="5204" spans="1:13" x14ac:dyDescent="0.4">
      <c r="A5204" s="51"/>
      <c r="B5204" s="52">
        <v>5186</v>
      </c>
      <c r="C5204" s="52">
        <v>0</v>
      </c>
      <c r="D5204" s="52">
        <v>0</v>
      </c>
      <c r="E5204" s="52">
        <v>13143970.844105927</v>
      </c>
      <c r="F5204" s="52">
        <v>6863596.3112479914</v>
      </c>
      <c r="G5204" s="52">
        <v>0</v>
      </c>
      <c r="H5204" s="52">
        <v>19997743.225406744</v>
      </c>
      <c r="I5204" s="52">
        <v>19573473.224725641</v>
      </c>
      <c r="J5204" s="52">
        <v>0</v>
      </c>
      <c r="K5204" s="52">
        <v>0</v>
      </c>
      <c r="L5204" s="52">
        <v>9585131.6828694288</v>
      </c>
      <c r="M5204" s="53">
        <v>69163915.288355738</v>
      </c>
    </row>
    <row r="5205" spans="1:13" x14ac:dyDescent="0.4">
      <c r="A5205" s="54"/>
      <c r="B5205" s="55">
        <v>5187</v>
      </c>
      <c r="C5205" s="55">
        <v>0</v>
      </c>
      <c r="D5205" s="55">
        <v>0</v>
      </c>
      <c r="E5205" s="55">
        <v>0</v>
      </c>
      <c r="F5205" s="55">
        <v>0</v>
      </c>
      <c r="G5205" s="55">
        <v>0</v>
      </c>
      <c r="H5205" s="55">
        <v>0</v>
      </c>
      <c r="I5205" s="55">
        <v>0</v>
      </c>
      <c r="J5205" s="55">
        <v>0</v>
      </c>
      <c r="K5205" s="55">
        <v>0</v>
      </c>
      <c r="L5205" s="55">
        <v>0</v>
      </c>
      <c r="M5205" s="56">
        <v>0</v>
      </c>
    </row>
    <row r="5206" spans="1:13" x14ac:dyDescent="0.4">
      <c r="A5206" s="51"/>
      <c r="B5206" s="52">
        <v>5188</v>
      </c>
      <c r="C5206" s="52">
        <v>0</v>
      </c>
      <c r="D5206" s="52">
        <v>0</v>
      </c>
      <c r="E5206" s="52">
        <v>0</v>
      </c>
      <c r="F5206" s="52">
        <v>0</v>
      </c>
      <c r="G5206" s="52">
        <v>0</v>
      </c>
      <c r="H5206" s="52">
        <v>0</v>
      </c>
      <c r="I5206" s="52">
        <v>0</v>
      </c>
      <c r="J5206" s="52">
        <v>0</v>
      </c>
      <c r="K5206" s="52">
        <v>0</v>
      </c>
      <c r="L5206" s="52">
        <v>0</v>
      </c>
      <c r="M5206" s="53">
        <v>13760135.579085046</v>
      </c>
    </row>
    <row r="5207" spans="1:13" x14ac:dyDescent="0.4">
      <c r="A5207" s="54"/>
      <c r="B5207" s="55">
        <v>5189</v>
      </c>
      <c r="C5207" s="55">
        <v>0</v>
      </c>
      <c r="D5207" s="55">
        <v>0</v>
      </c>
      <c r="E5207" s="55">
        <v>0</v>
      </c>
      <c r="F5207" s="55">
        <v>0</v>
      </c>
      <c r="G5207" s="55">
        <v>0</v>
      </c>
      <c r="H5207" s="55">
        <v>0</v>
      </c>
      <c r="I5207" s="55">
        <v>0</v>
      </c>
      <c r="J5207" s="55">
        <v>0</v>
      </c>
      <c r="K5207" s="55">
        <v>0</v>
      </c>
      <c r="L5207" s="55">
        <v>0</v>
      </c>
      <c r="M5207" s="56">
        <v>0</v>
      </c>
    </row>
    <row r="5208" spans="1:13" x14ac:dyDescent="0.4">
      <c r="A5208" s="51"/>
      <c r="B5208" s="52">
        <v>5190</v>
      </c>
      <c r="C5208" s="52">
        <v>0</v>
      </c>
      <c r="D5208" s="52">
        <v>0</v>
      </c>
      <c r="E5208" s="52">
        <v>0</v>
      </c>
      <c r="F5208" s="52">
        <v>0</v>
      </c>
      <c r="G5208" s="52">
        <v>0</v>
      </c>
      <c r="H5208" s="52">
        <v>0</v>
      </c>
      <c r="I5208" s="52">
        <v>0</v>
      </c>
      <c r="J5208" s="52">
        <v>0</v>
      </c>
      <c r="K5208" s="52">
        <v>0</v>
      </c>
      <c r="L5208" s="52">
        <v>0</v>
      </c>
      <c r="M5208" s="53">
        <v>0</v>
      </c>
    </row>
    <row r="5209" spans="1:13" x14ac:dyDescent="0.4">
      <c r="A5209" s="54"/>
      <c r="B5209" s="55">
        <v>5191</v>
      </c>
      <c r="C5209" s="55">
        <v>0</v>
      </c>
      <c r="D5209" s="55">
        <v>0</v>
      </c>
      <c r="E5209" s="55">
        <v>0</v>
      </c>
      <c r="F5209" s="55">
        <v>0</v>
      </c>
      <c r="G5209" s="55">
        <v>0</v>
      </c>
      <c r="H5209" s="55">
        <v>0</v>
      </c>
      <c r="I5209" s="55">
        <v>0</v>
      </c>
      <c r="J5209" s="55">
        <v>0</v>
      </c>
      <c r="K5209" s="55">
        <v>0</v>
      </c>
      <c r="L5209" s="55">
        <v>0</v>
      </c>
      <c r="M5209" s="56">
        <v>0</v>
      </c>
    </row>
    <row r="5210" spans="1:13" x14ac:dyDescent="0.4">
      <c r="A5210" s="51"/>
      <c r="B5210" s="52">
        <v>5192</v>
      </c>
      <c r="C5210" s="52">
        <v>0</v>
      </c>
      <c r="D5210" s="52">
        <v>0</v>
      </c>
      <c r="E5210" s="52">
        <v>0</v>
      </c>
      <c r="F5210" s="52">
        <v>0</v>
      </c>
      <c r="G5210" s="52">
        <v>0</v>
      </c>
      <c r="H5210" s="52">
        <v>0</v>
      </c>
      <c r="I5210" s="52">
        <v>30752775.111044396</v>
      </c>
      <c r="J5210" s="52">
        <v>0</v>
      </c>
      <c r="K5210" s="52">
        <v>0</v>
      </c>
      <c r="L5210" s="52">
        <v>0</v>
      </c>
      <c r="M5210" s="53">
        <v>30752775.111044396</v>
      </c>
    </row>
    <row r="5211" spans="1:13" x14ac:dyDescent="0.4">
      <c r="A5211" s="54"/>
      <c r="B5211" s="55">
        <v>5193</v>
      </c>
      <c r="C5211" s="55">
        <v>8910677.9129145537</v>
      </c>
      <c r="D5211" s="55">
        <v>0</v>
      </c>
      <c r="E5211" s="55">
        <v>0</v>
      </c>
      <c r="F5211" s="55">
        <v>0</v>
      </c>
      <c r="G5211" s="55">
        <v>0</v>
      </c>
      <c r="H5211" s="55">
        <v>0</v>
      </c>
      <c r="I5211" s="55">
        <v>0</v>
      </c>
      <c r="J5211" s="55">
        <v>0</v>
      </c>
      <c r="K5211" s="55">
        <v>0</v>
      </c>
      <c r="L5211" s="55">
        <v>0</v>
      </c>
      <c r="M5211" s="56">
        <v>8910677.9129145537</v>
      </c>
    </row>
    <row r="5212" spans="1:13" x14ac:dyDescent="0.4">
      <c r="A5212" s="51"/>
      <c r="B5212" s="52">
        <v>5194</v>
      </c>
      <c r="C5212" s="52">
        <v>0</v>
      </c>
      <c r="D5212" s="52">
        <v>0</v>
      </c>
      <c r="E5212" s="52">
        <v>0</v>
      </c>
      <c r="F5212" s="52">
        <v>0</v>
      </c>
      <c r="G5212" s="52">
        <v>0</v>
      </c>
      <c r="H5212" s="52">
        <v>0</v>
      </c>
      <c r="I5212" s="52">
        <v>38299067.658660233</v>
      </c>
      <c r="J5212" s="52">
        <v>0</v>
      </c>
      <c r="K5212" s="52">
        <v>0</v>
      </c>
      <c r="L5212" s="52">
        <v>0</v>
      </c>
      <c r="M5212" s="53">
        <v>38299067.658660233</v>
      </c>
    </row>
    <row r="5213" spans="1:13" x14ac:dyDescent="0.4">
      <c r="A5213" s="54"/>
      <c r="B5213" s="55">
        <v>5195</v>
      </c>
      <c r="C5213" s="55">
        <v>0</v>
      </c>
      <c r="D5213" s="55">
        <v>0</v>
      </c>
      <c r="E5213" s="55">
        <v>0</v>
      </c>
      <c r="F5213" s="55">
        <v>0</v>
      </c>
      <c r="G5213" s="55">
        <v>0</v>
      </c>
      <c r="H5213" s="55">
        <v>0</v>
      </c>
      <c r="I5213" s="55">
        <v>0</v>
      </c>
      <c r="J5213" s="55">
        <v>0</v>
      </c>
      <c r="K5213" s="55">
        <v>0</v>
      </c>
      <c r="L5213" s="55">
        <v>0</v>
      </c>
      <c r="M5213" s="56">
        <v>0</v>
      </c>
    </row>
    <row r="5214" spans="1:13" x14ac:dyDescent="0.4">
      <c r="A5214" s="51"/>
      <c r="B5214" s="52">
        <v>5196</v>
      </c>
      <c r="C5214" s="52">
        <v>0</v>
      </c>
      <c r="D5214" s="52">
        <v>0</v>
      </c>
      <c r="E5214" s="52">
        <v>6061143.314286408</v>
      </c>
      <c r="F5214" s="52">
        <v>6213195.0635661194</v>
      </c>
      <c r="G5214" s="52">
        <v>0</v>
      </c>
      <c r="H5214" s="52">
        <v>0</v>
      </c>
      <c r="I5214" s="52">
        <v>0</v>
      </c>
      <c r="J5214" s="52">
        <v>6450095.3620983288</v>
      </c>
      <c r="K5214" s="52">
        <v>0</v>
      </c>
      <c r="L5214" s="52">
        <v>0</v>
      </c>
      <c r="M5214" s="53">
        <v>36283574.390752576</v>
      </c>
    </row>
    <row r="5215" spans="1:13" x14ac:dyDescent="0.4">
      <c r="A5215" s="54"/>
      <c r="B5215" s="55">
        <v>5197</v>
      </c>
      <c r="C5215" s="55">
        <v>0</v>
      </c>
      <c r="D5215" s="55">
        <v>0</v>
      </c>
      <c r="E5215" s="55">
        <v>0</v>
      </c>
      <c r="F5215" s="55">
        <v>0</v>
      </c>
      <c r="G5215" s="55">
        <v>0</v>
      </c>
      <c r="H5215" s="55">
        <v>0</v>
      </c>
      <c r="I5215" s="55">
        <v>0</v>
      </c>
      <c r="J5215" s="55">
        <v>0</v>
      </c>
      <c r="K5215" s="55">
        <v>0</v>
      </c>
      <c r="L5215" s="55">
        <v>0</v>
      </c>
      <c r="M5215" s="56">
        <v>0</v>
      </c>
    </row>
    <row r="5216" spans="1:13" x14ac:dyDescent="0.4">
      <c r="A5216" s="51"/>
      <c r="B5216" s="52">
        <v>5198</v>
      </c>
      <c r="C5216" s="52">
        <v>43032590.754271775</v>
      </c>
      <c r="D5216" s="52">
        <v>0</v>
      </c>
      <c r="E5216" s="52">
        <v>0</v>
      </c>
      <c r="F5216" s="52">
        <v>0</v>
      </c>
      <c r="G5216" s="52">
        <v>0</v>
      </c>
      <c r="H5216" s="52">
        <v>0</v>
      </c>
      <c r="I5216" s="52">
        <v>0</v>
      </c>
      <c r="J5216" s="52">
        <v>23531613.785454351</v>
      </c>
      <c r="K5216" s="52">
        <v>0</v>
      </c>
      <c r="L5216" s="52">
        <v>0</v>
      </c>
      <c r="M5216" s="53">
        <v>43032590.754271775</v>
      </c>
    </row>
    <row r="5217" spans="1:13" x14ac:dyDescent="0.4">
      <c r="A5217" s="54"/>
      <c r="B5217" s="55">
        <v>5199</v>
      </c>
      <c r="C5217" s="55">
        <v>0</v>
      </c>
      <c r="D5217" s="55">
        <v>0</v>
      </c>
      <c r="E5217" s="55">
        <v>0</v>
      </c>
      <c r="F5217" s="55">
        <v>15096334.921645479</v>
      </c>
      <c r="G5217" s="55">
        <v>0</v>
      </c>
      <c r="H5217" s="55">
        <v>0</v>
      </c>
      <c r="I5217" s="55">
        <v>6258993.9245948168</v>
      </c>
      <c r="J5217" s="55">
        <v>0</v>
      </c>
      <c r="K5217" s="55">
        <v>0</v>
      </c>
      <c r="L5217" s="55">
        <v>0</v>
      </c>
      <c r="M5217" s="56">
        <v>21355328.846240297</v>
      </c>
    </row>
    <row r="5218" spans="1:13" x14ac:dyDescent="0.4">
      <c r="A5218" s="51"/>
      <c r="B5218" s="52">
        <v>5200</v>
      </c>
      <c r="C5218" s="52">
        <v>0</v>
      </c>
      <c r="D5218" s="52">
        <v>0</v>
      </c>
      <c r="E5218" s="52">
        <v>0</v>
      </c>
      <c r="F5218" s="52">
        <v>0</v>
      </c>
      <c r="G5218" s="52">
        <v>0</v>
      </c>
      <c r="H5218" s="52">
        <v>0</v>
      </c>
      <c r="I5218" s="52">
        <v>0</v>
      </c>
      <c r="J5218" s="52">
        <v>0</v>
      </c>
      <c r="K5218" s="52">
        <v>0</v>
      </c>
      <c r="L5218" s="52">
        <v>0</v>
      </c>
      <c r="M5218" s="53">
        <v>0</v>
      </c>
    </row>
    <row r="5219" spans="1:13" x14ac:dyDescent="0.4">
      <c r="A5219" s="54"/>
      <c r="B5219" s="55">
        <v>5201</v>
      </c>
      <c r="C5219" s="55">
        <v>27229300.092550315</v>
      </c>
      <c r="D5219" s="55">
        <v>0</v>
      </c>
      <c r="E5219" s="55">
        <v>0</v>
      </c>
      <c r="F5219" s="55">
        <v>0</v>
      </c>
      <c r="G5219" s="55">
        <v>0</v>
      </c>
      <c r="H5219" s="55">
        <v>6230406.2347608879</v>
      </c>
      <c r="I5219" s="55">
        <v>0</v>
      </c>
      <c r="J5219" s="55">
        <v>0</v>
      </c>
      <c r="K5219" s="55">
        <v>0</v>
      </c>
      <c r="L5219" s="55">
        <v>360531913.22522509</v>
      </c>
      <c r="M5219" s="56">
        <v>393991619.55253631</v>
      </c>
    </row>
    <row r="5220" spans="1:13" x14ac:dyDescent="0.4">
      <c r="A5220" s="51"/>
      <c r="B5220" s="52">
        <v>5202</v>
      </c>
      <c r="C5220" s="52">
        <v>0</v>
      </c>
      <c r="D5220" s="52">
        <v>0</v>
      </c>
      <c r="E5220" s="52">
        <v>0</v>
      </c>
      <c r="F5220" s="52">
        <v>0</v>
      </c>
      <c r="G5220" s="52">
        <v>0</v>
      </c>
      <c r="H5220" s="52">
        <v>0</v>
      </c>
      <c r="I5220" s="52">
        <v>0</v>
      </c>
      <c r="J5220" s="52">
        <v>0</v>
      </c>
      <c r="K5220" s="52">
        <v>0</v>
      </c>
      <c r="L5220" s="52">
        <v>7414369.1072101118</v>
      </c>
      <c r="M5220" s="53">
        <v>7414369.1072101118</v>
      </c>
    </row>
    <row r="5221" spans="1:13" x14ac:dyDescent="0.4">
      <c r="A5221" s="54"/>
      <c r="B5221" s="55">
        <v>5203</v>
      </c>
      <c r="C5221" s="55">
        <v>0</v>
      </c>
      <c r="D5221" s="55">
        <v>0</v>
      </c>
      <c r="E5221" s="55">
        <v>0</v>
      </c>
      <c r="F5221" s="55">
        <v>0</v>
      </c>
      <c r="G5221" s="55">
        <v>0</v>
      </c>
      <c r="H5221" s="55">
        <v>0</v>
      </c>
      <c r="I5221" s="55">
        <v>0</v>
      </c>
      <c r="J5221" s="55">
        <v>0</v>
      </c>
      <c r="K5221" s="55">
        <v>0</v>
      </c>
      <c r="L5221" s="55">
        <v>0</v>
      </c>
      <c r="M5221" s="56">
        <v>0</v>
      </c>
    </row>
    <row r="5222" spans="1:13" x14ac:dyDescent="0.4">
      <c r="A5222" s="51"/>
      <c r="B5222" s="52">
        <v>5204</v>
      </c>
      <c r="C5222" s="52">
        <v>0</v>
      </c>
      <c r="D5222" s="52">
        <v>0</v>
      </c>
      <c r="E5222" s="52">
        <v>0</v>
      </c>
      <c r="F5222" s="52">
        <v>24473900.723970369</v>
      </c>
      <c r="G5222" s="52">
        <v>0</v>
      </c>
      <c r="H5222" s="52">
        <v>0</v>
      </c>
      <c r="I5222" s="52">
        <v>0</v>
      </c>
      <c r="J5222" s="52">
        <v>0</v>
      </c>
      <c r="K5222" s="52">
        <v>0</v>
      </c>
      <c r="L5222" s="52">
        <v>0</v>
      </c>
      <c r="M5222" s="53">
        <v>24473900.723970369</v>
      </c>
    </row>
    <row r="5223" spans="1:13" x14ac:dyDescent="0.4">
      <c r="A5223" s="54"/>
      <c r="B5223" s="55">
        <v>5205</v>
      </c>
      <c r="C5223" s="55">
        <v>0</v>
      </c>
      <c r="D5223" s="55">
        <v>0</v>
      </c>
      <c r="E5223" s="55">
        <v>0</v>
      </c>
      <c r="F5223" s="55">
        <v>0</v>
      </c>
      <c r="G5223" s="55">
        <v>0</v>
      </c>
      <c r="H5223" s="55">
        <v>0</v>
      </c>
      <c r="I5223" s="55">
        <v>0</v>
      </c>
      <c r="J5223" s="55">
        <v>0</v>
      </c>
      <c r="K5223" s="55">
        <v>0</v>
      </c>
      <c r="L5223" s="55">
        <v>0</v>
      </c>
      <c r="M5223" s="56">
        <v>23152788.163181469</v>
      </c>
    </row>
    <row r="5224" spans="1:13" x14ac:dyDescent="0.4">
      <c r="A5224" s="51"/>
      <c r="B5224" s="52">
        <v>5206</v>
      </c>
      <c r="C5224" s="52">
        <v>0</v>
      </c>
      <c r="D5224" s="52">
        <v>0</v>
      </c>
      <c r="E5224" s="52">
        <v>0</v>
      </c>
      <c r="F5224" s="52">
        <v>0</v>
      </c>
      <c r="G5224" s="52">
        <v>0</v>
      </c>
      <c r="H5224" s="52">
        <v>0</v>
      </c>
      <c r="I5224" s="52">
        <v>0</v>
      </c>
      <c r="J5224" s="52">
        <v>0</v>
      </c>
      <c r="K5224" s="52">
        <v>0</v>
      </c>
      <c r="L5224" s="52">
        <v>0</v>
      </c>
      <c r="M5224" s="53">
        <v>0</v>
      </c>
    </row>
    <row r="5225" spans="1:13" x14ac:dyDescent="0.4">
      <c r="A5225" s="54"/>
      <c r="B5225" s="55">
        <v>5207</v>
      </c>
      <c r="C5225" s="55">
        <v>0</v>
      </c>
      <c r="D5225" s="55">
        <v>0</v>
      </c>
      <c r="E5225" s="55">
        <v>10169038.672312776</v>
      </c>
      <c r="F5225" s="55">
        <v>0</v>
      </c>
      <c r="G5225" s="55">
        <v>0</v>
      </c>
      <c r="H5225" s="55">
        <v>0</v>
      </c>
      <c r="I5225" s="55">
        <v>0</v>
      </c>
      <c r="J5225" s="55">
        <v>0</v>
      </c>
      <c r="K5225" s="55">
        <v>0</v>
      </c>
      <c r="L5225" s="55">
        <v>0</v>
      </c>
      <c r="M5225" s="56">
        <v>10169038.672312776</v>
      </c>
    </row>
    <row r="5226" spans="1:13" x14ac:dyDescent="0.4">
      <c r="A5226" s="51"/>
      <c r="B5226" s="52">
        <v>5208</v>
      </c>
      <c r="C5226" s="52">
        <v>0</v>
      </c>
      <c r="D5226" s="52">
        <v>0</v>
      </c>
      <c r="E5226" s="52">
        <v>0</v>
      </c>
      <c r="F5226" s="52">
        <v>0</v>
      </c>
      <c r="G5226" s="52">
        <v>0</v>
      </c>
      <c r="H5226" s="52">
        <v>0</v>
      </c>
      <c r="I5226" s="52">
        <v>0</v>
      </c>
      <c r="J5226" s="52">
        <v>12226088.271498561</v>
      </c>
      <c r="K5226" s="52">
        <v>0</v>
      </c>
      <c r="L5226" s="52">
        <v>0</v>
      </c>
      <c r="M5226" s="53">
        <v>0</v>
      </c>
    </row>
    <row r="5227" spans="1:13" x14ac:dyDescent="0.4">
      <c r="A5227" s="54"/>
      <c r="B5227" s="55">
        <v>5209</v>
      </c>
      <c r="C5227" s="55">
        <v>0</v>
      </c>
      <c r="D5227" s="55">
        <v>0</v>
      </c>
      <c r="E5227" s="55">
        <v>11477909.321280653</v>
      </c>
      <c r="F5227" s="55">
        <v>0</v>
      </c>
      <c r="G5227" s="55">
        <v>0</v>
      </c>
      <c r="H5227" s="55">
        <v>6142544.08241513</v>
      </c>
      <c r="I5227" s="55">
        <v>0</v>
      </c>
      <c r="J5227" s="55">
        <v>0</v>
      </c>
      <c r="K5227" s="55">
        <v>19917216.712793261</v>
      </c>
      <c r="L5227" s="55">
        <v>0</v>
      </c>
      <c r="M5227" s="56">
        <v>37537670.116489045</v>
      </c>
    </row>
    <row r="5228" spans="1:13" x14ac:dyDescent="0.4">
      <c r="A5228" s="51"/>
      <c r="B5228" s="52">
        <v>5210</v>
      </c>
      <c r="C5228" s="52">
        <v>0</v>
      </c>
      <c r="D5228" s="52">
        <v>0</v>
      </c>
      <c r="E5228" s="52">
        <v>0</v>
      </c>
      <c r="F5228" s="52">
        <v>0</v>
      </c>
      <c r="G5228" s="52">
        <v>0</v>
      </c>
      <c r="H5228" s="52">
        <v>0</v>
      </c>
      <c r="I5228" s="52">
        <v>0</v>
      </c>
      <c r="J5228" s="52">
        <v>0</v>
      </c>
      <c r="K5228" s="52">
        <v>0</v>
      </c>
      <c r="L5228" s="52">
        <v>0</v>
      </c>
      <c r="M5228" s="53">
        <v>0</v>
      </c>
    </row>
    <row r="5229" spans="1:13" x14ac:dyDescent="0.4">
      <c r="A5229" s="54"/>
      <c r="B5229" s="55">
        <v>5211</v>
      </c>
      <c r="C5229" s="55">
        <v>0</v>
      </c>
      <c r="D5229" s="55">
        <v>0</v>
      </c>
      <c r="E5229" s="55">
        <v>0</v>
      </c>
      <c r="F5229" s="55">
        <v>0</v>
      </c>
      <c r="G5229" s="55">
        <v>32193849.829833835</v>
      </c>
      <c r="H5229" s="55">
        <v>0</v>
      </c>
      <c r="I5229" s="55">
        <v>0</v>
      </c>
      <c r="J5229" s="55">
        <v>0</v>
      </c>
      <c r="K5229" s="55">
        <v>0</v>
      </c>
      <c r="L5229" s="55">
        <v>0</v>
      </c>
      <c r="M5229" s="56">
        <v>32193849.829833835</v>
      </c>
    </row>
    <row r="5230" spans="1:13" x14ac:dyDescent="0.4">
      <c r="A5230" s="51"/>
      <c r="B5230" s="52">
        <v>5212</v>
      </c>
      <c r="C5230" s="52">
        <v>16975405.68529702</v>
      </c>
      <c r="D5230" s="52">
        <v>0</v>
      </c>
      <c r="E5230" s="52">
        <v>0</v>
      </c>
      <c r="F5230" s="52">
        <v>0</v>
      </c>
      <c r="G5230" s="52">
        <v>0</v>
      </c>
      <c r="H5230" s="52">
        <v>0</v>
      </c>
      <c r="I5230" s="52">
        <v>24013827.626580738</v>
      </c>
      <c r="J5230" s="52">
        <v>0</v>
      </c>
      <c r="K5230" s="52">
        <v>0</v>
      </c>
      <c r="L5230" s="52">
        <v>0</v>
      </c>
      <c r="M5230" s="53">
        <v>40989233.311877757</v>
      </c>
    </row>
    <row r="5231" spans="1:13" x14ac:dyDescent="0.4">
      <c r="A5231" s="54"/>
      <c r="B5231" s="55">
        <v>5213</v>
      </c>
      <c r="C5231" s="55">
        <v>0</v>
      </c>
      <c r="D5231" s="55">
        <v>0</v>
      </c>
      <c r="E5231" s="55">
        <v>0</v>
      </c>
      <c r="F5231" s="55">
        <v>0</v>
      </c>
      <c r="G5231" s="55">
        <v>0</v>
      </c>
      <c r="H5231" s="55">
        <v>0</v>
      </c>
      <c r="I5231" s="55">
        <v>0</v>
      </c>
      <c r="J5231" s="55">
        <v>0</v>
      </c>
      <c r="K5231" s="55">
        <v>0</v>
      </c>
      <c r="L5231" s="55">
        <v>0</v>
      </c>
      <c r="M5231" s="56">
        <v>0</v>
      </c>
    </row>
    <row r="5232" spans="1:13" x14ac:dyDescent="0.4">
      <c r="A5232" s="51"/>
      <c r="B5232" s="52">
        <v>5214</v>
      </c>
      <c r="C5232" s="52">
        <v>7515282.3951494899</v>
      </c>
      <c r="D5232" s="52">
        <v>0</v>
      </c>
      <c r="E5232" s="52">
        <v>0</v>
      </c>
      <c r="F5232" s="52">
        <v>0</v>
      </c>
      <c r="G5232" s="52">
        <v>0</v>
      </c>
      <c r="H5232" s="52">
        <v>0</v>
      </c>
      <c r="I5232" s="52">
        <v>0</v>
      </c>
      <c r="J5232" s="52">
        <v>0</v>
      </c>
      <c r="K5232" s="52">
        <v>24851060.722265501</v>
      </c>
      <c r="L5232" s="52">
        <v>0</v>
      </c>
      <c r="M5232" s="53">
        <v>32366343.117414989</v>
      </c>
    </row>
    <row r="5233" spans="1:13" x14ac:dyDescent="0.4">
      <c r="A5233" s="54"/>
      <c r="B5233" s="55">
        <v>5215</v>
      </c>
      <c r="C5233" s="55">
        <v>0</v>
      </c>
      <c r="D5233" s="55">
        <v>12215415.828207696</v>
      </c>
      <c r="E5233" s="55">
        <v>0</v>
      </c>
      <c r="F5233" s="55">
        <v>0</v>
      </c>
      <c r="G5233" s="55">
        <v>0</v>
      </c>
      <c r="H5233" s="55">
        <v>0</v>
      </c>
      <c r="I5233" s="55">
        <v>0</v>
      </c>
      <c r="J5233" s="55">
        <v>0</v>
      </c>
      <c r="K5233" s="55">
        <v>0</v>
      </c>
      <c r="L5233" s="55">
        <v>0</v>
      </c>
      <c r="M5233" s="56">
        <v>12215415.828207696</v>
      </c>
    </row>
    <row r="5234" spans="1:13" x14ac:dyDescent="0.4">
      <c r="A5234" s="51"/>
      <c r="B5234" s="52">
        <v>5216</v>
      </c>
      <c r="C5234" s="52">
        <v>0</v>
      </c>
      <c r="D5234" s="52">
        <v>0</v>
      </c>
      <c r="E5234" s="52">
        <v>0</v>
      </c>
      <c r="F5234" s="52">
        <v>0</v>
      </c>
      <c r="G5234" s="52">
        <v>0</v>
      </c>
      <c r="H5234" s="52">
        <v>0</v>
      </c>
      <c r="I5234" s="52">
        <v>0</v>
      </c>
      <c r="J5234" s="52">
        <v>0</v>
      </c>
      <c r="K5234" s="52">
        <v>0</v>
      </c>
      <c r="L5234" s="52">
        <v>0</v>
      </c>
      <c r="M5234" s="53">
        <v>0</v>
      </c>
    </row>
    <row r="5235" spans="1:13" x14ac:dyDescent="0.4">
      <c r="A5235" s="54"/>
      <c r="B5235" s="55">
        <v>5217</v>
      </c>
      <c r="C5235" s="55">
        <v>0</v>
      </c>
      <c r="D5235" s="55">
        <v>7463915.044854139</v>
      </c>
      <c r="E5235" s="55">
        <v>0</v>
      </c>
      <c r="F5235" s="55">
        <v>0</v>
      </c>
      <c r="G5235" s="55">
        <v>0</v>
      </c>
      <c r="H5235" s="55">
        <v>0</v>
      </c>
      <c r="I5235" s="55">
        <v>0</v>
      </c>
      <c r="J5235" s="55">
        <v>0</v>
      </c>
      <c r="K5235" s="55">
        <v>0</v>
      </c>
      <c r="L5235" s="55">
        <v>0</v>
      </c>
      <c r="M5235" s="56">
        <v>7463915.044854139</v>
      </c>
    </row>
    <row r="5236" spans="1:13" x14ac:dyDescent="0.4">
      <c r="A5236" s="51"/>
      <c r="B5236" s="52">
        <v>5218</v>
      </c>
      <c r="C5236" s="52">
        <v>0</v>
      </c>
      <c r="D5236" s="52">
        <v>0</v>
      </c>
      <c r="E5236" s="52">
        <v>0</v>
      </c>
      <c r="F5236" s="52">
        <v>0</v>
      </c>
      <c r="G5236" s="52">
        <v>0</v>
      </c>
      <c r="H5236" s="52">
        <v>0</v>
      </c>
      <c r="I5236" s="52">
        <v>0</v>
      </c>
      <c r="J5236" s="52">
        <v>6399676.3317819238</v>
      </c>
      <c r="K5236" s="52">
        <v>0</v>
      </c>
      <c r="L5236" s="52">
        <v>0</v>
      </c>
      <c r="M5236" s="53">
        <v>0</v>
      </c>
    </row>
    <row r="5237" spans="1:13" x14ac:dyDescent="0.4">
      <c r="A5237" s="54"/>
      <c r="B5237" s="55">
        <v>5219</v>
      </c>
      <c r="C5237" s="55">
        <v>0</v>
      </c>
      <c r="D5237" s="55">
        <v>0</v>
      </c>
      <c r="E5237" s="55">
        <v>0</v>
      </c>
      <c r="F5237" s="55">
        <v>0</v>
      </c>
      <c r="G5237" s="55">
        <v>0</v>
      </c>
      <c r="H5237" s="55">
        <v>7355620.579661984</v>
      </c>
      <c r="I5237" s="55">
        <v>0</v>
      </c>
      <c r="J5237" s="55">
        <v>0</v>
      </c>
      <c r="K5237" s="55">
        <v>0</v>
      </c>
      <c r="L5237" s="55">
        <v>0</v>
      </c>
      <c r="M5237" s="56">
        <v>7355620.579661984</v>
      </c>
    </row>
    <row r="5238" spans="1:13" x14ac:dyDescent="0.4">
      <c r="A5238" s="51"/>
      <c r="B5238" s="52">
        <v>5220</v>
      </c>
      <c r="C5238" s="52">
        <v>23369800.341085497</v>
      </c>
      <c r="D5238" s="52">
        <v>0</v>
      </c>
      <c r="E5238" s="52">
        <v>0</v>
      </c>
      <c r="F5238" s="52">
        <v>0</v>
      </c>
      <c r="G5238" s="52">
        <v>0</v>
      </c>
      <c r="H5238" s="52">
        <v>170118527.73729661</v>
      </c>
      <c r="I5238" s="52">
        <v>0</v>
      </c>
      <c r="J5238" s="52">
        <v>0</v>
      </c>
      <c r="K5238" s="52">
        <v>5850691.6913392972</v>
      </c>
      <c r="L5238" s="52">
        <v>0</v>
      </c>
      <c r="M5238" s="53">
        <v>199339019.76972139</v>
      </c>
    </row>
    <row r="5239" spans="1:13" x14ac:dyDescent="0.4">
      <c r="A5239" s="54"/>
      <c r="B5239" s="55">
        <v>5221</v>
      </c>
      <c r="C5239" s="55">
        <v>0</v>
      </c>
      <c r="D5239" s="55">
        <v>36494840.803982206</v>
      </c>
      <c r="E5239" s="55">
        <v>0</v>
      </c>
      <c r="F5239" s="55">
        <v>0</v>
      </c>
      <c r="G5239" s="55">
        <v>0</v>
      </c>
      <c r="H5239" s="55">
        <v>0</v>
      </c>
      <c r="I5239" s="55">
        <v>0</v>
      </c>
      <c r="J5239" s="55">
        <v>0</v>
      </c>
      <c r="K5239" s="55">
        <v>0</v>
      </c>
      <c r="L5239" s="55">
        <v>0</v>
      </c>
      <c r="M5239" s="56">
        <v>36494840.803982206</v>
      </c>
    </row>
    <row r="5240" spans="1:13" x14ac:dyDescent="0.4">
      <c r="A5240" s="51"/>
      <c r="B5240" s="52">
        <v>5222</v>
      </c>
      <c r="C5240" s="52">
        <v>0</v>
      </c>
      <c r="D5240" s="52">
        <v>0</v>
      </c>
      <c r="E5240" s="52">
        <v>0</v>
      </c>
      <c r="F5240" s="52">
        <v>0</v>
      </c>
      <c r="G5240" s="52">
        <v>0</v>
      </c>
      <c r="H5240" s="52">
        <v>0</v>
      </c>
      <c r="I5240" s="52">
        <v>0</v>
      </c>
      <c r="J5240" s="52">
        <v>0</v>
      </c>
      <c r="K5240" s="52">
        <v>0</v>
      </c>
      <c r="L5240" s="52">
        <v>0</v>
      </c>
      <c r="M5240" s="53">
        <v>0</v>
      </c>
    </row>
    <row r="5241" spans="1:13" x14ac:dyDescent="0.4">
      <c r="A5241" s="54"/>
      <c r="B5241" s="55">
        <v>5223</v>
      </c>
      <c r="C5241" s="55">
        <v>0</v>
      </c>
      <c r="D5241" s="55">
        <v>8345981.9781677295</v>
      </c>
      <c r="E5241" s="55">
        <v>0</v>
      </c>
      <c r="F5241" s="55">
        <v>0</v>
      </c>
      <c r="G5241" s="55">
        <v>0</v>
      </c>
      <c r="H5241" s="55">
        <v>0</v>
      </c>
      <c r="I5241" s="55">
        <v>0</v>
      </c>
      <c r="J5241" s="55">
        <v>0</v>
      </c>
      <c r="K5241" s="55">
        <v>0</v>
      </c>
      <c r="L5241" s="55">
        <v>0</v>
      </c>
      <c r="M5241" s="56">
        <v>8345981.9781677295</v>
      </c>
    </row>
    <row r="5242" spans="1:13" x14ac:dyDescent="0.4">
      <c r="A5242" s="51"/>
      <c r="B5242" s="52">
        <v>5224</v>
      </c>
      <c r="C5242" s="52">
        <v>0</v>
      </c>
      <c r="D5242" s="52">
        <v>0</v>
      </c>
      <c r="E5242" s="52">
        <v>0</v>
      </c>
      <c r="F5242" s="52">
        <v>0</v>
      </c>
      <c r="G5242" s="52">
        <v>0</v>
      </c>
      <c r="H5242" s="52">
        <v>0</v>
      </c>
      <c r="I5242" s="52">
        <v>0</v>
      </c>
      <c r="J5242" s="52">
        <v>0</v>
      </c>
      <c r="K5242" s="52">
        <v>0</v>
      </c>
      <c r="L5242" s="52">
        <v>0</v>
      </c>
      <c r="M5242" s="53">
        <v>0</v>
      </c>
    </row>
    <row r="5243" spans="1:13" x14ac:dyDescent="0.4">
      <c r="A5243" s="54"/>
      <c r="B5243" s="55">
        <v>5225</v>
      </c>
      <c r="C5243" s="55">
        <v>0</v>
      </c>
      <c r="D5243" s="55">
        <v>7754017.9556887038</v>
      </c>
      <c r="E5243" s="55">
        <v>0</v>
      </c>
      <c r="F5243" s="55">
        <v>0</v>
      </c>
      <c r="G5243" s="55">
        <v>0</v>
      </c>
      <c r="H5243" s="55">
        <v>0</v>
      </c>
      <c r="I5243" s="55">
        <v>0</v>
      </c>
      <c r="J5243" s="55">
        <v>0</v>
      </c>
      <c r="K5243" s="55">
        <v>5954462.7171924561</v>
      </c>
      <c r="L5243" s="55">
        <v>0</v>
      </c>
      <c r="M5243" s="56">
        <v>32733252.237873081</v>
      </c>
    </row>
    <row r="5244" spans="1:13" x14ac:dyDescent="0.4">
      <c r="A5244" s="51"/>
      <c r="B5244" s="52">
        <v>5226</v>
      </c>
      <c r="C5244" s="52">
        <v>0</v>
      </c>
      <c r="D5244" s="52">
        <v>0</v>
      </c>
      <c r="E5244" s="52">
        <v>0</v>
      </c>
      <c r="F5244" s="52">
        <v>0</v>
      </c>
      <c r="G5244" s="52">
        <v>0</v>
      </c>
      <c r="H5244" s="52">
        <v>0</v>
      </c>
      <c r="I5244" s="52">
        <v>14950772.02094076</v>
      </c>
      <c r="J5244" s="52">
        <v>0</v>
      </c>
      <c r="K5244" s="52">
        <v>0</v>
      </c>
      <c r="L5244" s="52">
        <v>0</v>
      </c>
      <c r="M5244" s="53">
        <v>14950772.02094076</v>
      </c>
    </row>
    <row r="5245" spans="1:13" x14ac:dyDescent="0.4">
      <c r="A5245" s="54"/>
      <c r="B5245" s="55">
        <v>5227</v>
      </c>
      <c r="C5245" s="55">
        <v>0</v>
      </c>
      <c r="D5245" s="55">
        <v>0</v>
      </c>
      <c r="E5245" s="55">
        <v>6032381.7481812909</v>
      </c>
      <c r="F5245" s="55">
        <v>0</v>
      </c>
      <c r="G5245" s="55">
        <v>0</v>
      </c>
      <c r="H5245" s="55">
        <v>0</v>
      </c>
      <c r="I5245" s="55">
        <v>0</v>
      </c>
      <c r="J5245" s="55">
        <v>86216340.971596777</v>
      </c>
      <c r="K5245" s="55">
        <v>0</v>
      </c>
      <c r="L5245" s="55">
        <v>0</v>
      </c>
      <c r="M5245" s="56">
        <v>6032381.7481812909</v>
      </c>
    </row>
    <row r="5246" spans="1:13" x14ac:dyDescent="0.4">
      <c r="A5246" s="51"/>
      <c r="B5246" s="52">
        <v>5228</v>
      </c>
      <c r="C5246" s="52">
        <v>0</v>
      </c>
      <c r="D5246" s="52">
        <v>12702091.205144934</v>
      </c>
      <c r="E5246" s="52">
        <v>0</v>
      </c>
      <c r="F5246" s="52">
        <v>0</v>
      </c>
      <c r="G5246" s="52">
        <v>0</v>
      </c>
      <c r="H5246" s="52">
        <v>0</v>
      </c>
      <c r="I5246" s="52">
        <v>0</v>
      </c>
      <c r="J5246" s="52">
        <v>0</v>
      </c>
      <c r="K5246" s="52">
        <v>0</v>
      </c>
      <c r="L5246" s="52">
        <v>0</v>
      </c>
      <c r="M5246" s="53">
        <v>12702091.205144934</v>
      </c>
    </row>
    <row r="5247" spans="1:13" x14ac:dyDescent="0.4">
      <c r="A5247" s="54"/>
      <c r="B5247" s="55">
        <v>5229</v>
      </c>
      <c r="C5247" s="55">
        <v>0</v>
      </c>
      <c r="D5247" s="55">
        <v>0</v>
      </c>
      <c r="E5247" s="55">
        <v>0</v>
      </c>
      <c r="F5247" s="55">
        <v>0</v>
      </c>
      <c r="G5247" s="55">
        <v>0</v>
      </c>
      <c r="H5247" s="55">
        <v>0</v>
      </c>
      <c r="I5247" s="55">
        <v>0</v>
      </c>
      <c r="J5247" s="55">
        <v>0</v>
      </c>
      <c r="K5247" s="55">
        <v>11776577.409288928</v>
      </c>
      <c r="L5247" s="55">
        <v>11062841.012641398</v>
      </c>
      <c r="M5247" s="56">
        <v>46812583.252672032</v>
      </c>
    </row>
    <row r="5248" spans="1:13" x14ac:dyDescent="0.4">
      <c r="A5248" s="51"/>
      <c r="B5248" s="52">
        <v>5230</v>
      </c>
      <c r="C5248" s="52">
        <v>0</v>
      </c>
      <c r="D5248" s="52">
        <v>0</v>
      </c>
      <c r="E5248" s="52">
        <v>0</v>
      </c>
      <c r="F5248" s="52">
        <v>0</v>
      </c>
      <c r="G5248" s="52">
        <v>0</v>
      </c>
      <c r="H5248" s="52">
        <v>0</v>
      </c>
      <c r="I5248" s="52">
        <v>0</v>
      </c>
      <c r="J5248" s="52">
        <v>0</v>
      </c>
      <c r="K5248" s="52">
        <v>6484413.4830786604</v>
      </c>
      <c r="L5248" s="52">
        <v>0</v>
      </c>
      <c r="M5248" s="53">
        <v>6484413.4830786604</v>
      </c>
    </row>
    <row r="5249" spans="1:13" x14ac:dyDescent="0.4">
      <c r="A5249" s="54"/>
      <c r="B5249" s="55">
        <v>5231</v>
      </c>
      <c r="C5249" s="55">
        <v>0</v>
      </c>
      <c r="D5249" s="55">
        <v>0</v>
      </c>
      <c r="E5249" s="55">
        <v>0</v>
      </c>
      <c r="F5249" s="55">
        <v>0</v>
      </c>
      <c r="G5249" s="55">
        <v>0</v>
      </c>
      <c r="H5249" s="55">
        <v>0</v>
      </c>
      <c r="I5249" s="55">
        <v>0</v>
      </c>
      <c r="J5249" s="55">
        <v>0</v>
      </c>
      <c r="K5249" s="55">
        <v>0</v>
      </c>
      <c r="L5249" s="55">
        <v>12464383.357249126</v>
      </c>
      <c r="M5249" s="56">
        <v>12464383.357249126</v>
      </c>
    </row>
    <row r="5250" spans="1:13" x14ac:dyDescent="0.4">
      <c r="A5250" s="51"/>
      <c r="B5250" s="52">
        <v>5232</v>
      </c>
      <c r="C5250" s="52">
        <v>6039417.6563800396</v>
      </c>
      <c r="D5250" s="52">
        <v>0</v>
      </c>
      <c r="E5250" s="52">
        <v>0</v>
      </c>
      <c r="F5250" s="52">
        <v>6320495.3605654966</v>
      </c>
      <c r="G5250" s="52">
        <v>0</v>
      </c>
      <c r="H5250" s="52">
        <v>0</v>
      </c>
      <c r="I5250" s="52">
        <v>27974025.68115408</v>
      </c>
      <c r="J5250" s="52">
        <v>0</v>
      </c>
      <c r="K5250" s="52">
        <v>0</v>
      </c>
      <c r="L5250" s="52">
        <v>0</v>
      </c>
      <c r="M5250" s="53">
        <v>40333938.698099613</v>
      </c>
    </row>
    <row r="5251" spans="1:13" x14ac:dyDescent="0.4">
      <c r="A5251" s="54"/>
      <c r="B5251" s="55">
        <v>5233</v>
      </c>
      <c r="C5251" s="55">
        <v>0</v>
      </c>
      <c r="D5251" s="55">
        <v>0</v>
      </c>
      <c r="E5251" s="55">
        <v>0</v>
      </c>
      <c r="F5251" s="55">
        <v>0</v>
      </c>
      <c r="G5251" s="55">
        <v>0</v>
      </c>
      <c r="H5251" s="55">
        <v>0</v>
      </c>
      <c r="I5251" s="55">
        <v>0</v>
      </c>
      <c r="J5251" s="55">
        <v>0</v>
      </c>
      <c r="K5251" s="55">
        <v>0</v>
      </c>
      <c r="L5251" s="55">
        <v>0</v>
      </c>
      <c r="M5251" s="56">
        <v>0</v>
      </c>
    </row>
    <row r="5252" spans="1:13" x14ac:dyDescent="0.4">
      <c r="A5252" s="51"/>
      <c r="B5252" s="52">
        <v>5234</v>
      </c>
      <c r="C5252" s="52">
        <v>0</v>
      </c>
      <c r="D5252" s="52">
        <v>0</v>
      </c>
      <c r="E5252" s="52">
        <v>0</v>
      </c>
      <c r="F5252" s="52">
        <v>0</v>
      </c>
      <c r="G5252" s="52">
        <v>0</v>
      </c>
      <c r="H5252" s="52">
        <v>0</v>
      </c>
      <c r="I5252" s="52">
        <v>0</v>
      </c>
      <c r="J5252" s="52">
        <v>7117262.6911851289</v>
      </c>
      <c r="K5252" s="52">
        <v>0</v>
      </c>
      <c r="L5252" s="52">
        <v>0</v>
      </c>
      <c r="M5252" s="53">
        <v>0</v>
      </c>
    </row>
    <row r="5253" spans="1:13" x14ac:dyDescent="0.4">
      <c r="A5253" s="54"/>
      <c r="B5253" s="55">
        <v>5235</v>
      </c>
      <c r="C5253" s="55">
        <v>0</v>
      </c>
      <c r="D5253" s="55">
        <v>8124834.1188365603</v>
      </c>
      <c r="E5253" s="55">
        <v>15289622.84253321</v>
      </c>
      <c r="F5253" s="55">
        <v>0</v>
      </c>
      <c r="G5253" s="55">
        <v>0</v>
      </c>
      <c r="H5253" s="55">
        <v>0</v>
      </c>
      <c r="I5253" s="55">
        <v>8306947.6040538717</v>
      </c>
      <c r="J5253" s="55">
        <v>0</v>
      </c>
      <c r="K5253" s="55">
        <v>5866721.0281654224</v>
      </c>
      <c r="L5253" s="55">
        <v>0</v>
      </c>
      <c r="M5253" s="56">
        <v>37588125.59358906</v>
      </c>
    </row>
    <row r="5254" spans="1:13" x14ac:dyDescent="0.4">
      <c r="A5254" s="51"/>
      <c r="B5254" s="52">
        <v>5236</v>
      </c>
      <c r="C5254" s="52">
        <v>0</v>
      </c>
      <c r="D5254" s="52">
        <v>0</v>
      </c>
      <c r="E5254" s="52">
        <v>0</v>
      </c>
      <c r="F5254" s="52">
        <v>0</v>
      </c>
      <c r="G5254" s="52">
        <v>0</v>
      </c>
      <c r="H5254" s="52">
        <v>0</v>
      </c>
      <c r="I5254" s="52">
        <v>0</v>
      </c>
      <c r="J5254" s="52">
        <v>0</v>
      </c>
      <c r="K5254" s="52">
        <v>0</v>
      </c>
      <c r="L5254" s="52">
        <v>0</v>
      </c>
      <c r="M5254" s="53">
        <v>0</v>
      </c>
    </row>
    <row r="5255" spans="1:13" x14ac:dyDescent="0.4">
      <c r="A5255" s="54"/>
      <c r="B5255" s="55">
        <v>5237</v>
      </c>
      <c r="C5255" s="55">
        <v>0</v>
      </c>
      <c r="D5255" s="55">
        <v>0</v>
      </c>
      <c r="E5255" s="55">
        <v>0</v>
      </c>
      <c r="F5255" s="55">
        <v>0</v>
      </c>
      <c r="G5255" s="55">
        <v>0</v>
      </c>
      <c r="H5255" s="55">
        <v>0</v>
      </c>
      <c r="I5255" s="55">
        <v>0</v>
      </c>
      <c r="J5255" s="55">
        <v>9298875.8804893587</v>
      </c>
      <c r="K5255" s="55">
        <v>0</v>
      </c>
      <c r="L5255" s="55">
        <v>0</v>
      </c>
      <c r="M5255" s="56">
        <v>8543544.7775727883</v>
      </c>
    </row>
    <row r="5256" spans="1:13" x14ac:dyDescent="0.4">
      <c r="A5256" s="51"/>
      <c r="B5256" s="52">
        <v>5238</v>
      </c>
      <c r="C5256" s="52">
        <v>0</v>
      </c>
      <c r="D5256" s="52">
        <v>0</v>
      </c>
      <c r="E5256" s="52">
        <v>0</v>
      </c>
      <c r="F5256" s="52">
        <v>0</v>
      </c>
      <c r="G5256" s="52">
        <v>0</v>
      </c>
      <c r="H5256" s="52">
        <v>0</v>
      </c>
      <c r="I5256" s="52">
        <v>0</v>
      </c>
      <c r="J5256" s="52">
        <v>0</v>
      </c>
      <c r="K5256" s="52">
        <v>0</v>
      </c>
      <c r="L5256" s="52">
        <v>0</v>
      </c>
      <c r="M5256" s="53">
        <v>0</v>
      </c>
    </row>
    <row r="5257" spans="1:13" x14ac:dyDescent="0.4">
      <c r="A5257" s="54"/>
      <c r="B5257" s="55">
        <v>5239</v>
      </c>
      <c r="C5257" s="55">
        <v>0</v>
      </c>
      <c r="D5257" s="55">
        <v>8960117.3509274814</v>
      </c>
      <c r="E5257" s="55">
        <v>0</v>
      </c>
      <c r="F5257" s="55">
        <v>0</v>
      </c>
      <c r="G5257" s="55">
        <v>0</v>
      </c>
      <c r="H5257" s="55">
        <v>0</v>
      </c>
      <c r="I5257" s="55">
        <v>0</v>
      </c>
      <c r="J5257" s="55">
        <v>0</v>
      </c>
      <c r="K5257" s="55">
        <v>0</v>
      </c>
      <c r="L5257" s="55">
        <v>0</v>
      </c>
      <c r="M5257" s="56">
        <v>31231842.794796865</v>
      </c>
    </row>
    <row r="5258" spans="1:13" x14ac:dyDescent="0.4">
      <c r="A5258" s="51"/>
      <c r="B5258" s="52">
        <v>5240</v>
      </c>
      <c r="C5258" s="52">
        <v>0</v>
      </c>
      <c r="D5258" s="52">
        <v>0</v>
      </c>
      <c r="E5258" s="52">
        <v>0</v>
      </c>
      <c r="F5258" s="52">
        <v>8563805.9869477786</v>
      </c>
      <c r="G5258" s="52">
        <v>0</v>
      </c>
      <c r="H5258" s="52">
        <v>0</v>
      </c>
      <c r="I5258" s="52">
        <v>0</v>
      </c>
      <c r="J5258" s="52">
        <v>0</v>
      </c>
      <c r="K5258" s="52">
        <v>0</v>
      </c>
      <c r="L5258" s="52">
        <v>0</v>
      </c>
      <c r="M5258" s="53">
        <v>8563805.9869477786</v>
      </c>
    </row>
    <row r="5259" spans="1:13" x14ac:dyDescent="0.4">
      <c r="A5259" s="54"/>
      <c r="B5259" s="55">
        <v>5241</v>
      </c>
      <c r="C5259" s="55">
        <v>0</v>
      </c>
      <c r="D5259" s="55">
        <v>0</v>
      </c>
      <c r="E5259" s="55">
        <v>6517079.3650567578</v>
      </c>
      <c r="F5259" s="55">
        <v>0</v>
      </c>
      <c r="G5259" s="55">
        <v>0</v>
      </c>
      <c r="H5259" s="55">
        <v>0</v>
      </c>
      <c r="I5259" s="55">
        <v>0</v>
      </c>
      <c r="J5259" s="55">
        <v>0</v>
      </c>
      <c r="K5259" s="55">
        <v>0</v>
      </c>
      <c r="L5259" s="55">
        <v>0</v>
      </c>
      <c r="M5259" s="56">
        <v>6517079.3650567578</v>
      </c>
    </row>
    <row r="5260" spans="1:13" x14ac:dyDescent="0.4">
      <c r="A5260" s="51"/>
      <c r="B5260" s="52">
        <v>5242</v>
      </c>
      <c r="C5260" s="52">
        <v>0</v>
      </c>
      <c r="D5260" s="52">
        <v>0</v>
      </c>
      <c r="E5260" s="52">
        <v>0</v>
      </c>
      <c r="F5260" s="52">
        <v>0</v>
      </c>
      <c r="G5260" s="52">
        <v>0</v>
      </c>
      <c r="H5260" s="52">
        <v>0</v>
      </c>
      <c r="I5260" s="52">
        <v>0</v>
      </c>
      <c r="J5260" s="52">
        <v>0</v>
      </c>
      <c r="K5260" s="52">
        <v>0</v>
      </c>
      <c r="L5260" s="52">
        <v>0</v>
      </c>
      <c r="M5260" s="53">
        <v>0</v>
      </c>
    </row>
    <row r="5261" spans="1:13" x14ac:dyDescent="0.4">
      <c r="A5261" s="54"/>
      <c r="B5261" s="55">
        <v>5243</v>
      </c>
      <c r="C5261" s="55">
        <v>6575411.6376668969</v>
      </c>
      <c r="D5261" s="55">
        <v>0</v>
      </c>
      <c r="E5261" s="55">
        <v>0</v>
      </c>
      <c r="F5261" s="55">
        <v>0</v>
      </c>
      <c r="G5261" s="55">
        <v>0</v>
      </c>
      <c r="H5261" s="55">
        <v>0</v>
      </c>
      <c r="I5261" s="55">
        <v>0</v>
      </c>
      <c r="J5261" s="55">
        <v>0</v>
      </c>
      <c r="K5261" s="55">
        <v>0</v>
      </c>
      <c r="L5261" s="55">
        <v>0</v>
      </c>
      <c r="M5261" s="56">
        <v>6575411.6376668969</v>
      </c>
    </row>
    <row r="5262" spans="1:13" x14ac:dyDescent="0.4">
      <c r="A5262" s="51"/>
      <c r="B5262" s="52">
        <v>5244</v>
      </c>
      <c r="C5262" s="52">
        <v>0</v>
      </c>
      <c r="D5262" s="52">
        <v>0</v>
      </c>
      <c r="E5262" s="52">
        <v>0</v>
      </c>
      <c r="F5262" s="52">
        <v>0</v>
      </c>
      <c r="G5262" s="52">
        <v>0</v>
      </c>
      <c r="H5262" s="52">
        <v>0</v>
      </c>
      <c r="I5262" s="52">
        <v>6241878.1009026244</v>
      </c>
      <c r="J5262" s="52">
        <v>29257853.793834575</v>
      </c>
      <c r="K5262" s="52">
        <v>0</v>
      </c>
      <c r="L5262" s="52">
        <v>0</v>
      </c>
      <c r="M5262" s="53">
        <v>6241878.1009026244</v>
      </c>
    </row>
    <row r="5263" spans="1:13" x14ac:dyDescent="0.4">
      <c r="A5263" s="54"/>
      <c r="B5263" s="55">
        <v>5245</v>
      </c>
      <c r="C5263" s="55">
        <v>0</v>
      </c>
      <c r="D5263" s="55">
        <v>0</v>
      </c>
      <c r="E5263" s="55">
        <v>0</v>
      </c>
      <c r="F5263" s="55">
        <v>0</v>
      </c>
      <c r="G5263" s="55">
        <v>0</v>
      </c>
      <c r="H5263" s="55">
        <v>0</v>
      </c>
      <c r="I5263" s="55">
        <v>0</v>
      </c>
      <c r="J5263" s="55">
        <v>0</v>
      </c>
      <c r="K5263" s="55">
        <v>0</v>
      </c>
      <c r="L5263" s="55">
        <v>0</v>
      </c>
      <c r="M5263" s="56">
        <v>0</v>
      </c>
    </row>
    <row r="5264" spans="1:13" x14ac:dyDescent="0.4">
      <c r="A5264" s="51"/>
      <c r="B5264" s="52">
        <v>5246</v>
      </c>
      <c r="C5264" s="52">
        <v>0</v>
      </c>
      <c r="D5264" s="52">
        <v>9957884.7689889558</v>
      </c>
      <c r="E5264" s="52">
        <v>0</v>
      </c>
      <c r="F5264" s="52">
        <v>0</v>
      </c>
      <c r="G5264" s="52">
        <v>0</v>
      </c>
      <c r="H5264" s="52">
        <v>33328343.875392571</v>
      </c>
      <c r="I5264" s="52">
        <v>0</v>
      </c>
      <c r="J5264" s="52">
        <v>43412542.912396289</v>
      </c>
      <c r="K5264" s="52">
        <v>5789730.3807164766</v>
      </c>
      <c r="L5264" s="52">
        <v>0</v>
      </c>
      <c r="M5264" s="53">
        <v>49075959.025098003</v>
      </c>
    </row>
    <row r="5265" spans="1:13" x14ac:dyDescent="0.4">
      <c r="A5265" s="54"/>
      <c r="B5265" s="55">
        <v>5247</v>
      </c>
      <c r="C5265" s="55">
        <v>0</v>
      </c>
      <c r="D5265" s="55">
        <v>7576164.4368102113</v>
      </c>
      <c r="E5265" s="55">
        <v>0</v>
      </c>
      <c r="F5265" s="55">
        <v>0</v>
      </c>
      <c r="G5265" s="55">
        <v>0</v>
      </c>
      <c r="H5265" s="55">
        <v>0</v>
      </c>
      <c r="I5265" s="55">
        <v>0</v>
      </c>
      <c r="J5265" s="55">
        <v>0</v>
      </c>
      <c r="K5265" s="55">
        <v>0</v>
      </c>
      <c r="L5265" s="55">
        <v>12231336.516090007</v>
      </c>
      <c r="M5265" s="56">
        <v>19807500.95290022</v>
      </c>
    </row>
    <row r="5266" spans="1:13" x14ac:dyDescent="0.4">
      <c r="A5266" s="51"/>
      <c r="B5266" s="52">
        <v>5248</v>
      </c>
      <c r="C5266" s="52">
        <v>0</v>
      </c>
      <c r="D5266" s="52">
        <v>0</v>
      </c>
      <c r="E5266" s="52">
        <v>0</v>
      </c>
      <c r="F5266" s="52">
        <v>0</v>
      </c>
      <c r="G5266" s="52">
        <v>0</v>
      </c>
      <c r="H5266" s="52">
        <v>0</v>
      </c>
      <c r="I5266" s="52">
        <v>0</v>
      </c>
      <c r="J5266" s="52">
        <v>0</v>
      </c>
      <c r="K5266" s="52">
        <v>0</v>
      </c>
      <c r="L5266" s="52">
        <v>0</v>
      </c>
      <c r="M5266" s="53">
        <v>0</v>
      </c>
    </row>
    <row r="5267" spans="1:13" x14ac:dyDescent="0.4">
      <c r="A5267" s="54"/>
      <c r="B5267" s="55">
        <v>5249</v>
      </c>
      <c r="C5267" s="55">
        <v>0</v>
      </c>
      <c r="D5267" s="55">
        <v>0</v>
      </c>
      <c r="E5267" s="55">
        <v>0</v>
      </c>
      <c r="F5267" s="55">
        <v>0</v>
      </c>
      <c r="G5267" s="55">
        <v>24898159.493860889</v>
      </c>
      <c r="H5267" s="55">
        <v>0</v>
      </c>
      <c r="I5267" s="55">
        <v>6081127.4045700142</v>
      </c>
      <c r="J5267" s="55">
        <v>9275635.2989091575</v>
      </c>
      <c r="K5267" s="55">
        <v>0</v>
      </c>
      <c r="L5267" s="55">
        <v>0</v>
      </c>
      <c r="M5267" s="56">
        <v>30979286.898430903</v>
      </c>
    </row>
    <row r="5268" spans="1:13" x14ac:dyDescent="0.4">
      <c r="A5268" s="51"/>
      <c r="B5268" s="52">
        <v>5250</v>
      </c>
      <c r="C5268" s="52">
        <v>0</v>
      </c>
      <c r="D5268" s="52">
        <v>0</v>
      </c>
      <c r="E5268" s="52">
        <v>0</v>
      </c>
      <c r="F5268" s="52">
        <v>0</v>
      </c>
      <c r="G5268" s="52">
        <v>0</v>
      </c>
      <c r="H5268" s="52">
        <v>0</v>
      </c>
      <c r="I5268" s="52">
        <v>0</v>
      </c>
      <c r="J5268" s="52">
        <v>0</v>
      </c>
      <c r="K5268" s="52">
        <v>0</v>
      </c>
      <c r="L5268" s="52">
        <v>0</v>
      </c>
      <c r="M5268" s="53">
        <v>0</v>
      </c>
    </row>
    <row r="5269" spans="1:13" x14ac:dyDescent="0.4">
      <c r="A5269" s="54"/>
      <c r="B5269" s="55">
        <v>5251</v>
      </c>
      <c r="C5269" s="55">
        <v>0</v>
      </c>
      <c r="D5269" s="55">
        <v>0</v>
      </c>
      <c r="E5269" s="55">
        <v>0</v>
      </c>
      <c r="F5269" s="55">
        <v>0</v>
      </c>
      <c r="G5269" s="55">
        <v>0</v>
      </c>
      <c r="H5269" s="55">
        <v>0</v>
      </c>
      <c r="I5269" s="55">
        <v>0</v>
      </c>
      <c r="J5269" s="55">
        <v>0</v>
      </c>
      <c r="K5269" s="55">
        <v>0</v>
      </c>
      <c r="L5269" s="55">
        <v>0</v>
      </c>
      <c r="M5269" s="56">
        <v>0</v>
      </c>
    </row>
    <row r="5270" spans="1:13" x14ac:dyDescent="0.4">
      <c r="A5270" s="51"/>
      <c r="B5270" s="52">
        <v>5252</v>
      </c>
      <c r="C5270" s="52">
        <v>0</v>
      </c>
      <c r="D5270" s="52">
        <v>0</v>
      </c>
      <c r="E5270" s="52">
        <v>0</v>
      </c>
      <c r="F5270" s="52">
        <v>0</v>
      </c>
      <c r="G5270" s="52">
        <v>0</v>
      </c>
      <c r="H5270" s="52">
        <v>0</v>
      </c>
      <c r="I5270" s="52">
        <v>0</v>
      </c>
      <c r="J5270" s="52">
        <v>84023400.2311683</v>
      </c>
      <c r="K5270" s="52">
        <v>0</v>
      </c>
      <c r="L5270" s="52">
        <v>0</v>
      </c>
      <c r="M5270" s="53">
        <v>0</v>
      </c>
    </row>
    <row r="5271" spans="1:13" x14ac:dyDescent="0.4">
      <c r="A5271" s="54"/>
      <c r="B5271" s="55">
        <v>5253</v>
      </c>
      <c r="C5271" s="55">
        <v>0</v>
      </c>
      <c r="D5271" s="55">
        <v>0</v>
      </c>
      <c r="E5271" s="55">
        <v>0</v>
      </c>
      <c r="F5271" s="55">
        <v>0</v>
      </c>
      <c r="G5271" s="55">
        <v>0</v>
      </c>
      <c r="H5271" s="55">
        <v>15322009.676641367</v>
      </c>
      <c r="I5271" s="55">
        <v>0</v>
      </c>
      <c r="J5271" s="55">
        <v>0</v>
      </c>
      <c r="K5271" s="55">
        <v>0</v>
      </c>
      <c r="L5271" s="55">
        <v>0</v>
      </c>
      <c r="M5271" s="56">
        <v>15322009.676641367</v>
      </c>
    </row>
    <row r="5272" spans="1:13" x14ac:dyDescent="0.4">
      <c r="A5272" s="51"/>
      <c r="B5272" s="52">
        <v>5254</v>
      </c>
      <c r="C5272" s="52">
        <v>0</v>
      </c>
      <c r="D5272" s="52">
        <v>0</v>
      </c>
      <c r="E5272" s="52">
        <v>0</v>
      </c>
      <c r="F5272" s="52">
        <v>0</v>
      </c>
      <c r="G5272" s="52">
        <v>0</v>
      </c>
      <c r="H5272" s="52">
        <v>0</v>
      </c>
      <c r="I5272" s="52">
        <v>0</v>
      </c>
      <c r="J5272" s="52">
        <v>0</v>
      </c>
      <c r="K5272" s="52">
        <v>0</v>
      </c>
      <c r="L5272" s="52">
        <v>0</v>
      </c>
      <c r="M5272" s="53">
        <v>0</v>
      </c>
    </row>
    <row r="5273" spans="1:13" x14ac:dyDescent="0.4">
      <c r="A5273" s="54"/>
      <c r="B5273" s="55">
        <v>5255</v>
      </c>
      <c r="C5273" s="55">
        <v>0</v>
      </c>
      <c r="D5273" s="55">
        <v>0</v>
      </c>
      <c r="E5273" s="55">
        <v>0</v>
      </c>
      <c r="F5273" s="55">
        <v>0</v>
      </c>
      <c r="G5273" s="55">
        <v>0</v>
      </c>
      <c r="H5273" s="55">
        <v>0</v>
      </c>
      <c r="I5273" s="55">
        <v>6626159.2416228727</v>
      </c>
      <c r="J5273" s="55">
        <v>0</v>
      </c>
      <c r="K5273" s="55">
        <v>0</v>
      </c>
      <c r="L5273" s="55">
        <v>0</v>
      </c>
      <c r="M5273" s="56">
        <v>6626159.2416228727</v>
      </c>
    </row>
    <row r="5274" spans="1:13" x14ac:dyDescent="0.4">
      <c r="A5274" s="51"/>
      <c r="B5274" s="52">
        <v>5256</v>
      </c>
      <c r="C5274" s="52">
        <v>0</v>
      </c>
      <c r="D5274" s="52">
        <v>0</v>
      </c>
      <c r="E5274" s="52">
        <v>0</v>
      </c>
      <c r="F5274" s="52">
        <v>0</v>
      </c>
      <c r="G5274" s="52">
        <v>0</v>
      </c>
      <c r="H5274" s="52">
        <v>6104287.9654757129</v>
      </c>
      <c r="I5274" s="52">
        <v>0</v>
      </c>
      <c r="J5274" s="52">
        <v>0</v>
      </c>
      <c r="K5274" s="52">
        <v>0</v>
      </c>
      <c r="L5274" s="52">
        <v>0</v>
      </c>
      <c r="M5274" s="53">
        <v>6104287.9654757129</v>
      </c>
    </row>
    <row r="5275" spans="1:13" x14ac:dyDescent="0.4">
      <c r="A5275" s="54"/>
      <c r="B5275" s="55">
        <v>5257</v>
      </c>
      <c r="C5275" s="55">
        <v>10993381.084103256</v>
      </c>
      <c r="D5275" s="55">
        <v>0</v>
      </c>
      <c r="E5275" s="55">
        <v>0</v>
      </c>
      <c r="F5275" s="55">
        <v>0</v>
      </c>
      <c r="G5275" s="55">
        <v>0</v>
      </c>
      <c r="H5275" s="55">
        <v>0</v>
      </c>
      <c r="I5275" s="55">
        <v>0</v>
      </c>
      <c r="J5275" s="55">
        <v>0</v>
      </c>
      <c r="K5275" s="55">
        <v>0</v>
      </c>
      <c r="L5275" s="55">
        <v>0</v>
      </c>
      <c r="M5275" s="56">
        <v>17538985.78245306</v>
      </c>
    </row>
    <row r="5276" spans="1:13" x14ac:dyDescent="0.4">
      <c r="A5276" s="51"/>
      <c r="B5276" s="52">
        <v>5258</v>
      </c>
      <c r="C5276" s="52">
        <v>0</v>
      </c>
      <c r="D5276" s="52">
        <v>0</v>
      </c>
      <c r="E5276" s="52">
        <v>0</v>
      </c>
      <c r="F5276" s="52">
        <v>0</v>
      </c>
      <c r="G5276" s="52">
        <v>0</v>
      </c>
      <c r="H5276" s="52">
        <v>13756219.181292295</v>
      </c>
      <c r="I5276" s="52">
        <v>0</v>
      </c>
      <c r="J5276" s="52">
        <v>0</v>
      </c>
      <c r="K5276" s="52">
        <v>0</v>
      </c>
      <c r="L5276" s="52">
        <v>7115957.0481966902</v>
      </c>
      <c r="M5276" s="53">
        <v>44971581.92528449</v>
      </c>
    </row>
    <row r="5277" spans="1:13" x14ac:dyDescent="0.4">
      <c r="A5277" s="54"/>
      <c r="B5277" s="55">
        <v>5259</v>
      </c>
      <c r="C5277" s="55">
        <v>0</v>
      </c>
      <c r="D5277" s="55">
        <v>0</v>
      </c>
      <c r="E5277" s="55">
        <v>0</v>
      </c>
      <c r="F5277" s="55">
        <v>0</v>
      </c>
      <c r="G5277" s="55">
        <v>0</v>
      </c>
      <c r="H5277" s="55">
        <v>0</v>
      </c>
      <c r="I5277" s="55">
        <v>0</v>
      </c>
      <c r="J5277" s="55">
        <v>148013866.7573759</v>
      </c>
      <c r="K5277" s="55">
        <v>24265701.3104534</v>
      </c>
      <c r="L5277" s="55">
        <v>6448907.1178020258</v>
      </c>
      <c r="M5277" s="56">
        <v>30714608.428255424</v>
      </c>
    </row>
    <row r="5278" spans="1:13" x14ac:dyDescent="0.4">
      <c r="A5278" s="51"/>
      <c r="B5278" s="52">
        <v>5260</v>
      </c>
      <c r="C5278" s="52">
        <v>0</v>
      </c>
      <c r="D5278" s="52">
        <v>0</v>
      </c>
      <c r="E5278" s="52">
        <v>0</v>
      </c>
      <c r="F5278" s="52">
        <v>7419296.8864883902</v>
      </c>
      <c r="G5278" s="52">
        <v>0</v>
      </c>
      <c r="H5278" s="52">
        <v>0</v>
      </c>
      <c r="I5278" s="52">
        <v>0</v>
      </c>
      <c r="J5278" s="52">
        <v>0</v>
      </c>
      <c r="K5278" s="52">
        <v>0</v>
      </c>
      <c r="L5278" s="52">
        <v>0</v>
      </c>
      <c r="M5278" s="53">
        <v>7419296.8864883902</v>
      </c>
    </row>
    <row r="5279" spans="1:13" x14ac:dyDescent="0.4">
      <c r="A5279" s="54"/>
      <c r="B5279" s="55">
        <v>5261</v>
      </c>
      <c r="C5279" s="55">
        <v>0</v>
      </c>
      <c r="D5279" s="55">
        <v>0</v>
      </c>
      <c r="E5279" s="55">
        <v>0</v>
      </c>
      <c r="F5279" s="55">
        <v>0</v>
      </c>
      <c r="G5279" s="55">
        <v>0</v>
      </c>
      <c r="H5279" s="55">
        <v>0</v>
      </c>
      <c r="I5279" s="55">
        <v>0</v>
      </c>
      <c r="J5279" s="55">
        <v>0</v>
      </c>
      <c r="K5279" s="55">
        <v>0</v>
      </c>
      <c r="L5279" s="55">
        <v>0</v>
      </c>
      <c r="M5279" s="56">
        <v>0</v>
      </c>
    </row>
    <row r="5280" spans="1:13" x14ac:dyDescent="0.4">
      <c r="A5280" s="51"/>
      <c r="B5280" s="52">
        <v>5262</v>
      </c>
      <c r="C5280" s="52">
        <v>0</v>
      </c>
      <c r="D5280" s="52">
        <v>0</v>
      </c>
      <c r="E5280" s="52">
        <v>0</v>
      </c>
      <c r="F5280" s="52">
        <v>0</v>
      </c>
      <c r="G5280" s="52">
        <v>0</v>
      </c>
      <c r="H5280" s="52">
        <v>7734958.8885551812</v>
      </c>
      <c r="I5280" s="52">
        <v>0</v>
      </c>
      <c r="J5280" s="52">
        <v>0</v>
      </c>
      <c r="K5280" s="52">
        <v>0</v>
      </c>
      <c r="L5280" s="52">
        <v>0</v>
      </c>
      <c r="M5280" s="53">
        <v>7734958.8885551812</v>
      </c>
    </row>
    <row r="5281" spans="1:13" x14ac:dyDescent="0.4">
      <c r="A5281" s="54"/>
      <c r="B5281" s="55">
        <v>5263</v>
      </c>
      <c r="C5281" s="55">
        <v>0</v>
      </c>
      <c r="D5281" s="55">
        <v>0</v>
      </c>
      <c r="E5281" s="55">
        <v>0</v>
      </c>
      <c r="F5281" s="55">
        <v>0</v>
      </c>
      <c r="G5281" s="55">
        <v>0</v>
      </c>
      <c r="H5281" s="55">
        <v>0</v>
      </c>
      <c r="I5281" s="55">
        <v>17569288.616522636</v>
      </c>
      <c r="J5281" s="55">
        <v>0</v>
      </c>
      <c r="K5281" s="55">
        <v>0</v>
      </c>
      <c r="L5281" s="55">
        <v>0</v>
      </c>
      <c r="M5281" s="56">
        <v>17569288.616522636</v>
      </c>
    </row>
    <row r="5282" spans="1:13" x14ac:dyDescent="0.4">
      <c r="A5282" s="51"/>
      <c r="B5282" s="52">
        <v>5264</v>
      </c>
      <c r="C5282" s="52">
        <v>0</v>
      </c>
      <c r="D5282" s="52">
        <v>0</v>
      </c>
      <c r="E5282" s="52">
        <v>0</v>
      </c>
      <c r="F5282" s="52">
        <v>0</v>
      </c>
      <c r="G5282" s="52">
        <v>0</v>
      </c>
      <c r="H5282" s="52">
        <v>0</v>
      </c>
      <c r="I5282" s="52">
        <v>0</v>
      </c>
      <c r="J5282" s="52">
        <v>0</v>
      </c>
      <c r="K5282" s="52">
        <v>0</v>
      </c>
      <c r="L5282" s="52">
        <v>21712152.570141785</v>
      </c>
      <c r="M5282" s="53">
        <v>21712152.570141785</v>
      </c>
    </row>
    <row r="5283" spans="1:13" x14ac:dyDescent="0.4">
      <c r="A5283" s="54"/>
      <c r="B5283" s="55">
        <v>5265</v>
      </c>
      <c r="C5283" s="55">
        <v>0</v>
      </c>
      <c r="D5283" s="55">
        <v>0</v>
      </c>
      <c r="E5283" s="55">
        <v>0</v>
      </c>
      <c r="F5283" s="55">
        <v>0</v>
      </c>
      <c r="G5283" s="55">
        <v>6024200.6617381843</v>
      </c>
      <c r="H5283" s="55">
        <v>0</v>
      </c>
      <c r="I5283" s="55">
        <v>0</v>
      </c>
      <c r="J5283" s="55">
        <v>0</v>
      </c>
      <c r="K5283" s="55">
        <v>0</v>
      </c>
      <c r="L5283" s="55">
        <v>0</v>
      </c>
      <c r="M5283" s="56">
        <v>6024200.6617381843</v>
      </c>
    </row>
    <row r="5284" spans="1:13" x14ac:dyDescent="0.4">
      <c r="A5284" s="51"/>
      <c r="B5284" s="52">
        <v>5266</v>
      </c>
      <c r="C5284" s="52">
        <v>0</v>
      </c>
      <c r="D5284" s="52">
        <v>0</v>
      </c>
      <c r="E5284" s="52">
        <v>0</v>
      </c>
      <c r="F5284" s="52">
        <v>8142381.005116974</v>
      </c>
      <c r="G5284" s="52">
        <v>0</v>
      </c>
      <c r="H5284" s="52">
        <v>0</v>
      </c>
      <c r="I5284" s="52">
        <v>0</v>
      </c>
      <c r="J5284" s="52">
        <v>0</v>
      </c>
      <c r="K5284" s="52">
        <v>0</v>
      </c>
      <c r="L5284" s="52">
        <v>0</v>
      </c>
      <c r="M5284" s="53">
        <v>8142381.005116974</v>
      </c>
    </row>
    <row r="5285" spans="1:13" x14ac:dyDescent="0.4">
      <c r="A5285" s="54"/>
      <c r="B5285" s="55">
        <v>5267</v>
      </c>
      <c r="C5285" s="55">
        <v>0</v>
      </c>
      <c r="D5285" s="55">
        <v>0</v>
      </c>
      <c r="E5285" s="55">
        <v>0</v>
      </c>
      <c r="F5285" s="55">
        <v>0</v>
      </c>
      <c r="G5285" s="55">
        <v>0</v>
      </c>
      <c r="H5285" s="55">
        <v>0</v>
      </c>
      <c r="I5285" s="55">
        <v>0</v>
      </c>
      <c r="J5285" s="55">
        <v>0</v>
      </c>
      <c r="K5285" s="55">
        <v>0</v>
      </c>
      <c r="L5285" s="55">
        <v>0</v>
      </c>
      <c r="M5285" s="56">
        <v>0</v>
      </c>
    </row>
    <row r="5286" spans="1:13" x14ac:dyDescent="0.4">
      <c r="A5286" s="51"/>
      <c r="B5286" s="52">
        <v>5268</v>
      </c>
      <c r="C5286" s="52">
        <v>0</v>
      </c>
      <c r="D5286" s="52">
        <v>0</v>
      </c>
      <c r="E5286" s="52">
        <v>0</v>
      </c>
      <c r="F5286" s="52">
        <v>0</v>
      </c>
      <c r="G5286" s="52">
        <v>0</v>
      </c>
      <c r="H5286" s="52">
        <v>0</v>
      </c>
      <c r="I5286" s="52">
        <v>0</v>
      </c>
      <c r="J5286" s="52">
        <v>6747212.5949778678</v>
      </c>
      <c r="K5286" s="52">
        <v>0</v>
      </c>
      <c r="L5286" s="52">
        <v>0</v>
      </c>
      <c r="M5286" s="53">
        <v>0</v>
      </c>
    </row>
    <row r="5287" spans="1:13" x14ac:dyDescent="0.4">
      <c r="A5287" s="54"/>
      <c r="B5287" s="55">
        <v>5269</v>
      </c>
      <c r="C5287" s="55">
        <v>0</v>
      </c>
      <c r="D5287" s="55">
        <v>0</v>
      </c>
      <c r="E5287" s="55">
        <v>0</v>
      </c>
      <c r="F5287" s="55">
        <v>0</v>
      </c>
      <c r="G5287" s="55">
        <v>0</v>
      </c>
      <c r="H5287" s="55">
        <v>0</v>
      </c>
      <c r="I5287" s="55">
        <v>0</v>
      </c>
      <c r="J5287" s="55">
        <v>0</v>
      </c>
      <c r="K5287" s="55">
        <v>0</v>
      </c>
      <c r="L5287" s="55">
        <v>0</v>
      </c>
      <c r="M5287" s="56">
        <v>0</v>
      </c>
    </row>
    <row r="5288" spans="1:13" x14ac:dyDescent="0.4">
      <c r="A5288" s="51"/>
      <c r="B5288" s="52">
        <v>5270</v>
      </c>
      <c r="C5288" s="52">
        <v>0</v>
      </c>
      <c r="D5288" s="52">
        <v>0</v>
      </c>
      <c r="E5288" s="52">
        <v>0</v>
      </c>
      <c r="F5288" s="52">
        <v>0</v>
      </c>
      <c r="G5288" s="52">
        <v>0</v>
      </c>
      <c r="H5288" s="52">
        <v>0</v>
      </c>
      <c r="I5288" s="52">
        <v>0</v>
      </c>
      <c r="J5288" s="52">
        <v>0</v>
      </c>
      <c r="K5288" s="52">
        <v>18195347.17189968</v>
      </c>
      <c r="L5288" s="52">
        <v>7605315.77982694</v>
      </c>
      <c r="M5288" s="53">
        <v>25800662.951726619</v>
      </c>
    </row>
    <row r="5289" spans="1:13" x14ac:dyDescent="0.4">
      <c r="A5289" s="54"/>
      <c r="B5289" s="55">
        <v>5271</v>
      </c>
      <c r="C5289" s="55">
        <v>0</v>
      </c>
      <c r="D5289" s="55">
        <v>0</v>
      </c>
      <c r="E5289" s="55">
        <v>0</v>
      </c>
      <c r="F5289" s="55">
        <v>0</v>
      </c>
      <c r="G5289" s="55">
        <v>0</v>
      </c>
      <c r="H5289" s="55">
        <v>0</v>
      </c>
      <c r="I5289" s="55">
        <v>0</v>
      </c>
      <c r="J5289" s="55">
        <v>0</v>
      </c>
      <c r="K5289" s="55">
        <v>0</v>
      </c>
      <c r="L5289" s="55">
        <v>0</v>
      </c>
      <c r="M5289" s="56">
        <v>0</v>
      </c>
    </row>
    <row r="5290" spans="1:13" x14ac:dyDescent="0.4">
      <c r="A5290" s="51"/>
      <c r="B5290" s="52">
        <v>5272</v>
      </c>
      <c r="C5290" s="52">
        <v>0</v>
      </c>
      <c r="D5290" s="52">
        <v>0</v>
      </c>
      <c r="E5290" s="52">
        <v>17345782.66447936</v>
      </c>
      <c r="F5290" s="52">
        <v>29305095.94193732</v>
      </c>
      <c r="G5290" s="52">
        <v>0</v>
      </c>
      <c r="H5290" s="52">
        <v>0</v>
      </c>
      <c r="I5290" s="52">
        <v>0</v>
      </c>
      <c r="J5290" s="52">
        <v>0</v>
      </c>
      <c r="K5290" s="52">
        <v>0</v>
      </c>
      <c r="L5290" s="52">
        <v>0</v>
      </c>
      <c r="M5290" s="53">
        <v>46650878.60641668</v>
      </c>
    </row>
    <row r="5291" spans="1:13" x14ac:dyDescent="0.4">
      <c r="A5291" s="54"/>
      <c r="B5291" s="55">
        <v>5273</v>
      </c>
      <c r="C5291" s="55">
        <v>0</v>
      </c>
      <c r="D5291" s="55">
        <v>0</v>
      </c>
      <c r="E5291" s="55">
        <v>0</v>
      </c>
      <c r="F5291" s="55">
        <v>0</v>
      </c>
      <c r="G5291" s="55">
        <v>0</v>
      </c>
      <c r="H5291" s="55">
        <v>0</v>
      </c>
      <c r="I5291" s="55">
        <v>0</v>
      </c>
      <c r="J5291" s="55">
        <v>0</v>
      </c>
      <c r="K5291" s="55">
        <v>0</v>
      </c>
      <c r="L5291" s="55">
        <v>0</v>
      </c>
      <c r="M5291" s="56">
        <v>6582304.1977865994</v>
      </c>
    </row>
    <row r="5292" spans="1:13" x14ac:dyDescent="0.4">
      <c r="A5292" s="51"/>
      <c r="B5292" s="52">
        <v>5274</v>
      </c>
      <c r="C5292" s="52">
        <v>0</v>
      </c>
      <c r="D5292" s="52">
        <v>0</v>
      </c>
      <c r="E5292" s="52">
        <v>0</v>
      </c>
      <c r="F5292" s="52">
        <v>0</v>
      </c>
      <c r="G5292" s="52">
        <v>6707508.5740032345</v>
      </c>
      <c r="H5292" s="52">
        <v>0</v>
      </c>
      <c r="I5292" s="52">
        <v>0</v>
      </c>
      <c r="J5292" s="52">
        <v>18596612.72957094</v>
      </c>
      <c r="K5292" s="52">
        <v>0</v>
      </c>
      <c r="L5292" s="52">
        <v>0</v>
      </c>
      <c r="M5292" s="53">
        <v>12793471.749386868</v>
      </c>
    </row>
    <row r="5293" spans="1:13" x14ac:dyDescent="0.4">
      <c r="A5293" s="54"/>
      <c r="B5293" s="55">
        <v>5275</v>
      </c>
      <c r="C5293" s="55">
        <v>0</v>
      </c>
      <c r="D5293" s="55">
        <v>0</v>
      </c>
      <c r="E5293" s="55">
        <v>0</v>
      </c>
      <c r="F5293" s="55">
        <v>0</v>
      </c>
      <c r="G5293" s="55">
        <v>6391716.8759233169</v>
      </c>
      <c r="H5293" s="55">
        <v>0</v>
      </c>
      <c r="I5293" s="55">
        <v>0</v>
      </c>
      <c r="J5293" s="55">
        <v>134428519.30899134</v>
      </c>
      <c r="K5293" s="55">
        <v>0</v>
      </c>
      <c r="L5293" s="55">
        <v>6210674.5212190943</v>
      </c>
      <c r="M5293" s="56">
        <v>27659344.289639767</v>
      </c>
    </row>
    <row r="5294" spans="1:13" x14ac:dyDescent="0.4">
      <c r="A5294" s="51"/>
      <c r="B5294" s="52">
        <v>5276</v>
      </c>
      <c r="C5294" s="52">
        <v>0</v>
      </c>
      <c r="D5294" s="52">
        <v>0</v>
      </c>
      <c r="E5294" s="52">
        <v>0</v>
      </c>
      <c r="F5294" s="52">
        <v>0</v>
      </c>
      <c r="G5294" s="52">
        <v>0</v>
      </c>
      <c r="H5294" s="52">
        <v>0</v>
      </c>
      <c r="I5294" s="52">
        <v>0</v>
      </c>
      <c r="J5294" s="52">
        <v>0</v>
      </c>
      <c r="K5294" s="52">
        <v>0</v>
      </c>
      <c r="L5294" s="52">
        <v>0</v>
      </c>
      <c r="M5294" s="53">
        <v>0</v>
      </c>
    </row>
    <row r="5295" spans="1:13" x14ac:dyDescent="0.4">
      <c r="A5295" s="54"/>
      <c r="B5295" s="55">
        <v>5277</v>
      </c>
      <c r="C5295" s="55">
        <v>0</v>
      </c>
      <c r="D5295" s="55">
        <v>9336612.1584605835</v>
      </c>
      <c r="E5295" s="55">
        <v>0</v>
      </c>
      <c r="F5295" s="55">
        <v>0</v>
      </c>
      <c r="G5295" s="55">
        <v>0</v>
      </c>
      <c r="H5295" s="55">
        <v>0</v>
      </c>
      <c r="I5295" s="55">
        <v>0</v>
      </c>
      <c r="J5295" s="55">
        <v>0</v>
      </c>
      <c r="K5295" s="55">
        <v>0</v>
      </c>
      <c r="L5295" s="55">
        <v>0</v>
      </c>
      <c r="M5295" s="56">
        <v>9336612.1584605835</v>
      </c>
    </row>
    <row r="5296" spans="1:13" x14ac:dyDescent="0.4">
      <c r="A5296" s="51"/>
      <c r="B5296" s="52">
        <v>5278</v>
      </c>
      <c r="C5296" s="52">
        <v>0</v>
      </c>
      <c r="D5296" s="52">
        <v>0</v>
      </c>
      <c r="E5296" s="52">
        <v>0</v>
      </c>
      <c r="F5296" s="52">
        <v>0</v>
      </c>
      <c r="G5296" s="52">
        <v>0</v>
      </c>
      <c r="H5296" s="52">
        <v>0</v>
      </c>
      <c r="I5296" s="52">
        <v>0</v>
      </c>
      <c r="J5296" s="52">
        <v>0</v>
      </c>
      <c r="K5296" s="52">
        <v>9005843.3118034005</v>
      </c>
      <c r="L5296" s="52">
        <v>0</v>
      </c>
      <c r="M5296" s="53">
        <v>9005843.3118034005</v>
      </c>
    </row>
    <row r="5297" spans="1:13" x14ac:dyDescent="0.4">
      <c r="A5297" s="54"/>
      <c r="B5297" s="55">
        <v>5279</v>
      </c>
      <c r="C5297" s="55">
        <v>0</v>
      </c>
      <c r="D5297" s="55">
        <v>0</v>
      </c>
      <c r="E5297" s="55">
        <v>0</v>
      </c>
      <c r="F5297" s="55">
        <v>0</v>
      </c>
      <c r="G5297" s="55">
        <v>0</v>
      </c>
      <c r="H5297" s="55">
        <v>0</v>
      </c>
      <c r="I5297" s="55">
        <v>0</v>
      </c>
      <c r="J5297" s="55">
        <v>0</v>
      </c>
      <c r="K5297" s="55">
        <v>0</v>
      </c>
      <c r="L5297" s="55">
        <v>0</v>
      </c>
      <c r="M5297" s="56">
        <v>0</v>
      </c>
    </row>
    <row r="5298" spans="1:13" x14ac:dyDescent="0.4">
      <c r="A5298" s="51"/>
      <c r="B5298" s="52">
        <v>5280</v>
      </c>
      <c r="C5298" s="52">
        <v>0</v>
      </c>
      <c r="D5298" s="52">
        <v>0</v>
      </c>
      <c r="E5298" s="52">
        <v>0</v>
      </c>
      <c r="F5298" s="52">
        <v>0</v>
      </c>
      <c r="G5298" s="52">
        <v>0</v>
      </c>
      <c r="H5298" s="52">
        <v>0</v>
      </c>
      <c r="I5298" s="52">
        <v>0</v>
      </c>
      <c r="J5298" s="52">
        <v>0</v>
      </c>
      <c r="K5298" s="52">
        <v>0</v>
      </c>
      <c r="L5298" s="52">
        <v>0</v>
      </c>
      <c r="M5298" s="53">
        <v>0</v>
      </c>
    </row>
    <row r="5299" spans="1:13" x14ac:dyDescent="0.4">
      <c r="A5299" s="54"/>
      <c r="B5299" s="55">
        <v>5281</v>
      </c>
      <c r="C5299" s="55">
        <v>0</v>
      </c>
      <c r="D5299" s="55">
        <v>0</v>
      </c>
      <c r="E5299" s="55">
        <v>8787156.597268302</v>
      </c>
      <c r="F5299" s="55">
        <v>0</v>
      </c>
      <c r="G5299" s="55">
        <v>0</v>
      </c>
      <c r="H5299" s="55">
        <v>0</v>
      </c>
      <c r="I5299" s="55">
        <v>0</v>
      </c>
      <c r="J5299" s="55">
        <v>0</v>
      </c>
      <c r="K5299" s="55">
        <v>0</v>
      </c>
      <c r="L5299" s="55">
        <v>14005629.754063107</v>
      </c>
      <c r="M5299" s="56">
        <v>22792786.351331413</v>
      </c>
    </row>
    <row r="5300" spans="1:13" x14ac:dyDescent="0.4">
      <c r="A5300" s="51"/>
      <c r="B5300" s="52">
        <v>5282</v>
      </c>
      <c r="C5300" s="52">
        <v>0</v>
      </c>
      <c r="D5300" s="52">
        <v>8981677.0563627779</v>
      </c>
      <c r="E5300" s="52">
        <v>0</v>
      </c>
      <c r="F5300" s="52">
        <v>0</v>
      </c>
      <c r="G5300" s="52">
        <v>0</v>
      </c>
      <c r="H5300" s="52">
        <v>0</v>
      </c>
      <c r="I5300" s="52">
        <v>0</v>
      </c>
      <c r="J5300" s="52">
        <v>0</v>
      </c>
      <c r="K5300" s="52">
        <v>0</v>
      </c>
      <c r="L5300" s="52">
        <v>0</v>
      </c>
      <c r="M5300" s="53">
        <v>8981677.0563627779</v>
      </c>
    </row>
    <row r="5301" spans="1:13" x14ac:dyDescent="0.4">
      <c r="A5301" s="54"/>
      <c r="B5301" s="55">
        <v>5283</v>
      </c>
      <c r="C5301" s="55">
        <v>0</v>
      </c>
      <c r="D5301" s="55">
        <v>0</v>
      </c>
      <c r="E5301" s="55">
        <v>0</v>
      </c>
      <c r="F5301" s="55">
        <v>0</v>
      </c>
      <c r="G5301" s="55">
        <v>0</v>
      </c>
      <c r="H5301" s="55">
        <v>0</v>
      </c>
      <c r="I5301" s="55">
        <v>0</v>
      </c>
      <c r="J5301" s="55">
        <v>8285232.2781292573</v>
      </c>
      <c r="K5301" s="55">
        <v>0</v>
      </c>
      <c r="L5301" s="55">
        <v>10219579.936542388</v>
      </c>
      <c r="M5301" s="56">
        <v>10219579.936542388</v>
      </c>
    </row>
    <row r="5302" spans="1:13" x14ac:dyDescent="0.4">
      <c r="A5302" s="51"/>
      <c r="B5302" s="52">
        <v>5284</v>
      </c>
      <c r="C5302" s="52">
        <v>0</v>
      </c>
      <c r="D5302" s="52">
        <v>0</v>
      </c>
      <c r="E5302" s="52">
        <v>0</v>
      </c>
      <c r="F5302" s="52">
        <v>0</v>
      </c>
      <c r="G5302" s="52">
        <v>0</v>
      </c>
      <c r="H5302" s="52">
        <v>5859567.9255332667</v>
      </c>
      <c r="I5302" s="52">
        <v>0</v>
      </c>
      <c r="J5302" s="52">
        <v>0</v>
      </c>
      <c r="K5302" s="52">
        <v>0</v>
      </c>
      <c r="L5302" s="52">
        <v>0</v>
      </c>
      <c r="M5302" s="53">
        <v>5859567.9255332667</v>
      </c>
    </row>
    <row r="5303" spans="1:13" x14ac:dyDescent="0.4">
      <c r="A5303" s="54"/>
      <c r="B5303" s="55">
        <v>5285</v>
      </c>
      <c r="C5303" s="55">
        <v>0</v>
      </c>
      <c r="D5303" s="55">
        <v>0</v>
      </c>
      <c r="E5303" s="55">
        <v>0</v>
      </c>
      <c r="F5303" s="55">
        <v>0</v>
      </c>
      <c r="G5303" s="55">
        <v>0</v>
      </c>
      <c r="H5303" s="55">
        <v>0</v>
      </c>
      <c r="I5303" s="55">
        <v>0</v>
      </c>
      <c r="J5303" s="55">
        <v>0</v>
      </c>
      <c r="K5303" s="55">
        <v>0</v>
      </c>
      <c r="L5303" s="55">
        <v>0</v>
      </c>
      <c r="M5303" s="56">
        <v>25708351.127757736</v>
      </c>
    </row>
    <row r="5304" spans="1:13" x14ac:dyDescent="0.4">
      <c r="A5304" s="51"/>
      <c r="B5304" s="52">
        <v>5286</v>
      </c>
      <c r="C5304" s="52">
        <v>0</v>
      </c>
      <c r="D5304" s="52">
        <v>0</v>
      </c>
      <c r="E5304" s="52">
        <v>0</v>
      </c>
      <c r="F5304" s="52">
        <v>0</v>
      </c>
      <c r="G5304" s="52">
        <v>0</v>
      </c>
      <c r="H5304" s="52">
        <v>0</v>
      </c>
      <c r="I5304" s="52">
        <v>8676850.2576923519</v>
      </c>
      <c r="J5304" s="52">
        <v>302324664.52616715</v>
      </c>
      <c r="K5304" s="52">
        <v>0</v>
      </c>
      <c r="L5304" s="52">
        <v>0</v>
      </c>
      <c r="M5304" s="53">
        <v>8676850.2576923519</v>
      </c>
    </row>
    <row r="5305" spans="1:13" x14ac:dyDescent="0.4">
      <c r="A5305" s="54"/>
      <c r="B5305" s="55">
        <v>5287</v>
      </c>
      <c r="C5305" s="55">
        <v>0</v>
      </c>
      <c r="D5305" s="55">
        <v>0</v>
      </c>
      <c r="E5305" s="55">
        <v>0</v>
      </c>
      <c r="F5305" s="55">
        <v>0</v>
      </c>
      <c r="G5305" s="55">
        <v>14274462.493066341</v>
      </c>
      <c r="H5305" s="55">
        <v>0</v>
      </c>
      <c r="I5305" s="55">
        <v>0</v>
      </c>
      <c r="J5305" s="55">
        <v>0</v>
      </c>
      <c r="K5305" s="55">
        <v>0</v>
      </c>
      <c r="L5305" s="55">
        <v>0</v>
      </c>
      <c r="M5305" s="56">
        <v>20730897.45384334</v>
      </c>
    </row>
    <row r="5306" spans="1:13" x14ac:dyDescent="0.4">
      <c r="A5306" s="51"/>
      <c r="B5306" s="52">
        <v>5288</v>
      </c>
      <c r="C5306" s="52">
        <v>0</v>
      </c>
      <c r="D5306" s="52">
        <v>0</v>
      </c>
      <c r="E5306" s="52">
        <v>0</v>
      </c>
      <c r="F5306" s="52">
        <v>0</v>
      </c>
      <c r="G5306" s="52">
        <v>0</v>
      </c>
      <c r="H5306" s="52">
        <v>0</v>
      </c>
      <c r="I5306" s="52">
        <v>0</v>
      </c>
      <c r="J5306" s="52">
        <v>0</v>
      </c>
      <c r="K5306" s="52">
        <v>0</v>
      </c>
      <c r="L5306" s="52">
        <v>21002261.278872773</v>
      </c>
      <c r="M5306" s="53">
        <v>21002261.278872773</v>
      </c>
    </row>
    <row r="5307" spans="1:13" x14ac:dyDescent="0.4">
      <c r="A5307" s="54"/>
      <c r="B5307" s="55">
        <v>5289</v>
      </c>
      <c r="C5307" s="55">
        <v>8001066.9695900623</v>
      </c>
      <c r="D5307" s="55">
        <v>0</v>
      </c>
      <c r="E5307" s="55">
        <v>0</v>
      </c>
      <c r="F5307" s="55">
        <v>0</v>
      </c>
      <c r="G5307" s="55">
        <v>0</v>
      </c>
      <c r="H5307" s="55">
        <v>0</v>
      </c>
      <c r="I5307" s="55">
        <v>0</v>
      </c>
      <c r="J5307" s="55">
        <v>6229801.2068320047</v>
      </c>
      <c r="K5307" s="55">
        <v>5902249.9560911255</v>
      </c>
      <c r="L5307" s="55">
        <v>0</v>
      </c>
      <c r="M5307" s="56">
        <v>13903316.925681189</v>
      </c>
    </row>
    <row r="5308" spans="1:13" x14ac:dyDescent="0.4">
      <c r="A5308" s="51"/>
      <c r="B5308" s="52">
        <v>5290</v>
      </c>
      <c r="C5308" s="52">
        <v>0</v>
      </c>
      <c r="D5308" s="52">
        <v>0</v>
      </c>
      <c r="E5308" s="52">
        <v>0</v>
      </c>
      <c r="F5308" s="52">
        <v>0</v>
      </c>
      <c r="G5308" s="52">
        <v>0</v>
      </c>
      <c r="H5308" s="52">
        <v>0</v>
      </c>
      <c r="I5308" s="52">
        <v>0</v>
      </c>
      <c r="J5308" s="52">
        <v>0</v>
      </c>
      <c r="K5308" s="52">
        <v>0</v>
      </c>
      <c r="L5308" s="52">
        <v>0</v>
      </c>
      <c r="M5308" s="53">
        <v>0</v>
      </c>
    </row>
    <row r="5309" spans="1:13" x14ac:dyDescent="0.4">
      <c r="A5309" s="54"/>
      <c r="B5309" s="55">
        <v>5291</v>
      </c>
      <c r="C5309" s="55">
        <v>0</v>
      </c>
      <c r="D5309" s="55">
        <v>0</v>
      </c>
      <c r="E5309" s="55">
        <v>0</v>
      </c>
      <c r="F5309" s="55">
        <v>0</v>
      </c>
      <c r="G5309" s="55">
        <v>0</v>
      </c>
      <c r="H5309" s="55">
        <v>0</v>
      </c>
      <c r="I5309" s="55">
        <v>0</v>
      </c>
      <c r="J5309" s="55">
        <v>0</v>
      </c>
      <c r="K5309" s="55">
        <v>0</v>
      </c>
      <c r="L5309" s="55">
        <v>0</v>
      </c>
      <c r="M5309" s="56">
        <v>0</v>
      </c>
    </row>
    <row r="5310" spans="1:13" x14ac:dyDescent="0.4">
      <c r="A5310" s="51"/>
      <c r="B5310" s="52">
        <v>5292</v>
      </c>
      <c r="C5310" s="52">
        <v>15537897.342081107</v>
      </c>
      <c r="D5310" s="52">
        <v>0</v>
      </c>
      <c r="E5310" s="52">
        <v>0</v>
      </c>
      <c r="F5310" s="52">
        <v>0</v>
      </c>
      <c r="G5310" s="52">
        <v>0</v>
      </c>
      <c r="H5310" s="52">
        <v>0</v>
      </c>
      <c r="I5310" s="52">
        <v>0</v>
      </c>
      <c r="J5310" s="52">
        <v>0</v>
      </c>
      <c r="K5310" s="52">
        <v>0</v>
      </c>
      <c r="L5310" s="52">
        <v>0</v>
      </c>
      <c r="M5310" s="53">
        <v>15537897.342081107</v>
      </c>
    </row>
    <row r="5311" spans="1:13" x14ac:dyDescent="0.4">
      <c r="A5311" s="54"/>
      <c r="B5311" s="55">
        <v>5293</v>
      </c>
      <c r="C5311" s="55">
        <v>0</v>
      </c>
      <c r="D5311" s="55">
        <v>0</v>
      </c>
      <c r="E5311" s="55">
        <v>0</v>
      </c>
      <c r="F5311" s="55">
        <v>0</v>
      </c>
      <c r="G5311" s="55">
        <v>0</v>
      </c>
      <c r="H5311" s="55">
        <v>0</v>
      </c>
      <c r="I5311" s="55">
        <v>0</v>
      </c>
      <c r="J5311" s="55">
        <v>9131188.4305725787</v>
      </c>
      <c r="K5311" s="55">
        <v>0</v>
      </c>
      <c r="L5311" s="55">
        <v>0</v>
      </c>
      <c r="M5311" s="56">
        <v>0</v>
      </c>
    </row>
    <row r="5312" spans="1:13" x14ac:dyDescent="0.4">
      <c r="A5312" s="51"/>
      <c r="B5312" s="52">
        <v>5294</v>
      </c>
      <c r="C5312" s="52">
        <v>16831003.67803273</v>
      </c>
      <c r="D5312" s="52">
        <v>0</v>
      </c>
      <c r="E5312" s="52">
        <v>0</v>
      </c>
      <c r="F5312" s="52">
        <v>0</v>
      </c>
      <c r="G5312" s="52">
        <v>0</v>
      </c>
      <c r="H5312" s="52">
        <v>0</v>
      </c>
      <c r="I5312" s="52">
        <v>0</v>
      </c>
      <c r="J5312" s="52">
        <v>0</v>
      </c>
      <c r="K5312" s="52">
        <v>0</v>
      </c>
      <c r="L5312" s="52">
        <v>0</v>
      </c>
      <c r="M5312" s="53">
        <v>16831003.67803273</v>
      </c>
    </row>
    <row r="5313" spans="1:13" x14ac:dyDescent="0.4">
      <c r="A5313" s="54"/>
      <c r="B5313" s="55">
        <v>5295</v>
      </c>
      <c r="C5313" s="55">
        <v>0</v>
      </c>
      <c r="D5313" s="55">
        <v>0</v>
      </c>
      <c r="E5313" s="55">
        <v>0</v>
      </c>
      <c r="F5313" s="55">
        <v>0</v>
      </c>
      <c r="G5313" s="55">
        <v>0</v>
      </c>
      <c r="H5313" s="55">
        <v>0</v>
      </c>
      <c r="I5313" s="55">
        <v>0</v>
      </c>
      <c r="J5313" s="55">
        <v>0</v>
      </c>
      <c r="K5313" s="55">
        <v>0</v>
      </c>
      <c r="L5313" s="55">
        <v>0</v>
      </c>
      <c r="M5313" s="56">
        <v>0</v>
      </c>
    </row>
    <row r="5314" spans="1:13" x14ac:dyDescent="0.4">
      <c r="A5314" s="51"/>
      <c r="B5314" s="52">
        <v>5296</v>
      </c>
      <c r="C5314" s="52">
        <v>0</v>
      </c>
      <c r="D5314" s="52">
        <v>0</v>
      </c>
      <c r="E5314" s="52">
        <v>0</v>
      </c>
      <c r="F5314" s="52">
        <v>0</v>
      </c>
      <c r="G5314" s="52">
        <v>0</v>
      </c>
      <c r="H5314" s="52">
        <v>0</v>
      </c>
      <c r="I5314" s="52">
        <v>0</v>
      </c>
      <c r="J5314" s="52">
        <v>0</v>
      </c>
      <c r="K5314" s="52">
        <v>0</v>
      </c>
      <c r="L5314" s="52">
        <v>0</v>
      </c>
      <c r="M5314" s="53">
        <v>24971467.709955841</v>
      </c>
    </row>
    <row r="5315" spans="1:13" x14ac:dyDescent="0.4">
      <c r="A5315" s="54"/>
      <c r="B5315" s="55">
        <v>5297</v>
      </c>
      <c r="C5315" s="55">
        <v>8275903.7947824355</v>
      </c>
      <c r="D5315" s="55">
        <v>0</v>
      </c>
      <c r="E5315" s="55">
        <v>0</v>
      </c>
      <c r="F5315" s="55">
        <v>0</v>
      </c>
      <c r="G5315" s="55">
        <v>5925191.0253274571</v>
      </c>
      <c r="H5315" s="55">
        <v>0</v>
      </c>
      <c r="I5315" s="55">
        <v>0</v>
      </c>
      <c r="J5315" s="55">
        <v>0</v>
      </c>
      <c r="K5315" s="55">
        <v>0</v>
      </c>
      <c r="L5315" s="55">
        <v>0</v>
      </c>
      <c r="M5315" s="56">
        <v>14201094.820109893</v>
      </c>
    </row>
    <row r="5316" spans="1:13" x14ac:dyDescent="0.4">
      <c r="A5316" s="51"/>
      <c r="B5316" s="52">
        <v>5298</v>
      </c>
      <c r="C5316" s="52">
        <v>0</v>
      </c>
      <c r="D5316" s="52">
        <v>0</v>
      </c>
      <c r="E5316" s="52">
        <v>0</v>
      </c>
      <c r="F5316" s="52">
        <v>0</v>
      </c>
      <c r="G5316" s="52">
        <v>0</v>
      </c>
      <c r="H5316" s="52">
        <v>0</v>
      </c>
      <c r="I5316" s="52">
        <v>0</v>
      </c>
      <c r="J5316" s="52">
        <v>0</v>
      </c>
      <c r="K5316" s="52">
        <v>0</v>
      </c>
      <c r="L5316" s="52">
        <v>0</v>
      </c>
      <c r="M5316" s="53">
        <v>0</v>
      </c>
    </row>
    <row r="5317" spans="1:13" x14ac:dyDescent="0.4">
      <c r="A5317" s="54"/>
      <c r="B5317" s="55">
        <v>5299</v>
      </c>
      <c r="C5317" s="55">
        <v>0</v>
      </c>
      <c r="D5317" s="55">
        <v>106944858.85330039</v>
      </c>
      <c r="E5317" s="55">
        <v>0</v>
      </c>
      <c r="F5317" s="55">
        <v>0</v>
      </c>
      <c r="G5317" s="55">
        <v>14831045.603252346</v>
      </c>
      <c r="H5317" s="55">
        <v>0</v>
      </c>
      <c r="I5317" s="55">
        <v>0</v>
      </c>
      <c r="J5317" s="55">
        <v>41665157.952687494</v>
      </c>
      <c r="K5317" s="55">
        <v>0</v>
      </c>
      <c r="L5317" s="55">
        <v>0</v>
      </c>
      <c r="M5317" s="56">
        <v>121775904.45655274</v>
      </c>
    </row>
    <row r="5318" spans="1:13" x14ac:dyDescent="0.4">
      <c r="A5318" s="51"/>
      <c r="B5318" s="52">
        <v>5300</v>
      </c>
      <c r="C5318" s="52">
        <v>0</v>
      </c>
      <c r="D5318" s="52">
        <v>0</v>
      </c>
      <c r="E5318" s="52">
        <v>0</v>
      </c>
      <c r="F5318" s="52">
        <v>5987164.5066860616</v>
      </c>
      <c r="G5318" s="52">
        <v>0</v>
      </c>
      <c r="H5318" s="52">
        <v>0</v>
      </c>
      <c r="I5318" s="52">
        <v>0</v>
      </c>
      <c r="J5318" s="52">
        <v>0</v>
      </c>
      <c r="K5318" s="52">
        <v>0</v>
      </c>
      <c r="L5318" s="52">
        <v>0</v>
      </c>
      <c r="M5318" s="53">
        <v>12356538.303205408</v>
      </c>
    </row>
    <row r="5319" spans="1:13" x14ac:dyDescent="0.4">
      <c r="A5319" s="54"/>
      <c r="B5319" s="55">
        <v>5301</v>
      </c>
      <c r="C5319" s="55">
        <v>0</v>
      </c>
      <c r="D5319" s="55">
        <v>0</v>
      </c>
      <c r="E5319" s="55">
        <v>0</v>
      </c>
      <c r="F5319" s="55">
        <v>0</v>
      </c>
      <c r="G5319" s="55">
        <v>0</v>
      </c>
      <c r="H5319" s="55">
        <v>56798031.247739531</v>
      </c>
      <c r="I5319" s="55">
        <v>0</v>
      </c>
      <c r="J5319" s="55">
        <v>0</v>
      </c>
      <c r="K5319" s="55">
        <v>0</v>
      </c>
      <c r="L5319" s="55">
        <v>0</v>
      </c>
      <c r="M5319" s="56">
        <v>56798031.247739531</v>
      </c>
    </row>
    <row r="5320" spans="1:13" x14ac:dyDescent="0.4">
      <c r="A5320" s="51"/>
      <c r="B5320" s="52">
        <v>5302</v>
      </c>
      <c r="C5320" s="52">
        <v>0</v>
      </c>
      <c r="D5320" s="52">
        <v>0</v>
      </c>
      <c r="E5320" s="52">
        <v>6106155.6631879378</v>
      </c>
      <c r="F5320" s="52">
        <v>0</v>
      </c>
      <c r="G5320" s="52">
        <v>0</v>
      </c>
      <c r="H5320" s="52">
        <v>0</v>
      </c>
      <c r="I5320" s="52">
        <v>0</v>
      </c>
      <c r="J5320" s="52">
        <v>0</v>
      </c>
      <c r="K5320" s="52">
        <v>0</v>
      </c>
      <c r="L5320" s="52">
        <v>0</v>
      </c>
      <c r="M5320" s="53">
        <v>6106155.6631879378</v>
      </c>
    </row>
    <row r="5321" spans="1:13" x14ac:dyDescent="0.4">
      <c r="A5321" s="54"/>
      <c r="B5321" s="55">
        <v>5303</v>
      </c>
      <c r="C5321" s="55">
        <v>0</v>
      </c>
      <c r="D5321" s="55">
        <v>5800578.8348565586</v>
      </c>
      <c r="E5321" s="55">
        <v>0</v>
      </c>
      <c r="F5321" s="55">
        <v>0</v>
      </c>
      <c r="G5321" s="55">
        <v>0</v>
      </c>
      <c r="H5321" s="55">
        <v>0</v>
      </c>
      <c r="I5321" s="55">
        <v>0</v>
      </c>
      <c r="J5321" s="55">
        <v>0</v>
      </c>
      <c r="K5321" s="55">
        <v>0</v>
      </c>
      <c r="L5321" s="55">
        <v>0</v>
      </c>
      <c r="M5321" s="56">
        <v>5800578.8348565586</v>
      </c>
    </row>
    <row r="5322" spans="1:13" x14ac:dyDescent="0.4">
      <c r="A5322" s="51"/>
      <c r="B5322" s="52">
        <v>5304</v>
      </c>
      <c r="C5322" s="52">
        <v>0</v>
      </c>
      <c r="D5322" s="52">
        <v>0</v>
      </c>
      <c r="E5322" s="52">
        <v>0</v>
      </c>
      <c r="F5322" s="52">
        <v>0</v>
      </c>
      <c r="G5322" s="52">
        <v>0</v>
      </c>
      <c r="H5322" s="52">
        <v>0</v>
      </c>
      <c r="I5322" s="52">
        <v>11555814.614723789</v>
      </c>
      <c r="J5322" s="52">
        <v>0</v>
      </c>
      <c r="K5322" s="52">
        <v>0</v>
      </c>
      <c r="L5322" s="52">
        <v>0</v>
      </c>
      <c r="M5322" s="53">
        <v>11555814.614723789</v>
      </c>
    </row>
    <row r="5323" spans="1:13" x14ac:dyDescent="0.4">
      <c r="A5323" s="54"/>
      <c r="B5323" s="55">
        <v>5305</v>
      </c>
      <c r="C5323" s="55">
        <v>9987711.5883678272</v>
      </c>
      <c r="D5323" s="55">
        <v>0</v>
      </c>
      <c r="E5323" s="55">
        <v>0</v>
      </c>
      <c r="F5323" s="55">
        <v>0</v>
      </c>
      <c r="G5323" s="55">
        <v>0</v>
      </c>
      <c r="H5323" s="55">
        <v>9787130.7093349025</v>
      </c>
      <c r="I5323" s="55">
        <v>0</v>
      </c>
      <c r="J5323" s="55">
        <v>0</v>
      </c>
      <c r="K5323" s="55">
        <v>0</v>
      </c>
      <c r="L5323" s="55">
        <v>0</v>
      </c>
      <c r="M5323" s="56">
        <v>19774842.29770273</v>
      </c>
    </row>
    <row r="5324" spans="1:13" x14ac:dyDescent="0.4">
      <c r="A5324" s="51"/>
      <c r="B5324" s="52">
        <v>5306</v>
      </c>
      <c r="C5324" s="52">
        <v>0</v>
      </c>
      <c r="D5324" s="52">
        <v>0</v>
      </c>
      <c r="E5324" s="52">
        <v>0</v>
      </c>
      <c r="F5324" s="52">
        <v>0</v>
      </c>
      <c r="G5324" s="52">
        <v>0</v>
      </c>
      <c r="H5324" s="52">
        <v>0</v>
      </c>
      <c r="I5324" s="52">
        <v>0</v>
      </c>
      <c r="J5324" s="52">
        <v>0</v>
      </c>
      <c r="K5324" s="52">
        <v>0</v>
      </c>
      <c r="L5324" s="52">
        <v>0</v>
      </c>
      <c r="M5324" s="53">
        <v>8389300.7529709414</v>
      </c>
    </row>
    <row r="5325" spans="1:13" x14ac:dyDescent="0.4">
      <c r="A5325" s="54"/>
      <c r="B5325" s="55">
        <v>5307</v>
      </c>
      <c r="C5325" s="55">
        <v>0</v>
      </c>
      <c r="D5325" s="55">
        <v>0</v>
      </c>
      <c r="E5325" s="55">
        <v>0</v>
      </c>
      <c r="F5325" s="55">
        <v>9246393.9273169152</v>
      </c>
      <c r="G5325" s="55">
        <v>38303109.841163769</v>
      </c>
      <c r="H5325" s="55">
        <v>0</v>
      </c>
      <c r="I5325" s="55">
        <v>0</v>
      </c>
      <c r="J5325" s="55">
        <v>0</v>
      </c>
      <c r="K5325" s="55">
        <v>0</v>
      </c>
      <c r="L5325" s="55">
        <v>0</v>
      </c>
      <c r="M5325" s="56">
        <v>47549503.768480688</v>
      </c>
    </row>
    <row r="5326" spans="1:13" x14ac:dyDescent="0.4">
      <c r="A5326" s="51"/>
      <c r="B5326" s="52">
        <v>5308</v>
      </c>
      <c r="C5326" s="52">
        <v>0</v>
      </c>
      <c r="D5326" s="52">
        <v>0</v>
      </c>
      <c r="E5326" s="52">
        <v>0</v>
      </c>
      <c r="F5326" s="52">
        <v>0</v>
      </c>
      <c r="G5326" s="52">
        <v>0</v>
      </c>
      <c r="H5326" s="52">
        <v>0</v>
      </c>
      <c r="I5326" s="52">
        <v>0</v>
      </c>
      <c r="J5326" s="52">
        <v>0</v>
      </c>
      <c r="K5326" s="52">
        <v>0</v>
      </c>
      <c r="L5326" s="52">
        <v>17459202.172145467</v>
      </c>
      <c r="M5326" s="53">
        <v>17459202.172145467</v>
      </c>
    </row>
    <row r="5327" spans="1:13" x14ac:dyDescent="0.4">
      <c r="A5327" s="54"/>
      <c r="B5327" s="55">
        <v>5309</v>
      </c>
      <c r="C5327" s="55">
        <v>0</v>
      </c>
      <c r="D5327" s="55">
        <v>0</v>
      </c>
      <c r="E5327" s="55">
        <v>0</v>
      </c>
      <c r="F5327" s="55">
        <v>0</v>
      </c>
      <c r="G5327" s="55">
        <v>0</v>
      </c>
      <c r="H5327" s="55">
        <v>0</v>
      </c>
      <c r="I5327" s="55">
        <v>6895891.3330622353</v>
      </c>
      <c r="J5327" s="55">
        <v>5841571.7089273678</v>
      </c>
      <c r="K5327" s="55">
        <v>0</v>
      </c>
      <c r="L5327" s="55">
        <v>0</v>
      </c>
      <c r="M5327" s="56">
        <v>6895891.3330622353</v>
      </c>
    </row>
    <row r="5328" spans="1:13" x14ac:dyDescent="0.4">
      <c r="A5328" s="51"/>
      <c r="B5328" s="52">
        <v>5310</v>
      </c>
      <c r="C5328" s="52">
        <v>0</v>
      </c>
      <c r="D5328" s="52">
        <v>0</v>
      </c>
      <c r="E5328" s="52">
        <v>0</v>
      </c>
      <c r="F5328" s="52">
        <v>0</v>
      </c>
      <c r="G5328" s="52">
        <v>0</v>
      </c>
      <c r="H5328" s="52">
        <v>0</v>
      </c>
      <c r="I5328" s="52">
        <v>0</v>
      </c>
      <c r="J5328" s="52">
        <v>0</v>
      </c>
      <c r="K5328" s="52">
        <v>0</v>
      </c>
      <c r="L5328" s="52">
        <v>0</v>
      </c>
      <c r="M5328" s="53">
        <v>0</v>
      </c>
    </row>
    <row r="5329" spans="1:13" x14ac:dyDescent="0.4">
      <c r="A5329" s="54"/>
      <c r="B5329" s="55">
        <v>5311</v>
      </c>
      <c r="C5329" s="55">
        <v>0</v>
      </c>
      <c r="D5329" s="55">
        <v>0</v>
      </c>
      <c r="E5329" s="55">
        <v>0</v>
      </c>
      <c r="F5329" s="55">
        <v>0</v>
      </c>
      <c r="G5329" s="55">
        <v>0</v>
      </c>
      <c r="H5329" s="55">
        <v>0</v>
      </c>
      <c r="I5329" s="55">
        <v>0</v>
      </c>
      <c r="J5329" s="55">
        <v>0</v>
      </c>
      <c r="K5329" s="55">
        <v>9344916.6720158923</v>
      </c>
      <c r="L5329" s="55">
        <v>0</v>
      </c>
      <c r="M5329" s="56">
        <v>9344916.6720158923</v>
      </c>
    </row>
    <row r="5330" spans="1:13" x14ac:dyDescent="0.4">
      <c r="A5330" s="51"/>
      <c r="B5330" s="52">
        <v>5312</v>
      </c>
      <c r="C5330" s="52">
        <v>0</v>
      </c>
      <c r="D5330" s="52">
        <v>0</v>
      </c>
      <c r="E5330" s="52">
        <v>0</v>
      </c>
      <c r="F5330" s="52">
        <v>28916843.192574743</v>
      </c>
      <c r="G5330" s="52">
        <v>0</v>
      </c>
      <c r="H5330" s="52">
        <v>0</v>
      </c>
      <c r="I5330" s="52">
        <v>0</v>
      </c>
      <c r="J5330" s="52">
        <v>0</v>
      </c>
      <c r="K5330" s="52">
        <v>8483941.1334038414</v>
      </c>
      <c r="L5330" s="52">
        <v>0</v>
      </c>
      <c r="M5330" s="53">
        <v>37400784.325978585</v>
      </c>
    </row>
    <row r="5331" spans="1:13" x14ac:dyDescent="0.4">
      <c r="A5331" s="54"/>
      <c r="B5331" s="55">
        <v>5313</v>
      </c>
      <c r="C5331" s="55">
        <v>0</v>
      </c>
      <c r="D5331" s="55">
        <v>0</v>
      </c>
      <c r="E5331" s="55">
        <v>0</v>
      </c>
      <c r="F5331" s="55">
        <v>6284812.4208117845</v>
      </c>
      <c r="G5331" s="55">
        <v>5864999.2612262787</v>
      </c>
      <c r="H5331" s="55">
        <v>0</v>
      </c>
      <c r="I5331" s="55">
        <v>0</v>
      </c>
      <c r="J5331" s="55">
        <v>0</v>
      </c>
      <c r="K5331" s="55">
        <v>0</v>
      </c>
      <c r="L5331" s="55">
        <v>0</v>
      </c>
      <c r="M5331" s="56">
        <v>12149811.682038063</v>
      </c>
    </row>
    <row r="5332" spans="1:13" x14ac:dyDescent="0.4">
      <c r="A5332" s="51"/>
      <c r="B5332" s="52">
        <v>5314</v>
      </c>
      <c r="C5332" s="52">
        <v>0</v>
      </c>
      <c r="D5332" s="52">
        <v>0</v>
      </c>
      <c r="E5332" s="52">
        <v>17287040.583885577</v>
      </c>
      <c r="F5332" s="52">
        <v>0</v>
      </c>
      <c r="G5332" s="52">
        <v>0</v>
      </c>
      <c r="H5332" s="52">
        <v>0</v>
      </c>
      <c r="I5332" s="52">
        <v>0</v>
      </c>
      <c r="J5332" s="52">
        <v>0</v>
      </c>
      <c r="K5332" s="52">
        <v>0</v>
      </c>
      <c r="L5332" s="52">
        <v>0</v>
      </c>
      <c r="M5332" s="53">
        <v>17287040.583885577</v>
      </c>
    </row>
    <row r="5333" spans="1:13" x14ac:dyDescent="0.4">
      <c r="A5333" s="54"/>
      <c r="B5333" s="55">
        <v>5315</v>
      </c>
      <c r="C5333" s="55">
        <v>0</v>
      </c>
      <c r="D5333" s="55">
        <v>5834679.8611497767</v>
      </c>
      <c r="E5333" s="55">
        <v>5770901.8568100724</v>
      </c>
      <c r="F5333" s="55">
        <v>0</v>
      </c>
      <c r="G5333" s="55">
        <v>0</v>
      </c>
      <c r="H5333" s="55">
        <v>0</v>
      </c>
      <c r="I5333" s="55">
        <v>0</v>
      </c>
      <c r="J5333" s="55">
        <v>0</v>
      </c>
      <c r="K5333" s="55">
        <v>0</v>
      </c>
      <c r="L5333" s="55">
        <v>0</v>
      </c>
      <c r="M5333" s="56">
        <v>11605581.717959847</v>
      </c>
    </row>
    <row r="5334" spans="1:13" x14ac:dyDescent="0.4">
      <c r="A5334" s="51"/>
      <c r="B5334" s="52">
        <v>5316</v>
      </c>
      <c r="C5334" s="52">
        <v>0</v>
      </c>
      <c r="D5334" s="52">
        <v>0</v>
      </c>
      <c r="E5334" s="52">
        <v>0</v>
      </c>
      <c r="F5334" s="52">
        <v>0</v>
      </c>
      <c r="G5334" s="52">
        <v>0</v>
      </c>
      <c r="H5334" s="52">
        <v>0</v>
      </c>
      <c r="I5334" s="52">
        <v>0</v>
      </c>
      <c r="J5334" s="52">
        <v>0</v>
      </c>
      <c r="K5334" s="52">
        <v>0</v>
      </c>
      <c r="L5334" s="52">
        <v>0</v>
      </c>
      <c r="M5334" s="53">
        <v>0</v>
      </c>
    </row>
    <row r="5335" spans="1:13" x14ac:dyDescent="0.4">
      <c r="A5335" s="54"/>
      <c r="B5335" s="55">
        <v>5317</v>
      </c>
      <c r="C5335" s="55">
        <v>0</v>
      </c>
      <c r="D5335" s="55">
        <v>28472348.767533462</v>
      </c>
      <c r="E5335" s="55">
        <v>154544396.07083574</v>
      </c>
      <c r="F5335" s="55">
        <v>0</v>
      </c>
      <c r="G5335" s="55">
        <v>0</v>
      </c>
      <c r="H5335" s="55">
        <v>0</v>
      </c>
      <c r="I5335" s="55">
        <v>0</v>
      </c>
      <c r="J5335" s="55">
        <v>0</v>
      </c>
      <c r="K5335" s="55">
        <v>0</v>
      </c>
      <c r="L5335" s="55">
        <v>29059142.886181418</v>
      </c>
      <c r="M5335" s="56">
        <v>212075887.7245506</v>
      </c>
    </row>
    <row r="5336" spans="1:13" x14ac:dyDescent="0.4">
      <c r="A5336" s="51"/>
      <c r="B5336" s="52">
        <v>5318</v>
      </c>
      <c r="C5336" s="52">
        <v>77987389.105480582</v>
      </c>
      <c r="D5336" s="52">
        <v>0</v>
      </c>
      <c r="E5336" s="52">
        <v>0</v>
      </c>
      <c r="F5336" s="52">
        <v>0</v>
      </c>
      <c r="G5336" s="52">
        <v>0</v>
      </c>
      <c r="H5336" s="52">
        <v>0</v>
      </c>
      <c r="I5336" s="52">
        <v>0</v>
      </c>
      <c r="J5336" s="52">
        <v>0</v>
      </c>
      <c r="K5336" s="52">
        <v>0</v>
      </c>
      <c r="L5336" s="52">
        <v>0</v>
      </c>
      <c r="M5336" s="53">
        <v>77987389.105480582</v>
      </c>
    </row>
    <row r="5337" spans="1:13" x14ac:dyDescent="0.4">
      <c r="A5337" s="54"/>
      <c r="B5337" s="55">
        <v>5319</v>
      </c>
      <c r="C5337" s="55">
        <v>0</v>
      </c>
      <c r="D5337" s="55">
        <v>0</v>
      </c>
      <c r="E5337" s="55">
        <v>0</v>
      </c>
      <c r="F5337" s="55">
        <v>0</v>
      </c>
      <c r="G5337" s="55">
        <v>96274410.855147734</v>
      </c>
      <c r="H5337" s="55">
        <v>0</v>
      </c>
      <c r="I5337" s="55">
        <v>3380177671.2501125</v>
      </c>
      <c r="J5337" s="55">
        <v>0</v>
      </c>
      <c r="K5337" s="55">
        <v>0</v>
      </c>
      <c r="L5337" s="55">
        <v>0</v>
      </c>
      <c r="M5337" s="56">
        <v>3476452082.1052604</v>
      </c>
    </row>
    <row r="5338" spans="1:13" x14ac:dyDescent="0.4">
      <c r="A5338" s="51"/>
      <c r="B5338" s="52">
        <v>5320</v>
      </c>
      <c r="C5338" s="52">
        <v>0</v>
      </c>
      <c r="D5338" s="52">
        <v>14799243.821235418</v>
      </c>
      <c r="E5338" s="52">
        <v>0</v>
      </c>
      <c r="F5338" s="52">
        <v>0</v>
      </c>
      <c r="G5338" s="52">
        <v>0</v>
      </c>
      <c r="H5338" s="52">
        <v>0</v>
      </c>
      <c r="I5338" s="52">
        <v>0</v>
      </c>
      <c r="J5338" s="52">
        <v>0</v>
      </c>
      <c r="K5338" s="52">
        <v>0</v>
      </c>
      <c r="L5338" s="52">
        <v>9198116.2641069293</v>
      </c>
      <c r="M5338" s="53">
        <v>23997360.085342348</v>
      </c>
    </row>
    <row r="5339" spans="1:13" x14ac:dyDescent="0.4">
      <c r="A5339" s="54"/>
      <c r="B5339" s="55">
        <v>5321</v>
      </c>
      <c r="C5339" s="55">
        <v>0</v>
      </c>
      <c r="D5339" s="55">
        <v>6829888.6821792405</v>
      </c>
      <c r="E5339" s="55">
        <v>0</v>
      </c>
      <c r="F5339" s="55">
        <v>0</v>
      </c>
      <c r="G5339" s="55">
        <v>0</v>
      </c>
      <c r="H5339" s="55">
        <v>0</v>
      </c>
      <c r="I5339" s="55">
        <v>0</v>
      </c>
      <c r="J5339" s="55">
        <v>0</v>
      </c>
      <c r="K5339" s="55">
        <v>0</v>
      </c>
      <c r="L5339" s="55">
        <v>0</v>
      </c>
      <c r="M5339" s="56">
        <v>6829888.6821792405</v>
      </c>
    </row>
    <row r="5340" spans="1:13" x14ac:dyDescent="0.4">
      <c r="A5340" s="51"/>
      <c r="B5340" s="52">
        <v>5322</v>
      </c>
      <c r="C5340" s="52">
        <v>0</v>
      </c>
      <c r="D5340" s="52">
        <v>0</v>
      </c>
      <c r="E5340" s="52">
        <v>0</v>
      </c>
      <c r="F5340" s="52">
        <v>0</v>
      </c>
      <c r="G5340" s="52">
        <v>24212084.801819418</v>
      </c>
      <c r="H5340" s="52">
        <v>6780953.2078100229</v>
      </c>
      <c r="I5340" s="52">
        <v>0</v>
      </c>
      <c r="J5340" s="52">
        <v>0</v>
      </c>
      <c r="K5340" s="52">
        <v>0</v>
      </c>
      <c r="L5340" s="52">
        <v>0</v>
      </c>
      <c r="M5340" s="53">
        <v>30993038.00962944</v>
      </c>
    </row>
    <row r="5341" spans="1:13" x14ac:dyDescent="0.4">
      <c r="A5341" s="54"/>
      <c r="B5341" s="55">
        <v>5323</v>
      </c>
      <c r="C5341" s="55">
        <v>0</v>
      </c>
      <c r="D5341" s="55">
        <v>37840159.819106869</v>
      </c>
      <c r="E5341" s="55">
        <v>805853861.54207146</v>
      </c>
      <c r="F5341" s="55">
        <v>0</v>
      </c>
      <c r="G5341" s="55">
        <v>0</v>
      </c>
      <c r="H5341" s="55">
        <v>0</v>
      </c>
      <c r="I5341" s="55">
        <v>0</v>
      </c>
      <c r="J5341" s="55">
        <v>0</v>
      </c>
      <c r="K5341" s="55">
        <v>6040841.0051504616</v>
      </c>
      <c r="L5341" s="55">
        <v>0</v>
      </c>
      <c r="M5341" s="56">
        <v>951365295.06092596</v>
      </c>
    </row>
    <row r="5342" spans="1:13" x14ac:dyDescent="0.4">
      <c r="A5342" s="51"/>
      <c r="B5342" s="52">
        <v>5324</v>
      </c>
      <c r="C5342" s="52">
        <v>0</v>
      </c>
      <c r="D5342" s="52">
        <v>0</v>
      </c>
      <c r="E5342" s="52">
        <v>0</v>
      </c>
      <c r="F5342" s="52">
        <v>10653400.009438921</v>
      </c>
      <c r="G5342" s="52">
        <v>0</v>
      </c>
      <c r="H5342" s="52">
        <v>0</v>
      </c>
      <c r="I5342" s="52">
        <v>0</v>
      </c>
      <c r="J5342" s="52">
        <v>0</v>
      </c>
      <c r="K5342" s="52">
        <v>0</v>
      </c>
      <c r="L5342" s="52">
        <v>0</v>
      </c>
      <c r="M5342" s="53">
        <v>10653400.009438921</v>
      </c>
    </row>
    <row r="5343" spans="1:13" x14ac:dyDescent="0.4">
      <c r="A5343" s="54"/>
      <c r="B5343" s="55">
        <v>5325</v>
      </c>
      <c r="C5343" s="55">
        <v>0</v>
      </c>
      <c r="D5343" s="55">
        <v>0</v>
      </c>
      <c r="E5343" s="55">
        <v>0</v>
      </c>
      <c r="F5343" s="55">
        <v>0</v>
      </c>
      <c r="G5343" s="55">
        <v>0</v>
      </c>
      <c r="H5343" s="55">
        <v>0</v>
      </c>
      <c r="I5343" s="55">
        <v>0</v>
      </c>
      <c r="J5343" s="55">
        <v>5767107.5262338007</v>
      </c>
      <c r="K5343" s="55">
        <v>0</v>
      </c>
      <c r="L5343" s="55">
        <v>0</v>
      </c>
      <c r="M5343" s="56">
        <v>0</v>
      </c>
    </row>
    <row r="5344" spans="1:13" x14ac:dyDescent="0.4">
      <c r="A5344" s="51"/>
      <c r="B5344" s="52">
        <v>5326</v>
      </c>
      <c r="C5344" s="52">
        <v>0</v>
      </c>
      <c r="D5344" s="52">
        <v>0</v>
      </c>
      <c r="E5344" s="52">
        <v>0</v>
      </c>
      <c r="F5344" s="52">
        <v>0</v>
      </c>
      <c r="G5344" s="52">
        <v>0</v>
      </c>
      <c r="H5344" s="52">
        <v>0</v>
      </c>
      <c r="I5344" s="52">
        <v>0</v>
      </c>
      <c r="J5344" s="52">
        <v>0</v>
      </c>
      <c r="K5344" s="52">
        <v>0</v>
      </c>
      <c r="L5344" s="52">
        <v>0</v>
      </c>
      <c r="M5344" s="53">
        <v>0</v>
      </c>
    </row>
    <row r="5345" spans="1:13" x14ac:dyDescent="0.4">
      <c r="A5345" s="54"/>
      <c r="B5345" s="55">
        <v>5327</v>
      </c>
      <c r="C5345" s="55">
        <v>0</v>
      </c>
      <c r="D5345" s="55">
        <v>0</v>
      </c>
      <c r="E5345" s="55">
        <v>0</v>
      </c>
      <c r="F5345" s="55">
        <v>15587522.308114642</v>
      </c>
      <c r="G5345" s="55">
        <v>0</v>
      </c>
      <c r="H5345" s="55">
        <v>0</v>
      </c>
      <c r="I5345" s="55">
        <v>0</v>
      </c>
      <c r="J5345" s="55">
        <v>0</v>
      </c>
      <c r="K5345" s="55">
        <v>0</v>
      </c>
      <c r="L5345" s="55">
        <v>0</v>
      </c>
      <c r="M5345" s="56">
        <v>15587522.308114642</v>
      </c>
    </row>
    <row r="5346" spans="1:13" x14ac:dyDescent="0.4">
      <c r="A5346" s="51"/>
      <c r="B5346" s="52">
        <v>5328</v>
      </c>
      <c r="C5346" s="52">
        <v>0</v>
      </c>
      <c r="D5346" s="52">
        <v>0</v>
      </c>
      <c r="E5346" s="52">
        <v>0</v>
      </c>
      <c r="F5346" s="52">
        <v>0</v>
      </c>
      <c r="G5346" s="52">
        <v>0</v>
      </c>
      <c r="H5346" s="52">
        <v>12233592.077930544</v>
      </c>
      <c r="I5346" s="52">
        <v>0</v>
      </c>
      <c r="J5346" s="52">
        <v>0</v>
      </c>
      <c r="K5346" s="52">
        <v>0</v>
      </c>
      <c r="L5346" s="52">
        <v>0</v>
      </c>
      <c r="M5346" s="53">
        <v>12233592.077930544</v>
      </c>
    </row>
    <row r="5347" spans="1:13" x14ac:dyDescent="0.4">
      <c r="A5347" s="54"/>
      <c r="B5347" s="55">
        <v>5329</v>
      </c>
      <c r="C5347" s="55">
        <v>0</v>
      </c>
      <c r="D5347" s="55">
        <v>0</v>
      </c>
      <c r="E5347" s="55">
        <v>0</v>
      </c>
      <c r="F5347" s="55">
        <v>0</v>
      </c>
      <c r="G5347" s="55">
        <v>0</v>
      </c>
      <c r="H5347" s="55">
        <v>0</v>
      </c>
      <c r="I5347" s="55">
        <v>0</v>
      </c>
      <c r="J5347" s="55">
        <v>0</v>
      </c>
      <c r="K5347" s="55">
        <v>0</v>
      </c>
      <c r="L5347" s="55">
        <v>0</v>
      </c>
      <c r="M5347" s="56">
        <v>0</v>
      </c>
    </row>
    <row r="5348" spans="1:13" x14ac:dyDescent="0.4">
      <c r="A5348" s="51"/>
      <c r="B5348" s="52">
        <v>5330</v>
      </c>
      <c r="C5348" s="52">
        <v>8930289.0853484701</v>
      </c>
      <c r="D5348" s="52">
        <v>0</v>
      </c>
      <c r="E5348" s="52">
        <v>0</v>
      </c>
      <c r="F5348" s="52">
        <v>0</v>
      </c>
      <c r="G5348" s="52">
        <v>0</v>
      </c>
      <c r="H5348" s="52">
        <v>0</v>
      </c>
      <c r="I5348" s="52">
        <v>0</v>
      </c>
      <c r="J5348" s="52">
        <v>0</v>
      </c>
      <c r="K5348" s="52">
        <v>53954121.272165477</v>
      </c>
      <c r="L5348" s="52">
        <v>0</v>
      </c>
      <c r="M5348" s="53">
        <v>62884410.357513949</v>
      </c>
    </row>
    <row r="5349" spans="1:13" x14ac:dyDescent="0.4">
      <c r="A5349" s="54"/>
      <c r="B5349" s="55">
        <v>5331</v>
      </c>
      <c r="C5349" s="55">
        <v>0</v>
      </c>
      <c r="D5349" s="55">
        <v>0</v>
      </c>
      <c r="E5349" s="55">
        <v>0</v>
      </c>
      <c r="F5349" s="55">
        <v>8437120.4295399785</v>
      </c>
      <c r="G5349" s="55">
        <v>0</v>
      </c>
      <c r="H5349" s="55">
        <v>143360797.78913397</v>
      </c>
      <c r="I5349" s="55">
        <v>20452880.925975267</v>
      </c>
      <c r="J5349" s="55">
        <v>0</v>
      </c>
      <c r="K5349" s="55">
        <v>0</v>
      </c>
      <c r="L5349" s="55">
        <v>0</v>
      </c>
      <c r="M5349" s="56">
        <v>172250799.14464921</v>
      </c>
    </row>
    <row r="5350" spans="1:13" x14ac:dyDescent="0.4">
      <c r="A5350" s="51"/>
      <c r="B5350" s="52">
        <v>5332</v>
      </c>
      <c r="C5350" s="52">
        <v>6486287.7734472957</v>
      </c>
      <c r="D5350" s="52">
        <v>0</v>
      </c>
      <c r="E5350" s="52">
        <v>5771142.3496590462</v>
      </c>
      <c r="F5350" s="52">
        <v>0</v>
      </c>
      <c r="G5350" s="52">
        <v>0</v>
      </c>
      <c r="H5350" s="52">
        <v>0</v>
      </c>
      <c r="I5350" s="52">
        <v>0</v>
      </c>
      <c r="J5350" s="52">
        <v>0</v>
      </c>
      <c r="K5350" s="52">
        <v>0</v>
      </c>
      <c r="L5350" s="52">
        <v>0</v>
      </c>
      <c r="M5350" s="53">
        <v>18157890.212765403</v>
      </c>
    </row>
    <row r="5351" spans="1:13" x14ac:dyDescent="0.4">
      <c r="A5351" s="54"/>
      <c r="B5351" s="55">
        <v>5333</v>
      </c>
      <c r="C5351" s="55">
        <v>421084913.13135481</v>
      </c>
      <c r="D5351" s="55">
        <v>0</v>
      </c>
      <c r="E5351" s="55">
        <v>0</v>
      </c>
      <c r="F5351" s="55">
        <v>0</v>
      </c>
      <c r="G5351" s="55">
        <v>0</v>
      </c>
      <c r="H5351" s="55">
        <v>0</v>
      </c>
      <c r="I5351" s="55">
        <v>0</v>
      </c>
      <c r="J5351" s="55">
        <v>0</v>
      </c>
      <c r="K5351" s="55">
        <v>0</v>
      </c>
      <c r="L5351" s="55">
        <v>0</v>
      </c>
      <c r="M5351" s="56">
        <v>428186367.19759083</v>
      </c>
    </row>
    <row r="5352" spans="1:13" x14ac:dyDescent="0.4">
      <c r="A5352" s="51"/>
      <c r="B5352" s="52">
        <v>5334</v>
      </c>
      <c r="C5352" s="52">
        <v>173971221.44834876</v>
      </c>
      <c r="D5352" s="52">
        <v>0</v>
      </c>
      <c r="E5352" s="52">
        <v>0</v>
      </c>
      <c r="F5352" s="52">
        <v>39303806.294205666</v>
      </c>
      <c r="G5352" s="52">
        <v>0</v>
      </c>
      <c r="H5352" s="52">
        <v>0</v>
      </c>
      <c r="I5352" s="52">
        <v>0</v>
      </c>
      <c r="J5352" s="52">
        <v>0</v>
      </c>
      <c r="K5352" s="52">
        <v>0</v>
      </c>
      <c r="L5352" s="52">
        <v>0</v>
      </c>
      <c r="M5352" s="53">
        <v>213275027.74255443</v>
      </c>
    </row>
    <row r="5353" spans="1:13" x14ac:dyDescent="0.4">
      <c r="A5353" s="54"/>
      <c r="B5353" s="55">
        <v>5335</v>
      </c>
      <c r="C5353" s="55">
        <v>0</v>
      </c>
      <c r="D5353" s="55">
        <v>0</v>
      </c>
      <c r="E5353" s="55">
        <v>0</v>
      </c>
      <c r="F5353" s="55">
        <v>0</v>
      </c>
      <c r="G5353" s="55">
        <v>0</v>
      </c>
      <c r="H5353" s="55">
        <v>0</v>
      </c>
      <c r="I5353" s="55">
        <v>0</v>
      </c>
      <c r="J5353" s="55">
        <v>0</v>
      </c>
      <c r="K5353" s="55">
        <v>0</v>
      </c>
      <c r="L5353" s="55">
        <v>0</v>
      </c>
      <c r="M5353" s="56">
        <v>0</v>
      </c>
    </row>
    <row r="5354" spans="1:13" x14ac:dyDescent="0.4">
      <c r="A5354" s="51"/>
      <c r="B5354" s="52">
        <v>5336</v>
      </c>
      <c r="C5354" s="52">
        <v>0</v>
      </c>
      <c r="D5354" s="52">
        <v>0</v>
      </c>
      <c r="E5354" s="52">
        <v>0</v>
      </c>
      <c r="F5354" s="52">
        <v>0</v>
      </c>
      <c r="G5354" s="52">
        <v>0</v>
      </c>
      <c r="H5354" s="52">
        <v>0</v>
      </c>
      <c r="I5354" s="52">
        <v>10802566.830307102</v>
      </c>
      <c r="J5354" s="52">
        <v>0</v>
      </c>
      <c r="K5354" s="52">
        <v>0</v>
      </c>
      <c r="L5354" s="52">
        <v>0</v>
      </c>
      <c r="M5354" s="53">
        <v>10802566.830307102</v>
      </c>
    </row>
    <row r="5355" spans="1:13" x14ac:dyDescent="0.4">
      <c r="A5355" s="54"/>
      <c r="B5355" s="55">
        <v>5337</v>
      </c>
      <c r="C5355" s="55">
        <v>0</v>
      </c>
      <c r="D5355" s="55">
        <v>0</v>
      </c>
      <c r="E5355" s="55">
        <v>0</v>
      </c>
      <c r="F5355" s="55">
        <v>0</v>
      </c>
      <c r="G5355" s="55">
        <v>0</v>
      </c>
      <c r="H5355" s="55">
        <v>0</v>
      </c>
      <c r="I5355" s="55">
        <v>0</v>
      </c>
      <c r="J5355" s="55">
        <v>0</v>
      </c>
      <c r="K5355" s="55">
        <v>0</v>
      </c>
      <c r="L5355" s="55">
        <v>0</v>
      </c>
      <c r="M5355" s="56">
        <v>0</v>
      </c>
    </row>
    <row r="5356" spans="1:13" x14ac:dyDescent="0.4">
      <c r="A5356" s="51"/>
      <c r="B5356" s="52">
        <v>5338</v>
      </c>
      <c r="C5356" s="52">
        <v>0</v>
      </c>
      <c r="D5356" s="52">
        <v>0</v>
      </c>
      <c r="E5356" s="52">
        <v>0</v>
      </c>
      <c r="F5356" s="52">
        <v>0</v>
      </c>
      <c r="G5356" s="52">
        <v>0</v>
      </c>
      <c r="H5356" s="52">
        <v>0</v>
      </c>
      <c r="I5356" s="52">
        <v>0</v>
      </c>
      <c r="J5356" s="52">
        <v>0</v>
      </c>
      <c r="K5356" s="52">
        <v>0</v>
      </c>
      <c r="L5356" s="52">
        <v>0</v>
      </c>
      <c r="M5356" s="53">
        <v>0</v>
      </c>
    </row>
    <row r="5357" spans="1:13" x14ac:dyDescent="0.4">
      <c r="A5357" s="54"/>
      <c r="B5357" s="55">
        <v>5339</v>
      </c>
      <c r="C5357" s="55">
        <v>0</v>
      </c>
      <c r="D5357" s="55">
        <v>0</v>
      </c>
      <c r="E5357" s="55">
        <v>0</v>
      </c>
      <c r="F5357" s="55">
        <v>37677573.766525201</v>
      </c>
      <c r="G5357" s="55">
        <v>0</v>
      </c>
      <c r="H5357" s="55">
        <v>5793928.402087668</v>
      </c>
      <c r="I5357" s="55">
        <v>0</v>
      </c>
      <c r="J5357" s="55">
        <v>0</v>
      </c>
      <c r="K5357" s="55">
        <v>0</v>
      </c>
      <c r="L5357" s="55">
        <v>0</v>
      </c>
      <c r="M5357" s="56">
        <v>59713692.097884968</v>
      </c>
    </row>
    <row r="5358" spans="1:13" x14ac:dyDescent="0.4">
      <c r="A5358" s="51"/>
      <c r="B5358" s="52">
        <v>5340</v>
      </c>
      <c r="C5358" s="52">
        <v>6289050.3034273703</v>
      </c>
      <c r="D5358" s="52">
        <v>0</v>
      </c>
      <c r="E5358" s="52">
        <v>0</v>
      </c>
      <c r="F5358" s="52">
        <v>0</v>
      </c>
      <c r="G5358" s="52">
        <v>0</v>
      </c>
      <c r="H5358" s="52">
        <v>0</v>
      </c>
      <c r="I5358" s="52">
        <v>0</v>
      </c>
      <c r="J5358" s="52">
        <v>0</v>
      </c>
      <c r="K5358" s="52">
        <v>0</v>
      </c>
      <c r="L5358" s="52">
        <v>0</v>
      </c>
      <c r="M5358" s="53">
        <v>6289050.3034273703</v>
      </c>
    </row>
    <row r="5359" spans="1:13" x14ac:dyDescent="0.4">
      <c r="A5359" s="54"/>
      <c r="B5359" s="55">
        <v>5341</v>
      </c>
      <c r="C5359" s="55">
        <v>0</v>
      </c>
      <c r="D5359" s="55">
        <v>0</v>
      </c>
      <c r="E5359" s="55">
        <v>0</v>
      </c>
      <c r="F5359" s="55">
        <v>71095783.831798911</v>
      </c>
      <c r="G5359" s="55">
        <v>0</v>
      </c>
      <c r="H5359" s="55">
        <v>0</v>
      </c>
      <c r="I5359" s="55">
        <v>0</v>
      </c>
      <c r="J5359" s="55">
        <v>0</v>
      </c>
      <c r="K5359" s="55">
        <v>0</v>
      </c>
      <c r="L5359" s="55">
        <v>0</v>
      </c>
      <c r="M5359" s="56">
        <v>71095783.831798911</v>
      </c>
    </row>
    <row r="5360" spans="1:13" x14ac:dyDescent="0.4">
      <c r="A5360" s="51"/>
      <c r="B5360" s="52">
        <v>5342</v>
      </c>
      <c r="C5360" s="52">
        <v>0</v>
      </c>
      <c r="D5360" s="52">
        <v>0</v>
      </c>
      <c r="E5360" s="52">
        <v>0</v>
      </c>
      <c r="F5360" s="52">
        <v>0</v>
      </c>
      <c r="G5360" s="52">
        <v>0</v>
      </c>
      <c r="H5360" s="52">
        <v>0</v>
      </c>
      <c r="I5360" s="52">
        <v>0</v>
      </c>
      <c r="J5360" s="52">
        <v>0</v>
      </c>
      <c r="K5360" s="52">
        <v>0</v>
      </c>
      <c r="L5360" s="52">
        <v>0</v>
      </c>
      <c r="M5360" s="53">
        <v>0</v>
      </c>
    </row>
    <row r="5361" spans="1:13" x14ac:dyDescent="0.4">
      <c r="A5361" s="54"/>
      <c r="B5361" s="55">
        <v>5343</v>
      </c>
      <c r="C5361" s="55">
        <v>0</v>
      </c>
      <c r="D5361" s="55">
        <v>0</v>
      </c>
      <c r="E5361" s="55">
        <v>0</v>
      </c>
      <c r="F5361" s="55">
        <v>86216340.971596777</v>
      </c>
      <c r="G5361" s="55">
        <v>0</v>
      </c>
      <c r="H5361" s="55">
        <v>0</v>
      </c>
      <c r="I5361" s="55">
        <v>0</v>
      </c>
      <c r="J5361" s="55">
        <v>0</v>
      </c>
      <c r="K5361" s="55">
        <v>0</v>
      </c>
      <c r="L5361" s="55">
        <v>0</v>
      </c>
      <c r="M5361" s="56">
        <v>86216340.971596777</v>
      </c>
    </row>
    <row r="5362" spans="1:13" x14ac:dyDescent="0.4">
      <c r="A5362" s="51"/>
      <c r="B5362" s="52">
        <v>5344</v>
      </c>
      <c r="C5362" s="52">
        <v>0</v>
      </c>
      <c r="D5362" s="52">
        <v>0</v>
      </c>
      <c r="E5362" s="52">
        <v>0</v>
      </c>
      <c r="F5362" s="52">
        <v>0</v>
      </c>
      <c r="G5362" s="52">
        <v>0</v>
      </c>
      <c r="H5362" s="52">
        <v>0</v>
      </c>
      <c r="I5362" s="52">
        <v>0</v>
      </c>
      <c r="J5362" s="52">
        <v>0</v>
      </c>
      <c r="K5362" s="52">
        <v>0</v>
      </c>
      <c r="L5362" s="52">
        <v>0</v>
      </c>
      <c r="M5362" s="53">
        <v>0</v>
      </c>
    </row>
    <row r="5363" spans="1:13" x14ac:dyDescent="0.4">
      <c r="A5363" s="54"/>
      <c r="B5363" s="55">
        <v>5345</v>
      </c>
      <c r="C5363" s="55">
        <v>0</v>
      </c>
      <c r="D5363" s="55">
        <v>0</v>
      </c>
      <c r="E5363" s="55">
        <v>0</v>
      </c>
      <c r="F5363" s="55">
        <v>0</v>
      </c>
      <c r="G5363" s="55">
        <v>0</v>
      </c>
      <c r="H5363" s="55">
        <v>0</v>
      </c>
      <c r="I5363" s="55">
        <v>0</v>
      </c>
      <c r="J5363" s="55">
        <v>0</v>
      </c>
      <c r="K5363" s="55">
        <v>0</v>
      </c>
      <c r="L5363" s="55">
        <v>0</v>
      </c>
      <c r="M5363" s="56">
        <v>0</v>
      </c>
    </row>
    <row r="5364" spans="1:13" x14ac:dyDescent="0.4">
      <c r="A5364" s="51"/>
      <c r="B5364" s="52">
        <v>5346</v>
      </c>
      <c r="C5364" s="52">
        <v>0</v>
      </c>
      <c r="D5364" s="52">
        <v>0</v>
      </c>
      <c r="E5364" s="52">
        <v>0</v>
      </c>
      <c r="F5364" s="52">
        <v>0</v>
      </c>
      <c r="G5364" s="52">
        <v>0</v>
      </c>
      <c r="H5364" s="52">
        <v>5828196.9764591325</v>
      </c>
      <c r="I5364" s="52">
        <v>0</v>
      </c>
      <c r="J5364" s="52">
        <v>0</v>
      </c>
      <c r="K5364" s="52">
        <v>0</v>
      </c>
      <c r="L5364" s="52">
        <v>0</v>
      </c>
      <c r="M5364" s="53">
        <v>5828196.9764591325</v>
      </c>
    </row>
    <row r="5365" spans="1:13" x14ac:dyDescent="0.4">
      <c r="A5365" s="54"/>
      <c r="B5365" s="55">
        <v>5347</v>
      </c>
      <c r="C5365" s="55">
        <v>0</v>
      </c>
      <c r="D5365" s="55">
        <v>0</v>
      </c>
      <c r="E5365" s="55">
        <v>0</v>
      </c>
      <c r="F5365" s="55">
        <v>0</v>
      </c>
      <c r="G5365" s="55">
        <v>0</v>
      </c>
      <c r="H5365" s="55">
        <v>8195546.9779856764</v>
      </c>
      <c r="I5365" s="55">
        <v>0</v>
      </c>
      <c r="J5365" s="55">
        <v>0</v>
      </c>
      <c r="K5365" s="55">
        <v>0</v>
      </c>
      <c r="L5365" s="55">
        <v>0</v>
      </c>
      <c r="M5365" s="56">
        <v>8195546.9779856764</v>
      </c>
    </row>
    <row r="5366" spans="1:13" x14ac:dyDescent="0.4">
      <c r="A5366" s="51"/>
      <c r="B5366" s="52">
        <v>5348</v>
      </c>
      <c r="C5366" s="52">
        <v>0</v>
      </c>
      <c r="D5366" s="52">
        <v>0</v>
      </c>
      <c r="E5366" s="52">
        <v>0</v>
      </c>
      <c r="F5366" s="52">
        <v>0</v>
      </c>
      <c r="G5366" s="52">
        <v>0</v>
      </c>
      <c r="H5366" s="52">
        <v>0</v>
      </c>
      <c r="I5366" s="52">
        <v>0</v>
      </c>
      <c r="J5366" s="52">
        <v>0</v>
      </c>
      <c r="K5366" s="52">
        <v>0</v>
      </c>
      <c r="L5366" s="52">
        <v>0</v>
      </c>
      <c r="M5366" s="53">
        <v>0</v>
      </c>
    </row>
    <row r="5367" spans="1:13" x14ac:dyDescent="0.4">
      <c r="A5367" s="54"/>
      <c r="B5367" s="55">
        <v>5349</v>
      </c>
      <c r="C5367" s="55">
        <v>8805590.615086833</v>
      </c>
      <c r="D5367" s="55">
        <v>0</v>
      </c>
      <c r="E5367" s="55">
        <v>5790611.1457080469</v>
      </c>
      <c r="F5367" s="55">
        <v>20785279.321877927</v>
      </c>
      <c r="G5367" s="55">
        <v>0</v>
      </c>
      <c r="H5367" s="55">
        <v>0</v>
      </c>
      <c r="I5367" s="55">
        <v>0</v>
      </c>
      <c r="J5367" s="55">
        <v>6250190.1354271602</v>
      </c>
      <c r="K5367" s="55">
        <v>0</v>
      </c>
      <c r="L5367" s="55">
        <v>0</v>
      </c>
      <c r="M5367" s="56">
        <v>35381481.082672805</v>
      </c>
    </row>
    <row r="5368" spans="1:13" x14ac:dyDescent="0.4">
      <c r="A5368" s="51"/>
      <c r="B5368" s="52">
        <v>5350</v>
      </c>
      <c r="C5368" s="52">
        <v>7633012.3447019476</v>
      </c>
      <c r="D5368" s="52">
        <v>0</v>
      </c>
      <c r="E5368" s="52">
        <v>0</v>
      </c>
      <c r="F5368" s="52">
        <v>0</v>
      </c>
      <c r="G5368" s="52">
        <v>23532193.259240627</v>
      </c>
      <c r="H5368" s="52">
        <v>0</v>
      </c>
      <c r="I5368" s="52">
        <v>0</v>
      </c>
      <c r="J5368" s="52">
        <v>0</v>
      </c>
      <c r="K5368" s="52">
        <v>0</v>
      </c>
      <c r="L5368" s="52">
        <v>0</v>
      </c>
      <c r="M5368" s="53">
        <v>31165205.603942573</v>
      </c>
    </row>
    <row r="5369" spans="1:13" x14ac:dyDescent="0.4">
      <c r="A5369" s="54"/>
      <c r="B5369" s="55">
        <v>5351</v>
      </c>
      <c r="C5369" s="55">
        <v>0</v>
      </c>
      <c r="D5369" s="55">
        <v>0</v>
      </c>
      <c r="E5369" s="55">
        <v>0</v>
      </c>
      <c r="F5369" s="55">
        <v>0</v>
      </c>
      <c r="G5369" s="55">
        <v>0</v>
      </c>
      <c r="H5369" s="55">
        <v>0</v>
      </c>
      <c r="I5369" s="55">
        <v>0</v>
      </c>
      <c r="J5369" s="55">
        <v>0</v>
      </c>
      <c r="K5369" s="55">
        <v>0</v>
      </c>
      <c r="L5369" s="55">
        <v>0</v>
      </c>
      <c r="M5369" s="56">
        <v>0</v>
      </c>
    </row>
    <row r="5370" spans="1:13" x14ac:dyDescent="0.4">
      <c r="A5370" s="51"/>
      <c r="B5370" s="52">
        <v>5352</v>
      </c>
      <c r="C5370" s="52">
        <v>0</v>
      </c>
      <c r="D5370" s="52">
        <v>12360009.372225529</v>
      </c>
      <c r="E5370" s="52">
        <v>0</v>
      </c>
      <c r="F5370" s="52">
        <v>0</v>
      </c>
      <c r="G5370" s="52">
        <v>0</v>
      </c>
      <c r="H5370" s="52">
        <v>6796619.0211456567</v>
      </c>
      <c r="I5370" s="52">
        <v>0</v>
      </c>
      <c r="J5370" s="52">
        <v>6973389.5960389022</v>
      </c>
      <c r="K5370" s="52">
        <v>0</v>
      </c>
      <c r="L5370" s="52">
        <v>0</v>
      </c>
      <c r="M5370" s="53">
        <v>19156628.393371183</v>
      </c>
    </row>
    <row r="5371" spans="1:13" x14ac:dyDescent="0.4">
      <c r="A5371" s="54"/>
      <c r="B5371" s="55">
        <v>5353</v>
      </c>
      <c r="C5371" s="55">
        <v>0</v>
      </c>
      <c r="D5371" s="55">
        <v>10174074.599999754</v>
      </c>
      <c r="E5371" s="55">
        <v>0</v>
      </c>
      <c r="F5371" s="55">
        <v>0</v>
      </c>
      <c r="G5371" s="55">
        <v>0</v>
      </c>
      <c r="H5371" s="55">
        <v>0</v>
      </c>
      <c r="I5371" s="55">
        <v>6446178.9401566386</v>
      </c>
      <c r="J5371" s="55">
        <v>0</v>
      </c>
      <c r="K5371" s="55">
        <v>0</v>
      </c>
      <c r="L5371" s="55">
        <v>75532830.686142862</v>
      </c>
      <c r="M5371" s="56">
        <v>92153084.226299271</v>
      </c>
    </row>
    <row r="5372" spans="1:13" x14ac:dyDescent="0.4">
      <c r="A5372" s="51"/>
      <c r="B5372" s="52">
        <v>5354</v>
      </c>
      <c r="C5372" s="52">
        <v>0</v>
      </c>
      <c r="D5372" s="52">
        <v>0</v>
      </c>
      <c r="E5372" s="52">
        <v>0</v>
      </c>
      <c r="F5372" s="52">
        <v>0</v>
      </c>
      <c r="G5372" s="52">
        <v>0</v>
      </c>
      <c r="H5372" s="52">
        <v>0</v>
      </c>
      <c r="I5372" s="52">
        <v>13371577.578149904</v>
      </c>
      <c r="J5372" s="52">
        <v>0</v>
      </c>
      <c r="K5372" s="52">
        <v>0</v>
      </c>
      <c r="L5372" s="52">
        <v>0</v>
      </c>
      <c r="M5372" s="53">
        <v>19126951.170768939</v>
      </c>
    </row>
    <row r="5373" spans="1:13" x14ac:dyDescent="0.4">
      <c r="A5373" s="54"/>
      <c r="B5373" s="55">
        <v>5355</v>
      </c>
      <c r="C5373" s="55">
        <v>0</v>
      </c>
      <c r="D5373" s="55">
        <v>0</v>
      </c>
      <c r="E5373" s="55">
        <v>0</v>
      </c>
      <c r="F5373" s="55">
        <v>0</v>
      </c>
      <c r="G5373" s="55">
        <v>0</v>
      </c>
      <c r="H5373" s="55">
        <v>0</v>
      </c>
      <c r="I5373" s="55">
        <v>0</v>
      </c>
      <c r="J5373" s="55">
        <v>0</v>
      </c>
      <c r="K5373" s="55">
        <v>0</v>
      </c>
      <c r="L5373" s="55">
        <v>0</v>
      </c>
      <c r="M5373" s="56">
        <v>0</v>
      </c>
    </row>
    <row r="5374" spans="1:13" x14ac:dyDescent="0.4">
      <c r="A5374" s="51"/>
      <c r="B5374" s="52">
        <v>5356</v>
      </c>
      <c r="C5374" s="52">
        <v>0</v>
      </c>
      <c r="D5374" s="52">
        <v>7992765.4730722988</v>
      </c>
      <c r="E5374" s="52">
        <v>0</v>
      </c>
      <c r="F5374" s="52">
        <v>0</v>
      </c>
      <c r="G5374" s="52">
        <v>0</v>
      </c>
      <c r="H5374" s="52">
        <v>0</v>
      </c>
      <c r="I5374" s="52">
        <v>0</v>
      </c>
      <c r="J5374" s="52">
        <v>0</v>
      </c>
      <c r="K5374" s="52">
        <v>0</v>
      </c>
      <c r="L5374" s="52">
        <v>0</v>
      </c>
      <c r="M5374" s="53">
        <v>7992765.4730722988</v>
      </c>
    </row>
    <row r="5375" spans="1:13" x14ac:dyDescent="0.4">
      <c r="A5375" s="54"/>
      <c r="B5375" s="55">
        <v>5357</v>
      </c>
      <c r="C5375" s="55">
        <v>0</v>
      </c>
      <c r="D5375" s="55">
        <v>0</v>
      </c>
      <c r="E5375" s="55">
        <v>0</v>
      </c>
      <c r="F5375" s="55">
        <v>0</v>
      </c>
      <c r="G5375" s="55">
        <v>0</v>
      </c>
      <c r="H5375" s="55">
        <v>0</v>
      </c>
      <c r="I5375" s="55">
        <v>0</v>
      </c>
      <c r="J5375" s="55">
        <v>0</v>
      </c>
      <c r="K5375" s="55">
        <v>0</v>
      </c>
      <c r="L5375" s="55">
        <v>0</v>
      </c>
      <c r="M5375" s="56">
        <v>0</v>
      </c>
    </row>
    <row r="5376" spans="1:13" x14ac:dyDescent="0.4">
      <c r="A5376" s="51"/>
      <c r="B5376" s="52">
        <v>5358</v>
      </c>
      <c r="C5376" s="52">
        <v>0</v>
      </c>
      <c r="D5376" s="52">
        <v>0</v>
      </c>
      <c r="E5376" s="52">
        <v>0</v>
      </c>
      <c r="F5376" s="52">
        <v>0</v>
      </c>
      <c r="G5376" s="52">
        <v>0</v>
      </c>
      <c r="H5376" s="52">
        <v>0</v>
      </c>
      <c r="I5376" s="52">
        <v>0</v>
      </c>
      <c r="J5376" s="52">
        <v>0</v>
      </c>
      <c r="K5376" s="52">
        <v>0</v>
      </c>
      <c r="L5376" s="52">
        <v>0</v>
      </c>
      <c r="M5376" s="53">
        <v>0</v>
      </c>
    </row>
    <row r="5377" spans="1:13" x14ac:dyDescent="0.4">
      <c r="A5377" s="54"/>
      <c r="B5377" s="55">
        <v>5359</v>
      </c>
      <c r="C5377" s="55">
        <v>0</v>
      </c>
      <c r="D5377" s="55">
        <v>0</v>
      </c>
      <c r="E5377" s="55">
        <v>0</v>
      </c>
      <c r="F5377" s="55">
        <v>0</v>
      </c>
      <c r="G5377" s="55">
        <v>0</v>
      </c>
      <c r="H5377" s="55">
        <v>0</v>
      </c>
      <c r="I5377" s="55">
        <v>0</v>
      </c>
      <c r="J5377" s="55">
        <v>0</v>
      </c>
      <c r="K5377" s="55">
        <v>0</v>
      </c>
      <c r="L5377" s="55">
        <v>0</v>
      </c>
      <c r="M5377" s="56">
        <v>0</v>
      </c>
    </row>
    <row r="5378" spans="1:13" x14ac:dyDescent="0.4">
      <c r="A5378" s="51"/>
      <c r="B5378" s="52">
        <v>5360</v>
      </c>
      <c r="C5378" s="52">
        <v>0</v>
      </c>
      <c r="D5378" s="52">
        <v>0</v>
      </c>
      <c r="E5378" s="52">
        <v>0</v>
      </c>
      <c r="F5378" s="52">
        <v>0</v>
      </c>
      <c r="G5378" s="52">
        <v>0</v>
      </c>
      <c r="H5378" s="52">
        <v>0</v>
      </c>
      <c r="I5378" s="52">
        <v>0</v>
      </c>
      <c r="J5378" s="52">
        <v>0</v>
      </c>
      <c r="K5378" s="52">
        <v>0</v>
      </c>
      <c r="L5378" s="52">
        <v>0</v>
      </c>
      <c r="M5378" s="53">
        <v>0</v>
      </c>
    </row>
    <row r="5379" spans="1:13" x14ac:dyDescent="0.4">
      <c r="A5379" s="54"/>
      <c r="B5379" s="55">
        <v>5361</v>
      </c>
      <c r="C5379" s="55">
        <v>0</v>
      </c>
      <c r="D5379" s="55">
        <v>0</v>
      </c>
      <c r="E5379" s="55">
        <v>0</v>
      </c>
      <c r="F5379" s="55">
        <v>0</v>
      </c>
      <c r="G5379" s="55">
        <v>0</v>
      </c>
      <c r="H5379" s="55">
        <v>0</v>
      </c>
      <c r="I5379" s="55">
        <v>0</v>
      </c>
      <c r="J5379" s="55">
        <v>0</v>
      </c>
      <c r="K5379" s="55">
        <v>0</v>
      </c>
      <c r="L5379" s="55">
        <v>0</v>
      </c>
      <c r="M5379" s="56">
        <v>0</v>
      </c>
    </row>
    <row r="5380" spans="1:13" x14ac:dyDescent="0.4">
      <c r="A5380" s="51"/>
      <c r="B5380" s="52">
        <v>5362</v>
      </c>
      <c r="C5380" s="52">
        <v>0</v>
      </c>
      <c r="D5380" s="52">
        <v>0</v>
      </c>
      <c r="E5380" s="52">
        <v>0</v>
      </c>
      <c r="F5380" s="52">
        <v>32113343.132409669</v>
      </c>
      <c r="G5380" s="52">
        <v>0</v>
      </c>
      <c r="H5380" s="52">
        <v>0</v>
      </c>
      <c r="I5380" s="52">
        <v>0</v>
      </c>
      <c r="J5380" s="52">
        <v>0</v>
      </c>
      <c r="K5380" s="52">
        <v>0</v>
      </c>
      <c r="L5380" s="52">
        <v>0</v>
      </c>
      <c r="M5380" s="53">
        <v>40831799.18737217</v>
      </c>
    </row>
    <row r="5381" spans="1:13" x14ac:dyDescent="0.4">
      <c r="A5381" s="54"/>
      <c r="B5381" s="55">
        <v>5363</v>
      </c>
      <c r="C5381" s="55">
        <v>0</v>
      </c>
      <c r="D5381" s="55">
        <v>0</v>
      </c>
      <c r="E5381" s="55">
        <v>0</v>
      </c>
      <c r="F5381" s="55">
        <v>0</v>
      </c>
      <c r="G5381" s="55">
        <v>0</v>
      </c>
      <c r="H5381" s="55">
        <v>0</v>
      </c>
      <c r="I5381" s="55">
        <v>0</v>
      </c>
      <c r="J5381" s="55">
        <v>0</v>
      </c>
      <c r="K5381" s="55">
        <v>0</v>
      </c>
      <c r="L5381" s="55">
        <v>0</v>
      </c>
      <c r="M5381" s="56">
        <v>6111865.7000122527</v>
      </c>
    </row>
    <row r="5382" spans="1:13" x14ac:dyDescent="0.4">
      <c r="A5382" s="51"/>
      <c r="B5382" s="52">
        <v>5364</v>
      </c>
      <c r="C5382" s="52">
        <v>0</v>
      </c>
      <c r="D5382" s="52">
        <v>0</v>
      </c>
      <c r="E5382" s="52">
        <v>0</v>
      </c>
      <c r="F5382" s="52">
        <v>0</v>
      </c>
      <c r="G5382" s="52">
        <v>0</v>
      </c>
      <c r="H5382" s="52">
        <v>0</v>
      </c>
      <c r="I5382" s="52">
        <v>0</v>
      </c>
      <c r="J5382" s="52">
        <v>35603163.892863438</v>
      </c>
      <c r="K5382" s="52">
        <v>0</v>
      </c>
      <c r="L5382" s="52">
        <v>0</v>
      </c>
      <c r="M5382" s="53">
        <v>0</v>
      </c>
    </row>
    <row r="5383" spans="1:13" x14ac:dyDescent="0.4">
      <c r="A5383" s="54"/>
      <c r="B5383" s="55">
        <v>5365</v>
      </c>
      <c r="C5383" s="55">
        <v>0</v>
      </c>
      <c r="D5383" s="55">
        <v>0</v>
      </c>
      <c r="E5383" s="55">
        <v>0</v>
      </c>
      <c r="F5383" s="55">
        <v>0</v>
      </c>
      <c r="G5383" s="55">
        <v>12498299.156955495</v>
      </c>
      <c r="H5383" s="55">
        <v>0</v>
      </c>
      <c r="I5383" s="55">
        <v>0</v>
      </c>
      <c r="J5383" s="55">
        <v>0</v>
      </c>
      <c r="K5383" s="55">
        <v>0</v>
      </c>
      <c r="L5383" s="55">
        <v>21998297.160520066</v>
      </c>
      <c r="M5383" s="56">
        <v>34496596.317475557</v>
      </c>
    </row>
    <row r="5384" spans="1:13" x14ac:dyDescent="0.4">
      <c r="A5384" s="51"/>
      <c r="B5384" s="52">
        <v>5366</v>
      </c>
      <c r="C5384" s="52">
        <v>0</v>
      </c>
      <c r="D5384" s="52">
        <v>0</v>
      </c>
      <c r="E5384" s="52">
        <v>0</v>
      </c>
      <c r="F5384" s="52">
        <v>0</v>
      </c>
      <c r="G5384" s="52">
        <v>0</v>
      </c>
      <c r="H5384" s="52">
        <v>0</v>
      </c>
      <c r="I5384" s="52">
        <v>0</v>
      </c>
      <c r="J5384" s="52">
        <v>0</v>
      </c>
      <c r="K5384" s="52">
        <v>0</v>
      </c>
      <c r="L5384" s="52">
        <v>0</v>
      </c>
      <c r="M5384" s="53">
        <v>5850182.7647126103</v>
      </c>
    </row>
    <row r="5385" spans="1:13" x14ac:dyDescent="0.4">
      <c r="A5385" s="54"/>
      <c r="B5385" s="55">
        <v>5367</v>
      </c>
      <c r="C5385" s="55">
        <v>0</v>
      </c>
      <c r="D5385" s="55">
        <v>0</v>
      </c>
      <c r="E5385" s="55">
        <v>5865618.6131574754</v>
      </c>
      <c r="F5385" s="55">
        <v>0</v>
      </c>
      <c r="G5385" s="55">
        <v>16537907.319177642</v>
      </c>
      <c r="H5385" s="55">
        <v>5819534.4275945099</v>
      </c>
      <c r="I5385" s="55">
        <v>0</v>
      </c>
      <c r="J5385" s="55">
        <v>0</v>
      </c>
      <c r="K5385" s="55">
        <v>0</v>
      </c>
      <c r="L5385" s="55">
        <v>0</v>
      </c>
      <c r="M5385" s="56">
        <v>103278215.18658324</v>
      </c>
    </row>
    <row r="5386" spans="1:13" x14ac:dyDescent="0.4">
      <c r="A5386" s="51"/>
      <c r="B5386" s="52">
        <v>5368</v>
      </c>
      <c r="C5386" s="52">
        <v>16392280.304412523</v>
      </c>
      <c r="D5386" s="52">
        <v>6711547.7619362324</v>
      </c>
      <c r="E5386" s="52">
        <v>0</v>
      </c>
      <c r="F5386" s="52">
        <v>0</v>
      </c>
      <c r="G5386" s="52">
        <v>0</v>
      </c>
      <c r="H5386" s="52">
        <v>0</v>
      </c>
      <c r="I5386" s="52">
        <v>0</v>
      </c>
      <c r="J5386" s="52">
        <v>0</v>
      </c>
      <c r="K5386" s="52">
        <v>0</v>
      </c>
      <c r="L5386" s="52">
        <v>0</v>
      </c>
      <c r="M5386" s="53">
        <v>23103828.066348761</v>
      </c>
    </row>
    <row r="5387" spans="1:13" x14ac:dyDescent="0.4">
      <c r="A5387" s="54"/>
      <c r="B5387" s="55">
        <v>5369</v>
      </c>
      <c r="C5387" s="55">
        <v>0</v>
      </c>
      <c r="D5387" s="55">
        <v>0</v>
      </c>
      <c r="E5387" s="55">
        <v>0</v>
      </c>
      <c r="F5387" s="55">
        <v>151741960.8106516</v>
      </c>
      <c r="G5387" s="55">
        <v>0</v>
      </c>
      <c r="H5387" s="55">
        <v>0</v>
      </c>
      <c r="I5387" s="55">
        <v>0</v>
      </c>
      <c r="J5387" s="55">
        <v>0</v>
      </c>
      <c r="K5387" s="55">
        <v>0</v>
      </c>
      <c r="L5387" s="55">
        <v>0</v>
      </c>
      <c r="M5387" s="56">
        <v>151741960.8106516</v>
      </c>
    </row>
    <row r="5388" spans="1:13" x14ac:dyDescent="0.4">
      <c r="A5388" s="51"/>
      <c r="B5388" s="52">
        <v>5370</v>
      </c>
      <c r="C5388" s="52">
        <v>0</v>
      </c>
      <c r="D5388" s="52">
        <v>18653142.955827825</v>
      </c>
      <c r="E5388" s="52">
        <v>0</v>
      </c>
      <c r="F5388" s="52">
        <v>0</v>
      </c>
      <c r="G5388" s="52">
        <v>0</v>
      </c>
      <c r="H5388" s="52">
        <v>0</v>
      </c>
      <c r="I5388" s="52">
        <v>6040811.4877863526</v>
      </c>
      <c r="J5388" s="52">
        <v>0</v>
      </c>
      <c r="K5388" s="52">
        <v>0</v>
      </c>
      <c r="L5388" s="52">
        <v>0</v>
      </c>
      <c r="M5388" s="53">
        <v>24693954.443614177</v>
      </c>
    </row>
    <row r="5389" spans="1:13" x14ac:dyDescent="0.4">
      <c r="A5389" s="54"/>
      <c r="B5389" s="55">
        <v>5371</v>
      </c>
      <c r="C5389" s="55">
        <v>0</v>
      </c>
      <c r="D5389" s="55">
        <v>0</v>
      </c>
      <c r="E5389" s="55">
        <v>0</v>
      </c>
      <c r="F5389" s="55">
        <v>5869571.4383811401</v>
      </c>
      <c r="G5389" s="55">
        <v>0</v>
      </c>
      <c r="H5389" s="55">
        <v>6529119.6707839817</v>
      </c>
      <c r="I5389" s="55">
        <v>0</v>
      </c>
      <c r="J5389" s="55">
        <v>0</v>
      </c>
      <c r="K5389" s="55">
        <v>9646552.3856602479</v>
      </c>
      <c r="L5389" s="55">
        <v>7163859.3531070137</v>
      </c>
      <c r="M5389" s="56">
        <v>29209102.847932383</v>
      </c>
    </row>
    <row r="5390" spans="1:13" x14ac:dyDescent="0.4">
      <c r="A5390" s="51"/>
      <c r="B5390" s="52">
        <v>5372</v>
      </c>
      <c r="C5390" s="52">
        <v>0</v>
      </c>
      <c r="D5390" s="52">
        <v>0</v>
      </c>
      <c r="E5390" s="52">
        <v>0</v>
      </c>
      <c r="F5390" s="52">
        <v>0</v>
      </c>
      <c r="G5390" s="52">
        <v>0</v>
      </c>
      <c r="H5390" s="52">
        <v>23602200.762827028</v>
      </c>
      <c r="I5390" s="52">
        <v>0</v>
      </c>
      <c r="J5390" s="52">
        <v>6317883.4902593903</v>
      </c>
      <c r="K5390" s="52">
        <v>0</v>
      </c>
      <c r="L5390" s="52">
        <v>0</v>
      </c>
      <c r="M5390" s="53">
        <v>23602200.762827028</v>
      </c>
    </row>
    <row r="5391" spans="1:13" x14ac:dyDescent="0.4">
      <c r="A5391" s="54"/>
      <c r="B5391" s="55">
        <v>5373</v>
      </c>
      <c r="C5391" s="55">
        <v>0</v>
      </c>
      <c r="D5391" s="55">
        <v>0</v>
      </c>
      <c r="E5391" s="55">
        <v>6101797.5227267258</v>
      </c>
      <c r="F5391" s="55">
        <v>0</v>
      </c>
      <c r="G5391" s="55">
        <v>0</v>
      </c>
      <c r="H5391" s="55">
        <v>0</v>
      </c>
      <c r="I5391" s="55">
        <v>0</v>
      </c>
      <c r="J5391" s="55">
        <v>6182910.6024444569</v>
      </c>
      <c r="K5391" s="55">
        <v>0</v>
      </c>
      <c r="L5391" s="55">
        <v>0</v>
      </c>
      <c r="M5391" s="56">
        <v>6101797.5227267258</v>
      </c>
    </row>
    <row r="5392" spans="1:13" x14ac:dyDescent="0.4">
      <c r="A5392" s="51"/>
      <c r="B5392" s="52">
        <v>5374</v>
      </c>
      <c r="C5392" s="52">
        <v>0</v>
      </c>
      <c r="D5392" s="52">
        <v>0</v>
      </c>
      <c r="E5392" s="52">
        <v>0</v>
      </c>
      <c r="F5392" s="52">
        <v>0</v>
      </c>
      <c r="G5392" s="52">
        <v>0</v>
      </c>
      <c r="H5392" s="52">
        <v>0</v>
      </c>
      <c r="I5392" s="52">
        <v>0</v>
      </c>
      <c r="J5392" s="52">
        <v>0</v>
      </c>
      <c r="K5392" s="52">
        <v>0</v>
      </c>
      <c r="L5392" s="52">
        <v>0</v>
      </c>
      <c r="M5392" s="53">
        <v>0</v>
      </c>
    </row>
    <row r="5393" spans="1:13" x14ac:dyDescent="0.4">
      <c r="A5393" s="54"/>
      <c r="B5393" s="55">
        <v>5375</v>
      </c>
      <c r="C5393" s="55">
        <v>0</v>
      </c>
      <c r="D5393" s="55">
        <v>6847526.5832298705</v>
      </c>
      <c r="E5393" s="55">
        <v>0</v>
      </c>
      <c r="F5393" s="55">
        <v>39715347.102286957</v>
      </c>
      <c r="G5393" s="55">
        <v>0</v>
      </c>
      <c r="H5393" s="55">
        <v>0</v>
      </c>
      <c r="I5393" s="55">
        <v>0</v>
      </c>
      <c r="J5393" s="55">
        <v>0</v>
      </c>
      <c r="K5393" s="55">
        <v>0</v>
      </c>
      <c r="L5393" s="55">
        <v>0</v>
      </c>
      <c r="M5393" s="56">
        <v>46562873.685516827</v>
      </c>
    </row>
    <row r="5394" spans="1:13" x14ac:dyDescent="0.4">
      <c r="A5394" s="51"/>
      <c r="B5394" s="52">
        <v>5376</v>
      </c>
      <c r="C5394" s="52">
        <v>0</v>
      </c>
      <c r="D5394" s="52">
        <v>0</v>
      </c>
      <c r="E5394" s="52">
        <v>23115554.085570388</v>
      </c>
      <c r="F5394" s="52">
        <v>131989189.9934773</v>
      </c>
      <c r="G5394" s="52">
        <v>0</v>
      </c>
      <c r="H5394" s="52">
        <v>0</v>
      </c>
      <c r="I5394" s="52">
        <v>0</v>
      </c>
      <c r="J5394" s="52">
        <v>0</v>
      </c>
      <c r="K5394" s="52">
        <v>0</v>
      </c>
      <c r="L5394" s="52">
        <v>0</v>
      </c>
      <c r="M5394" s="53">
        <v>155104744.07904768</v>
      </c>
    </row>
    <row r="5395" spans="1:13" x14ac:dyDescent="0.4">
      <c r="A5395" s="54"/>
      <c r="B5395" s="55">
        <v>5377</v>
      </c>
      <c r="C5395" s="55">
        <v>0</v>
      </c>
      <c r="D5395" s="55">
        <v>8615195.4886968974</v>
      </c>
      <c r="E5395" s="55">
        <v>0</v>
      </c>
      <c r="F5395" s="55">
        <v>0</v>
      </c>
      <c r="G5395" s="55">
        <v>0</v>
      </c>
      <c r="H5395" s="55">
        <v>0</v>
      </c>
      <c r="I5395" s="55">
        <v>0</v>
      </c>
      <c r="J5395" s="55">
        <v>0</v>
      </c>
      <c r="K5395" s="55">
        <v>0</v>
      </c>
      <c r="L5395" s="55">
        <v>0</v>
      </c>
      <c r="M5395" s="56">
        <v>8615195.4886968974</v>
      </c>
    </row>
    <row r="5396" spans="1:13" x14ac:dyDescent="0.4">
      <c r="A5396" s="51"/>
      <c r="B5396" s="52">
        <v>5378</v>
      </c>
      <c r="C5396" s="52">
        <v>34513225.840441167</v>
      </c>
      <c r="D5396" s="52">
        <v>0</v>
      </c>
      <c r="E5396" s="52">
        <v>0</v>
      </c>
      <c r="F5396" s="52">
        <v>0</v>
      </c>
      <c r="G5396" s="52">
        <v>0</v>
      </c>
      <c r="H5396" s="52">
        <v>0</v>
      </c>
      <c r="I5396" s="52">
        <v>474828203.13865429</v>
      </c>
      <c r="J5396" s="52">
        <v>0</v>
      </c>
      <c r="K5396" s="52">
        <v>0</v>
      </c>
      <c r="L5396" s="52">
        <v>0</v>
      </c>
      <c r="M5396" s="53">
        <v>509341428.97909546</v>
      </c>
    </row>
    <row r="5397" spans="1:13" x14ac:dyDescent="0.4">
      <c r="A5397" s="54"/>
      <c r="B5397" s="55">
        <v>5379</v>
      </c>
      <c r="C5397" s="55">
        <v>0</v>
      </c>
      <c r="D5397" s="55">
        <v>0</v>
      </c>
      <c r="E5397" s="55">
        <v>0</v>
      </c>
      <c r="F5397" s="55">
        <v>0</v>
      </c>
      <c r="G5397" s="55">
        <v>0</v>
      </c>
      <c r="H5397" s="55">
        <v>0</v>
      </c>
      <c r="I5397" s="55">
        <v>0</v>
      </c>
      <c r="J5397" s="55">
        <v>0</v>
      </c>
      <c r="K5397" s="55">
        <v>0</v>
      </c>
      <c r="L5397" s="55">
        <v>5926126.3210354764</v>
      </c>
      <c r="M5397" s="56">
        <v>5926126.3210354764</v>
      </c>
    </row>
    <row r="5398" spans="1:13" x14ac:dyDescent="0.4">
      <c r="A5398" s="51"/>
      <c r="B5398" s="52">
        <v>5380</v>
      </c>
      <c r="C5398" s="52">
        <v>0</v>
      </c>
      <c r="D5398" s="52">
        <v>0</v>
      </c>
      <c r="E5398" s="52">
        <v>23866656.018507633</v>
      </c>
      <c r="F5398" s="52">
        <v>20039824.00871012</v>
      </c>
      <c r="G5398" s="52">
        <v>0</v>
      </c>
      <c r="H5398" s="52">
        <v>0</v>
      </c>
      <c r="I5398" s="52">
        <v>0</v>
      </c>
      <c r="J5398" s="52">
        <v>0</v>
      </c>
      <c r="K5398" s="52">
        <v>0</v>
      </c>
      <c r="L5398" s="52">
        <v>0</v>
      </c>
      <c r="M5398" s="53">
        <v>43906480.027217753</v>
      </c>
    </row>
    <row r="5399" spans="1:13" x14ac:dyDescent="0.4">
      <c r="A5399" s="54"/>
      <c r="B5399" s="55">
        <v>5381</v>
      </c>
      <c r="C5399" s="55">
        <v>0</v>
      </c>
      <c r="D5399" s="55">
        <v>0</v>
      </c>
      <c r="E5399" s="55">
        <v>5773942.7669280516</v>
      </c>
      <c r="F5399" s="55">
        <v>0</v>
      </c>
      <c r="G5399" s="55">
        <v>0</v>
      </c>
      <c r="H5399" s="55">
        <v>0</v>
      </c>
      <c r="I5399" s="55">
        <v>8552191.0404936168</v>
      </c>
      <c r="J5399" s="55">
        <v>0</v>
      </c>
      <c r="K5399" s="55">
        <v>0</v>
      </c>
      <c r="L5399" s="55">
        <v>0</v>
      </c>
      <c r="M5399" s="56">
        <v>14326133.807421668</v>
      </c>
    </row>
    <row r="5400" spans="1:13" x14ac:dyDescent="0.4">
      <c r="A5400" s="51"/>
      <c r="B5400" s="52">
        <v>5382</v>
      </c>
      <c r="C5400" s="52">
        <v>0</v>
      </c>
      <c r="D5400" s="52">
        <v>0</v>
      </c>
      <c r="E5400" s="52">
        <v>0</v>
      </c>
      <c r="F5400" s="52">
        <v>0</v>
      </c>
      <c r="G5400" s="52">
        <v>0</v>
      </c>
      <c r="H5400" s="52">
        <v>0</v>
      </c>
      <c r="I5400" s="52">
        <v>0</v>
      </c>
      <c r="J5400" s="52">
        <v>6291512.2324783476</v>
      </c>
      <c r="K5400" s="52">
        <v>0</v>
      </c>
      <c r="L5400" s="52">
        <v>0</v>
      </c>
      <c r="M5400" s="53">
        <v>0</v>
      </c>
    </row>
    <row r="5401" spans="1:13" x14ac:dyDescent="0.4">
      <c r="A5401" s="54"/>
      <c r="B5401" s="55">
        <v>5383</v>
      </c>
      <c r="C5401" s="55">
        <v>0</v>
      </c>
      <c r="D5401" s="55">
        <v>6139233.0432391027</v>
      </c>
      <c r="E5401" s="55">
        <v>34022643.094648868</v>
      </c>
      <c r="F5401" s="55">
        <v>6400585.043401869</v>
      </c>
      <c r="G5401" s="55">
        <v>10843293.500105074</v>
      </c>
      <c r="H5401" s="55">
        <v>0</v>
      </c>
      <c r="I5401" s="55">
        <v>0</v>
      </c>
      <c r="J5401" s="55">
        <v>0</v>
      </c>
      <c r="K5401" s="55">
        <v>0</v>
      </c>
      <c r="L5401" s="55">
        <v>0</v>
      </c>
      <c r="M5401" s="56">
        <v>57405754.681394912</v>
      </c>
    </row>
    <row r="5402" spans="1:13" x14ac:dyDescent="0.4">
      <c r="A5402" s="51"/>
      <c r="B5402" s="52">
        <v>5384</v>
      </c>
      <c r="C5402" s="52">
        <v>0</v>
      </c>
      <c r="D5402" s="52">
        <v>0</v>
      </c>
      <c r="E5402" s="52">
        <v>0</v>
      </c>
      <c r="F5402" s="52">
        <v>0</v>
      </c>
      <c r="G5402" s="52">
        <v>6860197.7176042553</v>
      </c>
      <c r="H5402" s="52">
        <v>0</v>
      </c>
      <c r="I5402" s="52">
        <v>0</v>
      </c>
      <c r="J5402" s="52">
        <v>0</v>
      </c>
      <c r="K5402" s="52">
        <v>0</v>
      </c>
      <c r="L5402" s="52">
        <v>0</v>
      </c>
      <c r="M5402" s="53">
        <v>6860197.7176042553</v>
      </c>
    </row>
    <row r="5403" spans="1:13" x14ac:dyDescent="0.4">
      <c r="A5403" s="54"/>
      <c r="B5403" s="55">
        <v>5385</v>
      </c>
      <c r="C5403" s="55">
        <v>0</v>
      </c>
      <c r="D5403" s="55">
        <v>0</v>
      </c>
      <c r="E5403" s="55">
        <v>0</v>
      </c>
      <c r="F5403" s="55">
        <v>0</v>
      </c>
      <c r="G5403" s="55">
        <v>0</v>
      </c>
      <c r="H5403" s="55">
        <v>0</v>
      </c>
      <c r="I5403" s="55">
        <v>0</v>
      </c>
      <c r="J5403" s="55">
        <v>127453851.93845324</v>
      </c>
      <c r="K5403" s="55">
        <v>0</v>
      </c>
      <c r="L5403" s="55">
        <v>0</v>
      </c>
      <c r="M5403" s="56">
        <v>0</v>
      </c>
    </row>
    <row r="5404" spans="1:13" x14ac:dyDescent="0.4">
      <c r="A5404" s="51"/>
      <c r="B5404" s="52">
        <v>5386</v>
      </c>
      <c r="C5404" s="52">
        <v>0</v>
      </c>
      <c r="D5404" s="52">
        <v>0</v>
      </c>
      <c r="E5404" s="52">
        <v>0</v>
      </c>
      <c r="F5404" s="52">
        <v>0</v>
      </c>
      <c r="G5404" s="52">
        <v>0</v>
      </c>
      <c r="H5404" s="52">
        <v>0</v>
      </c>
      <c r="I5404" s="52">
        <v>0</v>
      </c>
      <c r="J5404" s="52">
        <v>6918549.2873659674</v>
      </c>
      <c r="K5404" s="52">
        <v>0</v>
      </c>
      <c r="L5404" s="52">
        <v>0</v>
      </c>
      <c r="M5404" s="53">
        <v>0</v>
      </c>
    </row>
    <row r="5405" spans="1:13" x14ac:dyDescent="0.4">
      <c r="A5405" s="54"/>
      <c r="B5405" s="55">
        <v>5387</v>
      </c>
      <c r="C5405" s="55">
        <v>66266023.018570885</v>
      </c>
      <c r="D5405" s="55">
        <v>0</v>
      </c>
      <c r="E5405" s="55">
        <v>0</v>
      </c>
      <c r="F5405" s="55">
        <v>0</v>
      </c>
      <c r="G5405" s="55">
        <v>0</v>
      </c>
      <c r="H5405" s="55">
        <v>12702142.230900597</v>
      </c>
      <c r="I5405" s="55">
        <v>0</v>
      </c>
      <c r="J5405" s="55">
        <v>0</v>
      </c>
      <c r="K5405" s="55">
        <v>0</v>
      </c>
      <c r="L5405" s="55">
        <v>0</v>
      </c>
      <c r="M5405" s="56">
        <v>85726137.448445946</v>
      </c>
    </row>
    <row r="5406" spans="1:13" x14ac:dyDescent="0.4">
      <c r="A5406" s="51"/>
      <c r="B5406" s="52">
        <v>5388</v>
      </c>
      <c r="C5406" s="52">
        <v>0</v>
      </c>
      <c r="D5406" s="52">
        <v>0</v>
      </c>
      <c r="E5406" s="52">
        <v>5892132.6736197341</v>
      </c>
      <c r="F5406" s="52">
        <v>0</v>
      </c>
      <c r="G5406" s="52">
        <v>0</v>
      </c>
      <c r="H5406" s="52">
        <v>0</v>
      </c>
      <c r="I5406" s="52">
        <v>0</v>
      </c>
      <c r="J5406" s="52">
        <v>0</v>
      </c>
      <c r="K5406" s="52">
        <v>0</v>
      </c>
      <c r="L5406" s="52">
        <v>0</v>
      </c>
      <c r="M5406" s="53">
        <v>5892132.6736197341</v>
      </c>
    </row>
    <row r="5407" spans="1:13" x14ac:dyDescent="0.4">
      <c r="A5407" s="54"/>
      <c r="B5407" s="55">
        <v>5389</v>
      </c>
      <c r="C5407" s="55">
        <v>0</v>
      </c>
      <c r="D5407" s="55">
        <v>0</v>
      </c>
      <c r="E5407" s="55">
        <v>0</v>
      </c>
      <c r="F5407" s="55">
        <v>0</v>
      </c>
      <c r="G5407" s="55">
        <v>0</v>
      </c>
      <c r="H5407" s="55">
        <v>0</v>
      </c>
      <c r="I5407" s="55">
        <v>0</v>
      </c>
      <c r="J5407" s="55">
        <v>15676014.808124468</v>
      </c>
      <c r="K5407" s="55">
        <v>6870818.6521182545</v>
      </c>
      <c r="L5407" s="55">
        <v>0</v>
      </c>
      <c r="M5407" s="56">
        <v>6870818.6521182545</v>
      </c>
    </row>
    <row r="5408" spans="1:13" x14ac:dyDescent="0.4">
      <c r="A5408" s="51"/>
      <c r="B5408" s="52">
        <v>5390</v>
      </c>
      <c r="C5408" s="52">
        <v>0</v>
      </c>
      <c r="D5408" s="52">
        <v>0</v>
      </c>
      <c r="E5408" s="52">
        <v>0</v>
      </c>
      <c r="F5408" s="52">
        <v>0</v>
      </c>
      <c r="G5408" s="52">
        <v>0</v>
      </c>
      <c r="H5408" s="52">
        <v>0</v>
      </c>
      <c r="I5408" s="52">
        <v>0</v>
      </c>
      <c r="J5408" s="52">
        <v>0</v>
      </c>
      <c r="K5408" s="52">
        <v>0</v>
      </c>
      <c r="L5408" s="52">
        <v>0</v>
      </c>
      <c r="M5408" s="53">
        <v>0</v>
      </c>
    </row>
    <row r="5409" spans="1:13" x14ac:dyDescent="0.4">
      <c r="A5409" s="54"/>
      <c r="B5409" s="55">
        <v>5391</v>
      </c>
      <c r="C5409" s="55">
        <v>0</v>
      </c>
      <c r="D5409" s="55">
        <v>0</v>
      </c>
      <c r="E5409" s="55">
        <v>0</v>
      </c>
      <c r="F5409" s="55">
        <v>0</v>
      </c>
      <c r="G5409" s="55">
        <v>7473034.5906868083</v>
      </c>
      <c r="H5409" s="55">
        <v>0</v>
      </c>
      <c r="I5409" s="55">
        <v>0</v>
      </c>
      <c r="J5409" s="55">
        <v>0</v>
      </c>
      <c r="K5409" s="55">
        <v>0</v>
      </c>
      <c r="L5409" s="55">
        <v>36919784.945196174</v>
      </c>
      <c r="M5409" s="56">
        <v>44392819.53588298</v>
      </c>
    </row>
    <row r="5410" spans="1:13" x14ac:dyDescent="0.4">
      <c r="A5410" s="51"/>
      <c r="B5410" s="52">
        <v>5392</v>
      </c>
      <c r="C5410" s="52">
        <v>0</v>
      </c>
      <c r="D5410" s="52">
        <v>0</v>
      </c>
      <c r="E5410" s="52">
        <v>0</v>
      </c>
      <c r="F5410" s="52">
        <v>0</v>
      </c>
      <c r="G5410" s="52">
        <v>13418773.898829969</v>
      </c>
      <c r="H5410" s="52">
        <v>8975674.3381156996</v>
      </c>
      <c r="I5410" s="52">
        <v>0</v>
      </c>
      <c r="J5410" s="52">
        <v>0</v>
      </c>
      <c r="K5410" s="52">
        <v>0</v>
      </c>
      <c r="L5410" s="52">
        <v>0</v>
      </c>
      <c r="M5410" s="53">
        <v>22394448.236945663</v>
      </c>
    </row>
    <row r="5411" spans="1:13" x14ac:dyDescent="0.4">
      <c r="A5411" s="54"/>
      <c r="B5411" s="55">
        <v>5393</v>
      </c>
      <c r="C5411" s="55">
        <v>8224766.9992663534</v>
      </c>
      <c r="D5411" s="55">
        <v>0</v>
      </c>
      <c r="E5411" s="55">
        <v>0</v>
      </c>
      <c r="F5411" s="55">
        <v>0</v>
      </c>
      <c r="G5411" s="55">
        <v>0</v>
      </c>
      <c r="H5411" s="55">
        <v>0</v>
      </c>
      <c r="I5411" s="55">
        <v>0</v>
      </c>
      <c r="J5411" s="55">
        <v>0</v>
      </c>
      <c r="K5411" s="55">
        <v>0</v>
      </c>
      <c r="L5411" s="55">
        <v>0</v>
      </c>
      <c r="M5411" s="56">
        <v>8224766.9992663534</v>
      </c>
    </row>
    <row r="5412" spans="1:13" x14ac:dyDescent="0.4">
      <c r="A5412" s="51"/>
      <c r="B5412" s="52">
        <v>5394</v>
      </c>
      <c r="C5412" s="52">
        <v>5805432.6217927197</v>
      </c>
      <c r="D5412" s="52">
        <v>0</v>
      </c>
      <c r="E5412" s="52">
        <v>0</v>
      </c>
      <c r="F5412" s="52">
        <v>0</v>
      </c>
      <c r="G5412" s="52">
        <v>0</v>
      </c>
      <c r="H5412" s="52">
        <v>0</v>
      </c>
      <c r="I5412" s="52">
        <v>0</v>
      </c>
      <c r="J5412" s="52">
        <v>9194669.7358820848</v>
      </c>
      <c r="K5412" s="52">
        <v>0</v>
      </c>
      <c r="L5412" s="52">
        <v>0</v>
      </c>
      <c r="M5412" s="53">
        <v>5805432.6217927197</v>
      </c>
    </row>
    <row r="5413" spans="1:13" x14ac:dyDescent="0.4">
      <c r="A5413" s="54"/>
      <c r="B5413" s="55">
        <v>5395</v>
      </c>
      <c r="C5413" s="55">
        <v>0</v>
      </c>
      <c r="D5413" s="55">
        <v>0</v>
      </c>
      <c r="E5413" s="55">
        <v>0</v>
      </c>
      <c r="F5413" s="55">
        <v>0</v>
      </c>
      <c r="G5413" s="55">
        <v>0</v>
      </c>
      <c r="H5413" s="55">
        <v>0</v>
      </c>
      <c r="I5413" s="55">
        <v>0</v>
      </c>
      <c r="J5413" s="55">
        <v>0</v>
      </c>
      <c r="K5413" s="55">
        <v>0</v>
      </c>
      <c r="L5413" s="55">
        <v>0</v>
      </c>
      <c r="M5413" s="56">
        <v>0</v>
      </c>
    </row>
    <row r="5414" spans="1:13" x14ac:dyDescent="0.4">
      <c r="A5414" s="51"/>
      <c r="B5414" s="52">
        <v>5396</v>
      </c>
      <c r="C5414" s="52">
        <v>0</v>
      </c>
      <c r="D5414" s="52">
        <v>0</v>
      </c>
      <c r="E5414" s="52">
        <v>0</v>
      </c>
      <c r="F5414" s="52">
        <v>0</v>
      </c>
      <c r="G5414" s="52">
        <v>0</v>
      </c>
      <c r="H5414" s="52">
        <v>0</v>
      </c>
      <c r="I5414" s="52">
        <v>0</v>
      </c>
      <c r="J5414" s="52">
        <v>0</v>
      </c>
      <c r="K5414" s="52">
        <v>0</v>
      </c>
      <c r="L5414" s="52">
        <v>1227191399.4359062</v>
      </c>
      <c r="M5414" s="53">
        <v>1227191399.4359062</v>
      </c>
    </row>
    <row r="5415" spans="1:13" x14ac:dyDescent="0.4">
      <c r="A5415" s="54"/>
      <c r="B5415" s="55">
        <v>5397</v>
      </c>
      <c r="C5415" s="55">
        <v>0</v>
      </c>
      <c r="D5415" s="55">
        <v>0</v>
      </c>
      <c r="E5415" s="55">
        <v>0</v>
      </c>
      <c r="F5415" s="55">
        <v>0</v>
      </c>
      <c r="G5415" s="55">
        <v>0</v>
      </c>
      <c r="H5415" s="55">
        <v>0</v>
      </c>
      <c r="I5415" s="55">
        <v>0</v>
      </c>
      <c r="J5415" s="55">
        <v>0</v>
      </c>
      <c r="K5415" s="55">
        <v>0</v>
      </c>
      <c r="L5415" s="55">
        <v>11815641.242634522</v>
      </c>
      <c r="M5415" s="56">
        <v>11815641.242634522</v>
      </c>
    </row>
    <row r="5416" spans="1:13" x14ac:dyDescent="0.4">
      <c r="A5416" s="51"/>
      <c r="B5416" s="52">
        <v>5398</v>
      </c>
      <c r="C5416" s="52">
        <v>0</v>
      </c>
      <c r="D5416" s="52">
        <v>0</v>
      </c>
      <c r="E5416" s="52">
        <v>0</v>
      </c>
      <c r="F5416" s="52">
        <v>0</v>
      </c>
      <c r="G5416" s="52">
        <v>0</v>
      </c>
      <c r="H5416" s="52">
        <v>9402670.0478532724</v>
      </c>
      <c r="I5416" s="52">
        <v>0</v>
      </c>
      <c r="J5416" s="52">
        <v>0</v>
      </c>
      <c r="K5416" s="52">
        <v>0</v>
      </c>
      <c r="L5416" s="52">
        <v>0</v>
      </c>
      <c r="M5416" s="53">
        <v>15709370.516460337</v>
      </c>
    </row>
    <row r="5417" spans="1:13" x14ac:dyDescent="0.4">
      <c r="A5417" s="54"/>
      <c r="B5417" s="55">
        <v>5399</v>
      </c>
      <c r="C5417" s="55">
        <v>0</v>
      </c>
      <c r="D5417" s="55">
        <v>0</v>
      </c>
      <c r="E5417" s="55">
        <v>0</v>
      </c>
      <c r="F5417" s="55">
        <v>0</v>
      </c>
      <c r="G5417" s="55">
        <v>0</v>
      </c>
      <c r="H5417" s="55">
        <v>7468563.087696882</v>
      </c>
      <c r="I5417" s="55">
        <v>0</v>
      </c>
      <c r="J5417" s="55">
        <v>0</v>
      </c>
      <c r="K5417" s="55">
        <v>0</v>
      </c>
      <c r="L5417" s="55">
        <v>0</v>
      </c>
      <c r="M5417" s="56">
        <v>7468563.087696882</v>
      </c>
    </row>
    <row r="5418" spans="1:13" x14ac:dyDescent="0.4">
      <c r="A5418" s="51"/>
      <c r="B5418" s="52">
        <v>5400</v>
      </c>
      <c r="C5418" s="52">
        <v>0</v>
      </c>
      <c r="D5418" s="52">
        <v>0</v>
      </c>
      <c r="E5418" s="52">
        <v>0</v>
      </c>
      <c r="F5418" s="52">
        <v>0</v>
      </c>
      <c r="G5418" s="52">
        <v>0</v>
      </c>
      <c r="H5418" s="52">
        <v>0</v>
      </c>
      <c r="I5418" s="52">
        <v>0</v>
      </c>
      <c r="J5418" s="52">
        <v>0</v>
      </c>
      <c r="K5418" s="52">
        <v>0</v>
      </c>
      <c r="L5418" s="52">
        <v>0</v>
      </c>
      <c r="M5418" s="53">
        <v>0</v>
      </c>
    </row>
    <row r="5419" spans="1:13" x14ac:dyDescent="0.4">
      <c r="A5419" s="54"/>
      <c r="B5419" s="55">
        <v>5401</v>
      </c>
      <c r="C5419" s="55">
        <v>0</v>
      </c>
      <c r="D5419" s="55">
        <v>0</v>
      </c>
      <c r="E5419" s="55">
        <v>0</v>
      </c>
      <c r="F5419" s="55">
        <v>0</v>
      </c>
      <c r="G5419" s="55">
        <v>0</v>
      </c>
      <c r="H5419" s="55">
        <v>0</v>
      </c>
      <c r="I5419" s="55">
        <v>0</v>
      </c>
      <c r="J5419" s="55">
        <v>0</v>
      </c>
      <c r="K5419" s="55">
        <v>11968408.047583587</v>
      </c>
      <c r="L5419" s="55">
        <v>0</v>
      </c>
      <c r="M5419" s="56">
        <v>11968408.047583587</v>
      </c>
    </row>
    <row r="5420" spans="1:13" x14ac:dyDescent="0.4">
      <c r="A5420" s="51"/>
      <c r="B5420" s="52">
        <v>5402</v>
      </c>
      <c r="C5420" s="52">
        <v>0</v>
      </c>
      <c r="D5420" s="52">
        <v>0</v>
      </c>
      <c r="E5420" s="52">
        <v>98501296.045333087</v>
      </c>
      <c r="F5420" s="52">
        <v>0</v>
      </c>
      <c r="G5420" s="52">
        <v>0</v>
      </c>
      <c r="H5420" s="52">
        <v>0</v>
      </c>
      <c r="I5420" s="52">
        <v>0</v>
      </c>
      <c r="J5420" s="52">
        <v>0</v>
      </c>
      <c r="K5420" s="52">
        <v>0</v>
      </c>
      <c r="L5420" s="52">
        <v>0</v>
      </c>
      <c r="M5420" s="53">
        <v>98501296.045333087</v>
      </c>
    </row>
    <row r="5421" spans="1:13" x14ac:dyDescent="0.4">
      <c r="A5421" s="54"/>
      <c r="B5421" s="55">
        <v>5403</v>
      </c>
      <c r="C5421" s="55">
        <v>0</v>
      </c>
      <c r="D5421" s="55">
        <v>0</v>
      </c>
      <c r="E5421" s="55">
        <v>0</v>
      </c>
      <c r="F5421" s="55">
        <v>0</v>
      </c>
      <c r="G5421" s="55">
        <v>0</v>
      </c>
      <c r="H5421" s="55">
        <v>0</v>
      </c>
      <c r="I5421" s="55">
        <v>0</v>
      </c>
      <c r="J5421" s="55">
        <v>0</v>
      </c>
      <c r="K5421" s="55">
        <v>0</v>
      </c>
      <c r="L5421" s="55">
        <v>0</v>
      </c>
      <c r="M5421" s="56">
        <v>0</v>
      </c>
    </row>
    <row r="5422" spans="1:13" x14ac:dyDescent="0.4">
      <c r="A5422" s="51"/>
      <c r="B5422" s="52">
        <v>5404</v>
      </c>
      <c r="C5422" s="52">
        <v>0</v>
      </c>
      <c r="D5422" s="52">
        <v>0</v>
      </c>
      <c r="E5422" s="52">
        <v>0</v>
      </c>
      <c r="F5422" s="52">
        <v>27212458.810990158</v>
      </c>
      <c r="G5422" s="52">
        <v>0</v>
      </c>
      <c r="H5422" s="52">
        <v>0</v>
      </c>
      <c r="I5422" s="52">
        <v>0</v>
      </c>
      <c r="J5422" s="52">
        <v>0</v>
      </c>
      <c r="K5422" s="52">
        <v>0</v>
      </c>
      <c r="L5422" s="52">
        <v>0</v>
      </c>
      <c r="M5422" s="53">
        <v>27212458.810990158</v>
      </c>
    </row>
    <row r="5423" spans="1:13" x14ac:dyDescent="0.4">
      <c r="A5423" s="54"/>
      <c r="B5423" s="55">
        <v>5405</v>
      </c>
      <c r="C5423" s="55">
        <v>0</v>
      </c>
      <c r="D5423" s="55">
        <v>0</v>
      </c>
      <c r="E5423" s="55">
        <v>0</v>
      </c>
      <c r="F5423" s="55">
        <v>0</v>
      </c>
      <c r="G5423" s="55">
        <v>0</v>
      </c>
      <c r="H5423" s="55">
        <v>0</v>
      </c>
      <c r="I5423" s="55">
        <v>0</v>
      </c>
      <c r="J5423" s="55">
        <v>7220978.6082266578</v>
      </c>
      <c r="K5423" s="55">
        <v>0</v>
      </c>
      <c r="L5423" s="55">
        <v>0</v>
      </c>
      <c r="M5423" s="56">
        <v>0</v>
      </c>
    </row>
    <row r="5424" spans="1:13" x14ac:dyDescent="0.4">
      <c r="A5424" s="51"/>
      <c r="B5424" s="52">
        <v>5406</v>
      </c>
      <c r="C5424" s="52">
        <v>0</v>
      </c>
      <c r="D5424" s="52">
        <v>6878059.2113904674</v>
      </c>
      <c r="E5424" s="52">
        <v>0</v>
      </c>
      <c r="F5424" s="52">
        <v>0</v>
      </c>
      <c r="G5424" s="52">
        <v>0</v>
      </c>
      <c r="H5424" s="52">
        <v>0</v>
      </c>
      <c r="I5424" s="52">
        <v>0</v>
      </c>
      <c r="J5424" s="52">
        <v>0</v>
      </c>
      <c r="K5424" s="52">
        <v>0</v>
      </c>
      <c r="L5424" s="52">
        <v>0</v>
      </c>
      <c r="M5424" s="53">
        <v>6878059.2113904674</v>
      </c>
    </row>
    <row r="5425" spans="1:13" x14ac:dyDescent="0.4">
      <c r="A5425" s="54"/>
      <c r="B5425" s="55">
        <v>5407</v>
      </c>
      <c r="C5425" s="55">
        <v>0</v>
      </c>
      <c r="D5425" s="55">
        <v>0</v>
      </c>
      <c r="E5425" s="55">
        <v>0</v>
      </c>
      <c r="F5425" s="55">
        <v>0</v>
      </c>
      <c r="G5425" s="55">
        <v>0</v>
      </c>
      <c r="H5425" s="55">
        <v>0</v>
      </c>
      <c r="I5425" s="55">
        <v>0</v>
      </c>
      <c r="J5425" s="55">
        <v>0</v>
      </c>
      <c r="K5425" s="55">
        <v>5921197.7932872642</v>
      </c>
      <c r="L5425" s="55">
        <v>0</v>
      </c>
      <c r="M5425" s="56">
        <v>17276492.604271829</v>
      </c>
    </row>
    <row r="5426" spans="1:13" x14ac:dyDescent="0.4">
      <c r="A5426" s="51"/>
      <c r="B5426" s="52">
        <v>5408</v>
      </c>
      <c r="C5426" s="52">
        <v>0</v>
      </c>
      <c r="D5426" s="52">
        <v>0</v>
      </c>
      <c r="E5426" s="52">
        <v>0</v>
      </c>
      <c r="F5426" s="52">
        <v>0</v>
      </c>
      <c r="G5426" s="52">
        <v>0</v>
      </c>
      <c r="H5426" s="52">
        <v>0</v>
      </c>
      <c r="I5426" s="52">
        <v>0</v>
      </c>
      <c r="J5426" s="52">
        <v>0</v>
      </c>
      <c r="K5426" s="52">
        <v>0</v>
      </c>
      <c r="L5426" s="52">
        <v>0</v>
      </c>
      <c r="M5426" s="53">
        <v>0</v>
      </c>
    </row>
    <row r="5427" spans="1:13" x14ac:dyDescent="0.4">
      <c r="A5427" s="54"/>
      <c r="B5427" s="55">
        <v>5409</v>
      </c>
      <c r="C5427" s="55">
        <v>0</v>
      </c>
      <c r="D5427" s="55">
        <v>0</v>
      </c>
      <c r="E5427" s="55">
        <v>0</v>
      </c>
      <c r="F5427" s="55">
        <v>0</v>
      </c>
      <c r="G5427" s="55">
        <v>0</v>
      </c>
      <c r="H5427" s="55">
        <v>0</v>
      </c>
      <c r="I5427" s="55">
        <v>0</v>
      </c>
      <c r="J5427" s="55">
        <v>0</v>
      </c>
      <c r="K5427" s="55">
        <v>0</v>
      </c>
      <c r="L5427" s="55">
        <v>7351079.4992690692</v>
      </c>
      <c r="M5427" s="56">
        <v>7351079.4992690692</v>
      </c>
    </row>
    <row r="5428" spans="1:13" x14ac:dyDescent="0.4">
      <c r="A5428" s="51"/>
      <c r="B5428" s="52">
        <v>5410</v>
      </c>
      <c r="C5428" s="52">
        <v>0</v>
      </c>
      <c r="D5428" s="52">
        <v>0</v>
      </c>
      <c r="E5428" s="52">
        <v>0</v>
      </c>
      <c r="F5428" s="52">
        <v>0</v>
      </c>
      <c r="G5428" s="52">
        <v>0</v>
      </c>
      <c r="H5428" s="52">
        <v>0</v>
      </c>
      <c r="I5428" s="52">
        <v>0</v>
      </c>
      <c r="J5428" s="52">
        <v>0</v>
      </c>
      <c r="K5428" s="52">
        <v>0</v>
      </c>
      <c r="L5428" s="52">
        <v>0</v>
      </c>
      <c r="M5428" s="53">
        <v>0</v>
      </c>
    </row>
    <row r="5429" spans="1:13" x14ac:dyDescent="0.4">
      <c r="A5429" s="54"/>
      <c r="B5429" s="55">
        <v>5411</v>
      </c>
      <c r="C5429" s="55">
        <v>0</v>
      </c>
      <c r="D5429" s="55">
        <v>0</v>
      </c>
      <c r="E5429" s="55">
        <v>0</v>
      </c>
      <c r="F5429" s="55">
        <v>0</v>
      </c>
      <c r="G5429" s="55">
        <v>0</v>
      </c>
      <c r="H5429" s="55">
        <v>0</v>
      </c>
      <c r="I5429" s="55">
        <v>0</v>
      </c>
      <c r="J5429" s="55">
        <v>30588511.225845043</v>
      </c>
      <c r="K5429" s="55">
        <v>0</v>
      </c>
      <c r="L5429" s="55">
        <v>0</v>
      </c>
      <c r="M5429" s="56">
        <v>0</v>
      </c>
    </row>
    <row r="5430" spans="1:13" x14ac:dyDescent="0.4">
      <c r="A5430" s="51"/>
      <c r="B5430" s="52">
        <v>5412</v>
      </c>
      <c r="C5430" s="52">
        <v>0</v>
      </c>
      <c r="D5430" s="52">
        <v>0</v>
      </c>
      <c r="E5430" s="52">
        <v>0</v>
      </c>
      <c r="F5430" s="52">
        <v>9438211.3914422635</v>
      </c>
      <c r="G5430" s="52">
        <v>0</v>
      </c>
      <c r="H5430" s="52">
        <v>489830492.87285757</v>
      </c>
      <c r="I5430" s="52">
        <v>0</v>
      </c>
      <c r="J5430" s="52">
        <v>0</v>
      </c>
      <c r="K5430" s="52">
        <v>0</v>
      </c>
      <c r="L5430" s="52">
        <v>0</v>
      </c>
      <c r="M5430" s="53">
        <v>530688706.46089703</v>
      </c>
    </row>
    <row r="5431" spans="1:13" x14ac:dyDescent="0.4">
      <c r="A5431" s="54"/>
      <c r="B5431" s="55">
        <v>5413</v>
      </c>
      <c r="C5431" s="55">
        <v>0</v>
      </c>
      <c r="D5431" s="55">
        <v>0</v>
      </c>
      <c r="E5431" s="55">
        <v>0</v>
      </c>
      <c r="F5431" s="55">
        <v>0</v>
      </c>
      <c r="G5431" s="55">
        <v>0</v>
      </c>
      <c r="H5431" s="55">
        <v>0</v>
      </c>
      <c r="I5431" s="55">
        <v>0</v>
      </c>
      <c r="J5431" s="55">
        <v>17582133.314327776</v>
      </c>
      <c r="K5431" s="55">
        <v>0</v>
      </c>
      <c r="L5431" s="55">
        <v>0</v>
      </c>
      <c r="M5431" s="56">
        <v>0</v>
      </c>
    </row>
    <row r="5432" spans="1:13" x14ac:dyDescent="0.4">
      <c r="A5432" s="51"/>
      <c r="B5432" s="52">
        <v>5414</v>
      </c>
      <c r="C5432" s="52">
        <v>0</v>
      </c>
      <c r="D5432" s="52">
        <v>0</v>
      </c>
      <c r="E5432" s="52">
        <v>0</v>
      </c>
      <c r="F5432" s="52">
        <v>0</v>
      </c>
      <c r="G5432" s="52">
        <v>0</v>
      </c>
      <c r="H5432" s="52">
        <v>0</v>
      </c>
      <c r="I5432" s="52">
        <v>0</v>
      </c>
      <c r="J5432" s="52">
        <v>0</v>
      </c>
      <c r="K5432" s="52">
        <v>0</v>
      </c>
      <c r="L5432" s="52">
        <v>17708875.578415781</v>
      </c>
      <c r="M5432" s="53">
        <v>17708875.578415781</v>
      </c>
    </row>
    <row r="5433" spans="1:13" x14ac:dyDescent="0.4">
      <c r="A5433" s="54"/>
      <c r="B5433" s="55">
        <v>5415</v>
      </c>
      <c r="C5433" s="55">
        <v>0</v>
      </c>
      <c r="D5433" s="55">
        <v>14116229.875848824</v>
      </c>
      <c r="E5433" s="55">
        <v>0</v>
      </c>
      <c r="F5433" s="55">
        <v>0</v>
      </c>
      <c r="G5433" s="55">
        <v>0</v>
      </c>
      <c r="H5433" s="55">
        <v>0</v>
      </c>
      <c r="I5433" s="55">
        <v>0</v>
      </c>
      <c r="J5433" s="55">
        <v>0</v>
      </c>
      <c r="K5433" s="55">
        <v>0</v>
      </c>
      <c r="L5433" s="55">
        <v>15849471.556948399</v>
      </c>
      <c r="M5433" s="56">
        <v>29965701.432797223</v>
      </c>
    </row>
    <row r="5434" spans="1:13" x14ac:dyDescent="0.4">
      <c r="A5434" s="51"/>
      <c r="B5434" s="52">
        <v>5416</v>
      </c>
      <c r="C5434" s="52">
        <v>0</v>
      </c>
      <c r="D5434" s="52">
        <v>0</v>
      </c>
      <c r="E5434" s="52">
        <v>68036100.460192919</v>
      </c>
      <c r="F5434" s="52">
        <v>41361791.669089191</v>
      </c>
      <c r="G5434" s="52">
        <v>0</v>
      </c>
      <c r="H5434" s="52">
        <v>0</v>
      </c>
      <c r="I5434" s="52">
        <v>0</v>
      </c>
      <c r="J5434" s="52">
        <v>0</v>
      </c>
      <c r="K5434" s="52">
        <v>6341623.9648277387</v>
      </c>
      <c r="L5434" s="52">
        <v>0</v>
      </c>
      <c r="M5434" s="53">
        <v>115739516.09410986</v>
      </c>
    </row>
    <row r="5435" spans="1:13" x14ac:dyDescent="0.4">
      <c r="A5435" s="54"/>
      <c r="B5435" s="55">
        <v>5417</v>
      </c>
      <c r="C5435" s="55">
        <v>0</v>
      </c>
      <c r="D5435" s="55">
        <v>0</v>
      </c>
      <c r="E5435" s="55">
        <v>0</v>
      </c>
      <c r="F5435" s="55">
        <v>0</v>
      </c>
      <c r="G5435" s="55">
        <v>0</v>
      </c>
      <c r="H5435" s="55">
        <v>0</v>
      </c>
      <c r="I5435" s="55">
        <v>0</v>
      </c>
      <c r="J5435" s="55">
        <v>0</v>
      </c>
      <c r="K5435" s="55">
        <v>0</v>
      </c>
      <c r="L5435" s="55">
        <v>0</v>
      </c>
      <c r="M5435" s="56">
        <v>0</v>
      </c>
    </row>
    <row r="5436" spans="1:13" x14ac:dyDescent="0.4">
      <c r="A5436" s="51"/>
      <c r="B5436" s="52">
        <v>5418</v>
      </c>
      <c r="C5436" s="52">
        <v>0</v>
      </c>
      <c r="D5436" s="52">
        <v>0</v>
      </c>
      <c r="E5436" s="52">
        <v>0</v>
      </c>
      <c r="F5436" s="52">
        <v>0</v>
      </c>
      <c r="G5436" s="52">
        <v>0</v>
      </c>
      <c r="H5436" s="52">
        <v>0</v>
      </c>
      <c r="I5436" s="52">
        <v>0</v>
      </c>
      <c r="J5436" s="52">
        <v>0</v>
      </c>
      <c r="K5436" s="52">
        <v>0</v>
      </c>
      <c r="L5436" s="52">
        <v>0</v>
      </c>
      <c r="M5436" s="53">
        <v>0</v>
      </c>
    </row>
    <row r="5437" spans="1:13" x14ac:dyDescent="0.4">
      <c r="A5437" s="54"/>
      <c r="B5437" s="55">
        <v>5419</v>
      </c>
      <c r="C5437" s="55">
        <v>0</v>
      </c>
      <c r="D5437" s="55">
        <v>0</v>
      </c>
      <c r="E5437" s="55">
        <v>0</v>
      </c>
      <c r="F5437" s="55">
        <v>0</v>
      </c>
      <c r="G5437" s="55">
        <v>0</v>
      </c>
      <c r="H5437" s="55">
        <v>0</v>
      </c>
      <c r="I5437" s="55">
        <v>0</v>
      </c>
      <c r="J5437" s="55">
        <v>0</v>
      </c>
      <c r="K5437" s="55">
        <v>0</v>
      </c>
      <c r="L5437" s="55">
        <v>0</v>
      </c>
      <c r="M5437" s="56">
        <v>0</v>
      </c>
    </row>
    <row r="5438" spans="1:13" x14ac:dyDescent="0.4">
      <c r="A5438" s="51"/>
      <c r="B5438" s="52">
        <v>5420</v>
      </c>
      <c r="C5438" s="52">
        <v>0</v>
      </c>
      <c r="D5438" s="52">
        <v>0</v>
      </c>
      <c r="E5438" s="52">
        <v>0</v>
      </c>
      <c r="F5438" s="52">
        <v>0</v>
      </c>
      <c r="G5438" s="52">
        <v>0</v>
      </c>
      <c r="H5438" s="52">
        <v>0</v>
      </c>
      <c r="I5438" s="52">
        <v>9421678.1508637592</v>
      </c>
      <c r="J5438" s="52">
        <v>0</v>
      </c>
      <c r="K5438" s="52">
        <v>0</v>
      </c>
      <c r="L5438" s="52">
        <v>0</v>
      </c>
      <c r="M5438" s="53">
        <v>9421678.1508637592</v>
      </c>
    </row>
    <row r="5439" spans="1:13" x14ac:dyDescent="0.4">
      <c r="A5439" s="54"/>
      <c r="B5439" s="55">
        <v>5421</v>
      </c>
      <c r="C5439" s="55">
        <v>0</v>
      </c>
      <c r="D5439" s="55">
        <v>0</v>
      </c>
      <c r="E5439" s="55">
        <v>0</v>
      </c>
      <c r="F5439" s="55">
        <v>7863876.9063209724</v>
      </c>
      <c r="G5439" s="55">
        <v>0</v>
      </c>
      <c r="H5439" s="55">
        <v>0</v>
      </c>
      <c r="I5439" s="55">
        <v>0</v>
      </c>
      <c r="J5439" s="55">
        <v>0</v>
      </c>
      <c r="K5439" s="55">
        <v>0</v>
      </c>
      <c r="L5439" s="55">
        <v>57075156.693497404</v>
      </c>
      <c r="M5439" s="56">
        <v>64939033.599818379</v>
      </c>
    </row>
    <row r="5440" spans="1:13" x14ac:dyDescent="0.4">
      <c r="A5440" s="51"/>
      <c r="B5440" s="52">
        <v>5422</v>
      </c>
      <c r="C5440" s="52">
        <v>0</v>
      </c>
      <c r="D5440" s="52">
        <v>8039198.7495982125</v>
      </c>
      <c r="E5440" s="52">
        <v>21098843.971240755</v>
      </c>
      <c r="F5440" s="52">
        <v>10619345.865887588</v>
      </c>
      <c r="G5440" s="52">
        <v>0</v>
      </c>
      <c r="H5440" s="52">
        <v>0</v>
      </c>
      <c r="I5440" s="52">
        <v>0</v>
      </c>
      <c r="J5440" s="52">
        <v>0</v>
      </c>
      <c r="K5440" s="52">
        <v>0</v>
      </c>
      <c r="L5440" s="52">
        <v>0</v>
      </c>
      <c r="M5440" s="53">
        <v>39757388.586726554</v>
      </c>
    </row>
    <row r="5441" spans="1:13" x14ac:dyDescent="0.4">
      <c r="A5441" s="54"/>
      <c r="B5441" s="55">
        <v>5423</v>
      </c>
      <c r="C5441" s="55">
        <v>0</v>
      </c>
      <c r="D5441" s="55">
        <v>0</v>
      </c>
      <c r="E5441" s="55">
        <v>0</v>
      </c>
      <c r="F5441" s="55">
        <v>0</v>
      </c>
      <c r="G5441" s="55">
        <v>0</v>
      </c>
      <c r="H5441" s="55">
        <v>0</v>
      </c>
      <c r="I5441" s="55">
        <v>0</v>
      </c>
      <c r="J5441" s="55">
        <v>0</v>
      </c>
      <c r="K5441" s="55">
        <v>0</v>
      </c>
      <c r="L5441" s="55">
        <v>0</v>
      </c>
      <c r="M5441" s="56">
        <v>13289835.011028696</v>
      </c>
    </row>
    <row r="5442" spans="1:13" x14ac:dyDescent="0.4">
      <c r="A5442" s="51"/>
      <c r="B5442" s="52">
        <v>5424</v>
      </c>
      <c r="C5442" s="52">
        <v>0</v>
      </c>
      <c r="D5442" s="52">
        <v>0</v>
      </c>
      <c r="E5442" s="52">
        <v>0</v>
      </c>
      <c r="F5442" s="52">
        <v>0</v>
      </c>
      <c r="G5442" s="52">
        <v>0</v>
      </c>
      <c r="H5442" s="52">
        <v>0</v>
      </c>
      <c r="I5442" s="52">
        <v>0</v>
      </c>
      <c r="J5442" s="52">
        <v>0</v>
      </c>
      <c r="K5442" s="52">
        <v>80793908.03525123</v>
      </c>
      <c r="L5442" s="52">
        <v>0</v>
      </c>
      <c r="M5442" s="53">
        <v>80793908.03525123</v>
      </c>
    </row>
    <row r="5443" spans="1:13" x14ac:dyDescent="0.4">
      <c r="A5443" s="54"/>
      <c r="B5443" s="55">
        <v>5425</v>
      </c>
      <c r="C5443" s="55">
        <v>0</v>
      </c>
      <c r="D5443" s="55">
        <v>0</v>
      </c>
      <c r="E5443" s="55">
        <v>7679708.9298962364</v>
      </c>
      <c r="F5443" s="55">
        <v>0</v>
      </c>
      <c r="G5443" s="55">
        <v>0</v>
      </c>
      <c r="H5443" s="55">
        <v>0</v>
      </c>
      <c r="I5443" s="55">
        <v>0</v>
      </c>
      <c r="J5443" s="55">
        <v>0</v>
      </c>
      <c r="K5443" s="55">
        <v>0</v>
      </c>
      <c r="L5443" s="55">
        <v>0</v>
      </c>
      <c r="M5443" s="56">
        <v>14409951.038421769</v>
      </c>
    </row>
    <row r="5444" spans="1:13" x14ac:dyDescent="0.4">
      <c r="A5444" s="51"/>
      <c r="B5444" s="52">
        <v>5426</v>
      </c>
      <c r="C5444" s="52">
        <v>0</v>
      </c>
      <c r="D5444" s="52">
        <v>0</v>
      </c>
      <c r="E5444" s="52">
        <v>0</v>
      </c>
      <c r="F5444" s="52">
        <v>0</v>
      </c>
      <c r="G5444" s="52">
        <v>0</v>
      </c>
      <c r="H5444" s="52">
        <v>0</v>
      </c>
      <c r="I5444" s="52">
        <v>0</v>
      </c>
      <c r="J5444" s="52">
        <v>0</v>
      </c>
      <c r="K5444" s="52">
        <v>0</v>
      </c>
      <c r="L5444" s="52">
        <v>0</v>
      </c>
      <c r="M5444" s="53">
        <v>0</v>
      </c>
    </row>
    <row r="5445" spans="1:13" x14ac:dyDescent="0.4">
      <c r="A5445" s="54"/>
      <c r="B5445" s="55">
        <v>5427</v>
      </c>
      <c r="C5445" s="55">
        <v>0</v>
      </c>
      <c r="D5445" s="55">
        <v>0</v>
      </c>
      <c r="E5445" s="55">
        <v>0</v>
      </c>
      <c r="F5445" s="55">
        <v>0</v>
      </c>
      <c r="G5445" s="55">
        <v>0</v>
      </c>
      <c r="H5445" s="55">
        <v>0</v>
      </c>
      <c r="I5445" s="55">
        <v>0</v>
      </c>
      <c r="J5445" s="55">
        <v>0</v>
      </c>
      <c r="K5445" s="55">
        <v>0</v>
      </c>
      <c r="L5445" s="55">
        <v>0</v>
      </c>
      <c r="M5445" s="56">
        <v>0</v>
      </c>
    </row>
    <row r="5446" spans="1:13" x14ac:dyDescent="0.4">
      <c r="A5446" s="51"/>
      <c r="B5446" s="52">
        <v>5428</v>
      </c>
      <c r="C5446" s="52">
        <v>0</v>
      </c>
      <c r="D5446" s="52">
        <v>0</v>
      </c>
      <c r="E5446" s="52">
        <v>0</v>
      </c>
      <c r="F5446" s="52">
        <v>0</v>
      </c>
      <c r="G5446" s="52">
        <v>0</v>
      </c>
      <c r="H5446" s="52">
        <v>0</v>
      </c>
      <c r="I5446" s="52">
        <v>0</v>
      </c>
      <c r="J5446" s="52">
        <v>0</v>
      </c>
      <c r="K5446" s="52">
        <v>0</v>
      </c>
      <c r="L5446" s="52">
        <v>0</v>
      </c>
      <c r="M5446" s="53">
        <v>0</v>
      </c>
    </row>
    <row r="5447" spans="1:13" x14ac:dyDescent="0.4">
      <c r="A5447" s="54"/>
      <c r="B5447" s="55">
        <v>5429</v>
      </c>
      <c r="C5447" s="55">
        <v>0</v>
      </c>
      <c r="D5447" s="55">
        <v>0</v>
      </c>
      <c r="E5447" s="55">
        <v>0</v>
      </c>
      <c r="F5447" s="55">
        <v>0</v>
      </c>
      <c r="G5447" s="55">
        <v>0</v>
      </c>
      <c r="H5447" s="55">
        <v>26265044.791517124</v>
      </c>
      <c r="I5447" s="55">
        <v>0</v>
      </c>
      <c r="J5447" s="55">
        <v>0</v>
      </c>
      <c r="K5447" s="55">
        <v>0</v>
      </c>
      <c r="L5447" s="55">
        <v>0</v>
      </c>
      <c r="M5447" s="56">
        <v>26265044.791517124</v>
      </c>
    </row>
    <row r="5448" spans="1:13" x14ac:dyDescent="0.4">
      <c r="A5448" s="51"/>
      <c r="B5448" s="52">
        <v>5430</v>
      </c>
      <c r="C5448" s="52">
        <v>0</v>
      </c>
      <c r="D5448" s="52">
        <v>0</v>
      </c>
      <c r="E5448" s="52">
        <v>0</v>
      </c>
      <c r="F5448" s="52">
        <v>0</v>
      </c>
      <c r="G5448" s="52">
        <v>0</v>
      </c>
      <c r="H5448" s="52">
        <v>0</v>
      </c>
      <c r="I5448" s="52">
        <v>5838341.7153702695</v>
      </c>
      <c r="J5448" s="52">
        <v>19115434.557882324</v>
      </c>
      <c r="K5448" s="52">
        <v>0</v>
      </c>
      <c r="L5448" s="52">
        <v>0</v>
      </c>
      <c r="M5448" s="53">
        <v>5838341.7153702695</v>
      </c>
    </row>
    <row r="5449" spans="1:13" x14ac:dyDescent="0.4">
      <c r="A5449" s="54"/>
      <c r="B5449" s="55">
        <v>5431</v>
      </c>
      <c r="C5449" s="55">
        <v>0</v>
      </c>
      <c r="D5449" s="55">
        <v>0</v>
      </c>
      <c r="E5449" s="55">
        <v>0</v>
      </c>
      <c r="F5449" s="55">
        <v>0</v>
      </c>
      <c r="G5449" s="55">
        <v>0</v>
      </c>
      <c r="H5449" s="55">
        <v>0</v>
      </c>
      <c r="I5449" s="55">
        <v>0</v>
      </c>
      <c r="J5449" s="55">
        <v>0</v>
      </c>
      <c r="K5449" s="55">
        <v>0</v>
      </c>
      <c r="L5449" s="55">
        <v>0</v>
      </c>
      <c r="M5449" s="56">
        <v>0</v>
      </c>
    </row>
    <row r="5450" spans="1:13" x14ac:dyDescent="0.4">
      <c r="A5450" s="51"/>
      <c r="B5450" s="52">
        <v>5432</v>
      </c>
      <c r="C5450" s="52">
        <v>0</v>
      </c>
      <c r="D5450" s="52">
        <v>0</v>
      </c>
      <c r="E5450" s="52">
        <v>0</v>
      </c>
      <c r="F5450" s="52">
        <v>0</v>
      </c>
      <c r="G5450" s="52">
        <v>0</v>
      </c>
      <c r="H5450" s="52">
        <v>0</v>
      </c>
      <c r="I5450" s="52">
        <v>0</v>
      </c>
      <c r="J5450" s="52">
        <v>0</v>
      </c>
      <c r="K5450" s="52">
        <v>0</v>
      </c>
      <c r="L5450" s="52">
        <v>0</v>
      </c>
      <c r="M5450" s="53">
        <v>0</v>
      </c>
    </row>
    <row r="5451" spans="1:13" x14ac:dyDescent="0.4">
      <c r="A5451" s="54"/>
      <c r="B5451" s="55">
        <v>5433</v>
      </c>
      <c r="C5451" s="55">
        <v>0</v>
      </c>
      <c r="D5451" s="55">
        <v>0</v>
      </c>
      <c r="E5451" s="55">
        <v>0</v>
      </c>
      <c r="F5451" s="55">
        <v>0</v>
      </c>
      <c r="G5451" s="55">
        <v>0</v>
      </c>
      <c r="H5451" s="55">
        <v>0</v>
      </c>
      <c r="I5451" s="55">
        <v>0</v>
      </c>
      <c r="J5451" s="55">
        <v>0</v>
      </c>
      <c r="K5451" s="55">
        <v>0</v>
      </c>
      <c r="L5451" s="55">
        <v>8782848.6925398968</v>
      </c>
      <c r="M5451" s="56">
        <v>8782848.6925398968</v>
      </c>
    </row>
    <row r="5452" spans="1:13" x14ac:dyDescent="0.4">
      <c r="A5452" s="51"/>
      <c r="B5452" s="52">
        <v>5434</v>
      </c>
      <c r="C5452" s="52">
        <v>0</v>
      </c>
      <c r="D5452" s="52">
        <v>0</v>
      </c>
      <c r="E5452" s="52">
        <v>0</v>
      </c>
      <c r="F5452" s="52">
        <v>0</v>
      </c>
      <c r="G5452" s="52">
        <v>33733322.248878263</v>
      </c>
      <c r="H5452" s="52">
        <v>0</v>
      </c>
      <c r="I5452" s="52">
        <v>0</v>
      </c>
      <c r="J5452" s="52">
        <v>0</v>
      </c>
      <c r="K5452" s="52">
        <v>0</v>
      </c>
      <c r="L5452" s="52">
        <v>0</v>
      </c>
      <c r="M5452" s="53">
        <v>48995793.858269185</v>
      </c>
    </row>
    <row r="5453" spans="1:13" x14ac:dyDescent="0.4">
      <c r="A5453" s="54"/>
      <c r="B5453" s="55">
        <v>5435</v>
      </c>
      <c r="C5453" s="55">
        <v>0</v>
      </c>
      <c r="D5453" s="55">
        <v>0</v>
      </c>
      <c r="E5453" s="55">
        <v>0</v>
      </c>
      <c r="F5453" s="55">
        <v>0</v>
      </c>
      <c r="G5453" s="55">
        <v>0</v>
      </c>
      <c r="H5453" s="55">
        <v>0</v>
      </c>
      <c r="I5453" s="55">
        <v>0</v>
      </c>
      <c r="J5453" s="55">
        <v>0</v>
      </c>
      <c r="K5453" s="55">
        <v>9940335.1693658158</v>
      </c>
      <c r="L5453" s="55">
        <v>0</v>
      </c>
      <c r="M5453" s="56">
        <v>9940335.1693658158</v>
      </c>
    </row>
    <row r="5454" spans="1:13" x14ac:dyDescent="0.4">
      <c r="A5454" s="51"/>
      <c r="B5454" s="52">
        <v>5436</v>
      </c>
      <c r="C5454" s="52">
        <v>0</v>
      </c>
      <c r="D5454" s="52">
        <v>0</v>
      </c>
      <c r="E5454" s="52">
        <v>5780990.7104082704</v>
      </c>
      <c r="F5454" s="52">
        <v>0</v>
      </c>
      <c r="G5454" s="52">
        <v>0</v>
      </c>
      <c r="H5454" s="52">
        <v>0</v>
      </c>
      <c r="I5454" s="52">
        <v>0</v>
      </c>
      <c r="J5454" s="52">
        <v>0</v>
      </c>
      <c r="K5454" s="52">
        <v>0</v>
      </c>
      <c r="L5454" s="52">
        <v>0</v>
      </c>
      <c r="M5454" s="53">
        <v>5780990.7104082704</v>
      </c>
    </row>
    <row r="5455" spans="1:13" x14ac:dyDescent="0.4">
      <c r="A5455" s="54"/>
      <c r="B5455" s="55">
        <v>5437</v>
      </c>
      <c r="C5455" s="55">
        <v>0</v>
      </c>
      <c r="D5455" s="55">
        <v>0</v>
      </c>
      <c r="E5455" s="55">
        <v>5993684.3431823011</v>
      </c>
      <c r="F5455" s="55">
        <v>24039340.528443027</v>
      </c>
      <c r="G5455" s="55">
        <v>0</v>
      </c>
      <c r="H5455" s="55">
        <v>10002270.172249526</v>
      </c>
      <c r="I5455" s="55">
        <v>0</v>
      </c>
      <c r="J5455" s="55">
        <v>0</v>
      </c>
      <c r="K5455" s="55">
        <v>0</v>
      </c>
      <c r="L5455" s="55">
        <v>0</v>
      </c>
      <c r="M5455" s="56">
        <v>40035295.043874845</v>
      </c>
    </row>
    <row r="5456" spans="1:13" x14ac:dyDescent="0.4">
      <c r="A5456" s="51"/>
      <c r="B5456" s="52">
        <v>5438</v>
      </c>
      <c r="C5456" s="52">
        <v>0</v>
      </c>
      <c r="D5456" s="52">
        <v>0</v>
      </c>
      <c r="E5456" s="52">
        <v>0</v>
      </c>
      <c r="F5456" s="52">
        <v>0</v>
      </c>
      <c r="G5456" s="52">
        <v>0</v>
      </c>
      <c r="H5456" s="52">
        <v>14504016.255958175</v>
      </c>
      <c r="I5456" s="52">
        <v>0</v>
      </c>
      <c r="J5456" s="52">
        <v>0</v>
      </c>
      <c r="K5456" s="52">
        <v>0</v>
      </c>
      <c r="L5456" s="52">
        <v>0</v>
      </c>
      <c r="M5456" s="53">
        <v>14504016.255958175</v>
      </c>
    </row>
    <row r="5457" spans="1:13" x14ac:dyDescent="0.4">
      <c r="A5457" s="54"/>
      <c r="B5457" s="55">
        <v>5439</v>
      </c>
      <c r="C5457" s="55">
        <v>0</v>
      </c>
      <c r="D5457" s="55">
        <v>0</v>
      </c>
      <c r="E5457" s="55">
        <v>0</v>
      </c>
      <c r="F5457" s="55">
        <v>0</v>
      </c>
      <c r="G5457" s="55">
        <v>0</v>
      </c>
      <c r="H5457" s="55">
        <v>7218579.1146235149</v>
      </c>
      <c r="I5457" s="55">
        <v>0</v>
      </c>
      <c r="J5457" s="55">
        <v>72858792.996777475</v>
      </c>
      <c r="K5457" s="55">
        <v>0</v>
      </c>
      <c r="L5457" s="55">
        <v>12430208.627741547</v>
      </c>
      <c r="M5457" s="56">
        <v>19648787.742365062</v>
      </c>
    </row>
    <row r="5458" spans="1:13" x14ac:dyDescent="0.4">
      <c r="A5458" s="51"/>
      <c r="B5458" s="52">
        <v>5440</v>
      </c>
      <c r="C5458" s="52">
        <v>0</v>
      </c>
      <c r="D5458" s="52">
        <v>0</v>
      </c>
      <c r="E5458" s="52">
        <v>15788525.509906895</v>
      </c>
      <c r="F5458" s="52">
        <v>0</v>
      </c>
      <c r="G5458" s="52">
        <v>0</v>
      </c>
      <c r="H5458" s="52">
        <v>8456693.8976540267</v>
      </c>
      <c r="I5458" s="52">
        <v>0</v>
      </c>
      <c r="J5458" s="52">
        <v>0</v>
      </c>
      <c r="K5458" s="52">
        <v>83021998.363372162</v>
      </c>
      <c r="L5458" s="52">
        <v>0</v>
      </c>
      <c r="M5458" s="53">
        <v>107267217.77093308</v>
      </c>
    </row>
    <row r="5459" spans="1:13" x14ac:dyDescent="0.4">
      <c r="A5459" s="54"/>
      <c r="B5459" s="55">
        <v>5441</v>
      </c>
      <c r="C5459" s="55">
        <v>0</v>
      </c>
      <c r="D5459" s="55">
        <v>0</v>
      </c>
      <c r="E5459" s="55">
        <v>0</v>
      </c>
      <c r="F5459" s="55">
        <v>0</v>
      </c>
      <c r="G5459" s="55">
        <v>87344707.972287029</v>
      </c>
      <c r="H5459" s="55">
        <v>0</v>
      </c>
      <c r="I5459" s="55">
        <v>0</v>
      </c>
      <c r="J5459" s="55">
        <v>0</v>
      </c>
      <c r="K5459" s="55">
        <v>0</v>
      </c>
      <c r="L5459" s="55">
        <v>0</v>
      </c>
      <c r="M5459" s="56">
        <v>87344707.972287029</v>
      </c>
    </row>
    <row r="5460" spans="1:13" x14ac:dyDescent="0.4">
      <c r="A5460" s="51"/>
      <c r="B5460" s="52">
        <v>5442</v>
      </c>
      <c r="C5460" s="52">
        <v>0</v>
      </c>
      <c r="D5460" s="52">
        <v>0</v>
      </c>
      <c r="E5460" s="52">
        <v>0</v>
      </c>
      <c r="F5460" s="52">
        <v>0</v>
      </c>
      <c r="G5460" s="52">
        <v>0</v>
      </c>
      <c r="H5460" s="52">
        <v>0</v>
      </c>
      <c r="I5460" s="52">
        <v>0</v>
      </c>
      <c r="J5460" s="52">
        <v>0</v>
      </c>
      <c r="K5460" s="52">
        <v>0</v>
      </c>
      <c r="L5460" s="52">
        <v>0</v>
      </c>
      <c r="M5460" s="53">
        <v>0</v>
      </c>
    </row>
    <row r="5461" spans="1:13" x14ac:dyDescent="0.4">
      <c r="A5461" s="54"/>
      <c r="B5461" s="55">
        <v>5443</v>
      </c>
      <c r="C5461" s="55">
        <v>0</v>
      </c>
      <c r="D5461" s="55">
        <v>18770094.013249531</v>
      </c>
      <c r="E5461" s="55">
        <v>0</v>
      </c>
      <c r="F5461" s="55">
        <v>0</v>
      </c>
      <c r="G5461" s="55">
        <v>0</v>
      </c>
      <c r="H5461" s="55">
        <v>0</v>
      </c>
      <c r="I5461" s="55">
        <v>0</v>
      </c>
      <c r="J5461" s="55">
        <v>0</v>
      </c>
      <c r="K5461" s="55">
        <v>6713255.4144222261</v>
      </c>
      <c r="L5461" s="55">
        <v>0</v>
      </c>
      <c r="M5461" s="56">
        <v>25483349.427671757</v>
      </c>
    </row>
    <row r="5462" spans="1:13" x14ac:dyDescent="0.4">
      <c r="A5462" s="51"/>
      <c r="B5462" s="52">
        <v>5444</v>
      </c>
      <c r="C5462" s="52">
        <v>0</v>
      </c>
      <c r="D5462" s="52">
        <v>0</v>
      </c>
      <c r="E5462" s="52">
        <v>0</v>
      </c>
      <c r="F5462" s="52">
        <v>0</v>
      </c>
      <c r="G5462" s="52">
        <v>0</v>
      </c>
      <c r="H5462" s="52">
        <v>6194059.3760810699</v>
      </c>
      <c r="I5462" s="52">
        <v>0</v>
      </c>
      <c r="J5462" s="52">
        <v>0</v>
      </c>
      <c r="K5462" s="52">
        <v>0</v>
      </c>
      <c r="L5462" s="52">
        <v>0</v>
      </c>
      <c r="M5462" s="53">
        <v>6194059.3760810699</v>
      </c>
    </row>
    <row r="5463" spans="1:13" x14ac:dyDescent="0.4">
      <c r="A5463" s="54"/>
      <c r="B5463" s="55">
        <v>5445</v>
      </c>
      <c r="C5463" s="55">
        <v>0</v>
      </c>
      <c r="D5463" s="55">
        <v>0</v>
      </c>
      <c r="E5463" s="55">
        <v>0</v>
      </c>
      <c r="F5463" s="55">
        <v>0</v>
      </c>
      <c r="G5463" s="55">
        <v>0</v>
      </c>
      <c r="H5463" s="55">
        <v>6446109.1542901788</v>
      </c>
      <c r="I5463" s="55">
        <v>0</v>
      </c>
      <c r="J5463" s="55">
        <v>0</v>
      </c>
      <c r="K5463" s="55">
        <v>0</v>
      </c>
      <c r="L5463" s="55">
        <v>0</v>
      </c>
      <c r="M5463" s="56">
        <v>6446109.1542901788</v>
      </c>
    </row>
    <row r="5464" spans="1:13" x14ac:dyDescent="0.4">
      <c r="A5464" s="51"/>
      <c r="B5464" s="52">
        <v>5446</v>
      </c>
      <c r="C5464" s="52">
        <v>0</v>
      </c>
      <c r="D5464" s="52">
        <v>0</v>
      </c>
      <c r="E5464" s="52">
        <v>0</v>
      </c>
      <c r="F5464" s="52">
        <v>0</v>
      </c>
      <c r="G5464" s="52">
        <v>0</v>
      </c>
      <c r="H5464" s="52">
        <v>0</v>
      </c>
      <c r="I5464" s="52">
        <v>0</v>
      </c>
      <c r="J5464" s="52">
        <v>10212528.813472779</v>
      </c>
      <c r="K5464" s="52">
        <v>0</v>
      </c>
      <c r="L5464" s="52">
        <v>0</v>
      </c>
      <c r="M5464" s="53">
        <v>0</v>
      </c>
    </row>
    <row r="5465" spans="1:13" x14ac:dyDescent="0.4">
      <c r="A5465" s="54"/>
      <c r="B5465" s="55">
        <v>5447</v>
      </c>
      <c r="C5465" s="55">
        <v>0</v>
      </c>
      <c r="D5465" s="55">
        <v>0</v>
      </c>
      <c r="E5465" s="55">
        <v>0</v>
      </c>
      <c r="F5465" s="55">
        <v>0</v>
      </c>
      <c r="G5465" s="55">
        <v>0</v>
      </c>
      <c r="H5465" s="55">
        <v>6543023.7686681896</v>
      </c>
      <c r="I5465" s="55">
        <v>5821255.4580146726</v>
      </c>
      <c r="J5465" s="55">
        <v>0</v>
      </c>
      <c r="K5465" s="55">
        <v>0</v>
      </c>
      <c r="L5465" s="55">
        <v>0</v>
      </c>
      <c r="M5465" s="56">
        <v>12364279.226682862</v>
      </c>
    </row>
    <row r="5466" spans="1:13" x14ac:dyDescent="0.4">
      <c r="A5466" s="51"/>
      <c r="B5466" s="52">
        <v>5448</v>
      </c>
      <c r="C5466" s="52">
        <v>0</v>
      </c>
      <c r="D5466" s="52">
        <v>0</v>
      </c>
      <c r="E5466" s="52">
        <v>0</v>
      </c>
      <c r="F5466" s="52">
        <v>0</v>
      </c>
      <c r="G5466" s="52">
        <v>0</v>
      </c>
      <c r="H5466" s="52">
        <v>0</v>
      </c>
      <c r="I5466" s="52">
        <v>0</v>
      </c>
      <c r="J5466" s="52">
        <v>0</v>
      </c>
      <c r="K5466" s="52">
        <v>0</v>
      </c>
      <c r="L5466" s="52">
        <v>0</v>
      </c>
      <c r="M5466" s="53">
        <v>0</v>
      </c>
    </row>
    <row r="5467" spans="1:13" x14ac:dyDescent="0.4">
      <c r="A5467" s="54"/>
      <c r="B5467" s="55">
        <v>5449</v>
      </c>
      <c r="C5467" s="55">
        <v>0</v>
      </c>
      <c r="D5467" s="55">
        <v>0</v>
      </c>
      <c r="E5467" s="55">
        <v>0</v>
      </c>
      <c r="F5467" s="55">
        <v>19807490.73906849</v>
      </c>
      <c r="G5467" s="55">
        <v>0</v>
      </c>
      <c r="H5467" s="55">
        <v>0</v>
      </c>
      <c r="I5467" s="55">
        <v>0</v>
      </c>
      <c r="J5467" s="55">
        <v>0</v>
      </c>
      <c r="K5467" s="55">
        <v>0</v>
      </c>
      <c r="L5467" s="55">
        <v>0</v>
      </c>
      <c r="M5467" s="56">
        <v>36768156.49578283</v>
      </c>
    </row>
    <row r="5468" spans="1:13" x14ac:dyDescent="0.4">
      <c r="A5468" s="51"/>
      <c r="B5468" s="52">
        <v>5450</v>
      </c>
      <c r="C5468" s="52">
        <v>0</v>
      </c>
      <c r="D5468" s="52">
        <v>0</v>
      </c>
      <c r="E5468" s="52">
        <v>0</v>
      </c>
      <c r="F5468" s="52">
        <v>0</v>
      </c>
      <c r="G5468" s="52">
        <v>34360376.300180115</v>
      </c>
      <c r="H5468" s="52">
        <v>0</v>
      </c>
      <c r="I5468" s="52">
        <v>0</v>
      </c>
      <c r="J5468" s="52">
        <v>0</v>
      </c>
      <c r="K5468" s="52">
        <v>0</v>
      </c>
      <c r="L5468" s="52">
        <v>0</v>
      </c>
      <c r="M5468" s="53">
        <v>34360376.300180115</v>
      </c>
    </row>
    <row r="5469" spans="1:13" x14ac:dyDescent="0.4">
      <c r="A5469" s="54"/>
      <c r="B5469" s="55">
        <v>5451</v>
      </c>
      <c r="C5469" s="55">
        <v>0</v>
      </c>
      <c r="D5469" s="55">
        <v>0</v>
      </c>
      <c r="E5469" s="55">
        <v>0</v>
      </c>
      <c r="F5469" s="55">
        <v>0</v>
      </c>
      <c r="G5469" s="55">
        <v>0</v>
      </c>
      <c r="H5469" s="55">
        <v>5887827.7165322602</v>
      </c>
      <c r="I5469" s="55">
        <v>5854974.5834750235</v>
      </c>
      <c r="J5469" s="55">
        <v>5971999.286265282</v>
      </c>
      <c r="K5469" s="55">
        <v>0</v>
      </c>
      <c r="L5469" s="55">
        <v>0</v>
      </c>
      <c r="M5469" s="56">
        <v>11742802.300007284</v>
      </c>
    </row>
    <row r="5470" spans="1:13" x14ac:dyDescent="0.4">
      <c r="A5470" s="51"/>
      <c r="B5470" s="52">
        <v>5452</v>
      </c>
      <c r="C5470" s="52">
        <v>0</v>
      </c>
      <c r="D5470" s="52">
        <v>0</v>
      </c>
      <c r="E5470" s="52">
        <v>8338680.0827956013</v>
      </c>
      <c r="F5470" s="52">
        <v>0</v>
      </c>
      <c r="G5470" s="52">
        <v>0</v>
      </c>
      <c r="H5470" s="52">
        <v>0</v>
      </c>
      <c r="I5470" s="52">
        <v>0</v>
      </c>
      <c r="J5470" s="52">
        <v>0</v>
      </c>
      <c r="K5470" s="52">
        <v>0</v>
      </c>
      <c r="L5470" s="52">
        <v>0</v>
      </c>
      <c r="M5470" s="53">
        <v>8338680.0827956013</v>
      </c>
    </row>
    <row r="5471" spans="1:13" x14ac:dyDescent="0.4">
      <c r="A5471" s="54"/>
      <c r="B5471" s="55">
        <v>5453</v>
      </c>
      <c r="C5471" s="55">
        <v>30494432.052750666</v>
      </c>
      <c r="D5471" s="55">
        <v>0</v>
      </c>
      <c r="E5471" s="55">
        <v>0</v>
      </c>
      <c r="F5471" s="55">
        <v>0</v>
      </c>
      <c r="G5471" s="55">
        <v>0</v>
      </c>
      <c r="H5471" s="55">
        <v>0</v>
      </c>
      <c r="I5471" s="55">
        <v>0</v>
      </c>
      <c r="J5471" s="55">
        <v>0</v>
      </c>
      <c r="K5471" s="55">
        <v>0</v>
      </c>
      <c r="L5471" s="55">
        <v>0</v>
      </c>
      <c r="M5471" s="56">
        <v>30494432.052750666</v>
      </c>
    </row>
    <row r="5472" spans="1:13" x14ac:dyDescent="0.4">
      <c r="A5472" s="51"/>
      <c r="B5472" s="52">
        <v>5454</v>
      </c>
      <c r="C5472" s="52">
        <v>0</v>
      </c>
      <c r="D5472" s="52">
        <v>0</v>
      </c>
      <c r="E5472" s="52">
        <v>0</v>
      </c>
      <c r="F5472" s="52">
        <v>0</v>
      </c>
      <c r="G5472" s="52">
        <v>0</v>
      </c>
      <c r="H5472" s="52">
        <v>0</v>
      </c>
      <c r="I5472" s="52">
        <v>0</v>
      </c>
      <c r="J5472" s="52">
        <v>0</v>
      </c>
      <c r="K5472" s="52">
        <v>0</v>
      </c>
      <c r="L5472" s="52">
        <v>0</v>
      </c>
      <c r="M5472" s="53">
        <v>8675699.1274043545</v>
      </c>
    </row>
    <row r="5473" spans="1:13" x14ac:dyDescent="0.4">
      <c r="A5473" s="54"/>
      <c r="B5473" s="55">
        <v>5455</v>
      </c>
      <c r="C5473" s="55">
        <v>6721216.1133742826</v>
      </c>
      <c r="D5473" s="55">
        <v>0</v>
      </c>
      <c r="E5473" s="55">
        <v>45656166.289809562</v>
      </c>
      <c r="F5473" s="55">
        <v>0</v>
      </c>
      <c r="G5473" s="55">
        <v>0</v>
      </c>
      <c r="H5473" s="55">
        <v>0</v>
      </c>
      <c r="I5473" s="55">
        <v>0</v>
      </c>
      <c r="J5473" s="55">
        <v>0</v>
      </c>
      <c r="K5473" s="55">
        <v>0</v>
      </c>
      <c r="L5473" s="55">
        <v>0</v>
      </c>
      <c r="M5473" s="56">
        <v>83235264.967129141</v>
      </c>
    </row>
    <row r="5474" spans="1:13" x14ac:dyDescent="0.4">
      <c r="A5474" s="51"/>
      <c r="B5474" s="52">
        <v>5456</v>
      </c>
      <c r="C5474" s="52">
        <v>0</v>
      </c>
      <c r="D5474" s="52">
        <v>0</v>
      </c>
      <c r="E5474" s="52">
        <v>0</v>
      </c>
      <c r="F5474" s="52">
        <v>7667685.5407390334</v>
      </c>
      <c r="G5474" s="52">
        <v>6828118.3542602938</v>
      </c>
      <c r="H5474" s="52">
        <v>0</v>
      </c>
      <c r="I5474" s="52">
        <v>0</v>
      </c>
      <c r="J5474" s="52">
        <v>0</v>
      </c>
      <c r="K5474" s="52">
        <v>7802070.1881601634</v>
      </c>
      <c r="L5474" s="52">
        <v>0</v>
      </c>
      <c r="M5474" s="53">
        <v>22297874.083159491</v>
      </c>
    </row>
    <row r="5475" spans="1:13" x14ac:dyDescent="0.4">
      <c r="A5475" s="54"/>
      <c r="B5475" s="55">
        <v>5457</v>
      </c>
      <c r="C5475" s="55">
        <v>0</v>
      </c>
      <c r="D5475" s="55">
        <v>0</v>
      </c>
      <c r="E5475" s="55">
        <v>0</v>
      </c>
      <c r="F5475" s="55">
        <v>0</v>
      </c>
      <c r="G5475" s="55">
        <v>0</v>
      </c>
      <c r="H5475" s="55">
        <v>0</v>
      </c>
      <c r="I5475" s="55">
        <v>0</v>
      </c>
      <c r="J5475" s="55">
        <v>0</v>
      </c>
      <c r="K5475" s="55">
        <v>7493461.1483403491</v>
      </c>
      <c r="L5475" s="55">
        <v>23080926.173325915</v>
      </c>
      <c r="M5475" s="56">
        <v>30574387.321666263</v>
      </c>
    </row>
    <row r="5476" spans="1:13" x14ac:dyDescent="0.4">
      <c r="A5476" s="51"/>
      <c r="B5476" s="52">
        <v>5458</v>
      </c>
      <c r="C5476" s="52">
        <v>0</v>
      </c>
      <c r="D5476" s="52">
        <v>0</v>
      </c>
      <c r="E5476" s="52">
        <v>0</v>
      </c>
      <c r="F5476" s="52">
        <v>0</v>
      </c>
      <c r="G5476" s="52">
        <v>0</v>
      </c>
      <c r="H5476" s="52">
        <v>0</v>
      </c>
      <c r="I5476" s="52">
        <v>0</v>
      </c>
      <c r="J5476" s="52">
        <v>0</v>
      </c>
      <c r="K5476" s="52">
        <v>0</v>
      </c>
      <c r="L5476" s="52">
        <v>0</v>
      </c>
      <c r="M5476" s="53">
        <v>0</v>
      </c>
    </row>
    <row r="5477" spans="1:13" x14ac:dyDescent="0.4">
      <c r="A5477" s="54"/>
      <c r="B5477" s="55">
        <v>5459</v>
      </c>
      <c r="C5477" s="55">
        <v>13000303.400122494</v>
      </c>
      <c r="D5477" s="55">
        <v>0</v>
      </c>
      <c r="E5477" s="55">
        <v>0</v>
      </c>
      <c r="F5477" s="55">
        <v>6633427.8746023588</v>
      </c>
      <c r="G5477" s="55">
        <v>0</v>
      </c>
      <c r="H5477" s="55">
        <v>0</v>
      </c>
      <c r="I5477" s="55">
        <v>7411628.015324071</v>
      </c>
      <c r="J5477" s="55">
        <v>0</v>
      </c>
      <c r="K5477" s="55">
        <v>0</v>
      </c>
      <c r="L5477" s="55">
        <v>0</v>
      </c>
      <c r="M5477" s="56">
        <v>34535988.55136551</v>
      </c>
    </row>
    <row r="5478" spans="1:13" x14ac:dyDescent="0.4">
      <c r="A5478" s="51"/>
      <c r="B5478" s="52">
        <v>5460</v>
      </c>
      <c r="C5478" s="52">
        <v>0</v>
      </c>
      <c r="D5478" s="52">
        <v>0</v>
      </c>
      <c r="E5478" s="52">
        <v>0</v>
      </c>
      <c r="F5478" s="52">
        <v>0</v>
      </c>
      <c r="G5478" s="52">
        <v>0</v>
      </c>
      <c r="H5478" s="52">
        <v>0</v>
      </c>
      <c r="I5478" s="52">
        <v>0</v>
      </c>
      <c r="J5478" s="52">
        <v>0</v>
      </c>
      <c r="K5478" s="52">
        <v>0</v>
      </c>
      <c r="L5478" s="52">
        <v>0</v>
      </c>
      <c r="M5478" s="53">
        <v>0</v>
      </c>
    </row>
    <row r="5479" spans="1:13" x14ac:dyDescent="0.4">
      <c r="A5479" s="54"/>
      <c r="B5479" s="55">
        <v>5461</v>
      </c>
      <c r="C5479" s="55">
        <v>0</v>
      </c>
      <c r="D5479" s="55">
        <v>0</v>
      </c>
      <c r="E5479" s="55">
        <v>0</v>
      </c>
      <c r="F5479" s="55">
        <v>0</v>
      </c>
      <c r="G5479" s="55">
        <v>0</v>
      </c>
      <c r="H5479" s="55">
        <v>0</v>
      </c>
      <c r="I5479" s="55">
        <v>0</v>
      </c>
      <c r="J5479" s="55">
        <v>0</v>
      </c>
      <c r="K5479" s="55">
        <v>0</v>
      </c>
      <c r="L5479" s="55">
        <v>0</v>
      </c>
      <c r="M5479" s="56">
        <v>0</v>
      </c>
    </row>
    <row r="5480" spans="1:13" x14ac:dyDescent="0.4">
      <c r="A5480" s="51"/>
      <c r="B5480" s="52">
        <v>5462</v>
      </c>
      <c r="C5480" s="52">
        <v>0</v>
      </c>
      <c r="D5480" s="52">
        <v>0</v>
      </c>
      <c r="E5480" s="52">
        <v>0</v>
      </c>
      <c r="F5480" s="52">
        <v>0</v>
      </c>
      <c r="G5480" s="52">
        <v>0</v>
      </c>
      <c r="H5480" s="52">
        <v>0</v>
      </c>
      <c r="I5480" s="52">
        <v>0</v>
      </c>
      <c r="J5480" s="52">
        <v>0</v>
      </c>
      <c r="K5480" s="52">
        <v>0</v>
      </c>
      <c r="L5480" s="52">
        <v>0</v>
      </c>
      <c r="M5480" s="53">
        <v>0</v>
      </c>
    </row>
    <row r="5481" spans="1:13" x14ac:dyDescent="0.4">
      <c r="A5481" s="54"/>
      <c r="B5481" s="55">
        <v>5463</v>
      </c>
      <c r="C5481" s="55">
        <v>0</v>
      </c>
      <c r="D5481" s="55">
        <v>0</v>
      </c>
      <c r="E5481" s="55">
        <v>0</v>
      </c>
      <c r="F5481" s="55">
        <v>0</v>
      </c>
      <c r="G5481" s="55">
        <v>0</v>
      </c>
      <c r="H5481" s="55">
        <v>0</v>
      </c>
      <c r="I5481" s="55">
        <v>0</v>
      </c>
      <c r="J5481" s="55">
        <v>0</v>
      </c>
      <c r="K5481" s="55">
        <v>0</v>
      </c>
      <c r="L5481" s="55">
        <v>0</v>
      </c>
      <c r="M5481" s="56">
        <v>0</v>
      </c>
    </row>
    <row r="5482" spans="1:13" x14ac:dyDescent="0.4">
      <c r="A5482" s="51"/>
      <c r="B5482" s="52">
        <v>5464</v>
      </c>
      <c r="C5482" s="52">
        <v>0</v>
      </c>
      <c r="D5482" s="52">
        <v>0</v>
      </c>
      <c r="E5482" s="52">
        <v>0</v>
      </c>
      <c r="F5482" s="52">
        <v>0</v>
      </c>
      <c r="G5482" s="52">
        <v>0</v>
      </c>
      <c r="H5482" s="52">
        <v>0</v>
      </c>
      <c r="I5482" s="52">
        <v>0</v>
      </c>
      <c r="J5482" s="52">
        <v>0</v>
      </c>
      <c r="K5482" s="52">
        <v>12183871.190426016</v>
      </c>
      <c r="L5482" s="52">
        <v>0</v>
      </c>
      <c r="M5482" s="53">
        <v>12183871.190426016</v>
      </c>
    </row>
    <row r="5483" spans="1:13" x14ac:dyDescent="0.4">
      <c r="A5483" s="54"/>
      <c r="B5483" s="55">
        <v>5465</v>
      </c>
      <c r="C5483" s="55">
        <v>0</v>
      </c>
      <c r="D5483" s="55">
        <v>0</v>
      </c>
      <c r="E5483" s="55">
        <v>0</v>
      </c>
      <c r="F5483" s="55">
        <v>0</v>
      </c>
      <c r="G5483" s="55">
        <v>0</v>
      </c>
      <c r="H5483" s="55">
        <v>0</v>
      </c>
      <c r="I5483" s="55">
        <v>0</v>
      </c>
      <c r="J5483" s="55">
        <v>0</v>
      </c>
      <c r="K5483" s="55">
        <v>0</v>
      </c>
      <c r="L5483" s="55">
        <v>0</v>
      </c>
      <c r="M5483" s="56">
        <v>0</v>
      </c>
    </row>
    <row r="5484" spans="1:13" x14ac:dyDescent="0.4">
      <c r="A5484" s="51"/>
      <c r="B5484" s="52">
        <v>5466</v>
      </c>
      <c r="C5484" s="52">
        <v>0</v>
      </c>
      <c r="D5484" s="52">
        <v>0</v>
      </c>
      <c r="E5484" s="52">
        <v>0</v>
      </c>
      <c r="F5484" s="52">
        <v>0</v>
      </c>
      <c r="G5484" s="52">
        <v>0</v>
      </c>
      <c r="H5484" s="52">
        <v>8159223.7401146227</v>
      </c>
      <c r="I5484" s="52">
        <v>0</v>
      </c>
      <c r="J5484" s="52">
        <v>0</v>
      </c>
      <c r="K5484" s="52">
        <v>0</v>
      </c>
      <c r="L5484" s="52">
        <v>0</v>
      </c>
      <c r="M5484" s="53">
        <v>8159223.7401146227</v>
      </c>
    </row>
    <row r="5485" spans="1:13" x14ac:dyDescent="0.4">
      <c r="A5485" s="54"/>
      <c r="B5485" s="55">
        <v>5467</v>
      </c>
      <c r="C5485" s="55">
        <v>0</v>
      </c>
      <c r="D5485" s="55">
        <v>0</v>
      </c>
      <c r="E5485" s="55">
        <v>0</v>
      </c>
      <c r="F5485" s="55">
        <v>0</v>
      </c>
      <c r="G5485" s="55">
        <v>0</v>
      </c>
      <c r="H5485" s="55">
        <v>0</v>
      </c>
      <c r="I5485" s="55">
        <v>0</v>
      </c>
      <c r="J5485" s="55">
        <v>0</v>
      </c>
      <c r="K5485" s="55">
        <v>6191839.3176178429</v>
      </c>
      <c r="L5485" s="55">
        <v>49056293.94976604</v>
      </c>
      <c r="M5485" s="56">
        <v>55248133.267383881</v>
      </c>
    </row>
    <row r="5486" spans="1:13" x14ac:dyDescent="0.4">
      <c r="A5486" s="51"/>
      <c r="B5486" s="52">
        <v>5468</v>
      </c>
      <c r="C5486" s="52">
        <v>0</v>
      </c>
      <c r="D5486" s="52">
        <v>0</v>
      </c>
      <c r="E5486" s="52">
        <v>29754361.643860903</v>
      </c>
      <c r="F5486" s="52">
        <v>0</v>
      </c>
      <c r="G5486" s="52">
        <v>0</v>
      </c>
      <c r="H5486" s="52">
        <v>0</v>
      </c>
      <c r="I5486" s="52">
        <v>0</v>
      </c>
      <c r="J5486" s="52">
        <v>0</v>
      </c>
      <c r="K5486" s="52">
        <v>0</v>
      </c>
      <c r="L5486" s="52">
        <v>0</v>
      </c>
      <c r="M5486" s="53">
        <v>29754361.643860903</v>
      </c>
    </row>
    <row r="5487" spans="1:13" x14ac:dyDescent="0.4">
      <c r="A5487" s="54"/>
      <c r="B5487" s="55">
        <v>5469</v>
      </c>
      <c r="C5487" s="55">
        <v>0</v>
      </c>
      <c r="D5487" s="55">
        <v>0</v>
      </c>
      <c r="E5487" s="55">
        <v>0</v>
      </c>
      <c r="F5487" s="55">
        <v>0</v>
      </c>
      <c r="G5487" s="55">
        <v>0</v>
      </c>
      <c r="H5487" s="55">
        <v>0</v>
      </c>
      <c r="I5487" s="55">
        <v>0</v>
      </c>
      <c r="J5487" s="55">
        <v>0</v>
      </c>
      <c r="K5487" s="55">
        <v>0</v>
      </c>
      <c r="L5487" s="55">
        <v>0</v>
      </c>
      <c r="M5487" s="56">
        <v>0</v>
      </c>
    </row>
    <row r="5488" spans="1:13" x14ac:dyDescent="0.4">
      <c r="A5488" s="51"/>
      <c r="B5488" s="52">
        <v>5470</v>
      </c>
      <c r="C5488" s="52">
        <v>0</v>
      </c>
      <c r="D5488" s="52">
        <v>0</v>
      </c>
      <c r="E5488" s="52">
        <v>0</v>
      </c>
      <c r="F5488" s="52">
        <v>0</v>
      </c>
      <c r="G5488" s="52">
        <v>0</v>
      </c>
      <c r="H5488" s="52">
        <v>0</v>
      </c>
      <c r="I5488" s="52">
        <v>10300007.434112187</v>
      </c>
      <c r="J5488" s="52">
        <v>0</v>
      </c>
      <c r="K5488" s="52">
        <v>0</v>
      </c>
      <c r="L5488" s="52">
        <v>0</v>
      </c>
      <c r="M5488" s="53">
        <v>10300007.434112187</v>
      </c>
    </row>
    <row r="5489" spans="1:13" x14ac:dyDescent="0.4">
      <c r="A5489" s="54"/>
      <c r="B5489" s="55">
        <v>5471</v>
      </c>
      <c r="C5489" s="55">
        <v>0</v>
      </c>
      <c r="D5489" s="55">
        <v>0</v>
      </c>
      <c r="E5489" s="55">
        <v>0</v>
      </c>
      <c r="F5489" s="55">
        <v>0</v>
      </c>
      <c r="G5489" s="55">
        <v>0</v>
      </c>
      <c r="H5489" s="55">
        <v>0</v>
      </c>
      <c r="I5489" s="55">
        <v>0</v>
      </c>
      <c r="J5489" s="55">
        <v>0</v>
      </c>
      <c r="K5489" s="55">
        <v>0</v>
      </c>
      <c r="L5489" s="55">
        <v>0</v>
      </c>
      <c r="M5489" s="56">
        <v>0</v>
      </c>
    </row>
    <row r="5490" spans="1:13" x14ac:dyDescent="0.4">
      <c r="A5490" s="51"/>
      <c r="B5490" s="52">
        <v>5472</v>
      </c>
      <c r="C5490" s="52">
        <v>0</v>
      </c>
      <c r="D5490" s="52">
        <v>0</v>
      </c>
      <c r="E5490" s="52">
        <v>0</v>
      </c>
      <c r="F5490" s="52">
        <v>0</v>
      </c>
      <c r="G5490" s="52">
        <v>0</v>
      </c>
      <c r="H5490" s="52">
        <v>12101956.230900304</v>
      </c>
      <c r="I5490" s="52">
        <v>0</v>
      </c>
      <c r="J5490" s="52">
        <v>0</v>
      </c>
      <c r="K5490" s="52">
        <v>0</v>
      </c>
      <c r="L5490" s="52">
        <v>0</v>
      </c>
      <c r="M5490" s="53">
        <v>12101956.230900304</v>
      </c>
    </row>
    <row r="5491" spans="1:13" x14ac:dyDescent="0.4">
      <c r="A5491" s="54"/>
      <c r="B5491" s="55">
        <v>5473</v>
      </c>
      <c r="C5491" s="55">
        <v>0</v>
      </c>
      <c r="D5491" s="55">
        <v>0</v>
      </c>
      <c r="E5491" s="55">
        <v>0</v>
      </c>
      <c r="F5491" s="55">
        <v>0</v>
      </c>
      <c r="G5491" s="55">
        <v>0</v>
      </c>
      <c r="H5491" s="55">
        <v>0</v>
      </c>
      <c r="I5491" s="55">
        <v>80819438.855494663</v>
      </c>
      <c r="J5491" s="55">
        <v>0</v>
      </c>
      <c r="K5491" s="55">
        <v>0</v>
      </c>
      <c r="L5491" s="55">
        <v>0</v>
      </c>
      <c r="M5491" s="56">
        <v>80819438.855494663</v>
      </c>
    </row>
    <row r="5492" spans="1:13" x14ac:dyDescent="0.4">
      <c r="A5492" s="51"/>
      <c r="B5492" s="52">
        <v>5474</v>
      </c>
      <c r="C5492" s="52">
        <v>11382198.468761642</v>
      </c>
      <c r="D5492" s="52">
        <v>0</v>
      </c>
      <c r="E5492" s="52">
        <v>0</v>
      </c>
      <c r="F5492" s="52">
        <v>0</v>
      </c>
      <c r="G5492" s="52">
        <v>0</v>
      </c>
      <c r="H5492" s="52">
        <v>0</v>
      </c>
      <c r="I5492" s="52">
        <v>0</v>
      </c>
      <c r="J5492" s="52">
        <v>0</v>
      </c>
      <c r="K5492" s="52">
        <v>0</v>
      </c>
      <c r="L5492" s="52">
        <v>0</v>
      </c>
      <c r="M5492" s="53">
        <v>11382198.468761642</v>
      </c>
    </row>
    <row r="5493" spans="1:13" x14ac:dyDescent="0.4">
      <c r="A5493" s="54"/>
      <c r="B5493" s="55">
        <v>5475</v>
      </c>
      <c r="C5493" s="55">
        <v>0</v>
      </c>
      <c r="D5493" s="55">
        <v>15831649.701205363</v>
      </c>
      <c r="E5493" s="55">
        <v>0</v>
      </c>
      <c r="F5493" s="55">
        <v>0</v>
      </c>
      <c r="G5493" s="55">
        <v>7120334.5031082574</v>
      </c>
      <c r="H5493" s="55">
        <v>0</v>
      </c>
      <c r="I5493" s="55">
        <v>0</v>
      </c>
      <c r="J5493" s="55">
        <v>0</v>
      </c>
      <c r="K5493" s="55">
        <v>0</v>
      </c>
      <c r="L5493" s="55">
        <v>0</v>
      </c>
      <c r="M5493" s="56">
        <v>22951984.204313621</v>
      </c>
    </row>
    <row r="5494" spans="1:13" x14ac:dyDescent="0.4">
      <c r="A5494" s="51"/>
      <c r="B5494" s="52">
        <v>5476</v>
      </c>
      <c r="C5494" s="52">
        <v>0</v>
      </c>
      <c r="D5494" s="52">
        <v>0</v>
      </c>
      <c r="E5494" s="52">
        <v>0</v>
      </c>
      <c r="F5494" s="52">
        <v>0</v>
      </c>
      <c r="G5494" s="52">
        <v>0</v>
      </c>
      <c r="H5494" s="52">
        <v>0</v>
      </c>
      <c r="I5494" s="52">
        <v>0</v>
      </c>
      <c r="J5494" s="52">
        <v>10453933.695822876</v>
      </c>
      <c r="K5494" s="52">
        <v>0</v>
      </c>
      <c r="L5494" s="52">
        <v>0</v>
      </c>
      <c r="M5494" s="53">
        <v>0</v>
      </c>
    </row>
    <row r="5495" spans="1:13" x14ac:dyDescent="0.4">
      <c r="A5495" s="54"/>
      <c r="B5495" s="55">
        <v>5477</v>
      </c>
      <c r="C5495" s="55">
        <v>0</v>
      </c>
      <c r="D5495" s="55">
        <v>0</v>
      </c>
      <c r="E5495" s="55">
        <v>0</v>
      </c>
      <c r="F5495" s="55">
        <v>0</v>
      </c>
      <c r="G5495" s="55">
        <v>0</v>
      </c>
      <c r="H5495" s="55">
        <v>0</v>
      </c>
      <c r="I5495" s="55">
        <v>0</v>
      </c>
      <c r="J5495" s="55">
        <v>16111700.375772538</v>
      </c>
      <c r="K5495" s="55">
        <v>0</v>
      </c>
      <c r="L5495" s="55">
        <v>0</v>
      </c>
      <c r="M5495" s="56">
        <v>79467746.134605333</v>
      </c>
    </row>
    <row r="5496" spans="1:13" x14ac:dyDescent="0.4">
      <c r="A5496" s="51"/>
      <c r="B5496" s="52">
        <v>5478</v>
      </c>
      <c r="C5496" s="52">
        <v>0</v>
      </c>
      <c r="D5496" s="52">
        <v>0</v>
      </c>
      <c r="E5496" s="52">
        <v>227787859.77328008</v>
      </c>
      <c r="F5496" s="52">
        <v>0</v>
      </c>
      <c r="G5496" s="52">
        <v>0</v>
      </c>
      <c r="H5496" s="52">
        <v>0</v>
      </c>
      <c r="I5496" s="52">
        <v>0</v>
      </c>
      <c r="J5496" s="52">
        <v>0</v>
      </c>
      <c r="K5496" s="52">
        <v>0</v>
      </c>
      <c r="L5496" s="52">
        <v>0</v>
      </c>
      <c r="M5496" s="53">
        <v>227787859.77328008</v>
      </c>
    </row>
    <row r="5497" spans="1:13" x14ac:dyDescent="0.4">
      <c r="A5497" s="54"/>
      <c r="B5497" s="55">
        <v>5479</v>
      </c>
      <c r="C5497" s="55">
        <v>0</v>
      </c>
      <c r="D5497" s="55">
        <v>0</v>
      </c>
      <c r="E5497" s="55">
        <v>19706273.538882487</v>
      </c>
      <c r="F5497" s="55">
        <v>0</v>
      </c>
      <c r="G5497" s="55">
        <v>0</v>
      </c>
      <c r="H5497" s="55">
        <v>0</v>
      </c>
      <c r="I5497" s="55">
        <v>23687299.883603372</v>
      </c>
      <c r="J5497" s="55">
        <v>0</v>
      </c>
      <c r="K5497" s="55">
        <v>0</v>
      </c>
      <c r="L5497" s="55">
        <v>0</v>
      </c>
      <c r="M5497" s="56">
        <v>43393573.422485858</v>
      </c>
    </row>
    <row r="5498" spans="1:13" x14ac:dyDescent="0.4">
      <c r="A5498" s="51"/>
      <c r="B5498" s="52">
        <v>5480</v>
      </c>
      <c r="C5498" s="52">
        <v>15399286.889769075</v>
      </c>
      <c r="D5498" s="52">
        <v>0</v>
      </c>
      <c r="E5498" s="52">
        <v>0</v>
      </c>
      <c r="F5498" s="52">
        <v>0</v>
      </c>
      <c r="G5498" s="52">
        <v>0</v>
      </c>
      <c r="H5498" s="52">
        <v>0</v>
      </c>
      <c r="I5498" s="52">
        <v>0</v>
      </c>
      <c r="J5498" s="52">
        <v>0</v>
      </c>
      <c r="K5498" s="52">
        <v>0</v>
      </c>
      <c r="L5498" s="52">
        <v>0</v>
      </c>
      <c r="M5498" s="53">
        <v>15399286.889769075</v>
      </c>
    </row>
    <row r="5499" spans="1:13" x14ac:dyDescent="0.4">
      <c r="A5499" s="54"/>
      <c r="B5499" s="55">
        <v>5481</v>
      </c>
      <c r="C5499" s="55">
        <v>0</v>
      </c>
      <c r="D5499" s="55">
        <v>0</v>
      </c>
      <c r="E5499" s="55">
        <v>7559031.5040601427</v>
      </c>
      <c r="F5499" s="55">
        <v>0</v>
      </c>
      <c r="G5499" s="55">
        <v>0</v>
      </c>
      <c r="H5499" s="55">
        <v>0</v>
      </c>
      <c r="I5499" s="55">
        <v>0</v>
      </c>
      <c r="J5499" s="55">
        <v>0</v>
      </c>
      <c r="K5499" s="55">
        <v>0</v>
      </c>
      <c r="L5499" s="55">
        <v>0</v>
      </c>
      <c r="M5499" s="56">
        <v>7559031.5040601427</v>
      </c>
    </row>
    <row r="5500" spans="1:13" x14ac:dyDescent="0.4">
      <c r="A5500" s="51"/>
      <c r="B5500" s="52">
        <v>5482</v>
      </c>
      <c r="C5500" s="52">
        <v>0</v>
      </c>
      <c r="D5500" s="52">
        <v>0</v>
      </c>
      <c r="E5500" s="52">
        <v>0</v>
      </c>
      <c r="F5500" s="52">
        <v>0</v>
      </c>
      <c r="G5500" s="52">
        <v>0</v>
      </c>
      <c r="H5500" s="52">
        <v>0</v>
      </c>
      <c r="I5500" s="52">
        <v>0</v>
      </c>
      <c r="J5500" s="52">
        <v>0</v>
      </c>
      <c r="K5500" s="52">
        <v>0</v>
      </c>
      <c r="L5500" s="52">
        <v>0</v>
      </c>
      <c r="M5500" s="53">
        <v>0</v>
      </c>
    </row>
    <row r="5501" spans="1:13" x14ac:dyDescent="0.4">
      <c r="A5501" s="54"/>
      <c r="B5501" s="55">
        <v>5483</v>
      </c>
      <c r="C5501" s="55">
        <v>0</v>
      </c>
      <c r="D5501" s="55">
        <v>0</v>
      </c>
      <c r="E5501" s="55">
        <v>13087801.605492575</v>
      </c>
      <c r="F5501" s="55">
        <v>0</v>
      </c>
      <c r="G5501" s="55">
        <v>0</v>
      </c>
      <c r="H5501" s="55">
        <v>0</v>
      </c>
      <c r="I5501" s="55">
        <v>0</v>
      </c>
      <c r="J5501" s="55">
        <v>0</v>
      </c>
      <c r="K5501" s="55">
        <v>0</v>
      </c>
      <c r="L5501" s="55">
        <v>0</v>
      </c>
      <c r="M5501" s="56">
        <v>13087801.605492575</v>
      </c>
    </row>
    <row r="5502" spans="1:13" x14ac:dyDescent="0.4">
      <c r="A5502" s="51"/>
      <c r="B5502" s="52">
        <v>5484</v>
      </c>
      <c r="C5502" s="52">
        <v>0</v>
      </c>
      <c r="D5502" s="52">
        <v>0</v>
      </c>
      <c r="E5502" s="52">
        <v>0</v>
      </c>
      <c r="F5502" s="52">
        <v>0</v>
      </c>
      <c r="G5502" s="52">
        <v>0</v>
      </c>
      <c r="H5502" s="52">
        <v>0</v>
      </c>
      <c r="I5502" s="52">
        <v>0</v>
      </c>
      <c r="J5502" s="52">
        <v>0</v>
      </c>
      <c r="K5502" s="52">
        <v>0</v>
      </c>
      <c r="L5502" s="52">
        <v>0</v>
      </c>
      <c r="M5502" s="53">
        <v>0</v>
      </c>
    </row>
    <row r="5503" spans="1:13" x14ac:dyDescent="0.4">
      <c r="A5503" s="54"/>
      <c r="B5503" s="55">
        <v>5485</v>
      </c>
      <c r="C5503" s="55">
        <v>0</v>
      </c>
      <c r="D5503" s="55">
        <v>0</v>
      </c>
      <c r="E5503" s="55">
        <v>0</v>
      </c>
      <c r="F5503" s="55">
        <v>0</v>
      </c>
      <c r="G5503" s="55">
        <v>0</v>
      </c>
      <c r="H5503" s="55">
        <v>0</v>
      </c>
      <c r="I5503" s="55">
        <v>0</v>
      </c>
      <c r="J5503" s="55">
        <v>0</v>
      </c>
      <c r="K5503" s="55">
        <v>0</v>
      </c>
      <c r="L5503" s="55">
        <v>0</v>
      </c>
      <c r="M5503" s="56">
        <v>0</v>
      </c>
    </row>
    <row r="5504" spans="1:13" x14ac:dyDescent="0.4">
      <c r="A5504" s="51"/>
      <c r="B5504" s="52">
        <v>5486</v>
      </c>
      <c r="C5504" s="52">
        <v>0</v>
      </c>
      <c r="D5504" s="52">
        <v>0</v>
      </c>
      <c r="E5504" s="52">
        <v>37577871.327063501</v>
      </c>
      <c r="F5504" s="52">
        <v>5841571.7089273678</v>
      </c>
      <c r="G5504" s="52">
        <v>0</v>
      </c>
      <c r="H5504" s="52">
        <v>22344166.160580732</v>
      </c>
      <c r="I5504" s="52">
        <v>0</v>
      </c>
      <c r="J5504" s="52">
        <v>0</v>
      </c>
      <c r="K5504" s="52">
        <v>0</v>
      </c>
      <c r="L5504" s="52">
        <v>82015668.78293851</v>
      </c>
      <c r="M5504" s="53">
        <v>147779277.97951013</v>
      </c>
    </row>
    <row r="5505" spans="1:13" x14ac:dyDescent="0.4">
      <c r="A5505" s="54"/>
      <c r="B5505" s="55">
        <v>5487</v>
      </c>
      <c r="C5505" s="55">
        <v>0</v>
      </c>
      <c r="D5505" s="55">
        <v>26042542.264503188</v>
      </c>
      <c r="E5505" s="55">
        <v>0</v>
      </c>
      <c r="F5505" s="55">
        <v>0</v>
      </c>
      <c r="G5505" s="55">
        <v>0</v>
      </c>
      <c r="H5505" s="55">
        <v>0</v>
      </c>
      <c r="I5505" s="55">
        <v>0</v>
      </c>
      <c r="J5505" s="55">
        <v>0</v>
      </c>
      <c r="K5505" s="55">
        <v>0</v>
      </c>
      <c r="L5505" s="55">
        <v>0</v>
      </c>
      <c r="M5505" s="56">
        <v>26042542.264503188</v>
      </c>
    </row>
    <row r="5506" spans="1:13" x14ac:dyDescent="0.4">
      <c r="A5506" s="51"/>
      <c r="B5506" s="52">
        <v>5488</v>
      </c>
      <c r="C5506" s="52">
        <v>6480075.7388660656</v>
      </c>
      <c r="D5506" s="52">
        <v>0</v>
      </c>
      <c r="E5506" s="52">
        <v>0</v>
      </c>
      <c r="F5506" s="52">
        <v>0</v>
      </c>
      <c r="G5506" s="52">
        <v>0</v>
      </c>
      <c r="H5506" s="52">
        <v>0</v>
      </c>
      <c r="I5506" s="52">
        <v>0</v>
      </c>
      <c r="J5506" s="52">
        <v>0</v>
      </c>
      <c r="K5506" s="52">
        <v>0</v>
      </c>
      <c r="L5506" s="52">
        <v>0</v>
      </c>
      <c r="M5506" s="53">
        <v>6480075.7388660656</v>
      </c>
    </row>
    <row r="5507" spans="1:13" x14ac:dyDescent="0.4">
      <c r="A5507" s="54"/>
      <c r="B5507" s="55">
        <v>5489</v>
      </c>
      <c r="C5507" s="55">
        <v>0</v>
      </c>
      <c r="D5507" s="55">
        <v>80158511.109776378</v>
      </c>
      <c r="E5507" s="55">
        <v>0</v>
      </c>
      <c r="F5507" s="55">
        <v>0</v>
      </c>
      <c r="G5507" s="55">
        <v>6065390.5863223616</v>
      </c>
      <c r="H5507" s="55">
        <v>0</v>
      </c>
      <c r="I5507" s="55">
        <v>0</v>
      </c>
      <c r="J5507" s="55">
        <v>0</v>
      </c>
      <c r="K5507" s="55">
        <v>0</v>
      </c>
      <c r="L5507" s="55">
        <v>0</v>
      </c>
      <c r="M5507" s="56">
        <v>86223901.696098745</v>
      </c>
    </row>
    <row r="5508" spans="1:13" x14ac:dyDescent="0.4">
      <c r="A5508" s="51"/>
      <c r="B5508" s="52">
        <v>5490</v>
      </c>
      <c r="C5508" s="52">
        <v>6078500.5438543754</v>
      </c>
      <c r="D5508" s="52">
        <v>0</v>
      </c>
      <c r="E5508" s="52">
        <v>0</v>
      </c>
      <c r="F5508" s="52">
        <v>9096216.5514435936</v>
      </c>
      <c r="G5508" s="52">
        <v>0</v>
      </c>
      <c r="H5508" s="52">
        <v>0</v>
      </c>
      <c r="I5508" s="52">
        <v>7633859.2072439762</v>
      </c>
      <c r="J5508" s="52">
        <v>0</v>
      </c>
      <c r="K5508" s="52">
        <v>0</v>
      </c>
      <c r="L5508" s="52">
        <v>0</v>
      </c>
      <c r="M5508" s="53">
        <v>22808576.302541945</v>
      </c>
    </row>
    <row r="5509" spans="1:13" x14ac:dyDescent="0.4">
      <c r="A5509" s="54"/>
      <c r="B5509" s="55">
        <v>5491</v>
      </c>
      <c r="C5509" s="55">
        <v>6854677.4119523028</v>
      </c>
      <c r="D5509" s="55">
        <v>0</v>
      </c>
      <c r="E5509" s="55">
        <v>0</v>
      </c>
      <c r="F5509" s="55">
        <v>0</v>
      </c>
      <c r="G5509" s="55">
        <v>0</v>
      </c>
      <c r="H5509" s="55">
        <v>0</v>
      </c>
      <c r="I5509" s="55">
        <v>0</v>
      </c>
      <c r="J5509" s="55">
        <v>0</v>
      </c>
      <c r="K5509" s="55">
        <v>0</v>
      </c>
      <c r="L5509" s="55">
        <v>0</v>
      </c>
      <c r="M5509" s="56">
        <v>6854677.4119523028</v>
      </c>
    </row>
    <row r="5510" spans="1:13" x14ac:dyDescent="0.4">
      <c r="A5510" s="51"/>
      <c r="B5510" s="52">
        <v>5492</v>
      </c>
      <c r="C5510" s="52">
        <v>0</v>
      </c>
      <c r="D5510" s="52">
        <v>0</v>
      </c>
      <c r="E5510" s="52">
        <v>0</v>
      </c>
      <c r="F5510" s="52">
        <v>0</v>
      </c>
      <c r="G5510" s="52">
        <v>17256298.228070982</v>
      </c>
      <c r="H5510" s="52">
        <v>0</v>
      </c>
      <c r="I5510" s="52">
        <v>0</v>
      </c>
      <c r="J5510" s="52">
        <v>0</v>
      </c>
      <c r="K5510" s="52">
        <v>0</v>
      </c>
      <c r="L5510" s="52">
        <v>0</v>
      </c>
      <c r="M5510" s="53">
        <v>17256298.228070982</v>
      </c>
    </row>
    <row r="5511" spans="1:13" x14ac:dyDescent="0.4">
      <c r="A5511" s="54"/>
      <c r="B5511" s="55">
        <v>5493</v>
      </c>
      <c r="C5511" s="55">
        <v>0</v>
      </c>
      <c r="D5511" s="55">
        <v>0</v>
      </c>
      <c r="E5511" s="55">
        <v>0</v>
      </c>
      <c r="F5511" s="55">
        <v>0</v>
      </c>
      <c r="G5511" s="55">
        <v>0</v>
      </c>
      <c r="H5511" s="55">
        <v>0</v>
      </c>
      <c r="I5511" s="55">
        <v>0</v>
      </c>
      <c r="J5511" s="55">
        <v>0</v>
      </c>
      <c r="K5511" s="55">
        <v>8210616.1799599314</v>
      </c>
      <c r="L5511" s="55">
        <v>0</v>
      </c>
      <c r="M5511" s="56">
        <v>8210616.1799599314</v>
      </c>
    </row>
    <row r="5512" spans="1:13" x14ac:dyDescent="0.4">
      <c r="A5512" s="51"/>
      <c r="B5512" s="52">
        <v>5494</v>
      </c>
      <c r="C5512" s="52">
        <v>0</v>
      </c>
      <c r="D5512" s="52">
        <v>0</v>
      </c>
      <c r="E5512" s="52">
        <v>0</v>
      </c>
      <c r="F5512" s="52">
        <v>6162239.7802177966</v>
      </c>
      <c r="G5512" s="52">
        <v>0</v>
      </c>
      <c r="H5512" s="52">
        <v>0</v>
      </c>
      <c r="I5512" s="52">
        <v>0</v>
      </c>
      <c r="J5512" s="52">
        <v>0</v>
      </c>
      <c r="K5512" s="52">
        <v>0</v>
      </c>
      <c r="L5512" s="52">
        <v>0</v>
      </c>
      <c r="M5512" s="53">
        <v>6162239.7802177966</v>
      </c>
    </row>
    <row r="5513" spans="1:13" x14ac:dyDescent="0.4">
      <c r="A5513" s="54"/>
      <c r="B5513" s="55">
        <v>5495</v>
      </c>
      <c r="C5513" s="55">
        <v>0</v>
      </c>
      <c r="D5513" s="55">
        <v>0</v>
      </c>
      <c r="E5513" s="55">
        <v>0</v>
      </c>
      <c r="F5513" s="55">
        <v>0</v>
      </c>
      <c r="G5513" s="55">
        <v>0</v>
      </c>
      <c r="H5513" s="55">
        <v>10230208.120594071</v>
      </c>
      <c r="I5513" s="55">
        <v>0</v>
      </c>
      <c r="J5513" s="55">
        <v>0</v>
      </c>
      <c r="K5513" s="55">
        <v>6026978.8011456104</v>
      </c>
      <c r="L5513" s="55">
        <v>0</v>
      </c>
      <c r="M5513" s="56">
        <v>16257186.921739684</v>
      </c>
    </row>
    <row r="5514" spans="1:13" x14ac:dyDescent="0.4">
      <c r="A5514" s="51"/>
      <c r="B5514" s="52">
        <v>5496</v>
      </c>
      <c r="C5514" s="52">
        <v>29455280.196604259</v>
      </c>
      <c r="D5514" s="52">
        <v>0</v>
      </c>
      <c r="E5514" s="52">
        <v>0</v>
      </c>
      <c r="F5514" s="52">
        <v>0</v>
      </c>
      <c r="G5514" s="52">
        <v>0</v>
      </c>
      <c r="H5514" s="52">
        <v>0</v>
      </c>
      <c r="I5514" s="52">
        <v>0</v>
      </c>
      <c r="J5514" s="52">
        <v>0</v>
      </c>
      <c r="K5514" s="52">
        <v>0</v>
      </c>
      <c r="L5514" s="52">
        <v>0</v>
      </c>
      <c r="M5514" s="53">
        <v>29455280.196604259</v>
      </c>
    </row>
    <row r="5515" spans="1:13" x14ac:dyDescent="0.4">
      <c r="A5515" s="54"/>
      <c r="B5515" s="55">
        <v>5497</v>
      </c>
      <c r="C5515" s="55">
        <v>0</v>
      </c>
      <c r="D5515" s="55">
        <v>0</v>
      </c>
      <c r="E5515" s="55">
        <v>0</v>
      </c>
      <c r="F5515" s="55">
        <v>0</v>
      </c>
      <c r="G5515" s="55">
        <v>0</v>
      </c>
      <c r="H5515" s="55">
        <v>0</v>
      </c>
      <c r="I5515" s="55">
        <v>0</v>
      </c>
      <c r="J5515" s="55">
        <v>0</v>
      </c>
      <c r="K5515" s="55">
        <v>47789773.085335553</v>
      </c>
      <c r="L5515" s="55">
        <v>0</v>
      </c>
      <c r="M5515" s="56">
        <v>47789773.085335553</v>
      </c>
    </row>
    <row r="5516" spans="1:13" x14ac:dyDescent="0.4">
      <c r="A5516" s="51"/>
      <c r="B5516" s="52">
        <v>5498</v>
      </c>
      <c r="C5516" s="52">
        <v>0</v>
      </c>
      <c r="D5516" s="52">
        <v>0</v>
      </c>
      <c r="E5516" s="52">
        <v>5899727.5371766966</v>
      </c>
      <c r="F5516" s="52">
        <v>0</v>
      </c>
      <c r="G5516" s="52">
        <v>0</v>
      </c>
      <c r="H5516" s="52">
        <v>0</v>
      </c>
      <c r="I5516" s="52">
        <v>0</v>
      </c>
      <c r="J5516" s="52">
        <v>0</v>
      </c>
      <c r="K5516" s="52">
        <v>0</v>
      </c>
      <c r="L5516" s="52">
        <v>0</v>
      </c>
      <c r="M5516" s="53">
        <v>5899727.5371766966</v>
      </c>
    </row>
    <row r="5517" spans="1:13" x14ac:dyDescent="0.4">
      <c r="A5517" s="54"/>
      <c r="B5517" s="55">
        <v>5499</v>
      </c>
      <c r="C5517" s="55">
        <v>0</v>
      </c>
      <c r="D5517" s="55">
        <v>0</v>
      </c>
      <c r="E5517" s="55">
        <v>0</v>
      </c>
      <c r="F5517" s="55">
        <v>0</v>
      </c>
      <c r="G5517" s="55">
        <v>0</v>
      </c>
      <c r="H5517" s="55">
        <v>0</v>
      </c>
      <c r="I5517" s="55">
        <v>0</v>
      </c>
      <c r="J5517" s="55">
        <v>0</v>
      </c>
      <c r="K5517" s="55">
        <v>0</v>
      </c>
      <c r="L5517" s="55">
        <v>6741273.6506756283</v>
      </c>
      <c r="M5517" s="56">
        <v>6741273.6506756283</v>
      </c>
    </row>
    <row r="5518" spans="1:13" x14ac:dyDescent="0.4">
      <c r="A5518" s="51"/>
      <c r="B5518" s="52">
        <v>5500</v>
      </c>
      <c r="C5518" s="52">
        <v>0</v>
      </c>
      <c r="D5518" s="52">
        <v>0</v>
      </c>
      <c r="E5518" s="52">
        <v>0</v>
      </c>
      <c r="F5518" s="52">
        <v>0</v>
      </c>
      <c r="G5518" s="52">
        <v>0</v>
      </c>
      <c r="H5518" s="52">
        <v>0</v>
      </c>
      <c r="I5518" s="52">
        <v>0</v>
      </c>
      <c r="J5518" s="52">
        <v>0</v>
      </c>
      <c r="K5518" s="52">
        <v>0</v>
      </c>
      <c r="L5518" s="52">
        <v>0</v>
      </c>
      <c r="M5518" s="53">
        <v>0</v>
      </c>
    </row>
    <row r="5519" spans="1:13" x14ac:dyDescent="0.4">
      <c r="A5519" s="54"/>
      <c r="B5519" s="55">
        <v>5501</v>
      </c>
      <c r="C5519" s="55">
        <v>0</v>
      </c>
      <c r="D5519" s="55">
        <v>0</v>
      </c>
      <c r="E5519" s="55">
        <v>0</v>
      </c>
      <c r="F5519" s="55">
        <v>0</v>
      </c>
      <c r="G5519" s="55">
        <v>0</v>
      </c>
      <c r="H5519" s="55">
        <v>0</v>
      </c>
      <c r="I5519" s="55">
        <v>8133959.9254844915</v>
      </c>
      <c r="J5519" s="55">
        <v>0</v>
      </c>
      <c r="K5519" s="55">
        <v>0</v>
      </c>
      <c r="L5519" s="55">
        <v>59629959.897418022</v>
      </c>
      <c r="M5519" s="56">
        <v>67763919.822902516</v>
      </c>
    </row>
    <row r="5520" spans="1:13" x14ac:dyDescent="0.4">
      <c r="A5520" s="51"/>
      <c r="B5520" s="52">
        <v>5502</v>
      </c>
      <c r="C5520" s="52">
        <v>0</v>
      </c>
      <c r="D5520" s="52">
        <v>23953601.073120371</v>
      </c>
      <c r="E5520" s="52">
        <v>0</v>
      </c>
      <c r="F5520" s="52">
        <v>0</v>
      </c>
      <c r="G5520" s="52">
        <v>0</v>
      </c>
      <c r="H5520" s="52">
        <v>8929018.171865005</v>
      </c>
      <c r="I5520" s="52">
        <v>0</v>
      </c>
      <c r="J5520" s="52">
        <v>0</v>
      </c>
      <c r="K5520" s="52">
        <v>0</v>
      </c>
      <c r="L5520" s="52">
        <v>0</v>
      </c>
      <c r="M5520" s="53">
        <v>32882619.244985376</v>
      </c>
    </row>
    <row r="5521" spans="1:13" x14ac:dyDescent="0.4">
      <c r="A5521" s="54"/>
      <c r="B5521" s="55">
        <v>5503</v>
      </c>
      <c r="C5521" s="55">
        <v>0</v>
      </c>
      <c r="D5521" s="55">
        <v>0</v>
      </c>
      <c r="E5521" s="55">
        <v>0</v>
      </c>
      <c r="F5521" s="55">
        <v>0</v>
      </c>
      <c r="G5521" s="55">
        <v>0</v>
      </c>
      <c r="H5521" s="55">
        <v>0</v>
      </c>
      <c r="I5521" s="55">
        <v>0</v>
      </c>
      <c r="J5521" s="55">
        <v>5878645.8690465437</v>
      </c>
      <c r="K5521" s="55">
        <v>0</v>
      </c>
      <c r="L5521" s="55">
        <v>0</v>
      </c>
      <c r="M5521" s="56">
        <v>0</v>
      </c>
    </row>
    <row r="5522" spans="1:13" x14ac:dyDescent="0.4">
      <c r="A5522" s="51"/>
      <c r="B5522" s="52">
        <v>5504</v>
      </c>
      <c r="C5522" s="52">
        <v>0</v>
      </c>
      <c r="D5522" s="52">
        <v>0</v>
      </c>
      <c r="E5522" s="52">
        <v>0</v>
      </c>
      <c r="F5522" s="52">
        <v>8283609.4859058047</v>
      </c>
      <c r="G5522" s="52">
        <v>0</v>
      </c>
      <c r="H5522" s="52">
        <v>0</v>
      </c>
      <c r="I5522" s="52">
        <v>0</v>
      </c>
      <c r="J5522" s="52">
        <v>0</v>
      </c>
      <c r="K5522" s="52">
        <v>0</v>
      </c>
      <c r="L5522" s="52">
        <v>0</v>
      </c>
      <c r="M5522" s="53">
        <v>8283609.4859058047</v>
      </c>
    </row>
    <row r="5523" spans="1:13" x14ac:dyDescent="0.4">
      <c r="A5523" s="54"/>
      <c r="B5523" s="55">
        <v>5505</v>
      </c>
      <c r="C5523" s="55">
        <v>0</v>
      </c>
      <c r="D5523" s="55">
        <v>5817074.8196500102</v>
      </c>
      <c r="E5523" s="55">
        <v>0</v>
      </c>
      <c r="F5523" s="55">
        <v>6747212.5949778678</v>
      </c>
      <c r="G5523" s="55">
        <v>22642480229.586742</v>
      </c>
      <c r="H5523" s="55">
        <v>0</v>
      </c>
      <c r="I5523" s="55">
        <v>0</v>
      </c>
      <c r="J5523" s="55">
        <v>0</v>
      </c>
      <c r="K5523" s="55">
        <v>0</v>
      </c>
      <c r="L5523" s="55">
        <v>0</v>
      </c>
      <c r="M5523" s="56">
        <v>22669250050.047619</v>
      </c>
    </row>
    <row r="5524" spans="1:13" x14ac:dyDescent="0.4">
      <c r="A5524" s="51"/>
      <c r="B5524" s="52">
        <v>5506</v>
      </c>
      <c r="C5524" s="52">
        <v>6642277.0372418128</v>
      </c>
      <c r="D5524" s="52">
        <v>0</v>
      </c>
      <c r="E5524" s="52">
        <v>0</v>
      </c>
      <c r="F5524" s="52">
        <v>0</v>
      </c>
      <c r="G5524" s="52">
        <v>0</v>
      </c>
      <c r="H5524" s="52">
        <v>0</v>
      </c>
      <c r="I5524" s="52">
        <v>0</v>
      </c>
      <c r="J5524" s="52">
        <v>0</v>
      </c>
      <c r="K5524" s="52">
        <v>0</v>
      </c>
      <c r="L5524" s="52">
        <v>0</v>
      </c>
      <c r="M5524" s="53">
        <v>6642277.0372418128</v>
      </c>
    </row>
    <row r="5525" spans="1:13" x14ac:dyDescent="0.4">
      <c r="A5525" s="54"/>
      <c r="B5525" s="55">
        <v>5507</v>
      </c>
      <c r="C5525" s="55">
        <v>0</v>
      </c>
      <c r="D5525" s="55">
        <v>0</v>
      </c>
      <c r="E5525" s="55">
        <v>0</v>
      </c>
      <c r="F5525" s="55">
        <v>0</v>
      </c>
      <c r="G5525" s="55">
        <v>0</v>
      </c>
      <c r="H5525" s="55">
        <v>10496207.083314717</v>
      </c>
      <c r="I5525" s="55">
        <v>0</v>
      </c>
      <c r="J5525" s="55">
        <v>0</v>
      </c>
      <c r="K5525" s="55">
        <v>0</v>
      </c>
      <c r="L5525" s="55">
        <v>8816479.1393154375</v>
      </c>
      <c r="M5525" s="56">
        <v>19312686.222630151</v>
      </c>
    </row>
    <row r="5526" spans="1:13" x14ac:dyDescent="0.4">
      <c r="A5526" s="51"/>
      <c r="B5526" s="52">
        <v>5508</v>
      </c>
      <c r="C5526" s="52">
        <v>23399281.478317589</v>
      </c>
      <c r="D5526" s="52">
        <v>0</v>
      </c>
      <c r="E5526" s="52">
        <v>0</v>
      </c>
      <c r="F5526" s="52">
        <v>0</v>
      </c>
      <c r="G5526" s="52">
        <v>0</v>
      </c>
      <c r="H5526" s="52">
        <v>0</v>
      </c>
      <c r="I5526" s="52">
        <v>0</v>
      </c>
      <c r="J5526" s="52">
        <v>0</v>
      </c>
      <c r="K5526" s="52">
        <v>7604037.6084961565</v>
      </c>
      <c r="L5526" s="52">
        <v>0</v>
      </c>
      <c r="M5526" s="53">
        <v>31003319.086813744</v>
      </c>
    </row>
    <row r="5527" spans="1:13" x14ac:dyDescent="0.4">
      <c r="A5527" s="54"/>
      <c r="B5527" s="55">
        <v>5509</v>
      </c>
      <c r="C5527" s="55">
        <v>0</v>
      </c>
      <c r="D5527" s="55">
        <v>0</v>
      </c>
      <c r="E5527" s="55">
        <v>0</v>
      </c>
      <c r="F5527" s="55">
        <v>12420332.849146614</v>
      </c>
      <c r="G5527" s="55">
        <v>0</v>
      </c>
      <c r="H5527" s="55">
        <v>0</v>
      </c>
      <c r="I5527" s="55">
        <v>0</v>
      </c>
      <c r="J5527" s="55">
        <v>0</v>
      </c>
      <c r="K5527" s="55">
        <v>0</v>
      </c>
      <c r="L5527" s="55">
        <v>0</v>
      </c>
      <c r="M5527" s="56">
        <v>12420332.849146614</v>
      </c>
    </row>
    <row r="5528" spans="1:13" x14ac:dyDescent="0.4">
      <c r="A5528" s="51"/>
      <c r="B5528" s="52">
        <v>5510</v>
      </c>
      <c r="C5528" s="52">
        <v>0</v>
      </c>
      <c r="D5528" s="52">
        <v>18310211.959145918</v>
      </c>
      <c r="E5528" s="52">
        <v>0</v>
      </c>
      <c r="F5528" s="52">
        <v>0</v>
      </c>
      <c r="G5528" s="52">
        <v>0</v>
      </c>
      <c r="H5528" s="52">
        <v>0</v>
      </c>
      <c r="I5528" s="52">
        <v>0</v>
      </c>
      <c r="J5528" s="52">
        <v>0</v>
      </c>
      <c r="K5528" s="52">
        <v>0</v>
      </c>
      <c r="L5528" s="52">
        <v>0</v>
      </c>
      <c r="M5528" s="53">
        <v>191937794.21799797</v>
      </c>
    </row>
    <row r="5529" spans="1:13" x14ac:dyDescent="0.4">
      <c r="A5529" s="54"/>
      <c r="B5529" s="55">
        <v>5511</v>
      </c>
      <c r="C5529" s="55">
        <v>6179913.5205883654</v>
      </c>
      <c r="D5529" s="55">
        <v>0</v>
      </c>
      <c r="E5529" s="55">
        <v>0</v>
      </c>
      <c r="F5529" s="55">
        <v>0</v>
      </c>
      <c r="G5529" s="55">
        <v>44800564.119791329</v>
      </c>
      <c r="H5529" s="55">
        <v>7200104.9225727133</v>
      </c>
      <c r="I5529" s="55">
        <v>0</v>
      </c>
      <c r="J5529" s="55">
        <v>0</v>
      </c>
      <c r="K5529" s="55">
        <v>0</v>
      </c>
      <c r="L5529" s="55">
        <v>0</v>
      </c>
      <c r="M5529" s="56">
        <v>64434394.232276611</v>
      </c>
    </row>
    <row r="5530" spans="1:13" x14ac:dyDescent="0.4">
      <c r="A5530" s="51"/>
      <c r="B5530" s="52">
        <v>5512</v>
      </c>
      <c r="C5530" s="52">
        <v>0</v>
      </c>
      <c r="D5530" s="52">
        <v>0</v>
      </c>
      <c r="E5530" s="52">
        <v>0</v>
      </c>
      <c r="F5530" s="52">
        <v>0</v>
      </c>
      <c r="G5530" s="52">
        <v>0</v>
      </c>
      <c r="H5530" s="52">
        <v>19939120.325210422</v>
      </c>
      <c r="I5530" s="52">
        <v>7344025.8132706899</v>
      </c>
      <c r="J5530" s="52">
        <v>0</v>
      </c>
      <c r="K5530" s="52">
        <v>0</v>
      </c>
      <c r="L5530" s="52">
        <v>0</v>
      </c>
      <c r="M5530" s="53">
        <v>27283146.13848111</v>
      </c>
    </row>
    <row r="5531" spans="1:13" x14ac:dyDescent="0.4">
      <c r="A5531" s="54"/>
      <c r="B5531" s="55">
        <v>5513</v>
      </c>
      <c r="C5531" s="55">
        <v>6205636.4726956841</v>
      </c>
      <c r="D5531" s="55">
        <v>0</v>
      </c>
      <c r="E5531" s="55">
        <v>0</v>
      </c>
      <c r="F5531" s="55">
        <v>0</v>
      </c>
      <c r="G5531" s="55">
        <v>7422123.6876562061</v>
      </c>
      <c r="H5531" s="55">
        <v>0</v>
      </c>
      <c r="I5531" s="55">
        <v>115850412.61388174</v>
      </c>
      <c r="J5531" s="55">
        <v>0</v>
      </c>
      <c r="K5531" s="55">
        <v>0</v>
      </c>
      <c r="L5531" s="55">
        <v>22445285.386842668</v>
      </c>
      <c r="M5531" s="56">
        <v>151923458.16107631</v>
      </c>
    </row>
    <row r="5532" spans="1:13" x14ac:dyDescent="0.4">
      <c r="A5532" s="51"/>
      <c r="B5532" s="52">
        <v>5514</v>
      </c>
      <c r="C5532" s="52">
        <v>0</v>
      </c>
      <c r="D5532" s="52">
        <v>0</v>
      </c>
      <c r="E5532" s="52">
        <v>0</v>
      </c>
      <c r="F5532" s="52">
        <v>8644509.2133697104</v>
      </c>
      <c r="G5532" s="52">
        <v>0</v>
      </c>
      <c r="H5532" s="52">
        <v>0</v>
      </c>
      <c r="I5532" s="52">
        <v>0</v>
      </c>
      <c r="J5532" s="52">
        <v>0</v>
      </c>
      <c r="K5532" s="52">
        <v>0</v>
      </c>
      <c r="L5532" s="52">
        <v>35851199.229692221</v>
      </c>
      <c r="M5532" s="53">
        <v>44495708.443061933</v>
      </c>
    </row>
    <row r="5533" spans="1:13" x14ac:dyDescent="0.4">
      <c r="A5533" s="54"/>
      <c r="B5533" s="55">
        <v>5515</v>
      </c>
      <c r="C5533" s="55">
        <v>0</v>
      </c>
      <c r="D5533" s="55">
        <v>0</v>
      </c>
      <c r="E5533" s="55">
        <v>19508124.828285757</v>
      </c>
      <c r="F5533" s="55">
        <v>24296296.197736938</v>
      </c>
      <c r="G5533" s="55">
        <v>0</v>
      </c>
      <c r="H5533" s="55">
        <v>0</v>
      </c>
      <c r="I5533" s="55">
        <v>0</v>
      </c>
      <c r="J5533" s="55">
        <v>0</v>
      </c>
      <c r="K5533" s="55">
        <v>16214457.102591824</v>
      </c>
      <c r="L5533" s="55">
        <v>0</v>
      </c>
      <c r="M5533" s="56">
        <v>79295538.836278453</v>
      </c>
    </row>
    <row r="5534" spans="1:13" x14ac:dyDescent="0.4">
      <c r="A5534" s="51"/>
      <c r="B5534" s="52">
        <v>5516</v>
      </c>
      <c r="C5534" s="52">
        <v>0</v>
      </c>
      <c r="D5534" s="52">
        <v>0</v>
      </c>
      <c r="E5534" s="52">
        <v>0</v>
      </c>
      <c r="F5534" s="52">
        <v>0</v>
      </c>
      <c r="G5534" s="52">
        <v>0</v>
      </c>
      <c r="H5534" s="52">
        <v>0</v>
      </c>
      <c r="I5534" s="52">
        <v>0</v>
      </c>
      <c r="J5534" s="52">
        <v>0</v>
      </c>
      <c r="K5534" s="52">
        <v>0</v>
      </c>
      <c r="L5534" s="52">
        <v>0</v>
      </c>
      <c r="M5534" s="53">
        <v>0</v>
      </c>
    </row>
    <row r="5535" spans="1:13" x14ac:dyDescent="0.4">
      <c r="A5535" s="54"/>
      <c r="B5535" s="55">
        <v>5517</v>
      </c>
      <c r="C5535" s="55">
        <v>0</v>
      </c>
      <c r="D5535" s="55">
        <v>0</v>
      </c>
      <c r="E5535" s="55">
        <v>0</v>
      </c>
      <c r="F5535" s="55">
        <v>0</v>
      </c>
      <c r="G5535" s="55">
        <v>0</v>
      </c>
      <c r="H5535" s="55">
        <v>0</v>
      </c>
      <c r="I5535" s="55">
        <v>0</v>
      </c>
      <c r="J5535" s="55">
        <v>0</v>
      </c>
      <c r="K5535" s="55">
        <v>0</v>
      </c>
      <c r="L5535" s="55">
        <v>0</v>
      </c>
      <c r="M5535" s="56">
        <v>0</v>
      </c>
    </row>
    <row r="5536" spans="1:13" x14ac:dyDescent="0.4">
      <c r="A5536" s="51"/>
      <c r="B5536" s="52">
        <v>5518</v>
      </c>
      <c r="C5536" s="52">
        <v>0</v>
      </c>
      <c r="D5536" s="52">
        <v>7566611.3200437101</v>
      </c>
      <c r="E5536" s="52">
        <v>0</v>
      </c>
      <c r="F5536" s="52">
        <v>0</v>
      </c>
      <c r="G5536" s="52">
        <v>8285807.2406574292</v>
      </c>
      <c r="H5536" s="52">
        <v>0</v>
      </c>
      <c r="I5536" s="52">
        <v>0</v>
      </c>
      <c r="J5536" s="52">
        <v>0</v>
      </c>
      <c r="K5536" s="52">
        <v>0</v>
      </c>
      <c r="L5536" s="52">
        <v>15424091.23846231</v>
      </c>
      <c r="M5536" s="53">
        <v>31276509.79916345</v>
      </c>
    </row>
    <row r="5537" spans="1:13" x14ac:dyDescent="0.4">
      <c r="A5537" s="54"/>
      <c r="B5537" s="55">
        <v>5519</v>
      </c>
      <c r="C5537" s="55">
        <v>0</v>
      </c>
      <c r="D5537" s="55">
        <v>0</v>
      </c>
      <c r="E5537" s="55">
        <v>0</v>
      </c>
      <c r="F5537" s="55">
        <v>0</v>
      </c>
      <c r="G5537" s="55">
        <v>0</v>
      </c>
      <c r="H5537" s="55">
        <v>0</v>
      </c>
      <c r="I5537" s="55">
        <v>0</v>
      </c>
      <c r="J5537" s="55">
        <v>0</v>
      </c>
      <c r="K5537" s="55">
        <v>0</v>
      </c>
      <c r="L5537" s="55">
        <v>0</v>
      </c>
      <c r="M5537" s="56">
        <v>3832350664.2223096</v>
      </c>
    </row>
    <row r="5538" spans="1:13" x14ac:dyDescent="0.4">
      <c r="A5538" s="51"/>
      <c r="B5538" s="52">
        <v>5520</v>
      </c>
      <c r="C5538" s="52">
        <v>0</v>
      </c>
      <c r="D5538" s="52">
        <v>8264476.3058998603</v>
      </c>
      <c r="E5538" s="52">
        <v>0</v>
      </c>
      <c r="F5538" s="52">
        <v>0</v>
      </c>
      <c r="G5538" s="52">
        <v>0</v>
      </c>
      <c r="H5538" s="52">
        <v>30957966.324587081</v>
      </c>
      <c r="I5538" s="52">
        <v>0</v>
      </c>
      <c r="J5538" s="52">
        <v>0</v>
      </c>
      <c r="K5538" s="52">
        <v>0</v>
      </c>
      <c r="L5538" s="52">
        <v>0</v>
      </c>
      <c r="M5538" s="53">
        <v>39222442.630486943</v>
      </c>
    </row>
    <row r="5539" spans="1:13" x14ac:dyDescent="0.4">
      <c r="A5539" s="54"/>
      <c r="B5539" s="55">
        <v>5521</v>
      </c>
      <c r="C5539" s="55">
        <v>0</v>
      </c>
      <c r="D5539" s="55">
        <v>13077782.220718073</v>
      </c>
      <c r="E5539" s="55">
        <v>7925391.2510526571</v>
      </c>
      <c r="F5539" s="55">
        <v>0</v>
      </c>
      <c r="G5539" s="55">
        <v>0</v>
      </c>
      <c r="H5539" s="55">
        <v>8234586.4184184764</v>
      </c>
      <c r="I5539" s="55">
        <v>0</v>
      </c>
      <c r="J5539" s="55">
        <v>0</v>
      </c>
      <c r="K5539" s="55">
        <v>0</v>
      </c>
      <c r="L5539" s="55">
        <v>0</v>
      </c>
      <c r="M5539" s="56">
        <v>29237759.890189201</v>
      </c>
    </row>
    <row r="5540" spans="1:13" x14ac:dyDescent="0.4">
      <c r="A5540" s="51"/>
      <c r="B5540" s="52">
        <v>5522</v>
      </c>
      <c r="C5540" s="52">
        <v>0</v>
      </c>
      <c r="D5540" s="52">
        <v>0</v>
      </c>
      <c r="E5540" s="52">
        <v>0</v>
      </c>
      <c r="F5540" s="52">
        <v>0</v>
      </c>
      <c r="G5540" s="52">
        <v>0</v>
      </c>
      <c r="H5540" s="52">
        <v>0</v>
      </c>
      <c r="I5540" s="52">
        <v>0</v>
      </c>
      <c r="J5540" s="52">
        <v>0</v>
      </c>
      <c r="K5540" s="52">
        <v>0</v>
      </c>
      <c r="L5540" s="52">
        <v>0</v>
      </c>
      <c r="M5540" s="53">
        <v>0</v>
      </c>
    </row>
    <row r="5541" spans="1:13" x14ac:dyDescent="0.4">
      <c r="A5541" s="54"/>
      <c r="B5541" s="55">
        <v>5523</v>
      </c>
      <c r="C5541" s="55">
        <v>0</v>
      </c>
      <c r="D5541" s="55">
        <v>0</v>
      </c>
      <c r="E5541" s="55">
        <v>0</v>
      </c>
      <c r="F5541" s="55">
        <v>10430881.564026874</v>
      </c>
      <c r="G5541" s="55">
        <v>0</v>
      </c>
      <c r="H5541" s="55">
        <v>0</v>
      </c>
      <c r="I5541" s="55">
        <v>0</v>
      </c>
      <c r="J5541" s="55">
        <v>0</v>
      </c>
      <c r="K5541" s="55">
        <v>0</v>
      </c>
      <c r="L5541" s="55">
        <v>0</v>
      </c>
      <c r="M5541" s="56">
        <v>23711399.53548504</v>
      </c>
    </row>
    <row r="5542" spans="1:13" x14ac:dyDescent="0.4">
      <c r="A5542" s="51"/>
      <c r="B5542" s="52">
        <v>5524</v>
      </c>
      <c r="C5542" s="52">
        <v>0</v>
      </c>
      <c r="D5542" s="52">
        <v>0</v>
      </c>
      <c r="E5542" s="52">
        <v>0</v>
      </c>
      <c r="F5542" s="52">
        <v>0</v>
      </c>
      <c r="G5542" s="52">
        <v>0</v>
      </c>
      <c r="H5542" s="52">
        <v>0</v>
      </c>
      <c r="I5542" s="52">
        <v>0</v>
      </c>
      <c r="J5542" s="52">
        <v>0</v>
      </c>
      <c r="K5542" s="52">
        <v>0</v>
      </c>
      <c r="L5542" s="52">
        <v>0</v>
      </c>
      <c r="M5542" s="53">
        <v>0</v>
      </c>
    </row>
    <row r="5543" spans="1:13" x14ac:dyDescent="0.4">
      <c r="A5543" s="54"/>
      <c r="B5543" s="55">
        <v>5525</v>
      </c>
      <c r="C5543" s="55">
        <v>0</v>
      </c>
      <c r="D5543" s="55">
        <v>5886954.1953541087</v>
      </c>
      <c r="E5543" s="55">
        <v>0</v>
      </c>
      <c r="F5543" s="55">
        <v>0</v>
      </c>
      <c r="G5543" s="55">
        <v>0</v>
      </c>
      <c r="H5543" s="55">
        <v>0</v>
      </c>
      <c r="I5543" s="55">
        <v>0</v>
      </c>
      <c r="J5543" s="55">
        <v>0</v>
      </c>
      <c r="K5543" s="55">
        <v>6902016.1433733823</v>
      </c>
      <c r="L5543" s="55">
        <v>0</v>
      </c>
      <c r="M5543" s="56">
        <v>12788970.338727493</v>
      </c>
    </row>
    <row r="5544" spans="1:13" x14ac:dyDescent="0.4">
      <c r="A5544" s="51"/>
      <c r="B5544" s="52">
        <v>5526</v>
      </c>
      <c r="C5544" s="52">
        <v>0</v>
      </c>
      <c r="D5544" s="52">
        <v>0</v>
      </c>
      <c r="E5544" s="52">
        <v>0</v>
      </c>
      <c r="F5544" s="52">
        <v>0</v>
      </c>
      <c r="G5544" s="52">
        <v>0</v>
      </c>
      <c r="H5544" s="52">
        <v>0</v>
      </c>
      <c r="I5544" s="52">
        <v>0</v>
      </c>
      <c r="J5544" s="52">
        <v>9853459.2302053981</v>
      </c>
      <c r="K5544" s="52">
        <v>0</v>
      </c>
      <c r="L5544" s="52">
        <v>0</v>
      </c>
      <c r="M5544" s="53">
        <v>0</v>
      </c>
    </row>
    <row r="5545" spans="1:13" x14ac:dyDescent="0.4">
      <c r="A5545" s="54"/>
      <c r="B5545" s="55">
        <v>5527</v>
      </c>
      <c r="C5545" s="55">
        <v>5844662.1939618737</v>
      </c>
      <c r="D5545" s="55">
        <v>0</v>
      </c>
      <c r="E5545" s="55">
        <v>0</v>
      </c>
      <c r="F5545" s="55">
        <v>9668310.9815998096</v>
      </c>
      <c r="G5545" s="55">
        <v>0</v>
      </c>
      <c r="H5545" s="55">
        <v>0</v>
      </c>
      <c r="I5545" s="55">
        <v>0</v>
      </c>
      <c r="J5545" s="55">
        <v>0</v>
      </c>
      <c r="K5545" s="55">
        <v>0</v>
      </c>
      <c r="L5545" s="55">
        <v>0</v>
      </c>
      <c r="M5545" s="56">
        <v>15512973.175561683</v>
      </c>
    </row>
    <row r="5546" spans="1:13" x14ac:dyDescent="0.4">
      <c r="A5546" s="51"/>
      <c r="B5546" s="52">
        <v>5528</v>
      </c>
      <c r="C5546" s="52">
        <v>0</v>
      </c>
      <c r="D5546" s="52">
        <v>0</v>
      </c>
      <c r="E5546" s="52">
        <v>0</v>
      </c>
      <c r="F5546" s="52">
        <v>0</v>
      </c>
      <c r="G5546" s="52">
        <v>0</v>
      </c>
      <c r="H5546" s="52">
        <v>0</v>
      </c>
      <c r="I5546" s="52">
        <v>0</v>
      </c>
      <c r="J5546" s="52">
        <v>0</v>
      </c>
      <c r="K5546" s="52">
        <v>0</v>
      </c>
      <c r="L5546" s="52">
        <v>0</v>
      </c>
      <c r="M5546" s="53">
        <v>7089738.7342050765</v>
      </c>
    </row>
    <row r="5547" spans="1:13" x14ac:dyDescent="0.4">
      <c r="A5547" s="54"/>
      <c r="B5547" s="55">
        <v>5529</v>
      </c>
      <c r="C5547" s="55">
        <v>0</v>
      </c>
      <c r="D5547" s="55">
        <v>0</v>
      </c>
      <c r="E5547" s="55">
        <v>0</v>
      </c>
      <c r="F5547" s="55">
        <v>9625177.8562491499</v>
      </c>
      <c r="G5547" s="55">
        <v>7818916.124694787</v>
      </c>
      <c r="H5547" s="55">
        <v>0</v>
      </c>
      <c r="I5547" s="55">
        <v>0</v>
      </c>
      <c r="J5547" s="55">
        <v>0</v>
      </c>
      <c r="K5547" s="55">
        <v>0</v>
      </c>
      <c r="L5547" s="55">
        <v>0</v>
      </c>
      <c r="M5547" s="56">
        <v>17444093.980943937</v>
      </c>
    </row>
    <row r="5548" spans="1:13" x14ac:dyDescent="0.4">
      <c r="A5548" s="51"/>
      <c r="B5548" s="52">
        <v>5530</v>
      </c>
      <c r="C5548" s="52">
        <v>0</v>
      </c>
      <c r="D5548" s="52">
        <v>0</v>
      </c>
      <c r="E5548" s="52">
        <v>0</v>
      </c>
      <c r="F5548" s="52">
        <v>16223160.102264175</v>
      </c>
      <c r="G5548" s="52">
        <v>0</v>
      </c>
      <c r="H5548" s="52">
        <v>0</v>
      </c>
      <c r="I5548" s="52">
        <v>0</v>
      </c>
      <c r="J5548" s="52">
        <v>0</v>
      </c>
      <c r="K5548" s="52">
        <v>0</v>
      </c>
      <c r="L5548" s="52">
        <v>5776717.0650813263</v>
      </c>
      <c r="M5548" s="53">
        <v>21999877.167345501</v>
      </c>
    </row>
    <row r="5549" spans="1:13" x14ac:dyDescent="0.4">
      <c r="A5549" s="54"/>
      <c r="B5549" s="55">
        <v>5531</v>
      </c>
      <c r="C5549" s="55">
        <v>0</v>
      </c>
      <c r="D5549" s="55">
        <v>0</v>
      </c>
      <c r="E5549" s="55">
        <v>0</v>
      </c>
      <c r="F5549" s="55">
        <v>0</v>
      </c>
      <c r="G5549" s="55">
        <v>0</v>
      </c>
      <c r="H5549" s="55">
        <v>0</v>
      </c>
      <c r="I5549" s="55">
        <v>0</v>
      </c>
      <c r="J5549" s="55">
        <v>0</v>
      </c>
      <c r="K5549" s="55">
        <v>0</v>
      </c>
      <c r="L5549" s="55">
        <v>0</v>
      </c>
      <c r="M5549" s="56">
        <v>0</v>
      </c>
    </row>
    <row r="5550" spans="1:13" x14ac:dyDescent="0.4">
      <c r="A5550" s="51"/>
      <c r="B5550" s="52">
        <v>5532</v>
      </c>
      <c r="C5550" s="52">
        <v>0</v>
      </c>
      <c r="D5550" s="52">
        <v>8597124.3953662775</v>
      </c>
      <c r="E5550" s="52">
        <v>0</v>
      </c>
      <c r="F5550" s="52">
        <v>14210878.212950202</v>
      </c>
      <c r="G5550" s="52">
        <v>6935906.6925681131</v>
      </c>
      <c r="H5550" s="52">
        <v>0</v>
      </c>
      <c r="I5550" s="52">
        <v>0</v>
      </c>
      <c r="J5550" s="52">
        <v>15274016.58206794</v>
      </c>
      <c r="K5550" s="52">
        <v>0</v>
      </c>
      <c r="L5550" s="52">
        <v>0</v>
      </c>
      <c r="M5550" s="53">
        <v>29743909.300884593</v>
      </c>
    </row>
    <row r="5551" spans="1:13" x14ac:dyDescent="0.4">
      <c r="A5551" s="54"/>
      <c r="B5551" s="55">
        <v>5533</v>
      </c>
      <c r="C5551" s="55">
        <v>0</v>
      </c>
      <c r="D5551" s="55">
        <v>18174748.637205027</v>
      </c>
      <c r="E5551" s="55">
        <v>0</v>
      </c>
      <c r="F5551" s="55">
        <v>0</v>
      </c>
      <c r="G5551" s="55">
        <v>0</v>
      </c>
      <c r="H5551" s="55">
        <v>0</v>
      </c>
      <c r="I5551" s="55">
        <v>0</v>
      </c>
      <c r="J5551" s="55">
        <v>0</v>
      </c>
      <c r="K5551" s="55">
        <v>0</v>
      </c>
      <c r="L5551" s="55">
        <v>0</v>
      </c>
      <c r="M5551" s="56">
        <v>18174748.637205027</v>
      </c>
    </row>
    <row r="5552" spans="1:13" x14ac:dyDescent="0.4">
      <c r="A5552" s="51"/>
      <c r="B5552" s="52">
        <v>5534</v>
      </c>
      <c r="C5552" s="52">
        <v>0</v>
      </c>
      <c r="D5552" s="52">
        <v>0</v>
      </c>
      <c r="E5552" s="52">
        <v>0</v>
      </c>
      <c r="F5552" s="52">
        <v>0</v>
      </c>
      <c r="G5552" s="52">
        <v>27643381.669478599</v>
      </c>
      <c r="H5552" s="52">
        <v>0</v>
      </c>
      <c r="I5552" s="52">
        <v>15707159.401465887</v>
      </c>
      <c r="J5552" s="52">
        <v>0</v>
      </c>
      <c r="K5552" s="52">
        <v>11317525.572448889</v>
      </c>
      <c r="L5552" s="52">
        <v>0</v>
      </c>
      <c r="M5552" s="53">
        <v>54668066.643393375</v>
      </c>
    </row>
    <row r="5553" spans="1:13" x14ac:dyDescent="0.4">
      <c r="A5553" s="54"/>
      <c r="B5553" s="55">
        <v>5535</v>
      </c>
      <c r="C5553" s="55">
        <v>0</v>
      </c>
      <c r="D5553" s="55">
        <v>0</v>
      </c>
      <c r="E5553" s="55">
        <v>0</v>
      </c>
      <c r="F5553" s="55">
        <v>0</v>
      </c>
      <c r="G5553" s="55">
        <v>0</v>
      </c>
      <c r="H5553" s="55">
        <v>8785519.8032333627</v>
      </c>
      <c r="I5553" s="55">
        <v>0</v>
      </c>
      <c r="J5553" s="55">
        <v>0</v>
      </c>
      <c r="K5553" s="55">
        <v>0</v>
      </c>
      <c r="L5553" s="55">
        <v>0</v>
      </c>
      <c r="M5553" s="56">
        <v>8785519.8032333627</v>
      </c>
    </row>
    <row r="5554" spans="1:13" x14ac:dyDescent="0.4">
      <c r="A5554" s="51"/>
      <c r="B5554" s="52">
        <v>5536</v>
      </c>
      <c r="C5554" s="52">
        <v>0</v>
      </c>
      <c r="D5554" s="52">
        <v>0</v>
      </c>
      <c r="E5554" s="52">
        <v>0</v>
      </c>
      <c r="F5554" s="52">
        <v>0</v>
      </c>
      <c r="G5554" s="52">
        <v>0</v>
      </c>
      <c r="H5554" s="52">
        <v>9812342.7065146081</v>
      </c>
      <c r="I5554" s="52">
        <v>12981288.127719739</v>
      </c>
      <c r="J5554" s="52">
        <v>0</v>
      </c>
      <c r="K5554" s="52">
        <v>0</v>
      </c>
      <c r="L5554" s="52">
        <v>0</v>
      </c>
      <c r="M5554" s="53">
        <v>22793630.834234349</v>
      </c>
    </row>
    <row r="5555" spans="1:13" x14ac:dyDescent="0.4">
      <c r="A5555" s="54"/>
      <c r="B5555" s="55">
        <v>5537</v>
      </c>
      <c r="C5555" s="55">
        <v>0</v>
      </c>
      <c r="D5555" s="55">
        <v>0</v>
      </c>
      <c r="E5555" s="55">
        <v>0</v>
      </c>
      <c r="F5555" s="55">
        <v>0</v>
      </c>
      <c r="G5555" s="55">
        <v>0</v>
      </c>
      <c r="H5555" s="55">
        <v>0</v>
      </c>
      <c r="I5555" s="55">
        <v>0</v>
      </c>
      <c r="J5555" s="55">
        <v>0</v>
      </c>
      <c r="K5555" s="55">
        <v>0</v>
      </c>
      <c r="L5555" s="55">
        <v>0</v>
      </c>
      <c r="M5555" s="56">
        <v>7234281.6181112528</v>
      </c>
    </row>
    <row r="5556" spans="1:13" x14ac:dyDescent="0.4">
      <c r="A5556" s="51"/>
      <c r="B5556" s="52">
        <v>5538</v>
      </c>
      <c r="C5556" s="52">
        <v>0</v>
      </c>
      <c r="D5556" s="52">
        <v>0</v>
      </c>
      <c r="E5556" s="52">
        <v>0</v>
      </c>
      <c r="F5556" s="52">
        <v>0</v>
      </c>
      <c r="G5556" s="52">
        <v>0</v>
      </c>
      <c r="H5556" s="52">
        <v>0</v>
      </c>
      <c r="I5556" s="52">
        <v>8087373.3689033212</v>
      </c>
      <c r="J5556" s="52">
        <v>0</v>
      </c>
      <c r="K5556" s="52">
        <v>6766366.153169442</v>
      </c>
      <c r="L5556" s="52">
        <v>0</v>
      </c>
      <c r="M5556" s="53">
        <v>14853739.522072764</v>
      </c>
    </row>
    <row r="5557" spans="1:13" x14ac:dyDescent="0.4">
      <c r="A5557" s="54"/>
      <c r="B5557" s="55">
        <v>5539</v>
      </c>
      <c r="C5557" s="55">
        <v>0</v>
      </c>
      <c r="D5557" s="55">
        <v>0</v>
      </c>
      <c r="E5557" s="55">
        <v>0</v>
      </c>
      <c r="F5557" s="55">
        <v>0</v>
      </c>
      <c r="G5557" s="55">
        <v>0</v>
      </c>
      <c r="H5557" s="55">
        <v>0</v>
      </c>
      <c r="I5557" s="55">
        <v>0</v>
      </c>
      <c r="J5557" s="55">
        <v>0</v>
      </c>
      <c r="K5557" s="55">
        <v>0</v>
      </c>
      <c r="L5557" s="55">
        <v>0</v>
      </c>
      <c r="M5557" s="56">
        <v>0</v>
      </c>
    </row>
    <row r="5558" spans="1:13" x14ac:dyDescent="0.4">
      <c r="A5558" s="51"/>
      <c r="B5558" s="52">
        <v>5540</v>
      </c>
      <c r="C5558" s="52">
        <v>0</v>
      </c>
      <c r="D5558" s="52">
        <v>0</v>
      </c>
      <c r="E5558" s="52">
        <v>0</v>
      </c>
      <c r="F5558" s="52">
        <v>0</v>
      </c>
      <c r="G5558" s="52">
        <v>0</v>
      </c>
      <c r="H5558" s="52">
        <v>0</v>
      </c>
      <c r="I5558" s="52">
        <v>0</v>
      </c>
      <c r="J5558" s="52">
        <v>0</v>
      </c>
      <c r="K5558" s="52">
        <v>7623943.4811679292</v>
      </c>
      <c r="L5558" s="52">
        <v>0</v>
      </c>
      <c r="M5558" s="53">
        <v>38984055.61840295</v>
      </c>
    </row>
    <row r="5559" spans="1:13" x14ac:dyDescent="0.4">
      <c r="A5559" s="54"/>
      <c r="B5559" s="55">
        <v>5541</v>
      </c>
      <c r="C5559" s="55">
        <v>0</v>
      </c>
      <c r="D5559" s="55">
        <v>0</v>
      </c>
      <c r="E5559" s="55">
        <v>54330458.213171229</v>
      </c>
      <c r="F5559" s="55">
        <v>0</v>
      </c>
      <c r="G5559" s="55">
        <v>0</v>
      </c>
      <c r="H5559" s="55">
        <v>18767410.661268786</v>
      </c>
      <c r="I5559" s="55">
        <v>10087914.877896084</v>
      </c>
      <c r="J5559" s="55">
        <v>0</v>
      </c>
      <c r="K5559" s="55">
        <v>0</v>
      </c>
      <c r="L5559" s="55">
        <v>0</v>
      </c>
      <c r="M5559" s="56">
        <v>83185783.7523361</v>
      </c>
    </row>
    <row r="5560" spans="1:13" x14ac:dyDescent="0.4">
      <c r="A5560" s="51"/>
      <c r="B5560" s="52">
        <v>5542</v>
      </c>
      <c r="C5560" s="52">
        <v>0</v>
      </c>
      <c r="D5560" s="52">
        <v>0</v>
      </c>
      <c r="E5560" s="52">
        <v>0</v>
      </c>
      <c r="F5560" s="52">
        <v>0</v>
      </c>
      <c r="G5560" s="52">
        <v>0</v>
      </c>
      <c r="H5560" s="52">
        <v>0</v>
      </c>
      <c r="I5560" s="52">
        <v>0</v>
      </c>
      <c r="J5560" s="52">
        <v>0</v>
      </c>
      <c r="K5560" s="52">
        <v>0</v>
      </c>
      <c r="L5560" s="52">
        <v>0</v>
      </c>
      <c r="M5560" s="53">
        <v>0</v>
      </c>
    </row>
    <row r="5561" spans="1:13" x14ac:dyDescent="0.4">
      <c r="A5561" s="54"/>
      <c r="B5561" s="55">
        <v>5543</v>
      </c>
      <c r="C5561" s="55">
        <v>0</v>
      </c>
      <c r="D5561" s="55">
        <v>0</v>
      </c>
      <c r="E5561" s="55">
        <v>9608629.9120045993</v>
      </c>
      <c r="F5561" s="55">
        <v>0</v>
      </c>
      <c r="G5561" s="55">
        <v>0</v>
      </c>
      <c r="H5561" s="55">
        <v>0</v>
      </c>
      <c r="I5561" s="55">
        <v>0</v>
      </c>
      <c r="J5561" s="55">
        <v>0</v>
      </c>
      <c r="K5561" s="55">
        <v>0</v>
      </c>
      <c r="L5561" s="55">
        <v>0</v>
      </c>
      <c r="M5561" s="56">
        <v>9608629.9120045993</v>
      </c>
    </row>
    <row r="5562" spans="1:13" x14ac:dyDescent="0.4">
      <c r="A5562" s="51"/>
      <c r="B5562" s="52">
        <v>5544</v>
      </c>
      <c r="C5562" s="52">
        <v>0</v>
      </c>
      <c r="D5562" s="52">
        <v>10950177.780242972</v>
      </c>
      <c r="E5562" s="52">
        <v>0</v>
      </c>
      <c r="F5562" s="52">
        <v>0</v>
      </c>
      <c r="G5562" s="52">
        <v>0</v>
      </c>
      <c r="H5562" s="52">
        <v>188184618.17924961</v>
      </c>
      <c r="I5562" s="52">
        <v>0</v>
      </c>
      <c r="J5562" s="52">
        <v>7791390.6618527696</v>
      </c>
      <c r="K5562" s="52">
        <v>0</v>
      </c>
      <c r="L5562" s="52">
        <v>0</v>
      </c>
      <c r="M5562" s="53">
        <v>199134795.95949256</v>
      </c>
    </row>
    <row r="5563" spans="1:13" x14ac:dyDescent="0.4">
      <c r="A5563" s="54"/>
      <c r="B5563" s="55">
        <v>5545</v>
      </c>
      <c r="C5563" s="55">
        <v>0</v>
      </c>
      <c r="D5563" s="55">
        <v>0</v>
      </c>
      <c r="E5563" s="55">
        <v>0</v>
      </c>
      <c r="F5563" s="55">
        <v>0</v>
      </c>
      <c r="G5563" s="55">
        <v>0</v>
      </c>
      <c r="H5563" s="55">
        <v>0</v>
      </c>
      <c r="I5563" s="55">
        <v>49884481.696634896</v>
      </c>
      <c r="J5563" s="55">
        <v>0</v>
      </c>
      <c r="K5563" s="55">
        <v>0</v>
      </c>
      <c r="L5563" s="55">
        <v>13335296.998647414</v>
      </c>
      <c r="M5563" s="56">
        <v>63219778.69528231</v>
      </c>
    </row>
    <row r="5564" spans="1:13" x14ac:dyDescent="0.4">
      <c r="A5564" s="51"/>
      <c r="B5564" s="52">
        <v>5546</v>
      </c>
      <c r="C5564" s="52">
        <v>0</v>
      </c>
      <c r="D5564" s="52">
        <v>0</v>
      </c>
      <c r="E5564" s="52">
        <v>0</v>
      </c>
      <c r="F5564" s="52">
        <v>0</v>
      </c>
      <c r="G5564" s="52">
        <v>0</v>
      </c>
      <c r="H5564" s="52">
        <v>14990807.741011258</v>
      </c>
      <c r="I5564" s="52">
        <v>0</v>
      </c>
      <c r="J5564" s="52">
        <v>0</v>
      </c>
      <c r="K5564" s="52">
        <v>0</v>
      </c>
      <c r="L5564" s="52">
        <v>0</v>
      </c>
      <c r="M5564" s="53">
        <v>29849771.455270048</v>
      </c>
    </row>
    <row r="5565" spans="1:13" x14ac:dyDescent="0.4">
      <c r="A5565" s="54"/>
      <c r="B5565" s="55">
        <v>5547</v>
      </c>
      <c r="C5565" s="55">
        <v>0</v>
      </c>
      <c r="D5565" s="55">
        <v>0</v>
      </c>
      <c r="E5565" s="55">
        <v>0</v>
      </c>
      <c r="F5565" s="55">
        <v>0</v>
      </c>
      <c r="G5565" s="55">
        <v>0</v>
      </c>
      <c r="H5565" s="55">
        <v>0</v>
      </c>
      <c r="I5565" s="55">
        <v>0</v>
      </c>
      <c r="J5565" s="55">
        <v>0</v>
      </c>
      <c r="K5565" s="55">
        <v>6933530.2417467162</v>
      </c>
      <c r="L5565" s="55">
        <v>88320874.649050832</v>
      </c>
      <c r="M5565" s="56">
        <v>95254404.890797555</v>
      </c>
    </row>
    <row r="5566" spans="1:13" x14ac:dyDescent="0.4">
      <c r="A5566" s="51"/>
      <c r="B5566" s="52">
        <v>5548</v>
      </c>
      <c r="C5566" s="52">
        <v>0</v>
      </c>
      <c r="D5566" s="52">
        <v>72017925.461107343</v>
      </c>
      <c r="E5566" s="52">
        <v>0</v>
      </c>
      <c r="F5566" s="52">
        <v>0</v>
      </c>
      <c r="G5566" s="52">
        <v>0</v>
      </c>
      <c r="H5566" s="52">
        <v>0</v>
      </c>
      <c r="I5566" s="52">
        <v>0</v>
      </c>
      <c r="J5566" s="52">
        <v>0</v>
      </c>
      <c r="K5566" s="52">
        <v>0</v>
      </c>
      <c r="L5566" s="52">
        <v>0</v>
      </c>
      <c r="M5566" s="53">
        <v>72017925.461107343</v>
      </c>
    </row>
    <row r="5567" spans="1:13" x14ac:dyDescent="0.4">
      <c r="A5567" s="54"/>
      <c r="B5567" s="55">
        <v>5549</v>
      </c>
      <c r="C5567" s="55">
        <v>0</v>
      </c>
      <c r="D5567" s="55">
        <v>0</v>
      </c>
      <c r="E5567" s="55">
        <v>0</v>
      </c>
      <c r="F5567" s="55">
        <v>0</v>
      </c>
      <c r="G5567" s="55">
        <v>6035547.6003363477</v>
      </c>
      <c r="H5567" s="55">
        <v>9516951.1507534496</v>
      </c>
      <c r="I5567" s="55">
        <v>174639774.42183411</v>
      </c>
      <c r="J5567" s="55">
        <v>0</v>
      </c>
      <c r="K5567" s="55">
        <v>0</v>
      </c>
      <c r="L5567" s="55">
        <v>0</v>
      </c>
      <c r="M5567" s="56">
        <v>190192273.17292392</v>
      </c>
    </row>
    <row r="5568" spans="1:13" x14ac:dyDescent="0.4">
      <c r="A5568" s="51"/>
      <c r="B5568" s="52">
        <v>5550</v>
      </c>
      <c r="C5568" s="52">
        <v>0</v>
      </c>
      <c r="D5568" s="52">
        <v>0</v>
      </c>
      <c r="E5568" s="52">
        <v>0</v>
      </c>
      <c r="F5568" s="52">
        <v>0</v>
      </c>
      <c r="G5568" s="52">
        <v>0</v>
      </c>
      <c r="H5568" s="52">
        <v>0</v>
      </c>
      <c r="I5568" s="52">
        <v>0</v>
      </c>
      <c r="J5568" s="52">
        <v>36756514.777589515</v>
      </c>
      <c r="K5568" s="52">
        <v>0</v>
      </c>
      <c r="L5568" s="52">
        <v>0</v>
      </c>
      <c r="M5568" s="53">
        <v>0</v>
      </c>
    </row>
    <row r="5569" spans="1:13" x14ac:dyDescent="0.4">
      <c r="A5569" s="54"/>
      <c r="B5569" s="55">
        <v>5551</v>
      </c>
      <c r="C5569" s="55">
        <v>0</v>
      </c>
      <c r="D5569" s="55">
        <v>0</v>
      </c>
      <c r="E5569" s="55">
        <v>0</v>
      </c>
      <c r="F5569" s="55">
        <v>0</v>
      </c>
      <c r="G5569" s="55">
        <v>0</v>
      </c>
      <c r="H5569" s="55">
        <v>0</v>
      </c>
      <c r="I5569" s="55">
        <v>0</v>
      </c>
      <c r="J5569" s="55">
        <v>0</v>
      </c>
      <c r="K5569" s="55">
        <v>0</v>
      </c>
      <c r="L5569" s="55">
        <v>0</v>
      </c>
      <c r="M5569" s="56">
        <v>0</v>
      </c>
    </row>
    <row r="5570" spans="1:13" x14ac:dyDescent="0.4">
      <c r="A5570" s="51"/>
      <c r="B5570" s="52">
        <v>5552</v>
      </c>
      <c r="C5570" s="52">
        <v>0</v>
      </c>
      <c r="D5570" s="52">
        <v>0</v>
      </c>
      <c r="E5570" s="52">
        <v>0</v>
      </c>
      <c r="F5570" s="52">
        <v>0</v>
      </c>
      <c r="G5570" s="52">
        <v>0</v>
      </c>
      <c r="H5570" s="52">
        <v>0</v>
      </c>
      <c r="I5570" s="52">
        <v>0</v>
      </c>
      <c r="J5570" s="52">
        <v>16340058.551433779</v>
      </c>
      <c r="K5570" s="52">
        <v>0</v>
      </c>
      <c r="L5570" s="52">
        <v>0</v>
      </c>
      <c r="M5570" s="53">
        <v>0</v>
      </c>
    </row>
    <row r="5571" spans="1:13" x14ac:dyDescent="0.4">
      <c r="A5571" s="54"/>
      <c r="B5571" s="55">
        <v>5553</v>
      </c>
      <c r="C5571" s="55">
        <v>0</v>
      </c>
      <c r="D5571" s="55">
        <v>0</v>
      </c>
      <c r="E5571" s="55">
        <v>0</v>
      </c>
      <c r="F5571" s="55">
        <v>0</v>
      </c>
      <c r="G5571" s="55">
        <v>0</v>
      </c>
      <c r="H5571" s="55">
        <v>0</v>
      </c>
      <c r="I5571" s="55">
        <v>0</v>
      </c>
      <c r="J5571" s="55">
        <v>9795497.1937821209</v>
      </c>
      <c r="K5571" s="55">
        <v>0</v>
      </c>
      <c r="L5571" s="55">
        <v>0</v>
      </c>
      <c r="M5571" s="56">
        <v>0</v>
      </c>
    </row>
    <row r="5572" spans="1:13" x14ac:dyDescent="0.4">
      <c r="A5572" s="51"/>
      <c r="B5572" s="52">
        <v>5554</v>
      </c>
      <c r="C5572" s="52">
        <v>0</v>
      </c>
      <c r="D5572" s="52">
        <v>0</v>
      </c>
      <c r="E5572" s="52">
        <v>0</v>
      </c>
      <c r="F5572" s="52">
        <v>0</v>
      </c>
      <c r="G5572" s="52">
        <v>0</v>
      </c>
      <c r="H5572" s="52">
        <v>0</v>
      </c>
      <c r="I5572" s="52">
        <v>0</v>
      </c>
      <c r="J5572" s="52">
        <v>0</v>
      </c>
      <c r="K5572" s="52">
        <v>0</v>
      </c>
      <c r="L5572" s="52">
        <v>0</v>
      </c>
      <c r="M5572" s="53">
        <v>0</v>
      </c>
    </row>
    <row r="5573" spans="1:13" x14ac:dyDescent="0.4">
      <c r="A5573" s="54"/>
      <c r="B5573" s="55">
        <v>5555</v>
      </c>
      <c r="C5573" s="55">
        <v>0</v>
      </c>
      <c r="D5573" s="55">
        <v>0</v>
      </c>
      <c r="E5573" s="55">
        <v>0</v>
      </c>
      <c r="F5573" s="55">
        <v>0</v>
      </c>
      <c r="G5573" s="55">
        <v>42839163.297006771</v>
      </c>
      <c r="H5573" s="55">
        <v>0</v>
      </c>
      <c r="I5573" s="55">
        <v>0</v>
      </c>
      <c r="J5573" s="55">
        <v>0</v>
      </c>
      <c r="K5573" s="55">
        <v>12678137.863461245</v>
      </c>
      <c r="L5573" s="55">
        <v>0</v>
      </c>
      <c r="M5573" s="56">
        <v>55517301.16046802</v>
      </c>
    </row>
    <row r="5574" spans="1:13" x14ac:dyDescent="0.4">
      <c r="A5574" s="51"/>
      <c r="B5574" s="52">
        <v>5556</v>
      </c>
      <c r="C5574" s="52">
        <v>0</v>
      </c>
      <c r="D5574" s="52">
        <v>15049214.15079766</v>
      </c>
      <c r="E5574" s="52">
        <v>0</v>
      </c>
      <c r="F5574" s="52">
        <v>6757388.1744713262</v>
      </c>
      <c r="G5574" s="52">
        <v>0</v>
      </c>
      <c r="H5574" s="52">
        <v>0</v>
      </c>
      <c r="I5574" s="52">
        <v>0</v>
      </c>
      <c r="J5574" s="52">
        <v>0</v>
      </c>
      <c r="K5574" s="52">
        <v>0</v>
      </c>
      <c r="L5574" s="52">
        <v>0</v>
      </c>
      <c r="M5574" s="53">
        <v>21806602.325268984</v>
      </c>
    </row>
    <row r="5575" spans="1:13" x14ac:dyDescent="0.4">
      <c r="A5575" s="54"/>
      <c r="B5575" s="55">
        <v>5557</v>
      </c>
      <c r="C5575" s="55">
        <v>0</v>
      </c>
      <c r="D5575" s="55">
        <v>10094200.417213203</v>
      </c>
      <c r="E5575" s="55">
        <v>0</v>
      </c>
      <c r="F5575" s="55">
        <v>0</v>
      </c>
      <c r="G5575" s="55">
        <v>0</v>
      </c>
      <c r="H5575" s="55">
        <v>49732963.248768933</v>
      </c>
      <c r="I5575" s="55">
        <v>0</v>
      </c>
      <c r="J5575" s="55">
        <v>0</v>
      </c>
      <c r="K5575" s="55">
        <v>0</v>
      </c>
      <c r="L5575" s="55">
        <v>0</v>
      </c>
      <c r="M5575" s="56">
        <v>59827163.665982142</v>
      </c>
    </row>
    <row r="5576" spans="1:13" x14ac:dyDescent="0.4">
      <c r="A5576" s="51"/>
      <c r="B5576" s="52">
        <v>5558</v>
      </c>
      <c r="C5576" s="52">
        <v>7216188.3658888722</v>
      </c>
      <c r="D5576" s="52">
        <v>0</v>
      </c>
      <c r="E5576" s="52">
        <v>0</v>
      </c>
      <c r="F5576" s="52">
        <v>0</v>
      </c>
      <c r="G5576" s="52">
        <v>0</v>
      </c>
      <c r="H5576" s="52">
        <v>0</v>
      </c>
      <c r="I5576" s="52">
        <v>0</v>
      </c>
      <c r="J5576" s="52">
        <v>0</v>
      </c>
      <c r="K5576" s="52">
        <v>0</v>
      </c>
      <c r="L5576" s="52">
        <v>0</v>
      </c>
      <c r="M5576" s="53">
        <v>7216188.3658888722</v>
      </c>
    </row>
    <row r="5577" spans="1:13" x14ac:dyDescent="0.4">
      <c r="A5577" s="54"/>
      <c r="B5577" s="55">
        <v>5559</v>
      </c>
      <c r="C5577" s="55">
        <v>0</v>
      </c>
      <c r="D5577" s="55">
        <v>0</v>
      </c>
      <c r="E5577" s="55">
        <v>0</v>
      </c>
      <c r="F5577" s="55">
        <v>0</v>
      </c>
      <c r="G5577" s="55">
        <v>0</v>
      </c>
      <c r="H5577" s="55">
        <v>0</v>
      </c>
      <c r="I5577" s="55">
        <v>0</v>
      </c>
      <c r="J5577" s="55">
        <v>0</v>
      </c>
      <c r="K5577" s="55">
        <v>0</v>
      </c>
      <c r="L5577" s="55">
        <v>0</v>
      </c>
      <c r="M5577" s="56">
        <v>0</v>
      </c>
    </row>
    <row r="5578" spans="1:13" x14ac:dyDescent="0.4">
      <c r="A5578" s="51"/>
      <c r="B5578" s="52">
        <v>5560</v>
      </c>
      <c r="C5578" s="52">
        <v>5913797.3324523196</v>
      </c>
      <c r="D5578" s="52">
        <v>0</v>
      </c>
      <c r="E5578" s="52">
        <v>0</v>
      </c>
      <c r="F5578" s="52">
        <v>0</v>
      </c>
      <c r="G5578" s="52">
        <v>0</v>
      </c>
      <c r="H5578" s="52">
        <v>0</v>
      </c>
      <c r="I5578" s="52">
        <v>0</v>
      </c>
      <c r="J5578" s="52">
        <v>0</v>
      </c>
      <c r="K5578" s="52">
        <v>0</v>
      </c>
      <c r="L5578" s="52">
        <v>0</v>
      </c>
      <c r="M5578" s="53">
        <v>5913797.3324523196</v>
      </c>
    </row>
    <row r="5579" spans="1:13" x14ac:dyDescent="0.4">
      <c r="A5579" s="54"/>
      <c r="B5579" s="55">
        <v>5561</v>
      </c>
      <c r="C5579" s="55">
        <v>0</v>
      </c>
      <c r="D5579" s="55">
        <v>0</v>
      </c>
      <c r="E5579" s="55">
        <v>0</v>
      </c>
      <c r="F5579" s="55">
        <v>0</v>
      </c>
      <c r="G5579" s="55">
        <v>140944143.39990434</v>
      </c>
      <c r="H5579" s="55">
        <v>0</v>
      </c>
      <c r="I5579" s="55">
        <v>0</v>
      </c>
      <c r="J5579" s="55">
        <v>0</v>
      </c>
      <c r="K5579" s="55">
        <v>0</v>
      </c>
      <c r="L5579" s="55">
        <v>0</v>
      </c>
      <c r="M5579" s="56">
        <v>149637911.1187501</v>
      </c>
    </row>
    <row r="5580" spans="1:13" x14ac:dyDescent="0.4">
      <c r="A5580" s="51"/>
      <c r="B5580" s="52">
        <v>5562</v>
      </c>
      <c r="C5580" s="52">
        <v>0</v>
      </c>
      <c r="D5580" s="52">
        <v>0</v>
      </c>
      <c r="E5580" s="52">
        <v>0</v>
      </c>
      <c r="F5580" s="52">
        <v>0</v>
      </c>
      <c r="G5580" s="52">
        <v>8387712.5997049324</v>
      </c>
      <c r="H5580" s="52">
        <v>8400479.8319421671</v>
      </c>
      <c r="I5580" s="52">
        <v>0</v>
      </c>
      <c r="J5580" s="52">
        <v>0</v>
      </c>
      <c r="K5580" s="52">
        <v>0</v>
      </c>
      <c r="L5580" s="52">
        <v>0</v>
      </c>
      <c r="M5580" s="53">
        <v>16788192.4316471</v>
      </c>
    </row>
    <row r="5581" spans="1:13" x14ac:dyDescent="0.4">
      <c r="A5581" s="54"/>
      <c r="B5581" s="55">
        <v>5563</v>
      </c>
      <c r="C5581" s="55">
        <v>0</v>
      </c>
      <c r="D5581" s="55">
        <v>0</v>
      </c>
      <c r="E5581" s="55">
        <v>0</v>
      </c>
      <c r="F5581" s="55">
        <v>0</v>
      </c>
      <c r="G5581" s="55">
        <v>9704851.2352901213</v>
      </c>
      <c r="H5581" s="55">
        <v>0</v>
      </c>
      <c r="I5581" s="55">
        <v>0</v>
      </c>
      <c r="J5581" s="55">
        <v>0</v>
      </c>
      <c r="K5581" s="55">
        <v>0</v>
      </c>
      <c r="L5581" s="55">
        <v>14188906.422392139</v>
      </c>
      <c r="M5581" s="56">
        <v>23893757.657682262</v>
      </c>
    </row>
    <row r="5582" spans="1:13" x14ac:dyDescent="0.4">
      <c r="A5582" s="51"/>
      <c r="B5582" s="52">
        <v>5564</v>
      </c>
      <c r="C5582" s="52">
        <v>0</v>
      </c>
      <c r="D5582" s="52">
        <v>0</v>
      </c>
      <c r="E5582" s="52">
        <v>25042010.905258216</v>
      </c>
      <c r="F5582" s="52">
        <v>0</v>
      </c>
      <c r="G5582" s="52">
        <v>10896805.034604533</v>
      </c>
      <c r="H5582" s="52">
        <v>7586914.9104788834</v>
      </c>
      <c r="I5582" s="52">
        <v>0</v>
      </c>
      <c r="J5582" s="52">
        <v>8356493.9587436412</v>
      </c>
      <c r="K5582" s="52">
        <v>0</v>
      </c>
      <c r="L5582" s="52">
        <v>0</v>
      </c>
      <c r="M5582" s="53">
        <v>43525730.850341633</v>
      </c>
    </row>
    <row r="5583" spans="1:13" x14ac:dyDescent="0.4">
      <c r="A5583" s="54"/>
      <c r="B5583" s="55">
        <v>5565</v>
      </c>
      <c r="C5583" s="55">
        <v>0</v>
      </c>
      <c r="D5583" s="55">
        <v>0</v>
      </c>
      <c r="E5583" s="55">
        <v>0</v>
      </c>
      <c r="F5583" s="55">
        <v>0</v>
      </c>
      <c r="G5583" s="55">
        <v>0</v>
      </c>
      <c r="H5583" s="55">
        <v>0</v>
      </c>
      <c r="I5583" s="55">
        <v>0</v>
      </c>
      <c r="J5583" s="55">
        <v>10064645.204439914</v>
      </c>
      <c r="K5583" s="55">
        <v>0</v>
      </c>
      <c r="L5583" s="55">
        <v>0</v>
      </c>
      <c r="M5583" s="56">
        <v>9172523.1517119259</v>
      </c>
    </row>
    <row r="5584" spans="1:13" x14ac:dyDescent="0.4">
      <c r="A5584" s="51"/>
      <c r="B5584" s="52">
        <v>5566</v>
      </c>
      <c r="C5584" s="52">
        <v>0</v>
      </c>
      <c r="D5584" s="52">
        <v>0</v>
      </c>
      <c r="E5584" s="52">
        <v>0</v>
      </c>
      <c r="F5584" s="52">
        <v>0</v>
      </c>
      <c r="G5584" s="52">
        <v>0</v>
      </c>
      <c r="H5584" s="52">
        <v>0</v>
      </c>
      <c r="I5584" s="52">
        <v>0</v>
      </c>
      <c r="J5584" s="52">
        <v>0</v>
      </c>
      <c r="K5584" s="52">
        <v>0</v>
      </c>
      <c r="L5584" s="52">
        <v>0</v>
      </c>
      <c r="M5584" s="53">
        <v>0</v>
      </c>
    </row>
    <row r="5585" spans="1:13" x14ac:dyDescent="0.4">
      <c r="A5585" s="54"/>
      <c r="B5585" s="55">
        <v>5567</v>
      </c>
      <c r="C5585" s="55">
        <v>5844001.2300950494</v>
      </c>
      <c r="D5585" s="55">
        <v>95365455.022038236</v>
      </c>
      <c r="E5585" s="55">
        <v>0</v>
      </c>
      <c r="F5585" s="55">
        <v>0</v>
      </c>
      <c r="G5585" s="55">
        <v>0</v>
      </c>
      <c r="H5585" s="55">
        <v>0</v>
      </c>
      <c r="I5585" s="55">
        <v>0</v>
      </c>
      <c r="J5585" s="55">
        <v>0</v>
      </c>
      <c r="K5585" s="55">
        <v>0</v>
      </c>
      <c r="L5585" s="55">
        <v>0</v>
      </c>
      <c r="M5585" s="56">
        <v>101209456.25213328</v>
      </c>
    </row>
    <row r="5586" spans="1:13" x14ac:dyDescent="0.4">
      <c r="A5586" s="51"/>
      <c r="B5586" s="52">
        <v>5568</v>
      </c>
      <c r="C5586" s="52">
        <v>0</v>
      </c>
      <c r="D5586" s="52">
        <v>0</v>
      </c>
      <c r="E5586" s="52">
        <v>0</v>
      </c>
      <c r="F5586" s="52">
        <v>0</v>
      </c>
      <c r="G5586" s="52">
        <v>12877169.154978797</v>
      </c>
      <c r="H5586" s="52">
        <v>0</v>
      </c>
      <c r="I5586" s="52">
        <v>0</v>
      </c>
      <c r="J5586" s="52">
        <v>0</v>
      </c>
      <c r="K5586" s="52">
        <v>9433700.9619867206</v>
      </c>
      <c r="L5586" s="52">
        <v>0</v>
      </c>
      <c r="M5586" s="53">
        <v>22310870.116965517</v>
      </c>
    </row>
    <row r="5587" spans="1:13" x14ac:dyDescent="0.4">
      <c r="A5587" s="54"/>
      <c r="B5587" s="55">
        <v>5569</v>
      </c>
      <c r="C5587" s="55">
        <v>0</v>
      </c>
      <c r="D5587" s="55">
        <v>0</v>
      </c>
      <c r="E5587" s="55">
        <v>0</v>
      </c>
      <c r="F5587" s="55">
        <v>0</v>
      </c>
      <c r="G5587" s="55">
        <v>0</v>
      </c>
      <c r="H5587" s="55">
        <v>0</v>
      </c>
      <c r="I5587" s="55">
        <v>0</v>
      </c>
      <c r="J5587" s="55">
        <v>0</v>
      </c>
      <c r="K5587" s="55">
        <v>0</v>
      </c>
      <c r="L5587" s="55">
        <v>0</v>
      </c>
      <c r="M5587" s="56">
        <v>0</v>
      </c>
    </row>
    <row r="5588" spans="1:13" x14ac:dyDescent="0.4">
      <c r="A5588" s="51"/>
      <c r="B5588" s="52">
        <v>5570</v>
      </c>
      <c r="C5588" s="52">
        <v>0</v>
      </c>
      <c r="D5588" s="52">
        <v>14496151.757969355</v>
      </c>
      <c r="E5588" s="52">
        <v>0</v>
      </c>
      <c r="F5588" s="52">
        <v>0</v>
      </c>
      <c r="G5588" s="52">
        <v>0</v>
      </c>
      <c r="H5588" s="52">
        <v>16754521.350444345</v>
      </c>
      <c r="I5588" s="52">
        <v>0</v>
      </c>
      <c r="J5588" s="52">
        <v>0</v>
      </c>
      <c r="K5588" s="52">
        <v>0</v>
      </c>
      <c r="L5588" s="52">
        <v>13203628.976971108</v>
      </c>
      <c r="M5588" s="53">
        <v>44454302.085384808</v>
      </c>
    </row>
    <row r="5589" spans="1:13" x14ac:dyDescent="0.4">
      <c r="A5589" s="54"/>
      <c r="B5589" s="55">
        <v>5571</v>
      </c>
      <c r="C5589" s="55">
        <v>0</v>
      </c>
      <c r="D5589" s="55">
        <v>0</v>
      </c>
      <c r="E5589" s="55">
        <v>0</v>
      </c>
      <c r="F5589" s="55">
        <v>0</v>
      </c>
      <c r="G5589" s="55">
        <v>0</v>
      </c>
      <c r="H5589" s="55">
        <v>0</v>
      </c>
      <c r="I5589" s="55">
        <v>0</v>
      </c>
      <c r="J5589" s="55">
        <v>0</v>
      </c>
      <c r="K5589" s="55">
        <v>0</v>
      </c>
      <c r="L5589" s="55">
        <v>0</v>
      </c>
      <c r="M5589" s="56">
        <v>0</v>
      </c>
    </row>
    <row r="5590" spans="1:13" x14ac:dyDescent="0.4">
      <c r="A5590" s="51"/>
      <c r="B5590" s="52">
        <v>5572</v>
      </c>
      <c r="C5590" s="52">
        <v>0</v>
      </c>
      <c r="D5590" s="52">
        <v>5803916.895683676</v>
      </c>
      <c r="E5590" s="52">
        <v>0</v>
      </c>
      <c r="F5590" s="52">
        <v>0</v>
      </c>
      <c r="G5590" s="52">
        <v>0</v>
      </c>
      <c r="H5590" s="52">
        <v>0</v>
      </c>
      <c r="I5590" s="52">
        <v>0</v>
      </c>
      <c r="J5590" s="52">
        <v>0</v>
      </c>
      <c r="K5590" s="52">
        <v>0</v>
      </c>
      <c r="L5590" s="52">
        <v>7020818.4922885941</v>
      </c>
      <c r="M5590" s="53">
        <v>12824735.387972267</v>
      </c>
    </row>
    <row r="5591" spans="1:13" x14ac:dyDescent="0.4">
      <c r="A5591" s="54"/>
      <c r="B5591" s="55">
        <v>5573</v>
      </c>
      <c r="C5591" s="55">
        <v>0</v>
      </c>
      <c r="D5591" s="55">
        <v>0</v>
      </c>
      <c r="E5591" s="55">
        <v>0</v>
      </c>
      <c r="F5591" s="55">
        <v>0</v>
      </c>
      <c r="G5591" s="55">
        <v>0</v>
      </c>
      <c r="H5591" s="55">
        <v>0</v>
      </c>
      <c r="I5591" s="55">
        <v>0</v>
      </c>
      <c r="J5591" s="55">
        <v>0</v>
      </c>
      <c r="K5591" s="55">
        <v>0</v>
      </c>
      <c r="L5591" s="55">
        <v>0</v>
      </c>
      <c r="M5591" s="56">
        <v>0</v>
      </c>
    </row>
    <row r="5592" spans="1:13" x14ac:dyDescent="0.4">
      <c r="A5592" s="51"/>
      <c r="B5592" s="52">
        <v>5574</v>
      </c>
      <c r="C5592" s="52">
        <v>0</v>
      </c>
      <c r="D5592" s="52">
        <v>0</v>
      </c>
      <c r="E5592" s="52">
        <v>0</v>
      </c>
      <c r="F5592" s="52">
        <v>0</v>
      </c>
      <c r="G5592" s="52">
        <v>0</v>
      </c>
      <c r="H5592" s="52">
        <v>0</v>
      </c>
      <c r="I5592" s="52">
        <v>0</v>
      </c>
      <c r="J5592" s="52">
        <v>0</v>
      </c>
      <c r="K5592" s="52">
        <v>0</v>
      </c>
      <c r="L5592" s="52">
        <v>0</v>
      </c>
      <c r="M5592" s="53">
        <v>0</v>
      </c>
    </row>
    <row r="5593" spans="1:13" x14ac:dyDescent="0.4">
      <c r="A5593" s="54"/>
      <c r="B5593" s="55">
        <v>5575</v>
      </c>
      <c r="C5593" s="55">
        <v>0</v>
      </c>
      <c r="D5593" s="55">
        <v>0</v>
      </c>
      <c r="E5593" s="55">
        <v>0</v>
      </c>
      <c r="F5593" s="55">
        <v>0</v>
      </c>
      <c r="G5593" s="55">
        <v>0</v>
      </c>
      <c r="H5593" s="55">
        <v>0</v>
      </c>
      <c r="I5593" s="55">
        <v>6291534.5000879811</v>
      </c>
      <c r="J5593" s="55">
        <v>14947107.395780006</v>
      </c>
      <c r="K5593" s="55">
        <v>0</v>
      </c>
      <c r="L5593" s="55">
        <v>0</v>
      </c>
      <c r="M5593" s="56">
        <v>6291534.5000879811</v>
      </c>
    </row>
    <row r="5594" spans="1:13" x14ac:dyDescent="0.4">
      <c r="A5594" s="51"/>
      <c r="B5594" s="52">
        <v>5576</v>
      </c>
      <c r="C5594" s="52">
        <v>0</v>
      </c>
      <c r="D5594" s="52">
        <v>40465028.031322494</v>
      </c>
      <c r="E5594" s="52">
        <v>0</v>
      </c>
      <c r="F5594" s="52">
        <v>0</v>
      </c>
      <c r="G5594" s="52">
        <v>0</v>
      </c>
      <c r="H5594" s="52">
        <v>0</v>
      </c>
      <c r="I5594" s="52">
        <v>0</v>
      </c>
      <c r="J5594" s="52">
        <v>6257150.4846874485</v>
      </c>
      <c r="K5594" s="52">
        <v>0</v>
      </c>
      <c r="L5594" s="52">
        <v>0</v>
      </c>
      <c r="M5594" s="53">
        <v>40465028.031322494</v>
      </c>
    </row>
    <row r="5595" spans="1:13" x14ac:dyDescent="0.4">
      <c r="A5595" s="54"/>
      <c r="B5595" s="55">
        <v>5577</v>
      </c>
      <c r="C5595" s="55">
        <v>5992288.3962428868</v>
      </c>
      <c r="D5595" s="55">
        <v>0</v>
      </c>
      <c r="E5595" s="55">
        <v>22089041.075676579</v>
      </c>
      <c r="F5595" s="55">
        <v>0</v>
      </c>
      <c r="G5595" s="55">
        <v>0</v>
      </c>
      <c r="H5595" s="55">
        <v>0</v>
      </c>
      <c r="I5595" s="55">
        <v>5783121.9689058568</v>
      </c>
      <c r="J5595" s="55">
        <v>0</v>
      </c>
      <c r="K5595" s="55">
        <v>0</v>
      </c>
      <c r="L5595" s="55">
        <v>0</v>
      </c>
      <c r="M5595" s="56">
        <v>33864451.440825321</v>
      </c>
    </row>
    <row r="5596" spans="1:13" x14ac:dyDescent="0.4">
      <c r="A5596" s="51"/>
      <c r="B5596" s="52">
        <v>5578</v>
      </c>
      <c r="C5596" s="52">
        <v>0</v>
      </c>
      <c r="D5596" s="52">
        <v>0</v>
      </c>
      <c r="E5596" s="52">
        <v>0</v>
      </c>
      <c r="F5596" s="52">
        <v>0</v>
      </c>
      <c r="G5596" s="52">
        <v>0</v>
      </c>
      <c r="H5596" s="52">
        <v>0</v>
      </c>
      <c r="I5596" s="52">
        <v>186415655.69921279</v>
      </c>
      <c r="J5596" s="52">
        <v>0</v>
      </c>
      <c r="K5596" s="52">
        <v>0</v>
      </c>
      <c r="L5596" s="52">
        <v>0</v>
      </c>
      <c r="M5596" s="53">
        <v>186415655.69921279</v>
      </c>
    </row>
    <row r="5597" spans="1:13" x14ac:dyDescent="0.4">
      <c r="A5597" s="54"/>
      <c r="B5597" s="55">
        <v>5579</v>
      </c>
      <c r="C5597" s="55">
        <v>0</v>
      </c>
      <c r="D5597" s="55">
        <v>0</v>
      </c>
      <c r="E5597" s="55">
        <v>0</v>
      </c>
      <c r="F5597" s="55">
        <v>0</v>
      </c>
      <c r="G5597" s="55">
        <v>0</v>
      </c>
      <c r="H5597" s="55">
        <v>18628003.518931121</v>
      </c>
      <c r="I5597" s="55">
        <v>0</v>
      </c>
      <c r="J5597" s="55">
        <v>0</v>
      </c>
      <c r="K5597" s="55">
        <v>0</v>
      </c>
      <c r="L5597" s="55">
        <v>0</v>
      </c>
      <c r="M5597" s="56">
        <v>39498293.771299437</v>
      </c>
    </row>
    <row r="5598" spans="1:13" x14ac:dyDescent="0.4">
      <c r="A5598" s="51"/>
      <c r="B5598" s="52">
        <v>5580</v>
      </c>
      <c r="C5598" s="52">
        <v>0</v>
      </c>
      <c r="D5598" s="52">
        <v>0</v>
      </c>
      <c r="E5598" s="52">
        <v>0</v>
      </c>
      <c r="F5598" s="52">
        <v>0</v>
      </c>
      <c r="G5598" s="52">
        <v>0</v>
      </c>
      <c r="H5598" s="52">
        <v>0</v>
      </c>
      <c r="I5598" s="52">
        <v>0</v>
      </c>
      <c r="J5598" s="52">
        <v>0</v>
      </c>
      <c r="K5598" s="52">
        <v>0</v>
      </c>
      <c r="L5598" s="52">
        <v>0</v>
      </c>
      <c r="M5598" s="53">
        <v>0</v>
      </c>
    </row>
    <row r="5599" spans="1:13" x14ac:dyDescent="0.4">
      <c r="A5599" s="54"/>
      <c r="B5599" s="55">
        <v>5581</v>
      </c>
      <c r="C5599" s="55">
        <v>0</v>
      </c>
      <c r="D5599" s="55">
        <v>0</v>
      </c>
      <c r="E5599" s="55">
        <v>0</v>
      </c>
      <c r="F5599" s="55">
        <v>0</v>
      </c>
      <c r="G5599" s="55">
        <v>0</v>
      </c>
      <c r="H5599" s="55">
        <v>0</v>
      </c>
      <c r="I5599" s="55">
        <v>0</v>
      </c>
      <c r="J5599" s="55">
        <v>0</v>
      </c>
      <c r="K5599" s="55">
        <v>0</v>
      </c>
      <c r="L5599" s="55">
        <v>0</v>
      </c>
      <c r="M5599" s="56">
        <v>10279148.563922064</v>
      </c>
    </row>
    <row r="5600" spans="1:13" x14ac:dyDescent="0.4">
      <c r="A5600" s="51"/>
      <c r="B5600" s="52">
        <v>5582</v>
      </c>
      <c r="C5600" s="52">
        <v>0</v>
      </c>
      <c r="D5600" s="52">
        <v>0</v>
      </c>
      <c r="E5600" s="52">
        <v>0</v>
      </c>
      <c r="F5600" s="52">
        <v>0</v>
      </c>
      <c r="G5600" s="52">
        <v>0</v>
      </c>
      <c r="H5600" s="52">
        <v>0</v>
      </c>
      <c r="I5600" s="52">
        <v>0</v>
      </c>
      <c r="J5600" s="52">
        <v>0</v>
      </c>
      <c r="K5600" s="52">
        <v>0</v>
      </c>
      <c r="L5600" s="52">
        <v>0</v>
      </c>
      <c r="M5600" s="53">
        <v>262613982.38240796</v>
      </c>
    </row>
    <row r="5601" spans="1:13" x14ac:dyDescent="0.4">
      <c r="A5601" s="54"/>
      <c r="B5601" s="55">
        <v>5583</v>
      </c>
      <c r="C5601" s="55">
        <v>0</v>
      </c>
      <c r="D5601" s="55">
        <v>0</v>
      </c>
      <c r="E5601" s="55">
        <v>6870290.5610437701</v>
      </c>
      <c r="F5601" s="55">
        <v>0</v>
      </c>
      <c r="G5601" s="55">
        <v>0</v>
      </c>
      <c r="H5601" s="55">
        <v>0</v>
      </c>
      <c r="I5601" s="55">
        <v>12613746.609693199</v>
      </c>
      <c r="J5601" s="55">
        <v>0</v>
      </c>
      <c r="K5601" s="55">
        <v>0</v>
      </c>
      <c r="L5601" s="55">
        <v>0</v>
      </c>
      <c r="M5601" s="56">
        <v>19484037.170736972</v>
      </c>
    </row>
    <row r="5602" spans="1:13" x14ac:dyDescent="0.4">
      <c r="A5602" s="51"/>
      <c r="B5602" s="52">
        <v>5584</v>
      </c>
      <c r="C5602" s="52">
        <v>0</v>
      </c>
      <c r="D5602" s="52">
        <v>0</v>
      </c>
      <c r="E5602" s="52">
        <v>7256460.043205075</v>
      </c>
      <c r="F5602" s="52">
        <v>0</v>
      </c>
      <c r="G5602" s="52">
        <v>0</v>
      </c>
      <c r="H5602" s="52">
        <v>0</v>
      </c>
      <c r="I5602" s="52">
        <v>0</v>
      </c>
      <c r="J5602" s="52">
        <v>0</v>
      </c>
      <c r="K5602" s="52">
        <v>0</v>
      </c>
      <c r="L5602" s="52">
        <v>1044357166.1069648</v>
      </c>
      <c r="M5602" s="53">
        <v>1051613626.1501698</v>
      </c>
    </row>
    <row r="5603" spans="1:13" x14ac:dyDescent="0.4">
      <c r="A5603" s="54"/>
      <c r="B5603" s="55">
        <v>5585</v>
      </c>
      <c r="C5603" s="55">
        <v>0</v>
      </c>
      <c r="D5603" s="55">
        <v>0</v>
      </c>
      <c r="E5603" s="55">
        <v>0</v>
      </c>
      <c r="F5603" s="55">
        <v>0</v>
      </c>
      <c r="G5603" s="55">
        <v>0</v>
      </c>
      <c r="H5603" s="55">
        <v>0</v>
      </c>
      <c r="I5603" s="55">
        <v>0</v>
      </c>
      <c r="J5603" s="55">
        <v>0</v>
      </c>
      <c r="K5603" s="55">
        <v>0</v>
      </c>
      <c r="L5603" s="55">
        <v>0</v>
      </c>
      <c r="M5603" s="56">
        <v>0</v>
      </c>
    </row>
    <row r="5604" spans="1:13" x14ac:dyDescent="0.4">
      <c r="A5604" s="51"/>
      <c r="B5604" s="52">
        <v>5586</v>
      </c>
      <c r="C5604" s="52">
        <v>0</v>
      </c>
      <c r="D5604" s="52">
        <v>0</v>
      </c>
      <c r="E5604" s="52">
        <v>0</v>
      </c>
      <c r="F5604" s="52">
        <v>0</v>
      </c>
      <c r="G5604" s="52">
        <v>0</v>
      </c>
      <c r="H5604" s="52">
        <v>0</v>
      </c>
      <c r="I5604" s="52">
        <v>0</v>
      </c>
      <c r="J5604" s="52">
        <v>0</v>
      </c>
      <c r="K5604" s="52">
        <v>0</v>
      </c>
      <c r="L5604" s="52">
        <v>0</v>
      </c>
      <c r="M5604" s="53">
        <v>0</v>
      </c>
    </row>
    <row r="5605" spans="1:13" x14ac:dyDescent="0.4">
      <c r="A5605" s="54"/>
      <c r="B5605" s="55">
        <v>5587</v>
      </c>
      <c r="C5605" s="55">
        <v>0</v>
      </c>
      <c r="D5605" s="55">
        <v>0</v>
      </c>
      <c r="E5605" s="55">
        <v>0</v>
      </c>
      <c r="F5605" s="55">
        <v>169433133.61751845</v>
      </c>
      <c r="G5605" s="55">
        <v>168648688.01711166</v>
      </c>
      <c r="H5605" s="55">
        <v>0</v>
      </c>
      <c r="I5605" s="55">
        <v>0</v>
      </c>
      <c r="J5605" s="55">
        <v>0</v>
      </c>
      <c r="K5605" s="55">
        <v>0</v>
      </c>
      <c r="L5605" s="55">
        <v>0</v>
      </c>
      <c r="M5605" s="56">
        <v>338081821.63463008</v>
      </c>
    </row>
    <row r="5606" spans="1:13" x14ac:dyDescent="0.4">
      <c r="A5606" s="51"/>
      <c r="B5606" s="52">
        <v>5588</v>
      </c>
      <c r="C5606" s="52">
        <v>0</v>
      </c>
      <c r="D5606" s="52">
        <v>0</v>
      </c>
      <c r="E5606" s="52">
        <v>0</v>
      </c>
      <c r="F5606" s="52">
        <v>79446909.824051708</v>
      </c>
      <c r="G5606" s="52">
        <v>0</v>
      </c>
      <c r="H5606" s="52">
        <v>0</v>
      </c>
      <c r="I5606" s="52">
        <v>0</v>
      </c>
      <c r="J5606" s="52">
        <v>7858000.6173739582</v>
      </c>
      <c r="K5606" s="52">
        <v>0</v>
      </c>
      <c r="L5606" s="52">
        <v>0</v>
      </c>
      <c r="M5606" s="53">
        <v>79446909.824051708</v>
      </c>
    </row>
    <row r="5607" spans="1:13" x14ac:dyDescent="0.4">
      <c r="A5607" s="54"/>
      <c r="B5607" s="55">
        <v>5589</v>
      </c>
      <c r="C5607" s="55">
        <v>0</v>
      </c>
      <c r="D5607" s="55">
        <v>0</v>
      </c>
      <c r="E5607" s="55">
        <v>0</v>
      </c>
      <c r="F5607" s="55">
        <v>0</v>
      </c>
      <c r="G5607" s="55">
        <v>0</v>
      </c>
      <c r="H5607" s="55">
        <v>18718680.055310357</v>
      </c>
      <c r="I5607" s="55">
        <v>0</v>
      </c>
      <c r="J5607" s="55">
        <v>0</v>
      </c>
      <c r="K5607" s="55">
        <v>0</v>
      </c>
      <c r="L5607" s="55">
        <v>0</v>
      </c>
      <c r="M5607" s="56">
        <v>18718680.055310357</v>
      </c>
    </row>
    <row r="5608" spans="1:13" x14ac:dyDescent="0.4">
      <c r="A5608" s="51"/>
      <c r="B5608" s="52">
        <v>5590</v>
      </c>
      <c r="C5608" s="52">
        <v>0</v>
      </c>
      <c r="D5608" s="52">
        <v>0</v>
      </c>
      <c r="E5608" s="52">
        <v>0</v>
      </c>
      <c r="F5608" s="52">
        <v>0</v>
      </c>
      <c r="G5608" s="52">
        <v>0</v>
      </c>
      <c r="H5608" s="52">
        <v>0</v>
      </c>
      <c r="I5608" s="52">
        <v>0</v>
      </c>
      <c r="J5608" s="52">
        <v>0</v>
      </c>
      <c r="K5608" s="52">
        <v>0</v>
      </c>
      <c r="L5608" s="52">
        <v>0</v>
      </c>
      <c r="M5608" s="53">
        <v>0</v>
      </c>
    </row>
    <row r="5609" spans="1:13" x14ac:dyDescent="0.4">
      <c r="A5609" s="54"/>
      <c r="B5609" s="55">
        <v>5591</v>
      </c>
      <c r="C5609" s="55">
        <v>0</v>
      </c>
      <c r="D5609" s="55">
        <v>0</v>
      </c>
      <c r="E5609" s="55">
        <v>0</v>
      </c>
      <c r="F5609" s="55">
        <v>0</v>
      </c>
      <c r="G5609" s="55">
        <v>0</v>
      </c>
      <c r="H5609" s="55">
        <v>0</v>
      </c>
      <c r="I5609" s="55">
        <v>6739295.603644602</v>
      </c>
      <c r="J5609" s="55">
        <v>0</v>
      </c>
      <c r="K5609" s="55">
        <v>0</v>
      </c>
      <c r="L5609" s="55">
        <v>0</v>
      </c>
      <c r="M5609" s="56">
        <v>6739295.603644602</v>
      </c>
    </row>
    <row r="5610" spans="1:13" x14ac:dyDescent="0.4">
      <c r="A5610" s="51"/>
      <c r="B5610" s="52">
        <v>5592</v>
      </c>
      <c r="C5610" s="52">
        <v>0</v>
      </c>
      <c r="D5610" s="52">
        <v>6442428.2457048222</v>
      </c>
      <c r="E5610" s="52">
        <v>27443816.546879325</v>
      </c>
      <c r="F5610" s="52">
        <v>0</v>
      </c>
      <c r="G5610" s="52">
        <v>20888739.78662606</v>
      </c>
      <c r="H5610" s="52">
        <v>0</v>
      </c>
      <c r="I5610" s="52">
        <v>0</v>
      </c>
      <c r="J5610" s="52">
        <v>0</v>
      </c>
      <c r="K5610" s="52">
        <v>0</v>
      </c>
      <c r="L5610" s="52">
        <v>7734942.9213145571</v>
      </c>
      <c r="M5610" s="53">
        <v>62509927.500524767</v>
      </c>
    </row>
    <row r="5611" spans="1:13" x14ac:dyDescent="0.4">
      <c r="A5611" s="54"/>
      <c r="B5611" s="55">
        <v>5593</v>
      </c>
      <c r="C5611" s="55">
        <v>0</v>
      </c>
      <c r="D5611" s="55">
        <v>0</v>
      </c>
      <c r="E5611" s="55">
        <v>0</v>
      </c>
      <c r="F5611" s="55">
        <v>6928137.8660601648</v>
      </c>
      <c r="G5611" s="55">
        <v>0</v>
      </c>
      <c r="H5611" s="55">
        <v>0</v>
      </c>
      <c r="I5611" s="55">
        <v>0</v>
      </c>
      <c r="J5611" s="55">
        <v>0</v>
      </c>
      <c r="K5611" s="55">
        <v>0</v>
      </c>
      <c r="L5611" s="55">
        <v>0</v>
      </c>
      <c r="M5611" s="56">
        <v>69629559.11507839</v>
      </c>
    </row>
    <row r="5612" spans="1:13" x14ac:dyDescent="0.4">
      <c r="A5612" s="51"/>
      <c r="B5612" s="52">
        <v>5594</v>
      </c>
      <c r="C5612" s="52">
        <v>0</v>
      </c>
      <c r="D5612" s="52">
        <v>0</v>
      </c>
      <c r="E5612" s="52">
        <v>0</v>
      </c>
      <c r="F5612" s="52">
        <v>0</v>
      </c>
      <c r="G5612" s="52">
        <v>0</v>
      </c>
      <c r="H5612" s="52">
        <v>15612402.647610009</v>
      </c>
      <c r="I5612" s="52">
        <v>110074570.29424316</v>
      </c>
      <c r="J5612" s="52">
        <v>0</v>
      </c>
      <c r="K5612" s="52">
        <v>0</v>
      </c>
      <c r="L5612" s="52">
        <v>0</v>
      </c>
      <c r="M5612" s="53">
        <v>125686972.94185317</v>
      </c>
    </row>
    <row r="5613" spans="1:13" x14ac:dyDescent="0.4">
      <c r="A5613" s="54"/>
      <c r="B5613" s="55">
        <v>5595</v>
      </c>
      <c r="C5613" s="55">
        <v>0</v>
      </c>
      <c r="D5613" s="55">
        <v>0</v>
      </c>
      <c r="E5613" s="55">
        <v>0</v>
      </c>
      <c r="F5613" s="55">
        <v>18626027.321503483</v>
      </c>
      <c r="G5613" s="55">
        <v>0</v>
      </c>
      <c r="H5613" s="55">
        <v>6151863.9004511908</v>
      </c>
      <c r="I5613" s="55">
        <v>0</v>
      </c>
      <c r="J5613" s="55">
        <v>0</v>
      </c>
      <c r="K5613" s="55">
        <v>0</v>
      </c>
      <c r="L5613" s="55">
        <v>0</v>
      </c>
      <c r="M5613" s="56">
        <v>24777891.221954674</v>
      </c>
    </row>
    <row r="5614" spans="1:13" x14ac:dyDescent="0.4">
      <c r="A5614" s="51"/>
      <c r="B5614" s="52">
        <v>5596</v>
      </c>
      <c r="C5614" s="52">
        <v>0</v>
      </c>
      <c r="D5614" s="52">
        <v>0</v>
      </c>
      <c r="E5614" s="52">
        <v>187531593.40710753</v>
      </c>
      <c r="F5614" s="52">
        <v>0</v>
      </c>
      <c r="G5614" s="52">
        <v>0</v>
      </c>
      <c r="H5614" s="52">
        <v>0</v>
      </c>
      <c r="I5614" s="52">
        <v>0</v>
      </c>
      <c r="J5614" s="52">
        <v>0</v>
      </c>
      <c r="K5614" s="52">
        <v>0</v>
      </c>
      <c r="L5614" s="52">
        <v>0</v>
      </c>
      <c r="M5614" s="53">
        <v>187531593.40710753</v>
      </c>
    </row>
    <row r="5615" spans="1:13" x14ac:dyDescent="0.4">
      <c r="A5615" s="54"/>
      <c r="B5615" s="55">
        <v>5597</v>
      </c>
      <c r="C5615" s="55">
        <v>0</v>
      </c>
      <c r="D5615" s="55">
        <v>0</v>
      </c>
      <c r="E5615" s="55">
        <v>0</v>
      </c>
      <c r="F5615" s="55">
        <v>0</v>
      </c>
      <c r="G5615" s="55">
        <v>0</v>
      </c>
      <c r="H5615" s="55">
        <v>0</v>
      </c>
      <c r="I5615" s="55">
        <v>0</v>
      </c>
      <c r="J5615" s="55">
        <v>7833897.4761532107</v>
      </c>
      <c r="K5615" s="55">
        <v>0</v>
      </c>
      <c r="L5615" s="55">
        <v>0</v>
      </c>
      <c r="M5615" s="56">
        <v>0</v>
      </c>
    </row>
    <row r="5616" spans="1:13" x14ac:dyDescent="0.4">
      <c r="A5616" s="51"/>
      <c r="B5616" s="52">
        <v>5598</v>
      </c>
      <c r="C5616" s="52">
        <v>0</v>
      </c>
      <c r="D5616" s="52">
        <v>0</v>
      </c>
      <c r="E5616" s="52">
        <v>0</v>
      </c>
      <c r="F5616" s="52">
        <v>0</v>
      </c>
      <c r="G5616" s="52">
        <v>0</v>
      </c>
      <c r="H5616" s="52">
        <v>0</v>
      </c>
      <c r="I5616" s="52">
        <v>0</v>
      </c>
      <c r="J5616" s="52">
        <v>0</v>
      </c>
      <c r="K5616" s="52">
        <v>0</v>
      </c>
      <c r="L5616" s="52">
        <v>0</v>
      </c>
      <c r="M5616" s="53">
        <v>0</v>
      </c>
    </row>
    <row r="5617" spans="1:13" x14ac:dyDescent="0.4">
      <c r="A5617" s="54"/>
      <c r="B5617" s="55">
        <v>5599</v>
      </c>
      <c r="C5617" s="55">
        <v>0</v>
      </c>
      <c r="D5617" s="55">
        <v>0</v>
      </c>
      <c r="E5617" s="55">
        <v>0</v>
      </c>
      <c r="F5617" s="55">
        <v>0</v>
      </c>
      <c r="G5617" s="55">
        <v>0</v>
      </c>
      <c r="H5617" s="55">
        <v>0</v>
      </c>
      <c r="I5617" s="55">
        <v>0</v>
      </c>
      <c r="J5617" s="55">
        <v>0</v>
      </c>
      <c r="K5617" s="55">
        <v>0</v>
      </c>
      <c r="L5617" s="55">
        <v>0</v>
      </c>
      <c r="M5617" s="56">
        <v>0</v>
      </c>
    </row>
    <row r="5618" spans="1:13" x14ac:dyDescent="0.4">
      <c r="A5618" s="51"/>
      <c r="B5618" s="52">
        <v>5600</v>
      </c>
      <c r="C5618" s="52">
        <v>0</v>
      </c>
      <c r="D5618" s="52">
        <v>0</v>
      </c>
      <c r="E5618" s="52">
        <v>0</v>
      </c>
      <c r="F5618" s="52">
        <v>0</v>
      </c>
      <c r="G5618" s="52">
        <v>0</v>
      </c>
      <c r="H5618" s="52">
        <v>0</v>
      </c>
      <c r="I5618" s="52">
        <v>0</v>
      </c>
      <c r="J5618" s="52">
        <v>0</v>
      </c>
      <c r="K5618" s="52">
        <v>0</v>
      </c>
      <c r="L5618" s="52">
        <v>0</v>
      </c>
      <c r="M5618" s="53">
        <v>0</v>
      </c>
    </row>
    <row r="5619" spans="1:13" x14ac:dyDescent="0.4">
      <c r="A5619" s="54"/>
      <c r="B5619" s="55">
        <v>5601</v>
      </c>
      <c r="C5619" s="55">
        <v>0</v>
      </c>
      <c r="D5619" s="55">
        <v>0</v>
      </c>
      <c r="E5619" s="55">
        <v>6242461.3883306468</v>
      </c>
      <c r="F5619" s="55">
        <v>0</v>
      </c>
      <c r="G5619" s="55">
        <v>0</v>
      </c>
      <c r="H5619" s="55">
        <v>0</v>
      </c>
      <c r="I5619" s="55">
        <v>0</v>
      </c>
      <c r="J5619" s="55">
        <v>0</v>
      </c>
      <c r="K5619" s="55">
        <v>0</v>
      </c>
      <c r="L5619" s="55">
        <v>0</v>
      </c>
      <c r="M5619" s="56">
        <v>6242461.3883306468</v>
      </c>
    </row>
    <row r="5620" spans="1:13" x14ac:dyDescent="0.4">
      <c r="A5620" s="51"/>
      <c r="B5620" s="52">
        <v>5602</v>
      </c>
      <c r="C5620" s="52">
        <v>13725438.292243527</v>
      </c>
      <c r="D5620" s="52">
        <v>0</v>
      </c>
      <c r="E5620" s="52">
        <v>0</v>
      </c>
      <c r="F5620" s="52">
        <v>0</v>
      </c>
      <c r="G5620" s="52">
        <v>0</v>
      </c>
      <c r="H5620" s="52">
        <v>0</v>
      </c>
      <c r="I5620" s="52">
        <v>17946137.190144941</v>
      </c>
      <c r="J5620" s="52">
        <v>0</v>
      </c>
      <c r="K5620" s="52">
        <v>0</v>
      </c>
      <c r="L5620" s="52">
        <v>0</v>
      </c>
      <c r="M5620" s="53">
        <v>31671575.48238847</v>
      </c>
    </row>
    <row r="5621" spans="1:13" x14ac:dyDescent="0.4">
      <c r="A5621" s="54"/>
      <c r="B5621" s="55">
        <v>5603</v>
      </c>
      <c r="C5621" s="55">
        <v>0</v>
      </c>
      <c r="D5621" s="55">
        <v>36337540.148017019</v>
      </c>
      <c r="E5621" s="55">
        <v>0</v>
      </c>
      <c r="F5621" s="55">
        <v>0</v>
      </c>
      <c r="G5621" s="55">
        <v>0</v>
      </c>
      <c r="H5621" s="55">
        <v>0</v>
      </c>
      <c r="I5621" s="55">
        <v>11107077.389128149</v>
      </c>
      <c r="J5621" s="55">
        <v>0</v>
      </c>
      <c r="K5621" s="55">
        <v>0</v>
      </c>
      <c r="L5621" s="55">
        <v>0</v>
      </c>
      <c r="M5621" s="56">
        <v>47444617.537145168</v>
      </c>
    </row>
    <row r="5622" spans="1:13" x14ac:dyDescent="0.4">
      <c r="A5622" s="51"/>
      <c r="B5622" s="52">
        <v>5604</v>
      </c>
      <c r="C5622" s="52">
        <v>0</v>
      </c>
      <c r="D5622" s="52">
        <v>0</v>
      </c>
      <c r="E5622" s="52">
        <v>0</v>
      </c>
      <c r="F5622" s="52">
        <v>43412542.912396289</v>
      </c>
      <c r="G5622" s="52">
        <v>0</v>
      </c>
      <c r="H5622" s="52">
        <v>25025875.357744042</v>
      </c>
      <c r="I5622" s="52">
        <v>0</v>
      </c>
      <c r="J5622" s="52">
        <v>0</v>
      </c>
      <c r="K5622" s="52">
        <v>0</v>
      </c>
      <c r="L5622" s="52">
        <v>0</v>
      </c>
      <c r="M5622" s="53">
        <v>68438418.27014032</v>
      </c>
    </row>
    <row r="5623" spans="1:13" x14ac:dyDescent="0.4">
      <c r="A5623" s="54"/>
      <c r="B5623" s="55">
        <v>5605</v>
      </c>
      <c r="C5623" s="55">
        <v>0</v>
      </c>
      <c r="D5623" s="55">
        <v>0</v>
      </c>
      <c r="E5623" s="55">
        <v>0</v>
      </c>
      <c r="F5623" s="55">
        <v>0</v>
      </c>
      <c r="G5623" s="55">
        <v>0</v>
      </c>
      <c r="H5623" s="55">
        <v>0</v>
      </c>
      <c r="I5623" s="55">
        <v>0</v>
      </c>
      <c r="J5623" s="55">
        <v>0</v>
      </c>
      <c r="K5623" s="55">
        <v>0</v>
      </c>
      <c r="L5623" s="55">
        <v>0</v>
      </c>
      <c r="M5623" s="56">
        <v>0</v>
      </c>
    </row>
    <row r="5624" spans="1:13" x14ac:dyDescent="0.4">
      <c r="A5624" s="51"/>
      <c r="B5624" s="52">
        <v>5606</v>
      </c>
      <c r="C5624" s="52">
        <v>0</v>
      </c>
      <c r="D5624" s="52">
        <v>0</v>
      </c>
      <c r="E5624" s="52">
        <v>12623010.253002573</v>
      </c>
      <c r="F5624" s="52">
        <v>0</v>
      </c>
      <c r="G5624" s="52">
        <v>0</v>
      </c>
      <c r="H5624" s="52">
        <v>0</v>
      </c>
      <c r="I5624" s="52">
        <v>0</v>
      </c>
      <c r="J5624" s="52">
        <v>0</v>
      </c>
      <c r="K5624" s="52">
        <v>0</v>
      </c>
      <c r="L5624" s="52">
        <v>0</v>
      </c>
      <c r="M5624" s="53">
        <v>12623010.253002573</v>
      </c>
    </row>
    <row r="5625" spans="1:13" x14ac:dyDescent="0.4">
      <c r="A5625" s="54"/>
      <c r="B5625" s="55">
        <v>5607</v>
      </c>
      <c r="C5625" s="55">
        <v>0</v>
      </c>
      <c r="D5625" s="55">
        <v>0</v>
      </c>
      <c r="E5625" s="55">
        <v>0</v>
      </c>
      <c r="F5625" s="55">
        <v>5879024.9240023959</v>
      </c>
      <c r="G5625" s="55">
        <v>0</v>
      </c>
      <c r="H5625" s="55">
        <v>0</v>
      </c>
      <c r="I5625" s="55">
        <v>6078791.4323656205</v>
      </c>
      <c r="J5625" s="55">
        <v>0</v>
      </c>
      <c r="K5625" s="55">
        <v>0</v>
      </c>
      <c r="L5625" s="55">
        <v>0</v>
      </c>
      <c r="M5625" s="56">
        <v>72263445.086277023</v>
      </c>
    </row>
    <row r="5626" spans="1:13" x14ac:dyDescent="0.4">
      <c r="A5626" s="51"/>
      <c r="B5626" s="52">
        <v>5608</v>
      </c>
      <c r="C5626" s="52">
        <v>0</v>
      </c>
      <c r="D5626" s="52">
        <v>0</v>
      </c>
      <c r="E5626" s="52">
        <v>0</v>
      </c>
      <c r="F5626" s="52">
        <v>0</v>
      </c>
      <c r="G5626" s="52">
        <v>0</v>
      </c>
      <c r="H5626" s="52">
        <v>0</v>
      </c>
      <c r="I5626" s="52">
        <v>0</v>
      </c>
      <c r="J5626" s="52">
        <v>0</v>
      </c>
      <c r="K5626" s="52">
        <v>0</v>
      </c>
      <c r="L5626" s="52">
        <v>0</v>
      </c>
      <c r="M5626" s="53">
        <v>0</v>
      </c>
    </row>
    <row r="5627" spans="1:13" x14ac:dyDescent="0.4">
      <c r="A5627" s="54"/>
      <c r="B5627" s="55">
        <v>5609</v>
      </c>
      <c r="C5627" s="55">
        <v>0</v>
      </c>
      <c r="D5627" s="55">
        <v>0</v>
      </c>
      <c r="E5627" s="55">
        <v>29769783.012246791</v>
      </c>
      <c r="F5627" s="55">
        <v>0</v>
      </c>
      <c r="G5627" s="55">
        <v>0</v>
      </c>
      <c r="H5627" s="55">
        <v>0</v>
      </c>
      <c r="I5627" s="55">
        <v>0</v>
      </c>
      <c r="J5627" s="55">
        <v>0</v>
      </c>
      <c r="K5627" s="55">
        <v>0</v>
      </c>
      <c r="L5627" s="55">
        <v>0</v>
      </c>
      <c r="M5627" s="56">
        <v>29769783.012246791</v>
      </c>
    </row>
    <row r="5628" spans="1:13" x14ac:dyDescent="0.4">
      <c r="A5628" s="51"/>
      <c r="B5628" s="52">
        <v>5610</v>
      </c>
      <c r="C5628" s="52">
        <v>0</v>
      </c>
      <c r="D5628" s="52">
        <v>0</v>
      </c>
      <c r="E5628" s="52">
        <v>0</v>
      </c>
      <c r="F5628" s="52">
        <v>0</v>
      </c>
      <c r="G5628" s="52">
        <v>0</v>
      </c>
      <c r="H5628" s="52">
        <v>0</v>
      </c>
      <c r="I5628" s="52">
        <v>0</v>
      </c>
      <c r="J5628" s="52">
        <v>0</v>
      </c>
      <c r="K5628" s="52">
        <v>0</v>
      </c>
      <c r="L5628" s="52">
        <v>0</v>
      </c>
      <c r="M5628" s="53">
        <v>0</v>
      </c>
    </row>
    <row r="5629" spans="1:13" x14ac:dyDescent="0.4">
      <c r="A5629" s="54"/>
      <c r="B5629" s="55">
        <v>5611</v>
      </c>
      <c r="C5629" s="55">
        <v>0</v>
      </c>
      <c r="D5629" s="55">
        <v>0</v>
      </c>
      <c r="E5629" s="55">
        <v>0</v>
      </c>
      <c r="F5629" s="55">
        <v>0</v>
      </c>
      <c r="G5629" s="55">
        <v>6354322.021203408</v>
      </c>
      <c r="H5629" s="55">
        <v>0</v>
      </c>
      <c r="I5629" s="55">
        <v>0</v>
      </c>
      <c r="J5629" s="55">
        <v>0</v>
      </c>
      <c r="K5629" s="55">
        <v>0</v>
      </c>
      <c r="L5629" s="55">
        <v>0</v>
      </c>
      <c r="M5629" s="56">
        <v>6354322.021203408</v>
      </c>
    </row>
    <row r="5630" spans="1:13" x14ac:dyDescent="0.4">
      <c r="A5630" s="51"/>
      <c r="B5630" s="52">
        <v>5612</v>
      </c>
      <c r="C5630" s="52">
        <v>5799578.6218821313</v>
      </c>
      <c r="D5630" s="52">
        <v>0</v>
      </c>
      <c r="E5630" s="52">
        <v>0</v>
      </c>
      <c r="F5630" s="52">
        <v>0</v>
      </c>
      <c r="G5630" s="52">
        <v>0</v>
      </c>
      <c r="H5630" s="52">
        <v>139337831.17431724</v>
      </c>
      <c r="I5630" s="52">
        <v>0</v>
      </c>
      <c r="J5630" s="52">
        <v>0</v>
      </c>
      <c r="K5630" s="52">
        <v>31258336.174723603</v>
      </c>
      <c r="L5630" s="52">
        <v>0</v>
      </c>
      <c r="M5630" s="53">
        <v>176395745.97092298</v>
      </c>
    </row>
    <row r="5631" spans="1:13" x14ac:dyDescent="0.4">
      <c r="A5631" s="54"/>
      <c r="B5631" s="55">
        <v>5613</v>
      </c>
      <c r="C5631" s="55">
        <v>0</v>
      </c>
      <c r="D5631" s="55">
        <v>0</v>
      </c>
      <c r="E5631" s="55">
        <v>0</v>
      </c>
      <c r="F5631" s="55">
        <v>0</v>
      </c>
      <c r="G5631" s="55">
        <v>0</v>
      </c>
      <c r="H5631" s="55">
        <v>0</v>
      </c>
      <c r="I5631" s="55">
        <v>0</v>
      </c>
      <c r="J5631" s="55">
        <v>6655251.3277527653</v>
      </c>
      <c r="K5631" s="55">
        <v>6889465.8632439468</v>
      </c>
      <c r="L5631" s="55">
        <v>159319323.14426243</v>
      </c>
      <c r="M5631" s="56">
        <v>166208789.00750637</v>
      </c>
    </row>
    <row r="5632" spans="1:13" x14ac:dyDescent="0.4">
      <c r="A5632" s="51"/>
      <c r="B5632" s="52">
        <v>5614</v>
      </c>
      <c r="C5632" s="52">
        <v>0</v>
      </c>
      <c r="D5632" s="52">
        <v>8148584.5917723905</v>
      </c>
      <c r="E5632" s="52">
        <v>0</v>
      </c>
      <c r="F5632" s="52">
        <v>0</v>
      </c>
      <c r="G5632" s="52">
        <v>0</v>
      </c>
      <c r="H5632" s="52">
        <v>0</v>
      </c>
      <c r="I5632" s="52">
        <v>0</v>
      </c>
      <c r="J5632" s="52">
        <v>0</v>
      </c>
      <c r="K5632" s="52">
        <v>0</v>
      </c>
      <c r="L5632" s="52">
        <v>0</v>
      </c>
      <c r="M5632" s="53">
        <v>8148584.5917723905</v>
      </c>
    </row>
    <row r="5633" spans="1:13" x14ac:dyDescent="0.4">
      <c r="A5633" s="54"/>
      <c r="B5633" s="55">
        <v>5615</v>
      </c>
      <c r="C5633" s="55">
        <v>0</v>
      </c>
      <c r="D5633" s="55">
        <v>0</v>
      </c>
      <c r="E5633" s="55">
        <v>0</v>
      </c>
      <c r="F5633" s="55">
        <v>0</v>
      </c>
      <c r="G5633" s="55">
        <v>0</v>
      </c>
      <c r="H5633" s="55">
        <v>0</v>
      </c>
      <c r="I5633" s="55">
        <v>0</v>
      </c>
      <c r="J5633" s="55">
        <v>0</v>
      </c>
      <c r="K5633" s="55">
        <v>0</v>
      </c>
      <c r="L5633" s="55">
        <v>0</v>
      </c>
      <c r="M5633" s="56">
        <v>37385085.93029175</v>
      </c>
    </row>
    <row r="5634" spans="1:13" x14ac:dyDescent="0.4">
      <c r="A5634" s="51"/>
      <c r="B5634" s="52">
        <v>5616</v>
      </c>
      <c r="C5634" s="52">
        <v>0</v>
      </c>
      <c r="D5634" s="52">
        <v>0</v>
      </c>
      <c r="E5634" s="52">
        <v>0</v>
      </c>
      <c r="F5634" s="52">
        <v>0</v>
      </c>
      <c r="G5634" s="52">
        <v>0</v>
      </c>
      <c r="H5634" s="52">
        <v>0</v>
      </c>
      <c r="I5634" s="52">
        <v>0</v>
      </c>
      <c r="J5634" s="52">
        <v>0</v>
      </c>
      <c r="K5634" s="52">
        <v>0</v>
      </c>
      <c r="L5634" s="52">
        <v>0</v>
      </c>
      <c r="M5634" s="53">
        <v>0</v>
      </c>
    </row>
    <row r="5635" spans="1:13" x14ac:dyDescent="0.4">
      <c r="A5635" s="54"/>
      <c r="B5635" s="55">
        <v>5617</v>
      </c>
      <c r="C5635" s="55">
        <v>0</v>
      </c>
      <c r="D5635" s="55">
        <v>0</v>
      </c>
      <c r="E5635" s="55">
        <v>0</v>
      </c>
      <c r="F5635" s="55">
        <v>0</v>
      </c>
      <c r="G5635" s="55">
        <v>0</v>
      </c>
      <c r="H5635" s="55">
        <v>0</v>
      </c>
      <c r="I5635" s="55">
        <v>0</v>
      </c>
      <c r="J5635" s="55">
        <v>0</v>
      </c>
      <c r="K5635" s="55">
        <v>0</v>
      </c>
      <c r="L5635" s="55">
        <v>0</v>
      </c>
      <c r="M5635" s="56">
        <v>0</v>
      </c>
    </row>
    <row r="5636" spans="1:13" x14ac:dyDescent="0.4">
      <c r="A5636" s="51"/>
      <c r="B5636" s="52">
        <v>5618</v>
      </c>
      <c r="C5636" s="52">
        <v>0</v>
      </c>
      <c r="D5636" s="52">
        <v>0</v>
      </c>
      <c r="E5636" s="52">
        <v>0</v>
      </c>
      <c r="F5636" s="52">
        <v>0</v>
      </c>
      <c r="G5636" s="52">
        <v>0</v>
      </c>
      <c r="H5636" s="52">
        <v>0</v>
      </c>
      <c r="I5636" s="52">
        <v>0</v>
      </c>
      <c r="J5636" s="52">
        <v>0</v>
      </c>
      <c r="K5636" s="52">
        <v>0</v>
      </c>
      <c r="L5636" s="52">
        <v>0</v>
      </c>
      <c r="M5636" s="53">
        <v>21256905.505124655</v>
      </c>
    </row>
    <row r="5637" spans="1:13" x14ac:dyDescent="0.4">
      <c r="A5637" s="54"/>
      <c r="B5637" s="55">
        <v>5619</v>
      </c>
      <c r="C5637" s="55">
        <v>33993048.314527892</v>
      </c>
      <c r="D5637" s="55">
        <v>0</v>
      </c>
      <c r="E5637" s="55">
        <v>0</v>
      </c>
      <c r="F5637" s="55">
        <v>0</v>
      </c>
      <c r="G5637" s="55">
        <v>0</v>
      </c>
      <c r="H5637" s="55">
        <v>0</v>
      </c>
      <c r="I5637" s="55">
        <v>0</v>
      </c>
      <c r="J5637" s="55">
        <v>0</v>
      </c>
      <c r="K5637" s="55">
        <v>0</v>
      </c>
      <c r="L5637" s="55">
        <v>0</v>
      </c>
      <c r="M5637" s="56">
        <v>33993048.314527892</v>
      </c>
    </row>
    <row r="5638" spans="1:13" x14ac:dyDescent="0.4">
      <c r="A5638" s="51"/>
      <c r="B5638" s="52">
        <v>5620</v>
      </c>
      <c r="C5638" s="52">
        <v>0</v>
      </c>
      <c r="D5638" s="52">
        <v>0</v>
      </c>
      <c r="E5638" s="52">
        <v>0</v>
      </c>
      <c r="F5638" s="52">
        <v>0</v>
      </c>
      <c r="G5638" s="52">
        <v>0</v>
      </c>
      <c r="H5638" s="52">
        <v>0</v>
      </c>
      <c r="I5638" s="52">
        <v>0</v>
      </c>
      <c r="J5638" s="52">
        <v>10190006.428479625</v>
      </c>
      <c r="K5638" s="52">
        <v>0</v>
      </c>
      <c r="L5638" s="52">
        <v>0</v>
      </c>
      <c r="M5638" s="53">
        <v>0</v>
      </c>
    </row>
    <row r="5639" spans="1:13" x14ac:dyDescent="0.4">
      <c r="A5639" s="54"/>
      <c r="B5639" s="55">
        <v>5621</v>
      </c>
      <c r="C5639" s="55">
        <v>0</v>
      </c>
      <c r="D5639" s="55">
        <v>0</v>
      </c>
      <c r="E5639" s="55">
        <v>0</v>
      </c>
      <c r="F5639" s="55">
        <v>0</v>
      </c>
      <c r="G5639" s="55">
        <v>0</v>
      </c>
      <c r="H5639" s="55">
        <v>0</v>
      </c>
      <c r="I5639" s="55">
        <v>0</v>
      </c>
      <c r="J5639" s="55">
        <v>6769112.6833011406</v>
      </c>
      <c r="K5639" s="55">
        <v>5798506.9764869437</v>
      </c>
      <c r="L5639" s="55">
        <v>0</v>
      </c>
      <c r="M5639" s="56">
        <v>5798506.9764869437</v>
      </c>
    </row>
    <row r="5640" spans="1:13" x14ac:dyDescent="0.4">
      <c r="A5640" s="51"/>
      <c r="B5640" s="52">
        <v>5622</v>
      </c>
      <c r="C5640" s="52">
        <v>0</v>
      </c>
      <c r="D5640" s="52">
        <v>0</v>
      </c>
      <c r="E5640" s="52">
        <v>5782007.2416382032</v>
      </c>
      <c r="F5640" s="52">
        <v>0</v>
      </c>
      <c r="G5640" s="52">
        <v>0</v>
      </c>
      <c r="H5640" s="52">
        <v>0</v>
      </c>
      <c r="I5640" s="52">
        <v>0</v>
      </c>
      <c r="J5640" s="52">
        <v>0</v>
      </c>
      <c r="K5640" s="52">
        <v>0</v>
      </c>
      <c r="L5640" s="52">
        <v>0</v>
      </c>
      <c r="M5640" s="53">
        <v>5782007.2416382032</v>
      </c>
    </row>
    <row r="5641" spans="1:13" x14ac:dyDescent="0.4">
      <c r="A5641" s="54"/>
      <c r="B5641" s="55">
        <v>5623</v>
      </c>
      <c r="C5641" s="55">
        <v>0</v>
      </c>
      <c r="D5641" s="55">
        <v>15214694.319506312</v>
      </c>
      <c r="E5641" s="55">
        <v>0</v>
      </c>
      <c r="F5641" s="55">
        <v>0</v>
      </c>
      <c r="G5641" s="55">
        <v>0</v>
      </c>
      <c r="H5641" s="55">
        <v>0</v>
      </c>
      <c r="I5641" s="55">
        <v>0</v>
      </c>
      <c r="J5641" s="55">
        <v>0</v>
      </c>
      <c r="K5641" s="55">
        <v>0</v>
      </c>
      <c r="L5641" s="55">
        <v>0</v>
      </c>
      <c r="M5641" s="56">
        <v>15214694.319506312</v>
      </c>
    </row>
    <row r="5642" spans="1:13" x14ac:dyDescent="0.4">
      <c r="A5642" s="51"/>
      <c r="B5642" s="52">
        <v>5624</v>
      </c>
      <c r="C5642" s="52">
        <v>0</v>
      </c>
      <c r="D5642" s="52">
        <v>0</v>
      </c>
      <c r="E5642" s="52">
        <v>0</v>
      </c>
      <c r="F5642" s="52">
        <v>0</v>
      </c>
      <c r="G5642" s="52">
        <v>0</v>
      </c>
      <c r="H5642" s="52">
        <v>0</v>
      </c>
      <c r="I5642" s="52">
        <v>0</v>
      </c>
      <c r="J5642" s="52">
        <v>0</v>
      </c>
      <c r="K5642" s="52">
        <v>8746687.5152381286</v>
      </c>
      <c r="L5642" s="52">
        <v>0</v>
      </c>
      <c r="M5642" s="53">
        <v>8746687.5152381286</v>
      </c>
    </row>
    <row r="5643" spans="1:13" x14ac:dyDescent="0.4">
      <c r="A5643" s="54"/>
      <c r="B5643" s="55">
        <v>5625</v>
      </c>
      <c r="C5643" s="55">
        <v>0</v>
      </c>
      <c r="D5643" s="55">
        <v>23810663.510331661</v>
      </c>
      <c r="E5643" s="55">
        <v>5941935.7028153958</v>
      </c>
      <c r="F5643" s="55">
        <v>0</v>
      </c>
      <c r="G5643" s="55">
        <v>0</v>
      </c>
      <c r="H5643" s="55">
        <v>0</v>
      </c>
      <c r="I5643" s="55">
        <v>0</v>
      </c>
      <c r="J5643" s="55">
        <v>0</v>
      </c>
      <c r="K5643" s="55">
        <v>0</v>
      </c>
      <c r="L5643" s="55">
        <v>8075768.4235520773</v>
      </c>
      <c r="M5643" s="56">
        <v>37828367.636699133</v>
      </c>
    </row>
    <row r="5644" spans="1:13" x14ac:dyDescent="0.4">
      <c r="A5644" s="51"/>
      <c r="B5644" s="52">
        <v>5626</v>
      </c>
      <c r="C5644" s="52">
        <v>0</v>
      </c>
      <c r="D5644" s="52">
        <v>29961007.109209437</v>
      </c>
      <c r="E5644" s="52">
        <v>0</v>
      </c>
      <c r="F5644" s="52">
        <v>0</v>
      </c>
      <c r="G5644" s="52">
        <v>6746639.5666763131</v>
      </c>
      <c r="H5644" s="52">
        <v>0</v>
      </c>
      <c r="I5644" s="52">
        <v>0</v>
      </c>
      <c r="J5644" s="52">
        <v>0</v>
      </c>
      <c r="K5644" s="52">
        <v>0</v>
      </c>
      <c r="L5644" s="52">
        <v>0</v>
      </c>
      <c r="M5644" s="53">
        <v>47689485.512334578</v>
      </c>
    </row>
    <row r="5645" spans="1:13" x14ac:dyDescent="0.4">
      <c r="A5645" s="54"/>
      <c r="B5645" s="55">
        <v>5627</v>
      </c>
      <c r="C5645" s="55">
        <v>0</v>
      </c>
      <c r="D5645" s="55">
        <v>0</v>
      </c>
      <c r="E5645" s="55">
        <v>9688957.3092769179</v>
      </c>
      <c r="F5645" s="55">
        <v>0</v>
      </c>
      <c r="G5645" s="55">
        <v>0</v>
      </c>
      <c r="H5645" s="55">
        <v>0</v>
      </c>
      <c r="I5645" s="55">
        <v>0</v>
      </c>
      <c r="J5645" s="55">
        <v>0</v>
      </c>
      <c r="K5645" s="55">
        <v>0</v>
      </c>
      <c r="L5645" s="55">
        <v>0</v>
      </c>
      <c r="M5645" s="56">
        <v>9688957.3092769179</v>
      </c>
    </row>
    <row r="5646" spans="1:13" x14ac:dyDescent="0.4">
      <c r="A5646" s="51"/>
      <c r="B5646" s="52">
        <v>5628</v>
      </c>
      <c r="C5646" s="52">
        <v>0</v>
      </c>
      <c r="D5646" s="52">
        <v>0</v>
      </c>
      <c r="E5646" s="52">
        <v>0</v>
      </c>
      <c r="F5646" s="52">
        <v>0</v>
      </c>
      <c r="G5646" s="52">
        <v>25102502.91693439</v>
      </c>
      <c r="H5646" s="52">
        <v>0</v>
      </c>
      <c r="I5646" s="52">
        <v>0</v>
      </c>
      <c r="J5646" s="52">
        <v>16460063.366160922</v>
      </c>
      <c r="K5646" s="52">
        <v>0</v>
      </c>
      <c r="L5646" s="52">
        <v>0</v>
      </c>
      <c r="M5646" s="53">
        <v>25102502.91693439</v>
      </c>
    </row>
    <row r="5647" spans="1:13" x14ac:dyDescent="0.4">
      <c r="A5647" s="54"/>
      <c r="B5647" s="55">
        <v>5629</v>
      </c>
      <c r="C5647" s="55">
        <v>0</v>
      </c>
      <c r="D5647" s="55">
        <v>0</v>
      </c>
      <c r="E5647" s="55">
        <v>5754654.9346015081</v>
      </c>
      <c r="F5647" s="55">
        <v>0</v>
      </c>
      <c r="G5647" s="55">
        <v>44803929.021160483</v>
      </c>
      <c r="H5647" s="55">
        <v>0</v>
      </c>
      <c r="I5647" s="55">
        <v>0</v>
      </c>
      <c r="J5647" s="55">
        <v>5913767.1372642387</v>
      </c>
      <c r="K5647" s="55">
        <v>15534634.866547998</v>
      </c>
      <c r="L5647" s="55">
        <v>0</v>
      </c>
      <c r="M5647" s="56">
        <v>66093218.822309986</v>
      </c>
    </row>
    <row r="5648" spans="1:13" x14ac:dyDescent="0.4">
      <c r="A5648" s="51"/>
      <c r="B5648" s="52">
        <v>5630</v>
      </c>
      <c r="C5648" s="52">
        <v>0</v>
      </c>
      <c r="D5648" s="52">
        <v>0</v>
      </c>
      <c r="E5648" s="52">
        <v>0</v>
      </c>
      <c r="F5648" s="52">
        <v>0</v>
      </c>
      <c r="G5648" s="52">
        <v>15446258.128562354</v>
      </c>
      <c r="H5648" s="52">
        <v>0</v>
      </c>
      <c r="I5648" s="52">
        <v>1225552057.733422</v>
      </c>
      <c r="J5648" s="52">
        <v>0</v>
      </c>
      <c r="K5648" s="52">
        <v>0</v>
      </c>
      <c r="L5648" s="52">
        <v>31089155.435956687</v>
      </c>
      <c r="M5648" s="53">
        <v>1272087471.2979412</v>
      </c>
    </row>
    <row r="5649" spans="1:13" x14ac:dyDescent="0.4">
      <c r="A5649" s="54"/>
      <c r="B5649" s="55">
        <v>5631</v>
      </c>
      <c r="C5649" s="55">
        <v>0</v>
      </c>
      <c r="D5649" s="55">
        <v>0</v>
      </c>
      <c r="E5649" s="55">
        <v>0</v>
      </c>
      <c r="F5649" s="55">
        <v>9179437.7497208137</v>
      </c>
      <c r="G5649" s="55">
        <v>0</v>
      </c>
      <c r="H5649" s="55">
        <v>6218660.3508942034</v>
      </c>
      <c r="I5649" s="55">
        <v>0</v>
      </c>
      <c r="J5649" s="55">
        <v>0</v>
      </c>
      <c r="K5649" s="55">
        <v>0</v>
      </c>
      <c r="L5649" s="55">
        <v>0</v>
      </c>
      <c r="M5649" s="56">
        <v>15398098.100615015</v>
      </c>
    </row>
    <row r="5650" spans="1:13" x14ac:dyDescent="0.4">
      <c r="A5650" s="51"/>
      <c r="B5650" s="52">
        <v>5632</v>
      </c>
      <c r="C5650" s="52">
        <v>0</v>
      </c>
      <c r="D5650" s="52">
        <v>0</v>
      </c>
      <c r="E5650" s="52">
        <v>0</v>
      </c>
      <c r="F5650" s="52">
        <v>0</v>
      </c>
      <c r="G5650" s="52">
        <v>0</v>
      </c>
      <c r="H5650" s="52">
        <v>0</v>
      </c>
      <c r="I5650" s="52">
        <v>0</v>
      </c>
      <c r="J5650" s="52">
        <v>0</v>
      </c>
      <c r="K5650" s="52">
        <v>0</v>
      </c>
      <c r="L5650" s="52">
        <v>0</v>
      </c>
      <c r="M5650" s="53">
        <v>0</v>
      </c>
    </row>
    <row r="5651" spans="1:13" x14ac:dyDescent="0.4">
      <c r="A5651" s="54"/>
      <c r="B5651" s="55">
        <v>5633</v>
      </c>
      <c r="C5651" s="55">
        <v>0</v>
      </c>
      <c r="D5651" s="55">
        <v>13277268.440360565</v>
      </c>
      <c r="E5651" s="55">
        <v>0</v>
      </c>
      <c r="F5651" s="55">
        <v>0</v>
      </c>
      <c r="G5651" s="55">
        <v>0</v>
      </c>
      <c r="H5651" s="55">
        <v>0</v>
      </c>
      <c r="I5651" s="55">
        <v>0</v>
      </c>
      <c r="J5651" s="55">
        <v>0</v>
      </c>
      <c r="K5651" s="55">
        <v>0</v>
      </c>
      <c r="L5651" s="55">
        <v>0</v>
      </c>
      <c r="M5651" s="56">
        <v>13277268.440360565</v>
      </c>
    </row>
    <row r="5652" spans="1:13" x14ac:dyDescent="0.4">
      <c r="A5652" s="51"/>
      <c r="B5652" s="52">
        <v>5634</v>
      </c>
      <c r="C5652" s="52">
        <v>0</v>
      </c>
      <c r="D5652" s="52">
        <v>34762450.993188143</v>
      </c>
      <c r="E5652" s="52">
        <v>0</v>
      </c>
      <c r="F5652" s="52">
        <v>0</v>
      </c>
      <c r="G5652" s="52">
        <v>0</v>
      </c>
      <c r="H5652" s="52">
        <v>0</v>
      </c>
      <c r="I5652" s="52">
        <v>0</v>
      </c>
      <c r="J5652" s="52">
        <v>0</v>
      </c>
      <c r="K5652" s="52">
        <v>0</v>
      </c>
      <c r="L5652" s="52">
        <v>6917969.057009764</v>
      </c>
      <c r="M5652" s="53">
        <v>41680420.050197907</v>
      </c>
    </row>
    <row r="5653" spans="1:13" x14ac:dyDescent="0.4">
      <c r="A5653" s="54"/>
      <c r="B5653" s="55">
        <v>5635</v>
      </c>
      <c r="C5653" s="55">
        <v>0</v>
      </c>
      <c r="D5653" s="55">
        <v>0</v>
      </c>
      <c r="E5653" s="55">
        <v>0</v>
      </c>
      <c r="F5653" s="55">
        <v>0</v>
      </c>
      <c r="G5653" s="55">
        <v>0</v>
      </c>
      <c r="H5653" s="55">
        <v>0</v>
      </c>
      <c r="I5653" s="55">
        <v>0</v>
      </c>
      <c r="J5653" s="55">
        <v>0</v>
      </c>
      <c r="K5653" s="55">
        <v>0</v>
      </c>
      <c r="L5653" s="55">
        <v>7780819.6737706484</v>
      </c>
      <c r="M5653" s="56">
        <v>7780819.6737706484</v>
      </c>
    </row>
    <row r="5654" spans="1:13" x14ac:dyDescent="0.4">
      <c r="A5654" s="51"/>
      <c r="B5654" s="52">
        <v>5636</v>
      </c>
      <c r="C5654" s="52">
        <v>0</v>
      </c>
      <c r="D5654" s="52">
        <v>0</v>
      </c>
      <c r="E5654" s="52">
        <v>0</v>
      </c>
      <c r="F5654" s="52">
        <v>0</v>
      </c>
      <c r="G5654" s="52">
        <v>0</v>
      </c>
      <c r="H5654" s="52">
        <v>0</v>
      </c>
      <c r="I5654" s="52">
        <v>0</v>
      </c>
      <c r="J5654" s="52">
        <v>0</v>
      </c>
      <c r="K5654" s="52">
        <v>0</v>
      </c>
      <c r="L5654" s="52">
        <v>0</v>
      </c>
      <c r="M5654" s="53">
        <v>0</v>
      </c>
    </row>
    <row r="5655" spans="1:13" x14ac:dyDescent="0.4">
      <c r="A5655" s="54"/>
      <c r="B5655" s="55">
        <v>5637</v>
      </c>
      <c r="C5655" s="55">
        <v>0</v>
      </c>
      <c r="D5655" s="55">
        <v>0</v>
      </c>
      <c r="E5655" s="55">
        <v>0</v>
      </c>
      <c r="F5655" s="55">
        <v>0</v>
      </c>
      <c r="G5655" s="55">
        <v>0</v>
      </c>
      <c r="H5655" s="55">
        <v>0</v>
      </c>
      <c r="I5655" s="55">
        <v>0</v>
      </c>
      <c r="J5655" s="55">
        <v>0</v>
      </c>
      <c r="K5655" s="55">
        <v>0</v>
      </c>
      <c r="L5655" s="55">
        <v>0</v>
      </c>
      <c r="M5655" s="56">
        <v>0</v>
      </c>
    </row>
    <row r="5656" spans="1:13" x14ac:dyDescent="0.4">
      <c r="A5656" s="51"/>
      <c r="B5656" s="52">
        <v>5638</v>
      </c>
      <c r="C5656" s="52">
        <v>0</v>
      </c>
      <c r="D5656" s="52">
        <v>0</v>
      </c>
      <c r="E5656" s="52">
        <v>0</v>
      </c>
      <c r="F5656" s="52">
        <v>0</v>
      </c>
      <c r="G5656" s="52">
        <v>0</v>
      </c>
      <c r="H5656" s="52">
        <v>0</v>
      </c>
      <c r="I5656" s="52">
        <v>0</v>
      </c>
      <c r="J5656" s="52">
        <v>0</v>
      </c>
      <c r="K5656" s="52">
        <v>0</v>
      </c>
      <c r="L5656" s="52">
        <v>0</v>
      </c>
      <c r="M5656" s="53">
        <v>0</v>
      </c>
    </row>
    <row r="5657" spans="1:13" x14ac:dyDescent="0.4">
      <c r="A5657" s="54"/>
      <c r="B5657" s="55">
        <v>5639</v>
      </c>
      <c r="C5657" s="55">
        <v>0</v>
      </c>
      <c r="D5657" s="55">
        <v>0</v>
      </c>
      <c r="E5657" s="55">
        <v>0</v>
      </c>
      <c r="F5657" s="55">
        <v>0</v>
      </c>
      <c r="G5657" s="55">
        <v>0</v>
      </c>
      <c r="H5657" s="55">
        <v>0</v>
      </c>
      <c r="I5657" s="55">
        <v>0</v>
      </c>
      <c r="J5657" s="55">
        <v>0</v>
      </c>
      <c r="K5657" s="55">
        <v>0</v>
      </c>
      <c r="L5657" s="55">
        <v>40919437.532149032</v>
      </c>
      <c r="M5657" s="56">
        <v>40919437.532149032</v>
      </c>
    </row>
    <row r="5658" spans="1:13" x14ac:dyDescent="0.4">
      <c r="A5658" s="51"/>
      <c r="B5658" s="52">
        <v>5640</v>
      </c>
      <c r="C5658" s="52">
        <v>0</v>
      </c>
      <c r="D5658" s="52">
        <v>0</v>
      </c>
      <c r="E5658" s="52">
        <v>20627487.529059537</v>
      </c>
      <c r="F5658" s="52">
        <v>33366406.96774878</v>
      </c>
      <c r="G5658" s="52">
        <v>0</v>
      </c>
      <c r="H5658" s="52">
        <v>10607486.474088063</v>
      </c>
      <c r="I5658" s="52">
        <v>0</v>
      </c>
      <c r="J5658" s="52">
        <v>6048205.549268404</v>
      </c>
      <c r="K5658" s="52">
        <v>6977422.3089437503</v>
      </c>
      <c r="L5658" s="52">
        <v>0</v>
      </c>
      <c r="M5658" s="53">
        <v>71578803.279840142</v>
      </c>
    </row>
    <row r="5659" spans="1:13" x14ac:dyDescent="0.4">
      <c r="A5659" s="54"/>
      <c r="B5659" s="55">
        <v>5641</v>
      </c>
      <c r="C5659" s="55">
        <v>0</v>
      </c>
      <c r="D5659" s="55">
        <v>0</v>
      </c>
      <c r="E5659" s="55">
        <v>0</v>
      </c>
      <c r="F5659" s="55">
        <v>0</v>
      </c>
      <c r="G5659" s="55">
        <v>0</v>
      </c>
      <c r="H5659" s="55">
        <v>0</v>
      </c>
      <c r="I5659" s="55">
        <v>0</v>
      </c>
      <c r="J5659" s="55">
        <v>0</v>
      </c>
      <c r="K5659" s="55">
        <v>12956071.351818901</v>
      </c>
      <c r="L5659" s="55">
        <v>0</v>
      </c>
      <c r="M5659" s="56">
        <v>12956071.351818901</v>
      </c>
    </row>
    <row r="5660" spans="1:13" x14ac:dyDescent="0.4">
      <c r="A5660" s="51"/>
      <c r="B5660" s="52">
        <v>5642</v>
      </c>
      <c r="C5660" s="52">
        <v>5986869.7122110073</v>
      </c>
      <c r="D5660" s="52">
        <v>0</v>
      </c>
      <c r="E5660" s="52">
        <v>0</v>
      </c>
      <c r="F5660" s="52">
        <v>0</v>
      </c>
      <c r="G5660" s="52">
        <v>28036268.041633371</v>
      </c>
      <c r="H5660" s="52">
        <v>0</v>
      </c>
      <c r="I5660" s="52">
        <v>0</v>
      </c>
      <c r="J5660" s="52">
        <v>0</v>
      </c>
      <c r="K5660" s="52">
        <v>0</v>
      </c>
      <c r="L5660" s="52">
        <v>32752849.349806555</v>
      </c>
      <c r="M5660" s="53">
        <v>66775987.103650935</v>
      </c>
    </row>
    <row r="5661" spans="1:13" x14ac:dyDescent="0.4">
      <c r="A5661" s="54"/>
      <c r="B5661" s="55">
        <v>5643</v>
      </c>
      <c r="C5661" s="55">
        <v>6179422.7639123201</v>
      </c>
      <c r="D5661" s="55">
        <v>0</v>
      </c>
      <c r="E5661" s="55">
        <v>0</v>
      </c>
      <c r="F5661" s="55">
        <v>0</v>
      </c>
      <c r="G5661" s="55">
        <v>0</v>
      </c>
      <c r="H5661" s="55">
        <v>0</v>
      </c>
      <c r="I5661" s="55">
        <v>9593260.1093830466</v>
      </c>
      <c r="J5661" s="55">
        <v>0</v>
      </c>
      <c r="K5661" s="55">
        <v>0</v>
      </c>
      <c r="L5661" s="55">
        <v>0</v>
      </c>
      <c r="M5661" s="56">
        <v>15772682.873295369</v>
      </c>
    </row>
    <row r="5662" spans="1:13" x14ac:dyDescent="0.4">
      <c r="A5662" s="51"/>
      <c r="B5662" s="52">
        <v>5644</v>
      </c>
      <c r="C5662" s="52">
        <v>0</v>
      </c>
      <c r="D5662" s="52">
        <v>0</v>
      </c>
      <c r="E5662" s="52">
        <v>0</v>
      </c>
      <c r="F5662" s="52">
        <v>0</v>
      </c>
      <c r="G5662" s="52">
        <v>0</v>
      </c>
      <c r="H5662" s="52">
        <v>0</v>
      </c>
      <c r="I5662" s="52">
        <v>0</v>
      </c>
      <c r="J5662" s="52">
        <v>0</v>
      </c>
      <c r="K5662" s="52">
        <v>0</v>
      </c>
      <c r="L5662" s="52">
        <v>7179322.8688860182</v>
      </c>
      <c r="M5662" s="53">
        <v>7179322.8688860182</v>
      </c>
    </row>
    <row r="5663" spans="1:13" x14ac:dyDescent="0.4">
      <c r="A5663" s="54"/>
      <c r="B5663" s="55">
        <v>5645</v>
      </c>
      <c r="C5663" s="55">
        <v>0</v>
      </c>
      <c r="D5663" s="55">
        <v>0</v>
      </c>
      <c r="E5663" s="55">
        <v>0</v>
      </c>
      <c r="F5663" s="55">
        <v>22938813.392350383</v>
      </c>
      <c r="G5663" s="55">
        <v>0</v>
      </c>
      <c r="H5663" s="55">
        <v>0</v>
      </c>
      <c r="I5663" s="55">
        <v>0</v>
      </c>
      <c r="J5663" s="55">
        <v>17159018.352838725</v>
      </c>
      <c r="K5663" s="55">
        <v>0</v>
      </c>
      <c r="L5663" s="55">
        <v>0</v>
      </c>
      <c r="M5663" s="56">
        <v>22938813.392350383</v>
      </c>
    </row>
    <row r="5664" spans="1:13" x14ac:dyDescent="0.4">
      <c r="A5664" s="51"/>
      <c r="B5664" s="52">
        <v>5646</v>
      </c>
      <c r="C5664" s="52">
        <v>0</v>
      </c>
      <c r="D5664" s="52">
        <v>0</v>
      </c>
      <c r="E5664" s="52">
        <v>0</v>
      </c>
      <c r="F5664" s="52">
        <v>0</v>
      </c>
      <c r="G5664" s="52">
        <v>0</v>
      </c>
      <c r="H5664" s="52">
        <v>0</v>
      </c>
      <c r="I5664" s="52">
        <v>0</v>
      </c>
      <c r="J5664" s="52">
        <v>5769212.0219484363</v>
      </c>
      <c r="K5664" s="52">
        <v>0</v>
      </c>
      <c r="L5664" s="52">
        <v>7723038.7519473694</v>
      </c>
      <c r="M5664" s="53">
        <v>7723038.7519473694</v>
      </c>
    </row>
    <row r="5665" spans="1:13" x14ac:dyDescent="0.4">
      <c r="A5665" s="54"/>
      <c r="B5665" s="55">
        <v>5647</v>
      </c>
      <c r="C5665" s="55">
        <v>0</v>
      </c>
      <c r="D5665" s="55">
        <v>0</v>
      </c>
      <c r="E5665" s="55">
        <v>0</v>
      </c>
      <c r="F5665" s="55">
        <v>0</v>
      </c>
      <c r="G5665" s="55">
        <v>0</v>
      </c>
      <c r="H5665" s="55">
        <v>9947976.2414467186</v>
      </c>
      <c r="I5665" s="55">
        <v>0</v>
      </c>
      <c r="J5665" s="55">
        <v>0</v>
      </c>
      <c r="K5665" s="55">
        <v>0</v>
      </c>
      <c r="L5665" s="55">
        <v>0</v>
      </c>
      <c r="M5665" s="56">
        <v>9947976.2414467186</v>
      </c>
    </row>
    <row r="5666" spans="1:13" x14ac:dyDescent="0.4">
      <c r="A5666" s="51"/>
      <c r="B5666" s="52">
        <v>5648</v>
      </c>
      <c r="C5666" s="52">
        <v>0</v>
      </c>
      <c r="D5666" s="52">
        <v>0</v>
      </c>
      <c r="E5666" s="52">
        <v>0</v>
      </c>
      <c r="F5666" s="52">
        <v>0</v>
      </c>
      <c r="G5666" s="52">
        <v>0</v>
      </c>
      <c r="H5666" s="52">
        <v>0</v>
      </c>
      <c r="I5666" s="52">
        <v>0</v>
      </c>
      <c r="J5666" s="52">
        <v>0</v>
      </c>
      <c r="K5666" s="52">
        <v>0</v>
      </c>
      <c r="L5666" s="52">
        <v>0</v>
      </c>
      <c r="M5666" s="53">
        <v>0</v>
      </c>
    </row>
    <row r="5667" spans="1:13" x14ac:dyDescent="0.4">
      <c r="A5667" s="54"/>
      <c r="B5667" s="55">
        <v>5649</v>
      </c>
      <c r="C5667" s="55">
        <v>0</v>
      </c>
      <c r="D5667" s="55">
        <v>0</v>
      </c>
      <c r="E5667" s="55">
        <v>0</v>
      </c>
      <c r="F5667" s="55">
        <v>0</v>
      </c>
      <c r="G5667" s="55">
        <v>0</v>
      </c>
      <c r="H5667" s="55">
        <v>5768249.0370048704</v>
      </c>
      <c r="I5667" s="55">
        <v>0</v>
      </c>
      <c r="J5667" s="55">
        <v>0</v>
      </c>
      <c r="K5667" s="55">
        <v>0</v>
      </c>
      <c r="L5667" s="55">
        <v>0</v>
      </c>
      <c r="M5667" s="56">
        <v>5768249.0370048704</v>
      </c>
    </row>
    <row r="5668" spans="1:13" x14ac:dyDescent="0.4">
      <c r="A5668" s="51"/>
      <c r="B5668" s="52">
        <v>5650</v>
      </c>
      <c r="C5668" s="52">
        <v>0</v>
      </c>
      <c r="D5668" s="52">
        <v>0</v>
      </c>
      <c r="E5668" s="52">
        <v>0</v>
      </c>
      <c r="F5668" s="52">
        <v>0</v>
      </c>
      <c r="G5668" s="52">
        <v>0</v>
      </c>
      <c r="H5668" s="52">
        <v>0</v>
      </c>
      <c r="I5668" s="52">
        <v>0</v>
      </c>
      <c r="J5668" s="52">
        <v>0</v>
      </c>
      <c r="K5668" s="52">
        <v>0</v>
      </c>
      <c r="L5668" s="52">
        <v>0</v>
      </c>
      <c r="M5668" s="53">
        <v>0</v>
      </c>
    </row>
    <row r="5669" spans="1:13" x14ac:dyDescent="0.4">
      <c r="A5669" s="54"/>
      <c r="B5669" s="55">
        <v>5651</v>
      </c>
      <c r="C5669" s="55">
        <v>0</v>
      </c>
      <c r="D5669" s="55">
        <v>0</v>
      </c>
      <c r="E5669" s="55">
        <v>0</v>
      </c>
      <c r="F5669" s="55">
        <v>0</v>
      </c>
      <c r="G5669" s="55">
        <v>0</v>
      </c>
      <c r="H5669" s="55">
        <v>0</v>
      </c>
      <c r="I5669" s="55">
        <v>0</v>
      </c>
      <c r="J5669" s="55">
        <v>0</v>
      </c>
      <c r="K5669" s="55">
        <v>0</v>
      </c>
      <c r="L5669" s="55">
        <v>0</v>
      </c>
      <c r="M5669" s="56">
        <v>0</v>
      </c>
    </row>
    <row r="5670" spans="1:13" x14ac:dyDescent="0.4">
      <c r="A5670" s="51"/>
      <c r="B5670" s="52">
        <v>5652</v>
      </c>
      <c r="C5670" s="52">
        <v>0</v>
      </c>
      <c r="D5670" s="52">
        <v>0</v>
      </c>
      <c r="E5670" s="52">
        <v>0</v>
      </c>
      <c r="F5670" s="52">
        <v>0</v>
      </c>
      <c r="G5670" s="52">
        <v>0</v>
      </c>
      <c r="H5670" s="52">
        <v>0</v>
      </c>
      <c r="I5670" s="52">
        <v>0</v>
      </c>
      <c r="J5670" s="52">
        <v>0</v>
      </c>
      <c r="K5670" s="52">
        <v>0</v>
      </c>
      <c r="L5670" s="52">
        <v>0</v>
      </c>
      <c r="M5670" s="53">
        <v>0</v>
      </c>
    </row>
    <row r="5671" spans="1:13" x14ac:dyDescent="0.4">
      <c r="A5671" s="54"/>
      <c r="B5671" s="55">
        <v>5653</v>
      </c>
      <c r="C5671" s="55">
        <v>0</v>
      </c>
      <c r="D5671" s="55">
        <v>0</v>
      </c>
      <c r="E5671" s="55">
        <v>0</v>
      </c>
      <c r="F5671" s="55">
        <v>0</v>
      </c>
      <c r="G5671" s="55">
        <v>0</v>
      </c>
      <c r="H5671" s="55">
        <v>0</v>
      </c>
      <c r="I5671" s="55">
        <v>0</v>
      </c>
      <c r="J5671" s="55">
        <v>0</v>
      </c>
      <c r="K5671" s="55">
        <v>0</v>
      </c>
      <c r="L5671" s="55">
        <v>0</v>
      </c>
      <c r="M5671" s="56">
        <v>0</v>
      </c>
    </row>
    <row r="5672" spans="1:13" x14ac:dyDescent="0.4">
      <c r="A5672" s="51"/>
      <c r="B5672" s="52">
        <v>5654</v>
      </c>
      <c r="C5672" s="52">
        <v>0</v>
      </c>
      <c r="D5672" s="52">
        <v>0</v>
      </c>
      <c r="E5672" s="52">
        <v>0</v>
      </c>
      <c r="F5672" s="52">
        <v>0</v>
      </c>
      <c r="G5672" s="52">
        <v>0</v>
      </c>
      <c r="H5672" s="52">
        <v>0</v>
      </c>
      <c r="I5672" s="52">
        <v>15293540.262004839</v>
      </c>
      <c r="J5672" s="52">
        <v>0</v>
      </c>
      <c r="K5672" s="52">
        <v>0</v>
      </c>
      <c r="L5672" s="52">
        <v>0</v>
      </c>
      <c r="M5672" s="53">
        <v>15293540.262004839</v>
      </c>
    </row>
    <row r="5673" spans="1:13" x14ac:dyDescent="0.4">
      <c r="A5673" s="54"/>
      <c r="B5673" s="55">
        <v>5655</v>
      </c>
      <c r="C5673" s="55">
        <v>0</v>
      </c>
      <c r="D5673" s="55">
        <v>0</v>
      </c>
      <c r="E5673" s="55">
        <v>0</v>
      </c>
      <c r="F5673" s="55">
        <v>0</v>
      </c>
      <c r="G5673" s="55">
        <v>0</v>
      </c>
      <c r="H5673" s="55">
        <v>0</v>
      </c>
      <c r="I5673" s="55">
        <v>0</v>
      </c>
      <c r="J5673" s="55">
        <v>0</v>
      </c>
      <c r="K5673" s="55">
        <v>0</v>
      </c>
      <c r="L5673" s="55">
        <v>0</v>
      </c>
      <c r="M5673" s="56">
        <v>6247963.7965781204</v>
      </c>
    </row>
    <row r="5674" spans="1:13" x14ac:dyDescent="0.4">
      <c r="A5674" s="51"/>
      <c r="B5674" s="52">
        <v>5656</v>
      </c>
      <c r="C5674" s="52">
        <v>0</v>
      </c>
      <c r="D5674" s="52">
        <v>0</v>
      </c>
      <c r="E5674" s="52">
        <v>0</v>
      </c>
      <c r="F5674" s="52">
        <v>0</v>
      </c>
      <c r="G5674" s="52">
        <v>0</v>
      </c>
      <c r="H5674" s="52">
        <v>6315872.2195257861</v>
      </c>
      <c r="I5674" s="52">
        <v>0</v>
      </c>
      <c r="J5674" s="52">
        <v>0</v>
      </c>
      <c r="K5674" s="52">
        <v>7135099.9491419988</v>
      </c>
      <c r="L5674" s="52">
        <v>0</v>
      </c>
      <c r="M5674" s="53">
        <v>13450972.168667786</v>
      </c>
    </row>
    <row r="5675" spans="1:13" x14ac:dyDescent="0.4">
      <c r="A5675" s="54"/>
      <c r="B5675" s="55">
        <v>5657</v>
      </c>
      <c r="C5675" s="55">
        <v>0</v>
      </c>
      <c r="D5675" s="55">
        <v>0</v>
      </c>
      <c r="E5675" s="55">
        <v>0</v>
      </c>
      <c r="F5675" s="55">
        <v>7057863.75445164</v>
      </c>
      <c r="G5675" s="55">
        <v>0</v>
      </c>
      <c r="H5675" s="55">
        <v>0</v>
      </c>
      <c r="I5675" s="55">
        <v>0</v>
      </c>
      <c r="J5675" s="55">
        <v>5775539.1238025874</v>
      </c>
      <c r="K5675" s="55">
        <v>11071138.497251356</v>
      </c>
      <c r="L5675" s="55">
        <v>0</v>
      </c>
      <c r="M5675" s="56">
        <v>18129002.25170299</v>
      </c>
    </row>
    <row r="5676" spans="1:13" x14ac:dyDescent="0.4">
      <c r="A5676" s="51"/>
      <c r="B5676" s="52">
        <v>5658</v>
      </c>
      <c r="C5676" s="52">
        <v>0</v>
      </c>
      <c r="D5676" s="52">
        <v>0</v>
      </c>
      <c r="E5676" s="52">
        <v>0</v>
      </c>
      <c r="F5676" s="52">
        <v>0</v>
      </c>
      <c r="G5676" s="52">
        <v>0</v>
      </c>
      <c r="H5676" s="52">
        <v>0</v>
      </c>
      <c r="I5676" s="52">
        <v>0</v>
      </c>
      <c r="J5676" s="52">
        <v>0</v>
      </c>
      <c r="K5676" s="52">
        <v>0</v>
      </c>
      <c r="L5676" s="52">
        <v>0</v>
      </c>
      <c r="M5676" s="53">
        <v>0</v>
      </c>
    </row>
    <row r="5677" spans="1:13" x14ac:dyDescent="0.4">
      <c r="A5677" s="54"/>
      <c r="B5677" s="55">
        <v>5659</v>
      </c>
      <c r="C5677" s="55">
        <v>0</v>
      </c>
      <c r="D5677" s="55">
        <v>0</v>
      </c>
      <c r="E5677" s="55">
        <v>0</v>
      </c>
      <c r="F5677" s="55">
        <v>0</v>
      </c>
      <c r="G5677" s="55">
        <v>9630925.9705562145</v>
      </c>
      <c r="H5677" s="55">
        <v>0</v>
      </c>
      <c r="I5677" s="55">
        <v>0</v>
      </c>
      <c r="J5677" s="55">
        <v>0</v>
      </c>
      <c r="K5677" s="55">
        <v>0</v>
      </c>
      <c r="L5677" s="55">
        <v>0</v>
      </c>
      <c r="M5677" s="56">
        <v>9630925.9705562145</v>
      </c>
    </row>
    <row r="5678" spans="1:13" x14ac:dyDescent="0.4">
      <c r="A5678" s="51"/>
      <c r="B5678" s="52">
        <v>5660</v>
      </c>
      <c r="C5678" s="52">
        <v>0</v>
      </c>
      <c r="D5678" s="52">
        <v>0</v>
      </c>
      <c r="E5678" s="52">
        <v>0</v>
      </c>
      <c r="F5678" s="52">
        <v>0</v>
      </c>
      <c r="G5678" s="52">
        <v>6905076.811087383</v>
      </c>
      <c r="H5678" s="52">
        <v>0</v>
      </c>
      <c r="I5678" s="52">
        <v>0</v>
      </c>
      <c r="J5678" s="52">
        <v>0</v>
      </c>
      <c r="K5678" s="52">
        <v>0</v>
      </c>
      <c r="L5678" s="52">
        <v>0</v>
      </c>
      <c r="M5678" s="53">
        <v>6905076.811087383</v>
      </c>
    </row>
    <row r="5679" spans="1:13" x14ac:dyDescent="0.4">
      <c r="A5679" s="54"/>
      <c r="B5679" s="55">
        <v>5661</v>
      </c>
      <c r="C5679" s="55">
        <v>0</v>
      </c>
      <c r="D5679" s="55">
        <v>6311773.2874610461</v>
      </c>
      <c r="E5679" s="55">
        <v>0</v>
      </c>
      <c r="F5679" s="55">
        <v>0</v>
      </c>
      <c r="G5679" s="55">
        <v>0</v>
      </c>
      <c r="H5679" s="55">
        <v>0</v>
      </c>
      <c r="I5679" s="55">
        <v>0</v>
      </c>
      <c r="J5679" s="55">
        <v>0</v>
      </c>
      <c r="K5679" s="55">
        <v>0</v>
      </c>
      <c r="L5679" s="55">
        <v>0</v>
      </c>
      <c r="M5679" s="56">
        <v>13697878.297482399</v>
      </c>
    </row>
    <row r="5680" spans="1:13" x14ac:dyDescent="0.4">
      <c r="A5680" s="51"/>
      <c r="B5680" s="52">
        <v>5662</v>
      </c>
      <c r="C5680" s="52">
        <v>0</v>
      </c>
      <c r="D5680" s="52">
        <v>0</v>
      </c>
      <c r="E5680" s="52">
        <v>0</v>
      </c>
      <c r="F5680" s="52">
        <v>0</v>
      </c>
      <c r="G5680" s="52">
        <v>0</v>
      </c>
      <c r="H5680" s="52">
        <v>0</v>
      </c>
      <c r="I5680" s="52">
        <v>0</v>
      </c>
      <c r="J5680" s="52">
        <v>21978956.175334804</v>
      </c>
      <c r="K5680" s="52">
        <v>0</v>
      </c>
      <c r="L5680" s="52">
        <v>0</v>
      </c>
      <c r="M5680" s="53">
        <v>0</v>
      </c>
    </row>
    <row r="5681" spans="1:13" x14ac:dyDescent="0.4">
      <c r="A5681" s="54"/>
      <c r="B5681" s="55">
        <v>5663</v>
      </c>
      <c r="C5681" s="55">
        <v>0</v>
      </c>
      <c r="D5681" s="55">
        <v>0</v>
      </c>
      <c r="E5681" s="55">
        <v>0</v>
      </c>
      <c r="F5681" s="55">
        <v>0</v>
      </c>
      <c r="G5681" s="55">
        <v>0</v>
      </c>
      <c r="H5681" s="55">
        <v>0</v>
      </c>
      <c r="I5681" s="55">
        <v>0</v>
      </c>
      <c r="J5681" s="55">
        <v>0</v>
      </c>
      <c r="K5681" s="55">
        <v>0</v>
      </c>
      <c r="L5681" s="55">
        <v>7343388.5387551617</v>
      </c>
      <c r="M5681" s="56">
        <v>7343388.5387551617</v>
      </c>
    </row>
    <row r="5682" spans="1:13" x14ac:dyDescent="0.4">
      <c r="A5682" s="51"/>
      <c r="B5682" s="52">
        <v>5664</v>
      </c>
      <c r="C5682" s="52">
        <v>0</v>
      </c>
      <c r="D5682" s="52">
        <v>0</v>
      </c>
      <c r="E5682" s="52">
        <v>0</v>
      </c>
      <c r="F5682" s="52">
        <v>6192364.4821229745</v>
      </c>
      <c r="G5682" s="52">
        <v>0</v>
      </c>
      <c r="H5682" s="52">
        <v>0</v>
      </c>
      <c r="I5682" s="52">
        <v>0</v>
      </c>
      <c r="J5682" s="52">
        <v>0</v>
      </c>
      <c r="K5682" s="52">
        <v>0</v>
      </c>
      <c r="L5682" s="52">
        <v>0</v>
      </c>
      <c r="M5682" s="53">
        <v>6192364.4821229745</v>
      </c>
    </row>
    <row r="5683" spans="1:13" x14ac:dyDescent="0.4">
      <c r="A5683" s="54"/>
      <c r="B5683" s="55">
        <v>5665</v>
      </c>
      <c r="C5683" s="55">
        <v>0</v>
      </c>
      <c r="D5683" s="55">
        <v>0</v>
      </c>
      <c r="E5683" s="55">
        <v>0</v>
      </c>
      <c r="F5683" s="55">
        <v>0</v>
      </c>
      <c r="G5683" s="55">
        <v>0</v>
      </c>
      <c r="H5683" s="55">
        <v>0</v>
      </c>
      <c r="I5683" s="55">
        <v>0</v>
      </c>
      <c r="J5683" s="55">
        <v>0</v>
      </c>
      <c r="K5683" s="55">
        <v>0</v>
      </c>
      <c r="L5683" s="55">
        <v>0</v>
      </c>
      <c r="M5683" s="56">
        <v>0</v>
      </c>
    </row>
    <row r="5684" spans="1:13" x14ac:dyDescent="0.4">
      <c r="A5684" s="51"/>
      <c r="B5684" s="52">
        <v>5666</v>
      </c>
      <c r="C5684" s="52">
        <v>0</v>
      </c>
      <c r="D5684" s="52">
        <v>0</v>
      </c>
      <c r="E5684" s="52">
        <v>0</v>
      </c>
      <c r="F5684" s="52">
        <v>0</v>
      </c>
      <c r="G5684" s="52">
        <v>0</v>
      </c>
      <c r="H5684" s="52">
        <v>0</v>
      </c>
      <c r="I5684" s="52">
        <v>0</v>
      </c>
      <c r="J5684" s="52">
        <v>0</v>
      </c>
      <c r="K5684" s="52">
        <v>0</v>
      </c>
      <c r="L5684" s="52">
        <v>10839250.335542034</v>
      </c>
      <c r="M5684" s="53">
        <v>10839250.335542034</v>
      </c>
    </row>
    <row r="5685" spans="1:13" x14ac:dyDescent="0.4">
      <c r="A5685" s="54"/>
      <c r="B5685" s="55">
        <v>5667</v>
      </c>
      <c r="C5685" s="55">
        <v>0</v>
      </c>
      <c r="D5685" s="55">
        <v>0</v>
      </c>
      <c r="E5685" s="55">
        <v>0</v>
      </c>
      <c r="F5685" s="55">
        <v>0</v>
      </c>
      <c r="G5685" s="55">
        <v>0</v>
      </c>
      <c r="H5685" s="55">
        <v>0</v>
      </c>
      <c r="I5685" s="55">
        <v>0</v>
      </c>
      <c r="J5685" s="55">
        <v>0</v>
      </c>
      <c r="K5685" s="55">
        <v>0</v>
      </c>
      <c r="L5685" s="55">
        <v>7719638.1207451681</v>
      </c>
      <c r="M5685" s="56">
        <v>7719638.1207451681</v>
      </c>
    </row>
    <row r="5686" spans="1:13" x14ac:dyDescent="0.4">
      <c r="A5686" s="51"/>
      <c r="B5686" s="52">
        <v>5668</v>
      </c>
      <c r="C5686" s="52">
        <v>0</v>
      </c>
      <c r="D5686" s="52">
        <v>0</v>
      </c>
      <c r="E5686" s="52">
        <v>0</v>
      </c>
      <c r="F5686" s="52">
        <v>0</v>
      </c>
      <c r="G5686" s="52">
        <v>5884540.855356806</v>
      </c>
      <c r="H5686" s="52">
        <v>0</v>
      </c>
      <c r="I5686" s="52">
        <v>0</v>
      </c>
      <c r="J5686" s="52">
        <v>0</v>
      </c>
      <c r="K5686" s="52">
        <v>0</v>
      </c>
      <c r="L5686" s="52">
        <v>0</v>
      </c>
      <c r="M5686" s="53">
        <v>5884540.855356806</v>
      </c>
    </row>
    <row r="5687" spans="1:13" x14ac:dyDescent="0.4">
      <c r="A5687" s="54"/>
      <c r="B5687" s="55">
        <v>5669</v>
      </c>
      <c r="C5687" s="55">
        <v>0</v>
      </c>
      <c r="D5687" s="55">
        <v>0</v>
      </c>
      <c r="E5687" s="55">
        <v>0</v>
      </c>
      <c r="F5687" s="55">
        <v>0</v>
      </c>
      <c r="G5687" s="55">
        <v>0</v>
      </c>
      <c r="H5687" s="55">
        <v>0</v>
      </c>
      <c r="I5687" s="55">
        <v>0</v>
      </c>
      <c r="J5687" s="55">
        <v>0</v>
      </c>
      <c r="K5687" s="55">
        <v>0</v>
      </c>
      <c r="L5687" s="55">
        <v>0</v>
      </c>
      <c r="M5687" s="56">
        <v>9507319.6379459538</v>
      </c>
    </row>
    <row r="5688" spans="1:13" x14ac:dyDescent="0.4">
      <c r="A5688" s="51"/>
      <c r="B5688" s="52">
        <v>5670</v>
      </c>
      <c r="C5688" s="52">
        <v>0</v>
      </c>
      <c r="D5688" s="52">
        <v>0</v>
      </c>
      <c r="E5688" s="52">
        <v>10786352.274817016</v>
      </c>
      <c r="F5688" s="52">
        <v>0</v>
      </c>
      <c r="G5688" s="52">
        <v>0</v>
      </c>
      <c r="H5688" s="52">
        <v>0</v>
      </c>
      <c r="I5688" s="52">
        <v>0</v>
      </c>
      <c r="J5688" s="52">
        <v>0</v>
      </c>
      <c r="K5688" s="52">
        <v>0</v>
      </c>
      <c r="L5688" s="52">
        <v>0</v>
      </c>
      <c r="M5688" s="53">
        <v>10786352.274817016</v>
      </c>
    </row>
    <row r="5689" spans="1:13" x14ac:dyDescent="0.4">
      <c r="A5689" s="54"/>
      <c r="B5689" s="55">
        <v>5671</v>
      </c>
      <c r="C5689" s="55">
        <v>0</v>
      </c>
      <c r="D5689" s="55">
        <v>0</v>
      </c>
      <c r="E5689" s="55">
        <v>0</v>
      </c>
      <c r="F5689" s="55">
        <v>0</v>
      </c>
      <c r="G5689" s="55">
        <v>0</v>
      </c>
      <c r="H5689" s="55">
        <v>0</v>
      </c>
      <c r="I5689" s="55">
        <v>0</v>
      </c>
      <c r="J5689" s="55">
        <v>0</v>
      </c>
      <c r="K5689" s="55">
        <v>0</v>
      </c>
      <c r="L5689" s="55">
        <v>0</v>
      </c>
      <c r="M5689" s="56">
        <v>0</v>
      </c>
    </row>
    <row r="5690" spans="1:13" x14ac:dyDescent="0.4">
      <c r="A5690" s="51"/>
      <c r="B5690" s="52">
        <v>5672</v>
      </c>
      <c r="C5690" s="52">
        <v>0</v>
      </c>
      <c r="D5690" s="52">
        <v>0</v>
      </c>
      <c r="E5690" s="52">
        <v>0</v>
      </c>
      <c r="F5690" s="52">
        <v>0</v>
      </c>
      <c r="G5690" s="52">
        <v>0</v>
      </c>
      <c r="H5690" s="52">
        <v>0</v>
      </c>
      <c r="I5690" s="52">
        <v>0</v>
      </c>
      <c r="J5690" s="52">
        <v>0</v>
      </c>
      <c r="K5690" s="52">
        <v>0</v>
      </c>
      <c r="L5690" s="52">
        <v>0</v>
      </c>
      <c r="M5690" s="53">
        <v>0</v>
      </c>
    </row>
    <row r="5691" spans="1:13" x14ac:dyDescent="0.4">
      <c r="A5691" s="54"/>
      <c r="B5691" s="55">
        <v>5673</v>
      </c>
      <c r="C5691" s="55">
        <v>0</v>
      </c>
      <c r="D5691" s="55">
        <v>0</v>
      </c>
      <c r="E5691" s="55">
        <v>0</v>
      </c>
      <c r="F5691" s="55">
        <v>0</v>
      </c>
      <c r="G5691" s="55">
        <v>0</v>
      </c>
      <c r="H5691" s="55">
        <v>0</v>
      </c>
      <c r="I5691" s="55">
        <v>0</v>
      </c>
      <c r="J5691" s="55">
        <v>0</v>
      </c>
      <c r="K5691" s="55">
        <v>0</v>
      </c>
      <c r="L5691" s="55">
        <v>0</v>
      </c>
      <c r="M5691" s="56">
        <v>5851870.7587368451</v>
      </c>
    </row>
    <row r="5692" spans="1:13" x14ac:dyDescent="0.4">
      <c r="A5692" s="51"/>
      <c r="B5692" s="52">
        <v>5674</v>
      </c>
      <c r="C5692" s="52">
        <v>0</v>
      </c>
      <c r="D5692" s="52">
        <v>0</v>
      </c>
      <c r="E5692" s="52">
        <v>0</v>
      </c>
      <c r="F5692" s="52">
        <v>0</v>
      </c>
      <c r="G5692" s="52">
        <v>0</v>
      </c>
      <c r="H5692" s="52">
        <v>0</v>
      </c>
      <c r="I5692" s="52">
        <v>15792747.323324796</v>
      </c>
      <c r="J5692" s="52">
        <v>0</v>
      </c>
      <c r="K5692" s="52">
        <v>0</v>
      </c>
      <c r="L5692" s="52">
        <v>0</v>
      </c>
      <c r="M5692" s="53">
        <v>15792747.323324796</v>
      </c>
    </row>
    <row r="5693" spans="1:13" x14ac:dyDescent="0.4">
      <c r="A5693" s="54"/>
      <c r="B5693" s="55">
        <v>5675</v>
      </c>
      <c r="C5693" s="55">
        <v>0</v>
      </c>
      <c r="D5693" s="55">
        <v>0</v>
      </c>
      <c r="E5693" s="55">
        <v>0</v>
      </c>
      <c r="F5693" s="55">
        <v>13197622.007800912</v>
      </c>
      <c r="G5693" s="55">
        <v>0</v>
      </c>
      <c r="H5693" s="55">
        <v>0</v>
      </c>
      <c r="I5693" s="55">
        <v>0</v>
      </c>
      <c r="J5693" s="55">
        <v>24296296.197736938</v>
      </c>
      <c r="K5693" s="55">
        <v>56950316.749887951</v>
      </c>
      <c r="L5693" s="55">
        <v>0</v>
      </c>
      <c r="M5693" s="56">
        <v>70147938.757688865</v>
      </c>
    </row>
    <row r="5694" spans="1:13" x14ac:dyDescent="0.4">
      <c r="A5694" s="51"/>
      <c r="B5694" s="52">
        <v>5676</v>
      </c>
      <c r="C5694" s="52">
        <v>0</v>
      </c>
      <c r="D5694" s="52">
        <v>0</v>
      </c>
      <c r="E5694" s="52">
        <v>0</v>
      </c>
      <c r="F5694" s="52">
        <v>0</v>
      </c>
      <c r="G5694" s="52">
        <v>0</v>
      </c>
      <c r="H5694" s="52">
        <v>6382702.1967651518</v>
      </c>
      <c r="I5694" s="52">
        <v>0</v>
      </c>
      <c r="J5694" s="52">
        <v>0</v>
      </c>
      <c r="K5694" s="52">
        <v>0</v>
      </c>
      <c r="L5694" s="52">
        <v>0</v>
      </c>
      <c r="M5694" s="53">
        <v>6382702.1967651518</v>
      </c>
    </row>
    <row r="5695" spans="1:13" x14ac:dyDescent="0.4">
      <c r="A5695" s="54"/>
      <c r="B5695" s="55">
        <v>5677</v>
      </c>
      <c r="C5695" s="55">
        <v>0</v>
      </c>
      <c r="D5695" s="55">
        <v>0</v>
      </c>
      <c r="E5695" s="55">
        <v>9832259.7149036732</v>
      </c>
      <c r="F5695" s="55">
        <v>0</v>
      </c>
      <c r="G5695" s="55">
        <v>0</v>
      </c>
      <c r="H5695" s="55">
        <v>6579989.5999902226</v>
      </c>
      <c r="I5695" s="55">
        <v>9620867.3425845411</v>
      </c>
      <c r="J5695" s="55">
        <v>104891405.7359013</v>
      </c>
      <c r="K5695" s="55">
        <v>0</v>
      </c>
      <c r="L5695" s="55">
        <v>0</v>
      </c>
      <c r="M5695" s="56">
        <v>26033116.657478437</v>
      </c>
    </row>
    <row r="5696" spans="1:13" x14ac:dyDescent="0.4">
      <c r="A5696" s="51"/>
      <c r="B5696" s="52">
        <v>5678</v>
      </c>
      <c r="C5696" s="52">
        <v>0</v>
      </c>
      <c r="D5696" s="52">
        <v>0</v>
      </c>
      <c r="E5696" s="52">
        <v>0</v>
      </c>
      <c r="F5696" s="52">
        <v>0</v>
      </c>
      <c r="G5696" s="52">
        <v>0</v>
      </c>
      <c r="H5696" s="52">
        <v>0</v>
      </c>
      <c r="I5696" s="52">
        <v>7390192.1417150404</v>
      </c>
      <c r="J5696" s="52">
        <v>0</v>
      </c>
      <c r="K5696" s="52">
        <v>0</v>
      </c>
      <c r="L5696" s="52">
        <v>0</v>
      </c>
      <c r="M5696" s="53">
        <v>7390192.1417150404</v>
      </c>
    </row>
    <row r="5697" spans="1:13" x14ac:dyDescent="0.4">
      <c r="A5697" s="54"/>
      <c r="B5697" s="55">
        <v>5679</v>
      </c>
      <c r="C5697" s="55">
        <v>0</v>
      </c>
      <c r="D5697" s="55">
        <v>0</v>
      </c>
      <c r="E5697" s="55">
        <v>0</v>
      </c>
      <c r="F5697" s="55">
        <v>0</v>
      </c>
      <c r="G5697" s="55">
        <v>8920312.5553105865</v>
      </c>
      <c r="H5697" s="55">
        <v>0</v>
      </c>
      <c r="I5697" s="55">
        <v>0</v>
      </c>
      <c r="J5697" s="55">
        <v>0</v>
      </c>
      <c r="K5697" s="55">
        <v>0</v>
      </c>
      <c r="L5697" s="55">
        <v>0</v>
      </c>
      <c r="M5697" s="56">
        <v>8920312.5553105865</v>
      </c>
    </row>
    <row r="5698" spans="1:13" x14ac:dyDescent="0.4">
      <c r="A5698" s="51"/>
      <c r="B5698" s="52">
        <v>5680</v>
      </c>
      <c r="C5698" s="52">
        <v>0</v>
      </c>
      <c r="D5698" s="52">
        <v>0</v>
      </c>
      <c r="E5698" s="52">
        <v>0</v>
      </c>
      <c r="F5698" s="52">
        <v>0</v>
      </c>
      <c r="G5698" s="52">
        <v>0</v>
      </c>
      <c r="H5698" s="52">
        <v>0</v>
      </c>
      <c r="I5698" s="52">
        <v>0</v>
      </c>
      <c r="J5698" s="52">
        <v>0</v>
      </c>
      <c r="K5698" s="52">
        <v>0</v>
      </c>
      <c r="L5698" s="52">
        <v>0</v>
      </c>
      <c r="M5698" s="53">
        <v>0</v>
      </c>
    </row>
    <row r="5699" spans="1:13" x14ac:dyDescent="0.4">
      <c r="A5699" s="54"/>
      <c r="B5699" s="55">
        <v>5681</v>
      </c>
      <c r="C5699" s="55">
        <v>0</v>
      </c>
      <c r="D5699" s="55">
        <v>93420399.901186794</v>
      </c>
      <c r="E5699" s="55">
        <v>0</v>
      </c>
      <c r="F5699" s="55">
        <v>0</v>
      </c>
      <c r="G5699" s="55">
        <v>0</v>
      </c>
      <c r="H5699" s="55">
        <v>0</v>
      </c>
      <c r="I5699" s="55">
        <v>0</v>
      </c>
      <c r="J5699" s="55">
        <v>0</v>
      </c>
      <c r="K5699" s="55">
        <v>0</v>
      </c>
      <c r="L5699" s="55">
        <v>0</v>
      </c>
      <c r="M5699" s="56">
        <v>93420399.901186794</v>
      </c>
    </row>
    <row r="5700" spans="1:13" x14ac:dyDescent="0.4">
      <c r="A5700" s="51"/>
      <c r="B5700" s="52">
        <v>5682</v>
      </c>
      <c r="C5700" s="52">
        <v>9545857.8788724244</v>
      </c>
      <c r="D5700" s="52">
        <v>0</v>
      </c>
      <c r="E5700" s="52">
        <v>0</v>
      </c>
      <c r="F5700" s="52">
        <v>7345270.690931771</v>
      </c>
      <c r="G5700" s="52">
        <v>0</v>
      </c>
      <c r="H5700" s="52">
        <v>0</v>
      </c>
      <c r="I5700" s="52">
        <v>0</v>
      </c>
      <c r="J5700" s="52">
        <v>0</v>
      </c>
      <c r="K5700" s="52">
        <v>0</v>
      </c>
      <c r="L5700" s="52">
        <v>0</v>
      </c>
      <c r="M5700" s="53">
        <v>16891128.569804195</v>
      </c>
    </row>
    <row r="5701" spans="1:13" x14ac:dyDescent="0.4">
      <c r="A5701" s="54"/>
      <c r="B5701" s="55">
        <v>5683</v>
      </c>
      <c r="C5701" s="55">
        <v>0</v>
      </c>
      <c r="D5701" s="55">
        <v>6271402.9859274141</v>
      </c>
      <c r="E5701" s="55">
        <v>0</v>
      </c>
      <c r="F5701" s="55">
        <v>7831357.0638130046</v>
      </c>
      <c r="G5701" s="55">
        <v>0</v>
      </c>
      <c r="H5701" s="55">
        <v>0</v>
      </c>
      <c r="I5701" s="55">
        <v>0</v>
      </c>
      <c r="J5701" s="55">
        <v>0</v>
      </c>
      <c r="K5701" s="55">
        <v>0</v>
      </c>
      <c r="L5701" s="55">
        <v>0</v>
      </c>
      <c r="M5701" s="56">
        <v>14102760.049740421</v>
      </c>
    </row>
    <row r="5702" spans="1:13" x14ac:dyDescent="0.4">
      <c r="A5702" s="51"/>
      <c r="B5702" s="52">
        <v>5684</v>
      </c>
      <c r="C5702" s="52">
        <v>0</v>
      </c>
      <c r="D5702" s="52">
        <v>0</v>
      </c>
      <c r="E5702" s="52">
        <v>0</v>
      </c>
      <c r="F5702" s="52">
        <v>0</v>
      </c>
      <c r="G5702" s="52">
        <v>0</v>
      </c>
      <c r="H5702" s="52">
        <v>0</v>
      </c>
      <c r="I5702" s="52">
        <v>0</v>
      </c>
      <c r="J5702" s="52">
        <v>0</v>
      </c>
      <c r="K5702" s="52">
        <v>0</v>
      </c>
      <c r="L5702" s="52">
        <v>0</v>
      </c>
      <c r="M5702" s="53">
        <v>0</v>
      </c>
    </row>
    <row r="5703" spans="1:13" x14ac:dyDescent="0.4">
      <c r="A5703" s="54"/>
      <c r="B5703" s="55">
        <v>5685</v>
      </c>
      <c r="C5703" s="55">
        <v>0</v>
      </c>
      <c r="D5703" s="55">
        <v>0</v>
      </c>
      <c r="E5703" s="55">
        <v>0</v>
      </c>
      <c r="F5703" s="55">
        <v>0</v>
      </c>
      <c r="G5703" s="55">
        <v>0</v>
      </c>
      <c r="H5703" s="55">
        <v>0</v>
      </c>
      <c r="I5703" s="55">
        <v>0</v>
      </c>
      <c r="J5703" s="55">
        <v>0</v>
      </c>
      <c r="K5703" s="55">
        <v>0</v>
      </c>
      <c r="L5703" s="55">
        <v>0</v>
      </c>
      <c r="M5703" s="56">
        <v>0</v>
      </c>
    </row>
    <row r="5704" spans="1:13" x14ac:dyDescent="0.4">
      <c r="A5704" s="51"/>
      <c r="B5704" s="52">
        <v>5686</v>
      </c>
      <c r="C5704" s="52">
        <v>0</v>
      </c>
      <c r="D5704" s="52">
        <v>0</v>
      </c>
      <c r="E5704" s="52">
        <v>0</v>
      </c>
      <c r="F5704" s="52">
        <v>0</v>
      </c>
      <c r="G5704" s="52">
        <v>0</v>
      </c>
      <c r="H5704" s="52">
        <v>0</v>
      </c>
      <c r="I5704" s="52">
        <v>0</v>
      </c>
      <c r="J5704" s="52">
        <v>0</v>
      </c>
      <c r="K5704" s="52">
        <v>15393356.958637498</v>
      </c>
      <c r="L5704" s="52">
        <v>0</v>
      </c>
      <c r="M5704" s="53">
        <v>15393356.958637498</v>
      </c>
    </row>
    <row r="5705" spans="1:13" x14ac:dyDescent="0.4">
      <c r="A5705" s="54"/>
      <c r="B5705" s="55">
        <v>5687</v>
      </c>
      <c r="C5705" s="55">
        <v>0</v>
      </c>
      <c r="D5705" s="55">
        <v>0</v>
      </c>
      <c r="E5705" s="55">
        <v>6402679.0444812002</v>
      </c>
      <c r="F5705" s="55">
        <v>0</v>
      </c>
      <c r="G5705" s="55">
        <v>0</v>
      </c>
      <c r="H5705" s="55">
        <v>16483158.00795484</v>
      </c>
      <c r="I5705" s="55">
        <v>0</v>
      </c>
      <c r="J5705" s="55">
        <v>0</v>
      </c>
      <c r="K5705" s="55">
        <v>0</v>
      </c>
      <c r="L5705" s="55">
        <v>0</v>
      </c>
      <c r="M5705" s="56">
        <v>22885837.052436039</v>
      </c>
    </row>
    <row r="5706" spans="1:13" x14ac:dyDescent="0.4">
      <c r="A5706" s="51"/>
      <c r="B5706" s="52">
        <v>5688</v>
      </c>
      <c r="C5706" s="52">
        <v>0</v>
      </c>
      <c r="D5706" s="52">
        <v>0</v>
      </c>
      <c r="E5706" s="52">
        <v>0</v>
      </c>
      <c r="F5706" s="52">
        <v>0</v>
      </c>
      <c r="G5706" s="52">
        <v>5840363.3347068001</v>
      </c>
      <c r="H5706" s="52">
        <v>0</v>
      </c>
      <c r="I5706" s="52">
        <v>5862806.0458186064</v>
      </c>
      <c r="J5706" s="52">
        <v>8632154.2865117453</v>
      </c>
      <c r="K5706" s="52">
        <v>0</v>
      </c>
      <c r="L5706" s="52">
        <v>0</v>
      </c>
      <c r="M5706" s="53">
        <v>11703169.380525406</v>
      </c>
    </row>
    <row r="5707" spans="1:13" x14ac:dyDescent="0.4">
      <c r="A5707" s="54"/>
      <c r="B5707" s="55">
        <v>5689</v>
      </c>
      <c r="C5707" s="55">
        <v>0</v>
      </c>
      <c r="D5707" s="55">
        <v>0</v>
      </c>
      <c r="E5707" s="55">
        <v>0</v>
      </c>
      <c r="F5707" s="55">
        <v>10943289.894780245</v>
      </c>
      <c r="G5707" s="55">
        <v>0</v>
      </c>
      <c r="H5707" s="55">
        <v>0</v>
      </c>
      <c r="I5707" s="55">
        <v>0</v>
      </c>
      <c r="J5707" s="55">
        <v>0</v>
      </c>
      <c r="K5707" s="55">
        <v>6268847.9961640108</v>
      </c>
      <c r="L5707" s="55">
        <v>0</v>
      </c>
      <c r="M5707" s="56">
        <v>17212137.890944257</v>
      </c>
    </row>
    <row r="5708" spans="1:13" x14ac:dyDescent="0.4">
      <c r="A5708" s="51"/>
      <c r="B5708" s="52">
        <v>5690</v>
      </c>
      <c r="C5708" s="52">
        <v>0</v>
      </c>
      <c r="D5708" s="52">
        <v>0</v>
      </c>
      <c r="E5708" s="52">
        <v>5968259.000473761</v>
      </c>
      <c r="F5708" s="52">
        <v>0</v>
      </c>
      <c r="G5708" s="52">
        <v>0</v>
      </c>
      <c r="H5708" s="52">
        <v>0</v>
      </c>
      <c r="I5708" s="52">
        <v>0</v>
      </c>
      <c r="J5708" s="52">
        <v>0</v>
      </c>
      <c r="K5708" s="52">
        <v>0</v>
      </c>
      <c r="L5708" s="52">
        <v>0</v>
      </c>
      <c r="M5708" s="53">
        <v>5968259.000473761</v>
      </c>
    </row>
    <row r="5709" spans="1:13" x14ac:dyDescent="0.4">
      <c r="A5709" s="54"/>
      <c r="B5709" s="55">
        <v>5691</v>
      </c>
      <c r="C5709" s="55">
        <v>0</v>
      </c>
      <c r="D5709" s="55">
        <v>0</v>
      </c>
      <c r="E5709" s="55">
        <v>0</v>
      </c>
      <c r="F5709" s="55">
        <v>0</v>
      </c>
      <c r="G5709" s="55">
        <v>0</v>
      </c>
      <c r="H5709" s="55">
        <v>0</v>
      </c>
      <c r="I5709" s="55">
        <v>0</v>
      </c>
      <c r="J5709" s="55">
        <v>0</v>
      </c>
      <c r="K5709" s="55">
        <v>0</v>
      </c>
      <c r="L5709" s="55">
        <v>0</v>
      </c>
      <c r="M5709" s="56">
        <v>0</v>
      </c>
    </row>
    <row r="5710" spans="1:13" x14ac:dyDescent="0.4">
      <c r="A5710" s="51"/>
      <c r="B5710" s="52">
        <v>5692</v>
      </c>
      <c r="C5710" s="52">
        <v>0</v>
      </c>
      <c r="D5710" s="52">
        <v>0</v>
      </c>
      <c r="E5710" s="52">
        <v>0</v>
      </c>
      <c r="F5710" s="52">
        <v>13182735.209304305</v>
      </c>
      <c r="G5710" s="52">
        <v>0</v>
      </c>
      <c r="H5710" s="52">
        <v>0</v>
      </c>
      <c r="I5710" s="52">
        <v>0</v>
      </c>
      <c r="J5710" s="52">
        <v>0</v>
      </c>
      <c r="K5710" s="52">
        <v>0</v>
      </c>
      <c r="L5710" s="52">
        <v>0</v>
      </c>
      <c r="M5710" s="53">
        <v>13182735.209304305</v>
      </c>
    </row>
    <row r="5711" spans="1:13" x14ac:dyDescent="0.4">
      <c r="A5711" s="54"/>
      <c r="B5711" s="55">
        <v>5693</v>
      </c>
      <c r="C5711" s="55">
        <v>0</v>
      </c>
      <c r="D5711" s="55">
        <v>0</v>
      </c>
      <c r="E5711" s="55">
        <v>6314352.7690527858</v>
      </c>
      <c r="F5711" s="55">
        <v>0</v>
      </c>
      <c r="G5711" s="55">
        <v>0</v>
      </c>
      <c r="H5711" s="55">
        <v>0</v>
      </c>
      <c r="I5711" s="55">
        <v>0</v>
      </c>
      <c r="J5711" s="55">
        <v>0</v>
      </c>
      <c r="K5711" s="55">
        <v>0</v>
      </c>
      <c r="L5711" s="55">
        <v>11267693.099951738</v>
      </c>
      <c r="M5711" s="56">
        <v>17582045.869004525</v>
      </c>
    </row>
    <row r="5712" spans="1:13" x14ac:dyDescent="0.4">
      <c r="A5712" s="51"/>
      <c r="B5712" s="52">
        <v>5694</v>
      </c>
      <c r="C5712" s="52">
        <v>0</v>
      </c>
      <c r="D5712" s="52">
        <v>0</v>
      </c>
      <c r="E5712" s="52">
        <v>0</v>
      </c>
      <c r="F5712" s="52">
        <v>0</v>
      </c>
      <c r="G5712" s="52">
        <v>0</v>
      </c>
      <c r="H5712" s="52">
        <v>0</v>
      </c>
      <c r="I5712" s="52">
        <v>0</v>
      </c>
      <c r="J5712" s="52">
        <v>0</v>
      </c>
      <c r="K5712" s="52">
        <v>0</v>
      </c>
      <c r="L5712" s="52">
        <v>0</v>
      </c>
      <c r="M5712" s="53">
        <v>0</v>
      </c>
    </row>
    <row r="5713" spans="1:13" x14ac:dyDescent="0.4">
      <c r="A5713" s="54"/>
      <c r="B5713" s="55">
        <v>5695</v>
      </c>
      <c r="C5713" s="55">
        <v>0</v>
      </c>
      <c r="D5713" s="55">
        <v>0</v>
      </c>
      <c r="E5713" s="55">
        <v>0</v>
      </c>
      <c r="F5713" s="55">
        <v>0</v>
      </c>
      <c r="G5713" s="55">
        <v>0</v>
      </c>
      <c r="H5713" s="55">
        <v>0</v>
      </c>
      <c r="I5713" s="55">
        <v>0</v>
      </c>
      <c r="J5713" s="55">
        <v>0</v>
      </c>
      <c r="K5713" s="55">
        <v>0</v>
      </c>
      <c r="L5713" s="55">
        <v>0</v>
      </c>
      <c r="M5713" s="56">
        <v>0</v>
      </c>
    </row>
    <row r="5714" spans="1:13" x14ac:dyDescent="0.4">
      <c r="A5714" s="51"/>
      <c r="B5714" s="52">
        <v>5696</v>
      </c>
      <c r="C5714" s="52">
        <v>0</v>
      </c>
      <c r="D5714" s="52">
        <v>0</v>
      </c>
      <c r="E5714" s="52">
        <v>0</v>
      </c>
      <c r="F5714" s="52">
        <v>0</v>
      </c>
      <c r="G5714" s="52">
        <v>0</v>
      </c>
      <c r="H5714" s="52">
        <v>0</v>
      </c>
      <c r="I5714" s="52">
        <v>0</v>
      </c>
      <c r="J5714" s="52">
        <v>0</v>
      </c>
      <c r="K5714" s="52">
        <v>0</v>
      </c>
      <c r="L5714" s="52">
        <v>0</v>
      </c>
      <c r="M5714" s="53">
        <v>0</v>
      </c>
    </row>
    <row r="5715" spans="1:13" x14ac:dyDescent="0.4">
      <c r="A5715" s="54"/>
      <c r="B5715" s="55">
        <v>5697</v>
      </c>
      <c r="C5715" s="55">
        <v>6231626.4773632549</v>
      </c>
      <c r="D5715" s="55">
        <v>0</v>
      </c>
      <c r="E5715" s="55">
        <v>0</v>
      </c>
      <c r="F5715" s="55">
        <v>0</v>
      </c>
      <c r="G5715" s="55">
        <v>0</v>
      </c>
      <c r="H5715" s="55">
        <v>0</v>
      </c>
      <c r="I5715" s="55">
        <v>0</v>
      </c>
      <c r="J5715" s="55">
        <v>0</v>
      </c>
      <c r="K5715" s="55">
        <v>0</v>
      </c>
      <c r="L5715" s="55">
        <v>0</v>
      </c>
      <c r="M5715" s="56">
        <v>6231626.4773632549</v>
      </c>
    </row>
    <row r="5716" spans="1:13" x14ac:dyDescent="0.4">
      <c r="A5716" s="51"/>
      <c r="B5716" s="52">
        <v>5698</v>
      </c>
      <c r="C5716" s="52">
        <v>0</v>
      </c>
      <c r="D5716" s="52">
        <v>0</v>
      </c>
      <c r="E5716" s="52">
        <v>0</v>
      </c>
      <c r="F5716" s="52">
        <v>0</v>
      </c>
      <c r="G5716" s="52">
        <v>0</v>
      </c>
      <c r="H5716" s="52">
        <v>0</v>
      </c>
      <c r="I5716" s="52">
        <v>0</v>
      </c>
      <c r="J5716" s="52">
        <v>0</v>
      </c>
      <c r="K5716" s="52">
        <v>0</v>
      </c>
      <c r="L5716" s="52">
        <v>9528503.5597940423</v>
      </c>
      <c r="M5716" s="53">
        <v>9528503.5597940423</v>
      </c>
    </row>
    <row r="5717" spans="1:13" x14ac:dyDescent="0.4">
      <c r="A5717" s="54"/>
      <c r="B5717" s="55">
        <v>5699</v>
      </c>
      <c r="C5717" s="55">
        <v>0</v>
      </c>
      <c r="D5717" s="55">
        <v>0</v>
      </c>
      <c r="E5717" s="55">
        <v>0</v>
      </c>
      <c r="F5717" s="55">
        <v>0</v>
      </c>
      <c r="G5717" s="55">
        <v>0</v>
      </c>
      <c r="H5717" s="55">
        <v>8164165.8748461502</v>
      </c>
      <c r="I5717" s="55">
        <v>0</v>
      </c>
      <c r="J5717" s="55">
        <v>0</v>
      </c>
      <c r="K5717" s="55">
        <v>0</v>
      </c>
      <c r="L5717" s="55">
        <v>0</v>
      </c>
      <c r="M5717" s="56">
        <v>8164165.8748461502</v>
      </c>
    </row>
    <row r="5718" spans="1:13" x14ac:dyDescent="0.4">
      <c r="A5718" s="51"/>
      <c r="B5718" s="52">
        <v>5700</v>
      </c>
      <c r="C5718" s="52">
        <v>39395543.90823748</v>
      </c>
      <c r="D5718" s="52">
        <v>0</v>
      </c>
      <c r="E5718" s="52">
        <v>0</v>
      </c>
      <c r="F5718" s="52">
        <v>0</v>
      </c>
      <c r="G5718" s="52">
        <v>0</v>
      </c>
      <c r="H5718" s="52">
        <v>0</v>
      </c>
      <c r="I5718" s="52">
        <v>0</v>
      </c>
      <c r="J5718" s="52">
        <v>0</v>
      </c>
      <c r="K5718" s="52">
        <v>0</v>
      </c>
      <c r="L5718" s="52">
        <v>0</v>
      </c>
      <c r="M5718" s="53">
        <v>39395543.90823748</v>
      </c>
    </row>
    <row r="5719" spans="1:13" x14ac:dyDescent="0.4">
      <c r="A5719" s="54"/>
      <c r="B5719" s="55">
        <v>5701</v>
      </c>
      <c r="C5719" s="55">
        <v>0</v>
      </c>
      <c r="D5719" s="55">
        <v>0</v>
      </c>
      <c r="E5719" s="55">
        <v>0</v>
      </c>
      <c r="F5719" s="55">
        <v>0</v>
      </c>
      <c r="G5719" s="55">
        <v>0</v>
      </c>
      <c r="H5719" s="55">
        <v>0</v>
      </c>
      <c r="I5719" s="55">
        <v>0</v>
      </c>
      <c r="J5719" s="55">
        <v>0</v>
      </c>
      <c r="K5719" s="55">
        <v>0</v>
      </c>
      <c r="L5719" s="55">
        <v>28168597.647843972</v>
      </c>
      <c r="M5719" s="56">
        <v>28168597.647843972</v>
      </c>
    </row>
    <row r="5720" spans="1:13" x14ac:dyDescent="0.4">
      <c r="A5720" s="51"/>
      <c r="B5720" s="52">
        <v>5702</v>
      </c>
      <c r="C5720" s="52">
        <v>0</v>
      </c>
      <c r="D5720" s="52">
        <v>22428606.52262193</v>
      </c>
      <c r="E5720" s="52">
        <v>0</v>
      </c>
      <c r="F5720" s="52">
        <v>7059980.6841571378</v>
      </c>
      <c r="G5720" s="52">
        <v>0</v>
      </c>
      <c r="H5720" s="52">
        <v>0</v>
      </c>
      <c r="I5720" s="52">
        <v>0</v>
      </c>
      <c r="J5720" s="52">
        <v>0</v>
      </c>
      <c r="K5720" s="52">
        <v>0</v>
      </c>
      <c r="L5720" s="52">
        <v>0</v>
      </c>
      <c r="M5720" s="53">
        <v>29488587.206779063</v>
      </c>
    </row>
    <row r="5721" spans="1:13" x14ac:dyDescent="0.4">
      <c r="A5721" s="54"/>
      <c r="B5721" s="55">
        <v>5703</v>
      </c>
      <c r="C5721" s="55">
        <v>0</v>
      </c>
      <c r="D5721" s="55">
        <v>0</v>
      </c>
      <c r="E5721" s="55">
        <v>0</v>
      </c>
      <c r="F5721" s="55">
        <v>0</v>
      </c>
      <c r="G5721" s="55">
        <v>0</v>
      </c>
      <c r="H5721" s="55">
        <v>0</v>
      </c>
      <c r="I5721" s="55">
        <v>0</v>
      </c>
      <c r="J5721" s="55">
        <v>0</v>
      </c>
      <c r="K5721" s="55">
        <v>6472990.9488006644</v>
      </c>
      <c r="L5721" s="55">
        <v>0</v>
      </c>
      <c r="M5721" s="56">
        <v>6472990.9488006644</v>
      </c>
    </row>
    <row r="5722" spans="1:13" x14ac:dyDescent="0.4">
      <c r="A5722" s="51"/>
      <c r="B5722" s="52">
        <v>5704</v>
      </c>
      <c r="C5722" s="52">
        <v>0</v>
      </c>
      <c r="D5722" s="52">
        <v>0</v>
      </c>
      <c r="E5722" s="52">
        <v>0</v>
      </c>
      <c r="F5722" s="52">
        <v>0</v>
      </c>
      <c r="G5722" s="52">
        <v>9349342.674866192</v>
      </c>
      <c r="H5722" s="52">
        <v>6244471.9724349352</v>
      </c>
      <c r="I5722" s="52">
        <v>0</v>
      </c>
      <c r="J5722" s="52">
        <v>0</v>
      </c>
      <c r="K5722" s="52">
        <v>0</v>
      </c>
      <c r="L5722" s="52">
        <v>0</v>
      </c>
      <c r="M5722" s="53">
        <v>15593814.647301126</v>
      </c>
    </row>
    <row r="5723" spans="1:13" x14ac:dyDescent="0.4">
      <c r="A5723" s="54"/>
      <c r="B5723" s="55">
        <v>5705</v>
      </c>
      <c r="C5723" s="55">
        <v>9822258.5007450022</v>
      </c>
      <c r="D5723" s="55">
        <v>0</v>
      </c>
      <c r="E5723" s="55">
        <v>0</v>
      </c>
      <c r="F5723" s="55">
        <v>0</v>
      </c>
      <c r="G5723" s="55">
        <v>6150322.3883759873</v>
      </c>
      <c r="H5723" s="55">
        <v>0</v>
      </c>
      <c r="I5723" s="55">
        <v>0</v>
      </c>
      <c r="J5723" s="55">
        <v>0</v>
      </c>
      <c r="K5723" s="55">
        <v>10548919.901658095</v>
      </c>
      <c r="L5723" s="55">
        <v>0</v>
      </c>
      <c r="M5723" s="56">
        <v>36360472.311163858</v>
      </c>
    </row>
    <row r="5724" spans="1:13" x14ac:dyDescent="0.4">
      <c r="A5724" s="51"/>
      <c r="B5724" s="52">
        <v>5706</v>
      </c>
      <c r="C5724" s="52">
        <v>0</v>
      </c>
      <c r="D5724" s="52">
        <v>0</v>
      </c>
      <c r="E5724" s="52">
        <v>52396316.29416097</v>
      </c>
      <c r="F5724" s="52">
        <v>0</v>
      </c>
      <c r="G5724" s="52">
        <v>8933010.2702491861</v>
      </c>
      <c r="H5724" s="52">
        <v>0</v>
      </c>
      <c r="I5724" s="52">
        <v>0</v>
      </c>
      <c r="J5724" s="52">
        <v>0</v>
      </c>
      <c r="K5724" s="52">
        <v>23358961.233978167</v>
      </c>
      <c r="L5724" s="52">
        <v>0</v>
      </c>
      <c r="M5724" s="53">
        <v>84688287.798388332</v>
      </c>
    </row>
    <row r="5725" spans="1:13" x14ac:dyDescent="0.4">
      <c r="A5725" s="54"/>
      <c r="B5725" s="55">
        <v>5707</v>
      </c>
      <c r="C5725" s="55">
        <v>0</v>
      </c>
      <c r="D5725" s="55">
        <v>0</v>
      </c>
      <c r="E5725" s="55">
        <v>14493670.850419955</v>
      </c>
      <c r="F5725" s="55">
        <v>0</v>
      </c>
      <c r="G5725" s="55">
        <v>0</v>
      </c>
      <c r="H5725" s="55">
        <v>0</v>
      </c>
      <c r="I5725" s="55">
        <v>0</v>
      </c>
      <c r="J5725" s="55">
        <v>0</v>
      </c>
      <c r="K5725" s="55">
        <v>0</v>
      </c>
      <c r="L5725" s="55">
        <v>11156777.724048749</v>
      </c>
      <c r="M5725" s="56">
        <v>35533427.570240498</v>
      </c>
    </row>
    <row r="5726" spans="1:13" x14ac:dyDescent="0.4">
      <c r="A5726" s="51"/>
      <c r="B5726" s="52">
        <v>5708</v>
      </c>
      <c r="C5726" s="52">
        <v>41218772.630370215</v>
      </c>
      <c r="D5726" s="52">
        <v>13564306.935835132</v>
      </c>
      <c r="E5726" s="52">
        <v>0</v>
      </c>
      <c r="F5726" s="52">
        <v>15434863.03936141</v>
      </c>
      <c r="G5726" s="52">
        <v>0</v>
      </c>
      <c r="H5726" s="52">
        <v>0</v>
      </c>
      <c r="I5726" s="52">
        <v>0</v>
      </c>
      <c r="J5726" s="52">
        <v>0</v>
      </c>
      <c r="K5726" s="52">
        <v>0</v>
      </c>
      <c r="L5726" s="52">
        <v>0</v>
      </c>
      <c r="M5726" s="53">
        <v>70217942.605566755</v>
      </c>
    </row>
    <row r="5727" spans="1:13" x14ac:dyDescent="0.4">
      <c r="A5727" s="54"/>
      <c r="B5727" s="55">
        <v>5709</v>
      </c>
      <c r="C5727" s="55">
        <v>0</v>
      </c>
      <c r="D5727" s="55">
        <v>0</v>
      </c>
      <c r="E5727" s="55">
        <v>0</v>
      </c>
      <c r="F5727" s="55">
        <v>0</v>
      </c>
      <c r="G5727" s="55">
        <v>0</v>
      </c>
      <c r="H5727" s="55">
        <v>0</v>
      </c>
      <c r="I5727" s="55">
        <v>21712216.44258495</v>
      </c>
      <c r="J5727" s="55">
        <v>0</v>
      </c>
      <c r="K5727" s="55">
        <v>0</v>
      </c>
      <c r="L5727" s="55">
        <v>0</v>
      </c>
      <c r="M5727" s="56">
        <v>84778755.713298589</v>
      </c>
    </row>
    <row r="5728" spans="1:13" x14ac:dyDescent="0.4">
      <c r="A5728" s="51"/>
      <c r="B5728" s="52">
        <v>5710</v>
      </c>
      <c r="C5728" s="52">
        <v>0</v>
      </c>
      <c r="D5728" s="52">
        <v>0</v>
      </c>
      <c r="E5728" s="52">
        <v>0</v>
      </c>
      <c r="F5728" s="52">
        <v>0</v>
      </c>
      <c r="G5728" s="52">
        <v>0</v>
      </c>
      <c r="H5728" s="52">
        <v>0</v>
      </c>
      <c r="I5728" s="52">
        <v>0</v>
      </c>
      <c r="J5728" s="52">
        <v>0</v>
      </c>
      <c r="K5728" s="52">
        <v>0</v>
      </c>
      <c r="L5728" s="52">
        <v>0</v>
      </c>
      <c r="M5728" s="53">
        <v>0</v>
      </c>
    </row>
    <row r="5729" spans="1:13" x14ac:dyDescent="0.4">
      <c r="A5729" s="54"/>
      <c r="B5729" s="55">
        <v>5711</v>
      </c>
      <c r="C5729" s="55">
        <v>0</v>
      </c>
      <c r="D5729" s="55">
        <v>0</v>
      </c>
      <c r="E5729" s="55">
        <v>0</v>
      </c>
      <c r="F5729" s="55">
        <v>0</v>
      </c>
      <c r="G5729" s="55">
        <v>0</v>
      </c>
      <c r="H5729" s="55">
        <v>0</v>
      </c>
      <c r="I5729" s="55">
        <v>0</v>
      </c>
      <c r="J5729" s="55">
        <v>0</v>
      </c>
      <c r="K5729" s="55">
        <v>0</v>
      </c>
      <c r="L5729" s="55">
        <v>0</v>
      </c>
      <c r="M5729" s="56">
        <v>0</v>
      </c>
    </row>
    <row r="5730" spans="1:13" x14ac:dyDescent="0.4">
      <c r="A5730" s="51"/>
      <c r="B5730" s="52">
        <v>5712</v>
      </c>
      <c r="C5730" s="52">
        <v>0</v>
      </c>
      <c r="D5730" s="52">
        <v>0</v>
      </c>
      <c r="E5730" s="52">
        <v>0</v>
      </c>
      <c r="F5730" s="52">
        <v>0</v>
      </c>
      <c r="G5730" s="52">
        <v>0</v>
      </c>
      <c r="H5730" s="52">
        <v>0</v>
      </c>
      <c r="I5730" s="52">
        <v>0</v>
      </c>
      <c r="J5730" s="52">
        <v>0</v>
      </c>
      <c r="K5730" s="52">
        <v>0</v>
      </c>
      <c r="L5730" s="52">
        <v>0</v>
      </c>
      <c r="M5730" s="53">
        <v>0</v>
      </c>
    </row>
    <row r="5731" spans="1:13" x14ac:dyDescent="0.4">
      <c r="A5731" s="54"/>
      <c r="B5731" s="55">
        <v>5713</v>
      </c>
      <c r="C5731" s="55">
        <v>0</v>
      </c>
      <c r="D5731" s="55">
        <v>0</v>
      </c>
      <c r="E5731" s="55">
        <v>0</v>
      </c>
      <c r="F5731" s="55">
        <v>0</v>
      </c>
      <c r="G5731" s="55">
        <v>0</v>
      </c>
      <c r="H5731" s="55">
        <v>0</v>
      </c>
      <c r="I5731" s="55">
        <v>13441698.189567506</v>
      </c>
      <c r="J5731" s="55">
        <v>0</v>
      </c>
      <c r="K5731" s="55">
        <v>0</v>
      </c>
      <c r="L5731" s="55">
        <v>0</v>
      </c>
      <c r="M5731" s="56">
        <v>13441698.189567506</v>
      </c>
    </row>
    <row r="5732" spans="1:13" x14ac:dyDescent="0.4">
      <c r="A5732" s="51"/>
      <c r="B5732" s="52">
        <v>5714</v>
      </c>
      <c r="C5732" s="52">
        <v>0</v>
      </c>
      <c r="D5732" s="52">
        <v>0</v>
      </c>
      <c r="E5732" s="52">
        <v>0</v>
      </c>
      <c r="F5732" s="52">
        <v>0</v>
      </c>
      <c r="G5732" s="52">
        <v>0</v>
      </c>
      <c r="H5732" s="52">
        <v>0</v>
      </c>
      <c r="I5732" s="52">
        <v>0</v>
      </c>
      <c r="J5732" s="52">
        <v>0</v>
      </c>
      <c r="K5732" s="52">
        <v>0</v>
      </c>
      <c r="L5732" s="52">
        <v>0</v>
      </c>
      <c r="M5732" s="53">
        <v>66676035.554144844</v>
      </c>
    </row>
    <row r="5733" spans="1:13" x14ac:dyDescent="0.4">
      <c r="A5733" s="54"/>
      <c r="B5733" s="55">
        <v>5715</v>
      </c>
      <c r="C5733" s="55">
        <v>0</v>
      </c>
      <c r="D5733" s="55">
        <v>0</v>
      </c>
      <c r="E5733" s="55">
        <v>0</v>
      </c>
      <c r="F5733" s="55">
        <v>0</v>
      </c>
      <c r="G5733" s="55">
        <v>0</v>
      </c>
      <c r="H5733" s="55">
        <v>0</v>
      </c>
      <c r="I5733" s="55">
        <v>0</v>
      </c>
      <c r="J5733" s="55">
        <v>0</v>
      </c>
      <c r="K5733" s="55">
        <v>0</v>
      </c>
      <c r="L5733" s="55">
        <v>0</v>
      </c>
      <c r="M5733" s="56">
        <v>12125479.973082772</v>
      </c>
    </row>
    <row r="5734" spans="1:13" x14ac:dyDescent="0.4">
      <c r="A5734" s="51"/>
      <c r="B5734" s="52">
        <v>5716</v>
      </c>
      <c r="C5734" s="52">
        <v>0</v>
      </c>
      <c r="D5734" s="52">
        <v>100129345.67442776</v>
      </c>
      <c r="E5734" s="52">
        <v>0</v>
      </c>
      <c r="F5734" s="52">
        <v>0</v>
      </c>
      <c r="G5734" s="52">
        <v>0</v>
      </c>
      <c r="H5734" s="52">
        <v>0</v>
      </c>
      <c r="I5734" s="52">
        <v>0</v>
      </c>
      <c r="J5734" s="52">
        <v>0</v>
      </c>
      <c r="K5734" s="52">
        <v>0</v>
      </c>
      <c r="L5734" s="52">
        <v>0</v>
      </c>
      <c r="M5734" s="53">
        <v>100129345.67442776</v>
      </c>
    </row>
    <row r="5735" spans="1:13" x14ac:dyDescent="0.4">
      <c r="A5735" s="54"/>
      <c r="B5735" s="55">
        <v>5717</v>
      </c>
      <c r="C5735" s="55">
        <v>0</v>
      </c>
      <c r="D5735" s="55">
        <v>0</v>
      </c>
      <c r="E5735" s="55">
        <v>0</v>
      </c>
      <c r="F5735" s="55">
        <v>0</v>
      </c>
      <c r="G5735" s="55">
        <v>0</v>
      </c>
      <c r="H5735" s="55">
        <v>0</v>
      </c>
      <c r="I5735" s="55">
        <v>0</v>
      </c>
      <c r="J5735" s="55">
        <v>0</v>
      </c>
      <c r="K5735" s="55">
        <v>0</v>
      </c>
      <c r="L5735" s="55">
        <v>0</v>
      </c>
      <c r="M5735" s="56">
        <v>0</v>
      </c>
    </row>
    <row r="5736" spans="1:13" x14ac:dyDescent="0.4">
      <c r="A5736" s="51"/>
      <c r="B5736" s="52">
        <v>5718</v>
      </c>
      <c r="C5736" s="52">
        <v>0</v>
      </c>
      <c r="D5736" s="52">
        <v>0</v>
      </c>
      <c r="E5736" s="52">
        <v>71516539.992945671</v>
      </c>
      <c r="F5736" s="52">
        <v>0</v>
      </c>
      <c r="G5736" s="52">
        <v>0</v>
      </c>
      <c r="H5736" s="52">
        <v>0</v>
      </c>
      <c r="I5736" s="52">
        <v>0</v>
      </c>
      <c r="J5736" s="52">
        <v>0</v>
      </c>
      <c r="K5736" s="52">
        <v>0</v>
      </c>
      <c r="L5736" s="52">
        <v>0</v>
      </c>
      <c r="M5736" s="53">
        <v>71516539.992945671</v>
      </c>
    </row>
    <row r="5737" spans="1:13" x14ac:dyDescent="0.4">
      <c r="A5737" s="54"/>
      <c r="B5737" s="55">
        <v>5719</v>
      </c>
      <c r="C5737" s="55">
        <v>0</v>
      </c>
      <c r="D5737" s="55">
        <v>0</v>
      </c>
      <c r="E5737" s="55">
        <v>0</v>
      </c>
      <c r="F5737" s="55">
        <v>0</v>
      </c>
      <c r="G5737" s="55">
        <v>0</v>
      </c>
      <c r="H5737" s="55">
        <v>0</v>
      </c>
      <c r="I5737" s="55">
        <v>0</v>
      </c>
      <c r="J5737" s="55">
        <v>0</v>
      </c>
      <c r="K5737" s="55">
        <v>0</v>
      </c>
      <c r="L5737" s="55">
        <v>0</v>
      </c>
      <c r="M5737" s="56">
        <v>6700926.3579338249</v>
      </c>
    </row>
    <row r="5738" spans="1:13" x14ac:dyDescent="0.4">
      <c r="A5738" s="51"/>
      <c r="B5738" s="52">
        <v>5720</v>
      </c>
      <c r="C5738" s="52">
        <v>0</v>
      </c>
      <c r="D5738" s="52">
        <v>0</v>
      </c>
      <c r="E5738" s="52">
        <v>0</v>
      </c>
      <c r="F5738" s="52">
        <v>0</v>
      </c>
      <c r="G5738" s="52">
        <v>30472899.414881758</v>
      </c>
      <c r="H5738" s="52">
        <v>0</v>
      </c>
      <c r="I5738" s="52">
        <v>0</v>
      </c>
      <c r="J5738" s="52">
        <v>0</v>
      </c>
      <c r="K5738" s="52">
        <v>0</v>
      </c>
      <c r="L5738" s="52">
        <v>0</v>
      </c>
      <c r="M5738" s="53">
        <v>30472899.414881758</v>
      </c>
    </row>
    <row r="5739" spans="1:13" x14ac:dyDescent="0.4">
      <c r="A5739" s="54"/>
      <c r="B5739" s="55">
        <v>5721</v>
      </c>
      <c r="C5739" s="55">
        <v>0</v>
      </c>
      <c r="D5739" s="55">
        <v>0</v>
      </c>
      <c r="E5739" s="55">
        <v>0</v>
      </c>
      <c r="F5739" s="55">
        <v>0</v>
      </c>
      <c r="G5739" s="55">
        <v>133535365.69350338</v>
      </c>
      <c r="H5739" s="55">
        <v>181793372.18909323</v>
      </c>
      <c r="I5739" s="55">
        <v>0</v>
      </c>
      <c r="J5739" s="55">
        <v>0</v>
      </c>
      <c r="K5739" s="55">
        <v>0</v>
      </c>
      <c r="L5739" s="55">
        <v>0</v>
      </c>
      <c r="M5739" s="56">
        <v>315328737.88259661</v>
      </c>
    </row>
    <row r="5740" spans="1:13" x14ac:dyDescent="0.4">
      <c r="A5740" s="51"/>
      <c r="B5740" s="52">
        <v>5722</v>
      </c>
      <c r="C5740" s="52">
        <v>0</v>
      </c>
      <c r="D5740" s="52">
        <v>0</v>
      </c>
      <c r="E5740" s="52">
        <v>0</v>
      </c>
      <c r="F5740" s="52">
        <v>0</v>
      </c>
      <c r="G5740" s="52">
        <v>0</v>
      </c>
      <c r="H5740" s="52">
        <v>0</v>
      </c>
      <c r="I5740" s="52">
        <v>0</v>
      </c>
      <c r="J5740" s="52">
        <v>0</v>
      </c>
      <c r="K5740" s="52">
        <v>0</v>
      </c>
      <c r="L5740" s="52">
        <v>0</v>
      </c>
      <c r="M5740" s="53">
        <v>0</v>
      </c>
    </row>
    <row r="5741" spans="1:13" x14ac:dyDescent="0.4">
      <c r="A5741" s="54"/>
      <c r="B5741" s="55">
        <v>5723</v>
      </c>
      <c r="C5741" s="55">
        <v>0</v>
      </c>
      <c r="D5741" s="55">
        <v>0</v>
      </c>
      <c r="E5741" s="55">
        <v>0</v>
      </c>
      <c r="F5741" s="55">
        <v>0</v>
      </c>
      <c r="G5741" s="55">
        <v>40962936.710685417</v>
      </c>
      <c r="H5741" s="55">
        <v>0</v>
      </c>
      <c r="I5741" s="55">
        <v>0</v>
      </c>
      <c r="J5741" s="55">
        <v>18133059.036330398</v>
      </c>
      <c r="K5741" s="55">
        <v>0</v>
      </c>
      <c r="L5741" s="55">
        <v>0</v>
      </c>
      <c r="M5741" s="56">
        <v>40962936.710685417</v>
      </c>
    </row>
    <row r="5742" spans="1:13" x14ac:dyDescent="0.4">
      <c r="A5742" s="51"/>
      <c r="B5742" s="52">
        <v>5724</v>
      </c>
      <c r="C5742" s="52">
        <v>0</v>
      </c>
      <c r="D5742" s="52">
        <v>0</v>
      </c>
      <c r="E5742" s="52">
        <v>0</v>
      </c>
      <c r="F5742" s="52">
        <v>0</v>
      </c>
      <c r="G5742" s="52">
        <v>0</v>
      </c>
      <c r="H5742" s="52">
        <v>0</v>
      </c>
      <c r="I5742" s="52">
        <v>0</v>
      </c>
      <c r="J5742" s="52">
        <v>0</v>
      </c>
      <c r="K5742" s="52">
        <v>0</v>
      </c>
      <c r="L5742" s="52">
        <v>0</v>
      </c>
      <c r="M5742" s="53">
        <v>0</v>
      </c>
    </row>
    <row r="5743" spans="1:13" x14ac:dyDescent="0.4">
      <c r="A5743" s="54"/>
      <c r="B5743" s="55">
        <v>5725</v>
      </c>
      <c r="C5743" s="55">
        <v>0</v>
      </c>
      <c r="D5743" s="55">
        <v>0</v>
      </c>
      <c r="E5743" s="55">
        <v>0</v>
      </c>
      <c r="F5743" s="55">
        <v>10212528.813472779</v>
      </c>
      <c r="G5743" s="55">
        <v>18285658.005114604</v>
      </c>
      <c r="H5743" s="55">
        <v>0</v>
      </c>
      <c r="I5743" s="55">
        <v>0</v>
      </c>
      <c r="J5743" s="55">
        <v>0</v>
      </c>
      <c r="K5743" s="55">
        <v>0</v>
      </c>
      <c r="L5743" s="55">
        <v>0</v>
      </c>
      <c r="M5743" s="56">
        <v>28498186.818587385</v>
      </c>
    </row>
    <row r="5744" spans="1:13" x14ac:dyDescent="0.4">
      <c r="A5744" s="51"/>
      <c r="B5744" s="52">
        <v>5726</v>
      </c>
      <c r="C5744" s="52">
        <v>0</v>
      </c>
      <c r="D5744" s="52">
        <v>20231377.203372065</v>
      </c>
      <c r="E5744" s="52">
        <v>0</v>
      </c>
      <c r="F5744" s="52">
        <v>0</v>
      </c>
      <c r="G5744" s="52">
        <v>0</v>
      </c>
      <c r="H5744" s="52">
        <v>0</v>
      </c>
      <c r="I5744" s="52">
        <v>0</v>
      </c>
      <c r="J5744" s="52">
        <v>0</v>
      </c>
      <c r="K5744" s="52">
        <v>0</v>
      </c>
      <c r="L5744" s="52">
        <v>0</v>
      </c>
      <c r="M5744" s="53">
        <v>20231377.203372065</v>
      </c>
    </row>
    <row r="5745" spans="1:13" x14ac:dyDescent="0.4">
      <c r="A5745" s="54"/>
      <c r="B5745" s="55">
        <v>5727</v>
      </c>
      <c r="C5745" s="55">
        <v>0</v>
      </c>
      <c r="D5745" s="55">
        <v>0</v>
      </c>
      <c r="E5745" s="55">
        <v>40928116.448788583</v>
      </c>
      <c r="F5745" s="55">
        <v>0</v>
      </c>
      <c r="G5745" s="55">
        <v>0</v>
      </c>
      <c r="H5745" s="55">
        <v>0</v>
      </c>
      <c r="I5745" s="55">
        <v>12605755.940889347</v>
      </c>
      <c r="J5745" s="55">
        <v>0</v>
      </c>
      <c r="K5745" s="55">
        <v>0</v>
      </c>
      <c r="L5745" s="55">
        <v>0</v>
      </c>
      <c r="M5745" s="56">
        <v>53533872.389677927</v>
      </c>
    </row>
    <row r="5746" spans="1:13" x14ac:dyDescent="0.4">
      <c r="A5746" s="51"/>
      <c r="B5746" s="52">
        <v>5728</v>
      </c>
      <c r="C5746" s="52">
        <v>0</v>
      </c>
      <c r="D5746" s="52">
        <v>0</v>
      </c>
      <c r="E5746" s="52">
        <v>0</v>
      </c>
      <c r="F5746" s="52">
        <v>0</v>
      </c>
      <c r="G5746" s="52">
        <v>0</v>
      </c>
      <c r="H5746" s="52">
        <v>6349386.667168566</v>
      </c>
      <c r="I5746" s="52">
        <v>0</v>
      </c>
      <c r="J5746" s="52">
        <v>0</v>
      </c>
      <c r="K5746" s="52">
        <v>0</v>
      </c>
      <c r="L5746" s="52">
        <v>51071826.99049221</v>
      </c>
      <c r="M5746" s="53">
        <v>57421213.657660775</v>
      </c>
    </row>
    <row r="5747" spans="1:13" x14ac:dyDescent="0.4">
      <c r="A5747" s="54"/>
      <c r="B5747" s="55">
        <v>5729</v>
      </c>
      <c r="C5747" s="55">
        <v>0</v>
      </c>
      <c r="D5747" s="55">
        <v>0</v>
      </c>
      <c r="E5747" s="55">
        <v>0</v>
      </c>
      <c r="F5747" s="55">
        <v>0</v>
      </c>
      <c r="G5747" s="55">
        <v>0</v>
      </c>
      <c r="H5747" s="55">
        <v>0</v>
      </c>
      <c r="I5747" s="55">
        <v>26959696.258903965</v>
      </c>
      <c r="J5747" s="55">
        <v>0</v>
      </c>
      <c r="K5747" s="55">
        <v>0</v>
      </c>
      <c r="L5747" s="55">
        <v>14089341.104976485</v>
      </c>
      <c r="M5747" s="56">
        <v>41049037.363880448</v>
      </c>
    </row>
    <row r="5748" spans="1:13" x14ac:dyDescent="0.4">
      <c r="A5748" s="51"/>
      <c r="B5748" s="52">
        <v>5730</v>
      </c>
      <c r="C5748" s="52">
        <v>0</v>
      </c>
      <c r="D5748" s="52">
        <v>20216692.725633822</v>
      </c>
      <c r="E5748" s="52">
        <v>0</v>
      </c>
      <c r="F5748" s="52">
        <v>0</v>
      </c>
      <c r="G5748" s="52">
        <v>0</v>
      </c>
      <c r="H5748" s="52">
        <v>62217714.874763407</v>
      </c>
      <c r="I5748" s="52">
        <v>0</v>
      </c>
      <c r="J5748" s="52">
        <v>0</v>
      </c>
      <c r="K5748" s="52">
        <v>0</v>
      </c>
      <c r="L5748" s="52">
        <v>0</v>
      </c>
      <c r="M5748" s="53">
        <v>82434407.600397229</v>
      </c>
    </row>
    <row r="5749" spans="1:13" x14ac:dyDescent="0.4">
      <c r="A5749" s="54"/>
      <c r="B5749" s="55">
        <v>5731</v>
      </c>
      <c r="C5749" s="55">
        <v>0</v>
      </c>
      <c r="D5749" s="55">
        <v>5806463.8720489386</v>
      </c>
      <c r="E5749" s="55">
        <v>0</v>
      </c>
      <c r="F5749" s="55">
        <v>0</v>
      </c>
      <c r="G5749" s="55">
        <v>0</v>
      </c>
      <c r="H5749" s="55">
        <v>0</v>
      </c>
      <c r="I5749" s="55">
        <v>0</v>
      </c>
      <c r="J5749" s="55">
        <v>0</v>
      </c>
      <c r="K5749" s="55">
        <v>0</v>
      </c>
      <c r="L5749" s="55">
        <v>0</v>
      </c>
      <c r="M5749" s="56">
        <v>12507928.089514269</v>
      </c>
    </row>
    <row r="5750" spans="1:13" x14ac:dyDescent="0.4">
      <c r="A5750" s="51"/>
      <c r="B5750" s="52">
        <v>5732</v>
      </c>
      <c r="C5750" s="52">
        <v>6475239.4564871024</v>
      </c>
      <c r="D5750" s="52">
        <v>0</v>
      </c>
      <c r="E5750" s="52">
        <v>5903292.8510898687</v>
      </c>
      <c r="F5750" s="52">
        <v>0</v>
      </c>
      <c r="G5750" s="52">
        <v>0</v>
      </c>
      <c r="H5750" s="52">
        <v>0</v>
      </c>
      <c r="I5750" s="52">
        <v>0</v>
      </c>
      <c r="J5750" s="52">
        <v>15587522.308114642</v>
      </c>
      <c r="K5750" s="52">
        <v>0</v>
      </c>
      <c r="L5750" s="52">
        <v>0</v>
      </c>
      <c r="M5750" s="53">
        <v>12378532.307576971</v>
      </c>
    </row>
    <row r="5751" spans="1:13" x14ac:dyDescent="0.4">
      <c r="A5751" s="54"/>
      <c r="B5751" s="55">
        <v>5733</v>
      </c>
      <c r="C5751" s="55">
        <v>0</v>
      </c>
      <c r="D5751" s="55">
        <v>0</v>
      </c>
      <c r="E5751" s="55">
        <v>0</v>
      </c>
      <c r="F5751" s="55">
        <v>0</v>
      </c>
      <c r="G5751" s="55">
        <v>0</v>
      </c>
      <c r="H5751" s="55">
        <v>0</v>
      </c>
      <c r="I5751" s="55">
        <v>0</v>
      </c>
      <c r="J5751" s="55">
        <v>0</v>
      </c>
      <c r="K5751" s="55">
        <v>0</v>
      </c>
      <c r="L5751" s="55">
        <v>0</v>
      </c>
      <c r="M5751" s="56">
        <v>0</v>
      </c>
    </row>
    <row r="5752" spans="1:13" x14ac:dyDescent="0.4">
      <c r="A5752" s="51"/>
      <c r="B5752" s="52">
        <v>5734</v>
      </c>
      <c r="C5752" s="52">
        <v>0</v>
      </c>
      <c r="D5752" s="52">
        <v>0</v>
      </c>
      <c r="E5752" s="52">
        <v>0</v>
      </c>
      <c r="F5752" s="52">
        <v>0</v>
      </c>
      <c r="G5752" s="52">
        <v>0</v>
      </c>
      <c r="H5752" s="52">
        <v>0</v>
      </c>
      <c r="I5752" s="52">
        <v>0</v>
      </c>
      <c r="J5752" s="52">
        <v>0</v>
      </c>
      <c r="K5752" s="52">
        <v>0</v>
      </c>
      <c r="L5752" s="52">
        <v>0</v>
      </c>
      <c r="M5752" s="53">
        <v>0</v>
      </c>
    </row>
    <row r="5753" spans="1:13" x14ac:dyDescent="0.4">
      <c r="A5753" s="54"/>
      <c r="B5753" s="55">
        <v>5735</v>
      </c>
      <c r="C5753" s="55">
        <v>0</v>
      </c>
      <c r="D5753" s="55">
        <v>0</v>
      </c>
      <c r="E5753" s="55">
        <v>0</v>
      </c>
      <c r="F5753" s="55">
        <v>0</v>
      </c>
      <c r="G5753" s="55">
        <v>0</v>
      </c>
      <c r="H5753" s="55">
        <v>0</v>
      </c>
      <c r="I5753" s="55">
        <v>0</v>
      </c>
      <c r="J5753" s="55">
        <v>0</v>
      </c>
      <c r="K5753" s="55">
        <v>0</v>
      </c>
      <c r="L5753" s="55">
        <v>0</v>
      </c>
      <c r="M5753" s="56">
        <v>0</v>
      </c>
    </row>
    <row r="5754" spans="1:13" x14ac:dyDescent="0.4">
      <c r="A5754" s="51"/>
      <c r="B5754" s="52">
        <v>5736</v>
      </c>
      <c r="C5754" s="52">
        <v>0</v>
      </c>
      <c r="D5754" s="52">
        <v>0</v>
      </c>
      <c r="E5754" s="52">
        <v>0</v>
      </c>
      <c r="F5754" s="52">
        <v>0</v>
      </c>
      <c r="G5754" s="52">
        <v>0</v>
      </c>
      <c r="H5754" s="52">
        <v>0</v>
      </c>
      <c r="I5754" s="52">
        <v>0</v>
      </c>
      <c r="J5754" s="52">
        <v>0</v>
      </c>
      <c r="K5754" s="52">
        <v>0</v>
      </c>
      <c r="L5754" s="52">
        <v>0</v>
      </c>
      <c r="M5754" s="53">
        <v>0</v>
      </c>
    </row>
    <row r="5755" spans="1:13" x14ac:dyDescent="0.4">
      <c r="A5755" s="54"/>
      <c r="B5755" s="55">
        <v>5737</v>
      </c>
      <c r="C5755" s="55">
        <v>0</v>
      </c>
      <c r="D5755" s="55">
        <v>0</v>
      </c>
      <c r="E5755" s="55">
        <v>0</v>
      </c>
      <c r="F5755" s="55">
        <v>21391320.008992277</v>
      </c>
      <c r="G5755" s="55">
        <v>0</v>
      </c>
      <c r="H5755" s="55">
        <v>0</v>
      </c>
      <c r="I5755" s="55">
        <v>0</v>
      </c>
      <c r="J5755" s="55">
        <v>0</v>
      </c>
      <c r="K5755" s="55">
        <v>0</v>
      </c>
      <c r="L5755" s="55">
        <v>0</v>
      </c>
      <c r="M5755" s="56">
        <v>21391320.008992277</v>
      </c>
    </row>
    <row r="5756" spans="1:13" x14ac:dyDescent="0.4">
      <c r="A5756" s="51"/>
      <c r="B5756" s="52">
        <v>5738</v>
      </c>
      <c r="C5756" s="52">
        <v>0</v>
      </c>
      <c r="D5756" s="52">
        <v>0</v>
      </c>
      <c r="E5756" s="52">
        <v>0</v>
      </c>
      <c r="F5756" s="52">
        <v>0</v>
      </c>
      <c r="G5756" s="52">
        <v>7582795.9005945474</v>
      </c>
      <c r="H5756" s="52">
        <v>0</v>
      </c>
      <c r="I5756" s="52">
        <v>0</v>
      </c>
      <c r="J5756" s="52">
        <v>0</v>
      </c>
      <c r="K5756" s="52">
        <v>0</v>
      </c>
      <c r="L5756" s="52">
        <v>0</v>
      </c>
      <c r="M5756" s="53">
        <v>7582795.9005945474</v>
      </c>
    </row>
    <row r="5757" spans="1:13" x14ac:dyDescent="0.4">
      <c r="A5757" s="54"/>
      <c r="B5757" s="55">
        <v>5739</v>
      </c>
      <c r="C5757" s="55">
        <v>0</v>
      </c>
      <c r="D5757" s="55">
        <v>0</v>
      </c>
      <c r="E5757" s="55">
        <v>0</v>
      </c>
      <c r="F5757" s="55">
        <v>0</v>
      </c>
      <c r="G5757" s="55">
        <v>0</v>
      </c>
      <c r="H5757" s="55">
        <v>0</v>
      </c>
      <c r="I5757" s="55">
        <v>0</v>
      </c>
      <c r="J5757" s="55">
        <v>11087942.964012582</v>
      </c>
      <c r="K5757" s="55">
        <v>0</v>
      </c>
      <c r="L5757" s="55">
        <v>0</v>
      </c>
      <c r="M5757" s="56">
        <v>0</v>
      </c>
    </row>
    <row r="5758" spans="1:13" x14ac:dyDescent="0.4">
      <c r="A5758" s="51"/>
      <c r="B5758" s="52">
        <v>5740</v>
      </c>
      <c r="C5758" s="52">
        <v>0</v>
      </c>
      <c r="D5758" s="52">
        <v>0</v>
      </c>
      <c r="E5758" s="52">
        <v>0</v>
      </c>
      <c r="F5758" s="52">
        <v>0</v>
      </c>
      <c r="G5758" s="52">
        <v>0</v>
      </c>
      <c r="H5758" s="52">
        <v>0</v>
      </c>
      <c r="I5758" s="52">
        <v>0</v>
      </c>
      <c r="J5758" s="52">
        <v>0</v>
      </c>
      <c r="K5758" s="52">
        <v>0</v>
      </c>
      <c r="L5758" s="52">
        <v>0</v>
      </c>
      <c r="M5758" s="53">
        <v>0</v>
      </c>
    </row>
    <row r="5759" spans="1:13" x14ac:dyDescent="0.4">
      <c r="A5759" s="54"/>
      <c r="B5759" s="55">
        <v>5741</v>
      </c>
      <c r="C5759" s="55">
        <v>0</v>
      </c>
      <c r="D5759" s="55">
        <v>0</v>
      </c>
      <c r="E5759" s="55">
        <v>0</v>
      </c>
      <c r="F5759" s="55">
        <v>0</v>
      </c>
      <c r="G5759" s="55">
        <v>0</v>
      </c>
      <c r="H5759" s="55">
        <v>0</v>
      </c>
      <c r="I5759" s="55">
        <v>14157126.029850662</v>
      </c>
      <c r="J5759" s="55">
        <v>0</v>
      </c>
      <c r="K5759" s="55">
        <v>0</v>
      </c>
      <c r="L5759" s="55">
        <v>0</v>
      </c>
      <c r="M5759" s="56">
        <v>14157126.029850662</v>
      </c>
    </row>
    <row r="5760" spans="1:13" x14ac:dyDescent="0.4">
      <c r="A5760" s="51"/>
      <c r="B5760" s="52">
        <v>5742</v>
      </c>
      <c r="C5760" s="52">
        <v>0</v>
      </c>
      <c r="D5760" s="52">
        <v>0</v>
      </c>
      <c r="E5760" s="52">
        <v>0</v>
      </c>
      <c r="F5760" s="52">
        <v>0</v>
      </c>
      <c r="G5760" s="52">
        <v>0</v>
      </c>
      <c r="H5760" s="52">
        <v>0</v>
      </c>
      <c r="I5760" s="52">
        <v>0</v>
      </c>
      <c r="J5760" s="52">
        <v>0</v>
      </c>
      <c r="K5760" s="52">
        <v>0</v>
      </c>
      <c r="L5760" s="52">
        <v>0</v>
      </c>
      <c r="M5760" s="53">
        <v>0</v>
      </c>
    </row>
    <row r="5761" spans="1:13" x14ac:dyDescent="0.4">
      <c r="A5761" s="54"/>
      <c r="B5761" s="55">
        <v>5743</v>
      </c>
      <c r="C5761" s="55">
        <v>0</v>
      </c>
      <c r="D5761" s="55">
        <v>0</v>
      </c>
      <c r="E5761" s="55">
        <v>0</v>
      </c>
      <c r="F5761" s="55">
        <v>0</v>
      </c>
      <c r="G5761" s="55">
        <v>0</v>
      </c>
      <c r="H5761" s="55">
        <v>0</v>
      </c>
      <c r="I5761" s="55">
        <v>0</v>
      </c>
      <c r="J5761" s="55">
        <v>0</v>
      </c>
      <c r="K5761" s="55">
        <v>0</v>
      </c>
      <c r="L5761" s="55">
        <v>0</v>
      </c>
      <c r="M5761" s="56">
        <v>0</v>
      </c>
    </row>
    <row r="5762" spans="1:13" x14ac:dyDescent="0.4">
      <c r="A5762" s="51"/>
      <c r="B5762" s="52">
        <v>5744</v>
      </c>
      <c r="C5762" s="52">
        <v>0</v>
      </c>
      <c r="D5762" s="52">
        <v>0</v>
      </c>
      <c r="E5762" s="52">
        <v>465011026.16844875</v>
      </c>
      <c r="F5762" s="52">
        <v>0</v>
      </c>
      <c r="G5762" s="52">
        <v>0</v>
      </c>
      <c r="H5762" s="52">
        <v>0</v>
      </c>
      <c r="I5762" s="52">
        <v>6486076.0489179734</v>
      </c>
      <c r="J5762" s="52">
        <v>0</v>
      </c>
      <c r="K5762" s="52">
        <v>0</v>
      </c>
      <c r="L5762" s="52">
        <v>0</v>
      </c>
      <c r="M5762" s="53">
        <v>471497102.2173667</v>
      </c>
    </row>
    <row r="5763" spans="1:13" x14ac:dyDescent="0.4">
      <c r="A5763" s="54"/>
      <c r="B5763" s="55">
        <v>5745</v>
      </c>
      <c r="C5763" s="55">
        <v>18501048.844950151</v>
      </c>
      <c r="D5763" s="55">
        <v>0</v>
      </c>
      <c r="E5763" s="55">
        <v>0</v>
      </c>
      <c r="F5763" s="55">
        <v>0</v>
      </c>
      <c r="G5763" s="55">
        <v>0</v>
      </c>
      <c r="H5763" s="55">
        <v>5759478.5234661568</v>
      </c>
      <c r="I5763" s="55">
        <v>0</v>
      </c>
      <c r="J5763" s="55">
        <v>0</v>
      </c>
      <c r="K5763" s="55">
        <v>0</v>
      </c>
      <c r="L5763" s="55">
        <v>0</v>
      </c>
      <c r="M5763" s="56">
        <v>24260527.368416309</v>
      </c>
    </row>
    <row r="5764" spans="1:13" x14ac:dyDescent="0.4">
      <c r="A5764" s="51"/>
      <c r="B5764" s="52">
        <v>5746</v>
      </c>
      <c r="C5764" s="52">
        <v>0</v>
      </c>
      <c r="D5764" s="52">
        <v>0</v>
      </c>
      <c r="E5764" s="52">
        <v>6179597.5288096759</v>
      </c>
      <c r="F5764" s="52">
        <v>0</v>
      </c>
      <c r="G5764" s="52">
        <v>0</v>
      </c>
      <c r="H5764" s="52">
        <v>0</v>
      </c>
      <c r="I5764" s="52">
        <v>0</v>
      </c>
      <c r="J5764" s="52">
        <v>0</v>
      </c>
      <c r="K5764" s="52">
        <v>0</v>
      </c>
      <c r="L5764" s="52">
        <v>0</v>
      </c>
      <c r="M5764" s="53">
        <v>21975049.793683447</v>
      </c>
    </row>
    <row r="5765" spans="1:13" x14ac:dyDescent="0.4">
      <c r="A5765" s="54"/>
      <c r="B5765" s="55">
        <v>5747</v>
      </c>
      <c r="C5765" s="55">
        <v>0</v>
      </c>
      <c r="D5765" s="55">
        <v>0</v>
      </c>
      <c r="E5765" s="55">
        <v>16732387.837556612</v>
      </c>
      <c r="F5765" s="55">
        <v>0</v>
      </c>
      <c r="G5765" s="55">
        <v>0</v>
      </c>
      <c r="H5765" s="55">
        <v>0</v>
      </c>
      <c r="I5765" s="55">
        <v>0</v>
      </c>
      <c r="J5765" s="55">
        <v>0</v>
      </c>
      <c r="K5765" s="55">
        <v>0</v>
      </c>
      <c r="L5765" s="55">
        <v>0</v>
      </c>
      <c r="M5765" s="56">
        <v>16732387.837556612</v>
      </c>
    </row>
    <row r="5766" spans="1:13" x14ac:dyDescent="0.4">
      <c r="A5766" s="51"/>
      <c r="B5766" s="52">
        <v>5748</v>
      </c>
      <c r="C5766" s="52">
        <v>0</v>
      </c>
      <c r="D5766" s="52">
        <v>0</v>
      </c>
      <c r="E5766" s="52">
        <v>0</v>
      </c>
      <c r="F5766" s="52">
        <v>0</v>
      </c>
      <c r="G5766" s="52">
        <v>0</v>
      </c>
      <c r="H5766" s="52">
        <v>0</v>
      </c>
      <c r="I5766" s="52">
        <v>0</v>
      </c>
      <c r="J5766" s="52">
        <v>0</v>
      </c>
      <c r="K5766" s="52">
        <v>0</v>
      </c>
      <c r="L5766" s="52">
        <v>0</v>
      </c>
      <c r="M5766" s="53">
        <v>0</v>
      </c>
    </row>
    <row r="5767" spans="1:13" x14ac:dyDescent="0.4">
      <c r="A5767" s="54"/>
      <c r="B5767" s="55">
        <v>5749</v>
      </c>
      <c r="C5767" s="55">
        <v>0</v>
      </c>
      <c r="D5767" s="55">
        <v>0</v>
      </c>
      <c r="E5767" s="55">
        <v>0</v>
      </c>
      <c r="F5767" s="55">
        <v>0</v>
      </c>
      <c r="G5767" s="55">
        <v>0</v>
      </c>
      <c r="H5767" s="55">
        <v>0</v>
      </c>
      <c r="I5767" s="55">
        <v>0</v>
      </c>
      <c r="J5767" s="55">
        <v>0</v>
      </c>
      <c r="K5767" s="55">
        <v>0</v>
      </c>
      <c r="L5767" s="55">
        <v>31223527.180455491</v>
      </c>
      <c r="M5767" s="56">
        <v>31223527.180455491</v>
      </c>
    </row>
    <row r="5768" spans="1:13" x14ac:dyDescent="0.4">
      <c r="A5768" s="51"/>
      <c r="B5768" s="52">
        <v>5750</v>
      </c>
      <c r="C5768" s="52">
        <v>0</v>
      </c>
      <c r="D5768" s="52">
        <v>0</v>
      </c>
      <c r="E5768" s="52">
        <v>0</v>
      </c>
      <c r="F5768" s="52">
        <v>0</v>
      </c>
      <c r="G5768" s="52">
        <v>0</v>
      </c>
      <c r="H5768" s="52">
        <v>0</v>
      </c>
      <c r="I5768" s="52">
        <v>0</v>
      </c>
      <c r="J5768" s="52">
        <v>0</v>
      </c>
      <c r="K5768" s="52">
        <v>0</v>
      </c>
      <c r="L5768" s="52">
        <v>0</v>
      </c>
      <c r="M5768" s="53">
        <v>0</v>
      </c>
    </row>
    <row r="5769" spans="1:13" x14ac:dyDescent="0.4">
      <c r="A5769" s="54"/>
      <c r="B5769" s="55">
        <v>5751</v>
      </c>
      <c r="C5769" s="55">
        <v>0</v>
      </c>
      <c r="D5769" s="55">
        <v>0</v>
      </c>
      <c r="E5769" s="55">
        <v>0</v>
      </c>
      <c r="F5769" s="55">
        <v>0</v>
      </c>
      <c r="G5769" s="55">
        <v>0</v>
      </c>
      <c r="H5769" s="55">
        <v>0</v>
      </c>
      <c r="I5769" s="55">
        <v>0</v>
      </c>
      <c r="J5769" s="55">
        <v>0</v>
      </c>
      <c r="K5769" s="55">
        <v>0</v>
      </c>
      <c r="L5769" s="55">
        <v>0</v>
      </c>
      <c r="M5769" s="56">
        <v>0</v>
      </c>
    </row>
    <row r="5770" spans="1:13" x14ac:dyDescent="0.4">
      <c r="A5770" s="51"/>
      <c r="B5770" s="52">
        <v>5752</v>
      </c>
      <c r="C5770" s="52">
        <v>0</v>
      </c>
      <c r="D5770" s="52">
        <v>0</v>
      </c>
      <c r="E5770" s="52">
        <v>0</v>
      </c>
      <c r="F5770" s="52">
        <v>0</v>
      </c>
      <c r="G5770" s="52">
        <v>0</v>
      </c>
      <c r="H5770" s="52">
        <v>0</v>
      </c>
      <c r="I5770" s="52">
        <v>0</v>
      </c>
      <c r="J5770" s="52">
        <v>0</v>
      </c>
      <c r="K5770" s="52">
        <v>0</v>
      </c>
      <c r="L5770" s="52">
        <v>0</v>
      </c>
      <c r="M5770" s="53">
        <v>0</v>
      </c>
    </row>
    <row r="5771" spans="1:13" x14ac:dyDescent="0.4">
      <c r="A5771" s="54"/>
      <c r="B5771" s="55">
        <v>5753</v>
      </c>
      <c r="C5771" s="55">
        <v>0</v>
      </c>
      <c r="D5771" s="55">
        <v>0</v>
      </c>
      <c r="E5771" s="55">
        <v>0</v>
      </c>
      <c r="F5771" s="55">
        <v>0</v>
      </c>
      <c r="G5771" s="55">
        <v>0</v>
      </c>
      <c r="H5771" s="55">
        <v>0</v>
      </c>
      <c r="I5771" s="55">
        <v>0</v>
      </c>
      <c r="J5771" s="55">
        <v>0</v>
      </c>
      <c r="K5771" s="55">
        <v>0</v>
      </c>
      <c r="L5771" s="55">
        <v>0</v>
      </c>
      <c r="M5771" s="56">
        <v>0</v>
      </c>
    </row>
    <row r="5772" spans="1:13" x14ac:dyDescent="0.4">
      <c r="A5772" s="51"/>
      <c r="B5772" s="52">
        <v>5754</v>
      </c>
      <c r="C5772" s="52">
        <v>0</v>
      </c>
      <c r="D5772" s="52">
        <v>0</v>
      </c>
      <c r="E5772" s="52">
        <v>0</v>
      </c>
      <c r="F5772" s="52">
        <v>0</v>
      </c>
      <c r="G5772" s="52">
        <v>0</v>
      </c>
      <c r="H5772" s="52">
        <v>0</v>
      </c>
      <c r="I5772" s="52">
        <v>0</v>
      </c>
      <c r="J5772" s="52">
        <v>0</v>
      </c>
      <c r="K5772" s="52">
        <v>19989758.543675669</v>
      </c>
      <c r="L5772" s="52">
        <v>0</v>
      </c>
      <c r="M5772" s="53">
        <v>19989758.543675669</v>
      </c>
    </row>
    <row r="5773" spans="1:13" x14ac:dyDescent="0.4">
      <c r="A5773" s="54"/>
      <c r="B5773" s="55">
        <v>5755</v>
      </c>
      <c r="C5773" s="55">
        <v>0</v>
      </c>
      <c r="D5773" s="55">
        <v>6970095.8983530672</v>
      </c>
      <c r="E5773" s="55">
        <v>0</v>
      </c>
      <c r="F5773" s="55">
        <v>8632154.2865117453</v>
      </c>
      <c r="G5773" s="55">
        <v>0</v>
      </c>
      <c r="H5773" s="55">
        <v>8268775.0435020588</v>
      </c>
      <c r="I5773" s="55">
        <v>0</v>
      </c>
      <c r="J5773" s="55">
        <v>9053353.0807802863</v>
      </c>
      <c r="K5773" s="55">
        <v>0</v>
      </c>
      <c r="L5773" s="55">
        <v>0</v>
      </c>
      <c r="M5773" s="56">
        <v>23871025.22836687</v>
      </c>
    </row>
    <row r="5774" spans="1:13" x14ac:dyDescent="0.4">
      <c r="A5774" s="51"/>
      <c r="B5774" s="52">
        <v>5756</v>
      </c>
      <c r="C5774" s="52">
        <v>0</v>
      </c>
      <c r="D5774" s="52">
        <v>0</v>
      </c>
      <c r="E5774" s="52">
        <v>0</v>
      </c>
      <c r="F5774" s="52">
        <v>0</v>
      </c>
      <c r="G5774" s="52">
        <v>0</v>
      </c>
      <c r="H5774" s="52">
        <v>0</v>
      </c>
      <c r="I5774" s="52">
        <v>0</v>
      </c>
      <c r="J5774" s="52">
        <v>0</v>
      </c>
      <c r="K5774" s="52">
        <v>0</v>
      </c>
      <c r="L5774" s="52">
        <v>0</v>
      </c>
      <c r="M5774" s="53">
        <v>0</v>
      </c>
    </row>
    <row r="5775" spans="1:13" x14ac:dyDescent="0.4">
      <c r="A5775" s="54"/>
      <c r="B5775" s="55">
        <v>5757</v>
      </c>
      <c r="C5775" s="55">
        <v>0</v>
      </c>
      <c r="D5775" s="55">
        <v>0</v>
      </c>
      <c r="E5775" s="55">
        <v>0</v>
      </c>
      <c r="F5775" s="55">
        <v>0</v>
      </c>
      <c r="G5775" s="55">
        <v>0</v>
      </c>
      <c r="H5775" s="55">
        <v>0</v>
      </c>
      <c r="I5775" s="55">
        <v>0</v>
      </c>
      <c r="J5775" s="55">
        <v>0</v>
      </c>
      <c r="K5775" s="55">
        <v>0</v>
      </c>
      <c r="L5775" s="55">
        <v>0</v>
      </c>
      <c r="M5775" s="56">
        <v>0</v>
      </c>
    </row>
    <row r="5776" spans="1:13" x14ac:dyDescent="0.4">
      <c r="A5776" s="51"/>
      <c r="B5776" s="52">
        <v>5758</v>
      </c>
      <c r="C5776" s="52">
        <v>20558701.033128224</v>
      </c>
      <c r="D5776" s="52">
        <v>0</v>
      </c>
      <c r="E5776" s="52">
        <v>7031388.6595469248</v>
      </c>
      <c r="F5776" s="52">
        <v>0</v>
      </c>
      <c r="G5776" s="52">
        <v>0</v>
      </c>
      <c r="H5776" s="52">
        <v>0</v>
      </c>
      <c r="I5776" s="52">
        <v>0</v>
      </c>
      <c r="J5776" s="52">
        <v>0</v>
      </c>
      <c r="K5776" s="52">
        <v>0</v>
      </c>
      <c r="L5776" s="52">
        <v>0</v>
      </c>
      <c r="M5776" s="53">
        <v>27590089.692675151</v>
      </c>
    </row>
    <row r="5777" spans="1:13" x14ac:dyDescent="0.4">
      <c r="A5777" s="54"/>
      <c r="B5777" s="55">
        <v>5759</v>
      </c>
      <c r="C5777" s="55">
        <v>0</v>
      </c>
      <c r="D5777" s="55">
        <v>0</v>
      </c>
      <c r="E5777" s="55">
        <v>0</v>
      </c>
      <c r="F5777" s="55">
        <v>94207596.846797198</v>
      </c>
      <c r="G5777" s="55">
        <v>0</v>
      </c>
      <c r="H5777" s="55">
        <v>0</v>
      </c>
      <c r="I5777" s="55">
        <v>0</v>
      </c>
      <c r="J5777" s="55">
        <v>0</v>
      </c>
      <c r="K5777" s="55">
        <v>0</v>
      </c>
      <c r="L5777" s="55">
        <v>0</v>
      </c>
      <c r="M5777" s="56">
        <v>94207596.846797198</v>
      </c>
    </row>
    <row r="5778" spans="1:13" x14ac:dyDescent="0.4">
      <c r="A5778" s="51"/>
      <c r="B5778" s="52">
        <v>5760</v>
      </c>
      <c r="C5778" s="52">
        <v>0</v>
      </c>
      <c r="D5778" s="52">
        <v>0</v>
      </c>
      <c r="E5778" s="52">
        <v>55635541.217515528</v>
      </c>
      <c r="F5778" s="52">
        <v>0</v>
      </c>
      <c r="G5778" s="52">
        <v>0</v>
      </c>
      <c r="H5778" s="52">
        <v>0</v>
      </c>
      <c r="I5778" s="52">
        <v>0</v>
      </c>
      <c r="J5778" s="52">
        <v>0</v>
      </c>
      <c r="K5778" s="52">
        <v>0</v>
      </c>
      <c r="L5778" s="52">
        <v>0</v>
      </c>
      <c r="M5778" s="53">
        <v>55635541.217515528</v>
      </c>
    </row>
    <row r="5779" spans="1:13" x14ac:dyDescent="0.4">
      <c r="A5779" s="54"/>
      <c r="B5779" s="55">
        <v>5761</v>
      </c>
      <c r="C5779" s="55">
        <v>0</v>
      </c>
      <c r="D5779" s="55">
        <v>0</v>
      </c>
      <c r="E5779" s="55">
        <v>0</v>
      </c>
      <c r="F5779" s="55">
        <v>0</v>
      </c>
      <c r="G5779" s="55">
        <v>0</v>
      </c>
      <c r="H5779" s="55">
        <v>0</v>
      </c>
      <c r="I5779" s="55">
        <v>0</v>
      </c>
      <c r="J5779" s="55">
        <v>0</v>
      </c>
      <c r="K5779" s="55">
        <v>0</v>
      </c>
      <c r="L5779" s="55">
        <v>0</v>
      </c>
      <c r="M5779" s="56">
        <v>0</v>
      </c>
    </row>
    <row r="5780" spans="1:13" x14ac:dyDescent="0.4">
      <c r="A5780" s="51"/>
      <c r="B5780" s="52">
        <v>5762</v>
      </c>
      <c r="C5780" s="52">
        <v>0</v>
      </c>
      <c r="D5780" s="52">
        <v>0</v>
      </c>
      <c r="E5780" s="52">
        <v>0</v>
      </c>
      <c r="F5780" s="52">
        <v>0</v>
      </c>
      <c r="G5780" s="52">
        <v>0</v>
      </c>
      <c r="H5780" s="52">
        <v>0</v>
      </c>
      <c r="I5780" s="52">
        <v>0</v>
      </c>
      <c r="J5780" s="52">
        <v>0</v>
      </c>
      <c r="K5780" s="52">
        <v>0</v>
      </c>
      <c r="L5780" s="52">
        <v>0</v>
      </c>
      <c r="M5780" s="53">
        <v>0</v>
      </c>
    </row>
    <row r="5781" spans="1:13" x14ac:dyDescent="0.4">
      <c r="A5781" s="54"/>
      <c r="B5781" s="55">
        <v>5763</v>
      </c>
      <c r="C5781" s="55">
        <v>0</v>
      </c>
      <c r="D5781" s="55">
        <v>0</v>
      </c>
      <c r="E5781" s="55">
        <v>0</v>
      </c>
      <c r="F5781" s="55">
        <v>0</v>
      </c>
      <c r="G5781" s="55">
        <v>0</v>
      </c>
      <c r="H5781" s="55">
        <v>0</v>
      </c>
      <c r="I5781" s="55">
        <v>0</v>
      </c>
      <c r="J5781" s="55">
        <v>0</v>
      </c>
      <c r="K5781" s="55">
        <v>44835235.744477347</v>
      </c>
      <c r="L5781" s="55">
        <v>0</v>
      </c>
      <c r="M5781" s="56">
        <v>53711199.998412855</v>
      </c>
    </row>
    <row r="5782" spans="1:13" x14ac:dyDescent="0.4">
      <c r="A5782" s="51"/>
      <c r="B5782" s="52">
        <v>5764</v>
      </c>
      <c r="C5782" s="52">
        <v>10949316.183282761</v>
      </c>
      <c r="D5782" s="52">
        <v>0</v>
      </c>
      <c r="E5782" s="52">
        <v>0</v>
      </c>
      <c r="F5782" s="52">
        <v>0</v>
      </c>
      <c r="G5782" s="52">
        <v>6733275.6562458221</v>
      </c>
      <c r="H5782" s="52">
        <v>5818198.5484252647</v>
      </c>
      <c r="I5782" s="52">
        <v>0</v>
      </c>
      <c r="J5782" s="52">
        <v>0</v>
      </c>
      <c r="K5782" s="52">
        <v>0</v>
      </c>
      <c r="L5782" s="52">
        <v>0</v>
      </c>
      <c r="M5782" s="53">
        <v>23500790.387953848</v>
      </c>
    </row>
    <row r="5783" spans="1:13" x14ac:dyDescent="0.4">
      <c r="A5783" s="54"/>
      <c r="B5783" s="55">
        <v>5765</v>
      </c>
      <c r="C5783" s="55">
        <v>0</v>
      </c>
      <c r="D5783" s="55">
        <v>0</v>
      </c>
      <c r="E5783" s="55">
        <v>0</v>
      </c>
      <c r="F5783" s="55">
        <v>0</v>
      </c>
      <c r="G5783" s="55">
        <v>0</v>
      </c>
      <c r="H5783" s="55">
        <v>0</v>
      </c>
      <c r="I5783" s="55">
        <v>0</v>
      </c>
      <c r="J5783" s="55">
        <v>0</v>
      </c>
      <c r="K5783" s="55">
        <v>0</v>
      </c>
      <c r="L5783" s="55">
        <v>0</v>
      </c>
      <c r="M5783" s="56">
        <v>39696463.515480831</v>
      </c>
    </row>
    <row r="5784" spans="1:13" x14ac:dyDescent="0.4">
      <c r="A5784" s="51"/>
      <c r="B5784" s="52">
        <v>5766</v>
      </c>
      <c r="C5784" s="52">
        <v>37164913.112923726</v>
      </c>
      <c r="D5784" s="52">
        <v>0</v>
      </c>
      <c r="E5784" s="52">
        <v>0</v>
      </c>
      <c r="F5784" s="52">
        <v>0</v>
      </c>
      <c r="G5784" s="52">
        <v>0</v>
      </c>
      <c r="H5784" s="52">
        <v>0</v>
      </c>
      <c r="I5784" s="52">
        <v>0</v>
      </c>
      <c r="J5784" s="52">
        <v>0</v>
      </c>
      <c r="K5784" s="52">
        <v>0</v>
      </c>
      <c r="L5784" s="52">
        <v>8073330.6871842034</v>
      </c>
      <c r="M5784" s="53">
        <v>45238243.800107926</v>
      </c>
    </row>
    <row r="5785" spans="1:13" x14ac:dyDescent="0.4">
      <c r="A5785" s="54"/>
      <c r="B5785" s="55">
        <v>5767</v>
      </c>
      <c r="C5785" s="55">
        <v>0</v>
      </c>
      <c r="D5785" s="55">
        <v>0</v>
      </c>
      <c r="E5785" s="55">
        <v>0</v>
      </c>
      <c r="F5785" s="55">
        <v>0</v>
      </c>
      <c r="G5785" s="55">
        <v>0</v>
      </c>
      <c r="H5785" s="55">
        <v>0</v>
      </c>
      <c r="I5785" s="55">
        <v>0</v>
      </c>
      <c r="J5785" s="55">
        <v>0</v>
      </c>
      <c r="K5785" s="55">
        <v>0</v>
      </c>
      <c r="L5785" s="55">
        <v>0</v>
      </c>
      <c r="M5785" s="56">
        <v>0</v>
      </c>
    </row>
    <row r="5786" spans="1:13" x14ac:dyDescent="0.4">
      <c r="A5786" s="51"/>
      <c r="B5786" s="52">
        <v>5768</v>
      </c>
      <c r="C5786" s="52">
        <v>0</v>
      </c>
      <c r="D5786" s="52">
        <v>0</v>
      </c>
      <c r="E5786" s="52">
        <v>0</v>
      </c>
      <c r="F5786" s="52">
        <v>0</v>
      </c>
      <c r="G5786" s="52">
        <v>0</v>
      </c>
      <c r="H5786" s="52">
        <v>0</v>
      </c>
      <c r="I5786" s="52">
        <v>6571495.153737912</v>
      </c>
      <c r="J5786" s="52">
        <v>0</v>
      </c>
      <c r="K5786" s="52">
        <v>0</v>
      </c>
      <c r="L5786" s="52">
        <v>0</v>
      </c>
      <c r="M5786" s="53">
        <v>6571495.153737912</v>
      </c>
    </row>
    <row r="5787" spans="1:13" x14ac:dyDescent="0.4">
      <c r="A5787" s="54"/>
      <c r="B5787" s="55">
        <v>5769</v>
      </c>
      <c r="C5787" s="55">
        <v>9138993.6061369944</v>
      </c>
      <c r="D5787" s="55">
        <v>0</v>
      </c>
      <c r="E5787" s="55">
        <v>0</v>
      </c>
      <c r="F5787" s="55">
        <v>0</v>
      </c>
      <c r="G5787" s="55">
        <v>0</v>
      </c>
      <c r="H5787" s="55">
        <v>17669149.274532415</v>
      </c>
      <c r="I5787" s="55">
        <v>0</v>
      </c>
      <c r="J5787" s="55">
        <v>0</v>
      </c>
      <c r="K5787" s="55">
        <v>27703248.959351979</v>
      </c>
      <c r="L5787" s="55">
        <v>0</v>
      </c>
      <c r="M5787" s="56">
        <v>54511391.840021387</v>
      </c>
    </row>
    <row r="5788" spans="1:13" x14ac:dyDescent="0.4">
      <c r="A5788" s="51"/>
      <c r="B5788" s="52">
        <v>5770</v>
      </c>
      <c r="C5788" s="52">
        <v>0</v>
      </c>
      <c r="D5788" s="52">
        <v>0</v>
      </c>
      <c r="E5788" s="52">
        <v>0</v>
      </c>
      <c r="F5788" s="52">
        <v>0</v>
      </c>
      <c r="G5788" s="52">
        <v>0</v>
      </c>
      <c r="H5788" s="52">
        <v>0</v>
      </c>
      <c r="I5788" s="52">
        <v>0</v>
      </c>
      <c r="J5788" s="52">
        <v>0</v>
      </c>
      <c r="K5788" s="52">
        <v>0</v>
      </c>
      <c r="L5788" s="52">
        <v>0</v>
      </c>
      <c r="M5788" s="53">
        <v>0</v>
      </c>
    </row>
    <row r="5789" spans="1:13" x14ac:dyDescent="0.4">
      <c r="A5789" s="54"/>
      <c r="B5789" s="55">
        <v>5771</v>
      </c>
      <c r="C5789" s="55">
        <v>37713896.903804384</v>
      </c>
      <c r="D5789" s="55">
        <v>0</v>
      </c>
      <c r="E5789" s="55">
        <v>0</v>
      </c>
      <c r="F5789" s="55">
        <v>0</v>
      </c>
      <c r="G5789" s="55">
        <v>0</v>
      </c>
      <c r="H5789" s="55">
        <v>152506505.10800475</v>
      </c>
      <c r="I5789" s="55">
        <v>0</v>
      </c>
      <c r="J5789" s="55">
        <v>0</v>
      </c>
      <c r="K5789" s="55">
        <v>0</v>
      </c>
      <c r="L5789" s="55">
        <v>6117037.0714440988</v>
      </c>
      <c r="M5789" s="56">
        <v>203163989.07951027</v>
      </c>
    </row>
    <row r="5790" spans="1:13" x14ac:dyDescent="0.4">
      <c r="A5790" s="51"/>
      <c r="B5790" s="52">
        <v>5772</v>
      </c>
      <c r="C5790" s="52">
        <v>0</v>
      </c>
      <c r="D5790" s="52">
        <v>0</v>
      </c>
      <c r="E5790" s="52">
        <v>10523064.030623266</v>
      </c>
      <c r="F5790" s="52">
        <v>0</v>
      </c>
      <c r="G5790" s="52">
        <v>0</v>
      </c>
      <c r="H5790" s="52">
        <v>0</v>
      </c>
      <c r="I5790" s="52">
        <v>0</v>
      </c>
      <c r="J5790" s="52">
        <v>8424213.6870487127</v>
      </c>
      <c r="K5790" s="52">
        <v>0</v>
      </c>
      <c r="L5790" s="52">
        <v>0</v>
      </c>
      <c r="M5790" s="53">
        <v>10523064.030623266</v>
      </c>
    </row>
    <row r="5791" spans="1:13" x14ac:dyDescent="0.4">
      <c r="A5791" s="54"/>
      <c r="B5791" s="55">
        <v>5773</v>
      </c>
      <c r="C5791" s="55">
        <v>0</v>
      </c>
      <c r="D5791" s="55">
        <v>0</v>
      </c>
      <c r="E5791" s="55">
        <v>0</v>
      </c>
      <c r="F5791" s="55">
        <v>0</v>
      </c>
      <c r="G5791" s="55">
        <v>6186997.7440374251</v>
      </c>
      <c r="H5791" s="55">
        <v>0</v>
      </c>
      <c r="I5791" s="55">
        <v>0</v>
      </c>
      <c r="J5791" s="55">
        <v>0</v>
      </c>
      <c r="K5791" s="55">
        <v>0</v>
      </c>
      <c r="L5791" s="55">
        <v>0</v>
      </c>
      <c r="M5791" s="56">
        <v>6186997.7440374251</v>
      </c>
    </row>
    <row r="5792" spans="1:13" x14ac:dyDescent="0.4">
      <c r="A5792" s="51"/>
      <c r="B5792" s="52">
        <v>5774</v>
      </c>
      <c r="C5792" s="52">
        <v>0</v>
      </c>
      <c r="D5792" s="52">
        <v>0</v>
      </c>
      <c r="E5792" s="52">
        <v>5856981.6553377844</v>
      </c>
      <c r="F5792" s="52">
        <v>0</v>
      </c>
      <c r="G5792" s="52">
        <v>0</v>
      </c>
      <c r="H5792" s="52">
        <v>0</v>
      </c>
      <c r="I5792" s="52">
        <v>0</v>
      </c>
      <c r="J5792" s="52">
        <v>0</v>
      </c>
      <c r="K5792" s="52">
        <v>0</v>
      </c>
      <c r="L5792" s="52">
        <v>0</v>
      </c>
      <c r="M5792" s="53">
        <v>5856981.6553377844</v>
      </c>
    </row>
    <row r="5793" spans="1:13" x14ac:dyDescent="0.4">
      <c r="A5793" s="54"/>
      <c r="B5793" s="55">
        <v>5775</v>
      </c>
      <c r="C5793" s="55">
        <v>0</v>
      </c>
      <c r="D5793" s="55">
        <v>0</v>
      </c>
      <c r="E5793" s="55">
        <v>0</v>
      </c>
      <c r="F5793" s="55">
        <v>84917795.569680423</v>
      </c>
      <c r="G5793" s="55">
        <v>0</v>
      </c>
      <c r="H5793" s="55">
        <v>0</v>
      </c>
      <c r="I5793" s="55">
        <v>5902196.7198860049</v>
      </c>
      <c r="J5793" s="55">
        <v>0</v>
      </c>
      <c r="K5793" s="55">
        <v>0</v>
      </c>
      <c r="L5793" s="55">
        <v>0</v>
      </c>
      <c r="M5793" s="56">
        <v>90819992.289566427</v>
      </c>
    </row>
    <row r="5794" spans="1:13" x14ac:dyDescent="0.4">
      <c r="A5794" s="51"/>
      <c r="B5794" s="52">
        <v>5776</v>
      </c>
      <c r="C5794" s="52">
        <v>0</v>
      </c>
      <c r="D5794" s="52">
        <v>0</v>
      </c>
      <c r="E5794" s="52">
        <v>0</v>
      </c>
      <c r="F5794" s="52">
        <v>0</v>
      </c>
      <c r="G5794" s="52">
        <v>0</v>
      </c>
      <c r="H5794" s="52">
        <v>0</v>
      </c>
      <c r="I5794" s="52">
        <v>0</v>
      </c>
      <c r="J5794" s="52">
        <v>0</v>
      </c>
      <c r="K5794" s="52">
        <v>0</v>
      </c>
      <c r="L5794" s="52">
        <v>6261924.2414134368</v>
      </c>
      <c r="M5794" s="53">
        <v>20688733.806911565</v>
      </c>
    </row>
    <row r="5795" spans="1:13" x14ac:dyDescent="0.4">
      <c r="A5795" s="54"/>
      <c r="B5795" s="55">
        <v>5777</v>
      </c>
      <c r="C5795" s="55">
        <v>0</v>
      </c>
      <c r="D5795" s="55">
        <v>0</v>
      </c>
      <c r="E5795" s="55">
        <v>7812817.074190245</v>
      </c>
      <c r="F5795" s="55">
        <v>0</v>
      </c>
      <c r="G5795" s="55">
        <v>0</v>
      </c>
      <c r="H5795" s="55">
        <v>0</v>
      </c>
      <c r="I5795" s="55">
        <v>534605286.60947907</v>
      </c>
      <c r="J5795" s="55">
        <v>0</v>
      </c>
      <c r="K5795" s="55">
        <v>0</v>
      </c>
      <c r="L5795" s="55">
        <v>0</v>
      </c>
      <c r="M5795" s="56">
        <v>542418103.68366921</v>
      </c>
    </row>
    <row r="5796" spans="1:13" x14ac:dyDescent="0.4">
      <c r="A5796" s="51"/>
      <c r="B5796" s="52">
        <v>5778</v>
      </c>
      <c r="C5796" s="52">
        <v>0</v>
      </c>
      <c r="D5796" s="52">
        <v>0</v>
      </c>
      <c r="E5796" s="52">
        <v>0</v>
      </c>
      <c r="F5796" s="52">
        <v>0</v>
      </c>
      <c r="G5796" s="52">
        <v>0</v>
      </c>
      <c r="H5796" s="52">
        <v>0</v>
      </c>
      <c r="I5796" s="52">
        <v>9253852.3130671233</v>
      </c>
      <c r="J5796" s="52">
        <v>0</v>
      </c>
      <c r="K5796" s="52">
        <v>9172373.2926543206</v>
      </c>
      <c r="L5796" s="52">
        <v>0</v>
      </c>
      <c r="M5796" s="53">
        <v>18426225.605721444</v>
      </c>
    </row>
    <row r="5797" spans="1:13" x14ac:dyDescent="0.4">
      <c r="A5797" s="54"/>
      <c r="B5797" s="55">
        <v>5779</v>
      </c>
      <c r="C5797" s="55">
        <v>0</v>
      </c>
      <c r="D5797" s="55">
        <v>0</v>
      </c>
      <c r="E5797" s="55">
        <v>0</v>
      </c>
      <c r="F5797" s="55">
        <v>0</v>
      </c>
      <c r="G5797" s="55">
        <v>0</v>
      </c>
      <c r="H5797" s="55">
        <v>0</v>
      </c>
      <c r="I5797" s="55">
        <v>0</v>
      </c>
      <c r="J5797" s="55">
        <v>0</v>
      </c>
      <c r="K5797" s="55">
        <v>0</v>
      </c>
      <c r="L5797" s="55">
        <v>0</v>
      </c>
      <c r="M5797" s="56">
        <v>0</v>
      </c>
    </row>
    <row r="5798" spans="1:13" x14ac:dyDescent="0.4">
      <c r="A5798" s="51"/>
      <c r="B5798" s="52">
        <v>5780</v>
      </c>
      <c r="C5798" s="52">
        <v>0</v>
      </c>
      <c r="D5798" s="52">
        <v>0</v>
      </c>
      <c r="E5798" s="52">
        <v>0</v>
      </c>
      <c r="F5798" s="52">
        <v>169424403.29952461</v>
      </c>
      <c r="G5798" s="52">
        <v>0</v>
      </c>
      <c r="H5798" s="52">
        <v>0</v>
      </c>
      <c r="I5798" s="52">
        <v>0</v>
      </c>
      <c r="J5798" s="52">
        <v>0</v>
      </c>
      <c r="K5798" s="52">
        <v>0</v>
      </c>
      <c r="L5798" s="52">
        <v>0</v>
      </c>
      <c r="M5798" s="53">
        <v>169424403.29952461</v>
      </c>
    </row>
    <row r="5799" spans="1:13" x14ac:dyDescent="0.4">
      <c r="A5799" s="54"/>
      <c r="B5799" s="55">
        <v>5781</v>
      </c>
      <c r="C5799" s="55">
        <v>0</v>
      </c>
      <c r="D5799" s="55">
        <v>0</v>
      </c>
      <c r="E5799" s="55">
        <v>0</v>
      </c>
      <c r="F5799" s="55">
        <v>0</v>
      </c>
      <c r="G5799" s="55">
        <v>0</v>
      </c>
      <c r="H5799" s="55">
        <v>6376109.9547168445</v>
      </c>
      <c r="I5799" s="55">
        <v>12432793.485247867</v>
      </c>
      <c r="J5799" s="55">
        <v>0</v>
      </c>
      <c r="K5799" s="55">
        <v>0</v>
      </c>
      <c r="L5799" s="55">
        <v>0</v>
      </c>
      <c r="M5799" s="56">
        <v>18808903.439964712</v>
      </c>
    </row>
    <row r="5800" spans="1:13" x14ac:dyDescent="0.4">
      <c r="A5800" s="51"/>
      <c r="B5800" s="52">
        <v>5782</v>
      </c>
      <c r="C5800" s="52">
        <v>0</v>
      </c>
      <c r="D5800" s="52">
        <v>22769452.588784356</v>
      </c>
      <c r="E5800" s="52">
        <v>0</v>
      </c>
      <c r="F5800" s="52">
        <v>0</v>
      </c>
      <c r="G5800" s="52">
        <v>0</v>
      </c>
      <c r="H5800" s="52">
        <v>0</v>
      </c>
      <c r="I5800" s="52">
        <v>12943911.268620947</v>
      </c>
      <c r="J5800" s="52">
        <v>6027011.8917266028</v>
      </c>
      <c r="K5800" s="52">
        <v>0</v>
      </c>
      <c r="L5800" s="52">
        <v>0</v>
      </c>
      <c r="M5800" s="53">
        <v>35713363.857405305</v>
      </c>
    </row>
    <row r="5801" spans="1:13" x14ac:dyDescent="0.4">
      <c r="A5801" s="54"/>
      <c r="B5801" s="55">
        <v>5783</v>
      </c>
      <c r="C5801" s="55">
        <v>9633488.1989847664</v>
      </c>
      <c r="D5801" s="55">
        <v>0</v>
      </c>
      <c r="E5801" s="55">
        <v>0</v>
      </c>
      <c r="F5801" s="55">
        <v>8514973.8989799656</v>
      </c>
      <c r="G5801" s="55">
        <v>0</v>
      </c>
      <c r="H5801" s="55">
        <v>0</v>
      </c>
      <c r="I5801" s="55">
        <v>0</v>
      </c>
      <c r="J5801" s="55">
        <v>0</v>
      </c>
      <c r="K5801" s="55">
        <v>0</v>
      </c>
      <c r="L5801" s="55">
        <v>0</v>
      </c>
      <c r="M5801" s="56">
        <v>18148462.097964738</v>
      </c>
    </row>
    <row r="5802" spans="1:13" x14ac:dyDescent="0.4">
      <c r="A5802" s="51"/>
      <c r="B5802" s="52">
        <v>5784</v>
      </c>
      <c r="C5802" s="52">
        <v>14407117.385258237</v>
      </c>
      <c r="D5802" s="52">
        <v>0</v>
      </c>
      <c r="E5802" s="52">
        <v>0</v>
      </c>
      <c r="F5802" s="52">
        <v>6397096.1410772251</v>
      </c>
      <c r="G5802" s="52">
        <v>0</v>
      </c>
      <c r="H5802" s="52">
        <v>0</v>
      </c>
      <c r="I5802" s="52">
        <v>0</v>
      </c>
      <c r="J5802" s="52">
        <v>0</v>
      </c>
      <c r="K5802" s="52">
        <v>0</v>
      </c>
      <c r="L5802" s="52">
        <v>0</v>
      </c>
      <c r="M5802" s="53">
        <v>20804213.526335459</v>
      </c>
    </row>
    <row r="5803" spans="1:13" x14ac:dyDescent="0.4">
      <c r="A5803" s="54"/>
      <c r="B5803" s="55">
        <v>5785</v>
      </c>
      <c r="C5803" s="55">
        <v>0</v>
      </c>
      <c r="D5803" s="55">
        <v>0</v>
      </c>
      <c r="E5803" s="55">
        <v>0</v>
      </c>
      <c r="F5803" s="55">
        <v>0</v>
      </c>
      <c r="G5803" s="55">
        <v>25374222.57446735</v>
      </c>
      <c r="H5803" s="55">
        <v>0</v>
      </c>
      <c r="I5803" s="55">
        <v>0</v>
      </c>
      <c r="J5803" s="55">
        <v>0</v>
      </c>
      <c r="K5803" s="55">
        <v>0</v>
      </c>
      <c r="L5803" s="55">
        <v>0</v>
      </c>
      <c r="M5803" s="56">
        <v>25374222.57446735</v>
      </c>
    </row>
    <row r="5804" spans="1:13" x14ac:dyDescent="0.4">
      <c r="A5804" s="51"/>
      <c r="B5804" s="52">
        <v>5786</v>
      </c>
      <c r="C5804" s="52">
        <v>0</v>
      </c>
      <c r="D5804" s="52">
        <v>0</v>
      </c>
      <c r="E5804" s="52">
        <v>0</v>
      </c>
      <c r="F5804" s="52">
        <v>0</v>
      </c>
      <c r="G5804" s="52">
        <v>0</v>
      </c>
      <c r="H5804" s="52">
        <v>0</v>
      </c>
      <c r="I5804" s="52">
        <v>0</v>
      </c>
      <c r="J5804" s="52">
        <v>0</v>
      </c>
      <c r="K5804" s="52">
        <v>0</v>
      </c>
      <c r="L5804" s="52">
        <v>0</v>
      </c>
      <c r="M5804" s="53">
        <v>9677625.1634346452</v>
      </c>
    </row>
    <row r="5805" spans="1:13" x14ac:dyDescent="0.4">
      <c r="A5805" s="54"/>
      <c r="B5805" s="55">
        <v>5787</v>
      </c>
      <c r="C5805" s="55">
        <v>0</v>
      </c>
      <c r="D5805" s="55">
        <v>0</v>
      </c>
      <c r="E5805" s="55">
        <v>0</v>
      </c>
      <c r="F5805" s="55">
        <v>0</v>
      </c>
      <c r="G5805" s="55">
        <v>0</v>
      </c>
      <c r="H5805" s="55">
        <v>0</v>
      </c>
      <c r="I5805" s="55">
        <v>0</v>
      </c>
      <c r="J5805" s="55">
        <v>0</v>
      </c>
      <c r="K5805" s="55">
        <v>0</v>
      </c>
      <c r="L5805" s="55">
        <v>0</v>
      </c>
      <c r="M5805" s="56">
        <v>0</v>
      </c>
    </row>
    <row r="5806" spans="1:13" x14ac:dyDescent="0.4">
      <c r="A5806" s="51"/>
      <c r="B5806" s="52">
        <v>5788</v>
      </c>
      <c r="C5806" s="52">
        <v>0</v>
      </c>
      <c r="D5806" s="52">
        <v>0</v>
      </c>
      <c r="E5806" s="52">
        <v>0</v>
      </c>
      <c r="F5806" s="52">
        <v>0</v>
      </c>
      <c r="G5806" s="52">
        <v>0</v>
      </c>
      <c r="H5806" s="52">
        <v>0</v>
      </c>
      <c r="I5806" s="52">
        <v>0</v>
      </c>
      <c r="J5806" s="52">
        <v>0</v>
      </c>
      <c r="K5806" s="52">
        <v>7804848.7415225618</v>
      </c>
      <c r="L5806" s="52">
        <v>0</v>
      </c>
      <c r="M5806" s="53">
        <v>7804848.7415225618</v>
      </c>
    </row>
    <row r="5807" spans="1:13" x14ac:dyDescent="0.4">
      <c r="A5807" s="54"/>
      <c r="B5807" s="55">
        <v>5789</v>
      </c>
      <c r="C5807" s="55">
        <v>0</v>
      </c>
      <c r="D5807" s="55">
        <v>0</v>
      </c>
      <c r="E5807" s="55">
        <v>18508918.41231991</v>
      </c>
      <c r="F5807" s="55">
        <v>0</v>
      </c>
      <c r="G5807" s="55">
        <v>0</v>
      </c>
      <c r="H5807" s="55">
        <v>0</v>
      </c>
      <c r="I5807" s="55">
        <v>0</v>
      </c>
      <c r="J5807" s="55">
        <v>0</v>
      </c>
      <c r="K5807" s="55">
        <v>0</v>
      </c>
      <c r="L5807" s="55">
        <v>0</v>
      </c>
      <c r="M5807" s="56">
        <v>18508918.41231991</v>
      </c>
    </row>
    <row r="5808" spans="1:13" x14ac:dyDescent="0.4">
      <c r="A5808" s="51"/>
      <c r="B5808" s="52">
        <v>5790</v>
      </c>
      <c r="C5808" s="52">
        <v>64978202.419500776</v>
      </c>
      <c r="D5808" s="52">
        <v>0</v>
      </c>
      <c r="E5808" s="52">
        <v>0</v>
      </c>
      <c r="F5808" s="52">
        <v>0</v>
      </c>
      <c r="G5808" s="52">
        <v>0</v>
      </c>
      <c r="H5808" s="52">
        <v>0</v>
      </c>
      <c r="I5808" s="52">
        <v>9550263.8130470496</v>
      </c>
      <c r="J5808" s="52">
        <v>27438280.524152249</v>
      </c>
      <c r="K5808" s="52">
        <v>0</v>
      </c>
      <c r="L5808" s="52">
        <v>0</v>
      </c>
      <c r="M5808" s="53">
        <v>74528466.23254782</v>
      </c>
    </row>
    <row r="5809" spans="1:13" x14ac:dyDescent="0.4">
      <c r="A5809" s="54"/>
      <c r="B5809" s="55">
        <v>5791</v>
      </c>
      <c r="C5809" s="55">
        <v>0</v>
      </c>
      <c r="D5809" s="55">
        <v>0</v>
      </c>
      <c r="E5809" s="55">
        <v>0</v>
      </c>
      <c r="F5809" s="55">
        <v>0</v>
      </c>
      <c r="G5809" s="55">
        <v>0</v>
      </c>
      <c r="H5809" s="55">
        <v>0</v>
      </c>
      <c r="I5809" s="55">
        <v>0</v>
      </c>
      <c r="J5809" s="55">
        <v>5851167.4875250924</v>
      </c>
      <c r="K5809" s="55">
        <v>0</v>
      </c>
      <c r="L5809" s="55">
        <v>0</v>
      </c>
      <c r="M5809" s="56">
        <v>13027604.867200283</v>
      </c>
    </row>
    <row r="5810" spans="1:13" x14ac:dyDescent="0.4">
      <c r="A5810" s="51"/>
      <c r="B5810" s="52">
        <v>5792</v>
      </c>
      <c r="C5810" s="52">
        <v>0</v>
      </c>
      <c r="D5810" s="52">
        <v>0</v>
      </c>
      <c r="E5810" s="52">
        <v>0</v>
      </c>
      <c r="F5810" s="52">
        <v>9981455.0196056031</v>
      </c>
      <c r="G5810" s="52">
        <v>0</v>
      </c>
      <c r="H5810" s="52">
        <v>0</v>
      </c>
      <c r="I5810" s="52">
        <v>0</v>
      </c>
      <c r="J5810" s="52">
        <v>0</v>
      </c>
      <c r="K5810" s="52">
        <v>0</v>
      </c>
      <c r="L5810" s="52">
        <v>0</v>
      </c>
      <c r="M5810" s="53">
        <v>9981455.0196056031</v>
      </c>
    </row>
    <row r="5811" spans="1:13" x14ac:dyDescent="0.4">
      <c r="A5811" s="54"/>
      <c r="B5811" s="55">
        <v>5793</v>
      </c>
      <c r="C5811" s="55">
        <v>9675544.4290830567</v>
      </c>
      <c r="D5811" s="55">
        <v>0</v>
      </c>
      <c r="E5811" s="55">
        <v>0</v>
      </c>
      <c r="F5811" s="55">
        <v>582242007.9184227</v>
      </c>
      <c r="G5811" s="55">
        <v>12862424.501665307</v>
      </c>
      <c r="H5811" s="55">
        <v>0</v>
      </c>
      <c r="I5811" s="55">
        <v>0</v>
      </c>
      <c r="J5811" s="55">
        <v>72506129.1799573</v>
      </c>
      <c r="K5811" s="55">
        <v>0</v>
      </c>
      <c r="L5811" s="55">
        <v>5764347.6526645888</v>
      </c>
      <c r="M5811" s="56">
        <v>1651935273.8553853</v>
      </c>
    </row>
    <row r="5812" spans="1:13" x14ac:dyDescent="0.4">
      <c r="A5812" s="51"/>
      <c r="B5812" s="52">
        <v>5794</v>
      </c>
      <c r="C5812" s="52">
        <v>0</v>
      </c>
      <c r="D5812" s="52">
        <v>0</v>
      </c>
      <c r="E5812" s="52">
        <v>0</v>
      </c>
      <c r="F5812" s="52">
        <v>0</v>
      </c>
      <c r="G5812" s="52">
        <v>0</v>
      </c>
      <c r="H5812" s="52">
        <v>0</v>
      </c>
      <c r="I5812" s="52">
        <v>6722439.1865784051</v>
      </c>
      <c r="J5812" s="52">
        <v>0</v>
      </c>
      <c r="K5812" s="52">
        <v>0</v>
      </c>
      <c r="L5812" s="52">
        <v>0</v>
      </c>
      <c r="M5812" s="53">
        <v>6722439.1865784051</v>
      </c>
    </row>
    <row r="5813" spans="1:13" x14ac:dyDescent="0.4">
      <c r="A5813" s="54"/>
      <c r="B5813" s="55">
        <v>5795</v>
      </c>
      <c r="C5813" s="55">
        <v>0</v>
      </c>
      <c r="D5813" s="55">
        <v>0</v>
      </c>
      <c r="E5813" s="55">
        <v>0</v>
      </c>
      <c r="F5813" s="55">
        <v>0</v>
      </c>
      <c r="G5813" s="55">
        <v>0</v>
      </c>
      <c r="H5813" s="55">
        <v>0</v>
      </c>
      <c r="I5813" s="55">
        <v>0</v>
      </c>
      <c r="J5813" s="55">
        <v>0</v>
      </c>
      <c r="K5813" s="55">
        <v>0</v>
      </c>
      <c r="L5813" s="55">
        <v>0</v>
      </c>
      <c r="M5813" s="56">
        <v>0</v>
      </c>
    </row>
    <row r="5814" spans="1:13" x14ac:dyDescent="0.4">
      <c r="A5814" s="51"/>
      <c r="B5814" s="52">
        <v>5796</v>
      </c>
      <c r="C5814" s="52">
        <v>0</v>
      </c>
      <c r="D5814" s="52">
        <v>0</v>
      </c>
      <c r="E5814" s="52">
        <v>19294678.973170437</v>
      </c>
      <c r="F5814" s="52">
        <v>7201103.1546285674</v>
      </c>
      <c r="G5814" s="52">
        <v>0</v>
      </c>
      <c r="H5814" s="52">
        <v>0</v>
      </c>
      <c r="I5814" s="52">
        <v>263541706.34839025</v>
      </c>
      <c r="J5814" s="52">
        <v>0</v>
      </c>
      <c r="K5814" s="52">
        <v>0</v>
      </c>
      <c r="L5814" s="52">
        <v>0</v>
      </c>
      <c r="M5814" s="53">
        <v>290037488.47618926</v>
      </c>
    </row>
    <row r="5815" spans="1:13" x14ac:dyDescent="0.4">
      <c r="A5815" s="54"/>
      <c r="B5815" s="55">
        <v>5797</v>
      </c>
      <c r="C5815" s="55">
        <v>8589934.0718395449</v>
      </c>
      <c r="D5815" s="55">
        <v>0</v>
      </c>
      <c r="E5815" s="55">
        <v>0</v>
      </c>
      <c r="F5815" s="55">
        <v>7146517.0271955738</v>
      </c>
      <c r="G5815" s="55">
        <v>0</v>
      </c>
      <c r="H5815" s="55">
        <v>0</v>
      </c>
      <c r="I5815" s="55">
        <v>0</v>
      </c>
      <c r="J5815" s="55">
        <v>0</v>
      </c>
      <c r="K5815" s="55">
        <v>0</v>
      </c>
      <c r="L5815" s="55">
        <v>0</v>
      </c>
      <c r="M5815" s="56">
        <v>15736451.099035118</v>
      </c>
    </row>
    <row r="5816" spans="1:13" x14ac:dyDescent="0.4">
      <c r="A5816" s="51"/>
      <c r="B5816" s="52">
        <v>5798</v>
      </c>
      <c r="C5816" s="52">
        <v>0</v>
      </c>
      <c r="D5816" s="52">
        <v>0</v>
      </c>
      <c r="E5816" s="52">
        <v>0</v>
      </c>
      <c r="F5816" s="52">
        <v>0</v>
      </c>
      <c r="G5816" s="52">
        <v>0</v>
      </c>
      <c r="H5816" s="52">
        <v>0</v>
      </c>
      <c r="I5816" s="52">
        <v>0</v>
      </c>
      <c r="J5816" s="52">
        <v>0</v>
      </c>
      <c r="K5816" s="52">
        <v>0</v>
      </c>
      <c r="L5816" s="52">
        <v>0</v>
      </c>
      <c r="M5816" s="53">
        <v>0</v>
      </c>
    </row>
    <row r="5817" spans="1:13" x14ac:dyDescent="0.4">
      <c r="A5817" s="54"/>
      <c r="B5817" s="55">
        <v>5799</v>
      </c>
      <c r="C5817" s="55">
        <v>8740720.4211554155</v>
      </c>
      <c r="D5817" s="55">
        <v>0</v>
      </c>
      <c r="E5817" s="55">
        <v>0</v>
      </c>
      <c r="F5817" s="55">
        <v>0</v>
      </c>
      <c r="G5817" s="55">
        <v>0</v>
      </c>
      <c r="H5817" s="55">
        <v>0</v>
      </c>
      <c r="I5817" s="55">
        <v>0</v>
      </c>
      <c r="J5817" s="55">
        <v>20809121.277610324</v>
      </c>
      <c r="K5817" s="55">
        <v>0</v>
      </c>
      <c r="L5817" s="55">
        <v>0</v>
      </c>
      <c r="M5817" s="56">
        <v>8740720.4211554155</v>
      </c>
    </row>
    <row r="5818" spans="1:13" x14ac:dyDescent="0.4">
      <c r="A5818" s="51"/>
      <c r="B5818" s="52">
        <v>5800</v>
      </c>
      <c r="C5818" s="52">
        <v>0</v>
      </c>
      <c r="D5818" s="52">
        <v>0</v>
      </c>
      <c r="E5818" s="52">
        <v>0</v>
      </c>
      <c r="F5818" s="52">
        <v>0</v>
      </c>
      <c r="G5818" s="52">
        <v>0</v>
      </c>
      <c r="H5818" s="52">
        <v>0</v>
      </c>
      <c r="I5818" s="52">
        <v>0</v>
      </c>
      <c r="J5818" s="52">
        <v>0</v>
      </c>
      <c r="K5818" s="52">
        <v>0</v>
      </c>
      <c r="L5818" s="52">
        <v>0</v>
      </c>
      <c r="M5818" s="53">
        <v>0</v>
      </c>
    </row>
    <row r="5819" spans="1:13" x14ac:dyDescent="0.4">
      <c r="A5819" s="54"/>
      <c r="B5819" s="55">
        <v>5801</v>
      </c>
      <c r="C5819" s="55">
        <v>0</v>
      </c>
      <c r="D5819" s="55">
        <v>340559833.87030429</v>
      </c>
      <c r="E5819" s="55">
        <v>0</v>
      </c>
      <c r="F5819" s="55">
        <v>0</v>
      </c>
      <c r="G5819" s="55">
        <v>0</v>
      </c>
      <c r="H5819" s="55">
        <v>0</v>
      </c>
      <c r="I5819" s="55">
        <v>0</v>
      </c>
      <c r="J5819" s="55">
        <v>0</v>
      </c>
      <c r="K5819" s="55">
        <v>0</v>
      </c>
      <c r="L5819" s="55">
        <v>0</v>
      </c>
      <c r="M5819" s="56">
        <v>340559833.87030429</v>
      </c>
    </row>
    <row r="5820" spans="1:13" x14ac:dyDescent="0.4">
      <c r="A5820" s="51"/>
      <c r="B5820" s="52">
        <v>5802</v>
      </c>
      <c r="C5820" s="52">
        <v>0</v>
      </c>
      <c r="D5820" s="52">
        <v>0</v>
      </c>
      <c r="E5820" s="52">
        <v>0</v>
      </c>
      <c r="F5820" s="52">
        <v>0</v>
      </c>
      <c r="G5820" s="52">
        <v>0</v>
      </c>
      <c r="H5820" s="52">
        <v>0</v>
      </c>
      <c r="I5820" s="52">
        <v>0</v>
      </c>
      <c r="J5820" s="52">
        <v>0</v>
      </c>
      <c r="K5820" s="52">
        <v>0</v>
      </c>
      <c r="L5820" s="52">
        <v>0</v>
      </c>
      <c r="M5820" s="53">
        <v>0</v>
      </c>
    </row>
    <row r="5821" spans="1:13" x14ac:dyDescent="0.4">
      <c r="A5821" s="54"/>
      <c r="B5821" s="55">
        <v>5803</v>
      </c>
      <c r="C5821" s="55">
        <v>0</v>
      </c>
      <c r="D5821" s="55">
        <v>0</v>
      </c>
      <c r="E5821" s="55">
        <v>6759789.4300094265</v>
      </c>
      <c r="F5821" s="55">
        <v>0</v>
      </c>
      <c r="G5821" s="55">
        <v>0</v>
      </c>
      <c r="H5821" s="55">
        <v>0</v>
      </c>
      <c r="I5821" s="55">
        <v>0</v>
      </c>
      <c r="J5821" s="55">
        <v>0</v>
      </c>
      <c r="K5821" s="55">
        <v>0</v>
      </c>
      <c r="L5821" s="55">
        <v>0</v>
      </c>
      <c r="M5821" s="56">
        <v>6759789.4300094265</v>
      </c>
    </row>
    <row r="5822" spans="1:13" x14ac:dyDescent="0.4">
      <c r="A5822" s="51"/>
      <c r="B5822" s="52">
        <v>5804</v>
      </c>
      <c r="C5822" s="52">
        <v>0</v>
      </c>
      <c r="D5822" s="52">
        <v>0</v>
      </c>
      <c r="E5822" s="52">
        <v>0</v>
      </c>
      <c r="F5822" s="52">
        <v>0</v>
      </c>
      <c r="G5822" s="52">
        <v>11006460.828950342</v>
      </c>
      <c r="H5822" s="52">
        <v>0</v>
      </c>
      <c r="I5822" s="52">
        <v>0</v>
      </c>
      <c r="J5822" s="52">
        <v>0</v>
      </c>
      <c r="K5822" s="52">
        <v>0</v>
      </c>
      <c r="L5822" s="52">
        <v>0</v>
      </c>
      <c r="M5822" s="53">
        <v>11006460.828950342</v>
      </c>
    </row>
    <row r="5823" spans="1:13" x14ac:dyDescent="0.4">
      <c r="A5823" s="54"/>
      <c r="B5823" s="55">
        <v>5805</v>
      </c>
      <c r="C5823" s="55">
        <v>0</v>
      </c>
      <c r="D5823" s="55">
        <v>0</v>
      </c>
      <c r="E5823" s="55">
        <v>8018062.9378464948</v>
      </c>
      <c r="F5823" s="55">
        <v>0</v>
      </c>
      <c r="G5823" s="55">
        <v>0</v>
      </c>
      <c r="H5823" s="55">
        <v>0</v>
      </c>
      <c r="I5823" s="55">
        <v>0</v>
      </c>
      <c r="J5823" s="55">
        <v>0</v>
      </c>
      <c r="K5823" s="55">
        <v>0</v>
      </c>
      <c r="L5823" s="55">
        <v>0</v>
      </c>
      <c r="M5823" s="56">
        <v>8018062.9378464948</v>
      </c>
    </row>
    <row r="5824" spans="1:13" x14ac:dyDescent="0.4">
      <c r="A5824" s="51"/>
      <c r="B5824" s="52">
        <v>5806</v>
      </c>
      <c r="C5824" s="52">
        <v>0</v>
      </c>
      <c r="D5824" s="52">
        <v>0</v>
      </c>
      <c r="E5824" s="52">
        <v>7874880.2254073154</v>
      </c>
      <c r="F5824" s="52">
        <v>0</v>
      </c>
      <c r="G5824" s="52">
        <v>10071000.983704137</v>
      </c>
      <c r="H5824" s="52">
        <v>0</v>
      </c>
      <c r="I5824" s="52">
        <v>0</v>
      </c>
      <c r="J5824" s="52">
        <v>0</v>
      </c>
      <c r="K5824" s="52">
        <v>0</v>
      </c>
      <c r="L5824" s="52">
        <v>0</v>
      </c>
      <c r="M5824" s="53">
        <v>23703224.846473999</v>
      </c>
    </row>
    <row r="5825" spans="1:13" x14ac:dyDescent="0.4">
      <c r="A5825" s="54"/>
      <c r="B5825" s="55">
        <v>5807</v>
      </c>
      <c r="C5825" s="55">
        <v>0</v>
      </c>
      <c r="D5825" s="55">
        <v>22216404.922600601</v>
      </c>
      <c r="E5825" s="55">
        <v>0</v>
      </c>
      <c r="F5825" s="55">
        <v>0</v>
      </c>
      <c r="G5825" s="55">
        <v>0</v>
      </c>
      <c r="H5825" s="55">
        <v>0</v>
      </c>
      <c r="I5825" s="55">
        <v>0</v>
      </c>
      <c r="J5825" s="55">
        <v>0</v>
      </c>
      <c r="K5825" s="55">
        <v>0</v>
      </c>
      <c r="L5825" s="55">
        <v>0</v>
      </c>
      <c r="M5825" s="56">
        <v>22216404.922600601</v>
      </c>
    </row>
    <row r="5826" spans="1:13" x14ac:dyDescent="0.4">
      <c r="A5826" s="51"/>
      <c r="B5826" s="52">
        <v>5808</v>
      </c>
      <c r="C5826" s="52">
        <v>0</v>
      </c>
      <c r="D5826" s="52">
        <v>5910648.3385414407</v>
      </c>
      <c r="E5826" s="52">
        <v>0</v>
      </c>
      <c r="F5826" s="52">
        <v>0</v>
      </c>
      <c r="G5826" s="52">
        <v>0</v>
      </c>
      <c r="H5826" s="52">
        <v>0</v>
      </c>
      <c r="I5826" s="52">
        <v>20033954.347420387</v>
      </c>
      <c r="J5826" s="52">
        <v>11743479.652850376</v>
      </c>
      <c r="K5826" s="52">
        <v>0</v>
      </c>
      <c r="L5826" s="52">
        <v>0</v>
      </c>
      <c r="M5826" s="53">
        <v>25944602.685961828</v>
      </c>
    </row>
    <row r="5827" spans="1:13" x14ac:dyDescent="0.4">
      <c r="A5827" s="54"/>
      <c r="B5827" s="55">
        <v>5809</v>
      </c>
      <c r="C5827" s="55">
        <v>0</v>
      </c>
      <c r="D5827" s="55">
        <v>0</v>
      </c>
      <c r="E5827" s="55">
        <v>0</v>
      </c>
      <c r="F5827" s="55">
        <v>0</v>
      </c>
      <c r="G5827" s="55">
        <v>0</v>
      </c>
      <c r="H5827" s="55">
        <v>0</v>
      </c>
      <c r="I5827" s="55">
        <v>0</v>
      </c>
      <c r="J5827" s="55">
        <v>0</v>
      </c>
      <c r="K5827" s="55">
        <v>0</v>
      </c>
      <c r="L5827" s="55">
        <v>0</v>
      </c>
      <c r="M5827" s="56">
        <v>0</v>
      </c>
    </row>
    <row r="5828" spans="1:13" x14ac:dyDescent="0.4">
      <c r="A5828" s="51"/>
      <c r="B5828" s="52">
        <v>5810</v>
      </c>
      <c r="C5828" s="52">
        <v>0</v>
      </c>
      <c r="D5828" s="52">
        <v>0</v>
      </c>
      <c r="E5828" s="52">
        <v>6158573.6223179447</v>
      </c>
      <c r="F5828" s="52">
        <v>0</v>
      </c>
      <c r="G5828" s="52">
        <v>0</v>
      </c>
      <c r="H5828" s="52">
        <v>0</v>
      </c>
      <c r="I5828" s="52">
        <v>0</v>
      </c>
      <c r="J5828" s="52">
        <v>0</v>
      </c>
      <c r="K5828" s="52">
        <v>0</v>
      </c>
      <c r="L5828" s="52">
        <v>0</v>
      </c>
      <c r="M5828" s="53">
        <v>6158573.6223179447</v>
      </c>
    </row>
    <row r="5829" spans="1:13" x14ac:dyDescent="0.4">
      <c r="A5829" s="54"/>
      <c r="B5829" s="55">
        <v>5811</v>
      </c>
      <c r="C5829" s="55">
        <v>0</v>
      </c>
      <c r="D5829" s="55">
        <v>0</v>
      </c>
      <c r="E5829" s="55">
        <v>0</v>
      </c>
      <c r="F5829" s="55">
        <v>0</v>
      </c>
      <c r="G5829" s="55">
        <v>0</v>
      </c>
      <c r="H5829" s="55">
        <v>0</v>
      </c>
      <c r="I5829" s="55">
        <v>0</v>
      </c>
      <c r="J5829" s="55">
        <v>0</v>
      </c>
      <c r="K5829" s="55">
        <v>0</v>
      </c>
      <c r="L5829" s="55">
        <v>0</v>
      </c>
      <c r="M5829" s="56">
        <v>10044804.1214738</v>
      </c>
    </row>
    <row r="5830" spans="1:13" x14ac:dyDescent="0.4">
      <c r="A5830" s="51"/>
      <c r="B5830" s="52">
        <v>5812</v>
      </c>
      <c r="C5830" s="52">
        <v>0</v>
      </c>
      <c r="D5830" s="52">
        <v>0</v>
      </c>
      <c r="E5830" s="52">
        <v>0</v>
      </c>
      <c r="F5830" s="52">
        <v>0</v>
      </c>
      <c r="G5830" s="52">
        <v>23716073.454082765</v>
      </c>
      <c r="H5830" s="52">
        <v>0</v>
      </c>
      <c r="I5830" s="52">
        <v>0</v>
      </c>
      <c r="J5830" s="52">
        <v>0</v>
      </c>
      <c r="K5830" s="52">
        <v>6632482.5492790835</v>
      </c>
      <c r="L5830" s="52">
        <v>0</v>
      </c>
      <c r="M5830" s="53">
        <v>30348556.003361847</v>
      </c>
    </row>
    <row r="5831" spans="1:13" x14ac:dyDescent="0.4">
      <c r="A5831" s="54"/>
      <c r="B5831" s="55">
        <v>5813</v>
      </c>
      <c r="C5831" s="55">
        <v>13127887.277512576</v>
      </c>
      <c r="D5831" s="55">
        <v>0</v>
      </c>
      <c r="E5831" s="55">
        <v>0</v>
      </c>
      <c r="F5831" s="55">
        <v>0</v>
      </c>
      <c r="G5831" s="55">
        <v>0</v>
      </c>
      <c r="H5831" s="55">
        <v>26315296.397965655</v>
      </c>
      <c r="I5831" s="55">
        <v>0</v>
      </c>
      <c r="J5831" s="55">
        <v>0</v>
      </c>
      <c r="K5831" s="55">
        <v>0</v>
      </c>
      <c r="L5831" s="55">
        <v>0</v>
      </c>
      <c r="M5831" s="56">
        <v>39443183.675478235</v>
      </c>
    </row>
    <row r="5832" spans="1:13" x14ac:dyDescent="0.4">
      <c r="A5832" s="51"/>
      <c r="B5832" s="52">
        <v>5814</v>
      </c>
      <c r="C5832" s="52">
        <v>6170071.2452805759</v>
      </c>
      <c r="D5832" s="52">
        <v>0</v>
      </c>
      <c r="E5832" s="52">
        <v>5922318.2140254006</v>
      </c>
      <c r="F5832" s="52">
        <v>24617426.157384455</v>
      </c>
      <c r="G5832" s="52">
        <v>0</v>
      </c>
      <c r="H5832" s="52">
        <v>0</v>
      </c>
      <c r="I5832" s="52">
        <v>0</v>
      </c>
      <c r="J5832" s="52">
        <v>0</v>
      </c>
      <c r="K5832" s="52">
        <v>0</v>
      </c>
      <c r="L5832" s="52">
        <v>0</v>
      </c>
      <c r="M5832" s="53">
        <v>36709815.616690427</v>
      </c>
    </row>
    <row r="5833" spans="1:13" x14ac:dyDescent="0.4">
      <c r="A5833" s="54"/>
      <c r="B5833" s="55">
        <v>5815</v>
      </c>
      <c r="C5833" s="55">
        <v>0</v>
      </c>
      <c r="D5833" s="55">
        <v>0</v>
      </c>
      <c r="E5833" s="55">
        <v>0</v>
      </c>
      <c r="F5833" s="55">
        <v>0</v>
      </c>
      <c r="G5833" s="55">
        <v>0</v>
      </c>
      <c r="H5833" s="55">
        <v>0</v>
      </c>
      <c r="I5833" s="55">
        <v>0</v>
      </c>
      <c r="J5833" s="55">
        <v>0</v>
      </c>
      <c r="K5833" s="55">
        <v>0</v>
      </c>
      <c r="L5833" s="55">
        <v>16662638.117213519</v>
      </c>
      <c r="M5833" s="56">
        <v>16662638.117213519</v>
      </c>
    </row>
    <row r="5834" spans="1:13" x14ac:dyDescent="0.4">
      <c r="A5834" s="51"/>
      <c r="B5834" s="52">
        <v>5816</v>
      </c>
      <c r="C5834" s="52">
        <v>0</v>
      </c>
      <c r="D5834" s="52">
        <v>0</v>
      </c>
      <c r="E5834" s="52">
        <v>0</v>
      </c>
      <c r="F5834" s="52">
        <v>0</v>
      </c>
      <c r="G5834" s="52">
        <v>0</v>
      </c>
      <c r="H5834" s="52">
        <v>0</v>
      </c>
      <c r="I5834" s="52">
        <v>0</v>
      </c>
      <c r="J5834" s="52">
        <v>0</v>
      </c>
      <c r="K5834" s="52">
        <v>0</v>
      </c>
      <c r="L5834" s="52">
        <v>10022127.093148945</v>
      </c>
      <c r="M5834" s="53">
        <v>10022127.093148945</v>
      </c>
    </row>
    <row r="5835" spans="1:13" x14ac:dyDescent="0.4">
      <c r="A5835" s="54"/>
      <c r="B5835" s="55">
        <v>5817</v>
      </c>
      <c r="C5835" s="55">
        <v>0</v>
      </c>
      <c r="D5835" s="55">
        <v>0</v>
      </c>
      <c r="E5835" s="55">
        <v>0</v>
      </c>
      <c r="F5835" s="55">
        <v>0</v>
      </c>
      <c r="G5835" s="55">
        <v>0</v>
      </c>
      <c r="H5835" s="55">
        <v>24766121.478117134</v>
      </c>
      <c r="I5835" s="55">
        <v>0</v>
      </c>
      <c r="J5835" s="55">
        <v>0</v>
      </c>
      <c r="K5835" s="55">
        <v>11067413.734530993</v>
      </c>
      <c r="L5835" s="55">
        <v>0</v>
      </c>
      <c r="M5835" s="56">
        <v>43121030.224156097</v>
      </c>
    </row>
    <row r="5836" spans="1:13" x14ac:dyDescent="0.4">
      <c r="A5836" s="51"/>
      <c r="B5836" s="52">
        <v>5818</v>
      </c>
      <c r="C5836" s="52">
        <v>5818338.308375855</v>
      </c>
      <c r="D5836" s="52">
        <v>0</v>
      </c>
      <c r="E5836" s="52">
        <v>0</v>
      </c>
      <c r="F5836" s="52">
        <v>0</v>
      </c>
      <c r="G5836" s="52">
        <v>0</v>
      </c>
      <c r="H5836" s="52">
        <v>0</v>
      </c>
      <c r="I5836" s="52">
        <v>0</v>
      </c>
      <c r="J5836" s="52">
        <v>0</v>
      </c>
      <c r="K5836" s="52">
        <v>0</v>
      </c>
      <c r="L5836" s="52">
        <v>0</v>
      </c>
      <c r="M5836" s="53">
        <v>5818338.308375855</v>
      </c>
    </row>
    <row r="5837" spans="1:13" x14ac:dyDescent="0.4">
      <c r="A5837" s="54"/>
      <c r="B5837" s="55">
        <v>5819</v>
      </c>
      <c r="C5837" s="55">
        <v>0</v>
      </c>
      <c r="D5837" s="55">
        <v>0</v>
      </c>
      <c r="E5837" s="55">
        <v>0</v>
      </c>
      <c r="F5837" s="55">
        <v>0</v>
      </c>
      <c r="G5837" s="55">
        <v>0</v>
      </c>
      <c r="H5837" s="55">
        <v>0</v>
      </c>
      <c r="I5837" s="55">
        <v>0</v>
      </c>
      <c r="J5837" s="55">
        <v>0</v>
      </c>
      <c r="K5837" s="55">
        <v>0</v>
      </c>
      <c r="L5837" s="55">
        <v>0</v>
      </c>
      <c r="M5837" s="56">
        <v>0</v>
      </c>
    </row>
    <row r="5838" spans="1:13" x14ac:dyDescent="0.4">
      <c r="A5838" s="51"/>
      <c r="B5838" s="52">
        <v>5820</v>
      </c>
      <c r="C5838" s="52">
        <v>0</v>
      </c>
      <c r="D5838" s="52">
        <v>97663144.696289435</v>
      </c>
      <c r="E5838" s="52">
        <v>0</v>
      </c>
      <c r="F5838" s="52">
        <v>0</v>
      </c>
      <c r="G5838" s="52">
        <v>0</v>
      </c>
      <c r="H5838" s="52">
        <v>0</v>
      </c>
      <c r="I5838" s="52">
        <v>6154528.2466079043</v>
      </c>
      <c r="J5838" s="52">
        <v>0</v>
      </c>
      <c r="K5838" s="52">
        <v>0</v>
      </c>
      <c r="L5838" s="52">
        <v>0</v>
      </c>
      <c r="M5838" s="53">
        <v>103817672.94289732</v>
      </c>
    </row>
    <row r="5839" spans="1:13" x14ac:dyDescent="0.4">
      <c r="A5839" s="54"/>
      <c r="B5839" s="55">
        <v>5821</v>
      </c>
      <c r="C5839" s="55">
        <v>0</v>
      </c>
      <c r="D5839" s="55">
        <v>0</v>
      </c>
      <c r="E5839" s="55">
        <v>0</v>
      </c>
      <c r="F5839" s="55">
        <v>0</v>
      </c>
      <c r="G5839" s="55">
        <v>0</v>
      </c>
      <c r="H5839" s="55">
        <v>0</v>
      </c>
      <c r="I5839" s="55">
        <v>0</v>
      </c>
      <c r="J5839" s="55">
        <v>0</v>
      </c>
      <c r="K5839" s="55">
        <v>0</v>
      </c>
      <c r="L5839" s="55">
        <v>0</v>
      </c>
      <c r="M5839" s="56">
        <v>0</v>
      </c>
    </row>
    <row r="5840" spans="1:13" x14ac:dyDescent="0.4">
      <c r="A5840" s="51"/>
      <c r="B5840" s="52">
        <v>5822</v>
      </c>
      <c r="C5840" s="52">
        <v>0</v>
      </c>
      <c r="D5840" s="52">
        <v>0</v>
      </c>
      <c r="E5840" s="52">
        <v>0</v>
      </c>
      <c r="F5840" s="52">
        <v>0</v>
      </c>
      <c r="G5840" s="52">
        <v>0</v>
      </c>
      <c r="H5840" s="52">
        <v>0</v>
      </c>
      <c r="I5840" s="52">
        <v>0</v>
      </c>
      <c r="J5840" s="52">
        <v>0</v>
      </c>
      <c r="K5840" s="52">
        <v>0</v>
      </c>
      <c r="L5840" s="52">
        <v>0</v>
      </c>
      <c r="M5840" s="53">
        <v>0</v>
      </c>
    </row>
    <row r="5841" spans="1:13" x14ac:dyDescent="0.4">
      <c r="A5841" s="54"/>
      <c r="B5841" s="55">
        <v>5823</v>
      </c>
      <c r="C5841" s="55">
        <v>0</v>
      </c>
      <c r="D5841" s="55">
        <v>0</v>
      </c>
      <c r="E5841" s="55">
        <v>76980392.859973028</v>
      </c>
      <c r="F5841" s="55">
        <v>0</v>
      </c>
      <c r="G5841" s="55">
        <v>0</v>
      </c>
      <c r="H5841" s="55">
        <v>0</v>
      </c>
      <c r="I5841" s="55">
        <v>0</v>
      </c>
      <c r="J5841" s="55">
        <v>0</v>
      </c>
      <c r="K5841" s="55">
        <v>0</v>
      </c>
      <c r="L5841" s="55">
        <v>8855096.8607961945</v>
      </c>
      <c r="M5841" s="56">
        <v>153145558.35276943</v>
      </c>
    </row>
    <row r="5842" spans="1:13" x14ac:dyDescent="0.4">
      <c r="A5842" s="51"/>
      <c r="B5842" s="52">
        <v>5824</v>
      </c>
      <c r="C5842" s="52">
        <v>0</v>
      </c>
      <c r="D5842" s="52">
        <v>7421606.6602303842</v>
      </c>
      <c r="E5842" s="52">
        <v>0</v>
      </c>
      <c r="F5842" s="52">
        <v>22583174.145308729</v>
      </c>
      <c r="G5842" s="52">
        <v>0</v>
      </c>
      <c r="H5842" s="52">
        <v>0</v>
      </c>
      <c r="I5842" s="52">
        <v>0</v>
      </c>
      <c r="J5842" s="52">
        <v>0</v>
      </c>
      <c r="K5842" s="52">
        <v>0</v>
      </c>
      <c r="L5842" s="52">
        <v>0</v>
      </c>
      <c r="M5842" s="53">
        <v>30004780.805539109</v>
      </c>
    </row>
    <row r="5843" spans="1:13" x14ac:dyDescent="0.4">
      <c r="A5843" s="54"/>
      <c r="B5843" s="55">
        <v>5825</v>
      </c>
      <c r="C5843" s="55">
        <v>0</v>
      </c>
      <c r="D5843" s="55">
        <v>8130793.7622616142</v>
      </c>
      <c r="E5843" s="55">
        <v>0</v>
      </c>
      <c r="F5843" s="55">
        <v>5974369.1601968836</v>
      </c>
      <c r="G5843" s="55">
        <v>0</v>
      </c>
      <c r="H5843" s="55">
        <v>0</v>
      </c>
      <c r="I5843" s="55">
        <v>0</v>
      </c>
      <c r="J5843" s="55">
        <v>0</v>
      </c>
      <c r="K5843" s="55">
        <v>8871993.2834147029</v>
      </c>
      <c r="L5843" s="55">
        <v>6840410.2250556555</v>
      </c>
      <c r="M5843" s="56">
        <v>29817566.430928856</v>
      </c>
    </row>
    <row r="5844" spans="1:13" x14ac:dyDescent="0.4">
      <c r="A5844" s="51"/>
      <c r="B5844" s="52">
        <v>5826</v>
      </c>
      <c r="C5844" s="52">
        <v>18593258.010887157</v>
      </c>
      <c r="D5844" s="52">
        <v>0</v>
      </c>
      <c r="E5844" s="52">
        <v>0</v>
      </c>
      <c r="F5844" s="52">
        <v>0</v>
      </c>
      <c r="G5844" s="52">
        <v>0</v>
      </c>
      <c r="H5844" s="52">
        <v>0</v>
      </c>
      <c r="I5844" s="52">
        <v>0</v>
      </c>
      <c r="J5844" s="52">
        <v>0</v>
      </c>
      <c r="K5844" s="52">
        <v>0</v>
      </c>
      <c r="L5844" s="52">
        <v>0</v>
      </c>
      <c r="M5844" s="53">
        <v>18593258.010887157</v>
      </c>
    </row>
    <row r="5845" spans="1:13" x14ac:dyDescent="0.4">
      <c r="A5845" s="54"/>
      <c r="B5845" s="55">
        <v>5827</v>
      </c>
      <c r="C5845" s="55">
        <v>0</v>
      </c>
      <c r="D5845" s="55">
        <v>0</v>
      </c>
      <c r="E5845" s="55">
        <v>0</v>
      </c>
      <c r="F5845" s="55">
        <v>0</v>
      </c>
      <c r="G5845" s="55">
        <v>0</v>
      </c>
      <c r="H5845" s="55">
        <v>0</v>
      </c>
      <c r="I5845" s="55">
        <v>0</v>
      </c>
      <c r="J5845" s="55">
        <v>0</v>
      </c>
      <c r="K5845" s="55">
        <v>7543296.404900603</v>
      </c>
      <c r="L5845" s="55">
        <v>0</v>
      </c>
      <c r="M5845" s="56">
        <v>7543296.404900603</v>
      </c>
    </row>
    <row r="5846" spans="1:13" x14ac:dyDescent="0.4">
      <c r="A5846" s="51"/>
      <c r="B5846" s="52">
        <v>5828</v>
      </c>
      <c r="C5846" s="52">
        <v>0</v>
      </c>
      <c r="D5846" s="52">
        <v>0</v>
      </c>
      <c r="E5846" s="52">
        <v>0</v>
      </c>
      <c r="F5846" s="52">
        <v>0</v>
      </c>
      <c r="G5846" s="52">
        <v>0</v>
      </c>
      <c r="H5846" s="52">
        <v>0</v>
      </c>
      <c r="I5846" s="52">
        <v>0</v>
      </c>
      <c r="J5846" s="52">
        <v>0</v>
      </c>
      <c r="K5846" s="52">
        <v>0</v>
      </c>
      <c r="L5846" s="52">
        <v>0</v>
      </c>
      <c r="M5846" s="53">
        <v>0</v>
      </c>
    </row>
    <row r="5847" spans="1:13" x14ac:dyDescent="0.4">
      <c r="A5847" s="54"/>
      <c r="B5847" s="55">
        <v>5829</v>
      </c>
      <c r="C5847" s="55">
        <v>7919796.0630974285</v>
      </c>
      <c r="D5847" s="55">
        <v>0</v>
      </c>
      <c r="E5847" s="55">
        <v>0</v>
      </c>
      <c r="F5847" s="55">
        <v>0</v>
      </c>
      <c r="G5847" s="55">
        <v>0</v>
      </c>
      <c r="H5847" s="55">
        <v>0</v>
      </c>
      <c r="I5847" s="55">
        <v>0</v>
      </c>
      <c r="J5847" s="55">
        <v>0</v>
      </c>
      <c r="K5847" s="55">
        <v>0</v>
      </c>
      <c r="L5847" s="55">
        <v>0</v>
      </c>
      <c r="M5847" s="56">
        <v>7919796.0630974285</v>
      </c>
    </row>
    <row r="5848" spans="1:13" x14ac:dyDescent="0.4">
      <c r="A5848" s="51"/>
      <c r="B5848" s="52">
        <v>5830</v>
      </c>
      <c r="C5848" s="52">
        <v>0</v>
      </c>
      <c r="D5848" s="52">
        <v>0</v>
      </c>
      <c r="E5848" s="52">
        <v>0</v>
      </c>
      <c r="F5848" s="52">
        <v>0</v>
      </c>
      <c r="G5848" s="52">
        <v>0</v>
      </c>
      <c r="H5848" s="52">
        <v>10738649.653974837</v>
      </c>
      <c r="I5848" s="52">
        <v>0</v>
      </c>
      <c r="J5848" s="52">
        <v>0</v>
      </c>
      <c r="K5848" s="52">
        <v>0</v>
      </c>
      <c r="L5848" s="52">
        <v>0</v>
      </c>
      <c r="M5848" s="53">
        <v>10738649.653974837</v>
      </c>
    </row>
    <row r="5849" spans="1:13" x14ac:dyDescent="0.4">
      <c r="A5849" s="54"/>
      <c r="B5849" s="55">
        <v>5831</v>
      </c>
      <c r="C5849" s="55">
        <v>0</v>
      </c>
      <c r="D5849" s="55">
        <v>0</v>
      </c>
      <c r="E5849" s="55">
        <v>20676871.007542513</v>
      </c>
      <c r="F5849" s="55">
        <v>0</v>
      </c>
      <c r="G5849" s="55">
        <v>0</v>
      </c>
      <c r="H5849" s="55">
        <v>0</v>
      </c>
      <c r="I5849" s="55">
        <v>0</v>
      </c>
      <c r="J5849" s="55">
        <v>0</v>
      </c>
      <c r="K5849" s="55">
        <v>0</v>
      </c>
      <c r="L5849" s="55">
        <v>0</v>
      </c>
      <c r="M5849" s="56">
        <v>20676871.007542513</v>
      </c>
    </row>
    <row r="5850" spans="1:13" x14ac:dyDescent="0.4">
      <c r="A5850" s="51"/>
      <c r="B5850" s="52">
        <v>5832</v>
      </c>
      <c r="C5850" s="52">
        <v>0</v>
      </c>
      <c r="D5850" s="52">
        <v>0</v>
      </c>
      <c r="E5850" s="52">
        <v>0</v>
      </c>
      <c r="F5850" s="52">
        <v>0</v>
      </c>
      <c r="G5850" s="52">
        <v>0</v>
      </c>
      <c r="H5850" s="52">
        <v>0</v>
      </c>
      <c r="I5850" s="52">
        <v>6635225.9721905002</v>
      </c>
      <c r="J5850" s="52">
        <v>0</v>
      </c>
      <c r="K5850" s="52">
        <v>0</v>
      </c>
      <c r="L5850" s="52">
        <v>103163911.5496538</v>
      </c>
      <c r="M5850" s="53">
        <v>109799137.5218443</v>
      </c>
    </row>
    <row r="5851" spans="1:13" x14ac:dyDescent="0.4">
      <c r="A5851" s="54"/>
      <c r="B5851" s="55">
        <v>5833</v>
      </c>
      <c r="C5851" s="55">
        <v>0</v>
      </c>
      <c r="D5851" s="55">
        <v>0</v>
      </c>
      <c r="E5851" s="55">
        <v>0</v>
      </c>
      <c r="F5851" s="55">
        <v>0</v>
      </c>
      <c r="G5851" s="55">
        <v>0</v>
      </c>
      <c r="H5851" s="55">
        <v>0</v>
      </c>
      <c r="I5851" s="55">
        <v>0</v>
      </c>
      <c r="J5851" s="55">
        <v>0</v>
      </c>
      <c r="K5851" s="55">
        <v>0</v>
      </c>
      <c r="L5851" s="55">
        <v>0</v>
      </c>
      <c r="M5851" s="56">
        <v>0</v>
      </c>
    </row>
    <row r="5852" spans="1:13" x14ac:dyDescent="0.4">
      <c r="A5852" s="51"/>
      <c r="B5852" s="52">
        <v>5834</v>
      </c>
      <c r="C5852" s="52">
        <v>19085941.626062587</v>
      </c>
      <c r="D5852" s="52">
        <v>0</v>
      </c>
      <c r="E5852" s="52">
        <v>0</v>
      </c>
      <c r="F5852" s="52">
        <v>0</v>
      </c>
      <c r="G5852" s="52">
        <v>0</v>
      </c>
      <c r="H5852" s="52">
        <v>0</v>
      </c>
      <c r="I5852" s="52">
        <v>0</v>
      </c>
      <c r="J5852" s="52">
        <v>0</v>
      </c>
      <c r="K5852" s="52">
        <v>0</v>
      </c>
      <c r="L5852" s="52">
        <v>0</v>
      </c>
      <c r="M5852" s="53">
        <v>19085941.626062587</v>
      </c>
    </row>
    <row r="5853" spans="1:13" x14ac:dyDescent="0.4">
      <c r="A5853" s="54"/>
      <c r="B5853" s="55">
        <v>5835</v>
      </c>
      <c r="C5853" s="55">
        <v>0</v>
      </c>
      <c r="D5853" s="55">
        <v>0</v>
      </c>
      <c r="E5853" s="55">
        <v>0</v>
      </c>
      <c r="F5853" s="55">
        <v>0</v>
      </c>
      <c r="G5853" s="55">
        <v>0</v>
      </c>
      <c r="H5853" s="55">
        <v>36399993.583430357</v>
      </c>
      <c r="I5853" s="55">
        <v>0</v>
      </c>
      <c r="J5853" s="55">
        <v>0</v>
      </c>
      <c r="K5853" s="55">
        <v>0</v>
      </c>
      <c r="L5853" s="55">
        <v>0</v>
      </c>
      <c r="M5853" s="56">
        <v>36399993.583430357</v>
      </c>
    </row>
    <row r="5854" spans="1:13" x14ac:dyDescent="0.4">
      <c r="A5854" s="51"/>
      <c r="B5854" s="52">
        <v>5836</v>
      </c>
      <c r="C5854" s="52">
        <v>0</v>
      </c>
      <c r="D5854" s="52">
        <v>0</v>
      </c>
      <c r="E5854" s="52">
        <v>0</v>
      </c>
      <c r="F5854" s="52">
        <v>0</v>
      </c>
      <c r="G5854" s="52">
        <v>0</v>
      </c>
      <c r="H5854" s="52">
        <v>0</v>
      </c>
      <c r="I5854" s="52">
        <v>0</v>
      </c>
      <c r="J5854" s="52">
        <v>0</v>
      </c>
      <c r="K5854" s="52">
        <v>0</v>
      </c>
      <c r="L5854" s="52">
        <v>0</v>
      </c>
      <c r="M5854" s="53">
        <v>0</v>
      </c>
    </row>
    <row r="5855" spans="1:13" x14ac:dyDescent="0.4">
      <c r="A5855" s="54"/>
      <c r="B5855" s="55">
        <v>5837</v>
      </c>
      <c r="C5855" s="55">
        <v>0</v>
      </c>
      <c r="D5855" s="55">
        <v>0</v>
      </c>
      <c r="E5855" s="55">
        <v>0</v>
      </c>
      <c r="F5855" s="55">
        <v>3670770297.2490625</v>
      </c>
      <c r="G5855" s="55">
        <v>0</v>
      </c>
      <c r="H5855" s="55">
        <v>0</v>
      </c>
      <c r="I5855" s="55">
        <v>0</v>
      </c>
      <c r="J5855" s="55">
        <v>0</v>
      </c>
      <c r="K5855" s="55">
        <v>0</v>
      </c>
      <c r="L5855" s="55">
        <v>0</v>
      </c>
      <c r="M5855" s="56">
        <v>3670770297.2490625</v>
      </c>
    </row>
    <row r="5856" spans="1:13" x14ac:dyDescent="0.4">
      <c r="A5856" s="51"/>
      <c r="B5856" s="52">
        <v>5838</v>
      </c>
      <c r="C5856" s="52">
        <v>0</v>
      </c>
      <c r="D5856" s="52">
        <v>7538177.3489912897</v>
      </c>
      <c r="E5856" s="52">
        <v>0</v>
      </c>
      <c r="F5856" s="52">
        <v>0</v>
      </c>
      <c r="G5856" s="52">
        <v>0</v>
      </c>
      <c r="H5856" s="52">
        <v>0</v>
      </c>
      <c r="I5856" s="52">
        <v>0</v>
      </c>
      <c r="J5856" s="52">
        <v>0</v>
      </c>
      <c r="K5856" s="52">
        <v>0</v>
      </c>
      <c r="L5856" s="52">
        <v>0</v>
      </c>
      <c r="M5856" s="53">
        <v>7538177.3489912897</v>
      </c>
    </row>
    <row r="5857" spans="1:13" x14ac:dyDescent="0.4">
      <c r="A5857" s="54"/>
      <c r="B5857" s="55">
        <v>5839</v>
      </c>
      <c r="C5857" s="55">
        <v>0</v>
      </c>
      <c r="D5857" s="55">
        <v>0</v>
      </c>
      <c r="E5857" s="55">
        <v>0</v>
      </c>
      <c r="F5857" s="55">
        <v>0</v>
      </c>
      <c r="G5857" s="55">
        <v>0</v>
      </c>
      <c r="H5857" s="55">
        <v>0</v>
      </c>
      <c r="I5857" s="55">
        <v>0</v>
      </c>
      <c r="J5857" s="55">
        <v>6508006.7420586124</v>
      </c>
      <c r="K5857" s="55">
        <v>112907233.97054632</v>
      </c>
      <c r="L5857" s="55">
        <v>0</v>
      </c>
      <c r="M5857" s="56">
        <v>112907233.97054632</v>
      </c>
    </row>
    <row r="5858" spans="1:13" x14ac:dyDescent="0.4">
      <c r="A5858" s="51"/>
      <c r="B5858" s="52">
        <v>5840</v>
      </c>
      <c r="C5858" s="52">
        <v>0</v>
      </c>
      <c r="D5858" s="52">
        <v>0</v>
      </c>
      <c r="E5858" s="52">
        <v>0</v>
      </c>
      <c r="F5858" s="52">
        <v>0</v>
      </c>
      <c r="G5858" s="52">
        <v>0</v>
      </c>
      <c r="H5858" s="52">
        <v>0</v>
      </c>
      <c r="I5858" s="52">
        <v>0</v>
      </c>
      <c r="J5858" s="52">
        <v>147749158.85534847</v>
      </c>
      <c r="K5858" s="52">
        <v>0</v>
      </c>
      <c r="L5858" s="52">
        <v>0</v>
      </c>
      <c r="M5858" s="53">
        <v>0</v>
      </c>
    </row>
    <row r="5859" spans="1:13" x14ac:dyDescent="0.4">
      <c r="A5859" s="54"/>
      <c r="B5859" s="55">
        <v>5841</v>
      </c>
      <c r="C5859" s="55">
        <v>0</v>
      </c>
      <c r="D5859" s="55">
        <v>0</v>
      </c>
      <c r="E5859" s="55">
        <v>0</v>
      </c>
      <c r="F5859" s="55">
        <v>0</v>
      </c>
      <c r="G5859" s="55">
        <v>0</v>
      </c>
      <c r="H5859" s="55">
        <v>0</v>
      </c>
      <c r="I5859" s="55">
        <v>0</v>
      </c>
      <c r="J5859" s="55">
        <v>0</v>
      </c>
      <c r="K5859" s="55">
        <v>0</v>
      </c>
      <c r="L5859" s="55">
        <v>0</v>
      </c>
      <c r="M5859" s="56">
        <v>0</v>
      </c>
    </row>
    <row r="5860" spans="1:13" x14ac:dyDescent="0.4">
      <c r="A5860" s="51"/>
      <c r="B5860" s="52">
        <v>5842</v>
      </c>
      <c r="C5860" s="52">
        <v>9996548.4599065501</v>
      </c>
      <c r="D5860" s="52">
        <v>26065809.292598225</v>
      </c>
      <c r="E5860" s="52">
        <v>0</v>
      </c>
      <c r="F5860" s="52">
        <v>7571565.960580972</v>
      </c>
      <c r="G5860" s="52">
        <v>0</v>
      </c>
      <c r="H5860" s="52">
        <v>0</v>
      </c>
      <c r="I5860" s="52">
        <v>0</v>
      </c>
      <c r="J5860" s="52">
        <v>0</v>
      </c>
      <c r="K5860" s="52">
        <v>6688297.1838310594</v>
      </c>
      <c r="L5860" s="52">
        <v>0</v>
      </c>
      <c r="M5860" s="53">
        <v>56667699.458324537</v>
      </c>
    </row>
    <row r="5861" spans="1:13" x14ac:dyDescent="0.4">
      <c r="A5861" s="54"/>
      <c r="B5861" s="55">
        <v>5843</v>
      </c>
      <c r="C5861" s="55">
        <v>0</v>
      </c>
      <c r="D5861" s="55">
        <v>0</v>
      </c>
      <c r="E5861" s="55">
        <v>0</v>
      </c>
      <c r="F5861" s="55">
        <v>0</v>
      </c>
      <c r="G5861" s="55">
        <v>0</v>
      </c>
      <c r="H5861" s="55">
        <v>0</v>
      </c>
      <c r="I5861" s="55">
        <v>0</v>
      </c>
      <c r="J5861" s="55">
        <v>90246576.262257457</v>
      </c>
      <c r="K5861" s="55">
        <v>0</v>
      </c>
      <c r="L5861" s="55">
        <v>0</v>
      </c>
      <c r="M5861" s="56">
        <v>0</v>
      </c>
    </row>
    <row r="5862" spans="1:13" x14ac:dyDescent="0.4">
      <c r="A5862" s="51"/>
      <c r="B5862" s="52">
        <v>5844</v>
      </c>
      <c r="C5862" s="52">
        <v>0</v>
      </c>
      <c r="D5862" s="52">
        <v>87730907.171741635</v>
      </c>
      <c r="E5862" s="52">
        <v>0</v>
      </c>
      <c r="F5862" s="52">
        <v>0</v>
      </c>
      <c r="G5862" s="52">
        <v>0</v>
      </c>
      <c r="H5862" s="52">
        <v>0</v>
      </c>
      <c r="I5862" s="52">
        <v>9374124.5814207364</v>
      </c>
      <c r="J5862" s="52">
        <v>0</v>
      </c>
      <c r="K5862" s="52">
        <v>0</v>
      </c>
      <c r="L5862" s="52">
        <v>0</v>
      </c>
      <c r="M5862" s="53">
        <v>97105031.753162369</v>
      </c>
    </row>
    <row r="5863" spans="1:13" x14ac:dyDescent="0.4">
      <c r="A5863" s="54"/>
      <c r="B5863" s="55">
        <v>5845</v>
      </c>
      <c r="C5863" s="55">
        <v>0</v>
      </c>
      <c r="D5863" s="55">
        <v>0</v>
      </c>
      <c r="E5863" s="55">
        <v>0</v>
      </c>
      <c r="F5863" s="55">
        <v>0</v>
      </c>
      <c r="G5863" s="55">
        <v>0</v>
      </c>
      <c r="H5863" s="55">
        <v>0</v>
      </c>
      <c r="I5863" s="55">
        <v>0</v>
      </c>
      <c r="J5863" s="55">
        <v>9808055.3672936</v>
      </c>
      <c r="K5863" s="55">
        <v>0</v>
      </c>
      <c r="L5863" s="55">
        <v>0</v>
      </c>
      <c r="M5863" s="56">
        <v>0</v>
      </c>
    </row>
    <row r="5864" spans="1:13" x14ac:dyDescent="0.4">
      <c r="A5864" s="51"/>
      <c r="B5864" s="52">
        <v>5846</v>
      </c>
      <c r="C5864" s="52">
        <v>0</v>
      </c>
      <c r="D5864" s="52">
        <v>0</v>
      </c>
      <c r="E5864" s="52">
        <v>0</v>
      </c>
      <c r="F5864" s="52">
        <v>0</v>
      </c>
      <c r="G5864" s="52">
        <v>0</v>
      </c>
      <c r="H5864" s="52">
        <v>7419052.5409146082</v>
      </c>
      <c r="I5864" s="52">
        <v>0</v>
      </c>
      <c r="J5864" s="52">
        <v>0</v>
      </c>
      <c r="K5864" s="52">
        <v>0</v>
      </c>
      <c r="L5864" s="52">
        <v>12027325.071055904</v>
      </c>
      <c r="M5864" s="53">
        <v>19446377.61197051</v>
      </c>
    </row>
    <row r="5865" spans="1:13" x14ac:dyDescent="0.4">
      <c r="A5865" s="54"/>
      <c r="B5865" s="55">
        <v>5847</v>
      </c>
      <c r="C5865" s="55">
        <v>0</v>
      </c>
      <c r="D5865" s="55">
        <v>0</v>
      </c>
      <c r="E5865" s="55">
        <v>0</v>
      </c>
      <c r="F5865" s="55">
        <v>0</v>
      </c>
      <c r="G5865" s="55">
        <v>0</v>
      </c>
      <c r="H5865" s="55">
        <v>0</v>
      </c>
      <c r="I5865" s="55">
        <v>0</v>
      </c>
      <c r="J5865" s="55">
        <v>0</v>
      </c>
      <c r="K5865" s="55">
        <v>0</v>
      </c>
      <c r="L5865" s="55">
        <v>0</v>
      </c>
      <c r="M5865" s="56">
        <v>0</v>
      </c>
    </row>
    <row r="5866" spans="1:13" x14ac:dyDescent="0.4">
      <c r="A5866" s="51"/>
      <c r="B5866" s="52">
        <v>5848</v>
      </c>
      <c r="C5866" s="52">
        <v>0</v>
      </c>
      <c r="D5866" s="52">
        <v>0</v>
      </c>
      <c r="E5866" s="52">
        <v>0</v>
      </c>
      <c r="F5866" s="52">
        <v>0</v>
      </c>
      <c r="G5866" s="52">
        <v>0</v>
      </c>
      <c r="H5866" s="52">
        <v>0</v>
      </c>
      <c r="I5866" s="52">
        <v>0</v>
      </c>
      <c r="J5866" s="52">
        <v>0</v>
      </c>
      <c r="K5866" s="52">
        <v>0</v>
      </c>
      <c r="L5866" s="52">
        <v>8013332.6948102573</v>
      </c>
      <c r="M5866" s="53">
        <v>8013332.6948102573</v>
      </c>
    </row>
    <row r="5867" spans="1:13" x14ac:dyDescent="0.4">
      <c r="A5867" s="54"/>
      <c r="B5867" s="55">
        <v>5849</v>
      </c>
      <c r="C5867" s="55">
        <v>0</v>
      </c>
      <c r="D5867" s="55">
        <v>0</v>
      </c>
      <c r="E5867" s="55">
        <v>0</v>
      </c>
      <c r="F5867" s="55">
        <v>0</v>
      </c>
      <c r="G5867" s="55">
        <v>0</v>
      </c>
      <c r="H5867" s="55">
        <v>0</v>
      </c>
      <c r="I5867" s="55">
        <v>0</v>
      </c>
      <c r="J5867" s="55">
        <v>0</v>
      </c>
      <c r="K5867" s="55">
        <v>0</v>
      </c>
      <c r="L5867" s="55">
        <v>0</v>
      </c>
      <c r="M5867" s="56">
        <v>0</v>
      </c>
    </row>
    <row r="5868" spans="1:13" x14ac:dyDescent="0.4">
      <c r="A5868" s="51"/>
      <c r="B5868" s="52">
        <v>5850</v>
      </c>
      <c r="C5868" s="52">
        <v>0</v>
      </c>
      <c r="D5868" s="52">
        <v>0</v>
      </c>
      <c r="E5868" s="52">
        <v>0</v>
      </c>
      <c r="F5868" s="52">
        <v>0</v>
      </c>
      <c r="G5868" s="52">
        <v>0</v>
      </c>
      <c r="H5868" s="52">
        <v>0</v>
      </c>
      <c r="I5868" s="52">
        <v>0</v>
      </c>
      <c r="J5868" s="52">
        <v>0</v>
      </c>
      <c r="K5868" s="52">
        <v>0</v>
      </c>
      <c r="L5868" s="52">
        <v>0</v>
      </c>
      <c r="M5868" s="53">
        <v>0</v>
      </c>
    </row>
    <row r="5869" spans="1:13" x14ac:dyDescent="0.4">
      <c r="A5869" s="54"/>
      <c r="B5869" s="55">
        <v>5851</v>
      </c>
      <c r="C5869" s="55">
        <v>0</v>
      </c>
      <c r="D5869" s="55">
        <v>0</v>
      </c>
      <c r="E5869" s="55">
        <v>0</v>
      </c>
      <c r="F5869" s="55">
        <v>0</v>
      </c>
      <c r="G5869" s="55">
        <v>0</v>
      </c>
      <c r="H5869" s="55">
        <v>0</v>
      </c>
      <c r="I5869" s="55">
        <v>22215239.60231059</v>
      </c>
      <c r="J5869" s="55">
        <v>0</v>
      </c>
      <c r="K5869" s="55">
        <v>10819765.616942445</v>
      </c>
      <c r="L5869" s="55">
        <v>0</v>
      </c>
      <c r="M5869" s="56">
        <v>33035005.219253041</v>
      </c>
    </row>
    <row r="5870" spans="1:13" x14ac:dyDescent="0.4">
      <c r="A5870" s="51"/>
      <c r="B5870" s="52">
        <v>5852</v>
      </c>
      <c r="C5870" s="52">
        <v>0</v>
      </c>
      <c r="D5870" s="52">
        <v>0</v>
      </c>
      <c r="E5870" s="52">
        <v>0</v>
      </c>
      <c r="F5870" s="52">
        <v>0</v>
      </c>
      <c r="G5870" s="52">
        <v>0</v>
      </c>
      <c r="H5870" s="52">
        <v>0</v>
      </c>
      <c r="I5870" s="52">
        <v>5818665.2907403819</v>
      </c>
      <c r="J5870" s="52">
        <v>0</v>
      </c>
      <c r="K5870" s="52">
        <v>0</v>
      </c>
      <c r="L5870" s="52">
        <v>11025385.60813611</v>
      </c>
      <c r="M5870" s="53">
        <v>16844050.898876492</v>
      </c>
    </row>
    <row r="5871" spans="1:13" x14ac:dyDescent="0.4">
      <c r="A5871" s="54"/>
      <c r="B5871" s="55">
        <v>5853</v>
      </c>
      <c r="C5871" s="55">
        <v>0</v>
      </c>
      <c r="D5871" s="55">
        <v>0</v>
      </c>
      <c r="E5871" s="55">
        <v>0</v>
      </c>
      <c r="F5871" s="55">
        <v>0</v>
      </c>
      <c r="G5871" s="55">
        <v>0</v>
      </c>
      <c r="H5871" s="55">
        <v>0</v>
      </c>
      <c r="I5871" s="55">
        <v>0</v>
      </c>
      <c r="J5871" s="55">
        <v>8345598.705443779</v>
      </c>
      <c r="K5871" s="55">
        <v>0</v>
      </c>
      <c r="L5871" s="55">
        <v>0</v>
      </c>
      <c r="M5871" s="56">
        <v>0</v>
      </c>
    </row>
    <row r="5872" spans="1:13" x14ac:dyDescent="0.4">
      <c r="A5872" s="51"/>
      <c r="B5872" s="52">
        <v>5854</v>
      </c>
      <c r="C5872" s="52">
        <v>0</v>
      </c>
      <c r="D5872" s="52">
        <v>0</v>
      </c>
      <c r="E5872" s="52">
        <v>0</v>
      </c>
      <c r="F5872" s="52">
        <v>0</v>
      </c>
      <c r="G5872" s="52">
        <v>0</v>
      </c>
      <c r="H5872" s="52">
        <v>0</v>
      </c>
      <c r="I5872" s="52">
        <v>0</v>
      </c>
      <c r="J5872" s="52">
        <v>0</v>
      </c>
      <c r="K5872" s="52">
        <v>0</v>
      </c>
      <c r="L5872" s="52">
        <v>0</v>
      </c>
      <c r="M5872" s="53">
        <v>0</v>
      </c>
    </row>
    <row r="5873" spans="1:13" x14ac:dyDescent="0.4">
      <c r="A5873" s="54"/>
      <c r="B5873" s="55">
        <v>5855</v>
      </c>
      <c r="C5873" s="55">
        <v>0</v>
      </c>
      <c r="D5873" s="55">
        <v>0</v>
      </c>
      <c r="E5873" s="55">
        <v>0</v>
      </c>
      <c r="F5873" s="55">
        <v>0</v>
      </c>
      <c r="G5873" s="55">
        <v>0</v>
      </c>
      <c r="H5873" s="55">
        <v>0</v>
      </c>
      <c r="I5873" s="55">
        <v>0</v>
      </c>
      <c r="J5873" s="55">
        <v>0</v>
      </c>
      <c r="K5873" s="55">
        <v>0</v>
      </c>
      <c r="L5873" s="55">
        <v>0</v>
      </c>
      <c r="M5873" s="56">
        <v>0</v>
      </c>
    </row>
    <row r="5874" spans="1:13" x14ac:dyDescent="0.4">
      <c r="A5874" s="51"/>
      <c r="B5874" s="52">
        <v>5856</v>
      </c>
      <c r="C5874" s="52">
        <v>0</v>
      </c>
      <c r="D5874" s="52">
        <v>0</v>
      </c>
      <c r="E5874" s="52">
        <v>0</v>
      </c>
      <c r="F5874" s="52">
        <v>14669684.109814512</v>
      </c>
      <c r="G5874" s="52">
        <v>0</v>
      </c>
      <c r="H5874" s="52">
        <v>8324693.1741559021</v>
      </c>
      <c r="I5874" s="52">
        <v>0</v>
      </c>
      <c r="J5874" s="52">
        <v>0</v>
      </c>
      <c r="K5874" s="52">
        <v>0</v>
      </c>
      <c r="L5874" s="52">
        <v>0</v>
      </c>
      <c r="M5874" s="53">
        <v>22994377.283970416</v>
      </c>
    </row>
    <row r="5875" spans="1:13" x14ac:dyDescent="0.4">
      <c r="A5875" s="54"/>
      <c r="B5875" s="55">
        <v>5857</v>
      </c>
      <c r="C5875" s="55">
        <v>6946011.0619483814</v>
      </c>
      <c r="D5875" s="55">
        <v>0</v>
      </c>
      <c r="E5875" s="55">
        <v>0</v>
      </c>
      <c r="F5875" s="55">
        <v>0</v>
      </c>
      <c r="G5875" s="55">
        <v>8018396.7548855953</v>
      </c>
      <c r="H5875" s="55">
        <v>0</v>
      </c>
      <c r="I5875" s="55">
        <v>0</v>
      </c>
      <c r="J5875" s="55">
        <v>0</v>
      </c>
      <c r="K5875" s="55">
        <v>8383652.4067953378</v>
      </c>
      <c r="L5875" s="55">
        <v>22741554.494108707</v>
      </c>
      <c r="M5875" s="56">
        <v>46089614.717738017</v>
      </c>
    </row>
    <row r="5876" spans="1:13" x14ac:dyDescent="0.4">
      <c r="A5876" s="51"/>
      <c r="B5876" s="52">
        <v>5858</v>
      </c>
      <c r="C5876" s="52">
        <v>7030935.9228745662</v>
      </c>
      <c r="D5876" s="52">
        <v>0</v>
      </c>
      <c r="E5876" s="52">
        <v>0</v>
      </c>
      <c r="F5876" s="52">
        <v>0</v>
      </c>
      <c r="G5876" s="52">
        <v>0</v>
      </c>
      <c r="H5876" s="52">
        <v>0</v>
      </c>
      <c r="I5876" s="52">
        <v>0</v>
      </c>
      <c r="J5876" s="52">
        <v>0</v>
      </c>
      <c r="K5876" s="52">
        <v>25325776.691083033</v>
      </c>
      <c r="L5876" s="52">
        <v>0</v>
      </c>
      <c r="M5876" s="53">
        <v>32356712.613957599</v>
      </c>
    </row>
    <row r="5877" spans="1:13" x14ac:dyDescent="0.4">
      <c r="A5877" s="54"/>
      <c r="B5877" s="55">
        <v>5859</v>
      </c>
      <c r="C5877" s="55">
        <v>0</v>
      </c>
      <c r="D5877" s="55">
        <v>0</v>
      </c>
      <c r="E5877" s="55">
        <v>0</v>
      </c>
      <c r="F5877" s="55">
        <v>0</v>
      </c>
      <c r="G5877" s="55">
        <v>0</v>
      </c>
      <c r="H5877" s="55">
        <v>0</v>
      </c>
      <c r="I5877" s="55">
        <v>0</v>
      </c>
      <c r="J5877" s="55">
        <v>0</v>
      </c>
      <c r="K5877" s="55">
        <v>0</v>
      </c>
      <c r="L5877" s="55">
        <v>0</v>
      </c>
      <c r="M5877" s="56">
        <v>0</v>
      </c>
    </row>
    <row r="5878" spans="1:13" x14ac:dyDescent="0.4">
      <c r="A5878" s="51"/>
      <c r="B5878" s="52">
        <v>5860</v>
      </c>
      <c r="C5878" s="52">
        <v>0</v>
      </c>
      <c r="D5878" s="52">
        <v>0</v>
      </c>
      <c r="E5878" s="52">
        <v>0</v>
      </c>
      <c r="F5878" s="52">
        <v>0</v>
      </c>
      <c r="G5878" s="52">
        <v>0</v>
      </c>
      <c r="H5878" s="52">
        <v>0</v>
      </c>
      <c r="I5878" s="52">
        <v>0</v>
      </c>
      <c r="J5878" s="52">
        <v>0</v>
      </c>
      <c r="K5878" s="52">
        <v>0</v>
      </c>
      <c r="L5878" s="52">
        <v>0</v>
      </c>
      <c r="M5878" s="53">
        <v>0</v>
      </c>
    </row>
    <row r="5879" spans="1:13" x14ac:dyDescent="0.4">
      <c r="A5879" s="54"/>
      <c r="B5879" s="55">
        <v>5861</v>
      </c>
      <c r="C5879" s="55">
        <v>0</v>
      </c>
      <c r="D5879" s="55">
        <v>0</v>
      </c>
      <c r="E5879" s="55">
        <v>0</v>
      </c>
      <c r="F5879" s="55">
        <v>0</v>
      </c>
      <c r="G5879" s="55">
        <v>0</v>
      </c>
      <c r="H5879" s="55">
        <v>0</v>
      </c>
      <c r="I5879" s="55">
        <v>0</v>
      </c>
      <c r="J5879" s="55">
        <v>0</v>
      </c>
      <c r="K5879" s="55">
        <v>0</v>
      </c>
      <c r="L5879" s="55">
        <v>0</v>
      </c>
      <c r="M5879" s="56">
        <v>0</v>
      </c>
    </row>
    <row r="5880" spans="1:13" x14ac:dyDescent="0.4">
      <c r="A5880" s="51"/>
      <c r="B5880" s="52">
        <v>5862</v>
      </c>
      <c r="C5880" s="52">
        <v>0</v>
      </c>
      <c r="D5880" s="52">
        <v>0</v>
      </c>
      <c r="E5880" s="52">
        <v>0</v>
      </c>
      <c r="F5880" s="52">
        <v>0</v>
      </c>
      <c r="G5880" s="52">
        <v>0</v>
      </c>
      <c r="H5880" s="52">
        <v>0</v>
      </c>
      <c r="I5880" s="52">
        <v>0</v>
      </c>
      <c r="J5880" s="52">
        <v>0</v>
      </c>
      <c r="K5880" s="52">
        <v>0</v>
      </c>
      <c r="L5880" s="52">
        <v>0</v>
      </c>
      <c r="M5880" s="53">
        <v>0</v>
      </c>
    </row>
    <row r="5881" spans="1:13" x14ac:dyDescent="0.4">
      <c r="A5881" s="54"/>
      <c r="B5881" s="55">
        <v>5863</v>
      </c>
      <c r="C5881" s="55">
        <v>0</v>
      </c>
      <c r="D5881" s="55">
        <v>0</v>
      </c>
      <c r="E5881" s="55">
        <v>0</v>
      </c>
      <c r="F5881" s="55">
        <v>0</v>
      </c>
      <c r="G5881" s="55">
        <v>0</v>
      </c>
      <c r="H5881" s="55">
        <v>0</v>
      </c>
      <c r="I5881" s="55">
        <v>0</v>
      </c>
      <c r="J5881" s="55">
        <v>0</v>
      </c>
      <c r="K5881" s="55">
        <v>0</v>
      </c>
      <c r="L5881" s="55">
        <v>0</v>
      </c>
      <c r="M5881" s="56">
        <v>0</v>
      </c>
    </row>
    <row r="5882" spans="1:13" x14ac:dyDescent="0.4">
      <c r="A5882" s="51"/>
      <c r="B5882" s="52">
        <v>5864</v>
      </c>
      <c r="C5882" s="52">
        <v>0</v>
      </c>
      <c r="D5882" s="52">
        <v>323595324.18715906</v>
      </c>
      <c r="E5882" s="52">
        <v>0</v>
      </c>
      <c r="F5882" s="52">
        <v>0</v>
      </c>
      <c r="G5882" s="52">
        <v>0</v>
      </c>
      <c r="H5882" s="52">
        <v>0</v>
      </c>
      <c r="I5882" s="52">
        <v>0</v>
      </c>
      <c r="J5882" s="52">
        <v>0</v>
      </c>
      <c r="K5882" s="52">
        <v>0</v>
      </c>
      <c r="L5882" s="52">
        <v>0</v>
      </c>
      <c r="M5882" s="53">
        <v>323595324.18715906</v>
      </c>
    </row>
    <row r="5883" spans="1:13" x14ac:dyDescent="0.4">
      <c r="A5883" s="54"/>
      <c r="B5883" s="55">
        <v>5865</v>
      </c>
      <c r="C5883" s="55">
        <v>15912979.450455116</v>
      </c>
      <c r="D5883" s="55">
        <v>0</v>
      </c>
      <c r="E5883" s="55">
        <v>0</v>
      </c>
      <c r="F5883" s="55">
        <v>18418489.796849523</v>
      </c>
      <c r="G5883" s="55">
        <v>0</v>
      </c>
      <c r="H5883" s="55">
        <v>0</v>
      </c>
      <c r="I5883" s="55">
        <v>0</v>
      </c>
      <c r="J5883" s="55">
        <v>0</v>
      </c>
      <c r="K5883" s="55">
        <v>0</v>
      </c>
      <c r="L5883" s="55">
        <v>0</v>
      </c>
      <c r="M5883" s="56">
        <v>34331469.247304641</v>
      </c>
    </row>
    <row r="5884" spans="1:13" x14ac:dyDescent="0.4">
      <c r="A5884" s="51"/>
      <c r="B5884" s="52">
        <v>5866</v>
      </c>
      <c r="C5884" s="52">
        <v>0</v>
      </c>
      <c r="D5884" s="52">
        <v>0</v>
      </c>
      <c r="E5884" s="52">
        <v>5961164.1848374838</v>
      </c>
      <c r="F5884" s="52">
        <v>62073767.790091373</v>
      </c>
      <c r="G5884" s="52">
        <v>0</v>
      </c>
      <c r="H5884" s="52">
        <v>0</v>
      </c>
      <c r="I5884" s="52">
        <v>0</v>
      </c>
      <c r="J5884" s="52">
        <v>0</v>
      </c>
      <c r="K5884" s="52">
        <v>0</v>
      </c>
      <c r="L5884" s="52">
        <v>0</v>
      </c>
      <c r="M5884" s="53">
        <v>68034931.974928856</v>
      </c>
    </row>
    <row r="5885" spans="1:13" x14ac:dyDescent="0.4">
      <c r="A5885" s="54"/>
      <c r="B5885" s="55">
        <v>5867</v>
      </c>
      <c r="C5885" s="55">
        <v>0</v>
      </c>
      <c r="D5885" s="55">
        <v>0</v>
      </c>
      <c r="E5885" s="55">
        <v>0</v>
      </c>
      <c r="F5885" s="55">
        <v>0</v>
      </c>
      <c r="G5885" s="55">
        <v>6134363.1242157388</v>
      </c>
      <c r="H5885" s="55">
        <v>0</v>
      </c>
      <c r="I5885" s="55">
        <v>0</v>
      </c>
      <c r="J5885" s="55">
        <v>0</v>
      </c>
      <c r="K5885" s="55">
        <v>0</v>
      </c>
      <c r="L5885" s="55">
        <v>6567888.740814006</v>
      </c>
      <c r="M5885" s="56">
        <v>12702251.865029745</v>
      </c>
    </row>
    <row r="5886" spans="1:13" x14ac:dyDescent="0.4">
      <c r="A5886" s="51"/>
      <c r="B5886" s="52">
        <v>5868</v>
      </c>
      <c r="C5886" s="52">
        <v>0</v>
      </c>
      <c r="D5886" s="52">
        <v>0</v>
      </c>
      <c r="E5886" s="52">
        <v>0</v>
      </c>
      <c r="F5886" s="52">
        <v>0</v>
      </c>
      <c r="G5886" s="52">
        <v>0</v>
      </c>
      <c r="H5886" s="52">
        <v>0</v>
      </c>
      <c r="I5886" s="52">
        <v>7049760.2214331813</v>
      </c>
      <c r="J5886" s="52">
        <v>14701913.921578581</v>
      </c>
      <c r="K5886" s="52">
        <v>0</v>
      </c>
      <c r="L5886" s="52">
        <v>0</v>
      </c>
      <c r="M5886" s="53">
        <v>7049760.2214331813</v>
      </c>
    </row>
    <row r="5887" spans="1:13" x14ac:dyDescent="0.4">
      <c r="A5887" s="54"/>
      <c r="B5887" s="55">
        <v>5869</v>
      </c>
      <c r="C5887" s="55">
        <v>0</v>
      </c>
      <c r="D5887" s="55">
        <v>0</v>
      </c>
      <c r="E5887" s="55">
        <v>0</v>
      </c>
      <c r="F5887" s="55">
        <v>0</v>
      </c>
      <c r="G5887" s="55">
        <v>0</v>
      </c>
      <c r="H5887" s="55">
        <v>0</v>
      </c>
      <c r="I5887" s="55">
        <v>0</v>
      </c>
      <c r="J5887" s="55">
        <v>0</v>
      </c>
      <c r="K5887" s="55">
        <v>0</v>
      </c>
      <c r="L5887" s="55">
        <v>0</v>
      </c>
      <c r="M5887" s="56">
        <v>6333726.3380937204</v>
      </c>
    </row>
    <row r="5888" spans="1:13" x14ac:dyDescent="0.4">
      <c r="A5888" s="51"/>
      <c r="B5888" s="52">
        <v>5870</v>
      </c>
      <c r="C5888" s="52">
        <v>0</v>
      </c>
      <c r="D5888" s="52">
        <v>0</v>
      </c>
      <c r="E5888" s="52">
        <v>0</v>
      </c>
      <c r="F5888" s="52">
        <v>0</v>
      </c>
      <c r="G5888" s="52">
        <v>0</v>
      </c>
      <c r="H5888" s="52">
        <v>0</v>
      </c>
      <c r="I5888" s="52">
        <v>0</v>
      </c>
      <c r="J5888" s="52">
        <v>0</v>
      </c>
      <c r="K5888" s="52">
        <v>0</v>
      </c>
      <c r="L5888" s="52">
        <v>11727117.533109292</v>
      </c>
      <c r="M5888" s="53">
        <v>11727117.533109292</v>
      </c>
    </row>
    <row r="5889" spans="1:13" x14ac:dyDescent="0.4">
      <c r="A5889" s="54"/>
      <c r="B5889" s="55">
        <v>5871</v>
      </c>
      <c r="C5889" s="55">
        <v>0</v>
      </c>
      <c r="D5889" s="55">
        <v>0</v>
      </c>
      <c r="E5889" s="55">
        <v>6435212.4618039671</v>
      </c>
      <c r="F5889" s="55">
        <v>0</v>
      </c>
      <c r="G5889" s="55">
        <v>6001746.5180938141</v>
      </c>
      <c r="H5889" s="55">
        <v>0</v>
      </c>
      <c r="I5889" s="55">
        <v>0</v>
      </c>
      <c r="J5889" s="55">
        <v>0</v>
      </c>
      <c r="K5889" s="55">
        <v>0</v>
      </c>
      <c r="L5889" s="55">
        <v>0</v>
      </c>
      <c r="M5889" s="56">
        <v>1111870962.6991141</v>
      </c>
    </row>
    <row r="5890" spans="1:13" x14ac:dyDescent="0.4">
      <c r="A5890" s="51"/>
      <c r="B5890" s="52">
        <v>5872</v>
      </c>
      <c r="C5890" s="52">
        <v>0</v>
      </c>
      <c r="D5890" s="52">
        <v>444608801.85269141</v>
      </c>
      <c r="E5890" s="52">
        <v>0</v>
      </c>
      <c r="F5890" s="52">
        <v>0</v>
      </c>
      <c r="G5890" s="52">
        <v>0</v>
      </c>
      <c r="H5890" s="52">
        <v>0</v>
      </c>
      <c r="I5890" s="52">
        <v>20013999.46081274</v>
      </c>
      <c r="J5890" s="52">
        <v>0</v>
      </c>
      <c r="K5890" s="52">
        <v>0</v>
      </c>
      <c r="L5890" s="52">
        <v>0</v>
      </c>
      <c r="M5890" s="53">
        <v>464622801.31350416</v>
      </c>
    </row>
    <row r="5891" spans="1:13" x14ac:dyDescent="0.4">
      <c r="A5891" s="54"/>
      <c r="B5891" s="55">
        <v>5873</v>
      </c>
      <c r="C5891" s="55">
        <v>0</v>
      </c>
      <c r="D5891" s="55">
        <v>0</v>
      </c>
      <c r="E5891" s="55">
        <v>0</v>
      </c>
      <c r="F5891" s="55">
        <v>0</v>
      </c>
      <c r="G5891" s="55">
        <v>0</v>
      </c>
      <c r="H5891" s="55">
        <v>0</v>
      </c>
      <c r="I5891" s="55">
        <v>0</v>
      </c>
      <c r="J5891" s="55">
        <v>0</v>
      </c>
      <c r="K5891" s="55">
        <v>0</v>
      </c>
      <c r="L5891" s="55">
        <v>0</v>
      </c>
      <c r="M5891" s="56">
        <v>6007698.8096424583</v>
      </c>
    </row>
    <row r="5892" spans="1:13" x14ac:dyDescent="0.4">
      <c r="A5892" s="51"/>
      <c r="B5892" s="52">
        <v>5874</v>
      </c>
      <c r="C5892" s="52">
        <v>0</v>
      </c>
      <c r="D5892" s="52">
        <v>0</v>
      </c>
      <c r="E5892" s="52">
        <v>0</v>
      </c>
      <c r="F5892" s="52">
        <v>0</v>
      </c>
      <c r="G5892" s="52">
        <v>0</v>
      </c>
      <c r="H5892" s="52">
        <v>0</v>
      </c>
      <c r="I5892" s="52">
        <v>0</v>
      </c>
      <c r="J5892" s="52">
        <v>0</v>
      </c>
      <c r="K5892" s="52">
        <v>0</v>
      </c>
      <c r="L5892" s="52">
        <v>0</v>
      </c>
      <c r="M5892" s="53">
        <v>9524639.6332015712</v>
      </c>
    </row>
    <row r="5893" spans="1:13" x14ac:dyDescent="0.4">
      <c r="A5893" s="54"/>
      <c r="B5893" s="55">
        <v>5875</v>
      </c>
      <c r="C5893" s="55">
        <v>0</v>
      </c>
      <c r="D5893" s="55">
        <v>0</v>
      </c>
      <c r="E5893" s="55">
        <v>0</v>
      </c>
      <c r="F5893" s="55">
        <v>0</v>
      </c>
      <c r="G5893" s="55">
        <v>0</v>
      </c>
      <c r="H5893" s="55">
        <v>0</v>
      </c>
      <c r="I5893" s="55">
        <v>0</v>
      </c>
      <c r="J5893" s="55">
        <v>0</v>
      </c>
      <c r="K5893" s="55">
        <v>105846353.22205186</v>
      </c>
      <c r="L5893" s="55">
        <v>0</v>
      </c>
      <c r="M5893" s="56">
        <v>105846353.22205186</v>
      </c>
    </row>
    <row r="5894" spans="1:13" x14ac:dyDescent="0.4">
      <c r="A5894" s="51"/>
      <c r="B5894" s="52">
        <v>5876</v>
      </c>
      <c r="C5894" s="52">
        <v>0</v>
      </c>
      <c r="D5894" s="52">
        <v>0</v>
      </c>
      <c r="E5894" s="52">
        <v>12755840.548234304</v>
      </c>
      <c r="F5894" s="52">
        <v>0</v>
      </c>
      <c r="G5894" s="52">
        <v>0</v>
      </c>
      <c r="H5894" s="52">
        <v>0</v>
      </c>
      <c r="I5894" s="52">
        <v>0</v>
      </c>
      <c r="J5894" s="52">
        <v>0</v>
      </c>
      <c r="K5894" s="52">
        <v>0</v>
      </c>
      <c r="L5894" s="52">
        <v>0</v>
      </c>
      <c r="M5894" s="53">
        <v>12755840.548234304</v>
      </c>
    </row>
    <row r="5895" spans="1:13" x14ac:dyDescent="0.4">
      <c r="A5895" s="54"/>
      <c r="B5895" s="55">
        <v>5877</v>
      </c>
      <c r="C5895" s="55">
        <v>0</v>
      </c>
      <c r="D5895" s="55">
        <v>0</v>
      </c>
      <c r="E5895" s="55">
        <v>6206212.427444512</v>
      </c>
      <c r="F5895" s="55">
        <v>21026996.714047465</v>
      </c>
      <c r="G5895" s="55">
        <v>0</v>
      </c>
      <c r="H5895" s="55">
        <v>0</v>
      </c>
      <c r="I5895" s="55">
        <v>0</v>
      </c>
      <c r="J5895" s="55">
        <v>0</v>
      </c>
      <c r="K5895" s="55">
        <v>0</v>
      </c>
      <c r="L5895" s="55">
        <v>0</v>
      </c>
      <c r="M5895" s="56">
        <v>27233209.141491979</v>
      </c>
    </row>
    <row r="5896" spans="1:13" x14ac:dyDescent="0.4">
      <c r="A5896" s="51"/>
      <c r="B5896" s="52">
        <v>5878</v>
      </c>
      <c r="C5896" s="52">
        <v>0</v>
      </c>
      <c r="D5896" s="52">
        <v>0</v>
      </c>
      <c r="E5896" s="52">
        <v>0</v>
      </c>
      <c r="F5896" s="52">
        <v>0</v>
      </c>
      <c r="G5896" s="52">
        <v>0</v>
      </c>
      <c r="H5896" s="52">
        <v>0</v>
      </c>
      <c r="I5896" s="52">
        <v>15559591.686530368</v>
      </c>
      <c r="J5896" s="52">
        <v>0</v>
      </c>
      <c r="K5896" s="52">
        <v>9352496.6055382472</v>
      </c>
      <c r="L5896" s="52">
        <v>0</v>
      </c>
      <c r="M5896" s="53">
        <v>38566718.730828449</v>
      </c>
    </row>
    <row r="5897" spans="1:13" x14ac:dyDescent="0.4">
      <c r="A5897" s="54"/>
      <c r="B5897" s="55">
        <v>5879</v>
      </c>
      <c r="C5897" s="55">
        <v>0</v>
      </c>
      <c r="D5897" s="55">
        <v>0</v>
      </c>
      <c r="E5897" s="55">
        <v>5994104.9043009467</v>
      </c>
      <c r="F5897" s="55">
        <v>0</v>
      </c>
      <c r="G5897" s="55">
        <v>0</v>
      </c>
      <c r="H5897" s="55">
        <v>0</v>
      </c>
      <c r="I5897" s="55">
        <v>6956221.4343796531</v>
      </c>
      <c r="J5897" s="55">
        <v>0</v>
      </c>
      <c r="K5897" s="55">
        <v>0</v>
      </c>
      <c r="L5897" s="55">
        <v>0</v>
      </c>
      <c r="M5897" s="56">
        <v>49875081.815134957</v>
      </c>
    </row>
    <row r="5898" spans="1:13" x14ac:dyDescent="0.4">
      <c r="A5898" s="51"/>
      <c r="B5898" s="52">
        <v>5880</v>
      </c>
      <c r="C5898" s="52">
        <v>0</v>
      </c>
      <c r="D5898" s="52">
        <v>0</v>
      </c>
      <c r="E5898" s="52">
        <v>0</v>
      </c>
      <c r="F5898" s="52">
        <v>129139137.08682576</v>
      </c>
      <c r="G5898" s="52">
        <v>0</v>
      </c>
      <c r="H5898" s="52">
        <v>0</v>
      </c>
      <c r="I5898" s="52">
        <v>0</v>
      </c>
      <c r="J5898" s="52">
        <v>0</v>
      </c>
      <c r="K5898" s="52">
        <v>0</v>
      </c>
      <c r="L5898" s="52">
        <v>0</v>
      </c>
      <c r="M5898" s="53">
        <v>129139137.08682576</v>
      </c>
    </row>
    <row r="5899" spans="1:13" x14ac:dyDescent="0.4">
      <c r="A5899" s="54"/>
      <c r="B5899" s="55">
        <v>5881</v>
      </c>
      <c r="C5899" s="55">
        <v>0</v>
      </c>
      <c r="D5899" s="55">
        <v>0</v>
      </c>
      <c r="E5899" s="55">
        <v>0</v>
      </c>
      <c r="F5899" s="55">
        <v>0</v>
      </c>
      <c r="G5899" s="55">
        <v>0</v>
      </c>
      <c r="H5899" s="55">
        <v>0</v>
      </c>
      <c r="I5899" s="55">
        <v>0</v>
      </c>
      <c r="J5899" s="55">
        <v>0</v>
      </c>
      <c r="K5899" s="55">
        <v>8312931.7054932611</v>
      </c>
      <c r="L5899" s="55">
        <v>0</v>
      </c>
      <c r="M5899" s="56">
        <v>8312931.7054932611</v>
      </c>
    </row>
    <row r="5900" spans="1:13" x14ac:dyDescent="0.4">
      <c r="A5900" s="51"/>
      <c r="B5900" s="52">
        <v>5882</v>
      </c>
      <c r="C5900" s="52">
        <v>0</v>
      </c>
      <c r="D5900" s="52">
        <v>0</v>
      </c>
      <c r="E5900" s="52">
        <v>0</v>
      </c>
      <c r="F5900" s="52">
        <v>0</v>
      </c>
      <c r="G5900" s="52">
        <v>0</v>
      </c>
      <c r="H5900" s="52">
        <v>0</v>
      </c>
      <c r="I5900" s="52">
        <v>0</v>
      </c>
      <c r="J5900" s="52">
        <v>5983580.0327210277</v>
      </c>
      <c r="K5900" s="52">
        <v>0</v>
      </c>
      <c r="L5900" s="52">
        <v>0</v>
      </c>
      <c r="M5900" s="53">
        <v>0</v>
      </c>
    </row>
    <row r="5901" spans="1:13" x14ac:dyDescent="0.4">
      <c r="A5901" s="54"/>
      <c r="B5901" s="55">
        <v>5883</v>
      </c>
      <c r="C5901" s="55">
        <v>0</v>
      </c>
      <c r="D5901" s="55">
        <v>0</v>
      </c>
      <c r="E5901" s="55">
        <v>0</v>
      </c>
      <c r="F5901" s="55">
        <v>0</v>
      </c>
      <c r="G5901" s="55">
        <v>0</v>
      </c>
      <c r="H5901" s="55">
        <v>0</v>
      </c>
      <c r="I5901" s="55">
        <v>0</v>
      </c>
      <c r="J5901" s="55">
        <v>7571565.960580972</v>
      </c>
      <c r="K5901" s="55">
        <v>0</v>
      </c>
      <c r="L5901" s="55">
        <v>0</v>
      </c>
      <c r="M5901" s="56">
        <v>0</v>
      </c>
    </row>
    <row r="5902" spans="1:13" x14ac:dyDescent="0.4">
      <c r="A5902" s="51"/>
      <c r="B5902" s="52">
        <v>5884</v>
      </c>
      <c r="C5902" s="52">
        <v>0</v>
      </c>
      <c r="D5902" s="52">
        <v>0</v>
      </c>
      <c r="E5902" s="52">
        <v>0</v>
      </c>
      <c r="F5902" s="52">
        <v>0</v>
      </c>
      <c r="G5902" s="52">
        <v>0</v>
      </c>
      <c r="H5902" s="52">
        <v>0</v>
      </c>
      <c r="I5902" s="52">
        <v>0</v>
      </c>
      <c r="J5902" s="52">
        <v>0</v>
      </c>
      <c r="K5902" s="52">
        <v>0</v>
      </c>
      <c r="L5902" s="52">
        <v>6342188.4283902133</v>
      </c>
      <c r="M5902" s="53">
        <v>32946331.722716138</v>
      </c>
    </row>
    <row r="5903" spans="1:13" x14ac:dyDescent="0.4">
      <c r="A5903" s="54"/>
      <c r="B5903" s="55">
        <v>5885</v>
      </c>
      <c r="C5903" s="55">
        <v>0</v>
      </c>
      <c r="D5903" s="55">
        <v>0</v>
      </c>
      <c r="E5903" s="55">
        <v>0</v>
      </c>
      <c r="F5903" s="55">
        <v>0</v>
      </c>
      <c r="G5903" s="55">
        <v>0</v>
      </c>
      <c r="H5903" s="55">
        <v>0</v>
      </c>
      <c r="I5903" s="55">
        <v>0</v>
      </c>
      <c r="J5903" s="55">
        <v>0</v>
      </c>
      <c r="K5903" s="55">
        <v>41381493.693982974</v>
      </c>
      <c r="L5903" s="55">
        <v>0</v>
      </c>
      <c r="M5903" s="56">
        <v>41381493.693982974</v>
      </c>
    </row>
    <row r="5904" spans="1:13" x14ac:dyDescent="0.4">
      <c r="A5904" s="51"/>
      <c r="B5904" s="52">
        <v>5886</v>
      </c>
      <c r="C5904" s="52">
        <v>0</v>
      </c>
      <c r="D5904" s="52">
        <v>26139315.137206689</v>
      </c>
      <c r="E5904" s="52">
        <v>0</v>
      </c>
      <c r="F5904" s="52">
        <v>13715877.085292935</v>
      </c>
      <c r="G5904" s="52">
        <v>0</v>
      </c>
      <c r="H5904" s="52">
        <v>6451053.415272166</v>
      </c>
      <c r="I5904" s="52">
        <v>0</v>
      </c>
      <c r="J5904" s="52">
        <v>0</v>
      </c>
      <c r="K5904" s="52">
        <v>0</v>
      </c>
      <c r="L5904" s="52">
        <v>0</v>
      </c>
      <c r="M5904" s="53">
        <v>46306245.637771793</v>
      </c>
    </row>
    <row r="5905" spans="1:13" x14ac:dyDescent="0.4">
      <c r="A5905" s="54"/>
      <c r="B5905" s="55">
        <v>5887</v>
      </c>
      <c r="C5905" s="55">
        <v>0</v>
      </c>
      <c r="D5905" s="55">
        <v>0</v>
      </c>
      <c r="E5905" s="55">
        <v>0</v>
      </c>
      <c r="F5905" s="55">
        <v>0</v>
      </c>
      <c r="G5905" s="55">
        <v>0</v>
      </c>
      <c r="H5905" s="55">
        <v>0</v>
      </c>
      <c r="I5905" s="55">
        <v>0</v>
      </c>
      <c r="J5905" s="55">
        <v>0</v>
      </c>
      <c r="K5905" s="55">
        <v>0</v>
      </c>
      <c r="L5905" s="55">
        <v>0</v>
      </c>
      <c r="M5905" s="56">
        <v>0</v>
      </c>
    </row>
    <row r="5906" spans="1:13" x14ac:dyDescent="0.4">
      <c r="A5906" s="51"/>
      <c r="B5906" s="52">
        <v>5888</v>
      </c>
      <c r="C5906" s="52">
        <v>0</v>
      </c>
      <c r="D5906" s="52">
        <v>0</v>
      </c>
      <c r="E5906" s="52">
        <v>0</v>
      </c>
      <c r="F5906" s="52">
        <v>6655251.3277527653</v>
      </c>
      <c r="G5906" s="52">
        <v>0</v>
      </c>
      <c r="H5906" s="52">
        <v>0</v>
      </c>
      <c r="I5906" s="52">
        <v>0</v>
      </c>
      <c r="J5906" s="52">
        <v>11465419.604268003</v>
      </c>
      <c r="K5906" s="52">
        <v>0</v>
      </c>
      <c r="L5906" s="52">
        <v>0</v>
      </c>
      <c r="M5906" s="53">
        <v>6655251.3277527653</v>
      </c>
    </row>
    <row r="5907" spans="1:13" x14ac:dyDescent="0.4">
      <c r="A5907" s="54"/>
      <c r="B5907" s="55">
        <v>5889</v>
      </c>
      <c r="C5907" s="55">
        <v>0</v>
      </c>
      <c r="D5907" s="55">
        <v>9851401.5375429392</v>
      </c>
      <c r="E5907" s="55">
        <v>0</v>
      </c>
      <c r="F5907" s="55">
        <v>0</v>
      </c>
      <c r="G5907" s="55">
        <v>0</v>
      </c>
      <c r="H5907" s="55">
        <v>0</v>
      </c>
      <c r="I5907" s="55">
        <v>0</v>
      </c>
      <c r="J5907" s="55">
        <v>0</v>
      </c>
      <c r="K5907" s="55">
        <v>0</v>
      </c>
      <c r="L5907" s="55">
        <v>0</v>
      </c>
      <c r="M5907" s="56">
        <v>9851401.5375429392</v>
      </c>
    </row>
    <row r="5908" spans="1:13" x14ac:dyDescent="0.4">
      <c r="A5908" s="51"/>
      <c r="B5908" s="52">
        <v>5890</v>
      </c>
      <c r="C5908" s="52">
        <v>0</v>
      </c>
      <c r="D5908" s="52">
        <v>0</v>
      </c>
      <c r="E5908" s="52">
        <v>0</v>
      </c>
      <c r="F5908" s="52">
        <v>0</v>
      </c>
      <c r="G5908" s="52">
        <v>0</v>
      </c>
      <c r="H5908" s="52">
        <v>0</v>
      </c>
      <c r="I5908" s="52">
        <v>0</v>
      </c>
      <c r="J5908" s="52">
        <v>0</v>
      </c>
      <c r="K5908" s="52">
        <v>0</v>
      </c>
      <c r="L5908" s="52">
        <v>6816760.8845996149</v>
      </c>
      <c r="M5908" s="53">
        <v>6816760.8845996149</v>
      </c>
    </row>
    <row r="5909" spans="1:13" x14ac:dyDescent="0.4">
      <c r="A5909" s="54"/>
      <c r="B5909" s="55">
        <v>5891</v>
      </c>
      <c r="C5909" s="55">
        <v>19583764.656286597</v>
      </c>
      <c r="D5909" s="55">
        <v>0</v>
      </c>
      <c r="E5909" s="55">
        <v>0</v>
      </c>
      <c r="F5909" s="55">
        <v>0</v>
      </c>
      <c r="G5909" s="55">
        <v>0</v>
      </c>
      <c r="H5909" s="55">
        <v>0</v>
      </c>
      <c r="I5909" s="55">
        <v>0</v>
      </c>
      <c r="J5909" s="55">
        <v>0</v>
      </c>
      <c r="K5909" s="55">
        <v>0</v>
      </c>
      <c r="L5909" s="55">
        <v>0</v>
      </c>
      <c r="M5909" s="56">
        <v>19583764.656286597</v>
      </c>
    </row>
    <row r="5910" spans="1:13" x14ac:dyDescent="0.4">
      <c r="A5910" s="51"/>
      <c r="B5910" s="52">
        <v>5892</v>
      </c>
      <c r="C5910" s="52">
        <v>0</v>
      </c>
      <c r="D5910" s="52">
        <v>0</v>
      </c>
      <c r="E5910" s="52">
        <v>0</v>
      </c>
      <c r="F5910" s="52">
        <v>0</v>
      </c>
      <c r="G5910" s="52">
        <v>0</v>
      </c>
      <c r="H5910" s="52">
        <v>0</v>
      </c>
      <c r="I5910" s="52">
        <v>0</v>
      </c>
      <c r="J5910" s="52">
        <v>0</v>
      </c>
      <c r="K5910" s="52">
        <v>0</v>
      </c>
      <c r="L5910" s="52">
        <v>0</v>
      </c>
      <c r="M5910" s="53">
        <v>0</v>
      </c>
    </row>
    <row r="5911" spans="1:13" x14ac:dyDescent="0.4">
      <c r="A5911" s="54"/>
      <c r="B5911" s="55">
        <v>5893</v>
      </c>
      <c r="C5911" s="55">
        <v>0</v>
      </c>
      <c r="D5911" s="55">
        <v>0</v>
      </c>
      <c r="E5911" s="55">
        <v>0</v>
      </c>
      <c r="F5911" s="55">
        <v>0</v>
      </c>
      <c r="G5911" s="55">
        <v>0</v>
      </c>
      <c r="H5911" s="55">
        <v>0</v>
      </c>
      <c r="I5911" s="55">
        <v>0</v>
      </c>
      <c r="J5911" s="55">
        <v>0</v>
      </c>
      <c r="K5911" s="55">
        <v>0</v>
      </c>
      <c r="L5911" s="55">
        <v>0</v>
      </c>
      <c r="M5911" s="56">
        <v>0</v>
      </c>
    </row>
    <row r="5912" spans="1:13" x14ac:dyDescent="0.4">
      <c r="A5912" s="51"/>
      <c r="B5912" s="52">
        <v>5894</v>
      </c>
      <c r="C5912" s="52">
        <v>0</v>
      </c>
      <c r="D5912" s="52">
        <v>8064144.939653066</v>
      </c>
      <c r="E5912" s="52">
        <v>0</v>
      </c>
      <c r="F5912" s="52">
        <v>0</v>
      </c>
      <c r="G5912" s="52">
        <v>0</v>
      </c>
      <c r="H5912" s="52">
        <v>0</v>
      </c>
      <c r="I5912" s="52">
        <v>0</v>
      </c>
      <c r="J5912" s="52">
        <v>0</v>
      </c>
      <c r="K5912" s="52">
        <v>0</v>
      </c>
      <c r="L5912" s="52">
        <v>0</v>
      </c>
      <c r="M5912" s="53">
        <v>8064144.939653066</v>
      </c>
    </row>
    <row r="5913" spans="1:13" x14ac:dyDescent="0.4">
      <c r="A5913" s="54"/>
      <c r="B5913" s="55">
        <v>5895</v>
      </c>
      <c r="C5913" s="55">
        <v>0</v>
      </c>
      <c r="D5913" s="55">
        <v>0</v>
      </c>
      <c r="E5913" s="55">
        <v>0</v>
      </c>
      <c r="F5913" s="55">
        <v>0</v>
      </c>
      <c r="G5913" s="55">
        <v>0</v>
      </c>
      <c r="H5913" s="55">
        <v>5952036.0763259241</v>
      </c>
      <c r="I5913" s="55">
        <v>0</v>
      </c>
      <c r="J5913" s="55">
        <v>0</v>
      </c>
      <c r="K5913" s="55">
        <v>0</v>
      </c>
      <c r="L5913" s="55">
        <v>0</v>
      </c>
      <c r="M5913" s="56">
        <v>14313438.202606458</v>
      </c>
    </row>
    <row r="5914" spans="1:13" x14ac:dyDescent="0.4">
      <c r="A5914" s="51"/>
      <c r="B5914" s="52">
        <v>5896</v>
      </c>
      <c r="C5914" s="52">
        <v>0</v>
      </c>
      <c r="D5914" s="52">
        <v>0</v>
      </c>
      <c r="E5914" s="52">
        <v>0</v>
      </c>
      <c r="F5914" s="52">
        <v>7882780.7897529341</v>
      </c>
      <c r="G5914" s="52">
        <v>0</v>
      </c>
      <c r="H5914" s="52">
        <v>0</v>
      </c>
      <c r="I5914" s="52">
        <v>0</v>
      </c>
      <c r="J5914" s="52">
        <v>6012206.542525338</v>
      </c>
      <c r="K5914" s="52">
        <v>0</v>
      </c>
      <c r="L5914" s="52">
        <v>0</v>
      </c>
      <c r="M5914" s="53">
        <v>7882780.7897529341</v>
      </c>
    </row>
    <row r="5915" spans="1:13" x14ac:dyDescent="0.4">
      <c r="A5915" s="54"/>
      <c r="B5915" s="55">
        <v>5897</v>
      </c>
      <c r="C5915" s="55">
        <v>0</v>
      </c>
      <c r="D5915" s="55">
        <v>11100860.098463628</v>
      </c>
      <c r="E5915" s="55">
        <v>0</v>
      </c>
      <c r="F5915" s="55">
        <v>0</v>
      </c>
      <c r="G5915" s="55">
        <v>0</v>
      </c>
      <c r="H5915" s="55">
        <v>0</v>
      </c>
      <c r="I5915" s="55">
        <v>6805639.0836863751</v>
      </c>
      <c r="J5915" s="55">
        <v>0</v>
      </c>
      <c r="K5915" s="55">
        <v>0</v>
      </c>
      <c r="L5915" s="55">
        <v>0</v>
      </c>
      <c r="M5915" s="56">
        <v>17906499.182150003</v>
      </c>
    </row>
    <row r="5916" spans="1:13" x14ac:dyDescent="0.4">
      <c r="A5916" s="51"/>
      <c r="B5916" s="52">
        <v>5898</v>
      </c>
      <c r="C5916" s="52">
        <v>0</v>
      </c>
      <c r="D5916" s="52">
        <v>0</v>
      </c>
      <c r="E5916" s="52">
        <v>0</v>
      </c>
      <c r="F5916" s="52">
        <v>0</v>
      </c>
      <c r="G5916" s="52">
        <v>13907023.452894123</v>
      </c>
      <c r="H5916" s="52">
        <v>0</v>
      </c>
      <c r="I5916" s="52">
        <v>14339084.245098475</v>
      </c>
      <c r="J5916" s="52">
        <v>0</v>
      </c>
      <c r="K5916" s="52">
        <v>0</v>
      </c>
      <c r="L5916" s="52">
        <v>0</v>
      </c>
      <c r="M5916" s="53">
        <v>28246107.697992601</v>
      </c>
    </row>
    <row r="5917" spans="1:13" x14ac:dyDescent="0.4">
      <c r="A5917" s="54"/>
      <c r="B5917" s="55">
        <v>5899</v>
      </c>
      <c r="C5917" s="55">
        <v>0</v>
      </c>
      <c r="D5917" s="55">
        <v>0</v>
      </c>
      <c r="E5917" s="55">
        <v>0</v>
      </c>
      <c r="F5917" s="55">
        <v>0</v>
      </c>
      <c r="G5917" s="55">
        <v>0</v>
      </c>
      <c r="H5917" s="55">
        <v>0</v>
      </c>
      <c r="I5917" s="55">
        <v>0</v>
      </c>
      <c r="J5917" s="55">
        <v>0</v>
      </c>
      <c r="K5917" s="55">
        <v>0</v>
      </c>
      <c r="L5917" s="55">
        <v>0</v>
      </c>
      <c r="M5917" s="56">
        <v>0</v>
      </c>
    </row>
    <row r="5918" spans="1:13" x14ac:dyDescent="0.4">
      <c r="A5918" s="51"/>
      <c r="B5918" s="52">
        <v>5900</v>
      </c>
      <c r="C5918" s="52">
        <v>0</v>
      </c>
      <c r="D5918" s="52">
        <v>0</v>
      </c>
      <c r="E5918" s="52">
        <v>0</v>
      </c>
      <c r="F5918" s="52">
        <v>0</v>
      </c>
      <c r="G5918" s="52">
        <v>0</v>
      </c>
      <c r="H5918" s="52">
        <v>0</v>
      </c>
      <c r="I5918" s="52">
        <v>0</v>
      </c>
      <c r="J5918" s="52">
        <v>0</v>
      </c>
      <c r="K5918" s="52">
        <v>0</v>
      </c>
      <c r="L5918" s="52">
        <v>0</v>
      </c>
      <c r="M5918" s="53">
        <v>0</v>
      </c>
    </row>
    <row r="5919" spans="1:13" x14ac:dyDescent="0.4">
      <c r="A5919" s="54"/>
      <c r="B5919" s="55">
        <v>5901</v>
      </c>
      <c r="C5919" s="55">
        <v>0</v>
      </c>
      <c r="D5919" s="55">
        <v>10667629.774189092</v>
      </c>
      <c r="E5919" s="55">
        <v>0</v>
      </c>
      <c r="F5919" s="55">
        <v>0</v>
      </c>
      <c r="G5919" s="55">
        <v>0</v>
      </c>
      <c r="H5919" s="55">
        <v>0</v>
      </c>
      <c r="I5919" s="55">
        <v>0</v>
      </c>
      <c r="J5919" s="55">
        <v>0</v>
      </c>
      <c r="K5919" s="55">
        <v>0</v>
      </c>
      <c r="L5919" s="55">
        <v>0</v>
      </c>
      <c r="M5919" s="56">
        <v>10667629.774189092</v>
      </c>
    </row>
    <row r="5920" spans="1:13" x14ac:dyDescent="0.4">
      <c r="A5920" s="51"/>
      <c r="B5920" s="52">
        <v>5902</v>
      </c>
      <c r="C5920" s="52">
        <v>0</v>
      </c>
      <c r="D5920" s="52">
        <v>0</v>
      </c>
      <c r="E5920" s="52">
        <v>0</v>
      </c>
      <c r="F5920" s="52">
        <v>0</v>
      </c>
      <c r="G5920" s="52">
        <v>0</v>
      </c>
      <c r="H5920" s="52">
        <v>0</v>
      </c>
      <c r="I5920" s="52">
        <v>0</v>
      </c>
      <c r="J5920" s="52">
        <v>0</v>
      </c>
      <c r="K5920" s="52">
        <v>0</v>
      </c>
      <c r="L5920" s="52">
        <v>0</v>
      </c>
      <c r="M5920" s="53">
        <v>0</v>
      </c>
    </row>
    <row r="5921" spans="1:13" x14ac:dyDescent="0.4">
      <c r="A5921" s="54"/>
      <c r="B5921" s="55">
        <v>5903</v>
      </c>
      <c r="C5921" s="55">
        <v>0</v>
      </c>
      <c r="D5921" s="55">
        <v>0</v>
      </c>
      <c r="E5921" s="55">
        <v>0</v>
      </c>
      <c r="F5921" s="55">
        <v>0</v>
      </c>
      <c r="G5921" s="55">
        <v>0</v>
      </c>
      <c r="H5921" s="55">
        <v>0</v>
      </c>
      <c r="I5921" s="55">
        <v>0</v>
      </c>
      <c r="J5921" s="55">
        <v>0</v>
      </c>
      <c r="K5921" s="55">
        <v>0</v>
      </c>
      <c r="L5921" s="55">
        <v>0</v>
      </c>
      <c r="M5921" s="56">
        <v>0</v>
      </c>
    </row>
    <row r="5922" spans="1:13" x14ac:dyDescent="0.4">
      <c r="A5922" s="51"/>
      <c r="B5922" s="52">
        <v>5904</v>
      </c>
      <c r="C5922" s="52">
        <v>0</v>
      </c>
      <c r="D5922" s="52">
        <v>0</v>
      </c>
      <c r="E5922" s="52">
        <v>0</v>
      </c>
      <c r="F5922" s="52">
        <v>0</v>
      </c>
      <c r="G5922" s="52">
        <v>0</v>
      </c>
      <c r="H5922" s="52">
        <v>0</v>
      </c>
      <c r="I5922" s="52">
        <v>0</v>
      </c>
      <c r="J5922" s="52">
        <v>0</v>
      </c>
      <c r="K5922" s="52">
        <v>0</v>
      </c>
      <c r="L5922" s="52">
        <v>0</v>
      </c>
      <c r="M5922" s="53">
        <v>5989338.6694174903</v>
      </c>
    </row>
    <row r="5923" spans="1:13" x14ac:dyDescent="0.4">
      <c r="A5923" s="54"/>
      <c r="B5923" s="55">
        <v>5905</v>
      </c>
      <c r="C5923" s="55">
        <v>0</v>
      </c>
      <c r="D5923" s="55">
        <v>6597482.4377749246</v>
      </c>
      <c r="E5923" s="55">
        <v>6284367.1277282164</v>
      </c>
      <c r="F5923" s="55">
        <v>0</v>
      </c>
      <c r="G5923" s="55">
        <v>0</v>
      </c>
      <c r="H5923" s="55">
        <v>0</v>
      </c>
      <c r="I5923" s="55">
        <v>0</v>
      </c>
      <c r="J5923" s="55">
        <v>0</v>
      </c>
      <c r="K5923" s="55">
        <v>0</v>
      </c>
      <c r="L5923" s="55">
        <v>0</v>
      </c>
      <c r="M5923" s="56">
        <v>26824615.183084503</v>
      </c>
    </row>
    <row r="5924" spans="1:13" x14ac:dyDescent="0.4">
      <c r="A5924" s="51"/>
      <c r="B5924" s="52">
        <v>5906</v>
      </c>
      <c r="C5924" s="52">
        <v>0</v>
      </c>
      <c r="D5924" s="52">
        <v>0</v>
      </c>
      <c r="E5924" s="52">
        <v>0</v>
      </c>
      <c r="F5924" s="52">
        <v>0</v>
      </c>
      <c r="G5924" s="52">
        <v>0</v>
      </c>
      <c r="H5924" s="52">
        <v>0</v>
      </c>
      <c r="I5924" s="52">
        <v>11884658.660457777</v>
      </c>
      <c r="J5924" s="52">
        <v>0</v>
      </c>
      <c r="K5924" s="52">
        <v>0</v>
      </c>
      <c r="L5924" s="52">
        <v>0</v>
      </c>
      <c r="M5924" s="53">
        <v>11884658.660457777</v>
      </c>
    </row>
    <row r="5925" spans="1:13" x14ac:dyDescent="0.4">
      <c r="A5925" s="54"/>
      <c r="B5925" s="55">
        <v>5907</v>
      </c>
      <c r="C5925" s="55">
        <v>0</v>
      </c>
      <c r="D5925" s="55">
        <v>0</v>
      </c>
      <c r="E5925" s="55">
        <v>0</v>
      </c>
      <c r="F5925" s="55">
        <v>0</v>
      </c>
      <c r="G5925" s="55">
        <v>0</v>
      </c>
      <c r="H5925" s="55">
        <v>0</v>
      </c>
      <c r="I5925" s="55">
        <v>14507409.796479421</v>
      </c>
      <c r="J5925" s="55">
        <v>0</v>
      </c>
      <c r="K5925" s="55">
        <v>0</v>
      </c>
      <c r="L5925" s="55">
        <v>0</v>
      </c>
      <c r="M5925" s="56">
        <v>14507409.796479421</v>
      </c>
    </row>
    <row r="5926" spans="1:13" x14ac:dyDescent="0.4">
      <c r="A5926" s="51"/>
      <c r="B5926" s="52">
        <v>5908</v>
      </c>
      <c r="C5926" s="52">
        <v>0</v>
      </c>
      <c r="D5926" s="52">
        <v>0</v>
      </c>
      <c r="E5926" s="52">
        <v>0</v>
      </c>
      <c r="F5926" s="52">
        <v>88090823.484218791</v>
      </c>
      <c r="G5926" s="52">
        <v>0</v>
      </c>
      <c r="H5926" s="52">
        <v>0</v>
      </c>
      <c r="I5926" s="52">
        <v>0</v>
      </c>
      <c r="J5926" s="52">
        <v>0</v>
      </c>
      <c r="K5926" s="52">
        <v>0</v>
      </c>
      <c r="L5926" s="52">
        <v>0</v>
      </c>
      <c r="M5926" s="53">
        <v>115170060.08764122</v>
      </c>
    </row>
    <row r="5927" spans="1:13" x14ac:dyDescent="0.4">
      <c r="A5927" s="54"/>
      <c r="B5927" s="55">
        <v>5909</v>
      </c>
      <c r="C5927" s="55">
        <v>0</v>
      </c>
      <c r="D5927" s="55">
        <v>0</v>
      </c>
      <c r="E5927" s="55">
        <v>0</v>
      </c>
      <c r="F5927" s="55">
        <v>0</v>
      </c>
      <c r="G5927" s="55">
        <v>0</v>
      </c>
      <c r="H5927" s="55">
        <v>46145439.944070354</v>
      </c>
      <c r="I5927" s="55">
        <v>0</v>
      </c>
      <c r="J5927" s="55">
        <v>0</v>
      </c>
      <c r="K5927" s="55">
        <v>0</v>
      </c>
      <c r="L5927" s="55">
        <v>0</v>
      </c>
      <c r="M5927" s="56">
        <v>46145439.944070354</v>
      </c>
    </row>
    <row r="5928" spans="1:13" x14ac:dyDescent="0.4">
      <c r="A5928" s="51"/>
      <c r="B5928" s="52">
        <v>5910</v>
      </c>
      <c r="C5928" s="52">
        <v>0</v>
      </c>
      <c r="D5928" s="52">
        <v>0</v>
      </c>
      <c r="E5928" s="52">
        <v>0</v>
      </c>
      <c r="F5928" s="52">
        <v>0</v>
      </c>
      <c r="G5928" s="52">
        <v>0</v>
      </c>
      <c r="H5928" s="52">
        <v>0</v>
      </c>
      <c r="I5928" s="52">
        <v>0</v>
      </c>
      <c r="J5928" s="52">
        <v>0</v>
      </c>
      <c r="K5928" s="52">
        <v>0</v>
      </c>
      <c r="L5928" s="52">
        <v>0</v>
      </c>
      <c r="M5928" s="53">
        <v>0</v>
      </c>
    </row>
    <row r="5929" spans="1:13" x14ac:dyDescent="0.4">
      <c r="A5929" s="54"/>
      <c r="B5929" s="55">
        <v>5911</v>
      </c>
      <c r="C5929" s="55">
        <v>0</v>
      </c>
      <c r="D5929" s="55">
        <v>0</v>
      </c>
      <c r="E5929" s="55">
        <v>0</v>
      </c>
      <c r="F5929" s="55">
        <v>0</v>
      </c>
      <c r="G5929" s="55">
        <v>0</v>
      </c>
      <c r="H5929" s="55">
        <v>0</v>
      </c>
      <c r="I5929" s="55">
        <v>14007377.161975527</v>
      </c>
      <c r="J5929" s="55">
        <v>0</v>
      </c>
      <c r="K5929" s="55">
        <v>0</v>
      </c>
      <c r="L5929" s="55">
        <v>0</v>
      </c>
      <c r="M5929" s="56">
        <v>14007377.161975527</v>
      </c>
    </row>
    <row r="5930" spans="1:13" x14ac:dyDescent="0.4">
      <c r="A5930" s="51"/>
      <c r="B5930" s="52">
        <v>5912</v>
      </c>
      <c r="C5930" s="52">
        <v>0</v>
      </c>
      <c r="D5930" s="52">
        <v>0</v>
      </c>
      <c r="E5930" s="52">
        <v>0</v>
      </c>
      <c r="F5930" s="52">
        <v>0</v>
      </c>
      <c r="G5930" s="52">
        <v>0</v>
      </c>
      <c r="H5930" s="52">
        <v>0</v>
      </c>
      <c r="I5930" s="52">
        <v>0</v>
      </c>
      <c r="J5930" s="52">
        <v>0</v>
      </c>
      <c r="K5930" s="52">
        <v>0</v>
      </c>
      <c r="L5930" s="52">
        <v>0</v>
      </c>
      <c r="M5930" s="53">
        <v>0</v>
      </c>
    </row>
    <row r="5931" spans="1:13" x14ac:dyDescent="0.4">
      <c r="A5931" s="54"/>
      <c r="B5931" s="55">
        <v>5913</v>
      </c>
      <c r="C5931" s="55">
        <v>0</v>
      </c>
      <c r="D5931" s="55">
        <v>0</v>
      </c>
      <c r="E5931" s="55">
        <v>0</v>
      </c>
      <c r="F5931" s="55">
        <v>0</v>
      </c>
      <c r="G5931" s="55">
        <v>0</v>
      </c>
      <c r="H5931" s="55">
        <v>0</v>
      </c>
      <c r="I5931" s="55">
        <v>0</v>
      </c>
      <c r="J5931" s="55">
        <v>0</v>
      </c>
      <c r="K5931" s="55">
        <v>0</v>
      </c>
      <c r="L5931" s="55">
        <v>18594524.683752239</v>
      </c>
      <c r="M5931" s="56">
        <v>58192599.904232524</v>
      </c>
    </row>
    <row r="5932" spans="1:13" x14ac:dyDescent="0.4">
      <c r="A5932" s="51"/>
      <c r="B5932" s="52">
        <v>5914</v>
      </c>
      <c r="C5932" s="52">
        <v>0</v>
      </c>
      <c r="D5932" s="52">
        <v>0</v>
      </c>
      <c r="E5932" s="52">
        <v>0</v>
      </c>
      <c r="F5932" s="52">
        <v>0</v>
      </c>
      <c r="G5932" s="52">
        <v>7441536.882581044</v>
      </c>
      <c r="H5932" s="52">
        <v>0</v>
      </c>
      <c r="I5932" s="52">
        <v>0</v>
      </c>
      <c r="J5932" s="52">
        <v>0</v>
      </c>
      <c r="K5932" s="52">
        <v>0</v>
      </c>
      <c r="L5932" s="52">
        <v>0</v>
      </c>
      <c r="M5932" s="53">
        <v>7441536.882581044</v>
      </c>
    </row>
    <row r="5933" spans="1:13" x14ac:dyDescent="0.4">
      <c r="A5933" s="54"/>
      <c r="B5933" s="55">
        <v>5915</v>
      </c>
      <c r="C5933" s="55">
        <v>0</v>
      </c>
      <c r="D5933" s="55">
        <v>0</v>
      </c>
      <c r="E5933" s="55">
        <v>0</v>
      </c>
      <c r="F5933" s="55">
        <v>0</v>
      </c>
      <c r="G5933" s="55">
        <v>0</v>
      </c>
      <c r="H5933" s="55">
        <v>0</v>
      </c>
      <c r="I5933" s="55">
        <v>7066629.3819285501</v>
      </c>
      <c r="J5933" s="55">
        <v>0</v>
      </c>
      <c r="K5933" s="55">
        <v>0</v>
      </c>
      <c r="L5933" s="55">
        <v>0</v>
      </c>
      <c r="M5933" s="56">
        <v>7066629.3819285501</v>
      </c>
    </row>
    <row r="5934" spans="1:13" x14ac:dyDescent="0.4">
      <c r="A5934" s="51"/>
      <c r="B5934" s="52">
        <v>5916</v>
      </c>
      <c r="C5934" s="52">
        <v>0</v>
      </c>
      <c r="D5934" s="52">
        <v>72415684.399076372</v>
      </c>
      <c r="E5934" s="52">
        <v>0</v>
      </c>
      <c r="F5934" s="52">
        <v>0</v>
      </c>
      <c r="G5934" s="52">
        <v>0</v>
      </c>
      <c r="H5934" s="52">
        <v>23521815.260184735</v>
      </c>
      <c r="I5934" s="52">
        <v>0</v>
      </c>
      <c r="J5934" s="52">
        <v>0</v>
      </c>
      <c r="K5934" s="52">
        <v>6755818.2666347595</v>
      </c>
      <c r="L5934" s="52">
        <v>0</v>
      </c>
      <c r="M5934" s="53">
        <v>102693317.92589588</v>
      </c>
    </row>
    <row r="5935" spans="1:13" x14ac:dyDescent="0.4">
      <c r="A5935" s="54"/>
      <c r="B5935" s="55">
        <v>5917</v>
      </c>
      <c r="C5935" s="55">
        <v>0</v>
      </c>
      <c r="D5935" s="55">
        <v>0</v>
      </c>
      <c r="E5935" s="55">
        <v>0</v>
      </c>
      <c r="F5935" s="55">
        <v>12270682.064401604</v>
      </c>
      <c r="G5935" s="55">
        <v>0</v>
      </c>
      <c r="H5935" s="55">
        <v>0</v>
      </c>
      <c r="I5935" s="55">
        <v>0</v>
      </c>
      <c r="J5935" s="55">
        <v>0</v>
      </c>
      <c r="K5935" s="55">
        <v>0</v>
      </c>
      <c r="L5935" s="55">
        <v>0</v>
      </c>
      <c r="M5935" s="56">
        <v>21503631.969870072</v>
      </c>
    </row>
    <row r="5936" spans="1:13" x14ac:dyDescent="0.4">
      <c r="A5936" s="51"/>
      <c r="B5936" s="52">
        <v>5918</v>
      </c>
      <c r="C5936" s="52">
        <v>0</v>
      </c>
      <c r="D5936" s="52">
        <v>0</v>
      </c>
      <c r="E5936" s="52">
        <v>0</v>
      </c>
      <c r="F5936" s="52">
        <v>19651305.695971724</v>
      </c>
      <c r="G5936" s="52">
        <v>0</v>
      </c>
      <c r="H5936" s="52">
        <v>0</v>
      </c>
      <c r="I5936" s="52">
        <v>7655765.7470801426</v>
      </c>
      <c r="J5936" s="52">
        <v>0</v>
      </c>
      <c r="K5936" s="52">
        <v>0</v>
      </c>
      <c r="L5936" s="52">
        <v>0</v>
      </c>
      <c r="M5936" s="53">
        <v>27307071.443051867</v>
      </c>
    </row>
    <row r="5937" spans="1:13" x14ac:dyDescent="0.4">
      <c r="A5937" s="54"/>
      <c r="B5937" s="55">
        <v>5919</v>
      </c>
      <c r="C5937" s="55">
        <v>6531884.0836460348</v>
      </c>
      <c r="D5937" s="55">
        <v>0</v>
      </c>
      <c r="E5937" s="55">
        <v>0</v>
      </c>
      <c r="F5937" s="55">
        <v>0</v>
      </c>
      <c r="G5937" s="55">
        <v>0</v>
      </c>
      <c r="H5937" s="55">
        <v>0</v>
      </c>
      <c r="I5937" s="55">
        <v>0</v>
      </c>
      <c r="J5937" s="55">
        <v>0</v>
      </c>
      <c r="K5937" s="55">
        <v>0</v>
      </c>
      <c r="L5937" s="55">
        <v>0</v>
      </c>
      <c r="M5937" s="56">
        <v>6531884.0836460348</v>
      </c>
    </row>
    <row r="5938" spans="1:13" x14ac:dyDescent="0.4">
      <c r="A5938" s="51"/>
      <c r="B5938" s="52">
        <v>5920</v>
      </c>
      <c r="C5938" s="52">
        <v>86362895.271922842</v>
      </c>
      <c r="D5938" s="52">
        <v>14666287.065944679</v>
      </c>
      <c r="E5938" s="52">
        <v>0</v>
      </c>
      <c r="F5938" s="52">
        <v>0</v>
      </c>
      <c r="G5938" s="52">
        <v>0</v>
      </c>
      <c r="H5938" s="52">
        <v>0</v>
      </c>
      <c r="I5938" s="52">
        <v>0</v>
      </c>
      <c r="J5938" s="52">
        <v>0</v>
      </c>
      <c r="K5938" s="52">
        <v>0</v>
      </c>
      <c r="L5938" s="52">
        <v>65492956.263996184</v>
      </c>
      <c r="M5938" s="53">
        <v>166522138.60186371</v>
      </c>
    </row>
    <row r="5939" spans="1:13" x14ac:dyDescent="0.4">
      <c r="A5939" s="54"/>
      <c r="B5939" s="55">
        <v>5921</v>
      </c>
      <c r="C5939" s="55">
        <v>0</v>
      </c>
      <c r="D5939" s="55">
        <v>0</v>
      </c>
      <c r="E5939" s="55">
        <v>5867952.2143183947</v>
      </c>
      <c r="F5939" s="55">
        <v>0</v>
      </c>
      <c r="G5939" s="55">
        <v>0</v>
      </c>
      <c r="H5939" s="55">
        <v>0</v>
      </c>
      <c r="I5939" s="55">
        <v>7807965.7244695472</v>
      </c>
      <c r="J5939" s="55">
        <v>5782019.9250861797</v>
      </c>
      <c r="K5939" s="55">
        <v>0</v>
      </c>
      <c r="L5939" s="55">
        <v>0</v>
      </c>
      <c r="M5939" s="56">
        <v>63824416.021099433</v>
      </c>
    </row>
    <row r="5940" spans="1:13" x14ac:dyDescent="0.4">
      <c r="A5940" s="51"/>
      <c r="B5940" s="52">
        <v>5922</v>
      </c>
      <c r="C5940" s="52">
        <v>0</v>
      </c>
      <c r="D5940" s="52">
        <v>8064032.3577713873</v>
      </c>
      <c r="E5940" s="52">
        <v>0</v>
      </c>
      <c r="F5940" s="52">
        <v>0</v>
      </c>
      <c r="G5940" s="52">
        <v>0</v>
      </c>
      <c r="H5940" s="52">
        <v>0</v>
      </c>
      <c r="I5940" s="52">
        <v>0</v>
      </c>
      <c r="J5940" s="52">
        <v>0</v>
      </c>
      <c r="K5940" s="52">
        <v>0</v>
      </c>
      <c r="L5940" s="52">
        <v>0</v>
      </c>
      <c r="M5940" s="53">
        <v>8064032.3577713873</v>
      </c>
    </row>
    <row r="5941" spans="1:13" x14ac:dyDescent="0.4">
      <c r="A5941" s="54"/>
      <c r="B5941" s="55">
        <v>5923</v>
      </c>
      <c r="C5941" s="55">
        <v>0</v>
      </c>
      <c r="D5941" s="55">
        <v>0</v>
      </c>
      <c r="E5941" s="55">
        <v>0</v>
      </c>
      <c r="F5941" s="55">
        <v>0</v>
      </c>
      <c r="G5941" s="55">
        <v>0</v>
      </c>
      <c r="H5941" s="55">
        <v>0</v>
      </c>
      <c r="I5941" s="55">
        <v>0</v>
      </c>
      <c r="J5941" s="55">
        <v>0</v>
      </c>
      <c r="K5941" s="55">
        <v>0</v>
      </c>
      <c r="L5941" s="55">
        <v>0</v>
      </c>
      <c r="M5941" s="56">
        <v>0</v>
      </c>
    </row>
    <row r="5942" spans="1:13" x14ac:dyDescent="0.4">
      <c r="A5942" s="51"/>
      <c r="B5942" s="52">
        <v>5924</v>
      </c>
      <c r="C5942" s="52">
        <v>0</v>
      </c>
      <c r="D5942" s="52">
        <v>0</v>
      </c>
      <c r="E5942" s="52">
        <v>0</v>
      </c>
      <c r="F5942" s="52">
        <v>0</v>
      </c>
      <c r="G5942" s="52">
        <v>0</v>
      </c>
      <c r="H5942" s="52">
        <v>0</v>
      </c>
      <c r="I5942" s="52">
        <v>0</v>
      </c>
      <c r="J5942" s="52">
        <v>0</v>
      </c>
      <c r="K5942" s="52">
        <v>0</v>
      </c>
      <c r="L5942" s="52">
        <v>0</v>
      </c>
      <c r="M5942" s="53">
        <v>0</v>
      </c>
    </row>
    <row r="5943" spans="1:13" x14ac:dyDescent="0.4">
      <c r="A5943" s="54"/>
      <c r="B5943" s="55">
        <v>5925</v>
      </c>
      <c r="C5943" s="55">
        <v>0</v>
      </c>
      <c r="D5943" s="55">
        <v>0</v>
      </c>
      <c r="E5943" s="55">
        <v>0</v>
      </c>
      <c r="F5943" s="55">
        <v>0</v>
      </c>
      <c r="G5943" s="55">
        <v>0</v>
      </c>
      <c r="H5943" s="55">
        <v>18206814.602273703</v>
      </c>
      <c r="I5943" s="55">
        <v>0</v>
      </c>
      <c r="J5943" s="55">
        <v>0</v>
      </c>
      <c r="K5943" s="55">
        <v>0</v>
      </c>
      <c r="L5943" s="55">
        <v>7331394.8929646369</v>
      </c>
      <c r="M5943" s="56">
        <v>25538209.495238341</v>
      </c>
    </row>
    <row r="5944" spans="1:13" x14ac:dyDescent="0.4">
      <c r="A5944" s="51"/>
      <c r="B5944" s="52">
        <v>5926</v>
      </c>
      <c r="C5944" s="52">
        <v>0</v>
      </c>
      <c r="D5944" s="52">
        <v>0</v>
      </c>
      <c r="E5944" s="52">
        <v>0</v>
      </c>
      <c r="F5944" s="52">
        <v>0</v>
      </c>
      <c r="G5944" s="52">
        <v>0</v>
      </c>
      <c r="H5944" s="52">
        <v>0</v>
      </c>
      <c r="I5944" s="52">
        <v>0</v>
      </c>
      <c r="J5944" s="52">
        <v>0</v>
      </c>
      <c r="K5944" s="52">
        <v>0</v>
      </c>
      <c r="L5944" s="52">
        <v>7327891.4301619232</v>
      </c>
      <c r="M5944" s="53">
        <v>7327891.4301619232</v>
      </c>
    </row>
    <row r="5945" spans="1:13" x14ac:dyDescent="0.4">
      <c r="A5945" s="54"/>
      <c r="B5945" s="55">
        <v>5927</v>
      </c>
      <c r="C5945" s="55">
        <v>0</v>
      </c>
      <c r="D5945" s="55">
        <v>0</v>
      </c>
      <c r="E5945" s="55">
        <v>0</v>
      </c>
      <c r="F5945" s="55">
        <v>0</v>
      </c>
      <c r="G5945" s="55">
        <v>0</v>
      </c>
      <c r="H5945" s="55">
        <v>0</v>
      </c>
      <c r="I5945" s="55">
        <v>0</v>
      </c>
      <c r="J5945" s="55">
        <v>0</v>
      </c>
      <c r="K5945" s="55">
        <v>0</v>
      </c>
      <c r="L5945" s="55">
        <v>0</v>
      </c>
      <c r="M5945" s="56">
        <v>0</v>
      </c>
    </row>
    <row r="5946" spans="1:13" x14ac:dyDescent="0.4">
      <c r="A5946" s="51"/>
      <c r="B5946" s="52">
        <v>5928</v>
      </c>
      <c r="C5946" s="52">
        <v>8702378.5102569945</v>
      </c>
      <c r="D5946" s="52">
        <v>19235747.650651231</v>
      </c>
      <c r="E5946" s="52">
        <v>0</v>
      </c>
      <c r="F5946" s="52">
        <v>0</v>
      </c>
      <c r="G5946" s="52">
        <v>0</v>
      </c>
      <c r="H5946" s="52">
        <v>0</v>
      </c>
      <c r="I5946" s="52">
        <v>0</v>
      </c>
      <c r="J5946" s="52">
        <v>0</v>
      </c>
      <c r="K5946" s="52">
        <v>0</v>
      </c>
      <c r="L5946" s="52">
        <v>0</v>
      </c>
      <c r="M5946" s="53">
        <v>33944187.494249299</v>
      </c>
    </row>
    <row r="5947" spans="1:13" x14ac:dyDescent="0.4">
      <c r="A5947" s="54"/>
      <c r="B5947" s="55">
        <v>5929</v>
      </c>
      <c r="C5947" s="55">
        <v>0</v>
      </c>
      <c r="D5947" s="55">
        <v>0</v>
      </c>
      <c r="E5947" s="55">
        <v>0</v>
      </c>
      <c r="F5947" s="55">
        <v>0</v>
      </c>
      <c r="G5947" s="55">
        <v>0</v>
      </c>
      <c r="H5947" s="55">
        <v>0</v>
      </c>
      <c r="I5947" s="55">
        <v>0</v>
      </c>
      <c r="J5947" s="55">
        <v>0</v>
      </c>
      <c r="K5947" s="55">
        <v>0</v>
      </c>
      <c r="L5947" s="55">
        <v>19385487.266622335</v>
      </c>
      <c r="M5947" s="56">
        <v>19385487.266622335</v>
      </c>
    </row>
    <row r="5948" spans="1:13" x14ac:dyDescent="0.4">
      <c r="A5948" s="51"/>
      <c r="B5948" s="52">
        <v>5930</v>
      </c>
      <c r="C5948" s="52">
        <v>0</v>
      </c>
      <c r="D5948" s="52">
        <v>0</v>
      </c>
      <c r="E5948" s="52">
        <v>0</v>
      </c>
      <c r="F5948" s="52">
        <v>0</v>
      </c>
      <c r="G5948" s="52">
        <v>0</v>
      </c>
      <c r="H5948" s="52">
        <v>0</v>
      </c>
      <c r="I5948" s="52">
        <v>11790106.874823058</v>
      </c>
      <c r="J5948" s="52">
        <v>5940623.6174354497</v>
      </c>
      <c r="K5948" s="52">
        <v>0</v>
      </c>
      <c r="L5948" s="52">
        <v>0</v>
      </c>
      <c r="M5948" s="53">
        <v>11790106.874823058</v>
      </c>
    </row>
    <row r="5949" spans="1:13" x14ac:dyDescent="0.4">
      <c r="A5949" s="54"/>
      <c r="B5949" s="55">
        <v>5931</v>
      </c>
      <c r="C5949" s="55">
        <v>0</v>
      </c>
      <c r="D5949" s="55">
        <v>0</v>
      </c>
      <c r="E5949" s="55">
        <v>0</v>
      </c>
      <c r="F5949" s="55">
        <v>0</v>
      </c>
      <c r="G5949" s="55">
        <v>0</v>
      </c>
      <c r="H5949" s="55">
        <v>0</v>
      </c>
      <c r="I5949" s="55">
        <v>0</v>
      </c>
      <c r="J5949" s="55">
        <v>0</v>
      </c>
      <c r="K5949" s="55">
        <v>6686863.1151941959</v>
      </c>
      <c r="L5949" s="55">
        <v>0</v>
      </c>
      <c r="M5949" s="56">
        <v>6686863.1151941959</v>
      </c>
    </row>
    <row r="5950" spans="1:13" x14ac:dyDescent="0.4">
      <c r="A5950" s="51"/>
      <c r="B5950" s="52">
        <v>5932</v>
      </c>
      <c r="C5950" s="52">
        <v>0</v>
      </c>
      <c r="D5950" s="52">
        <v>0</v>
      </c>
      <c r="E5950" s="52">
        <v>9311014.7249665111</v>
      </c>
      <c r="F5950" s="52">
        <v>0</v>
      </c>
      <c r="G5950" s="52">
        <v>0</v>
      </c>
      <c r="H5950" s="52">
        <v>0</v>
      </c>
      <c r="I5950" s="52">
        <v>0</v>
      </c>
      <c r="J5950" s="52">
        <v>0</v>
      </c>
      <c r="K5950" s="52">
        <v>0</v>
      </c>
      <c r="L5950" s="52">
        <v>0</v>
      </c>
      <c r="M5950" s="53">
        <v>9311014.7249665111</v>
      </c>
    </row>
    <row r="5951" spans="1:13" x14ac:dyDescent="0.4">
      <c r="A5951" s="54"/>
      <c r="B5951" s="55">
        <v>5933</v>
      </c>
      <c r="C5951" s="55">
        <v>0</v>
      </c>
      <c r="D5951" s="55">
        <v>0</v>
      </c>
      <c r="E5951" s="55">
        <v>0</v>
      </c>
      <c r="F5951" s="55">
        <v>0</v>
      </c>
      <c r="G5951" s="55">
        <v>0</v>
      </c>
      <c r="H5951" s="55">
        <v>0</v>
      </c>
      <c r="I5951" s="55">
        <v>0</v>
      </c>
      <c r="J5951" s="55">
        <v>0</v>
      </c>
      <c r="K5951" s="55">
        <v>0</v>
      </c>
      <c r="L5951" s="55">
        <v>0</v>
      </c>
      <c r="M5951" s="56">
        <v>0</v>
      </c>
    </row>
    <row r="5952" spans="1:13" x14ac:dyDescent="0.4">
      <c r="A5952" s="51"/>
      <c r="B5952" s="52">
        <v>5934</v>
      </c>
      <c r="C5952" s="52">
        <v>26107664.461534668</v>
      </c>
      <c r="D5952" s="52">
        <v>0</v>
      </c>
      <c r="E5952" s="52">
        <v>0</v>
      </c>
      <c r="F5952" s="52">
        <v>0</v>
      </c>
      <c r="G5952" s="52">
        <v>0</v>
      </c>
      <c r="H5952" s="52">
        <v>0</v>
      </c>
      <c r="I5952" s="52">
        <v>0</v>
      </c>
      <c r="J5952" s="52">
        <v>0</v>
      </c>
      <c r="K5952" s="52">
        <v>0</v>
      </c>
      <c r="L5952" s="52">
        <v>0</v>
      </c>
      <c r="M5952" s="53">
        <v>26107664.461534668</v>
      </c>
    </row>
    <row r="5953" spans="1:13" x14ac:dyDescent="0.4">
      <c r="A5953" s="54"/>
      <c r="B5953" s="55">
        <v>5935</v>
      </c>
      <c r="C5953" s="55">
        <v>0</v>
      </c>
      <c r="D5953" s="55">
        <v>0</v>
      </c>
      <c r="E5953" s="55">
        <v>0</v>
      </c>
      <c r="F5953" s="55">
        <v>0</v>
      </c>
      <c r="G5953" s="55">
        <v>0</v>
      </c>
      <c r="H5953" s="55">
        <v>15689655.434802463</v>
      </c>
      <c r="I5953" s="55">
        <v>0</v>
      </c>
      <c r="J5953" s="55">
        <v>0</v>
      </c>
      <c r="K5953" s="55">
        <v>0</v>
      </c>
      <c r="L5953" s="55">
        <v>0</v>
      </c>
      <c r="M5953" s="56">
        <v>15689655.434802463</v>
      </c>
    </row>
    <row r="5954" spans="1:13" x14ac:dyDescent="0.4">
      <c r="A5954" s="51"/>
      <c r="B5954" s="52">
        <v>5936</v>
      </c>
      <c r="C5954" s="52">
        <v>0</v>
      </c>
      <c r="D5954" s="52">
        <v>0</v>
      </c>
      <c r="E5954" s="52">
        <v>0</v>
      </c>
      <c r="F5954" s="52">
        <v>110929588.40030028</v>
      </c>
      <c r="G5954" s="52">
        <v>0</v>
      </c>
      <c r="H5954" s="52">
        <v>0</v>
      </c>
      <c r="I5954" s="52">
        <v>0</v>
      </c>
      <c r="J5954" s="52">
        <v>0</v>
      </c>
      <c r="K5954" s="52">
        <v>0</v>
      </c>
      <c r="L5954" s="52">
        <v>0</v>
      </c>
      <c r="M5954" s="53">
        <v>110929588.40030028</v>
      </c>
    </row>
    <row r="5955" spans="1:13" x14ac:dyDescent="0.4">
      <c r="A5955" s="54"/>
      <c r="B5955" s="55">
        <v>5937</v>
      </c>
      <c r="C5955" s="55">
        <v>0</v>
      </c>
      <c r="D5955" s="55">
        <v>0</v>
      </c>
      <c r="E5955" s="55">
        <v>0</v>
      </c>
      <c r="F5955" s="55">
        <v>0</v>
      </c>
      <c r="G5955" s="55">
        <v>0</v>
      </c>
      <c r="H5955" s="55">
        <v>0</v>
      </c>
      <c r="I5955" s="55">
        <v>0</v>
      </c>
      <c r="J5955" s="55">
        <v>0</v>
      </c>
      <c r="K5955" s="55">
        <v>0</v>
      </c>
      <c r="L5955" s="55">
        <v>5920751.7417496676</v>
      </c>
      <c r="M5955" s="56">
        <v>5920751.7417496676</v>
      </c>
    </row>
    <row r="5956" spans="1:13" x14ac:dyDescent="0.4">
      <c r="A5956" s="51"/>
      <c r="B5956" s="52">
        <v>5938</v>
      </c>
      <c r="C5956" s="52">
        <v>0</v>
      </c>
      <c r="D5956" s="52">
        <v>0</v>
      </c>
      <c r="E5956" s="52">
        <v>0</v>
      </c>
      <c r="F5956" s="52">
        <v>0</v>
      </c>
      <c r="G5956" s="52">
        <v>0</v>
      </c>
      <c r="H5956" s="52">
        <v>0</v>
      </c>
      <c r="I5956" s="52">
        <v>0</v>
      </c>
      <c r="J5956" s="52">
        <v>0</v>
      </c>
      <c r="K5956" s="52">
        <v>0</v>
      </c>
      <c r="L5956" s="52">
        <v>0</v>
      </c>
      <c r="M5956" s="53">
        <v>0</v>
      </c>
    </row>
    <row r="5957" spans="1:13" x14ac:dyDescent="0.4">
      <c r="A5957" s="54"/>
      <c r="B5957" s="55">
        <v>5939</v>
      </c>
      <c r="C5957" s="55">
        <v>0</v>
      </c>
      <c r="D5957" s="55">
        <v>0</v>
      </c>
      <c r="E5957" s="55">
        <v>0</v>
      </c>
      <c r="F5957" s="55">
        <v>0</v>
      </c>
      <c r="G5957" s="55">
        <v>0</v>
      </c>
      <c r="H5957" s="55">
        <v>0</v>
      </c>
      <c r="I5957" s="55">
        <v>0</v>
      </c>
      <c r="J5957" s="55">
        <v>0</v>
      </c>
      <c r="K5957" s="55">
        <v>0</v>
      </c>
      <c r="L5957" s="55">
        <v>0</v>
      </c>
      <c r="M5957" s="56">
        <v>0</v>
      </c>
    </row>
    <row r="5958" spans="1:13" x14ac:dyDescent="0.4">
      <c r="A5958" s="51"/>
      <c r="B5958" s="52">
        <v>5940</v>
      </c>
      <c r="C5958" s="52">
        <v>0</v>
      </c>
      <c r="D5958" s="52">
        <v>0</v>
      </c>
      <c r="E5958" s="52">
        <v>0</v>
      </c>
      <c r="F5958" s="52">
        <v>0</v>
      </c>
      <c r="G5958" s="52">
        <v>0</v>
      </c>
      <c r="H5958" s="52">
        <v>0</v>
      </c>
      <c r="I5958" s="52">
        <v>0</v>
      </c>
      <c r="J5958" s="52">
        <v>0</v>
      </c>
      <c r="K5958" s="52">
        <v>0</v>
      </c>
      <c r="L5958" s="52">
        <v>0</v>
      </c>
      <c r="M5958" s="53">
        <v>0</v>
      </c>
    </row>
    <row r="5959" spans="1:13" x14ac:dyDescent="0.4">
      <c r="A5959" s="54"/>
      <c r="B5959" s="55">
        <v>5941</v>
      </c>
      <c r="C5959" s="55">
        <v>0</v>
      </c>
      <c r="D5959" s="55">
        <v>0</v>
      </c>
      <c r="E5959" s="55">
        <v>0</v>
      </c>
      <c r="F5959" s="55">
        <v>0</v>
      </c>
      <c r="G5959" s="55">
        <v>0</v>
      </c>
      <c r="H5959" s="55">
        <v>0</v>
      </c>
      <c r="I5959" s="55">
        <v>24022222.982934345</v>
      </c>
      <c r="J5959" s="55">
        <v>0</v>
      </c>
      <c r="K5959" s="55">
        <v>0</v>
      </c>
      <c r="L5959" s="55">
        <v>0</v>
      </c>
      <c r="M5959" s="56">
        <v>24022222.982934345</v>
      </c>
    </row>
    <row r="5960" spans="1:13" x14ac:dyDescent="0.4">
      <c r="A5960" s="51"/>
      <c r="B5960" s="52">
        <v>5942</v>
      </c>
      <c r="C5960" s="52">
        <v>0</v>
      </c>
      <c r="D5960" s="52">
        <v>0</v>
      </c>
      <c r="E5960" s="52">
        <v>13112544.314261664</v>
      </c>
      <c r="F5960" s="52">
        <v>0</v>
      </c>
      <c r="G5960" s="52">
        <v>0</v>
      </c>
      <c r="H5960" s="52">
        <v>0</v>
      </c>
      <c r="I5960" s="52">
        <v>20978415.142208405</v>
      </c>
      <c r="J5960" s="52">
        <v>0</v>
      </c>
      <c r="K5960" s="52">
        <v>0</v>
      </c>
      <c r="L5960" s="52">
        <v>0</v>
      </c>
      <c r="M5960" s="53">
        <v>34090959.456470072</v>
      </c>
    </row>
    <row r="5961" spans="1:13" x14ac:dyDescent="0.4">
      <c r="A5961" s="54"/>
      <c r="B5961" s="55">
        <v>5943</v>
      </c>
      <c r="C5961" s="55">
        <v>0</v>
      </c>
      <c r="D5961" s="55">
        <v>0</v>
      </c>
      <c r="E5961" s="55">
        <v>0</v>
      </c>
      <c r="F5961" s="55">
        <v>0</v>
      </c>
      <c r="G5961" s="55">
        <v>0</v>
      </c>
      <c r="H5961" s="55">
        <v>0</v>
      </c>
      <c r="I5961" s="55">
        <v>0</v>
      </c>
      <c r="J5961" s="55">
        <v>0</v>
      </c>
      <c r="K5961" s="55">
        <v>8568002.8304218333</v>
      </c>
      <c r="L5961" s="55">
        <v>0</v>
      </c>
      <c r="M5961" s="56">
        <v>8568002.8304218333</v>
      </c>
    </row>
    <row r="5962" spans="1:13" x14ac:dyDescent="0.4">
      <c r="A5962" s="51"/>
      <c r="B5962" s="52">
        <v>5944</v>
      </c>
      <c r="C5962" s="52">
        <v>0</v>
      </c>
      <c r="D5962" s="52">
        <v>0</v>
      </c>
      <c r="E5962" s="52">
        <v>0</v>
      </c>
      <c r="F5962" s="52">
        <v>0</v>
      </c>
      <c r="G5962" s="52">
        <v>6315374.3043341618</v>
      </c>
      <c r="H5962" s="52">
        <v>0</v>
      </c>
      <c r="I5962" s="52">
        <v>0</v>
      </c>
      <c r="J5962" s="52">
        <v>65469268.019962072</v>
      </c>
      <c r="K5962" s="52">
        <v>0</v>
      </c>
      <c r="L5962" s="52">
        <v>9582724.357056614</v>
      </c>
      <c r="M5962" s="53">
        <v>15898098.661390776</v>
      </c>
    </row>
    <row r="5963" spans="1:13" x14ac:dyDescent="0.4">
      <c r="A5963" s="54"/>
      <c r="B5963" s="55">
        <v>5945</v>
      </c>
      <c r="C5963" s="55">
        <v>0</v>
      </c>
      <c r="D5963" s="55">
        <v>0</v>
      </c>
      <c r="E5963" s="55">
        <v>0</v>
      </c>
      <c r="F5963" s="55">
        <v>0</v>
      </c>
      <c r="G5963" s="55">
        <v>0</v>
      </c>
      <c r="H5963" s="55">
        <v>0</v>
      </c>
      <c r="I5963" s="55">
        <v>0</v>
      </c>
      <c r="J5963" s="55">
        <v>0</v>
      </c>
      <c r="K5963" s="55">
        <v>0</v>
      </c>
      <c r="L5963" s="55">
        <v>0</v>
      </c>
      <c r="M5963" s="56">
        <v>0</v>
      </c>
    </row>
    <row r="5964" spans="1:13" x14ac:dyDescent="0.4">
      <c r="A5964" s="51"/>
      <c r="B5964" s="52">
        <v>5946</v>
      </c>
      <c r="C5964" s="52">
        <v>0</v>
      </c>
      <c r="D5964" s="52">
        <v>0</v>
      </c>
      <c r="E5964" s="52">
        <v>0</v>
      </c>
      <c r="F5964" s="52">
        <v>0</v>
      </c>
      <c r="G5964" s="52">
        <v>0</v>
      </c>
      <c r="H5964" s="52">
        <v>0</v>
      </c>
      <c r="I5964" s="52">
        <v>0</v>
      </c>
      <c r="J5964" s="52">
        <v>0</v>
      </c>
      <c r="K5964" s="52">
        <v>0</v>
      </c>
      <c r="L5964" s="52">
        <v>0</v>
      </c>
      <c r="M5964" s="53">
        <v>0</v>
      </c>
    </row>
    <row r="5965" spans="1:13" x14ac:dyDescent="0.4">
      <c r="A5965" s="54"/>
      <c r="B5965" s="55">
        <v>5947</v>
      </c>
      <c r="C5965" s="55">
        <v>0</v>
      </c>
      <c r="D5965" s="55">
        <v>0</v>
      </c>
      <c r="E5965" s="55">
        <v>0</v>
      </c>
      <c r="F5965" s="55">
        <v>0</v>
      </c>
      <c r="G5965" s="55">
        <v>0</v>
      </c>
      <c r="H5965" s="55">
        <v>0</v>
      </c>
      <c r="I5965" s="55">
        <v>0</v>
      </c>
      <c r="J5965" s="55">
        <v>0</v>
      </c>
      <c r="K5965" s="55">
        <v>16137477.935228188</v>
      </c>
      <c r="L5965" s="55">
        <v>0</v>
      </c>
      <c r="M5965" s="56">
        <v>16137477.935228188</v>
      </c>
    </row>
    <row r="5966" spans="1:13" x14ac:dyDescent="0.4">
      <c r="A5966" s="51"/>
      <c r="B5966" s="52">
        <v>5948</v>
      </c>
      <c r="C5966" s="52">
        <v>0</v>
      </c>
      <c r="D5966" s="52">
        <v>27791189.326553449</v>
      </c>
      <c r="E5966" s="52">
        <v>0</v>
      </c>
      <c r="F5966" s="52">
        <v>0</v>
      </c>
      <c r="G5966" s="52">
        <v>0</v>
      </c>
      <c r="H5966" s="52">
        <v>31812280.855869353</v>
      </c>
      <c r="I5966" s="52">
        <v>0</v>
      </c>
      <c r="J5966" s="52">
        <v>0</v>
      </c>
      <c r="K5966" s="52">
        <v>0</v>
      </c>
      <c r="L5966" s="52">
        <v>0</v>
      </c>
      <c r="M5966" s="53">
        <v>59603470.182422802</v>
      </c>
    </row>
    <row r="5967" spans="1:13" x14ac:dyDescent="0.4">
      <c r="A5967" s="54"/>
      <c r="B5967" s="55">
        <v>5949</v>
      </c>
      <c r="C5967" s="55">
        <v>0</v>
      </c>
      <c r="D5967" s="55">
        <v>0</v>
      </c>
      <c r="E5967" s="55">
        <v>0</v>
      </c>
      <c r="F5967" s="55">
        <v>0</v>
      </c>
      <c r="G5967" s="55">
        <v>14421898.192931505</v>
      </c>
      <c r="H5967" s="55">
        <v>0</v>
      </c>
      <c r="I5967" s="55">
        <v>0</v>
      </c>
      <c r="J5967" s="55">
        <v>0</v>
      </c>
      <c r="K5967" s="55">
        <v>0</v>
      </c>
      <c r="L5967" s="55">
        <v>0</v>
      </c>
      <c r="M5967" s="56">
        <v>14421898.192931505</v>
      </c>
    </row>
    <row r="5968" spans="1:13" x14ac:dyDescent="0.4">
      <c r="A5968" s="51"/>
      <c r="B5968" s="52">
        <v>5950</v>
      </c>
      <c r="C5968" s="52">
        <v>0</v>
      </c>
      <c r="D5968" s="52">
        <v>14113765.25911651</v>
      </c>
      <c r="E5968" s="52">
        <v>0</v>
      </c>
      <c r="F5968" s="52">
        <v>0</v>
      </c>
      <c r="G5968" s="52">
        <v>0</v>
      </c>
      <c r="H5968" s="52">
        <v>0</v>
      </c>
      <c r="I5968" s="52">
        <v>0</v>
      </c>
      <c r="J5968" s="52">
        <v>0</v>
      </c>
      <c r="K5968" s="52">
        <v>0</v>
      </c>
      <c r="L5968" s="52">
        <v>0</v>
      </c>
      <c r="M5968" s="53">
        <v>14113765.25911651</v>
      </c>
    </row>
    <row r="5969" spans="1:13" x14ac:dyDescent="0.4">
      <c r="A5969" s="54"/>
      <c r="B5969" s="55">
        <v>5951</v>
      </c>
      <c r="C5969" s="55">
        <v>0</v>
      </c>
      <c r="D5969" s="55">
        <v>0</v>
      </c>
      <c r="E5969" s="55">
        <v>0</v>
      </c>
      <c r="F5969" s="55">
        <v>12856424.465315249</v>
      </c>
      <c r="G5969" s="55">
        <v>0</v>
      </c>
      <c r="H5969" s="55">
        <v>0</v>
      </c>
      <c r="I5969" s="55">
        <v>0</v>
      </c>
      <c r="J5969" s="55">
        <v>0</v>
      </c>
      <c r="K5969" s="55">
        <v>0</v>
      </c>
      <c r="L5969" s="55">
        <v>0</v>
      </c>
      <c r="M5969" s="56">
        <v>12856424.465315249</v>
      </c>
    </row>
    <row r="5970" spans="1:13" x14ac:dyDescent="0.4">
      <c r="A5970" s="51"/>
      <c r="B5970" s="52">
        <v>5952</v>
      </c>
      <c r="C5970" s="52">
        <v>0</v>
      </c>
      <c r="D5970" s="52">
        <v>9547595.4565030113</v>
      </c>
      <c r="E5970" s="52">
        <v>0</v>
      </c>
      <c r="F5970" s="52">
        <v>0</v>
      </c>
      <c r="G5970" s="52">
        <v>0</v>
      </c>
      <c r="H5970" s="52">
        <v>0</v>
      </c>
      <c r="I5970" s="52">
        <v>0</v>
      </c>
      <c r="J5970" s="52">
        <v>0</v>
      </c>
      <c r="K5970" s="52">
        <v>0</v>
      </c>
      <c r="L5970" s="52">
        <v>0</v>
      </c>
      <c r="M5970" s="53">
        <v>9547595.4565030113</v>
      </c>
    </row>
    <row r="5971" spans="1:13" x14ac:dyDescent="0.4">
      <c r="A5971" s="54"/>
      <c r="B5971" s="55">
        <v>5953</v>
      </c>
      <c r="C5971" s="55">
        <v>7177662.2267757133</v>
      </c>
      <c r="D5971" s="55">
        <v>0</v>
      </c>
      <c r="E5971" s="55">
        <v>0</v>
      </c>
      <c r="F5971" s="55">
        <v>0</v>
      </c>
      <c r="G5971" s="55">
        <v>0</v>
      </c>
      <c r="H5971" s="55">
        <v>0</v>
      </c>
      <c r="I5971" s="55">
        <v>6508320.2255562618</v>
      </c>
      <c r="J5971" s="55">
        <v>14368287.248699227</v>
      </c>
      <c r="K5971" s="55">
        <v>0</v>
      </c>
      <c r="L5971" s="55">
        <v>0</v>
      </c>
      <c r="M5971" s="56">
        <v>13685982.452331975</v>
      </c>
    </row>
    <row r="5972" spans="1:13" x14ac:dyDescent="0.4">
      <c r="A5972" s="51"/>
      <c r="B5972" s="52">
        <v>5954</v>
      </c>
      <c r="C5972" s="52">
        <v>0</v>
      </c>
      <c r="D5972" s="52">
        <v>0</v>
      </c>
      <c r="E5972" s="52">
        <v>0</v>
      </c>
      <c r="F5972" s="52">
        <v>0</v>
      </c>
      <c r="G5972" s="52">
        <v>0</v>
      </c>
      <c r="H5972" s="52">
        <v>0</v>
      </c>
      <c r="I5972" s="52">
        <v>0</v>
      </c>
      <c r="J5972" s="52">
        <v>0</v>
      </c>
      <c r="K5972" s="52">
        <v>5919804.0901158052</v>
      </c>
      <c r="L5972" s="52">
        <v>0</v>
      </c>
      <c r="M5972" s="53">
        <v>5919804.0901158052</v>
      </c>
    </row>
    <row r="5973" spans="1:13" x14ac:dyDescent="0.4">
      <c r="A5973" s="54"/>
      <c r="B5973" s="55">
        <v>5955</v>
      </c>
      <c r="C5973" s="55">
        <v>0</v>
      </c>
      <c r="D5973" s="55">
        <v>0</v>
      </c>
      <c r="E5973" s="55">
        <v>0</v>
      </c>
      <c r="F5973" s="55">
        <v>187748013.983123</v>
      </c>
      <c r="G5973" s="55">
        <v>0</v>
      </c>
      <c r="H5973" s="55">
        <v>191285212.22964108</v>
      </c>
      <c r="I5973" s="55">
        <v>6535224.5909290584</v>
      </c>
      <c r="J5973" s="55">
        <v>0</v>
      </c>
      <c r="K5973" s="55">
        <v>20136317.33862716</v>
      </c>
      <c r="L5973" s="55">
        <v>0</v>
      </c>
      <c r="M5973" s="56">
        <v>405704768.14232033</v>
      </c>
    </row>
    <row r="5974" spans="1:13" x14ac:dyDescent="0.4">
      <c r="A5974" s="51"/>
      <c r="B5974" s="52">
        <v>5956</v>
      </c>
      <c r="C5974" s="52">
        <v>0</v>
      </c>
      <c r="D5974" s="52">
        <v>0</v>
      </c>
      <c r="E5974" s="52">
        <v>0</v>
      </c>
      <c r="F5974" s="52">
        <v>10352498.103499295</v>
      </c>
      <c r="G5974" s="52">
        <v>7328262.1637104498</v>
      </c>
      <c r="H5974" s="52">
        <v>7462003.292111733</v>
      </c>
      <c r="I5974" s="52">
        <v>0</v>
      </c>
      <c r="J5974" s="52">
        <v>0</v>
      </c>
      <c r="K5974" s="52">
        <v>0</v>
      </c>
      <c r="L5974" s="52">
        <v>0</v>
      </c>
      <c r="M5974" s="53">
        <v>25142763.559321482</v>
      </c>
    </row>
    <row r="5975" spans="1:13" x14ac:dyDescent="0.4">
      <c r="A5975" s="54"/>
      <c r="B5975" s="55">
        <v>5957</v>
      </c>
      <c r="C5975" s="55">
        <v>0</v>
      </c>
      <c r="D5975" s="55">
        <v>0</v>
      </c>
      <c r="E5975" s="55">
        <v>0</v>
      </c>
      <c r="F5975" s="55">
        <v>16111700.375772538</v>
      </c>
      <c r="G5975" s="55">
        <v>0</v>
      </c>
      <c r="H5975" s="55">
        <v>0</v>
      </c>
      <c r="I5975" s="55">
        <v>0</v>
      </c>
      <c r="J5975" s="55">
        <v>0</v>
      </c>
      <c r="K5975" s="55">
        <v>0</v>
      </c>
      <c r="L5975" s="55">
        <v>40684920.148159795</v>
      </c>
      <c r="M5975" s="56">
        <v>56796620.52393233</v>
      </c>
    </row>
    <row r="5976" spans="1:13" x14ac:dyDescent="0.4">
      <c r="A5976" s="51"/>
      <c r="B5976" s="52">
        <v>5958</v>
      </c>
      <c r="C5976" s="52">
        <v>0</v>
      </c>
      <c r="D5976" s="52">
        <v>0</v>
      </c>
      <c r="E5976" s="52">
        <v>0</v>
      </c>
      <c r="F5976" s="52">
        <v>7220412.04062586</v>
      </c>
      <c r="G5976" s="52">
        <v>0</v>
      </c>
      <c r="H5976" s="52">
        <v>0</v>
      </c>
      <c r="I5976" s="52">
        <v>0</v>
      </c>
      <c r="J5976" s="52">
        <v>0</v>
      </c>
      <c r="K5976" s="52">
        <v>0</v>
      </c>
      <c r="L5976" s="52">
        <v>0</v>
      </c>
      <c r="M5976" s="53">
        <v>7220412.04062586</v>
      </c>
    </row>
    <row r="5977" spans="1:13" x14ac:dyDescent="0.4">
      <c r="A5977" s="54"/>
      <c r="B5977" s="55">
        <v>5959</v>
      </c>
      <c r="C5977" s="55">
        <v>0</v>
      </c>
      <c r="D5977" s="55">
        <v>0</v>
      </c>
      <c r="E5977" s="55">
        <v>0</v>
      </c>
      <c r="F5977" s="55">
        <v>0</v>
      </c>
      <c r="G5977" s="55">
        <v>0</v>
      </c>
      <c r="H5977" s="55">
        <v>0</v>
      </c>
      <c r="I5977" s="55">
        <v>0</v>
      </c>
      <c r="J5977" s="55">
        <v>0</v>
      </c>
      <c r="K5977" s="55">
        <v>0</v>
      </c>
      <c r="L5977" s="55">
        <v>0</v>
      </c>
      <c r="M5977" s="56">
        <v>0</v>
      </c>
    </row>
    <row r="5978" spans="1:13" x14ac:dyDescent="0.4">
      <c r="A5978" s="51"/>
      <c r="B5978" s="52">
        <v>5960</v>
      </c>
      <c r="C5978" s="52">
        <v>6986116.334139945</v>
      </c>
      <c r="D5978" s="52">
        <v>0</v>
      </c>
      <c r="E5978" s="52">
        <v>0</v>
      </c>
      <c r="F5978" s="52">
        <v>0</v>
      </c>
      <c r="G5978" s="52">
        <v>6475408.450519044</v>
      </c>
      <c r="H5978" s="52">
        <v>0</v>
      </c>
      <c r="I5978" s="52">
        <v>0</v>
      </c>
      <c r="J5978" s="52">
        <v>6126690.9241849305</v>
      </c>
      <c r="K5978" s="52">
        <v>0</v>
      </c>
      <c r="L5978" s="52">
        <v>0</v>
      </c>
      <c r="M5978" s="53">
        <v>13461524.784658987</v>
      </c>
    </row>
    <row r="5979" spans="1:13" x14ac:dyDescent="0.4">
      <c r="A5979" s="54"/>
      <c r="B5979" s="55">
        <v>5961</v>
      </c>
      <c r="C5979" s="55">
        <v>0</v>
      </c>
      <c r="D5979" s="55">
        <v>0</v>
      </c>
      <c r="E5979" s="55">
        <v>0</v>
      </c>
      <c r="F5979" s="55">
        <v>0</v>
      </c>
      <c r="G5979" s="55">
        <v>0</v>
      </c>
      <c r="H5979" s="55">
        <v>0</v>
      </c>
      <c r="I5979" s="55">
        <v>0</v>
      </c>
      <c r="J5979" s="55">
        <v>0</v>
      </c>
      <c r="K5979" s="55">
        <v>0</v>
      </c>
      <c r="L5979" s="55">
        <v>0</v>
      </c>
      <c r="M5979" s="56">
        <v>0</v>
      </c>
    </row>
    <row r="5980" spans="1:13" x14ac:dyDescent="0.4">
      <c r="A5980" s="51"/>
      <c r="B5980" s="52">
        <v>5962</v>
      </c>
      <c r="C5980" s="52">
        <v>0</v>
      </c>
      <c r="D5980" s="52">
        <v>0</v>
      </c>
      <c r="E5980" s="52">
        <v>0</v>
      </c>
      <c r="F5980" s="52">
        <v>48566067.246667519</v>
      </c>
      <c r="G5980" s="52">
        <v>0</v>
      </c>
      <c r="H5980" s="52">
        <v>0</v>
      </c>
      <c r="I5980" s="52">
        <v>0</v>
      </c>
      <c r="J5980" s="52">
        <v>0</v>
      </c>
      <c r="K5980" s="52">
        <v>0</v>
      </c>
      <c r="L5980" s="52">
        <v>0</v>
      </c>
      <c r="M5980" s="53">
        <v>48566067.246667519</v>
      </c>
    </row>
    <row r="5981" spans="1:13" x14ac:dyDescent="0.4">
      <c r="A5981" s="54"/>
      <c r="B5981" s="55">
        <v>5963</v>
      </c>
      <c r="C5981" s="55">
        <v>0</v>
      </c>
      <c r="D5981" s="55">
        <v>0</v>
      </c>
      <c r="E5981" s="55">
        <v>0</v>
      </c>
      <c r="F5981" s="55">
        <v>0</v>
      </c>
      <c r="G5981" s="55">
        <v>0</v>
      </c>
      <c r="H5981" s="55">
        <v>0</v>
      </c>
      <c r="I5981" s="55">
        <v>0</v>
      </c>
      <c r="J5981" s="55">
        <v>0</v>
      </c>
      <c r="K5981" s="55">
        <v>6784484.915806856</v>
      </c>
      <c r="L5981" s="55">
        <v>0</v>
      </c>
      <c r="M5981" s="56">
        <v>12573453.293318275</v>
      </c>
    </row>
    <row r="5982" spans="1:13" x14ac:dyDescent="0.4">
      <c r="A5982" s="51"/>
      <c r="B5982" s="52">
        <v>5964</v>
      </c>
      <c r="C5982" s="52">
        <v>0</v>
      </c>
      <c r="D5982" s="52">
        <v>10970332.743279524</v>
      </c>
      <c r="E5982" s="52">
        <v>0</v>
      </c>
      <c r="F5982" s="52">
        <v>0</v>
      </c>
      <c r="G5982" s="52">
        <v>0</v>
      </c>
      <c r="H5982" s="52">
        <v>0</v>
      </c>
      <c r="I5982" s="52">
        <v>6076348.4065978285</v>
      </c>
      <c r="J5982" s="52">
        <v>0</v>
      </c>
      <c r="K5982" s="52">
        <v>0</v>
      </c>
      <c r="L5982" s="52">
        <v>0</v>
      </c>
      <c r="M5982" s="53">
        <v>17046681.149877355</v>
      </c>
    </row>
    <row r="5983" spans="1:13" x14ac:dyDescent="0.4">
      <c r="A5983" s="54"/>
      <c r="B5983" s="55">
        <v>5965</v>
      </c>
      <c r="C5983" s="55">
        <v>0</v>
      </c>
      <c r="D5983" s="55">
        <v>0</v>
      </c>
      <c r="E5983" s="55">
        <v>0</v>
      </c>
      <c r="F5983" s="55">
        <v>9853459.2302053981</v>
      </c>
      <c r="G5983" s="55">
        <v>0</v>
      </c>
      <c r="H5983" s="55">
        <v>9996484.8495850787</v>
      </c>
      <c r="I5983" s="55">
        <v>0</v>
      </c>
      <c r="J5983" s="55">
        <v>0</v>
      </c>
      <c r="K5983" s="55">
        <v>0</v>
      </c>
      <c r="L5983" s="55">
        <v>0</v>
      </c>
      <c r="M5983" s="56">
        <v>19849944.079790477</v>
      </c>
    </row>
    <row r="5984" spans="1:13" x14ac:dyDescent="0.4">
      <c r="A5984" s="51"/>
      <c r="B5984" s="52">
        <v>5966</v>
      </c>
      <c r="C5984" s="52">
        <v>0</v>
      </c>
      <c r="D5984" s="52">
        <v>0</v>
      </c>
      <c r="E5984" s="52">
        <v>18944216.842473269</v>
      </c>
      <c r="F5984" s="52">
        <v>0</v>
      </c>
      <c r="G5984" s="52">
        <v>0</v>
      </c>
      <c r="H5984" s="52">
        <v>0</v>
      </c>
      <c r="I5984" s="52">
        <v>0</v>
      </c>
      <c r="J5984" s="52">
        <v>0</v>
      </c>
      <c r="K5984" s="52">
        <v>30270372.155651353</v>
      </c>
      <c r="L5984" s="52">
        <v>0</v>
      </c>
      <c r="M5984" s="53">
        <v>49214588.998124622</v>
      </c>
    </row>
    <row r="5985" spans="1:13" x14ac:dyDescent="0.4">
      <c r="A5985" s="54"/>
      <c r="B5985" s="55">
        <v>5967</v>
      </c>
      <c r="C5985" s="55">
        <v>0</v>
      </c>
      <c r="D5985" s="55">
        <v>0</v>
      </c>
      <c r="E5985" s="55">
        <v>0</v>
      </c>
      <c r="F5985" s="55">
        <v>0</v>
      </c>
      <c r="G5985" s="55">
        <v>0</v>
      </c>
      <c r="H5985" s="55">
        <v>0</v>
      </c>
      <c r="I5985" s="55">
        <v>0</v>
      </c>
      <c r="J5985" s="55">
        <v>0</v>
      </c>
      <c r="K5985" s="55">
        <v>0</v>
      </c>
      <c r="L5985" s="55">
        <v>0</v>
      </c>
      <c r="M5985" s="56">
        <v>0</v>
      </c>
    </row>
    <row r="5986" spans="1:13" x14ac:dyDescent="0.4">
      <c r="A5986" s="51"/>
      <c r="B5986" s="52">
        <v>5968</v>
      </c>
      <c r="C5986" s="52">
        <v>0</v>
      </c>
      <c r="D5986" s="52">
        <v>0</v>
      </c>
      <c r="E5986" s="52">
        <v>0</v>
      </c>
      <c r="F5986" s="52">
        <v>0</v>
      </c>
      <c r="G5986" s="52">
        <v>0</v>
      </c>
      <c r="H5986" s="52">
        <v>0</v>
      </c>
      <c r="I5986" s="52">
        <v>0</v>
      </c>
      <c r="J5986" s="52">
        <v>0</v>
      </c>
      <c r="K5986" s="52">
        <v>0</v>
      </c>
      <c r="L5986" s="52">
        <v>0</v>
      </c>
      <c r="M5986" s="53">
        <v>0</v>
      </c>
    </row>
    <row r="5987" spans="1:13" x14ac:dyDescent="0.4">
      <c r="A5987" s="54"/>
      <c r="B5987" s="55">
        <v>5969</v>
      </c>
      <c r="C5987" s="55">
        <v>0</v>
      </c>
      <c r="D5987" s="55">
        <v>0</v>
      </c>
      <c r="E5987" s="55">
        <v>0</v>
      </c>
      <c r="F5987" s="55">
        <v>0</v>
      </c>
      <c r="G5987" s="55">
        <v>0</v>
      </c>
      <c r="H5987" s="55">
        <v>0</v>
      </c>
      <c r="I5987" s="55">
        <v>0</v>
      </c>
      <c r="J5987" s="55">
        <v>0</v>
      </c>
      <c r="K5987" s="55">
        <v>0</v>
      </c>
      <c r="L5987" s="55">
        <v>8367149.4675877187</v>
      </c>
      <c r="M5987" s="56">
        <v>8367149.4675877187</v>
      </c>
    </row>
    <row r="5988" spans="1:13" x14ac:dyDescent="0.4">
      <c r="A5988" s="51"/>
      <c r="B5988" s="52">
        <v>5970</v>
      </c>
      <c r="C5988" s="52">
        <v>0</v>
      </c>
      <c r="D5988" s="52">
        <v>0</v>
      </c>
      <c r="E5988" s="52">
        <v>0</v>
      </c>
      <c r="F5988" s="52">
        <v>0</v>
      </c>
      <c r="G5988" s="52">
        <v>0</v>
      </c>
      <c r="H5988" s="52">
        <v>0</v>
      </c>
      <c r="I5988" s="52">
        <v>13239494.00489432</v>
      </c>
      <c r="J5988" s="52">
        <v>0</v>
      </c>
      <c r="K5988" s="52">
        <v>0</v>
      </c>
      <c r="L5988" s="52">
        <v>0</v>
      </c>
      <c r="M5988" s="53">
        <v>13239494.00489432</v>
      </c>
    </row>
    <row r="5989" spans="1:13" x14ac:dyDescent="0.4">
      <c r="A5989" s="54"/>
      <c r="B5989" s="55">
        <v>5971</v>
      </c>
      <c r="C5989" s="55">
        <v>0</v>
      </c>
      <c r="D5989" s="55">
        <v>0</v>
      </c>
      <c r="E5989" s="55">
        <v>0</v>
      </c>
      <c r="F5989" s="55">
        <v>0</v>
      </c>
      <c r="G5989" s="55">
        <v>0</v>
      </c>
      <c r="H5989" s="55">
        <v>0</v>
      </c>
      <c r="I5989" s="55">
        <v>0</v>
      </c>
      <c r="J5989" s="55">
        <v>0</v>
      </c>
      <c r="K5989" s="55">
        <v>5776900.0528397989</v>
      </c>
      <c r="L5989" s="55">
        <v>0</v>
      </c>
      <c r="M5989" s="56">
        <v>5776900.0528397989</v>
      </c>
    </row>
    <row r="5990" spans="1:13" x14ac:dyDescent="0.4">
      <c r="A5990" s="51"/>
      <c r="B5990" s="52">
        <v>5972</v>
      </c>
      <c r="C5990" s="52">
        <v>0</v>
      </c>
      <c r="D5990" s="52">
        <v>0</v>
      </c>
      <c r="E5990" s="52">
        <v>0</v>
      </c>
      <c r="F5990" s="52">
        <v>0</v>
      </c>
      <c r="G5990" s="52">
        <v>0</v>
      </c>
      <c r="H5990" s="52">
        <v>0</v>
      </c>
      <c r="I5990" s="52">
        <v>0</v>
      </c>
      <c r="J5990" s="52">
        <v>0</v>
      </c>
      <c r="K5990" s="52">
        <v>0</v>
      </c>
      <c r="L5990" s="52">
        <v>0</v>
      </c>
      <c r="M5990" s="53">
        <v>0</v>
      </c>
    </row>
    <row r="5991" spans="1:13" x14ac:dyDescent="0.4">
      <c r="A5991" s="54"/>
      <c r="B5991" s="55">
        <v>5973</v>
      </c>
      <c r="C5991" s="55">
        <v>0</v>
      </c>
      <c r="D5991" s="55">
        <v>0</v>
      </c>
      <c r="E5991" s="55">
        <v>30167390.735962398</v>
      </c>
      <c r="F5991" s="55">
        <v>0</v>
      </c>
      <c r="G5991" s="55">
        <v>6222144.9495275216</v>
      </c>
      <c r="H5991" s="55">
        <v>0</v>
      </c>
      <c r="I5991" s="55">
        <v>0</v>
      </c>
      <c r="J5991" s="55">
        <v>0</v>
      </c>
      <c r="K5991" s="55">
        <v>0</v>
      </c>
      <c r="L5991" s="55">
        <v>0</v>
      </c>
      <c r="M5991" s="56">
        <v>36389535.685489923</v>
      </c>
    </row>
    <row r="5992" spans="1:13" x14ac:dyDescent="0.4">
      <c r="A5992" s="51"/>
      <c r="B5992" s="52">
        <v>5974</v>
      </c>
      <c r="C5992" s="52">
        <v>0</v>
      </c>
      <c r="D5992" s="52">
        <v>0</v>
      </c>
      <c r="E5992" s="52">
        <v>11143857.38570784</v>
      </c>
      <c r="F5992" s="52">
        <v>0</v>
      </c>
      <c r="G5992" s="52">
        <v>6862342.6889075823</v>
      </c>
      <c r="H5992" s="52">
        <v>0</v>
      </c>
      <c r="I5992" s="52">
        <v>0</v>
      </c>
      <c r="J5992" s="52">
        <v>7392004.784901605</v>
      </c>
      <c r="K5992" s="52">
        <v>0</v>
      </c>
      <c r="L5992" s="52">
        <v>6069892.5239143455</v>
      </c>
      <c r="M5992" s="53">
        <v>24076092.598529767</v>
      </c>
    </row>
    <row r="5993" spans="1:13" x14ac:dyDescent="0.4">
      <c r="A5993" s="54"/>
      <c r="B5993" s="55">
        <v>5975</v>
      </c>
      <c r="C5993" s="55">
        <v>0</v>
      </c>
      <c r="D5993" s="55">
        <v>0</v>
      </c>
      <c r="E5993" s="55">
        <v>0</v>
      </c>
      <c r="F5993" s="55">
        <v>0</v>
      </c>
      <c r="G5993" s="55">
        <v>0</v>
      </c>
      <c r="H5993" s="55">
        <v>0</v>
      </c>
      <c r="I5993" s="55">
        <v>0</v>
      </c>
      <c r="J5993" s="55">
        <v>0</v>
      </c>
      <c r="K5993" s="55">
        <v>0</v>
      </c>
      <c r="L5993" s="55">
        <v>0</v>
      </c>
      <c r="M5993" s="56">
        <v>0</v>
      </c>
    </row>
    <row r="5994" spans="1:13" x14ac:dyDescent="0.4">
      <c r="A5994" s="51"/>
      <c r="B5994" s="52">
        <v>5976</v>
      </c>
      <c r="C5994" s="52">
        <v>0</v>
      </c>
      <c r="D5994" s="52">
        <v>0</v>
      </c>
      <c r="E5994" s="52">
        <v>0</v>
      </c>
      <c r="F5994" s="52">
        <v>0</v>
      </c>
      <c r="G5994" s="52">
        <v>0</v>
      </c>
      <c r="H5994" s="52">
        <v>10607623.90009778</v>
      </c>
      <c r="I5994" s="52">
        <v>0</v>
      </c>
      <c r="J5994" s="52">
        <v>0</v>
      </c>
      <c r="K5994" s="52">
        <v>0</v>
      </c>
      <c r="L5994" s="52">
        <v>0</v>
      </c>
      <c r="M5994" s="53">
        <v>10607623.90009778</v>
      </c>
    </row>
    <row r="5995" spans="1:13" x14ac:dyDescent="0.4">
      <c r="A5995" s="54"/>
      <c r="B5995" s="55">
        <v>5977</v>
      </c>
      <c r="C5995" s="55">
        <v>0</v>
      </c>
      <c r="D5995" s="55">
        <v>0</v>
      </c>
      <c r="E5995" s="55">
        <v>0</v>
      </c>
      <c r="F5995" s="55">
        <v>0</v>
      </c>
      <c r="G5995" s="55">
        <v>0</v>
      </c>
      <c r="H5995" s="55">
        <v>0</v>
      </c>
      <c r="I5995" s="55">
        <v>0</v>
      </c>
      <c r="J5995" s="55">
        <v>0</v>
      </c>
      <c r="K5995" s="55">
        <v>0</v>
      </c>
      <c r="L5995" s="55">
        <v>0</v>
      </c>
      <c r="M5995" s="56">
        <v>0</v>
      </c>
    </row>
    <row r="5996" spans="1:13" x14ac:dyDescent="0.4">
      <c r="A5996" s="51"/>
      <c r="B5996" s="52">
        <v>5978</v>
      </c>
      <c r="C5996" s="52">
        <v>0</v>
      </c>
      <c r="D5996" s="52">
        <v>0</v>
      </c>
      <c r="E5996" s="52">
        <v>0</v>
      </c>
      <c r="F5996" s="52">
        <v>0</v>
      </c>
      <c r="G5996" s="52">
        <v>0</v>
      </c>
      <c r="H5996" s="52">
        <v>0</v>
      </c>
      <c r="I5996" s="52">
        <v>12102375.319405884</v>
      </c>
      <c r="J5996" s="52">
        <v>0</v>
      </c>
      <c r="K5996" s="52">
        <v>0</v>
      </c>
      <c r="L5996" s="52">
        <v>0</v>
      </c>
      <c r="M5996" s="53">
        <v>12102375.319405884</v>
      </c>
    </row>
    <row r="5997" spans="1:13" x14ac:dyDescent="0.4">
      <c r="A5997" s="54"/>
      <c r="B5997" s="55">
        <v>5979</v>
      </c>
      <c r="C5997" s="55">
        <v>0</v>
      </c>
      <c r="D5997" s="55">
        <v>0</v>
      </c>
      <c r="E5997" s="55">
        <v>0</v>
      </c>
      <c r="F5997" s="55">
        <v>0</v>
      </c>
      <c r="G5997" s="55">
        <v>0</v>
      </c>
      <c r="H5997" s="55">
        <v>0</v>
      </c>
      <c r="I5997" s="55">
        <v>13323744.742596762</v>
      </c>
      <c r="J5997" s="55">
        <v>0</v>
      </c>
      <c r="K5997" s="55">
        <v>0</v>
      </c>
      <c r="L5997" s="55">
        <v>0</v>
      </c>
      <c r="M5997" s="56">
        <v>13323744.742596762</v>
      </c>
    </row>
    <row r="5998" spans="1:13" x14ac:dyDescent="0.4">
      <c r="A5998" s="51"/>
      <c r="B5998" s="52">
        <v>5980</v>
      </c>
      <c r="C5998" s="52">
        <v>0</v>
      </c>
      <c r="D5998" s="52">
        <v>9185695.8561152704</v>
      </c>
      <c r="E5998" s="52">
        <v>7457422.8849959774</v>
      </c>
      <c r="F5998" s="52">
        <v>0</v>
      </c>
      <c r="G5998" s="52">
        <v>0</v>
      </c>
      <c r="H5998" s="52">
        <v>0</v>
      </c>
      <c r="I5998" s="52">
        <v>0</v>
      </c>
      <c r="J5998" s="52">
        <v>9177945.3723135162</v>
      </c>
      <c r="K5998" s="52">
        <v>0</v>
      </c>
      <c r="L5998" s="52">
        <v>0</v>
      </c>
      <c r="M5998" s="53">
        <v>16643118.741111249</v>
      </c>
    </row>
    <row r="5999" spans="1:13" x14ac:dyDescent="0.4">
      <c r="A5999" s="54"/>
      <c r="B5999" s="55">
        <v>5981</v>
      </c>
      <c r="C5999" s="55">
        <v>0</v>
      </c>
      <c r="D5999" s="55">
        <v>0</v>
      </c>
      <c r="E5999" s="55">
        <v>0</v>
      </c>
      <c r="F5999" s="55">
        <v>0</v>
      </c>
      <c r="G5999" s="55">
        <v>0</v>
      </c>
      <c r="H5999" s="55">
        <v>0</v>
      </c>
      <c r="I5999" s="55">
        <v>0</v>
      </c>
      <c r="J5999" s="55">
        <v>0</v>
      </c>
      <c r="K5999" s="55">
        <v>0</v>
      </c>
      <c r="L5999" s="55">
        <v>0</v>
      </c>
      <c r="M5999" s="56">
        <v>13829314.721807787</v>
      </c>
    </row>
    <row r="6000" spans="1:13" x14ac:dyDescent="0.4">
      <c r="A6000" s="51"/>
      <c r="B6000" s="52">
        <v>5982</v>
      </c>
      <c r="C6000" s="52">
        <v>40728896.087219581</v>
      </c>
      <c r="D6000" s="52">
        <v>0</v>
      </c>
      <c r="E6000" s="52">
        <v>0</v>
      </c>
      <c r="F6000" s="52">
        <v>0</v>
      </c>
      <c r="G6000" s="52">
        <v>0</v>
      </c>
      <c r="H6000" s="52">
        <v>0</v>
      </c>
      <c r="I6000" s="52">
        <v>0</v>
      </c>
      <c r="J6000" s="52">
        <v>0</v>
      </c>
      <c r="K6000" s="52">
        <v>0</v>
      </c>
      <c r="L6000" s="52">
        <v>0</v>
      </c>
      <c r="M6000" s="53">
        <v>40728896.087219581</v>
      </c>
    </row>
    <row r="6001" spans="1:13" x14ac:dyDescent="0.4">
      <c r="A6001" s="54"/>
      <c r="B6001" s="55">
        <v>5983</v>
      </c>
      <c r="C6001" s="55">
        <v>0</v>
      </c>
      <c r="D6001" s="55">
        <v>0</v>
      </c>
      <c r="E6001" s="55">
        <v>0</v>
      </c>
      <c r="F6001" s="55">
        <v>0</v>
      </c>
      <c r="G6001" s="55">
        <v>0</v>
      </c>
      <c r="H6001" s="55">
        <v>0</v>
      </c>
      <c r="I6001" s="55">
        <v>5744967.2314893026</v>
      </c>
      <c r="J6001" s="55">
        <v>0</v>
      </c>
      <c r="K6001" s="55">
        <v>0</v>
      </c>
      <c r="L6001" s="55">
        <v>0</v>
      </c>
      <c r="M6001" s="56">
        <v>5744967.2314893026</v>
      </c>
    </row>
    <row r="6002" spans="1:13" x14ac:dyDescent="0.4">
      <c r="A6002" s="51"/>
      <c r="B6002" s="52">
        <v>5984</v>
      </c>
      <c r="C6002" s="52">
        <v>0</v>
      </c>
      <c r="D6002" s="52">
        <v>0</v>
      </c>
      <c r="E6002" s="52">
        <v>0</v>
      </c>
      <c r="F6002" s="52">
        <v>0</v>
      </c>
      <c r="G6002" s="52">
        <v>0</v>
      </c>
      <c r="H6002" s="52">
        <v>0</v>
      </c>
      <c r="I6002" s="52">
        <v>0</v>
      </c>
      <c r="J6002" s="52">
        <v>0</v>
      </c>
      <c r="K6002" s="52">
        <v>0</v>
      </c>
      <c r="L6002" s="52">
        <v>0</v>
      </c>
      <c r="M6002" s="53">
        <v>0</v>
      </c>
    </row>
    <row r="6003" spans="1:13" x14ac:dyDescent="0.4">
      <c r="A6003" s="54"/>
      <c r="B6003" s="55">
        <v>5985</v>
      </c>
      <c r="C6003" s="55">
        <v>0</v>
      </c>
      <c r="D6003" s="55">
        <v>0</v>
      </c>
      <c r="E6003" s="55">
        <v>0</v>
      </c>
      <c r="F6003" s="55">
        <v>0</v>
      </c>
      <c r="G6003" s="55">
        <v>0</v>
      </c>
      <c r="H6003" s="55">
        <v>0</v>
      </c>
      <c r="I6003" s="55">
        <v>0</v>
      </c>
      <c r="J6003" s="55">
        <v>0</v>
      </c>
      <c r="K6003" s="55">
        <v>0</v>
      </c>
      <c r="L6003" s="55">
        <v>0</v>
      </c>
      <c r="M6003" s="56">
        <v>0</v>
      </c>
    </row>
    <row r="6004" spans="1:13" x14ac:dyDescent="0.4">
      <c r="A6004" s="51"/>
      <c r="B6004" s="52">
        <v>5986</v>
      </c>
      <c r="C6004" s="52">
        <v>0</v>
      </c>
      <c r="D6004" s="52">
        <v>0</v>
      </c>
      <c r="E6004" s="52">
        <v>0</v>
      </c>
      <c r="F6004" s="52">
        <v>0</v>
      </c>
      <c r="G6004" s="52">
        <v>0</v>
      </c>
      <c r="H6004" s="52">
        <v>0</v>
      </c>
      <c r="I6004" s="52">
        <v>0</v>
      </c>
      <c r="J6004" s="52">
        <v>0</v>
      </c>
      <c r="K6004" s="52">
        <v>0</v>
      </c>
      <c r="L6004" s="52">
        <v>0</v>
      </c>
      <c r="M6004" s="53">
        <v>0</v>
      </c>
    </row>
    <row r="6005" spans="1:13" x14ac:dyDescent="0.4">
      <c r="A6005" s="54"/>
      <c r="B6005" s="55">
        <v>5987</v>
      </c>
      <c r="C6005" s="55">
        <v>0</v>
      </c>
      <c r="D6005" s="55">
        <v>9865439.9340882581</v>
      </c>
      <c r="E6005" s="55">
        <v>0</v>
      </c>
      <c r="F6005" s="55">
        <v>0</v>
      </c>
      <c r="G6005" s="55">
        <v>0</v>
      </c>
      <c r="H6005" s="55">
        <v>0</v>
      </c>
      <c r="I6005" s="55">
        <v>0</v>
      </c>
      <c r="J6005" s="55">
        <v>0</v>
      </c>
      <c r="K6005" s="55">
        <v>0</v>
      </c>
      <c r="L6005" s="55">
        <v>5991095.5354179069</v>
      </c>
      <c r="M6005" s="56">
        <v>15856535.469506163</v>
      </c>
    </row>
    <row r="6006" spans="1:13" x14ac:dyDescent="0.4">
      <c r="A6006" s="51"/>
      <c r="B6006" s="52">
        <v>5988</v>
      </c>
      <c r="C6006" s="52">
        <v>0</v>
      </c>
      <c r="D6006" s="52">
        <v>0</v>
      </c>
      <c r="E6006" s="52">
        <v>0</v>
      </c>
      <c r="F6006" s="52">
        <v>0</v>
      </c>
      <c r="G6006" s="52">
        <v>0</v>
      </c>
      <c r="H6006" s="52">
        <v>14692074.026780242</v>
      </c>
      <c r="I6006" s="52">
        <v>0</v>
      </c>
      <c r="J6006" s="52">
        <v>0</v>
      </c>
      <c r="K6006" s="52">
        <v>5935256.0470953593</v>
      </c>
      <c r="L6006" s="52">
        <v>0</v>
      </c>
      <c r="M6006" s="53">
        <v>20627330.073875599</v>
      </c>
    </row>
    <row r="6007" spans="1:13" x14ac:dyDescent="0.4">
      <c r="A6007" s="54"/>
      <c r="B6007" s="55">
        <v>5989</v>
      </c>
      <c r="C6007" s="55">
        <v>0</v>
      </c>
      <c r="D6007" s="55">
        <v>0</v>
      </c>
      <c r="E6007" s="55">
        <v>0</v>
      </c>
      <c r="F6007" s="55">
        <v>0</v>
      </c>
      <c r="G6007" s="55">
        <v>0</v>
      </c>
      <c r="H6007" s="55">
        <v>31229268.90304447</v>
      </c>
      <c r="I6007" s="55">
        <v>0</v>
      </c>
      <c r="J6007" s="55">
        <v>0</v>
      </c>
      <c r="K6007" s="55">
        <v>0</v>
      </c>
      <c r="L6007" s="55">
        <v>10554630.529949374</v>
      </c>
      <c r="M6007" s="56">
        <v>41783899.432993837</v>
      </c>
    </row>
    <row r="6008" spans="1:13" x14ac:dyDescent="0.4">
      <c r="A6008" s="51"/>
      <c r="B6008" s="52">
        <v>5990</v>
      </c>
      <c r="C6008" s="52">
        <v>0</v>
      </c>
      <c r="D6008" s="52">
        <v>0</v>
      </c>
      <c r="E6008" s="52">
        <v>0</v>
      </c>
      <c r="F6008" s="52">
        <v>0</v>
      </c>
      <c r="G6008" s="52">
        <v>0</v>
      </c>
      <c r="H6008" s="52">
        <v>0</v>
      </c>
      <c r="I6008" s="52">
        <v>9042882.9259417504</v>
      </c>
      <c r="J6008" s="52">
        <v>57450616.146991648</v>
      </c>
      <c r="K6008" s="52">
        <v>0</v>
      </c>
      <c r="L6008" s="52">
        <v>0</v>
      </c>
      <c r="M6008" s="53">
        <v>9042882.9259417504</v>
      </c>
    </row>
    <row r="6009" spans="1:13" x14ac:dyDescent="0.4">
      <c r="A6009" s="54"/>
      <c r="B6009" s="55">
        <v>5991</v>
      </c>
      <c r="C6009" s="55">
        <v>0</v>
      </c>
      <c r="D6009" s="55">
        <v>8293994.6345843617</v>
      </c>
      <c r="E6009" s="55">
        <v>0</v>
      </c>
      <c r="F6009" s="55">
        <v>0</v>
      </c>
      <c r="G6009" s="55">
        <v>0</v>
      </c>
      <c r="H6009" s="55">
        <v>0</v>
      </c>
      <c r="I6009" s="55">
        <v>0</v>
      </c>
      <c r="J6009" s="55">
        <v>0</v>
      </c>
      <c r="K6009" s="55">
        <v>0</v>
      </c>
      <c r="L6009" s="55">
        <v>6156759.7320612743</v>
      </c>
      <c r="M6009" s="56">
        <v>14450754.366645636</v>
      </c>
    </row>
    <row r="6010" spans="1:13" x14ac:dyDescent="0.4">
      <c r="A6010" s="51"/>
      <c r="B6010" s="52">
        <v>5992</v>
      </c>
      <c r="C6010" s="52">
        <v>0</v>
      </c>
      <c r="D6010" s="52">
        <v>0</v>
      </c>
      <c r="E6010" s="52">
        <v>0</v>
      </c>
      <c r="F6010" s="52">
        <v>0</v>
      </c>
      <c r="G6010" s="52">
        <v>0</v>
      </c>
      <c r="H6010" s="52">
        <v>0</v>
      </c>
      <c r="I6010" s="52">
        <v>19100040.764443588</v>
      </c>
      <c r="J6010" s="52">
        <v>0</v>
      </c>
      <c r="K6010" s="52">
        <v>0</v>
      </c>
      <c r="L6010" s="52">
        <v>0</v>
      </c>
      <c r="M6010" s="53">
        <v>19100040.764443588</v>
      </c>
    </row>
    <row r="6011" spans="1:13" x14ac:dyDescent="0.4">
      <c r="A6011" s="54"/>
      <c r="B6011" s="55">
        <v>5993</v>
      </c>
      <c r="C6011" s="55">
        <v>0</v>
      </c>
      <c r="D6011" s="55">
        <v>0</v>
      </c>
      <c r="E6011" s="55">
        <v>0</v>
      </c>
      <c r="F6011" s="55">
        <v>0</v>
      </c>
      <c r="G6011" s="55">
        <v>0</v>
      </c>
      <c r="H6011" s="55">
        <v>0</v>
      </c>
      <c r="I6011" s="55">
        <v>0</v>
      </c>
      <c r="J6011" s="55">
        <v>0</v>
      </c>
      <c r="K6011" s="55">
        <v>0</v>
      </c>
      <c r="L6011" s="55">
        <v>0</v>
      </c>
      <c r="M6011" s="56">
        <v>0</v>
      </c>
    </row>
    <row r="6012" spans="1:13" x14ac:dyDescent="0.4">
      <c r="A6012" s="51"/>
      <c r="B6012" s="52">
        <v>5994</v>
      </c>
      <c r="C6012" s="52">
        <v>0</v>
      </c>
      <c r="D6012" s="52">
        <v>0</v>
      </c>
      <c r="E6012" s="52">
        <v>0</v>
      </c>
      <c r="F6012" s="52">
        <v>0</v>
      </c>
      <c r="G6012" s="52">
        <v>0</v>
      </c>
      <c r="H6012" s="52">
        <v>0</v>
      </c>
      <c r="I6012" s="52">
        <v>0</v>
      </c>
      <c r="J6012" s="52">
        <v>0</v>
      </c>
      <c r="K6012" s="52">
        <v>0</v>
      </c>
      <c r="L6012" s="52">
        <v>0</v>
      </c>
      <c r="M6012" s="53">
        <v>0</v>
      </c>
    </row>
    <row r="6013" spans="1:13" x14ac:dyDescent="0.4">
      <c r="A6013" s="54"/>
      <c r="B6013" s="55">
        <v>5995</v>
      </c>
      <c r="C6013" s="55">
        <v>0</v>
      </c>
      <c r="D6013" s="55">
        <v>0</v>
      </c>
      <c r="E6013" s="55">
        <v>0</v>
      </c>
      <c r="F6013" s="55">
        <v>0</v>
      </c>
      <c r="G6013" s="55">
        <v>0</v>
      </c>
      <c r="H6013" s="55">
        <v>0</v>
      </c>
      <c r="I6013" s="55">
        <v>0</v>
      </c>
      <c r="J6013" s="55">
        <v>0</v>
      </c>
      <c r="K6013" s="55">
        <v>0</v>
      </c>
      <c r="L6013" s="55">
        <v>0</v>
      </c>
      <c r="M6013" s="56">
        <v>0</v>
      </c>
    </row>
    <row r="6014" spans="1:13" x14ac:dyDescent="0.4">
      <c r="A6014" s="51"/>
      <c r="B6014" s="52">
        <v>5996</v>
      </c>
      <c r="C6014" s="52">
        <v>0</v>
      </c>
      <c r="D6014" s="52">
        <v>0</v>
      </c>
      <c r="E6014" s="52">
        <v>8844869.9713464826</v>
      </c>
      <c r="F6014" s="52">
        <v>0</v>
      </c>
      <c r="G6014" s="52">
        <v>0</v>
      </c>
      <c r="H6014" s="52">
        <v>0</v>
      </c>
      <c r="I6014" s="52">
        <v>0</v>
      </c>
      <c r="J6014" s="52">
        <v>0</v>
      </c>
      <c r="K6014" s="52">
        <v>0</v>
      </c>
      <c r="L6014" s="52">
        <v>0</v>
      </c>
      <c r="M6014" s="53">
        <v>8844869.9713464826</v>
      </c>
    </row>
    <row r="6015" spans="1:13" x14ac:dyDescent="0.4">
      <c r="A6015" s="54"/>
      <c r="B6015" s="55">
        <v>5997</v>
      </c>
      <c r="C6015" s="55">
        <v>0</v>
      </c>
      <c r="D6015" s="55">
        <v>0</v>
      </c>
      <c r="E6015" s="55">
        <v>7213359.7774631949</v>
      </c>
      <c r="F6015" s="55">
        <v>0</v>
      </c>
      <c r="G6015" s="55">
        <v>6543572.0117752189</v>
      </c>
      <c r="H6015" s="55">
        <v>0</v>
      </c>
      <c r="I6015" s="55">
        <v>0</v>
      </c>
      <c r="J6015" s="55">
        <v>0</v>
      </c>
      <c r="K6015" s="55">
        <v>0</v>
      </c>
      <c r="L6015" s="55">
        <v>0</v>
      </c>
      <c r="M6015" s="56">
        <v>13756931.789238416</v>
      </c>
    </row>
    <row r="6016" spans="1:13" x14ac:dyDescent="0.4">
      <c r="A6016" s="51"/>
      <c r="B6016" s="52">
        <v>5998</v>
      </c>
      <c r="C6016" s="52">
        <v>0</v>
      </c>
      <c r="D6016" s="52">
        <v>0</v>
      </c>
      <c r="E6016" s="52">
        <v>0</v>
      </c>
      <c r="F6016" s="52">
        <v>0</v>
      </c>
      <c r="G6016" s="52">
        <v>0</v>
      </c>
      <c r="H6016" s="52">
        <v>0</v>
      </c>
      <c r="I6016" s="52">
        <v>0</v>
      </c>
      <c r="J6016" s="52">
        <v>0</v>
      </c>
      <c r="K6016" s="52">
        <v>26428260.648632899</v>
      </c>
      <c r="L6016" s="52">
        <v>0</v>
      </c>
      <c r="M6016" s="53">
        <v>26428260.648632899</v>
      </c>
    </row>
    <row r="6017" spans="1:13" x14ac:dyDescent="0.4">
      <c r="A6017" s="54"/>
      <c r="B6017" s="55">
        <v>5999</v>
      </c>
      <c r="C6017" s="55">
        <v>0</v>
      </c>
      <c r="D6017" s="55">
        <v>0</v>
      </c>
      <c r="E6017" s="55">
        <v>0</v>
      </c>
      <c r="F6017" s="55">
        <v>0</v>
      </c>
      <c r="G6017" s="55">
        <v>0</v>
      </c>
      <c r="H6017" s="55">
        <v>24941360.51195661</v>
      </c>
      <c r="I6017" s="55">
        <v>0</v>
      </c>
      <c r="J6017" s="55">
        <v>0</v>
      </c>
      <c r="K6017" s="55">
        <v>0</v>
      </c>
      <c r="L6017" s="55">
        <v>0</v>
      </c>
      <c r="M6017" s="56">
        <v>24941360.51195661</v>
      </c>
    </row>
    <row r="6018" spans="1:13" x14ac:dyDescent="0.4">
      <c r="A6018" s="51"/>
      <c r="B6018" s="52">
        <v>6000</v>
      </c>
      <c r="C6018" s="52">
        <v>0</v>
      </c>
      <c r="D6018" s="52">
        <v>0</v>
      </c>
      <c r="E6018" s="52">
        <v>0</v>
      </c>
      <c r="F6018" s="52">
        <v>0</v>
      </c>
      <c r="G6018" s="52">
        <v>0</v>
      </c>
      <c r="H6018" s="52">
        <v>0</v>
      </c>
      <c r="I6018" s="52">
        <v>0</v>
      </c>
      <c r="J6018" s="52">
        <v>0</v>
      </c>
      <c r="K6018" s="52">
        <v>0</v>
      </c>
      <c r="L6018" s="52">
        <v>0</v>
      </c>
      <c r="M6018" s="53">
        <v>0</v>
      </c>
    </row>
    <row r="6019" spans="1:13" x14ac:dyDescent="0.4">
      <c r="A6019" s="54"/>
      <c r="B6019" s="55">
        <v>6001</v>
      </c>
      <c r="C6019" s="55">
        <v>0</v>
      </c>
      <c r="D6019" s="55">
        <v>0</v>
      </c>
      <c r="E6019" s="55">
        <v>0</v>
      </c>
      <c r="F6019" s="55">
        <v>0</v>
      </c>
      <c r="G6019" s="55">
        <v>0</v>
      </c>
      <c r="H6019" s="55">
        <v>0</v>
      </c>
      <c r="I6019" s="55">
        <v>0</v>
      </c>
      <c r="J6019" s="55">
        <v>10170975.262063889</v>
      </c>
      <c r="K6019" s="55">
        <v>0</v>
      </c>
      <c r="L6019" s="55">
        <v>0</v>
      </c>
      <c r="M6019" s="56">
        <v>0</v>
      </c>
    </row>
    <row r="6020" spans="1:13" x14ac:dyDescent="0.4">
      <c r="A6020" s="51"/>
      <c r="B6020" s="52">
        <v>6002</v>
      </c>
      <c r="C6020" s="52">
        <v>0</v>
      </c>
      <c r="D6020" s="52">
        <v>0</v>
      </c>
      <c r="E6020" s="52">
        <v>0</v>
      </c>
      <c r="F6020" s="52">
        <v>0</v>
      </c>
      <c r="G6020" s="52">
        <v>15561716.41492823</v>
      </c>
      <c r="H6020" s="52">
        <v>0</v>
      </c>
      <c r="I6020" s="52">
        <v>0</v>
      </c>
      <c r="J6020" s="52">
        <v>0</v>
      </c>
      <c r="K6020" s="52">
        <v>0</v>
      </c>
      <c r="L6020" s="52">
        <v>0</v>
      </c>
      <c r="M6020" s="53">
        <v>22568735.152689055</v>
      </c>
    </row>
    <row r="6021" spans="1:13" x14ac:dyDescent="0.4">
      <c r="A6021" s="54"/>
      <c r="B6021" s="55">
        <v>6003</v>
      </c>
      <c r="C6021" s="55">
        <v>0</v>
      </c>
      <c r="D6021" s="55">
        <v>0</v>
      </c>
      <c r="E6021" s="55">
        <v>0</v>
      </c>
      <c r="F6021" s="55">
        <v>0</v>
      </c>
      <c r="G6021" s="55">
        <v>0</v>
      </c>
      <c r="H6021" s="55">
        <v>0</v>
      </c>
      <c r="I6021" s="55">
        <v>0</v>
      </c>
      <c r="J6021" s="55">
        <v>0</v>
      </c>
      <c r="K6021" s="55">
        <v>0</v>
      </c>
      <c r="L6021" s="55">
        <v>0</v>
      </c>
      <c r="M6021" s="56">
        <v>0</v>
      </c>
    </row>
    <row r="6022" spans="1:13" x14ac:dyDescent="0.4">
      <c r="A6022" s="51"/>
      <c r="B6022" s="52">
        <v>6004</v>
      </c>
      <c r="C6022" s="52">
        <v>0</v>
      </c>
      <c r="D6022" s="52">
        <v>0</v>
      </c>
      <c r="E6022" s="52">
        <v>0</v>
      </c>
      <c r="F6022" s="52">
        <v>0</v>
      </c>
      <c r="G6022" s="52">
        <v>0</v>
      </c>
      <c r="H6022" s="52">
        <v>0</v>
      </c>
      <c r="I6022" s="52">
        <v>0</v>
      </c>
      <c r="J6022" s="52">
        <v>0</v>
      </c>
      <c r="K6022" s="52">
        <v>0</v>
      </c>
      <c r="L6022" s="52">
        <v>0</v>
      </c>
      <c r="M6022" s="53">
        <v>0</v>
      </c>
    </row>
    <row r="6023" spans="1:13" x14ac:dyDescent="0.4">
      <c r="A6023" s="54"/>
      <c r="B6023" s="55">
        <v>6005</v>
      </c>
      <c r="C6023" s="55">
        <v>12230829.933456279</v>
      </c>
      <c r="D6023" s="55">
        <v>0</v>
      </c>
      <c r="E6023" s="55">
        <v>0</v>
      </c>
      <c r="F6023" s="55">
        <v>0</v>
      </c>
      <c r="G6023" s="55">
        <v>0</v>
      </c>
      <c r="H6023" s="55">
        <v>0</v>
      </c>
      <c r="I6023" s="55">
        <v>0</v>
      </c>
      <c r="J6023" s="55">
        <v>0</v>
      </c>
      <c r="K6023" s="55">
        <v>0</v>
      </c>
      <c r="L6023" s="55">
        <v>0</v>
      </c>
      <c r="M6023" s="56">
        <v>12230829.933456279</v>
      </c>
    </row>
    <row r="6024" spans="1:13" x14ac:dyDescent="0.4">
      <c r="A6024" s="51"/>
      <c r="B6024" s="52">
        <v>6006</v>
      </c>
      <c r="C6024" s="52">
        <v>0</v>
      </c>
      <c r="D6024" s="52">
        <v>0</v>
      </c>
      <c r="E6024" s="52">
        <v>0</v>
      </c>
      <c r="F6024" s="52">
        <v>0</v>
      </c>
      <c r="G6024" s="52">
        <v>0</v>
      </c>
      <c r="H6024" s="52">
        <v>0</v>
      </c>
      <c r="I6024" s="52">
        <v>0</v>
      </c>
      <c r="J6024" s="52">
        <v>0</v>
      </c>
      <c r="K6024" s="52">
        <v>0</v>
      </c>
      <c r="L6024" s="52">
        <v>0</v>
      </c>
      <c r="M6024" s="53">
        <v>0</v>
      </c>
    </row>
    <row r="6025" spans="1:13" x14ac:dyDescent="0.4">
      <c r="A6025" s="54"/>
      <c r="B6025" s="55">
        <v>6007</v>
      </c>
      <c r="C6025" s="55">
        <v>8628924.8910207301</v>
      </c>
      <c r="D6025" s="55">
        <v>0</v>
      </c>
      <c r="E6025" s="55">
        <v>0</v>
      </c>
      <c r="F6025" s="55">
        <v>0</v>
      </c>
      <c r="G6025" s="55">
        <v>0</v>
      </c>
      <c r="H6025" s="55">
        <v>0</v>
      </c>
      <c r="I6025" s="55">
        <v>0</v>
      </c>
      <c r="J6025" s="55">
        <v>0</v>
      </c>
      <c r="K6025" s="55">
        <v>0</v>
      </c>
      <c r="L6025" s="55">
        <v>0</v>
      </c>
      <c r="M6025" s="56">
        <v>8628924.8910207301</v>
      </c>
    </row>
    <row r="6026" spans="1:13" x14ac:dyDescent="0.4">
      <c r="A6026" s="51"/>
      <c r="B6026" s="52">
        <v>6008</v>
      </c>
      <c r="C6026" s="52">
        <v>0</v>
      </c>
      <c r="D6026" s="52">
        <v>0</v>
      </c>
      <c r="E6026" s="52">
        <v>0</v>
      </c>
      <c r="F6026" s="52">
        <v>0</v>
      </c>
      <c r="G6026" s="52">
        <v>0</v>
      </c>
      <c r="H6026" s="52">
        <v>0</v>
      </c>
      <c r="I6026" s="52">
        <v>0</v>
      </c>
      <c r="J6026" s="52">
        <v>0</v>
      </c>
      <c r="K6026" s="52">
        <v>0</v>
      </c>
      <c r="L6026" s="52">
        <v>0</v>
      </c>
      <c r="M6026" s="53">
        <v>0</v>
      </c>
    </row>
    <row r="6027" spans="1:13" x14ac:dyDescent="0.4">
      <c r="A6027" s="54"/>
      <c r="B6027" s="55">
        <v>6009</v>
      </c>
      <c r="C6027" s="55">
        <v>0</v>
      </c>
      <c r="D6027" s="55">
        <v>0</v>
      </c>
      <c r="E6027" s="55">
        <v>0</v>
      </c>
      <c r="F6027" s="55">
        <v>0</v>
      </c>
      <c r="G6027" s="55">
        <v>0</v>
      </c>
      <c r="H6027" s="55">
        <v>0</v>
      </c>
      <c r="I6027" s="55">
        <v>0</v>
      </c>
      <c r="J6027" s="55">
        <v>0</v>
      </c>
      <c r="K6027" s="55">
        <v>0</v>
      </c>
      <c r="L6027" s="55">
        <v>0</v>
      </c>
      <c r="M6027" s="56">
        <v>0</v>
      </c>
    </row>
    <row r="6028" spans="1:13" x14ac:dyDescent="0.4">
      <c r="A6028" s="51"/>
      <c r="B6028" s="52">
        <v>6010</v>
      </c>
      <c r="C6028" s="52">
        <v>0</v>
      </c>
      <c r="D6028" s="52">
        <v>0</v>
      </c>
      <c r="E6028" s="52">
        <v>0</v>
      </c>
      <c r="F6028" s="52">
        <v>0</v>
      </c>
      <c r="G6028" s="52">
        <v>0</v>
      </c>
      <c r="H6028" s="52">
        <v>0</v>
      </c>
      <c r="I6028" s="52">
        <v>0</v>
      </c>
      <c r="J6028" s="52">
        <v>17884696.344815351</v>
      </c>
      <c r="K6028" s="52">
        <v>13468714.117488133</v>
      </c>
      <c r="L6028" s="52">
        <v>6475476.2044007406</v>
      </c>
      <c r="M6028" s="53">
        <v>19944190.321888871</v>
      </c>
    </row>
    <row r="6029" spans="1:13" x14ac:dyDescent="0.4">
      <c r="A6029" s="54"/>
      <c r="B6029" s="55">
        <v>6011</v>
      </c>
      <c r="C6029" s="55">
        <v>0</v>
      </c>
      <c r="D6029" s="55">
        <v>0</v>
      </c>
      <c r="E6029" s="55">
        <v>0</v>
      </c>
      <c r="F6029" s="55">
        <v>0</v>
      </c>
      <c r="G6029" s="55">
        <v>6069544.5617234977</v>
      </c>
      <c r="H6029" s="55">
        <v>0</v>
      </c>
      <c r="I6029" s="55">
        <v>0</v>
      </c>
      <c r="J6029" s="55">
        <v>0</v>
      </c>
      <c r="K6029" s="55">
        <v>54472913.342160173</v>
      </c>
      <c r="L6029" s="55">
        <v>0</v>
      </c>
      <c r="M6029" s="56">
        <v>60542457.903883673</v>
      </c>
    </row>
    <row r="6030" spans="1:13" x14ac:dyDescent="0.4">
      <c r="A6030" s="51"/>
      <c r="B6030" s="52">
        <v>6012</v>
      </c>
      <c r="C6030" s="52">
        <v>41214880.662343562</v>
      </c>
      <c r="D6030" s="52">
        <v>0</v>
      </c>
      <c r="E6030" s="52">
        <v>0</v>
      </c>
      <c r="F6030" s="52">
        <v>0</v>
      </c>
      <c r="G6030" s="52">
        <v>0</v>
      </c>
      <c r="H6030" s="52">
        <v>0</v>
      </c>
      <c r="I6030" s="52">
        <v>0</v>
      </c>
      <c r="J6030" s="52">
        <v>0</v>
      </c>
      <c r="K6030" s="52">
        <v>0</v>
      </c>
      <c r="L6030" s="52">
        <v>0</v>
      </c>
      <c r="M6030" s="53">
        <v>41214880.662343562</v>
      </c>
    </row>
    <row r="6031" spans="1:13" x14ac:dyDescent="0.4">
      <c r="A6031" s="54"/>
      <c r="B6031" s="55">
        <v>6013</v>
      </c>
      <c r="C6031" s="55">
        <v>0</v>
      </c>
      <c r="D6031" s="55">
        <v>0</v>
      </c>
      <c r="E6031" s="55">
        <v>0</v>
      </c>
      <c r="F6031" s="55">
        <v>0</v>
      </c>
      <c r="G6031" s="55">
        <v>0</v>
      </c>
      <c r="H6031" s="55">
        <v>0</v>
      </c>
      <c r="I6031" s="55">
        <v>0</v>
      </c>
      <c r="J6031" s="55">
        <v>0</v>
      </c>
      <c r="K6031" s="55">
        <v>0</v>
      </c>
      <c r="L6031" s="55">
        <v>0</v>
      </c>
      <c r="M6031" s="56">
        <v>0</v>
      </c>
    </row>
    <row r="6032" spans="1:13" x14ac:dyDescent="0.4">
      <c r="A6032" s="51"/>
      <c r="B6032" s="52">
        <v>6014</v>
      </c>
      <c r="C6032" s="52">
        <v>0</v>
      </c>
      <c r="D6032" s="52">
        <v>0</v>
      </c>
      <c r="E6032" s="52">
        <v>0</v>
      </c>
      <c r="F6032" s="52">
        <v>0</v>
      </c>
      <c r="G6032" s="52">
        <v>0</v>
      </c>
      <c r="H6032" s="52">
        <v>0</v>
      </c>
      <c r="I6032" s="52">
        <v>19848185.816002306</v>
      </c>
      <c r="J6032" s="52">
        <v>0</v>
      </c>
      <c r="K6032" s="52">
        <v>0</v>
      </c>
      <c r="L6032" s="52">
        <v>0</v>
      </c>
      <c r="M6032" s="53">
        <v>19848185.816002306</v>
      </c>
    </row>
    <row r="6033" spans="1:13" x14ac:dyDescent="0.4">
      <c r="A6033" s="54"/>
      <c r="B6033" s="55">
        <v>6015</v>
      </c>
      <c r="C6033" s="55">
        <v>0</v>
      </c>
      <c r="D6033" s="55">
        <v>0</v>
      </c>
      <c r="E6033" s="55">
        <v>0</v>
      </c>
      <c r="F6033" s="55">
        <v>0</v>
      </c>
      <c r="G6033" s="55">
        <v>0</v>
      </c>
      <c r="H6033" s="55">
        <v>0</v>
      </c>
      <c r="I6033" s="55">
        <v>0</v>
      </c>
      <c r="J6033" s="55">
        <v>0</v>
      </c>
      <c r="K6033" s="55">
        <v>0</v>
      </c>
      <c r="L6033" s="55">
        <v>0</v>
      </c>
      <c r="M6033" s="56">
        <v>0</v>
      </c>
    </row>
    <row r="6034" spans="1:13" x14ac:dyDescent="0.4">
      <c r="A6034" s="51"/>
      <c r="B6034" s="52">
        <v>6016</v>
      </c>
      <c r="C6034" s="52">
        <v>0</v>
      </c>
      <c r="D6034" s="52">
        <v>0</v>
      </c>
      <c r="E6034" s="52">
        <v>0</v>
      </c>
      <c r="F6034" s="52">
        <v>0</v>
      </c>
      <c r="G6034" s="52">
        <v>0</v>
      </c>
      <c r="H6034" s="52">
        <v>30752786.025323212</v>
      </c>
      <c r="I6034" s="52">
        <v>0</v>
      </c>
      <c r="J6034" s="52">
        <v>0</v>
      </c>
      <c r="K6034" s="52">
        <v>0</v>
      </c>
      <c r="L6034" s="52">
        <v>0</v>
      </c>
      <c r="M6034" s="53">
        <v>30752786.025323212</v>
      </c>
    </row>
    <row r="6035" spans="1:13" x14ac:dyDescent="0.4">
      <c r="A6035" s="54"/>
      <c r="B6035" s="55">
        <v>6017</v>
      </c>
      <c r="C6035" s="55">
        <v>0</v>
      </c>
      <c r="D6035" s="55">
        <v>0</v>
      </c>
      <c r="E6035" s="55">
        <v>0</v>
      </c>
      <c r="F6035" s="55">
        <v>0</v>
      </c>
      <c r="G6035" s="55">
        <v>0</v>
      </c>
      <c r="H6035" s="55">
        <v>0</v>
      </c>
      <c r="I6035" s="55">
        <v>0</v>
      </c>
      <c r="J6035" s="55">
        <v>0</v>
      </c>
      <c r="K6035" s="55">
        <v>0</v>
      </c>
      <c r="L6035" s="55">
        <v>0</v>
      </c>
      <c r="M6035" s="56">
        <v>0</v>
      </c>
    </row>
    <row r="6036" spans="1:13" x14ac:dyDescent="0.4">
      <c r="A6036" s="51"/>
      <c r="B6036" s="52">
        <v>6018</v>
      </c>
      <c r="C6036" s="52">
        <v>0</v>
      </c>
      <c r="D6036" s="52">
        <v>0</v>
      </c>
      <c r="E6036" s="52">
        <v>0</v>
      </c>
      <c r="F6036" s="52">
        <v>5857203.4629078098</v>
      </c>
      <c r="G6036" s="52">
        <v>0</v>
      </c>
      <c r="H6036" s="52">
        <v>0</v>
      </c>
      <c r="I6036" s="52">
        <v>0</v>
      </c>
      <c r="J6036" s="52">
        <v>0</v>
      </c>
      <c r="K6036" s="52">
        <v>6227660.8995939381</v>
      </c>
      <c r="L6036" s="52">
        <v>0</v>
      </c>
      <c r="M6036" s="53">
        <v>12084864.362501748</v>
      </c>
    </row>
    <row r="6037" spans="1:13" x14ac:dyDescent="0.4">
      <c r="A6037" s="54"/>
      <c r="B6037" s="55">
        <v>6019</v>
      </c>
      <c r="C6037" s="55">
        <v>0</v>
      </c>
      <c r="D6037" s="55">
        <v>0</v>
      </c>
      <c r="E6037" s="55">
        <v>0</v>
      </c>
      <c r="F6037" s="55">
        <v>5882749.9086232521</v>
      </c>
      <c r="G6037" s="55">
        <v>0</v>
      </c>
      <c r="H6037" s="55">
        <v>0</v>
      </c>
      <c r="I6037" s="55">
        <v>0</v>
      </c>
      <c r="J6037" s="55">
        <v>0</v>
      </c>
      <c r="K6037" s="55">
        <v>0</v>
      </c>
      <c r="L6037" s="55">
        <v>0</v>
      </c>
      <c r="M6037" s="56">
        <v>5882749.9086232521</v>
      </c>
    </row>
    <row r="6038" spans="1:13" x14ac:dyDescent="0.4">
      <c r="A6038" s="51"/>
      <c r="B6038" s="52">
        <v>6020</v>
      </c>
      <c r="C6038" s="52">
        <v>0</v>
      </c>
      <c r="D6038" s="52">
        <v>0</v>
      </c>
      <c r="E6038" s="52">
        <v>0</v>
      </c>
      <c r="F6038" s="52">
        <v>0</v>
      </c>
      <c r="G6038" s="52">
        <v>0</v>
      </c>
      <c r="H6038" s="52">
        <v>0</v>
      </c>
      <c r="I6038" s="52">
        <v>0</v>
      </c>
      <c r="J6038" s="52">
        <v>6130297.709146237</v>
      </c>
      <c r="K6038" s="52">
        <v>0</v>
      </c>
      <c r="L6038" s="52">
        <v>0</v>
      </c>
      <c r="M6038" s="53">
        <v>0</v>
      </c>
    </row>
    <row r="6039" spans="1:13" x14ac:dyDescent="0.4">
      <c r="A6039" s="54"/>
      <c r="B6039" s="55">
        <v>6021</v>
      </c>
      <c r="C6039" s="55">
        <v>0</v>
      </c>
      <c r="D6039" s="55">
        <v>0</v>
      </c>
      <c r="E6039" s="55">
        <v>0</v>
      </c>
      <c r="F6039" s="55">
        <v>0</v>
      </c>
      <c r="G6039" s="55">
        <v>0</v>
      </c>
      <c r="H6039" s="55">
        <v>0</v>
      </c>
      <c r="I6039" s="55">
        <v>0</v>
      </c>
      <c r="J6039" s="55">
        <v>0</v>
      </c>
      <c r="K6039" s="55">
        <v>0</v>
      </c>
      <c r="L6039" s="55">
        <v>0</v>
      </c>
      <c r="M6039" s="56">
        <v>0</v>
      </c>
    </row>
    <row r="6040" spans="1:13" x14ac:dyDescent="0.4">
      <c r="A6040" s="51"/>
      <c r="B6040" s="52">
        <v>6022</v>
      </c>
      <c r="C6040" s="52">
        <v>0</v>
      </c>
      <c r="D6040" s="52">
        <v>0</v>
      </c>
      <c r="E6040" s="52">
        <v>0</v>
      </c>
      <c r="F6040" s="52">
        <v>0</v>
      </c>
      <c r="G6040" s="52">
        <v>0</v>
      </c>
      <c r="H6040" s="52">
        <v>0</v>
      </c>
      <c r="I6040" s="52">
        <v>0</v>
      </c>
      <c r="J6040" s="52">
        <v>0</v>
      </c>
      <c r="K6040" s="52">
        <v>0</v>
      </c>
      <c r="L6040" s="52">
        <v>0</v>
      </c>
      <c r="M6040" s="53">
        <v>0</v>
      </c>
    </row>
    <row r="6041" spans="1:13" x14ac:dyDescent="0.4">
      <c r="A6041" s="54"/>
      <c r="B6041" s="55">
        <v>6023</v>
      </c>
      <c r="C6041" s="55">
        <v>0</v>
      </c>
      <c r="D6041" s="55">
        <v>0</v>
      </c>
      <c r="E6041" s="55">
        <v>0</v>
      </c>
      <c r="F6041" s="55">
        <v>0</v>
      </c>
      <c r="G6041" s="55">
        <v>0</v>
      </c>
      <c r="H6041" s="55">
        <v>6836818.8393999496</v>
      </c>
      <c r="I6041" s="55">
        <v>0</v>
      </c>
      <c r="J6041" s="55">
        <v>0</v>
      </c>
      <c r="K6041" s="55">
        <v>0</v>
      </c>
      <c r="L6041" s="55">
        <v>0</v>
      </c>
      <c r="M6041" s="56">
        <v>6836818.8393999496</v>
      </c>
    </row>
    <row r="6042" spans="1:13" x14ac:dyDescent="0.4">
      <c r="A6042" s="51"/>
      <c r="B6042" s="52">
        <v>6024</v>
      </c>
      <c r="C6042" s="52">
        <v>0</v>
      </c>
      <c r="D6042" s="52">
        <v>0</v>
      </c>
      <c r="E6042" s="52">
        <v>0</v>
      </c>
      <c r="F6042" s="52">
        <v>0</v>
      </c>
      <c r="G6042" s="52">
        <v>0</v>
      </c>
      <c r="H6042" s="52">
        <v>0</v>
      </c>
      <c r="I6042" s="52">
        <v>0</v>
      </c>
      <c r="J6042" s="52">
        <v>0</v>
      </c>
      <c r="K6042" s="52">
        <v>0</v>
      </c>
      <c r="L6042" s="52">
        <v>6102811.2248073593</v>
      </c>
      <c r="M6042" s="53">
        <v>6102811.2248073593</v>
      </c>
    </row>
    <row r="6043" spans="1:13" x14ac:dyDescent="0.4">
      <c r="A6043" s="54"/>
      <c r="B6043" s="55">
        <v>6025</v>
      </c>
      <c r="C6043" s="55">
        <v>0</v>
      </c>
      <c r="D6043" s="55">
        <v>62558996.666002631</v>
      </c>
      <c r="E6043" s="55">
        <v>0</v>
      </c>
      <c r="F6043" s="55">
        <v>0</v>
      </c>
      <c r="G6043" s="55">
        <v>0</v>
      </c>
      <c r="H6043" s="55">
        <v>0</v>
      </c>
      <c r="I6043" s="55">
        <v>0</v>
      </c>
      <c r="J6043" s="55">
        <v>0</v>
      </c>
      <c r="K6043" s="55">
        <v>0</v>
      </c>
      <c r="L6043" s="55">
        <v>0</v>
      </c>
      <c r="M6043" s="56">
        <v>62558996.666002631</v>
      </c>
    </row>
    <row r="6044" spans="1:13" x14ac:dyDescent="0.4">
      <c r="A6044" s="51"/>
      <c r="B6044" s="52">
        <v>6026</v>
      </c>
      <c r="C6044" s="52">
        <v>0</v>
      </c>
      <c r="D6044" s="52">
        <v>0</v>
      </c>
      <c r="E6044" s="52">
        <v>0</v>
      </c>
      <c r="F6044" s="52">
        <v>0</v>
      </c>
      <c r="G6044" s="52">
        <v>0</v>
      </c>
      <c r="H6044" s="52">
        <v>0</v>
      </c>
      <c r="I6044" s="52">
        <v>0</v>
      </c>
      <c r="J6044" s="52">
        <v>0</v>
      </c>
      <c r="K6044" s="52">
        <v>0</v>
      </c>
      <c r="L6044" s="52">
        <v>0</v>
      </c>
      <c r="M6044" s="53">
        <v>0</v>
      </c>
    </row>
    <row r="6045" spans="1:13" x14ac:dyDescent="0.4">
      <c r="A6045" s="54"/>
      <c r="B6045" s="55">
        <v>6027</v>
      </c>
      <c r="C6045" s="55">
        <v>0</v>
      </c>
      <c r="D6045" s="55">
        <v>0</v>
      </c>
      <c r="E6045" s="55">
        <v>0</v>
      </c>
      <c r="F6045" s="55">
        <v>0</v>
      </c>
      <c r="G6045" s="55">
        <v>8488420.4257955179</v>
      </c>
      <c r="H6045" s="55">
        <v>9031315.1507154033</v>
      </c>
      <c r="I6045" s="55">
        <v>0</v>
      </c>
      <c r="J6045" s="55">
        <v>0</v>
      </c>
      <c r="K6045" s="55">
        <v>0</v>
      </c>
      <c r="L6045" s="55">
        <v>0</v>
      </c>
      <c r="M6045" s="56">
        <v>17519735.576510921</v>
      </c>
    </row>
    <row r="6046" spans="1:13" x14ac:dyDescent="0.4">
      <c r="A6046" s="51"/>
      <c r="B6046" s="52">
        <v>6028</v>
      </c>
      <c r="C6046" s="52">
        <v>156109011.86193213</v>
      </c>
      <c r="D6046" s="52">
        <v>0</v>
      </c>
      <c r="E6046" s="52">
        <v>0</v>
      </c>
      <c r="F6046" s="52">
        <v>0</v>
      </c>
      <c r="G6046" s="52">
        <v>0</v>
      </c>
      <c r="H6046" s="52">
        <v>0</v>
      </c>
      <c r="I6046" s="52">
        <v>44713612.547258206</v>
      </c>
      <c r="J6046" s="52">
        <v>0</v>
      </c>
      <c r="K6046" s="52">
        <v>0</v>
      </c>
      <c r="L6046" s="52">
        <v>0</v>
      </c>
      <c r="M6046" s="53">
        <v>200822624.40919033</v>
      </c>
    </row>
    <row r="6047" spans="1:13" x14ac:dyDescent="0.4">
      <c r="A6047" s="54"/>
      <c r="B6047" s="55">
        <v>6029</v>
      </c>
      <c r="C6047" s="55">
        <v>0</v>
      </c>
      <c r="D6047" s="55">
        <v>8030616.8821699107</v>
      </c>
      <c r="E6047" s="55">
        <v>0</v>
      </c>
      <c r="F6047" s="55">
        <v>0</v>
      </c>
      <c r="G6047" s="55">
        <v>0</v>
      </c>
      <c r="H6047" s="55">
        <v>11683517.098998437</v>
      </c>
      <c r="I6047" s="55">
        <v>0</v>
      </c>
      <c r="J6047" s="55">
        <v>0</v>
      </c>
      <c r="K6047" s="55">
        <v>0</v>
      </c>
      <c r="L6047" s="55">
        <v>0</v>
      </c>
      <c r="M6047" s="56">
        <v>19714133.981168348</v>
      </c>
    </row>
    <row r="6048" spans="1:13" x14ac:dyDescent="0.4">
      <c r="A6048" s="51"/>
      <c r="B6048" s="52">
        <v>6030</v>
      </c>
      <c r="C6048" s="52">
        <v>0</v>
      </c>
      <c r="D6048" s="52">
        <v>0</v>
      </c>
      <c r="E6048" s="52">
        <v>0</v>
      </c>
      <c r="F6048" s="52">
        <v>0</v>
      </c>
      <c r="G6048" s="52">
        <v>0</v>
      </c>
      <c r="H6048" s="52">
        <v>0</v>
      </c>
      <c r="I6048" s="52">
        <v>9984121.6008196305</v>
      </c>
      <c r="J6048" s="52">
        <v>0</v>
      </c>
      <c r="K6048" s="52">
        <v>0</v>
      </c>
      <c r="L6048" s="52">
        <v>0</v>
      </c>
      <c r="M6048" s="53">
        <v>9984121.6008196305</v>
      </c>
    </row>
    <row r="6049" spans="1:13" x14ac:dyDescent="0.4">
      <c r="A6049" s="54"/>
      <c r="B6049" s="55">
        <v>6031</v>
      </c>
      <c r="C6049" s="55">
        <v>0</v>
      </c>
      <c r="D6049" s="55">
        <v>0</v>
      </c>
      <c r="E6049" s="55">
        <v>0</v>
      </c>
      <c r="F6049" s="55">
        <v>31796001.691075519</v>
      </c>
      <c r="G6049" s="55">
        <v>11092945.094254758</v>
      </c>
      <c r="H6049" s="55">
        <v>0</v>
      </c>
      <c r="I6049" s="55">
        <v>0</v>
      </c>
      <c r="J6049" s="55">
        <v>0</v>
      </c>
      <c r="K6049" s="55">
        <v>0</v>
      </c>
      <c r="L6049" s="55">
        <v>0</v>
      </c>
      <c r="M6049" s="56">
        <v>42888946.785330281</v>
      </c>
    </row>
    <row r="6050" spans="1:13" x14ac:dyDescent="0.4">
      <c r="A6050" s="51"/>
      <c r="B6050" s="52">
        <v>6032</v>
      </c>
      <c r="C6050" s="52">
        <v>0</v>
      </c>
      <c r="D6050" s="52">
        <v>0</v>
      </c>
      <c r="E6050" s="52">
        <v>0</v>
      </c>
      <c r="F6050" s="52">
        <v>7530570.3525094157</v>
      </c>
      <c r="G6050" s="52">
        <v>0</v>
      </c>
      <c r="H6050" s="52">
        <v>0</v>
      </c>
      <c r="I6050" s="52">
        <v>0</v>
      </c>
      <c r="J6050" s="52">
        <v>0</v>
      </c>
      <c r="K6050" s="52">
        <v>0</v>
      </c>
      <c r="L6050" s="52">
        <v>0</v>
      </c>
      <c r="M6050" s="53">
        <v>7530570.3525094157</v>
      </c>
    </row>
    <row r="6051" spans="1:13" x14ac:dyDescent="0.4">
      <c r="A6051" s="54"/>
      <c r="B6051" s="55">
        <v>6033</v>
      </c>
      <c r="C6051" s="55">
        <v>0</v>
      </c>
      <c r="D6051" s="55">
        <v>0</v>
      </c>
      <c r="E6051" s="55">
        <v>0</v>
      </c>
      <c r="F6051" s="55">
        <v>0</v>
      </c>
      <c r="G6051" s="55">
        <v>0</v>
      </c>
      <c r="H6051" s="55">
        <v>0</v>
      </c>
      <c r="I6051" s="55">
        <v>0</v>
      </c>
      <c r="J6051" s="55">
        <v>0</v>
      </c>
      <c r="K6051" s="55">
        <v>0</v>
      </c>
      <c r="L6051" s="55">
        <v>0</v>
      </c>
      <c r="M6051" s="56">
        <v>0</v>
      </c>
    </row>
    <row r="6052" spans="1:13" x14ac:dyDescent="0.4">
      <c r="A6052" s="51"/>
      <c r="B6052" s="52">
        <v>6034</v>
      </c>
      <c r="C6052" s="52">
        <v>0</v>
      </c>
      <c r="D6052" s="52">
        <v>0</v>
      </c>
      <c r="E6052" s="52">
        <v>0</v>
      </c>
      <c r="F6052" s="52">
        <v>0</v>
      </c>
      <c r="G6052" s="52">
        <v>0</v>
      </c>
      <c r="H6052" s="52">
        <v>0</v>
      </c>
      <c r="I6052" s="52">
        <v>0</v>
      </c>
      <c r="J6052" s="52">
        <v>0</v>
      </c>
      <c r="K6052" s="52">
        <v>0</v>
      </c>
      <c r="L6052" s="52">
        <v>0</v>
      </c>
      <c r="M6052" s="53">
        <v>18321323.709304601</v>
      </c>
    </row>
    <row r="6053" spans="1:13" x14ac:dyDescent="0.4">
      <c r="A6053" s="54"/>
      <c r="B6053" s="55">
        <v>6035</v>
      </c>
      <c r="C6053" s="55">
        <v>0</v>
      </c>
      <c r="D6053" s="55">
        <v>0</v>
      </c>
      <c r="E6053" s="55">
        <v>14972344.474826513</v>
      </c>
      <c r="F6053" s="55">
        <v>0</v>
      </c>
      <c r="G6053" s="55">
        <v>0</v>
      </c>
      <c r="H6053" s="55">
        <v>0</v>
      </c>
      <c r="I6053" s="55">
        <v>0</v>
      </c>
      <c r="J6053" s="55">
        <v>0</v>
      </c>
      <c r="K6053" s="55">
        <v>29554778.912039679</v>
      </c>
      <c r="L6053" s="55">
        <v>0</v>
      </c>
      <c r="M6053" s="56">
        <v>44527123.386866197</v>
      </c>
    </row>
    <row r="6054" spans="1:13" x14ac:dyDescent="0.4">
      <c r="A6054" s="51"/>
      <c r="B6054" s="52">
        <v>6036</v>
      </c>
      <c r="C6054" s="52">
        <v>10106053.393857105</v>
      </c>
      <c r="D6054" s="52">
        <v>0</v>
      </c>
      <c r="E6054" s="52">
        <v>0</v>
      </c>
      <c r="F6054" s="52">
        <v>0</v>
      </c>
      <c r="G6054" s="52">
        <v>0</v>
      </c>
      <c r="H6054" s="52">
        <v>0</v>
      </c>
      <c r="I6054" s="52">
        <v>0</v>
      </c>
      <c r="J6054" s="52">
        <v>6259525.2873336412</v>
      </c>
      <c r="K6054" s="52">
        <v>0</v>
      </c>
      <c r="L6054" s="52">
        <v>0</v>
      </c>
      <c r="M6054" s="53">
        <v>10106053.393857105</v>
      </c>
    </row>
    <row r="6055" spans="1:13" x14ac:dyDescent="0.4">
      <c r="A6055" s="54"/>
      <c r="B6055" s="55">
        <v>6037</v>
      </c>
      <c r="C6055" s="55">
        <v>0</v>
      </c>
      <c r="D6055" s="55">
        <v>0</v>
      </c>
      <c r="E6055" s="55">
        <v>0</v>
      </c>
      <c r="F6055" s="55">
        <v>0</v>
      </c>
      <c r="G6055" s="55">
        <v>0</v>
      </c>
      <c r="H6055" s="55">
        <v>0</v>
      </c>
      <c r="I6055" s="55">
        <v>0</v>
      </c>
      <c r="J6055" s="55">
        <v>0</v>
      </c>
      <c r="K6055" s="55">
        <v>0</v>
      </c>
      <c r="L6055" s="55">
        <v>563666995.5184685</v>
      </c>
      <c r="M6055" s="56">
        <v>563666995.5184685</v>
      </c>
    </row>
    <row r="6056" spans="1:13" x14ac:dyDescent="0.4">
      <c r="A6056" s="51"/>
      <c r="B6056" s="52">
        <v>6038</v>
      </c>
      <c r="C6056" s="52">
        <v>0</v>
      </c>
      <c r="D6056" s="52">
        <v>0</v>
      </c>
      <c r="E6056" s="52">
        <v>7490901.8193431245</v>
      </c>
      <c r="F6056" s="52">
        <v>0</v>
      </c>
      <c r="G6056" s="52">
        <v>0</v>
      </c>
      <c r="H6056" s="52">
        <v>24777373.125591613</v>
      </c>
      <c r="I6056" s="52">
        <v>0</v>
      </c>
      <c r="J6056" s="52">
        <v>0</v>
      </c>
      <c r="K6056" s="52">
        <v>0</v>
      </c>
      <c r="L6056" s="52">
        <v>0</v>
      </c>
      <c r="M6056" s="53">
        <v>32268274.944934741</v>
      </c>
    </row>
    <row r="6057" spans="1:13" x14ac:dyDescent="0.4">
      <c r="A6057" s="54"/>
      <c r="B6057" s="55">
        <v>6039</v>
      </c>
      <c r="C6057" s="55">
        <v>0</v>
      </c>
      <c r="D6057" s="55">
        <v>0</v>
      </c>
      <c r="E6057" s="55">
        <v>0</v>
      </c>
      <c r="F6057" s="55">
        <v>0</v>
      </c>
      <c r="G6057" s="55">
        <v>0</v>
      </c>
      <c r="H6057" s="55">
        <v>0</v>
      </c>
      <c r="I6057" s="55">
        <v>288056830.73532158</v>
      </c>
      <c r="J6057" s="55">
        <v>17082479.390636597</v>
      </c>
      <c r="K6057" s="55">
        <v>0</v>
      </c>
      <c r="L6057" s="55">
        <v>0</v>
      </c>
      <c r="M6057" s="56">
        <v>288056830.73532158</v>
      </c>
    </row>
    <row r="6058" spans="1:13" x14ac:dyDescent="0.4">
      <c r="A6058" s="51"/>
      <c r="B6058" s="52">
        <v>6040</v>
      </c>
      <c r="C6058" s="52">
        <v>0</v>
      </c>
      <c r="D6058" s="52">
        <v>0</v>
      </c>
      <c r="E6058" s="52">
        <v>0</v>
      </c>
      <c r="F6058" s="52">
        <v>0</v>
      </c>
      <c r="G6058" s="52">
        <v>0</v>
      </c>
      <c r="H6058" s="52">
        <v>0</v>
      </c>
      <c r="I6058" s="52">
        <v>0</v>
      </c>
      <c r="J6058" s="52">
        <v>0</v>
      </c>
      <c r="K6058" s="52">
        <v>0</v>
      </c>
      <c r="L6058" s="52">
        <v>0</v>
      </c>
      <c r="M6058" s="53">
        <v>0</v>
      </c>
    </row>
    <row r="6059" spans="1:13" x14ac:dyDescent="0.4">
      <c r="A6059" s="54"/>
      <c r="B6059" s="55">
        <v>6041</v>
      </c>
      <c r="C6059" s="55">
        <v>0</v>
      </c>
      <c r="D6059" s="55">
        <v>0</v>
      </c>
      <c r="E6059" s="55">
        <v>0</v>
      </c>
      <c r="F6059" s="55">
        <v>0</v>
      </c>
      <c r="G6059" s="55">
        <v>0</v>
      </c>
      <c r="H6059" s="55">
        <v>12394713.523973782</v>
      </c>
      <c r="I6059" s="55">
        <v>0</v>
      </c>
      <c r="J6059" s="55">
        <v>0</v>
      </c>
      <c r="K6059" s="55">
        <v>0</v>
      </c>
      <c r="L6059" s="55">
        <v>0</v>
      </c>
      <c r="M6059" s="56">
        <v>12394713.523973782</v>
      </c>
    </row>
    <row r="6060" spans="1:13" x14ac:dyDescent="0.4">
      <c r="A6060" s="51"/>
      <c r="B6060" s="52">
        <v>6042</v>
      </c>
      <c r="C6060" s="52">
        <v>0</v>
      </c>
      <c r="D6060" s="52">
        <v>0</v>
      </c>
      <c r="E6060" s="52">
        <v>0</v>
      </c>
      <c r="F6060" s="52">
        <v>0</v>
      </c>
      <c r="G6060" s="52">
        <v>0</v>
      </c>
      <c r="H6060" s="52">
        <v>0</v>
      </c>
      <c r="I6060" s="52">
        <v>0</v>
      </c>
      <c r="J6060" s="52">
        <v>0</v>
      </c>
      <c r="K6060" s="52">
        <v>0</v>
      </c>
      <c r="L6060" s="52">
        <v>0</v>
      </c>
      <c r="M6060" s="53">
        <v>0</v>
      </c>
    </row>
    <row r="6061" spans="1:13" x14ac:dyDescent="0.4">
      <c r="A6061" s="54"/>
      <c r="B6061" s="55">
        <v>6043</v>
      </c>
      <c r="C6061" s="55">
        <v>0</v>
      </c>
      <c r="D6061" s="55">
        <v>8718060.413979562</v>
      </c>
      <c r="E6061" s="55">
        <v>0</v>
      </c>
      <c r="F6061" s="55">
        <v>0</v>
      </c>
      <c r="G6061" s="55">
        <v>5784518.009697441</v>
      </c>
      <c r="H6061" s="55">
        <v>0</v>
      </c>
      <c r="I6061" s="55">
        <v>0</v>
      </c>
      <c r="J6061" s="55">
        <v>0</v>
      </c>
      <c r="K6061" s="55">
        <v>0</v>
      </c>
      <c r="L6061" s="55">
        <v>0</v>
      </c>
      <c r="M6061" s="56">
        <v>14502578.423677005</v>
      </c>
    </row>
    <row r="6062" spans="1:13" x14ac:dyDescent="0.4">
      <c r="A6062" s="51"/>
      <c r="B6062" s="52">
        <v>6044</v>
      </c>
      <c r="C6062" s="52">
        <v>0</v>
      </c>
      <c r="D6062" s="52">
        <v>0</v>
      </c>
      <c r="E6062" s="52">
        <v>0</v>
      </c>
      <c r="F6062" s="52">
        <v>0</v>
      </c>
      <c r="G6062" s="52">
        <v>0</v>
      </c>
      <c r="H6062" s="52">
        <v>0</v>
      </c>
      <c r="I6062" s="52">
        <v>0</v>
      </c>
      <c r="J6062" s="52">
        <v>0</v>
      </c>
      <c r="K6062" s="52">
        <v>0</v>
      </c>
      <c r="L6062" s="52">
        <v>0</v>
      </c>
      <c r="M6062" s="53">
        <v>0</v>
      </c>
    </row>
    <row r="6063" spans="1:13" x14ac:dyDescent="0.4">
      <c r="A6063" s="54"/>
      <c r="B6063" s="55">
        <v>6045</v>
      </c>
      <c r="C6063" s="55">
        <v>0</v>
      </c>
      <c r="D6063" s="55">
        <v>0</v>
      </c>
      <c r="E6063" s="55">
        <v>0</v>
      </c>
      <c r="F6063" s="55">
        <v>0</v>
      </c>
      <c r="G6063" s="55">
        <v>0</v>
      </c>
      <c r="H6063" s="55">
        <v>5996454.5377934258</v>
      </c>
      <c r="I6063" s="55">
        <v>0</v>
      </c>
      <c r="J6063" s="55">
        <v>0</v>
      </c>
      <c r="K6063" s="55">
        <v>0</v>
      </c>
      <c r="L6063" s="55">
        <v>0</v>
      </c>
      <c r="M6063" s="56">
        <v>13394366.743865656</v>
      </c>
    </row>
    <row r="6064" spans="1:13" x14ac:dyDescent="0.4">
      <c r="A6064" s="51"/>
      <c r="B6064" s="52">
        <v>6046</v>
      </c>
      <c r="C6064" s="52">
        <v>0</v>
      </c>
      <c r="D6064" s="52">
        <v>6165380.5223222226</v>
      </c>
      <c r="E6064" s="52">
        <v>0</v>
      </c>
      <c r="F6064" s="52">
        <v>9478177.5912615675</v>
      </c>
      <c r="G6064" s="52">
        <v>0</v>
      </c>
      <c r="H6064" s="52">
        <v>0</v>
      </c>
      <c r="I6064" s="52">
        <v>314311481.85783017</v>
      </c>
      <c r="J6064" s="52">
        <v>0</v>
      </c>
      <c r="K6064" s="52">
        <v>0</v>
      </c>
      <c r="L6064" s="52">
        <v>0</v>
      </c>
      <c r="M6064" s="53">
        <v>329955039.97141397</v>
      </c>
    </row>
    <row r="6065" spans="1:13" x14ac:dyDescent="0.4">
      <c r="A6065" s="54"/>
      <c r="B6065" s="55">
        <v>6047</v>
      </c>
      <c r="C6065" s="55">
        <v>0</v>
      </c>
      <c r="D6065" s="55">
        <v>0</v>
      </c>
      <c r="E6065" s="55">
        <v>0</v>
      </c>
      <c r="F6065" s="55">
        <v>0</v>
      </c>
      <c r="G6065" s="55">
        <v>0</v>
      </c>
      <c r="H6065" s="55">
        <v>0</v>
      </c>
      <c r="I6065" s="55">
        <v>0</v>
      </c>
      <c r="J6065" s="55">
        <v>0</v>
      </c>
      <c r="K6065" s="55">
        <v>0</v>
      </c>
      <c r="L6065" s="55">
        <v>0</v>
      </c>
      <c r="M6065" s="56">
        <v>0</v>
      </c>
    </row>
    <row r="6066" spans="1:13" x14ac:dyDescent="0.4">
      <c r="A6066" s="51"/>
      <c r="B6066" s="52">
        <v>6048</v>
      </c>
      <c r="C6066" s="52">
        <v>0</v>
      </c>
      <c r="D6066" s="52">
        <v>0</v>
      </c>
      <c r="E6066" s="52">
        <v>0</v>
      </c>
      <c r="F6066" s="52">
        <v>0</v>
      </c>
      <c r="G6066" s="52">
        <v>0</v>
      </c>
      <c r="H6066" s="52">
        <v>0</v>
      </c>
      <c r="I6066" s="52">
        <v>0</v>
      </c>
      <c r="J6066" s="52">
        <v>0</v>
      </c>
      <c r="K6066" s="52">
        <v>0</v>
      </c>
      <c r="L6066" s="52">
        <v>7127088.5237871194</v>
      </c>
      <c r="M6066" s="53">
        <v>13479926.827784516</v>
      </c>
    </row>
    <row r="6067" spans="1:13" x14ac:dyDescent="0.4">
      <c r="A6067" s="54"/>
      <c r="B6067" s="55">
        <v>6049</v>
      </c>
      <c r="C6067" s="55">
        <v>0</v>
      </c>
      <c r="D6067" s="55">
        <v>0</v>
      </c>
      <c r="E6067" s="55">
        <v>0</v>
      </c>
      <c r="F6067" s="55">
        <v>16536351.532475898</v>
      </c>
      <c r="G6067" s="55">
        <v>0</v>
      </c>
      <c r="H6067" s="55">
        <v>6227875.3337853597</v>
      </c>
      <c r="I6067" s="55">
        <v>0</v>
      </c>
      <c r="J6067" s="55">
        <v>0</v>
      </c>
      <c r="K6067" s="55">
        <v>0</v>
      </c>
      <c r="L6067" s="55">
        <v>0</v>
      </c>
      <c r="M6067" s="56">
        <v>22764226.866261259</v>
      </c>
    </row>
    <row r="6068" spans="1:13" x14ac:dyDescent="0.4">
      <c r="A6068" s="51"/>
      <c r="B6068" s="52">
        <v>6050</v>
      </c>
      <c r="C6068" s="52">
        <v>0</v>
      </c>
      <c r="D6068" s="52">
        <v>0</v>
      </c>
      <c r="E6068" s="52">
        <v>0</v>
      </c>
      <c r="F6068" s="52">
        <v>0</v>
      </c>
      <c r="G6068" s="52">
        <v>0</v>
      </c>
      <c r="H6068" s="52">
        <v>0</v>
      </c>
      <c r="I6068" s="52">
        <v>0</v>
      </c>
      <c r="J6068" s="52">
        <v>0</v>
      </c>
      <c r="K6068" s="52">
        <v>43840966.674075715</v>
      </c>
      <c r="L6068" s="52">
        <v>0</v>
      </c>
      <c r="M6068" s="53">
        <v>43840966.674075715</v>
      </c>
    </row>
    <row r="6069" spans="1:13" x14ac:dyDescent="0.4">
      <c r="A6069" s="54"/>
      <c r="B6069" s="55">
        <v>6051</v>
      </c>
      <c r="C6069" s="55">
        <v>0</v>
      </c>
      <c r="D6069" s="55">
        <v>0</v>
      </c>
      <c r="E6069" s="55">
        <v>6241244.8126817867</v>
      </c>
      <c r="F6069" s="55">
        <v>0</v>
      </c>
      <c r="G6069" s="55">
        <v>0</v>
      </c>
      <c r="H6069" s="55">
        <v>0</v>
      </c>
      <c r="I6069" s="55">
        <v>0</v>
      </c>
      <c r="J6069" s="55">
        <v>0</v>
      </c>
      <c r="K6069" s="55">
        <v>0</v>
      </c>
      <c r="L6069" s="55">
        <v>0</v>
      </c>
      <c r="M6069" s="56">
        <v>6241244.8126817867</v>
      </c>
    </row>
    <row r="6070" spans="1:13" x14ac:dyDescent="0.4">
      <c r="A6070" s="51"/>
      <c r="B6070" s="52">
        <v>6052</v>
      </c>
      <c r="C6070" s="52">
        <v>0</v>
      </c>
      <c r="D6070" s="52">
        <v>0</v>
      </c>
      <c r="E6070" s="52">
        <v>0</v>
      </c>
      <c r="F6070" s="52">
        <v>0</v>
      </c>
      <c r="G6070" s="52">
        <v>0</v>
      </c>
      <c r="H6070" s="52">
        <v>0</v>
      </c>
      <c r="I6070" s="52">
        <v>0</v>
      </c>
      <c r="J6070" s="52">
        <v>20412498.990716547</v>
      </c>
      <c r="K6070" s="52">
        <v>0</v>
      </c>
      <c r="L6070" s="52">
        <v>0</v>
      </c>
      <c r="M6070" s="53">
        <v>0</v>
      </c>
    </row>
    <row r="6071" spans="1:13" x14ac:dyDescent="0.4">
      <c r="A6071" s="54"/>
      <c r="B6071" s="55">
        <v>6053</v>
      </c>
      <c r="C6071" s="55">
        <v>0</v>
      </c>
      <c r="D6071" s="55">
        <v>0</v>
      </c>
      <c r="E6071" s="55">
        <v>9820428.2442430183</v>
      </c>
      <c r="F6071" s="55">
        <v>0</v>
      </c>
      <c r="G6071" s="55">
        <v>0</v>
      </c>
      <c r="H6071" s="55">
        <v>0</v>
      </c>
      <c r="I6071" s="55">
        <v>0</v>
      </c>
      <c r="J6071" s="55">
        <v>0</v>
      </c>
      <c r="K6071" s="55">
        <v>0</v>
      </c>
      <c r="L6071" s="55">
        <v>0</v>
      </c>
      <c r="M6071" s="56">
        <v>9820428.2442430183</v>
      </c>
    </row>
    <row r="6072" spans="1:13" x14ac:dyDescent="0.4">
      <c r="A6072" s="51"/>
      <c r="B6072" s="52">
        <v>6054</v>
      </c>
      <c r="C6072" s="52">
        <v>7217663.1773903044</v>
      </c>
      <c r="D6072" s="52">
        <v>0</v>
      </c>
      <c r="E6072" s="52">
        <v>6070672.7371527711</v>
      </c>
      <c r="F6072" s="52">
        <v>0</v>
      </c>
      <c r="G6072" s="52">
        <v>0</v>
      </c>
      <c r="H6072" s="52">
        <v>0</v>
      </c>
      <c r="I6072" s="52">
        <v>47973913.492636085</v>
      </c>
      <c r="J6072" s="52">
        <v>0</v>
      </c>
      <c r="K6072" s="52">
        <v>99810045.154369965</v>
      </c>
      <c r="L6072" s="52">
        <v>0</v>
      </c>
      <c r="M6072" s="53">
        <v>161072294.56154913</v>
      </c>
    </row>
    <row r="6073" spans="1:13" x14ac:dyDescent="0.4">
      <c r="A6073" s="54"/>
      <c r="B6073" s="55">
        <v>6055</v>
      </c>
      <c r="C6073" s="55">
        <v>0</v>
      </c>
      <c r="D6073" s="55">
        <v>0</v>
      </c>
      <c r="E6073" s="55">
        <v>9534217.8004354164</v>
      </c>
      <c r="F6073" s="55">
        <v>0</v>
      </c>
      <c r="G6073" s="55">
        <v>0</v>
      </c>
      <c r="H6073" s="55">
        <v>0</v>
      </c>
      <c r="I6073" s="55">
        <v>0</v>
      </c>
      <c r="J6073" s="55">
        <v>13191278.85520871</v>
      </c>
      <c r="K6073" s="55">
        <v>0</v>
      </c>
      <c r="L6073" s="55">
        <v>0</v>
      </c>
      <c r="M6073" s="56">
        <v>9534217.8004354164</v>
      </c>
    </row>
    <row r="6074" spans="1:13" x14ac:dyDescent="0.4">
      <c r="A6074" s="51"/>
      <c r="B6074" s="52">
        <v>6056</v>
      </c>
      <c r="C6074" s="52">
        <v>0</v>
      </c>
      <c r="D6074" s="52">
        <v>0</v>
      </c>
      <c r="E6074" s="52">
        <v>0</v>
      </c>
      <c r="F6074" s="52">
        <v>47791926.562289134</v>
      </c>
      <c r="G6074" s="52">
        <v>0</v>
      </c>
      <c r="H6074" s="52">
        <v>0</v>
      </c>
      <c r="I6074" s="52">
        <v>5745631.6388556957</v>
      </c>
      <c r="J6074" s="52">
        <v>0</v>
      </c>
      <c r="K6074" s="52">
        <v>0</v>
      </c>
      <c r="L6074" s="52">
        <v>0</v>
      </c>
      <c r="M6074" s="53">
        <v>53537558.201144829</v>
      </c>
    </row>
    <row r="6075" spans="1:13" x14ac:dyDescent="0.4">
      <c r="A6075" s="54"/>
      <c r="B6075" s="55">
        <v>6057</v>
      </c>
      <c r="C6075" s="55">
        <v>0</v>
      </c>
      <c r="D6075" s="55">
        <v>11178647.396967806</v>
      </c>
      <c r="E6075" s="55">
        <v>0</v>
      </c>
      <c r="F6075" s="55">
        <v>0</v>
      </c>
      <c r="G6075" s="55">
        <v>0</v>
      </c>
      <c r="H6075" s="55">
        <v>0</v>
      </c>
      <c r="I6075" s="55">
        <v>0</v>
      </c>
      <c r="J6075" s="55">
        <v>0</v>
      </c>
      <c r="K6075" s="55">
        <v>0</v>
      </c>
      <c r="L6075" s="55">
        <v>0</v>
      </c>
      <c r="M6075" s="56">
        <v>11178647.396967806</v>
      </c>
    </row>
    <row r="6076" spans="1:13" x14ac:dyDescent="0.4">
      <c r="A6076" s="51"/>
      <c r="B6076" s="52">
        <v>6058</v>
      </c>
      <c r="C6076" s="52">
        <v>0</v>
      </c>
      <c r="D6076" s="52">
        <v>0</v>
      </c>
      <c r="E6076" s="52">
        <v>0</v>
      </c>
      <c r="F6076" s="52">
        <v>0</v>
      </c>
      <c r="G6076" s="52">
        <v>0</v>
      </c>
      <c r="H6076" s="52">
        <v>0</v>
      </c>
      <c r="I6076" s="52">
        <v>7490455.4481027648</v>
      </c>
      <c r="J6076" s="52">
        <v>0</v>
      </c>
      <c r="K6076" s="52">
        <v>0</v>
      </c>
      <c r="L6076" s="52">
        <v>0</v>
      </c>
      <c r="M6076" s="53">
        <v>7490455.4481027648</v>
      </c>
    </row>
    <row r="6077" spans="1:13" x14ac:dyDescent="0.4">
      <c r="A6077" s="54"/>
      <c r="B6077" s="55">
        <v>6059</v>
      </c>
      <c r="C6077" s="55">
        <v>9118181.339934472</v>
      </c>
      <c r="D6077" s="55">
        <v>0</v>
      </c>
      <c r="E6077" s="55">
        <v>0</v>
      </c>
      <c r="F6077" s="55">
        <v>0</v>
      </c>
      <c r="G6077" s="55">
        <v>0</v>
      </c>
      <c r="H6077" s="55">
        <v>14782692.767999964</v>
      </c>
      <c r="I6077" s="55">
        <v>15107163.42796478</v>
      </c>
      <c r="J6077" s="55">
        <v>0</v>
      </c>
      <c r="K6077" s="55">
        <v>0</v>
      </c>
      <c r="L6077" s="55">
        <v>0</v>
      </c>
      <c r="M6077" s="56">
        <v>46423242.709159173</v>
      </c>
    </row>
    <row r="6078" spans="1:13" x14ac:dyDescent="0.4">
      <c r="A6078" s="51"/>
      <c r="B6078" s="52">
        <v>6060</v>
      </c>
      <c r="C6078" s="52">
        <v>0</v>
      </c>
      <c r="D6078" s="52">
        <v>0</v>
      </c>
      <c r="E6078" s="52">
        <v>0</v>
      </c>
      <c r="F6078" s="52">
        <v>0</v>
      </c>
      <c r="G6078" s="52">
        <v>0</v>
      </c>
      <c r="H6078" s="52">
        <v>8660547.5939086229</v>
      </c>
      <c r="I6078" s="52">
        <v>0</v>
      </c>
      <c r="J6078" s="52">
        <v>0</v>
      </c>
      <c r="K6078" s="52">
        <v>0</v>
      </c>
      <c r="L6078" s="52">
        <v>0</v>
      </c>
      <c r="M6078" s="53">
        <v>8660547.5939086229</v>
      </c>
    </row>
    <row r="6079" spans="1:13" x14ac:dyDescent="0.4">
      <c r="A6079" s="54"/>
      <c r="B6079" s="55">
        <v>6061</v>
      </c>
      <c r="C6079" s="55">
        <v>0</v>
      </c>
      <c r="D6079" s="55">
        <v>0</v>
      </c>
      <c r="E6079" s="55">
        <v>0</v>
      </c>
      <c r="F6079" s="55">
        <v>0</v>
      </c>
      <c r="G6079" s="55">
        <v>0</v>
      </c>
      <c r="H6079" s="55">
        <v>0</v>
      </c>
      <c r="I6079" s="55">
        <v>13474415.825822476</v>
      </c>
      <c r="J6079" s="55">
        <v>6192364.4821229745</v>
      </c>
      <c r="K6079" s="55">
        <v>0</v>
      </c>
      <c r="L6079" s="55">
        <v>0</v>
      </c>
      <c r="M6079" s="56">
        <v>13474415.825822476</v>
      </c>
    </row>
    <row r="6080" spans="1:13" x14ac:dyDescent="0.4">
      <c r="A6080" s="51"/>
      <c r="B6080" s="52">
        <v>6062</v>
      </c>
      <c r="C6080" s="52">
        <v>0</v>
      </c>
      <c r="D6080" s="52">
        <v>0</v>
      </c>
      <c r="E6080" s="52">
        <v>0</v>
      </c>
      <c r="F6080" s="52">
        <v>44897037.98966004</v>
      </c>
      <c r="G6080" s="52">
        <v>0</v>
      </c>
      <c r="H6080" s="52">
        <v>0</v>
      </c>
      <c r="I6080" s="52">
        <v>0</v>
      </c>
      <c r="J6080" s="52">
        <v>0</v>
      </c>
      <c r="K6080" s="52">
        <v>0</v>
      </c>
      <c r="L6080" s="52">
        <v>0</v>
      </c>
      <c r="M6080" s="53">
        <v>44897037.98966004</v>
      </c>
    </row>
    <row r="6081" spans="1:13" x14ac:dyDescent="0.4">
      <c r="A6081" s="54"/>
      <c r="B6081" s="55">
        <v>6063</v>
      </c>
      <c r="C6081" s="55">
        <v>0</v>
      </c>
      <c r="D6081" s="55">
        <v>0</v>
      </c>
      <c r="E6081" s="55">
        <v>0</v>
      </c>
      <c r="F6081" s="55">
        <v>0</v>
      </c>
      <c r="G6081" s="55">
        <v>0</v>
      </c>
      <c r="H6081" s="55">
        <v>0</v>
      </c>
      <c r="I6081" s="55">
        <v>0</v>
      </c>
      <c r="J6081" s="55">
        <v>0</v>
      </c>
      <c r="K6081" s="55">
        <v>0</v>
      </c>
      <c r="L6081" s="55">
        <v>0</v>
      </c>
      <c r="M6081" s="56">
        <v>6320386.284775503</v>
      </c>
    </row>
    <row r="6082" spans="1:13" x14ac:dyDescent="0.4">
      <c r="A6082" s="51"/>
      <c r="B6082" s="52">
        <v>6064</v>
      </c>
      <c r="C6082" s="52">
        <v>0</v>
      </c>
      <c r="D6082" s="52">
        <v>0</v>
      </c>
      <c r="E6082" s="52">
        <v>0</v>
      </c>
      <c r="F6082" s="52">
        <v>36659246.345655426</v>
      </c>
      <c r="G6082" s="52">
        <v>0</v>
      </c>
      <c r="H6082" s="52">
        <v>0</v>
      </c>
      <c r="I6082" s="52">
        <v>0</v>
      </c>
      <c r="J6082" s="52">
        <v>0</v>
      </c>
      <c r="K6082" s="52">
        <v>0</v>
      </c>
      <c r="L6082" s="52">
        <v>45936596.863027871</v>
      </c>
      <c r="M6082" s="53">
        <v>82595843.208683297</v>
      </c>
    </row>
    <row r="6083" spans="1:13" x14ac:dyDescent="0.4">
      <c r="A6083" s="54"/>
      <c r="B6083" s="55">
        <v>6065</v>
      </c>
      <c r="C6083" s="55">
        <v>0</v>
      </c>
      <c r="D6083" s="55">
        <v>0</v>
      </c>
      <c r="E6083" s="55">
        <v>0</v>
      </c>
      <c r="F6083" s="55">
        <v>0</v>
      </c>
      <c r="G6083" s="55">
        <v>0</v>
      </c>
      <c r="H6083" s="55">
        <v>0</v>
      </c>
      <c r="I6083" s="55">
        <v>0</v>
      </c>
      <c r="J6083" s="55">
        <v>0</v>
      </c>
      <c r="K6083" s="55">
        <v>0</v>
      </c>
      <c r="L6083" s="55">
        <v>0</v>
      </c>
      <c r="M6083" s="56">
        <v>0</v>
      </c>
    </row>
    <row r="6084" spans="1:13" x14ac:dyDescent="0.4">
      <c r="A6084" s="51"/>
      <c r="B6084" s="52">
        <v>6066</v>
      </c>
      <c r="C6084" s="52">
        <v>0</v>
      </c>
      <c r="D6084" s="52">
        <v>0</v>
      </c>
      <c r="E6084" s="52">
        <v>39336106.804076478</v>
      </c>
      <c r="F6084" s="52">
        <v>7333908.9877746589</v>
      </c>
      <c r="G6084" s="52">
        <v>0</v>
      </c>
      <c r="H6084" s="52">
        <v>0</v>
      </c>
      <c r="I6084" s="52">
        <v>0</v>
      </c>
      <c r="J6084" s="52">
        <v>0</v>
      </c>
      <c r="K6084" s="52">
        <v>0</v>
      </c>
      <c r="L6084" s="52">
        <v>0</v>
      </c>
      <c r="M6084" s="53">
        <v>46670015.791851141</v>
      </c>
    </row>
    <row r="6085" spans="1:13" x14ac:dyDescent="0.4">
      <c r="A6085" s="54"/>
      <c r="B6085" s="55">
        <v>6067</v>
      </c>
      <c r="C6085" s="55">
        <v>0</v>
      </c>
      <c r="D6085" s="55">
        <v>0</v>
      </c>
      <c r="E6085" s="55">
        <v>0</v>
      </c>
      <c r="F6085" s="55">
        <v>0</v>
      </c>
      <c r="G6085" s="55">
        <v>0</v>
      </c>
      <c r="H6085" s="55">
        <v>0</v>
      </c>
      <c r="I6085" s="55">
        <v>0</v>
      </c>
      <c r="J6085" s="55">
        <v>0</v>
      </c>
      <c r="K6085" s="55">
        <v>0</v>
      </c>
      <c r="L6085" s="55">
        <v>0</v>
      </c>
      <c r="M6085" s="56">
        <v>0</v>
      </c>
    </row>
    <row r="6086" spans="1:13" x14ac:dyDescent="0.4">
      <c r="A6086" s="51"/>
      <c r="B6086" s="52">
        <v>6068</v>
      </c>
      <c r="C6086" s="52">
        <v>0</v>
      </c>
      <c r="D6086" s="52">
        <v>0</v>
      </c>
      <c r="E6086" s="52">
        <v>0</v>
      </c>
      <c r="F6086" s="52">
        <v>6270171.0095109958</v>
      </c>
      <c r="G6086" s="52">
        <v>0</v>
      </c>
      <c r="H6086" s="52">
        <v>0</v>
      </c>
      <c r="I6086" s="52">
        <v>0</v>
      </c>
      <c r="J6086" s="52">
        <v>0</v>
      </c>
      <c r="K6086" s="52">
        <v>6767885.1048779469</v>
      </c>
      <c r="L6086" s="52">
        <v>0</v>
      </c>
      <c r="M6086" s="53">
        <v>13038056.114388945</v>
      </c>
    </row>
    <row r="6087" spans="1:13" x14ac:dyDescent="0.4">
      <c r="A6087" s="54"/>
      <c r="B6087" s="55">
        <v>6069</v>
      </c>
      <c r="C6087" s="55">
        <v>0</v>
      </c>
      <c r="D6087" s="55">
        <v>0</v>
      </c>
      <c r="E6087" s="55">
        <v>0</v>
      </c>
      <c r="F6087" s="55">
        <v>0</v>
      </c>
      <c r="G6087" s="55">
        <v>0</v>
      </c>
      <c r="H6087" s="55">
        <v>319069255.47161883</v>
      </c>
      <c r="I6087" s="55">
        <v>0</v>
      </c>
      <c r="J6087" s="55">
        <v>0</v>
      </c>
      <c r="K6087" s="55">
        <v>15517465.56858445</v>
      </c>
      <c r="L6087" s="55">
        <v>6108085.4739626423</v>
      </c>
      <c r="M6087" s="56">
        <v>354055842.57095647</v>
      </c>
    </row>
    <row r="6088" spans="1:13" x14ac:dyDescent="0.4">
      <c r="A6088" s="51"/>
      <c r="B6088" s="52">
        <v>6070</v>
      </c>
      <c r="C6088" s="52">
        <v>0</v>
      </c>
      <c r="D6088" s="52">
        <v>0</v>
      </c>
      <c r="E6088" s="52">
        <v>0</v>
      </c>
      <c r="F6088" s="52">
        <v>0</v>
      </c>
      <c r="G6088" s="52">
        <v>12273026.265426748</v>
      </c>
      <c r="H6088" s="52">
        <v>48607705.986487158</v>
      </c>
      <c r="I6088" s="52">
        <v>0</v>
      </c>
      <c r="J6088" s="52">
        <v>0</v>
      </c>
      <c r="K6088" s="52">
        <v>0</v>
      </c>
      <c r="L6088" s="52">
        <v>0</v>
      </c>
      <c r="M6088" s="53">
        <v>60880732.251913905</v>
      </c>
    </row>
    <row r="6089" spans="1:13" x14ac:dyDescent="0.4">
      <c r="A6089" s="54"/>
      <c r="B6089" s="55">
        <v>6071</v>
      </c>
      <c r="C6089" s="55">
        <v>0</v>
      </c>
      <c r="D6089" s="55">
        <v>0</v>
      </c>
      <c r="E6089" s="55">
        <v>0</v>
      </c>
      <c r="F6089" s="55">
        <v>33071603.435317472</v>
      </c>
      <c r="G6089" s="55">
        <v>0</v>
      </c>
      <c r="H6089" s="55">
        <v>0</v>
      </c>
      <c r="I6089" s="55">
        <v>0</v>
      </c>
      <c r="J6089" s="55">
        <v>0</v>
      </c>
      <c r="K6089" s="55">
        <v>0</v>
      </c>
      <c r="L6089" s="55">
        <v>9522730.8556354884</v>
      </c>
      <c r="M6089" s="56">
        <v>42594334.290952958</v>
      </c>
    </row>
    <row r="6090" spans="1:13" x14ac:dyDescent="0.4">
      <c r="A6090" s="51"/>
      <c r="B6090" s="52">
        <v>6072</v>
      </c>
      <c r="C6090" s="52">
        <v>0</v>
      </c>
      <c r="D6090" s="52">
        <v>0</v>
      </c>
      <c r="E6090" s="52">
        <v>0</v>
      </c>
      <c r="F6090" s="52">
        <v>0</v>
      </c>
      <c r="G6090" s="52">
        <v>0</v>
      </c>
      <c r="H6090" s="52">
        <v>7868071.8370842831</v>
      </c>
      <c r="I6090" s="52">
        <v>0</v>
      </c>
      <c r="J6090" s="52">
        <v>0</v>
      </c>
      <c r="K6090" s="52">
        <v>0</v>
      </c>
      <c r="L6090" s="52">
        <v>0</v>
      </c>
      <c r="M6090" s="53">
        <v>7868071.8370842831</v>
      </c>
    </row>
    <row r="6091" spans="1:13" x14ac:dyDescent="0.4">
      <c r="A6091" s="54"/>
      <c r="B6091" s="55">
        <v>6073</v>
      </c>
      <c r="C6091" s="55">
        <v>0</v>
      </c>
      <c r="D6091" s="55">
        <v>0</v>
      </c>
      <c r="E6091" s="55">
        <v>0</v>
      </c>
      <c r="F6091" s="55">
        <v>0</v>
      </c>
      <c r="G6091" s="55">
        <v>0</v>
      </c>
      <c r="H6091" s="55">
        <v>0</v>
      </c>
      <c r="I6091" s="55">
        <v>0</v>
      </c>
      <c r="J6091" s="55">
        <v>0</v>
      </c>
      <c r="K6091" s="55">
        <v>0</v>
      </c>
      <c r="L6091" s="55">
        <v>0</v>
      </c>
      <c r="M6091" s="56">
        <v>0</v>
      </c>
    </row>
    <row r="6092" spans="1:13" x14ac:dyDescent="0.4">
      <c r="A6092" s="51"/>
      <c r="B6092" s="52">
        <v>6074</v>
      </c>
      <c r="C6092" s="52">
        <v>0</v>
      </c>
      <c r="D6092" s="52">
        <v>0</v>
      </c>
      <c r="E6092" s="52">
        <v>0</v>
      </c>
      <c r="F6092" s="52">
        <v>0</v>
      </c>
      <c r="G6092" s="52">
        <v>0</v>
      </c>
      <c r="H6092" s="52">
        <v>0</v>
      </c>
      <c r="I6092" s="52">
        <v>0</v>
      </c>
      <c r="J6092" s="52">
        <v>0</v>
      </c>
      <c r="K6092" s="52">
        <v>0</v>
      </c>
      <c r="L6092" s="52">
        <v>0</v>
      </c>
      <c r="M6092" s="53">
        <v>0</v>
      </c>
    </row>
    <row r="6093" spans="1:13" x14ac:dyDescent="0.4">
      <c r="A6093" s="54"/>
      <c r="B6093" s="55">
        <v>6075</v>
      </c>
      <c r="C6093" s="55">
        <v>0</v>
      </c>
      <c r="D6093" s="55">
        <v>0</v>
      </c>
      <c r="E6093" s="55">
        <v>0</v>
      </c>
      <c r="F6093" s="55">
        <v>0</v>
      </c>
      <c r="G6093" s="55">
        <v>0</v>
      </c>
      <c r="H6093" s="55">
        <v>0</v>
      </c>
      <c r="I6093" s="55">
        <v>0</v>
      </c>
      <c r="J6093" s="55">
        <v>0</v>
      </c>
      <c r="K6093" s="55">
        <v>0</v>
      </c>
      <c r="L6093" s="55">
        <v>0</v>
      </c>
      <c r="M6093" s="56">
        <v>0</v>
      </c>
    </row>
    <row r="6094" spans="1:13" x14ac:dyDescent="0.4">
      <c r="A6094" s="51"/>
      <c r="B6094" s="52">
        <v>6076</v>
      </c>
      <c r="C6094" s="52">
        <v>0</v>
      </c>
      <c r="D6094" s="52">
        <v>0</v>
      </c>
      <c r="E6094" s="52">
        <v>0</v>
      </c>
      <c r="F6094" s="52">
        <v>0</v>
      </c>
      <c r="G6094" s="52">
        <v>0</v>
      </c>
      <c r="H6094" s="52">
        <v>0</v>
      </c>
      <c r="I6094" s="52">
        <v>0</v>
      </c>
      <c r="J6094" s="52">
        <v>0</v>
      </c>
      <c r="K6094" s="52">
        <v>0</v>
      </c>
      <c r="L6094" s="52">
        <v>0</v>
      </c>
      <c r="M6094" s="53">
        <v>0</v>
      </c>
    </row>
    <row r="6095" spans="1:13" x14ac:dyDescent="0.4">
      <c r="A6095" s="54"/>
      <c r="B6095" s="55">
        <v>6077</v>
      </c>
      <c r="C6095" s="55">
        <v>0</v>
      </c>
      <c r="D6095" s="55">
        <v>0</v>
      </c>
      <c r="E6095" s="55">
        <v>12757374.675096894</v>
      </c>
      <c r="F6095" s="55">
        <v>0</v>
      </c>
      <c r="G6095" s="55">
        <v>0</v>
      </c>
      <c r="H6095" s="55">
        <v>0</v>
      </c>
      <c r="I6095" s="55">
        <v>0</v>
      </c>
      <c r="J6095" s="55">
        <v>0</v>
      </c>
      <c r="K6095" s="55">
        <v>0</v>
      </c>
      <c r="L6095" s="55">
        <v>0</v>
      </c>
      <c r="M6095" s="56">
        <v>12757374.675096894</v>
      </c>
    </row>
    <row r="6096" spans="1:13" x14ac:dyDescent="0.4">
      <c r="A6096" s="51"/>
      <c r="B6096" s="52">
        <v>6078</v>
      </c>
      <c r="C6096" s="52">
        <v>0</v>
      </c>
      <c r="D6096" s="52">
        <v>0</v>
      </c>
      <c r="E6096" s="52">
        <v>0</v>
      </c>
      <c r="F6096" s="52">
        <v>0</v>
      </c>
      <c r="G6096" s="52">
        <v>0</v>
      </c>
      <c r="H6096" s="52">
        <v>0</v>
      </c>
      <c r="I6096" s="52">
        <v>0</v>
      </c>
      <c r="J6096" s="52">
        <v>0</v>
      </c>
      <c r="K6096" s="52">
        <v>0</v>
      </c>
      <c r="L6096" s="52">
        <v>0</v>
      </c>
      <c r="M6096" s="53">
        <v>0</v>
      </c>
    </row>
    <row r="6097" spans="1:13" x14ac:dyDescent="0.4">
      <c r="A6097" s="54"/>
      <c r="B6097" s="55">
        <v>6079</v>
      </c>
      <c r="C6097" s="55">
        <v>5859663.7811837094</v>
      </c>
      <c r="D6097" s="55">
        <v>374946347.58664763</v>
      </c>
      <c r="E6097" s="55">
        <v>0</v>
      </c>
      <c r="F6097" s="55">
        <v>0</v>
      </c>
      <c r="G6097" s="55">
        <v>0</v>
      </c>
      <c r="H6097" s="55">
        <v>0</v>
      </c>
      <c r="I6097" s="55">
        <v>0</v>
      </c>
      <c r="J6097" s="55">
        <v>0</v>
      </c>
      <c r="K6097" s="55">
        <v>0</v>
      </c>
      <c r="L6097" s="55">
        <v>0</v>
      </c>
      <c r="M6097" s="56">
        <v>380806011.36783135</v>
      </c>
    </row>
    <row r="6098" spans="1:13" x14ac:dyDescent="0.4">
      <c r="A6098" s="51"/>
      <c r="B6098" s="52">
        <v>6080</v>
      </c>
      <c r="C6098" s="52">
        <v>0</v>
      </c>
      <c r="D6098" s="52">
        <v>0</v>
      </c>
      <c r="E6098" s="52">
        <v>0</v>
      </c>
      <c r="F6098" s="52">
        <v>0</v>
      </c>
      <c r="G6098" s="52">
        <v>0</v>
      </c>
      <c r="H6098" s="52">
        <v>0</v>
      </c>
      <c r="I6098" s="52">
        <v>0</v>
      </c>
      <c r="J6098" s="52">
        <v>0</v>
      </c>
      <c r="K6098" s="52">
        <v>0</v>
      </c>
      <c r="L6098" s="52">
        <v>49598658.577647254</v>
      </c>
      <c r="M6098" s="53">
        <v>49598658.577647254</v>
      </c>
    </row>
    <row r="6099" spans="1:13" x14ac:dyDescent="0.4">
      <c r="A6099" s="54"/>
      <c r="B6099" s="55">
        <v>6081</v>
      </c>
      <c r="C6099" s="55">
        <v>6377165.9169057803</v>
      </c>
      <c r="D6099" s="55">
        <v>0</v>
      </c>
      <c r="E6099" s="55">
        <v>0</v>
      </c>
      <c r="F6099" s="55">
        <v>0</v>
      </c>
      <c r="G6099" s="55">
        <v>0</v>
      </c>
      <c r="H6099" s="55">
        <v>0</v>
      </c>
      <c r="I6099" s="55">
        <v>0</v>
      </c>
      <c r="J6099" s="55">
        <v>0</v>
      </c>
      <c r="K6099" s="55">
        <v>0</v>
      </c>
      <c r="L6099" s="55">
        <v>0</v>
      </c>
      <c r="M6099" s="56">
        <v>25524613.634516843</v>
      </c>
    </row>
    <row r="6100" spans="1:13" x14ac:dyDescent="0.4">
      <c r="A6100" s="51"/>
      <c r="B6100" s="52">
        <v>6082</v>
      </c>
      <c r="C6100" s="52">
        <v>0</v>
      </c>
      <c r="D6100" s="52">
        <v>0</v>
      </c>
      <c r="E6100" s="52">
        <v>0</v>
      </c>
      <c r="F6100" s="52">
        <v>0</v>
      </c>
      <c r="G6100" s="52">
        <v>0</v>
      </c>
      <c r="H6100" s="52">
        <v>0</v>
      </c>
      <c r="I6100" s="52">
        <v>0</v>
      </c>
      <c r="J6100" s="52">
        <v>0</v>
      </c>
      <c r="K6100" s="52">
        <v>0</v>
      </c>
      <c r="L6100" s="52">
        <v>0</v>
      </c>
      <c r="M6100" s="53">
        <v>7649736.0057013668</v>
      </c>
    </row>
    <row r="6101" spans="1:13" x14ac:dyDescent="0.4">
      <c r="A6101" s="54"/>
      <c r="B6101" s="55">
        <v>6083</v>
      </c>
      <c r="C6101" s="55">
        <v>0</v>
      </c>
      <c r="D6101" s="55">
        <v>0</v>
      </c>
      <c r="E6101" s="55">
        <v>0</v>
      </c>
      <c r="F6101" s="55">
        <v>0</v>
      </c>
      <c r="G6101" s="55">
        <v>9633186.5338063631</v>
      </c>
      <c r="H6101" s="55">
        <v>69065469.83547765</v>
      </c>
      <c r="I6101" s="55">
        <v>0</v>
      </c>
      <c r="J6101" s="55">
        <v>0</v>
      </c>
      <c r="K6101" s="55">
        <v>0</v>
      </c>
      <c r="L6101" s="55">
        <v>0</v>
      </c>
      <c r="M6101" s="56">
        <v>78698656.369284019</v>
      </c>
    </row>
    <row r="6102" spans="1:13" x14ac:dyDescent="0.4">
      <c r="A6102" s="51"/>
      <c r="B6102" s="52">
        <v>6084</v>
      </c>
      <c r="C6102" s="52">
        <v>12040647.479170725</v>
      </c>
      <c r="D6102" s="52">
        <v>0</v>
      </c>
      <c r="E6102" s="52">
        <v>0</v>
      </c>
      <c r="F6102" s="52">
        <v>5850815.8266137876</v>
      </c>
      <c r="G6102" s="52">
        <v>0</v>
      </c>
      <c r="H6102" s="52">
        <v>0</v>
      </c>
      <c r="I6102" s="52">
        <v>0</v>
      </c>
      <c r="J6102" s="52">
        <v>0</v>
      </c>
      <c r="K6102" s="52">
        <v>0</v>
      </c>
      <c r="L6102" s="52">
        <v>0</v>
      </c>
      <c r="M6102" s="53">
        <v>17891463.305784512</v>
      </c>
    </row>
    <row r="6103" spans="1:13" x14ac:dyDescent="0.4">
      <c r="A6103" s="54"/>
      <c r="B6103" s="55">
        <v>6085</v>
      </c>
      <c r="C6103" s="55">
        <v>0</v>
      </c>
      <c r="D6103" s="55">
        <v>0</v>
      </c>
      <c r="E6103" s="55">
        <v>0</v>
      </c>
      <c r="F6103" s="55">
        <v>0</v>
      </c>
      <c r="G6103" s="55">
        <v>0</v>
      </c>
      <c r="H6103" s="55">
        <v>0</v>
      </c>
      <c r="I6103" s="55">
        <v>0</v>
      </c>
      <c r="J6103" s="55">
        <v>0</v>
      </c>
      <c r="K6103" s="55">
        <v>0</v>
      </c>
      <c r="L6103" s="55">
        <v>72213252.356802166</v>
      </c>
      <c r="M6103" s="56">
        <v>72213252.356802166</v>
      </c>
    </row>
    <row r="6104" spans="1:13" x14ac:dyDescent="0.4">
      <c r="A6104" s="51"/>
      <c r="B6104" s="52">
        <v>6086</v>
      </c>
      <c r="C6104" s="52">
        <v>0</v>
      </c>
      <c r="D6104" s="52">
        <v>0</v>
      </c>
      <c r="E6104" s="52">
        <v>0</v>
      </c>
      <c r="F6104" s="52">
        <v>0</v>
      </c>
      <c r="G6104" s="52">
        <v>0</v>
      </c>
      <c r="H6104" s="52">
        <v>0</v>
      </c>
      <c r="I6104" s="52">
        <v>0</v>
      </c>
      <c r="J6104" s="52">
        <v>0</v>
      </c>
      <c r="K6104" s="52">
        <v>6362943.6603019852</v>
      </c>
      <c r="L6104" s="52">
        <v>0</v>
      </c>
      <c r="M6104" s="53">
        <v>179126435.21605045</v>
      </c>
    </row>
    <row r="6105" spans="1:13" x14ac:dyDescent="0.4">
      <c r="A6105" s="54"/>
      <c r="B6105" s="55">
        <v>6087</v>
      </c>
      <c r="C6105" s="55">
        <v>5808101.7209519269</v>
      </c>
      <c r="D6105" s="55">
        <v>0</v>
      </c>
      <c r="E6105" s="55">
        <v>0</v>
      </c>
      <c r="F6105" s="55">
        <v>0</v>
      </c>
      <c r="G6105" s="55">
        <v>0</v>
      </c>
      <c r="H6105" s="55">
        <v>0</v>
      </c>
      <c r="I6105" s="55">
        <v>0</v>
      </c>
      <c r="J6105" s="55">
        <v>0</v>
      </c>
      <c r="K6105" s="55">
        <v>7369818.5484010624</v>
      </c>
      <c r="L6105" s="55">
        <v>0</v>
      </c>
      <c r="M6105" s="56">
        <v>13177920.269352987</v>
      </c>
    </row>
    <row r="6106" spans="1:13" x14ac:dyDescent="0.4">
      <c r="A6106" s="51"/>
      <c r="B6106" s="52">
        <v>6088</v>
      </c>
      <c r="C6106" s="52">
        <v>0</v>
      </c>
      <c r="D6106" s="52">
        <v>0</v>
      </c>
      <c r="E6106" s="52">
        <v>0</v>
      </c>
      <c r="F6106" s="52">
        <v>0</v>
      </c>
      <c r="G6106" s="52">
        <v>0</v>
      </c>
      <c r="H6106" s="52">
        <v>6014171.5549000474</v>
      </c>
      <c r="I6106" s="52">
        <v>0</v>
      </c>
      <c r="J6106" s="52">
        <v>0</v>
      </c>
      <c r="K6106" s="52">
        <v>0</v>
      </c>
      <c r="L6106" s="52">
        <v>18794716.912938867</v>
      </c>
      <c r="M6106" s="53">
        <v>24808888.467838913</v>
      </c>
    </row>
    <row r="6107" spans="1:13" x14ac:dyDescent="0.4">
      <c r="A6107" s="54"/>
      <c r="B6107" s="55">
        <v>6089</v>
      </c>
      <c r="C6107" s="55">
        <v>0</v>
      </c>
      <c r="D6107" s="55">
        <v>0</v>
      </c>
      <c r="E6107" s="55">
        <v>0</v>
      </c>
      <c r="F6107" s="55">
        <v>0</v>
      </c>
      <c r="G6107" s="55">
        <v>0</v>
      </c>
      <c r="H6107" s="55">
        <v>0</v>
      </c>
      <c r="I6107" s="55">
        <v>0</v>
      </c>
      <c r="J6107" s="55">
        <v>0</v>
      </c>
      <c r="K6107" s="55">
        <v>0</v>
      </c>
      <c r="L6107" s="55">
        <v>8209148.706633254</v>
      </c>
      <c r="M6107" s="56">
        <v>18214335.791223098</v>
      </c>
    </row>
    <row r="6108" spans="1:13" x14ac:dyDescent="0.4">
      <c r="A6108" s="51"/>
      <c r="B6108" s="52">
        <v>6090</v>
      </c>
      <c r="C6108" s="52">
        <v>0</v>
      </c>
      <c r="D6108" s="52">
        <v>0</v>
      </c>
      <c r="E6108" s="52">
        <v>0</v>
      </c>
      <c r="F6108" s="52">
        <v>27026021.40836798</v>
      </c>
      <c r="G6108" s="52">
        <v>0</v>
      </c>
      <c r="H6108" s="52">
        <v>0</v>
      </c>
      <c r="I6108" s="52">
        <v>6341829.8225052897</v>
      </c>
      <c r="J6108" s="52">
        <v>0</v>
      </c>
      <c r="K6108" s="52">
        <v>0</v>
      </c>
      <c r="L6108" s="52">
        <v>0</v>
      </c>
      <c r="M6108" s="53">
        <v>33367851.230873272</v>
      </c>
    </row>
    <row r="6109" spans="1:13" x14ac:dyDescent="0.4">
      <c r="A6109" s="54"/>
      <c r="B6109" s="55">
        <v>6091</v>
      </c>
      <c r="C6109" s="55">
        <v>0</v>
      </c>
      <c r="D6109" s="55">
        <v>0</v>
      </c>
      <c r="E6109" s="55">
        <v>0</v>
      </c>
      <c r="F6109" s="55">
        <v>0</v>
      </c>
      <c r="G6109" s="55">
        <v>0</v>
      </c>
      <c r="H6109" s="55">
        <v>0</v>
      </c>
      <c r="I6109" s="55">
        <v>275511295.54486912</v>
      </c>
      <c r="J6109" s="55">
        <v>0</v>
      </c>
      <c r="K6109" s="55">
        <v>0</v>
      </c>
      <c r="L6109" s="55">
        <v>0</v>
      </c>
      <c r="M6109" s="56">
        <v>275511295.54486912</v>
      </c>
    </row>
    <row r="6110" spans="1:13" x14ac:dyDescent="0.4">
      <c r="A6110" s="51"/>
      <c r="B6110" s="52">
        <v>6092</v>
      </c>
      <c r="C6110" s="52">
        <v>0</v>
      </c>
      <c r="D6110" s="52">
        <v>0</v>
      </c>
      <c r="E6110" s="52">
        <v>0</v>
      </c>
      <c r="F6110" s="52">
        <v>0</v>
      </c>
      <c r="G6110" s="52">
        <v>0</v>
      </c>
      <c r="H6110" s="52">
        <v>0</v>
      </c>
      <c r="I6110" s="52">
        <v>0</v>
      </c>
      <c r="J6110" s="52">
        <v>0</v>
      </c>
      <c r="K6110" s="52">
        <v>0</v>
      </c>
      <c r="L6110" s="52">
        <v>0</v>
      </c>
      <c r="M6110" s="53">
        <v>0</v>
      </c>
    </row>
    <row r="6111" spans="1:13" x14ac:dyDescent="0.4">
      <c r="A6111" s="54"/>
      <c r="B6111" s="55">
        <v>6093</v>
      </c>
      <c r="C6111" s="55">
        <v>0</v>
      </c>
      <c r="D6111" s="55">
        <v>0</v>
      </c>
      <c r="E6111" s="55">
        <v>0</v>
      </c>
      <c r="F6111" s="55">
        <v>0</v>
      </c>
      <c r="G6111" s="55">
        <v>0</v>
      </c>
      <c r="H6111" s="55">
        <v>0</v>
      </c>
      <c r="I6111" s="55">
        <v>0</v>
      </c>
      <c r="J6111" s="55">
        <v>29943321.036793537</v>
      </c>
      <c r="K6111" s="55">
        <v>0</v>
      </c>
      <c r="L6111" s="55">
        <v>0</v>
      </c>
      <c r="M6111" s="56">
        <v>0</v>
      </c>
    </row>
    <row r="6112" spans="1:13" x14ac:dyDescent="0.4">
      <c r="A6112" s="51"/>
      <c r="B6112" s="52">
        <v>6094</v>
      </c>
      <c r="C6112" s="52">
        <v>0</v>
      </c>
      <c r="D6112" s="52">
        <v>8843749.7177207265</v>
      </c>
      <c r="E6112" s="52">
        <v>0</v>
      </c>
      <c r="F6112" s="52">
        <v>0</v>
      </c>
      <c r="G6112" s="52">
        <v>0</v>
      </c>
      <c r="H6112" s="52">
        <v>0</v>
      </c>
      <c r="I6112" s="52">
        <v>0</v>
      </c>
      <c r="J6112" s="52">
        <v>7011094.9356485009</v>
      </c>
      <c r="K6112" s="52">
        <v>0</v>
      </c>
      <c r="L6112" s="52">
        <v>0</v>
      </c>
      <c r="M6112" s="53">
        <v>8843749.7177207265</v>
      </c>
    </row>
    <row r="6113" spans="1:13" x14ac:dyDescent="0.4">
      <c r="A6113" s="54"/>
      <c r="B6113" s="55">
        <v>6095</v>
      </c>
      <c r="C6113" s="55">
        <v>0</v>
      </c>
      <c r="D6113" s="55">
        <v>23780684.259417761</v>
      </c>
      <c r="E6113" s="55">
        <v>0</v>
      </c>
      <c r="F6113" s="55">
        <v>0</v>
      </c>
      <c r="G6113" s="55">
        <v>0</v>
      </c>
      <c r="H6113" s="55">
        <v>0</v>
      </c>
      <c r="I6113" s="55">
        <v>0</v>
      </c>
      <c r="J6113" s="55">
        <v>0</v>
      </c>
      <c r="K6113" s="55">
        <v>0</v>
      </c>
      <c r="L6113" s="55">
        <v>0</v>
      </c>
      <c r="M6113" s="56">
        <v>37200684.151093595</v>
      </c>
    </row>
    <row r="6114" spans="1:13" x14ac:dyDescent="0.4">
      <c r="A6114" s="51"/>
      <c r="B6114" s="52">
        <v>6096</v>
      </c>
      <c r="C6114" s="52">
        <v>0</v>
      </c>
      <c r="D6114" s="52">
        <v>0</v>
      </c>
      <c r="E6114" s="52">
        <v>0</v>
      </c>
      <c r="F6114" s="52">
        <v>0</v>
      </c>
      <c r="G6114" s="52">
        <v>0</v>
      </c>
      <c r="H6114" s="52">
        <v>59156252.806654885</v>
      </c>
      <c r="I6114" s="52">
        <v>0</v>
      </c>
      <c r="J6114" s="52">
        <v>5897525.4186979868</v>
      </c>
      <c r="K6114" s="52">
        <v>0</v>
      </c>
      <c r="L6114" s="52">
        <v>0</v>
      </c>
      <c r="M6114" s="53">
        <v>59156252.806654885</v>
      </c>
    </row>
    <row r="6115" spans="1:13" x14ac:dyDescent="0.4">
      <c r="A6115" s="54"/>
      <c r="B6115" s="55">
        <v>6097</v>
      </c>
      <c r="C6115" s="55">
        <v>0</v>
      </c>
      <c r="D6115" s="55">
        <v>0</v>
      </c>
      <c r="E6115" s="55">
        <v>0</v>
      </c>
      <c r="F6115" s="55">
        <v>0</v>
      </c>
      <c r="G6115" s="55">
        <v>9823803.2696044035</v>
      </c>
      <c r="H6115" s="55">
        <v>0</v>
      </c>
      <c r="I6115" s="55">
        <v>0</v>
      </c>
      <c r="J6115" s="55">
        <v>0</v>
      </c>
      <c r="K6115" s="55">
        <v>0</v>
      </c>
      <c r="L6115" s="55">
        <v>0</v>
      </c>
      <c r="M6115" s="56">
        <v>9823803.2696044035</v>
      </c>
    </row>
    <row r="6116" spans="1:13" x14ac:dyDescent="0.4">
      <c r="A6116" s="51"/>
      <c r="B6116" s="52">
        <v>6098</v>
      </c>
      <c r="C6116" s="52">
        <v>0</v>
      </c>
      <c r="D6116" s="52">
        <v>8540407.4998015538</v>
      </c>
      <c r="E6116" s="52">
        <v>0</v>
      </c>
      <c r="F6116" s="52">
        <v>0</v>
      </c>
      <c r="G6116" s="52">
        <v>0</v>
      </c>
      <c r="H6116" s="52">
        <v>0</v>
      </c>
      <c r="I6116" s="52">
        <v>0</v>
      </c>
      <c r="J6116" s="52">
        <v>0</v>
      </c>
      <c r="K6116" s="52">
        <v>0</v>
      </c>
      <c r="L6116" s="52">
        <v>6950913.0570222363</v>
      </c>
      <c r="M6116" s="53">
        <v>15491320.55682379</v>
      </c>
    </row>
    <row r="6117" spans="1:13" x14ac:dyDescent="0.4">
      <c r="A6117" s="54"/>
      <c r="B6117" s="55">
        <v>6099</v>
      </c>
      <c r="C6117" s="55">
        <v>0</v>
      </c>
      <c r="D6117" s="55">
        <v>0</v>
      </c>
      <c r="E6117" s="55">
        <v>0</v>
      </c>
      <c r="F6117" s="55">
        <v>0</v>
      </c>
      <c r="G6117" s="55">
        <v>0</v>
      </c>
      <c r="H6117" s="55">
        <v>0</v>
      </c>
      <c r="I6117" s="55">
        <v>0</v>
      </c>
      <c r="J6117" s="55">
        <v>0</v>
      </c>
      <c r="K6117" s="55">
        <v>7321436.33179837</v>
      </c>
      <c r="L6117" s="55">
        <v>0</v>
      </c>
      <c r="M6117" s="56">
        <v>13123131.586333403</v>
      </c>
    </row>
    <row r="6118" spans="1:13" x14ac:dyDescent="0.4">
      <c r="A6118" s="51"/>
      <c r="B6118" s="52">
        <v>6100</v>
      </c>
      <c r="C6118" s="52">
        <v>0</v>
      </c>
      <c r="D6118" s="52">
        <v>0</v>
      </c>
      <c r="E6118" s="52">
        <v>41123741.193793401</v>
      </c>
      <c r="F6118" s="52">
        <v>0</v>
      </c>
      <c r="G6118" s="52">
        <v>6789516.6216203906</v>
      </c>
      <c r="H6118" s="52">
        <v>0</v>
      </c>
      <c r="I6118" s="52">
        <v>0</v>
      </c>
      <c r="J6118" s="52">
        <v>0</v>
      </c>
      <c r="K6118" s="52">
        <v>6297968.2427881453</v>
      </c>
      <c r="L6118" s="52">
        <v>0</v>
      </c>
      <c r="M6118" s="53">
        <v>54211226.058201931</v>
      </c>
    </row>
    <row r="6119" spans="1:13" x14ac:dyDescent="0.4">
      <c r="A6119" s="54"/>
      <c r="B6119" s="55">
        <v>6101</v>
      </c>
      <c r="C6119" s="55">
        <v>0</v>
      </c>
      <c r="D6119" s="55">
        <v>0</v>
      </c>
      <c r="E6119" s="55">
        <v>0</v>
      </c>
      <c r="F6119" s="55">
        <v>0</v>
      </c>
      <c r="G6119" s="55">
        <v>0</v>
      </c>
      <c r="H6119" s="55">
        <v>0</v>
      </c>
      <c r="I6119" s="55">
        <v>0</v>
      </c>
      <c r="J6119" s="55">
        <v>0</v>
      </c>
      <c r="K6119" s="55">
        <v>0</v>
      </c>
      <c r="L6119" s="55">
        <v>0</v>
      </c>
      <c r="M6119" s="56">
        <v>0</v>
      </c>
    </row>
    <row r="6120" spans="1:13" x14ac:dyDescent="0.4">
      <c r="A6120" s="51"/>
      <c r="B6120" s="52">
        <v>6102</v>
      </c>
      <c r="C6120" s="52">
        <v>0</v>
      </c>
      <c r="D6120" s="52">
        <v>0</v>
      </c>
      <c r="E6120" s="52">
        <v>0</v>
      </c>
      <c r="F6120" s="52">
        <v>0</v>
      </c>
      <c r="G6120" s="52">
        <v>8131260.3242346384</v>
      </c>
      <c r="H6120" s="52">
        <v>0</v>
      </c>
      <c r="I6120" s="52">
        <v>0</v>
      </c>
      <c r="J6120" s="52">
        <v>0</v>
      </c>
      <c r="K6120" s="52">
        <v>0</v>
      </c>
      <c r="L6120" s="52">
        <v>0</v>
      </c>
      <c r="M6120" s="53">
        <v>8131260.3242346384</v>
      </c>
    </row>
    <row r="6121" spans="1:13" x14ac:dyDescent="0.4">
      <c r="A6121" s="54"/>
      <c r="B6121" s="55">
        <v>6103</v>
      </c>
      <c r="C6121" s="55">
        <v>0</v>
      </c>
      <c r="D6121" s="55">
        <v>0</v>
      </c>
      <c r="E6121" s="55">
        <v>0</v>
      </c>
      <c r="F6121" s="55">
        <v>0</v>
      </c>
      <c r="G6121" s="55">
        <v>0</v>
      </c>
      <c r="H6121" s="55">
        <v>0</v>
      </c>
      <c r="I6121" s="55">
        <v>0</v>
      </c>
      <c r="J6121" s="55">
        <v>7615589.2358868876</v>
      </c>
      <c r="K6121" s="55">
        <v>0</v>
      </c>
      <c r="L6121" s="55">
        <v>0</v>
      </c>
      <c r="M6121" s="56">
        <v>0</v>
      </c>
    </row>
    <row r="6122" spans="1:13" x14ac:dyDescent="0.4">
      <c r="A6122" s="51"/>
      <c r="B6122" s="52">
        <v>6104</v>
      </c>
      <c r="C6122" s="52">
        <v>6282394.6928172447</v>
      </c>
      <c r="D6122" s="52">
        <v>0</v>
      </c>
      <c r="E6122" s="52">
        <v>0</v>
      </c>
      <c r="F6122" s="52">
        <v>0</v>
      </c>
      <c r="G6122" s="52">
        <v>0</v>
      </c>
      <c r="H6122" s="52">
        <v>0</v>
      </c>
      <c r="I6122" s="52">
        <v>0</v>
      </c>
      <c r="J6122" s="52">
        <v>6017388.7029782087</v>
      </c>
      <c r="K6122" s="52">
        <v>9564762.1568905693</v>
      </c>
      <c r="L6122" s="52">
        <v>0</v>
      </c>
      <c r="M6122" s="53">
        <v>15847156.849707814</v>
      </c>
    </row>
    <row r="6123" spans="1:13" x14ac:dyDescent="0.4">
      <c r="A6123" s="54"/>
      <c r="B6123" s="55">
        <v>6105</v>
      </c>
      <c r="C6123" s="55">
        <v>16691578.839501765</v>
      </c>
      <c r="D6123" s="55">
        <v>0</v>
      </c>
      <c r="E6123" s="55">
        <v>0</v>
      </c>
      <c r="F6123" s="55">
        <v>0</v>
      </c>
      <c r="G6123" s="55">
        <v>0</v>
      </c>
      <c r="H6123" s="55">
        <v>5765019.3825262431</v>
      </c>
      <c r="I6123" s="55">
        <v>0</v>
      </c>
      <c r="J6123" s="55">
        <v>11941379.704285678</v>
      </c>
      <c r="K6123" s="55">
        <v>0</v>
      </c>
      <c r="L6123" s="55">
        <v>0</v>
      </c>
      <c r="M6123" s="56">
        <v>29405837.515281878</v>
      </c>
    </row>
    <row r="6124" spans="1:13" x14ac:dyDescent="0.4">
      <c r="A6124" s="51"/>
      <c r="B6124" s="52">
        <v>6106</v>
      </c>
      <c r="C6124" s="52">
        <v>0</v>
      </c>
      <c r="D6124" s="52">
        <v>0</v>
      </c>
      <c r="E6124" s="52">
        <v>0</v>
      </c>
      <c r="F6124" s="52">
        <v>0</v>
      </c>
      <c r="G6124" s="52">
        <v>0</v>
      </c>
      <c r="H6124" s="52">
        <v>0</v>
      </c>
      <c r="I6124" s="52">
        <v>0</v>
      </c>
      <c r="J6124" s="52">
        <v>0</v>
      </c>
      <c r="K6124" s="52">
        <v>0</v>
      </c>
      <c r="L6124" s="52">
        <v>0</v>
      </c>
      <c r="M6124" s="53">
        <v>14156045.933368225</v>
      </c>
    </row>
    <row r="6125" spans="1:13" x14ac:dyDescent="0.4">
      <c r="A6125" s="54"/>
      <c r="B6125" s="55">
        <v>6107</v>
      </c>
      <c r="C6125" s="55">
        <v>0</v>
      </c>
      <c r="D6125" s="55">
        <v>7648907.2033002973</v>
      </c>
      <c r="E6125" s="55">
        <v>0</v>
      </c>
      <c r="F6125" s="55">
        <v>0</v>
      </c>
      <c r="G6125" s="55">
        <v>0</v>
      </c>
      <c r="H6125" s="55">
        <v>8893446.8130768389</v>
      </c>
      <c r="I6125" s="55">
        <v>0</v>
      </c>
      <c r="J6125" s="55">
        <v>29885969.114402596</v>
      </c>
      <c r="K6125" s="55">
        <v>0</v>
      </c>
      <c r="L6125" s="55">
        <v>0</v>
      </c>
      <c r="M6125" s="56">
        <v>16542354.016377136</v>
      </c>
    </row>
    <row r="6126" spans="1:13" x14ac:dyDescent="0.4">
      <c r="A6126" s="51"/>
      <c r="B6126" s="52">
        <v>6108</v>
      </c>
      <c r="C6126" s="52">
        <v>0</v>
      </c>
      <c r="D6126" s="52">
        <v>0</v>
      </c>
      <c r="E6126" s="52">
        <v>0</v>
      </c>
      <c r="F6126" s="52">
        <v>0</v>
      </c>
      <c r="G6126" s="52">
        <v>0</v>
      </c>
      <c r="H6126" s="52">
        <v>0</v>
      </c>
      <c r="I6126" s="52">
        <v>0</v>
      </c>
      <c r="J6126" s="52">
        <v>0</v>
      </c>
      <c r="K6126" s="52">
        <v>0</v>
      </c>
      <c r="L6126" s="52">
        <v>0</v>
      </c>
      <c r="M6126" s="53">
        <v>0</v>
      </c>
    </row>
    <row r="6127" spans="1:13" x14ac:dyDescent="0.4">
      <c r="A6127" s="54"/>
      <c r="B6127" s="55">
        <v>6109</v>
      </c>
      <c r="C6127" s="55">
        <v>0</v>
      </c>
      <c r="D6127" s="55">
        <v>0</v>
      </c>
      <c r="E6127" s="55">
        <v>0</v>
      </c>
      <c r="F6127" s="55">
        <v>0</v>
      </c>
      <c r="G6127" s="55">
        <v>0</v>
      </c>
      <c r="H6127" s="55">
        <v>0</v>
      </c>
      <c r="I6127" s="55">
        <v>0</v>
      </c>
      <c r="J6127" s="55">
        <v>0</v>
      </c>
      <c r="K6127" s="55">
        <v>6462148.316070199</v>
      </c>
      <c r="L6127" s="55">
        <v>8102829.0766190561</v>
      </c>
      <c r="M6127" s="56">
        <v>14564977.392689254</v>
      </c>
    </row>
    <row r="6128" spans="1:13" x14ac:dyDescent="0.4">
      <c r="A6128" s="51"/>
      <c r="B6128" s="52">
        <v>6110</v>
      </c>
      <c r="C6128" s="52">
        <v>0</v>
      </c>
      <c r="D6128" s="52">
        <v>0</v>
      </c>
      <c r="E6128" s="52">
        <v>5762381.7948302114</v>
      </c>
      <c r="F6128" s="52">
        <v>0</v>
      </c>
      <c r="G6128" s="52">
        <v>0</v>
      </c>
      <c r="H6128" s="52">
        <v>0</v>
      </c>
      <c r="I6128" s="52">
        <v>0</v>
      </c>
      <c r="J6128" s="52">
        <v>0</v>
      </c>
      <c r="K6128" s="52">
        <v>0</v>
      </c>
      <c r="L6128" s="52">
        <v>0</v>
      </c>
      <c r="M6128" s="53">
        <v>5762381.7948302114</v>
      </c>
    </row>
    <row r="6129" spans="1:13" x14ac:dyDescent="0.4">
      <c r="A6129" s="54"/>
      <c r="B6129" s="55">
        <v>6111</v>
      </c>
      <c r="C6129" s="55">
        <v>0</v>
      </c>
      <c r="D6129" s="55">
        <v>0</v>
      </c>
      <c r="E6129" s="55">
        <v>0</v>
      </c>
      <c r="F6129" s="55">
        <v>0</v>
      </c>
      <c r="G6129" s="55">
        <v>0</v>
      </c>
      <c r="H6129" s="55">
        <v>0</v>
      </c>
      <c r="I6129" s="55">
        <v>0</v>
      </c>
      <c r="J6129" s="55">
        <v>0</v>
      </c>
      <c r="K6129" s="55">
        <v>0</v>
      </c>
      <c r="L6129" s="55">
        <v>0</v>
      </c>
      <c r="M6129" s="56">
        <v>0</v>
      </c>
    </row>
    <row r="6130" spans="1:13" x14ac:dyDescent="0.4">
      <c r="A6130" s="51"/>
      <c r="B6130" s="52">
        <v>6112</v>
      </c>
      <c r="C6130" s="52">
        <v>0</v>
      </c>
      <c r="D6130" s="52">
        <v>8651269.7972039655</v>
      </c>
      <c r="E6130" s="52">
        <v>28523195.697405335</v>
      </c>
      <c r="F6130" s="52">
        <v>0</v>
      </c>
      <c r="G6130" s="52">
        <v>0</v>
      </c>
      <c r="H6130" s="52">
        <v>0</v>
      </c>
      <c r="I6130" s="52">
        <v>0</v>
      </c>
      <c r="J6130" s="52">
        <v>0</v>
      </c>
      <c r="K6130" s="52">
        <v>0</v>
      </c>
      <c r="L6130" s="52">
        <v>0</v>
      </c>
      <c r="M6130" s="53">
        <v>37174465.494609304</v>
      </c>
    </row>
    <row r="6131" spans="1:13" x14ac:dyDescent="0.4">
      <c r="A6131" s="54"/>
      <c r="B6131" s="55">
        <v>6113</v>
      </c>
      <c r="C6131" s="55">
        <v>0</v>
      </c>
      <c r="D6131" s="55">
        <v>0</v>
      </c>
      <c r="E6131" s="55">
        <v>0</v>
      </c>
      <c r="F6131" s="55">
        <v>0</v>
      </c>
      <c r="G6131" s="55">
        <v>7454758.455567576</v>
      </c>
      <c r="H6131" s="55">
        <v>13638190.825183377</v>
      </c>
      <c r="I6131" s="55">
        <v>0</v>
      </c>
      <c r="J6131" s="55">
        <v>0</v>
      </c>
      <c r="K6131" s="55">
        <v>0</v>
      </c>
      <c r="L6131" s="55">
        <v>0</v>
      </c>
      <c r="M6131" s="56">
        <v>28329132.443108872</v>
      </c>
    </row>
    <row r="6132" spans="1:13" x14ac:dyDescent="0.4">
      <c r="A6132" s="51"/>
      <c r="B6132" s="52">
        <v>6114</v>
      </c>
      <c r="C6132" s="52">
        <v>0</v>
      </c>
      <c r="D6132" s="52">
        <v>0</v>
      </c>
      <c r="E6132" s="52">
        <v>0</v>
      </c>
      <c r="F6132" s="52">
        <v>0</v>
      </c>
      <c r="G6132" s="52">
        <v>0</v>
      </c>
      <c r="H6132" s="52">
        <v>0</v>
      </c>
      <c r="I6132" s="52">
        <v>0</v>
      </c>
      <c r="J6132" s="52">
        <v>7032207.0350239333</v>
      </c>
      <c r="K6132" s="52">
        <v>0</v>
      </c>
      <c r="L6132" s="52">
        <v>0</v>
      </c>
      <c r="M6132" s="53">
        <v>0</v>
      </c>
    </row>
    <row r="6133" spans="1:13" x14ac:dyDescent="0.4">
      <c r="A6133" s="54"/>
      <c r="B6133" s="55">
        <v>6115</v>
      </c>
      <c r="C6133" s="55">
        <v>0</v>
      </c>
      <c r="D6133" s="55">
        <v>0</v>
      </c>
      <c r="E6133" s="55">
        <v>0</v>
      </c>
      <c r="F6133" s="55">
        <v>0</v>
      </c>
      <c r="G6133" s="55">
        <v>0</v>
      </c>
      <c r="H6133" s="55">
        <v>0</v>
      </c>
      <c r="I6133" s="55">
        <v>0</v>
      </c>
      <c r="J6133" s="55">
        <v>0</v>
      </c>
      <c r="K6133" s="55">
        <v>0</v>
      </c>
      <c r="L6133" s="55">
        <v>0</v>
      </c>
      <c r="M6133" s="56">
        <v>0</v>
      </c>
    </row>
    <row r="6134" spans="1:13" x14ac:dyDescent="0.4">
      <c r="A6134" s="51"/>
      <c r="B6134" s="52">
        <v>6116</v>
      </c>
      <c r="C6134" s="52">
        <v>0</v>
      </c>
      <c r="D6134" s="52">
        <v>0</v>
      </c>
      <c r="E6134" s="52">
        <v>0</v>
      </c>
      <c r="F6134" s="52">
        <v>0</v>
      </c>
      <c r="G6134" s="52">
        <v>0</v>
      </c>
      <c r="H6134" s="52">
        <v>0</v>
      </c>
      <c r="I6134" s="52">
        <v>0</v>
      </c>
      <c r="J6134" s="52">
        <v>9157623.1780262627</v>
      </c>
      <c r="K6134" s="52">
        <v>0</v>
      </c>
      <c r="L6134" s="52">
        <v>0</v>
      </c>
      <c r="M6134" s="53">
        <v>12012052.245101968</v>
      </c>
    </row>
    <row r="6135" spans="1:13" x14ac:dyDescent="0.4">
      <c r="A6135" s="54"/>
      <c r="B6135" s="55">
        <v>6117</v>
      </c>
      <c r="C6135" s="55">
        <v>0</v>
      </c>
      <c r="D6135" s="55">
        <v>0</v>
      </c>
      <c r="E6135" s="55">
        <v>0</v>
      </c>
      <c r="F6135" s="55">
        <v>0</v>
      </c>
      <c r="G6135" s="55">
        <v>0</v>
      </c>
      <c r="H6135" s="55">
        <v>0</v>
      </c>
      <c r="I6135" s="55">
        <v>0</v>
      </c>
      <c r="J6135" s="55">
        <v>0</v>
      </c>
      <c r="K6135" s="55">
        <v>0</v>
      </c>
      <c r="L6135" s="55">
        <v>0</v>
      </c>
      <c r="M6135" s="56">
        <v>0</v>
      </c>
    </row>
    <row r="6136" spans="1:13" x14ac:dyDescent="0.4">
      <c r="A6136" s="51"/>
      <c r="B6136" s="52">
        <v>6118</v>
      </c>
      <c r="C6136" s="52">
        <v>0</v>
      </c>
      <c r="D6136" s="52">
        <v>0</v>
      </c>
      <c r="E6136" s="52">
        <v>0</v>
      </c>
      <c r="F6136" s="52">
        <v>0</v>
      </c>
      <c r="G6136" s="52">
        <v>0</v>
      </c>
      <c r="H6136" s="52">
        <v>0</v>
      </c>
      <c r="I6136" s="52">
        <v>0</v>
      </c>
      <c r="J6136" s="52">
        <v>0</v>
      </c>
      <c r="K6136" s="52">
        <v>0</v>
      </c>
      <c r="L6136" s="52">
        <v>0</v>
      </c>
      <c r="M6136" s="53">
        <v>0</v>
      </c>
    </row>
    <row r="6137" spans="1:13" x14ac:dyDescent="0.4">
      <c r="A6137" s="54"/>
      <c r="B6137" s="55">
        <v>6119</v>
      </c>
      <c r="C6137" s="55">
        <v>6105545.6091881376</v>
      </c>
      <c r="D6137" s="55">
        <v>0</v>
      </c>
      <c r="E6137" s="55">
        <v>0</v>
      </c>
      <c r="F6137" s="55">
        <v>0</v>
      </c>
      <c r="G6137" s="55">
        <v>0</v>
      </c>
      <c r="H6137" s="55">
        <v>0</v>
      </c>
      <c r="I6137" s="55">
        <v>0</v>
      </c>
      <c r="J6137" s="55">
        <v>0</v>
      </c>
      <c r="K6137" s="55">
        <v>0</v>
      </c>
      <c r="L6137" s="55">
        <v>0</v>
      </c>
      <c r="M6137" s="56">
        <v>6105545.6091881376</v>
      </c>
    </row>
    <row r="6138" spans="1:13" x14ac:dyDescent="0.4">
      <c r="A6138" s="51"/>
      <c r="B6138" s="52">
        <v>6120</v>
      </c>
      <c r="C6138" s="52">
        <v>0</v>
      </c>
      <c r="D6138" s="52">
        <v>0</v>
      </c>
      <c r="E6138" s="52">
        <v>0</v>
      </c>
      <c r="F6138" s="52">
        <v>0</v>
      </c>
      <c r="G6138" s="52">
        <v>0</v>
      </c>
      <c r="H6138" s="52">
        <v>0</v>
      </c>
      <c r="I6138" s="52">
        <v>0</v>
      </c>
      <c r="J6138" s="52">
        <v>0</v>
      </c>
      <c r="K6138" s="52">
        <v>0</v>
      </c>
      <c r="L6138" s="52">
        <v>0</v>
      </c>
      <c r="M6138" s="53">
        <v>0</v>
      </c>
    </row>
    <row r="6139" spans="1:13" x14ac:dyDescent="0.4">
      <c r="A6139" s="54"/>
      <c r="B6139" s="55">
        <v>6121</v>
      </c>
      <c r="C6139" s="55">
        <v>0</v>
      </c>
      <c r="D6139" s="55">
        <v>0</v>
      </c>
      <c r="E6139" s="55">
        <v>0</v>
      </c>
      <c r="F6139" s="55">
        <v>0</v>
      </c>
      <c r="G6139" s="55">
        <v>0</v>
      </c>
      <c r="H6139" s="55">
        <v>15783144.095264344</v>
      </c>
      <c r="I6139" s="55">
        <v>0</v>
      </c>
      <c r="J6139" s="55">
        <v>0</v>
      </c>
      <c r="K6139" s="55">
        <v>0</v>
      </c>
      <c r="L6139" s="55">
        <v>0</v>
      </c>
      <c r="M6139" s="56">
        <v>15783144.095264344</v>
      </c>
    </row>
    <row r="6140" spans="1:13" x14ac:dyDescent="0.4">
      <c r="A6140" s="51"/>
      <c r="B6140" s="52">
        <v>6122</v>
      </c>
      <c r="C6140" s="52">
        <v>0</v>
      </c>
      <c r="D6140" s="52">
        <v>0</v>
      </c>
      <c r="E6140" s="52">
        <v>0</v>
      </c>
      <c r="F6140" s="52">
        <v>0</v>
      </c>
      <c r="G6140" s="52">
        <v>5900313.4122649096</v>
      </c>
      <c r="H6140" s="52">
        <v>0</v>
      </c>
      <c r="I6140" s="52">
        <v>0</v>
      </c>
      <c r="J6140" s="52">
        <v>0</v>
      </c>
      <c r="K6140" s="52">
        <v>0</v>
      </c>
      <c r="L6140" s="52">
        <v>0</v>
      </c>
      <c r="M6140" s="53">
        <v>5900313.4122649096</v>
      </c>
    </row>
    <row r="6141" spans="1:13" x14ac:dyDescent="0.4">
      <c r="A6141" s="54"/>
      <c r="B6141" s="55">
        <v>6123</v>
      </c>
      <c r="C6141" s="55">
        <v>0</v>
      </c>
      <c r="D6141" s="55">
        <v>0</v>
      </c>
      <c r="E6141" s="55">
        <v>0</v>
      </c>
      <c r="F6141" s="55">
        <v>0</v>
      </c>
      <c r="G6141" s="55">
        <v>0</v>
      </c>
      <c r="H6141" s="55">
        <v>0</v>
      </c>
      <c r="I6141" s="55">
        <v>0</v>
      </c>
      <c r="J6141" s="55">
        <v>0</v>
      </c>
      <c r="K6141" s="55">
        <v>0</v>
      </c>
      <c r="L6141" s="55">
        <v>0</v>
      </c>
      <c r="M6141" s="56">
        <v>0</v>
      </c>
    </row>
    <row r="6142" spans="1:13" x14ac:dyDescent="0.4">
      <c r="A6142" s="51"/>
      <c r="B6142" s="52">
        <v>6124</v>
      </c>
      <c r="C6142" s="52">
        <v>0</v>
      </c>
      <c r="D6142" s="52">
        <v>0</v>
      </c>
      <c r="E6142" s="52">
        <v>0</v>
      </c>
      <c r="F6142" s="52">
        <v>0</v>
      </c>
      <c r="G6142" s="52">
        <v>0</v>
      </c>
      <c r="H6142" s="52">
        <v>0</v>
      </c>
      <c r="I6142" s="52">
        <v>0</v>
      </c>
      <c r="J6142" s="52">
        <v>0</v>
      </c>
      <c r="K6142" s="52">
        <v>0</v>
      </c>
      <c r="L6142" s="52">
        <v>0</v>
      </c>
      <c r="M6142" s="53">
        <v>5826154.3280193377</v>
      </c>
    </row>
    <row r="6143" spans="1:13" x14ac:dyDescent="0.4">
      <c r="A6143" s="54"/>
      <c r="B6143" s="55">
        <v>6125</v>
      </c>
      <c r="C6143" s="55">
        <v>0</v>
      </c>
      <c r="D6143" s="55">
        <v>0</v>
      </c>
      <c r="E6143" s="55">
        <v>0</v>
      </c>
      <c r="F6143" s="55">
        <v>0</v>
      </c>
      <c r="G6143" s="55">
        <v>0</v>
      </c>
      <c r="H6143" s="55">
        <v>0</v>
      </c>
      <c r="I6143" s="55">
        <v>0</v>
      </c>
      <c r="J6143" s="55">
        <v>0</v>
      </c>
      <c r="K6143" s="55">
        <v>0</v>
      </c>
      <c r="L6143" s="55">
        <v>0</v>
      </c>
      <c r="M6143" s="56">
        <v>0</v>
      </c>
    </row>
    <row r="6144" spans="1:13" x14ac:dyDescent="0.4">
      <c r="A6144" s="51"/>
      <c r="B6144" s="52">
        <v>6126</v>
      </c>
      <c r="C6144" s="52">
        <v>0</v>
      </c>
      <c r="D6144" s="52">
        <v>0</v>
      </c>
      <c r="E6144" s="52">
        <v>0</v>
      </c>
      <c r="F6144" s="52">
        <v>0</v>
      </c>
      <c r="G6144" s="52">
        <v>0</v>
      </c>
      <c r="H6144" s="52">
        <v>0</v>
      </c>
      <c r="I6144" s="52">
        <v>0</v>
      </c>
      <c r="J6144" s="52">
        <v>0</v>
      </c>
      <c r="K6144" s="52">
        <v>0</v>
      </c>
      <c r="L6144" s="52">
        <v>0</v>
      </c>
      <c r="M6144" s="53">
        <v>0</v>
      </c>
    </row>
    <row r="6145" spans="1:13" x14ac:dyDescent="0.4">
      <c r="A6145" s="54"/>
      <c r="B6145" s="55">
        <v>6127</v>
      </c>
      <c r="C6145" s="55">
        <v>0</v>
      </c>
      <c r="D6145" s="55">
        <v>0</v>
      </c>
      <c r="E6145" s="55">
        <v>0</v>
      </c>
      <c r="F6145" s="55">
        <v>80239019.37191245</v>
      </c>
      <c r="G6145" s="55">
        <v>0</v>
      </c>
      <c r="H6145" s="55">
        <v>0</v>
      </c>
      <c r="I6145" s="55">
        <v>0</v>
      </c>
      <c r="J6145" s="55">
        <v>0</v>
      </c>
      <c r="K6145" s="55">
        <v>0</v>
      </c>
      <c r="L6145" s="55">
        <v>0</v>
      </c>
      <c r="M6145" s="56">
        <v>80239019.37191245</v>
      </c>
    </row>
    <row r="6146" spans="1:13" x14ac:dyDescent="0.4">
      <c r="A6146" s="51"/>
      <c r="B6146" s="52">
        <v>6128</v>
      </c>
      <c r="C6146" s="52">
        <v>0</v>
      </c>
      <c r="D6146" s="52">
        <v>0</v>
      </c>
      <c r="E6146" s="52">
        <v>0</v>
      </c>
      <c r="F6146" s="52">
        <v>0</v>
      </c>
      <c r="G6146" s="52">
        <v>26635893.510171264</v>
      </c>
      <c r="H6146" s="52">
        <v>0</v>
      </c>
      <c r="I6146" s="52">
        <v>0</v>
      </c>
      <c r="J6146" s="52">
        <v>0</v>
      </c>
      <c r="K6146" s="52">
        <v>0</v>
      </c>
      <c r="L6146" s="52">
        <v>0</v>
      </c>
      <c r="M6146" s="53">
        <v>26635893.510171264</v>
      </c>
    </row>
    <row r="6147" spans="1:13" x14ac:dyDescent="0.4">
      <c r="A6147" s="54"/>
      <c r="B6147" s="55">
        <v>6129</v>
      </c>
      <c r="C6147" s="55">
        <v>0</v>
      </c>
      <c r="D6147" s="55">
        <v>0</v>
      </c>
      <c r="E6147" s="55">
        <v>0</v>
      </c>
      <c r="F6147" s="55">
        <v>0</v>
      </c>
      <c r="G6147" s="55">
        <v>0</v>
      </c>
      <c r="H6147" s="55">
        <v>0</v>
      </c>
      <c r="I6147" s="55">
        <v>0</v>
      </c>
      <c r="J6147" s="55">
        <v>0</v>
      </c>
      <c r="K6147" s="55">
        <v>0</v>
      </c>
      <c r="L6147" s="55">
        <v>0</v>
      </c>
      <c r="M6147" s="56">
        <v>0</v>
      </c>
    </row>
    <row r="6148" spans="1:13" x14ac:dyDescent="0.4">
      <c r="A6148" s="51"/>
      <c r="B6148" s="52">
        <v>6130</v>
      </c>
      <c r="C6148" s="52">
        <v>0</v>
      </c>
      <c r="D6148" s="52">
        <v>0</v>
      </c>
      <c r="E6148" s="52">
        <v>0</v>
      </c>
      <c r="F6148" s="52">
        <v>0</v>
      </c>
      <c r="G6148" s="52">
        <v>0</v>
      </c>
      <c r="H6148" s="52">
        <v>0</v>
      </c>
      <c r="I6148" s="52">
        <v>0</v>
      </c>
      <c r="J6148" s="52">
        <v>0</v>
      </c>
      <c r="K6148" s="52">
        <v>0</v>
      </c>
      <c r="L6148" s="52">
        <v>0</v>
      </c>
      <c r="M6148" s="53">
        <v>0</v>
      </c>
    </row>
    <row r="6149" spans="1:13" x14ac:dyDescent="0.4">
      <c r="A6149" s="54"/>
      <c r="B6149" s="55">
        <v>6131</v>
      </c>
      <c r="C6149" s="55">
        <v>0</v>
      </c>
      <c r="D6149" s="55">
        <v>0</v>
      </c>
      <c r="E6149" s="55">
        <v>0</v>
      </c>
      <c r="F6149" s="55">
        <v>0</v>
      </c>
      <c r="G6149" s="55">
        <v>0</v>
      </c>
      <c r="H6149" s="55">
        <v>5836340.1802950967</v>
      </c>
      <c r="I6149" s="55">
        <v>0</v>
      </c>
      <c r="J6149" s="55">
        <v>0</v>
      </c>
      <c r="K6149" s="55">
        <v>0</v>
      </c>
      <c r="L6149" s="55">
        <v>0</v>
      </c>
      <c r="M6149" s="56">
        <v>5836340.1802950967</v>
      </c>
    </row>
    <row r="6150" spans="1:13" x14ac:dyDescent="0.4">
      <c r="A6150" s="51"/>
      <c r="B6150" s="52">
        <v>6132</v>
      </c>
      <c r="C6150" s="52">
        <v>6380994.8725130223</v>
      </c>
      <c r="D6150" s="52">
        <v>0</v>
      </c>
      <c r="E6150" s="52">
        <v>0</v>
      </c>
      <c r="F6150" s="52">
        <v>0</v>
      </c>
      <c r="G6150" s="52">
        <v>0</v>
      </c>
      <c r="H6150" s="52">
        <v>0</v>
      </c>
      <c r="I6150" s="52">
        <v>0</v>
      </c>
      <c r="J6150" s="52">
        <v>0</v>
      </c>
      <c r="K6150" s="52">
        <v>0</v>
      </c>
      <c r="L6150" s="52">
        <v>0</v>
      </c>
      <c r="M6150" s="53">
        <v>6380994.8725130223</v>
      </c>
    </row>
    <row r="6151" spans="1:13" x14ac:dyDescent="0.4">
      <c r="A6151" s="54"/>
      <c r="B6151" s="55">
        <v>6133</v>
      </c>
      <c r="C6151" s="55">
        <v>0</v>
      </c>
      <c r="D6151" s="55">
        <v>0</v>
      </c>
      <c r="E6151" s="55">
        <v>0</v>
      </c>
      <c r="F6151" s="55">
        <v>0</v>
      </c>
      <c r="G6151" s="55">
        <v>0</v>
      </c>
      <c r="H6151" s="55">
        <v>0</v>
      </c>
      <c r="I6151" s="55">
        <v>0</v>
      </c>
      <c r="J6151" s="55">
        <v>0</v>
      </c>
      <c r="K6151" s="55">
        <v>0</v>
      </c>
      <c r="L6151" s="55">
        <v>0</v>
      </c>
      <c r="M6151" s="56">
        <v>0</v>
      </c>
    </row>
    <row r="6152" spans="1:13" x14ac:dyDescent="0.4">
      <c r="A6152" s="51"/>
      <c r="B6152" s="52">
        <v>6134</v>
      </c>
      <c r="C6152" s="52">
        <v>0</v>
      </c>
      <c r="D6152" s="52">
        <v>0</v>
      </c>
      <c r="E6152" s="52">
        <v>0</v>
      </c>
      <c r="F6152" s="52">
        <v>0</v>
      </c>
      <c r="G6152" s="52">
        <v>9030326.0730497912</v>
      </c>
      <c r="H6152" s="52">
        <v>0</v>
      </c>
      <c r="I6152" s="52">
        <v>0</v>
      </c>
      <c r="J6152" s="52">
        <v>0</v>
      </c>
      <c r="K6152" s="52">
        <v>0</v>
      </c>
      <c r="L6152" s="52">
        <v>0</v>
      </c>
      <c r="M6152" s="53">
        <v>9030326.0730497912</v>
      </c>
    </row>
    <row r="6153" spans="1:13" x14ac:dyDescent="0.4">
      <c r="A6153" s="54"/>
      <c r="B6153" s="55">
        <v>6135</v>
      </c>
      <c r="C6153" s="55">
        <v>0</v>
      </c>
      <c r="D6153" s="55">
        <v>0</v>
      </c>
      <c r="E6153" s="55">
        <v>9889652.9258914664</v>
      </c>
      <c r="F6153" s="55">
        <v>0</v>
      </c>
      <c r="G6153" s="55">
        <v>0</v>
      </c>
      <c r="H6153" s="55">
        <v>0</v>
      </c>
      <c r="I6153" s="55">
        <v>0</v>
      </c>
      <c r="J6153" s="55">
        <v>0</v>
      </c>
      <c r="K6153" s="55">
        <v>0</v>
      </c>
      <c r="L6153" s="55">
        <v>0</v>
      </c>
      <c r="M6153" s="56">
        <v>9889652.9258914664</v>
      </c>
    </row>
    <row r="6154" spans="1:13" x14ac:dyDescent="0.4">
      <c r="A6154" s="51"/>
      <c r="B6154" s="52">
        <v>6136</v>
      </c>
      <c r="C6154" s="52">
        <v>0</v>
      </c>
      <c r="D6154" s="52">
        <v>0</v>
      </c>
      <c r="E6154" s="52">
        <v>0</v>
      </c>
      <c r="F6154" s="52">
        <v>0</v>
      </c>
      <c r="G6154" s="52">
        <v>0</v>
      </c>
      <c r="H6154" s="52">
        <v>0</v>
      </c>
      <c r="I6154" s="52">
        <v>23020402.51065271</v>
      </c>
      <c r="J6154" s="52">
        <v>0</v>
      </c>
      <c r="K6154" s="52">
        <v>0</v>
      </c>
      <c r="L6154" s="52">
        <v>6303952.1628788756</v>
      </c>
      <c r="M6154" s="53">
        <v>29324354.673531584</v>
      </c>
    </row>
    <row r="6155" spans="1:13" x14ac:dyDescent="0.4">
      <c r="A6155" s="54"/>
      <c r="B6155" s="55">
        <v>6137</v>
      </c>
      <c r="C6155" s="55">
        <v>0</v>
      </c>
      <c r="D6155" s="55">
        <v>0</v>
      </c>
      <c r="E6155" s="55">
        <v>0</v>
      </c>
      <c r="F6155" s="55">
        <v>0</v>
      </c>
      <c r="G6155" s="55">
        <v>0</v>
      </c>
      <c r="H6155" s="55">
        <v>6446448.1816758085</v>
      </c>
      <c r="I6155" s="55">
        <v>0</v>
      </c>
      <c r="J6155" s="55">
        <v>14133123.355349828</v>
      </c>
      <c r="K6155" s="55">
        <v>0</v>
      </c>
      <c r="L6155" s="55">
        <v>0</v>
      </c>
      <c r="M6155" s="56">
        <v>22621111.651452184</v>
      </c>
    </row>
    <row r="6156" spans="1:13" x14ac:dyDescent="0.4">
      <c r="A6156" s="51"/>
      <c r="B6156" s="52">
        <v>6138</v>
      </c>
      <c r="C6156" s="52">
        <v>0</v>
      </c>
      <c r="D6156" s="52">
        <v>0</v>
      </c>
      <c r="E6156" s="52">
        <v>0</v>
      </c>
      <c r="F6156" s="52">
        <v>0</v>
      </c>
      <c r="G6156" s="52">
        <v>0</v>
      </c>
      <c r="H6156" s="52">
        <v>0</v>
      </c>
      <c r="I6156" s="52">
        <v>0</v>
      </c>
      <c r="J6156" s="52">
        <v>0</v>
      </c>
      <c r="K6156" s="52">
        <v>0</v>
      </c>
      <c r="L6156" s="52">
        <v>0</v>
      </c>
      <c r="M6156" s="53">
        <v>0</v>
      </c>
    </row>
    <row r="6157" spans="1:13" x14ac:dyDescent="0.4">
      <c r="A6157" s="54"/>
      <c r="B6157" s="55">
        <v>6139</v>
      </c>
      <c r="C6157" s="55">
        <v>0</v>
      </c>
      <c r="D6157" s="55">
        <v>0</v>
      </c>
      <c r="E6157" s="55">
        <v>0</v>
      </c>
      <c r="F6157" s="55">
        <v>0</v>
      </c>
      <c r="G6157" s="55">
        <v>0</v>
      </c>
      <c r="H6157" s="55">
        <v>0</v>
      </c>
      <c r="I6157" s="55">
        <v>0</v>
      </c>
      <c r="J6157" s="55">
        <v>0</v>
      </c>
      <c r="K6157" s="55">
        <v>0</v>
      </c>
      <c r="L6157" s="55">
        <v>0</v>
      </c>
      <c r="M6157" s="56">
        <v>0</v>
      </c>
    </row>
    <row r="6158" spans="1:13" x14ac:dyDescent="0.4">
      <c r="A6158" s="51"/>
      <c r="B6158" s="52">
        <v>6140</v>
      </c>
      <c r="C6158" s="52">
        <v>0</v>
      </c>
      <c r="D6158" s="52">
        <v>0</v>
      </c>
      <c r="E6158" s="52">
        <v>7674666.5449026721</v>
      </c>
      <c r="F6158" s="52">
        <v>0</v>
      </c>
      <c r="G6158" s="52">
        <v>0</v>
      </c>
      <c r="H6158" s="52">
        <v>0</v>
      </c>
      <c r="I6158" s="52">
        <v>0</v>
      </c>
      <c r="J6158" s="52">
        <v>0</v>
      </c>
      <c r="K6158" s="52">
        <v>0</v>
      </c>
      <c r="L6158" s="52">
        <v>0</v>
      </c>
      <c r="M6158" s="53">
        <v>7674666.5449026721</v>
      </c>
    </row>
    <row r="6159" spans="1:13" x14ac:dyDescent="0.4">
      <c r="A6159" s="54"/>
      <c r="B6159" s="55">
        <v>6141</v>
      </c>
      <c r="C6159" s="55">
        <v>0</v>
      </c>
      <c r="D6159" s="55">
        <v>0</v>
      </c>
      <c r="E6159" s="55">
        <v>0</v>
      </c>
      <c r="F6159" s="55">
        <v>0</v>
      </c>
      <c r="G6159" s="55">
        <v>0</v>
      </c>
      <c r="H6159" s="55">
        <v>0</v>
      </c>
      <c r="I6159" s="55">
        <v>0</v>
      </c>
      <c r="J6159" s="55">
        <v>0</v>
      </c>
      <c r="K6159" s="55">
        <v>0</v>
      </c>
      <c r="L6159" s="55">
        <v>0</v>
      </c>
      <c r="M6159" s="56">
        <v>0</v>
      </c>
    </row>
    <row r="6160" spans="1:13" x14ac:dyDescent="0.4">
      <c r="A6160" s="51"/>
      <c r="B6160" s="52">
        <v>6142</v>
      </c>
      <c r="C6160" s="52">
        <v>0</v>
      </c>
      <c r="D6160" s="52">
        <v>0</v>
      </c>
      <c r="E6160" s="52">
        <v>0</v>
      </c>
      <c r="F6160" s="52">
        <v>0</v>
      </c>
      <c r="G6160" s="52">
        <v>0</v>
      </c>
      <c r="H6160" s="52">
        <v>0</v>
      </c>
      <c r="I6160" s="52">
        <v>19385591.026604649</v>
      </c>
      <c r="J6160" s="52">
        <v>1715851111.2876256</v>
      </c>
      <c r="K6160" s="52">
        <v>0</v>
      </c>
      <c r="L6160" s="52">
        <v>0</v>
      </c>
      <c r="M6160" s="53">
        <v>25378392.389629412</v>
      </c>
    </row>
    <row r="6161" spans="1:13" x14ac:dyDescent="0.4">
      <c r="A6161" s="54"/>
      <c r="B6161" s="55">
        <v>6143</v>
      </c>
      <c r="C6161" s="55">
        <v>0</v>
      </c>
      <c r="D6161" s="55">
        <v>0</v>
      </c>
      <c r="E6161" s="55">
        <v>0</v>
      </c>
      <c r="F6161" s="55">
        <v>0</v>
      </c>
      <c r="G6161" s="55">
        <v>0</v>
      </c>
      <c r="H6161" s="55">
        <v>0</v>
      </c>
      <c r="I6161" s="55">
        <v>0</v>
      </c>
      <c r="J6161" s="55">
        <v>6032423.9646507259</v>
      </c>
      <c r="K6161" s="55">
        <v>0</v>
      </c>
      <c r="L6161" s="55">
        <v>0</v>
      </c>
      <c r="M6161" s="56">
        <v>11609040.21032876</v>
      </c>
    </row>
    <row r="6162" spans="1:13" x14ac:dyDescent="0.4">
      <c r="A6162" s="51"/>
      <c r="B6162" s="52">
        <v>6144</v>
      </c>
      <c r="C6162" s="52">
        <v>10889144809.344652</v>
      </c>
      <c r="D6162" s="52">
        <v>0</v>
      </c>
      <c r="E6162" s="52">
        <v>20722576.936267663</v>
      </c>
      <c r="F6162" s="52">
        <v>7858000.6173739582</v>
      </c>
      <c r="G6162" s="52">
        <v>0</v>
      </c>
      <c r="H6162" s="52">
        <v>0</v>
      </c>
      <c r="I6162" s="52">
        <v>0</v>
      </c>
      <c r="J6162" s="52">
        <v>0</v>
      </c>
      <c r="K6162" s="52">
        <v>0</v>
      </c>
      <c r="L6162" s="52">
        <v>0</v>
      </c>
      <c r="M6162" s="53">
        <v>10917725386.898294</v>
      </c>
    </row>
    <row r="6163" spans="1:13" x14ac:dyDescent="0.4">
      <c r="A6163" s="54"/>
      <c r="B6163" s="55">
        <v>6145</v>
      </c>
      <c r="C6163" s="55">
        <v>0</v>
      </c>
      <c r="D6163" s="55">
        <v>0</v>
      </c>
      <c r="E6163" s="55">
        <v>0</v>
      </c>
      <c r="F6163" s="55">
        <v>0</v>
      </c>
      <c r="G6163" s="55">
        <v>0</v>
      </c>
      <c r="H6163" s="55">
        <v>0</v>
      </c>
      <c r="I6163" s="55">
        <v>0</v>
      </c>
      <c r="J6163" s="55">
        <v>0</v>
      </c>
      <c r="K6163" s="55">
        <v>0</v>
      </c>
      <c r="L6163" s="55">
        <v>0</v>
      </c>
      <c r="M6163" s="56">
        <v>0</v>
      </c>
    </row>
    <row r="6164" spans="1:13" x14ac:dyDescent="0.4">
      <c r="A6164" s="51"/>
      <c r="B6164" s="52">
        <v>6146</v>
      </c>
      <c r="C6164" s="52">
        <v>11904034.687284725</v>
      </c>
      <c r="D6164" s="52">
        <v>0</v>
      </c>
      <c r="E6164" s="52">
        <v>0</v>
      </c>
      <c r="F6164" s="52">
        <v>0</v>
      </c>
      <c r="G6164" s="52">
        <v>0</v>
      </c>
      <c r="H6164" s="52">
        <v>0</v>
      </c>
      <c r="I6164" s="52">
        <v>0</v>
      </c>
      <c r="J6164" s="52">
        <v>0</v>
      </c>
      <c r="K6164" s="52">
        <v>0</v>
      </c>
      <c r="L6164" s="52">
        <v>0</v>
      </c>
      <c r="M6164" s="53">
        <v>11904034.687284725</v>
      </c>
    </row>
    <row r="6165" spans="1:13" x14ac:dyDescent="0.4">
      <c r="A6165" s="54"/>
      <c r="B6165" s="55">
        <v>6147</v>
      </c>
      <c r="C6165" s="55">
        <v>0</v>
      </c>
      <c r="D6165" s="55">
        <v>111978829.973502</v>
      </c>
      <c r="E6165" s="55">
        <v>0</v>
      </c>
      <c r="F6165" s="55">
        <v>0</v>
      </c>
      <c r="G6165" s="55">
        <v>0</v>
      </c>
      <c r="H6165" s="55">
        <v>0</v>
      </c>
      <c r="I6165" s="55">
        <v>0</v>
      </c>
      <c r="J6165" s="55">
        <v>0</v>
      </c>
      <c r="K6165" s="55">
        <v>0</v>
      </c>
      <c r="L6165" s="55">
        <v>0</v>
      </c>
      <c r="M6165" s="56">
        <v>111978829.973502</v>
      </c>
    </row>
    <row r="6166" spans="1:13" x14ac:dyDescent="0.4">
      <c r="A6166" s="51"/>
      <c r="B6166" s="52">
        <v>6148</v>
      </c>
      <c r="C6166" s="52">
        <v>0</v>
      </c>
      <c r="D6166" s="52">
        <v>0</v>
      </c>
      <c r="E6166" s="52">
        <v>0</v>
      </c>
      <c r="F6166" s="52">
        <v>0</v>
      </c>
      <c r="G6166" s="52">
        <v>0</v>
      </c>
      <c r="H6166" s="52">
        <v>0</v>
      </c>
      <c r="I6166" s="52">
        <v>7087630.1254980536</v>
      </c>
      <c r="J6166" s="52">
        <v>0</v>
      </c>
      <c r="K6166" s="52">
        <v>0</v>
      </c>
      <c r="L6166" s="52">
        <v>0</v>
      </c>
      <c r="M6166" s="53">
        <v>7087630.1254980536</v>
      </c>
    </row>
    <row r="6167" spans="1:13" x14ac:dyDescent="0.4">
      <c r="A6167" s="54"/>
      <c r="B6167" s="55">
        <v>6149</v>
      </c>
      <c r="C6167" s="55">
        <v>0</v>
      </c>
      <c r="D6167" s="55">
        <v>0</v>
      </c>
      <c r="E6167" s="55">
        <v>0</v>
      </c>
      <c r="F6167" s="55">
        <v>0</v>
      </c>
      <c r="G6167" s="55">
        <v>0</v>
      </c>
      <c r="H6167" s="55">
        <v>65375934.664256781</v>
      </c>
      <c r="I6167" s="55">
        <v>0</v>
      </c>
      <c r="J6167" s="55">
        <v>0</v>
      </c>
      <c r="K6167" s="55">
        <v>0</v>
      </c>
      <c r="L6167" s="55">
        <v>0</v>
      </c>
      <c r="M6167" s="56">
        <v>65375934.664256781</v>
      </c>
    </row>
    <row r="6168" spans="1:13" x14ac:dyDescent="0.4">
      <c r="A6168" s="51"/>
      <c r="B6168" s="52">
        <v>6150</v>
      </c>
      <c r="C6168" s="52">
        <v>0</v>
      </c>
      <c r="D6168" s="52">
        <v>0</v>
      </c>
      <c r="E6168" s="52">
        <v>0</v>
      </c>
      <c r="F6168" s="52">
        <v>0</v>
      </c>
      <c r="G6168" s="52">
        <v>0</v>
      </c>
      <c r="H6168" s="52">
        <v>0</v>
      </c>
      <c r="I6168" s="52">
        <v>0</v>
      </c>
      <c r="J6168" s="52">
        <v>0</v>
      </c>
      <c r="K6168" s="52">
        <v>0</v>
      </c>
      <c r="L6168" s="52">
        <v>0</v>
      </c>
      <c r="M6168" s="53">
        <v>0</v>
      </c>
    </row>
    <row r="6169" spans="1:13" x14ac:dyDescent="0.4">
      <c r="A6169" s="54"/>
      <c r="B6169" s="55">
        <v>6151</v>
      </c>
      <c r="C6169" s="55">
        <v>0</v>
      </c>
      <c r="D6169" s="55">
        <v>0</v>
      </c>
      <c r="E6169" s="55">
        <v>0</v>
      </c>
      <c r="F6169" s="55">
        <v>0</v>
      </c>
      <c r="G6169" s="55">
        <v>10109391.744661463</v>
      </c>
      <c r="H6169" s="55">
        <v>0</v>
      </c>
      <c r="I6169" s="55">
        <v>0</v>
      </c>
      <c r="J6169" s="55">
        <v>0</v>
      </c>
      <c r="K6169" s="55">
        <v>0</v>
      </c>
      <c r="L6169" s="55">
        <v>0</v>
      </c>
      <c r="M6169" s="56">
        <v>10109391.744661463</v>
      </c>
    </row>
    <row r="6170" spans="1:13" x14ac:dyDescent="0.4">
      <c r="A6170" s="51"/>
      <c r="B6170" s="52">
        <v>6152</v>
      </c>
      <c r="C6170" s="52">
        <v>0</v>
      </c>
      <c r="D6170" s="52">
        <v>0</v>
      </c>
      <c r="E6170" s="52">
        <v>0</v>
      </c>
      <c r="F6170" s="52">
        <v>0</v>
      </c>
      <c r="G6170" s="52">
        <v>0</v>
      </c>
      <c r="H6170" s="52">
        <v>0</v>
      </c>
      <c r="I6170" s="52">
        <v>5787239.1174658835</v>
      </c>
      <c r="J6170" s="52">
        <v>0</v>
      </c>
      <c r="K6170" s="52">
        <v>0</v>
      </c>
      <c r="L6170" s="52">
        <v>0</v>
      </c>
      <c r="M6170" s="53">
        <v>11535318.286779504</v>
      </c>
    </row>
    <row r="6171" spans="1:13" x14ac:dyDescent="0.4">
      <c r="A6171" s="54"/>
      <c r="B6171" s="55">
        <v>6153</v>
      </c>
      <c r="C6171" s="55">
        <v>0</v>
      </c>
      <c r="D6171" s="55">
        <v>0</v>
      </c>
      <c r="E6171" s="55">
        <v>128108725.02802771</v>
      </c>
      <c r="F6171" s="55">
        <v>0</v>
      </c>
      <c r="G6171" s="55">
        <v>0</v>
      </c>
      <c r="H6171" s="55">
        <v>0</v>
      </c>
      <c r="I6171" s="55">
        <v>0</v>
      </c>
      <c r="J6171" s="55">
        <v>0</v>
      </c>
      <c r="K6171" s="55">
        <v>0</v>
      </c>
      <c r="L6171" s="55">
        <v>0</v>
      </c>
      <c r="M6171" s="56">
        <v>128108725.02802771</v>
      </c>
    </row>
    <row r="6172" spans="1:13" x14ac:dyDescent="0.4">
      <c r="A6172" s="51"/>
      <c r="B6172" s="52">
        <v>6154</v>
      </c>
      <c r="C6172" s="52">
        <v>0</v>
      </c>
      <c r="D6172" s="52">
        <v>0</v>
      </c>
      <c r="E6172" s="52">
        <v>0</v>
      </c>
      <c r="F6172" s="52">
        <v>0</v>
      </c>
      <c r="G6172" s="52">
        <v>0</v>
      </c>
      <c r="H6172" s="52">
        <v>0</v>
      </c>
      <c r="I6172" s="52">
        <v>0</v>
      </c>
      <c r="J6172" s="52">
        <v>5951667.8841138268</v>
      </c>
      <c r="K6172" s="52">
        <v>0</v>
      </c>
      <c r="L6172" s="52">
        <v>0</v>
      </c>
      <c r="M6172" s="53">
        <v>0</v>
      </c>
    </row>
    <row r="6173" spans="1:13" x14ac:dyDescent="0.4">
      <c r="A6173" s="54"/>
      <c r="B6173" s="55">
        <v>6155</v>
      </c>
      <c r="C6173" s="55">
        <v>0</v>
      </c>
      <c r="D6173" s="55">
        <v>5880684.0708954129</v>
      </c>
      <c r="E6173" s="55">
        <v>6257136.2905148994</v>
      </c>
      <c r="F6173" s="55">
        <v>0</v>
      </c>
      <c r="G6173" s="55">
        <v>0</v>
      </c>
      <c r="H6173" s="55">
        <v>0</v>
      </c>
      <c r="I6173" s="55">
        <v>0</v>
      </c>
      <c r="J6173" s="55">
        <v>0</v>
      </c>
      <c r="K6173" s="55">
        <v>0</v>
      </c>
      <c r="L6173" s="55">
        <v>0</v>
      </c>
      <c r="M6173" s="56">
        <v>12137820.361410312</v>
      </c>
    </row>
    <row r="6174" spans="1:13" x14ac:dyDescent="0.4">
      <c r="A6174" s="51"/>
      <c r="B6174" s="52">
        <v>6156</v>
      </c>
      <c r="C6174" s="52">
        <v>0</v>
      </c>
      <c r="D6174" s="52">
        <v>0</v>
      </c>
      <c r="E6174" s="52">
        <v>0</v>
      </c>
      <c r="F6174" s="52">
        <v>0</v>
      </c>
      <c r="G6174" s="52">
        <v>8719278.1206319854</v>
      </c>
      <c r="H6174" s="52">
        <v>0</v>
      </c>
      <c r="I6174" s="52">
        <v>0</v>
      </c>
      <c r="J6174" s="52">
        <v>0</v>
      </c>
      <c r="K6174" s="52">
        <v>0</v>
      </c>
      <c r="L6174" s="52">
        <v>0</v>
      </c>
      <c r="M6174" s="53">
        <v>8719278.1206319854</v>
      </c>
    </row>
    <row r="6175" spans="1:13" x14ac:dyDescent="0.4">
      <c r="A6175" s="54"/>
      <c r="B6175" s="55">
        <v>6157</v>
      </c>
      <c r="C6175" s="55">
        <v>0</v>
      </c>
      <c r="D6175" s="55">
        <v>0</v>
      </c>
      <c r="E6175" s="55">
        <v>0</v>
      </c>
      <c r="F6175" s="55">
        <v>0</v>
      </c>
      <c r="G6175" s="55">
        <v>0</v>
      </c>
      <c r="H6175" s="55">
        <v>0</v>
      </c>
      <c r="I6175" s="55">
        <v>0</v>
      </c>
      <c r="J6175" s="55">
        <v>6507979.0328456499</v>
      </c>
      <c r="K6175" s="55">
        <v>0</v>
      </c>
      <c r="L6175" s="55">
        <v>0</v>
      </c>
      <c r="M6175" s="56">
        <v>0</v>
      </c>
    </row>
    <row r="6176" spans="1:13" x14ac:dyDescent="0.4">
      <c r="A6176" s="51"/>
      <c r="B6176" s="52">
        <v>6158</v>
      </c>
      <c r="C6176" s="52">
        <v>0</v>
      </c>
      <c r="D6176" s="52">
        <v>0</v>
      </c>
      <c r="E6176" s="52">
        <v>0</v>
      </c>
      <c r="F6176" s="52">
        <v>0</v>
      </c>
      <c r="G6176" s="52">
        <v>0</v>
      </c>
      <c r="H6176" s="52">
        <v>0</v>
      </c>
      <c r="I6176" s="52">
        <v>7288512.5082390243</v>
      </c>
      <c r="J6176" s="52">
        <v>16478729.514773669</v>
      </c>
      <c r="K6176" s="52">
        <v>7911562.0519784112</v>
      </c>
      <c r="L6176" s="52">
        <v>0</v>
      </c>
      <c r="M6176" s="53">
        <v>29324463.85607142</v>
      </c>
    </row>
    <row r="6177" spans="1:13" x14ac:dyDescent="0.4">
      <c r="A6177" s="54"/>
      <c r="B6177" s="55">
        <v>6159</v>
      </c>
      <c r="C6177" s="55">
        <v>0</v>
      </c>
      <c r="D6177" s="55">
        <v>0</v>
      </c>
      <c r="E6177" s="55">
        <v>0</v>
      </c>
      <c r="F6177" s="55">
        <v>0</v>
      </c>
      <c r="G6177" s="55">
        <v>0</v>
      </c>
      <c r="H6177" s="55">
        <v>0</v>
      </c>
      <c r="I6177" s="55">
        <v>0</v>
      </c>
      <c r="J6177" s="55">
        <v>0</v>
      </c>
      <c r="K6177" s="55">
        <v>0</v>
      </c>
      <c r="L6177" s="55">
        <v>0</v>
      </c>
      <c r="M6177" s="56">
        <v>0</v>
      </c>
    </row>
    <row r="6178" spans="1:13" x14ac:dyDescent="0.4">
      <c r="A6178" s="51"/>
      <c r="B6178" s="52">
        <v>6160</v>
      </c>
      <c r="C6178" s="52">
        <v>0</v>
      </c>
      <c r="D6178" s="52">
        <v>0</v>
      </c>
      <c r="E6178" s="52">
        <v>0</v>
      </c>
      <c r="F6178" s="52">
        <v>0</v>
      </c>
      <c r="G6178" s="52">
        <v>0</v>
      </c>
      <c r="H6178" s="52">
        <v>0</v>
      </c>
      <c r="I6178" s="52">
        <v>0</v>
      </c>
      <c r="J6178" s="52">
        <v>0</v>
      </c>
      <c r="K6178" s="52">
        <v>0</v>
      </c>
      <c r="L6178" s="52">
        <v>0</v>
      </c>
      <c r="M6178" s="53">
        <v>0</v>
      </c>
    </row>
    <row r="6179" spans="1:13" x14ac:dyDescent="0.4">
      <c r="A6179" s="54"/>
      <c r="B6179" s="55">
        <v>6161</v>
      </c>
      <c r="C6179" s="55">
        <v>0</v>
      </c>
      <c r="D6179" s="55">
        <v>0</v>
      </c>
      <c r="E6179" s="55">
        <v>35632752.204468712</v>
      </c>
      <c r="F6179" s="55">
        <v>19746380.097221956</v>
      </c>
      <c r="G6179" s="55">
        <v>0</v>
      </c>
      <c r="H6179" s="55">
        <v>0</v>
      </c>
      <c r="I6179" s="55">
        <v>0</v>
      </c>
      <c r="J6179" s="55">
        <v>0</v>
      </c>
      <c r="K6179" s="55">
        <v>11311278.400346519</v>
      </c>
      <c r="L6179" s="55">
        <v>0</v>
      </c>
      <c r="M6179" s="56">
        <v>72659376.750629991</v>
      </c>
    </row>
    <row r="6180" spans="1:13" x14ac:dyDescent="0.4">
      <c r="A6180" s="51"/>
      <c r="B6180" s="52">
        <v>6162</v>
      </c>
      <c r="C6180" s="52">
        <v>0</v>
      </c>
      <c r="D6180" s="52">
        <v>0</v>
      </c>
      <c r="E6180" s="52">
        <v>0</v>
      </c>
      <c r="F6180" s="52">
        <v>0</v>
      </c>
      <c r="G6180" s="52">
        <v>0</v>
      </c>
      <c r="H6180" s="52">
        <v>0</v>
      </c>
      <c r="I6180" s="52">
        <v>0</v>
      </c>
      <c r="J6180" s="52">
        <v>0</v>
      </c>
      <c r="K6180" s="52">
        <v>0</v>
      </c>
      <c r="L6180" s="52">
        <v>0</v>
      </c>
      <c r="M6180" s="53">
        <v>0</v>
      </c>
    </row>
    <row r="6181" spans="1:13" x14ac:dyDescent="0.4">
      <c r="A6181" s="54"/>
      <c r="B6181" s="55">
        <v>6163</v>
      </c>
      <c r="C6181" s="55">
        <v>0</v>
      </c>
      <c r="D6181" s="55">
        <v>8260009.0069804732</v>
      </c>
      <c r="E6181" s="55">
        <v>0</v>
      </c>
      <c r="F6181" s="55">
        <v>0</v>
      </c>
      <c r="G6181" s="55">
        <v>0</v>
      </c>
      <c r="H6181" s="55">
        <v>0</v>
      </c>
      <c r="I6181" s="55">
        <v>0</v>
      </c>
      <c r="J6181" s="55">
        <v>0</v>
      </c>
      <c r="K6181" s="55">
        <v>0</v>
      </c>
      <c r="L6181" s="55">
        <v>0</v>
      </c>
      <c r="M6181" s="56">
        <v>14576228.020215604</v>
      </c>
    </row>
    <row r="6182" spans="1:13" x14ac:dyDescent="0.4">
      <c r="A6182" s="51"/>
      <c r="B6182" s="52">
        <v>6164</v>
      </c>
      <c r="C6182" s="52">
        <v>0</v>
      </c>
      <c r="D6182" s="52">
        <v>0</v>
      </c>
      <c r="E6182" s="52">
        <v>6172558.693345895</v>
      </c>
      <c r="F6182" s="52">
        <v>0</v>
      </c>
      <c r="G6182" s="52">
        <v>0</v>
      </c>
      <c r="H6182" s="52">
        <v>0</v>
      </c>
      <c r="I6182" s="52">
        <v>0</v>
      </c>
      <c r="J6182" s="52">
        <v>0</v>
      </c>
      <c r="K6182" s="52">
        <v>0</v>
      </c>
      <c r="L6182" s="52">
        <v>0</v>
      </c>
      <c r="M6182" s="53">
        <v>6172558.693345895</v>
      </c>
    </row>
    <row r="6183" spans="1:13" x14ac:dyDescent="0.4">
      <c r="A6183" s="54"/>
      <c r="B6183" s="55">
        <v>6165</v>
      </c>
      <c r="C6183" s="55">
        <v>259059659.05335549</v>
      </c>
      <c r="D6183" s="55">
        <v>0</v>
      </c>
      <c r="E6183" s="55">
        <v>0</v>
      </c>
      <c r="F6183" s="55">
        <v>0</v>
      </c>
      <c r="G6183" s="55">
        <v>0</v>
      </c>
      <c r="H6183" s="55">
        <v>0</v>
      </c>
      <c r="I6183" s="55">
        <v>0</v>
      </c>
      <c r="J6183" s="55">
        <v>0</v>
      </c>
      <c r="K6183" s="55">
        <v>0</v>
      </c>
      <c r="L6183" s="55">
        <v>0</v>
      </c>
      <c r="M6183" s="56">
        <v>259059659.05335549</v>
      </c>
    </row>
    <row r="6184" spans="1:13" x14ac:dyDescent="0.4">
      <c r="A6184" s="51"/>
      <c r="B6184" s="52">
        <v>6166</v>
      </c>
      <c r="C6184" s="52">
        <v>0</v>
      </c>
      <c r="D6184" s="52">
        <v>0</v>
      </c>
      <c r="E6184" s="52">
        <v>0</v>
      </c>
      <c r="F6184" s="52">
        <v>0</v>
      </c>
      <c r="G6184" s="52">
        <v>0</v>
      </c>
      <c r="H6184" s="52">
        <v>0</v>
      </c>
      <c r="I6184" s="52">
        <v>0</v>
      </c>
      <c r="J6184" s="52">
        <v>0</v>
      </c>
      <c r="K6184" s="52">
        <v>0</v>
      </c>
      <c r="L6184" s="52">
        <v>0</v>
      </c>
      <c r="M6184" s="53">
        <v>0</v>
      </c>
    </row>
    <row r="6185" spans="1:13" x14ac:dyDescent="0.4">
      <c r="A6185" s="54"/>
      <c r="B6185" s="55">
        <v>6167</v>
      </c>
      <c r="C6185" s="55">
        <v>0</v>
      </c>
      <c r="D6185" s="55">
        <v>0</v>
      </c>
      <c r="E6185" s="55">
        <v>0</v>
      </c>
      <c r="F6185" s="55">
        <v>16511373.624510566</v>
      </c>
      <c r="G6185" s="55">
        <v>0</v>
      </c>
      <c r="H6185" s="55">
        <v>0</v>
      </c>
      <c r="I6185" s="55">
        <v>0</v>
      </c>
      <c r="J6185" s="55">
        <v>0</v>
      </c>
      <c r="K6185" s="55">
        <v>0</v>
      </c>
      <c r="L6185" s="55">
        <v>10300441.54122369</v>
      </c>
      <c r="M6185" s="56">
        <v>26811815.165734258</v>
      </c>
    </row>
    <row r="6186" spans="1:13" x14ac:dyDescent="0.4">
      <c r="A6186" s="51"/>
      <c r="B6186" s="52">
        <v>6168</v>
      </c>
      <c r="C6186" s="52">
        <v>0</v>
      </c>
      <c r="D6186" s="52">
        <v>0</v>
      </c>
      <c r="E6186" s="52">
        <v>0</v>
      </c>
      <c r="F6186" s="52">
        <v>0</v>
      </c>
      <c r="G6186" s="52">
        <v>0</v>
      </c>
      <c r="H6186" s="52">
        <v>0</v>
      </c>
      <c r="I6186" s="52">
        <v>0</v>
      </c>
      <c r="J6186" s="52">
        <v>0</v>
      </c>
      <c r="K6186" s="52">
        <v>6071308.8732008729</v>
      </c>
      <c r="L6186" s="52">
        <v>0</v>
      </c>
      <c r="M6186" s="53">
        <v>6071308.8732008729</v>
      </c>
    </row>
    <row r="6187" spans="1:13" x14ac:dyDescent="0.4">
      <c r="A6187" s="54"/>
      <c r="B6187" s="55">
        <v>6169</v>
      </c>
      <c r="C6187" s="55">
        <v>0</v>
      </c>
      <c r="D6187" s="55">
        <v>7351914.1429047361</v>
      </c>
      <c r="E6187" s="55">
        <v>0</v>
      </c>
      <c r="F6187" s="55">
        <v>0</v>
      </c>
      <c r="G6187" s="55">
        <v>0</v>
      </c>
      <c r="H6187" s="55">
        <v>0</v>
      </c>
      <c r="I6187" s="55">
        <v>0</v>
      </c>
      <c r="J6187" s="55">
        <v>0</v>
      </c>
      <c r="K6187" s="55">
        <v>0</v>
      </c>
      <c r="L6187" s="55">
        <v>0</v>
      </c>
      <c r="M6187" s="56">
        <v>7351914.1429047361</v>
      </c>
    </row>
    <row r="6188" spans="1:13" x14ac:dyDescent="0.4">
      <c r="A6188" s="51"/>
      <c r="B6188" s="52">
        <v>6170</v>
      </c>
      <c r="C6188" s="52">
        <v>0</v>
      </c>
      <c r="D6188" s="52">
        <v>0</v>
      </c>
      <c r="E6188" s="52">
        <v>0</v>
      </c>
      <c r="F6188" s="52">
        <v>0</v>
      </c>
      <c r="G6188" s="52">
        <v>0</v>
      </c>
      <c r="H6188" s="52">
        <v>0</v>
      </c>
      <c r="I6188" s="52">
        <v>0</v>
      </c>
      <c r="J6188" s="52">
        <v>0</v>
      </c>
      <c r="K6188" s="52">
        <v>0</v>
      </c>
      <c r="L6188" s="52">
        <v>0</v>
      </c>
      <c r="M6188" s="53">
        <v>0</v>
      </c>
    </row>
    <row r="6189" spans="1:13" x14ac:dyDescent="0.4">
      <c r="A6189" s="54"/>
      <c r="B6189" s="55">
        <v>6171</v>
      </c>
      <c r="C6189" s="55">
        <v>0</v>
      </c>
      <c r="D6189" s="55">
        <v>0</v>
      </c>
      <c r="E6189" s="55">
        <v>6494707.0654751435</v>
      </c>
      <c r="F6189" s="55">
        <v>5750123.079079859</v>
      </c>
      <c r="G6189" s="55">
        <v>0</v>
      </c>
      <c r="H6189" s="55">
        <v>0</v>
      </c>
      <c r="I6189" s="55">
        <v>0</v>
      </c>
      <c r="J6189" s="55">
        <v>0</v>
      </c>
      <c r="K6189" s="55">
        <v>0</v>
      </c>
      <c r="L6189" s="55">
        <v>0</v>
      </c>
      <c r="M6189" s="56">
        <v>12244830.144555002</v>
      </c>
    </row>
    <row r="6190" spans="1:13" x14ac:dyDescent="0.4">
      <c r="A6190" s="51"/>
      <c r="B6190" s="52">
        <v>6172</v>
      </c>
      <c r="C6190" s="52">
        <v>0</v>
      </c>
      <c r="D6190" s="52">
        <v>0</v>
      </c>
      <c r="E6190" s="52">
        <v>0</v>
      </c>
      <c r="F6190" s="52">
        <v>0</v>
      </c>
      <c r="G6190" s="52">
        <v>0</v>
      </c>
      <c r="H6190" s="52">
        <v>0</v>
      </c>
      <c r="I6190" s="52">
        <v>0</v>
      </c>
      <c r="J6190" s="52">
        <v>0</v>
      </c>
      <c r="K6190" s="52">
        <v>0</v>
      </c>
      <c r="L6190" s="52">
        <v>0</v>
      </c>
      <c r="M6190" s="53">
        <v>0</v>
      </c>
    </row>
    <row r="6191" spans="1:13" x14ac:dyDescent="0.4">
      <c r="A6191" s="54"/>
      <c r="B6191" s="55">
        <v>6173</v>
      </c>
      <c r="C6191" s="55">
        <v>0</v>
      </c>
      <c r="D6191" s="55">
        <v>0</v>
      </c>
      <c r="E6191" s="55">
        <v>0</v>
      </c>
      <c r="F6191" s="55">
        <v>0</v>
      </c>
      <c r="G6191" s="55">
        <v>0</v>
      </c>
      <c r="H6191" s="55">
        <v>0</v>
      </c>
      <c r="I6191" s="55">
        <v>0</v>
      </c>
      <c r="J6191" s="55">
        <v>0</v>
      </c>
      <c r="K6191" s="55">
        <v>0</v>
      </c>
      <c r="L6191" s="55">
        <v>0</v>
      </c>
      <c r="M6191" s="56">
        <v>0</v>
      </c>
    </row>
    <row r="6192" spans="1:13" x14ac:dyDescent="0.4">
      <c r="A6192" s="51"/>
      <c r="B6192" s="52">
        <v>6174</v>
      </c>
      <c r="C6192" s="52">
        <v>0</v>
      </c>
      <c r="D6192" s="52">
        <v>0</v>
      </c>
      <c r="E6192" s="52">
        <v>0</v>
      </c>
      <c r="F6192" s="52">
        <v>0</v>
      </c>
      <c r="G6192" s="52">
        <v>0</v>
      </c>
      <c r="H6192" s="52">
        <v>0</v>
      </c>
      <c r="I6192" s="52">
        <v>0</v>
      </c>
      <c r="J6192" s="52">
        <v>0</v>
      </c>
      <c r="K6192" s="52">
        <v>0</v>
      </c>
      <c r="L6192" s="52">
        <v>10368190.528143603</v>
      </c>
      <c r="M6192" s="53">
        <v>10368190.528143603</v>
      </c>
    </row>
    <row r="6193" spans="1:13" x14ac:dyDescent="0.4">
      <c r="A6193" s="54"/>
      <c r="B6193" s="55">
        <v>6175</v>
      </c>
      <c r="C6193" s="55">
        <v>0</v>
      </c>
      <c r="D6193" s="55">
        <v>0</v>
      </c>
      <c r="E6193" s="55">
        <v>0</v>
      </c>
      <c r="F6193" s="55">
        <v>0</v>
      </c>
      <c r="G6193" s="55">
        <v>0</v>
      </c>
      <c r="H6193" s="55">
        <v>0</v>
      </c>
      <c r="I6193" s="55">
        <v>0</v>
      </c>
      <c r="J6193" s="55">
        <v>0</v>
      </c>
      <c r="K6193" s="55">
        <v>0</v>
      </c>
      <c r="L6193" s="55">
        <v>0</v>
      </c>
      <c r="M6193" s="56">
        <v>257950897.19904512</v>
      </c>
    </row>
    <row r="6194" spans="1:13" x14ac:dyDescent="0.4">
      <c r="A6194" s="51"/>
      <c r="B6194" s="52">
        <v>6176</v>
      </c>
      <c r="C6194" s="52">
        <v>11595399.199819494</v>
      </c>
      <c r="D6194" s="52">
        <v>0</v>
      </c>
      <c r="E6194" s="52">
        <v>0</v>
      </c>
      <c r="F6194" s="52">
        <v>0</v>
      </c>
      <c r="G6194" s="52">
        <v>7739116.8035233067</v>
      </c>
      <c r="H6194" s="52">
        <v>16274335.952545162</v>
      </c>
      <c r="I6194" s="52">
        <v>0</v>
      </c>
      <c r="J6194" s="52">
        <v>0</v>
      </c>
      <c r="K6194" s="52">
        <v>0</v>
      </c>
      <c r="L6194" s="52">
        <v>0</v>
      </c>
      <c r="M6194" s="53">
        <v>35608851.955887958</v>
      </c>
    </row>
    <row r="6195" spans="1:13" x14ac:dyDescent="0.4">
      <c r="A6195" s="54"/>
      <c r="B6195" s="55">
        <v>6177</v>
      </c>
      <c r="C6195" s="55">
        <v>0</v>
      </c>
      <c r="D6195" s="55">
        <v>6469842.534626171</v>
      </c>
      <c r="E6195" s="55">
        <v>0</v>
      </c>
      <c r="F6195" s="55">
        <v>0</v>
      </c>
      <c r="G6195" s="55">
        <v>0</v>
      </c>
      <c r="H6195" s="55">
        <v>0</v>
      </c>
      <c r="I6195" s="55">
        <v>0</v>
      </c>
      <c r="J6195" s="55">
        <v>0</v>
      </c>
      <c r="K6195" s="55">
        <v>0</v>
      </c>
      <c r="L6195" s="55">
        <v>56612356.441037901</v>
      </c>
      <c r="M6195" s="56">
        <v>63082198.975664079</v>
      </c>
    </row>
    <row r="6196" spans="1:13" x14ac:dyDescent="0.4">
      <c r="A6196" s="51"/>
      <c r="B6196" s="52">
        <v>6178</v>
      </c>
      <c r="C6196" s="52">
        <v>0</v>
      </c>
      <c r="D6196" s="52">
        <v>156703489.35627669</v>
      </c>
      <c r="E6196" s="52">
        <v>0</v>
      </c>
      <c r="F6196" s="52">
        <v>0</v>
      </c>
      <c r="G6196" s="52">
        <v>0</v>
      </c>
      <c r="H6196" s="52">
        <v>0</v>
      </c>
      <c r="I6196" s="52">
        <v>0</v>
      </c>
      <c r="J6196" s="52">
        <v>0</v>
      </c>
      <c r="K6196" s="52">
        <v>6686092.7038492654</v>
      </c>
      <c r="L6196" s="52">
        <v>0</v>
      </c>
      <c r="M6196" s="53">
        <v>163389582.06012595</v>
      </c>
    </row>
    <row r="6197" spans="1:13" x14ac:dyDescent="0.4">
      <c r="A6197" s="54"/>
      <c r="B6197" s="55">
        <v>6179</v>
      </c>
      <c r="C6197" s="55">
        <v>0</v>
      </c>
      <c r="D6197" s="55">
        <v>0</v>
      </c>
      <c r="E6197" s="55">
        <v>0</v>
      </c>
      <c r="F6197" s="55">
        <v>0</v>
      </c>
      <c r="G6197" s="55">
        <v>0</v>
      </c>
      <c r="H6197" s="55">
        <v>0</v>
      </c>
      <c r="I6197" s="55">
        <v>0</v>
      </c>
      <c r="J6197" s="55">
        <v>0</v>
      </c>
      <c r="K6197" s="55">
        <v>0</v>
      </c>
      <c r="L6197" s="55">
        <v>0</v>
      </c>
      <c r="M6197" s="56">
        <v>0</v>
      </c>
    </row>
    <row r="6198" spans="1:13" x14ac:dyDescent="0.4">
      <c r="A6198" s="51"/>
      <c r="B6198" s="52">
        <v>6180</v>
      </c>
      <c r="C6198" s="52">
        <v>0</v>
      </c>
      <c r="D6198" s="52">
        <v>0</v>
      </c>
      <c r="E6198" s="52">
        <v>0</v>
      </c>
      <c r="F6198" s="52">
        <v>0</v>
      </c>
      <c r="G6198" s="52">
        <v>6214038.0861944426</v>
      </c>
      <c r="H6198" s="52">
        <v>0</v>
      </c>
      <c r="I6198" s="52">
        <v>7250356.3615631359</v>
      </c>
      <c r="J6198" s="52">
        <v>0</v>
      </c>
      <c r="K6198" s="52">
        <v>0</v>
      </c>
      <c r="L6198" s="52">
        <v>7038865.5743338317</v>
      </c>
      <c r="M6198" s="53">
        <v>20503260.022091411</v>
      </c>
    </row>
    <row r="6199" spans="1:13" x14ac:dyDescent="0.4">
      <c r="A6199" s="54"/>
      <c r="B6199" s="55">
        <v>6181</v>
      </c>
      <c r="C6199" s="55">
        <v>0</v>
      </c>
      <c r="D6199" s="55">
        <v>0</v>
      </c>
      <c r="E6199" s="55">
        <v>0</v>
      </c>
      <c r="F6199" s="55">
        <v>0</v>
      </c>
      <c r="G6199" s="55">
        <v>0</v>
      </c>
      <c r="H6199" s="55">
        <v>0</v>
      </c>
      <c r="I6199" s="55">
        <v>21347057.557208903</v>
      </c>
      <c r="J6199" s="55">
        <v>0</v>
      </c>
      <c r="K6199" s="55">
        <v>9377738.2656623386</v>
      </c>
      <c r="L6199" s="55">
        <v>7540407.823940048</v>
      </c>
      <c r="M6199" s="56">
        <v>38265203.646811299</v>
      </c>
    </row>
    <row r="6200" spans="1:13" x14ac:dyDescent="0.4">
      <c r="A6200" s="51"/>
      <c r="B6200" s="52">
        <v>6182</v>
      </c>
      <c r="C6200" s="52">
        <v>0</v>
      </c>
      <c r="D6200" s="52">
        <v>0</v>
      </c>
      <c r="E6200" s="52">
        <v>0</v>
      </c>
      <c r="F6200" s="52">
        <v>0</v>
      </c>
      <c r="G6200" s="52">
        <v>0</v>
      </c>
      <c r="H6200" s="52">
        <v>0</v>
      </c>
      <c r="I6200" s="52">
        <v>0</v>
      </c>
      <c r="J6200" s="52">
        <v>0</v>
      </c>
      <c r="K6200" s="52">
        <v>0</v>
      </c>
      <c r="L6200" s="52">
        <v>0</v>
      </c>
      <c r="M6200" s="53">
        <v>0</v>
      </c>
    </row>
    <row r="6201" spans="1:13" x14ac:dyDescent="0.4">
      <c r="A6201" s="54"/>
      <c r="B6201" s="55">
        <v>6183</v>
      </c>
      <c r="C6201" s="55">
        <v>0</v>
      </c>
      <c r="D6201" s="55">
        <v>0</v>
      </c>
      <c r="E6201" s="55">
        <v>0</v>
      </c>
      <c r="F6201" s="55">
        <v>0</v>
      </c>
      <c r="G6201" s="55">
        <v>0</v>
      </c>
      <c r="H6201" s="55">
        <v>0</v>
      </c>
      <c r="I6201" s="55">
        <v>0</v>
      </c>
      <c r="J6201" s="55">
        <v>0</v>
      </c>
      <c r="K6201" s="55">
        <v>0</v>
      </c>
      <c r="L6201" s="55">
        <v>0</v>
      </c>
      <c r="M6201" s="56">
        <v>0</v>
      </c>
    </row>
    <row r="6202" spans="1:13" x14ac:dyDescent="0.4">
      <c r="A6202" s="51"/>
      <c r="B6202" s="52">
        <v>6184</v>
      </c>
      <c r="C6202" s="52">
        <v>0</v>
      </c>
      <c r="D6202" s="52">
        <v>0</v>
      </c>
      <c r="E6202" s="52">
        <v>5748179.3316831561</v>
      </c>
      <c r="F6202" s="52">
        <v>0</v>
      </c>
      <c r="G6202" s="52">
        <v>0</v>
      </c>
      <c r="H6202" s="52">
        <v>0</v>
      </c>
      <c r="I6202" s="52">
        <v>14909771.586656142</v>
      </c>
      <c r="J6202" s="52">
        <v>0</v>
      </c>
      <c r="K6202" s="52">
        <v>0</v>
      </c>
      <c r="L6202" s="52">
        <v>8760896.7672812194</v>
      </c>
      <c r="M6202" s="53">
        <v>29418847.685620517</v>
      </c>
    </row>
    <row r="6203" spans="1:13" x14ac:dyDescent="0.4">
      <c r="A6203" s="54"/>
      <c r="B6203" s="55">
        <v>6185</v>
      </c>
      <c r="C6203" s="55">
        <v>0</v>
      </c>
      <c r="D6203" s="55">
        <v>0</v>
      </c>
      <c r="E6203" s="55">
        <v>0</v>
      </c>
      <c r="F6203" s="55">
        <v>0</v>
      </c>
      <c r="G6203" s="55">
        <v>0</v>
      </c>
      <c r="H6203" s="55">
        <v>0</v>
      </c>
      <c r="I6203" s="55">
        <v>0</v>
      </c>
      <c r="J6203" s="55">
        <v>12219624.333668504</v>
      </c>
      <c r="K6203" s="55">
        <v>0</v>
      </c>
      <c r="L6203" s="55">
        <v>0</v>
      </c>
      <c r="M6203" s="56">
        <v>10482648.868167063</v>
      </c>
    </row>
    <row r="6204" spans="1:13" x14ac:dyDescent="0.4">
      <c r="A6204" s="51"/>
      <c r="B6204" s="52">
        <v>6186</v>
      </c>
      <c r="C6204" s="52">
        <v>0</v>
      </c>
      <c r="D6204" s="52">
        <v>0</v>
      </c>
      <c r="E6204" s="52">
        <v>0</v>
      </c>
      <c r="F6204" s="52">
        <v>0</v>
      </c>
      <c r="G6204" s="52">
        <v>0</v>
      </c>
      <c r="H6204" s="52">
        <v>0</v>
      </c>
      <c r="I6204" s="52">
        <v>0</v>
      </c>
      <c r="J6204" s="52">
        <v>0</v>
      </c>
      <c r="K6204" s="52">
        <v>0</v>
      </c>
      <c r="L6204" s="52">
        <v>0</v>
      </c>
      <c r="M6204" s="53">
        <v>0</v>
      </c>
    </row>
    <row r="6205" spans="1:13" x14ac:dyDescent="0.4">
      <c r="A6205" s="54"/>
      <c r="B6205" s="55">
        <v>6187</v>
      </c>
      <c r="C6205" s="55">
        <v>0</v>
      </c>
      <c r="D6205" s="55">
        <v>0</v>
      </c>
      <c r="E6205" s="55">
        <v>7274824.1054563308</v>
      </c>
      <c r="F6205" s="55">
        <v>0</v>
      </c>
      <c r="G6205" s="55">
        <v>0</v>
      </c>
      <c r="H6205" s="55">
        <v>0</v>
      </c>
      <c r="I6205" s="55">
        <v>0</v>
      </c>
      <c r="J6205" s="55">
        <v>0</v>
      </c>
      <c r="K6205" s="55">
        <v>22736760.530241389</v>
      </c>
      <c r="L6205" s="55">
        <v>0</v>
      </c>
      <c r="M6205" s="56">
        <v>30011584.635697719</v>
      </c>
    </row>
    <row r="6206" spans="1:13" x14ac:dyDescent="0.4">
      <c r="A6206" s="51"/>
      <c r="B6206" s="52">
        <v>6188</v>
      </c>
      <c r="C6206" s="52">
        <v>0</v>
      </c>
      <c r="D6206" s="52">
        <v>0</v>
      </c>
      <c r="E6206" s="52">
        <v>0</v>
      </c>
      <c r="F6206" s="52">
        <v>0</v>
      </c>
      <c r="G6206" s="52">
        <v>0</v>
      </c>
      <c r="H6206" s="52">
        <v>0</v>
      </c>
      <c r="I6206" s="52">
        <v>0</v>
      </c>
      <c r="J6206" s="52">
        <v>0</v>
      </c>
      <c r="K6206" s="52">
        <v>11586434.655051593</v>
      </c>
      <c r="L6206" s="52">
        <v>0</v>
      </c>
      <c r="M6206" s="53">
        <v>18565512.80042474</v>
      </c>
    </row>
    <row r="6207" spans="1:13" x14ac:dyDescent="0.4">
      <c r="A6207" s="54"/>
      <c r="B6207" s="55">
        <v>6189</v>
      </c>
      <c r="C6207" s="55">
        <v>0</v>
      </c>
      <c r="D6207" s="55">
        <v>0</v>
      </c>
      <c r="E6207" s="55">
        <v>0</v>
      </c>
      <c r="F6207" s="55">
        <v>0</v>
      </c>
      <c r="G6207" s="55">
        <v>0</v>
      </c>
      <c r="H6207" s="55">
        <v>0</v>
      </c>
      <c r="I6207" s="55">
        <v>5973849.0056846971</v>
      </c>
      <c r="J6207" s="55">
        <v>0</v>
      </c>
      <c r="K6207" s="55">
        <v>0</v>
      </c>
      <c r="L6207" s="55">
        <v>0</v>
      </c>
      <c r="M6207" s="56">
        <v>5973849.0056846971</v>
      </c>
    </row>
    <row r="6208" spans="1:13" x14ac:dyDescent="0.4">
      <c r="A6208" s="51"/>
      <c r="B6208" s="52">
        <v>6190</v>
      </c>
      <c r="C6208" s="52">
        <v>0</v>
      </c>
      <c r="D6208" s="52">
        <v>0</v>
      </c>
      <c r="E6208" s="52">
        <v>0</v>
      </c>
      <c r="F6208" s="52">
        <v>0</v>
      </c>
      <c r="G6208" s="52">
        <v>0</v>
      </c>
      <c r="H6208" s="52">
        <v>0</v>
      </c>
      <c r="I6208" s="52">
        <v>0</v>
      </c>
      <c r="J6208" s="52">
        <v>0</v>
      </c>
      <c r="K6208" s="52">
        <v>0</v>
      </c>
      <c r="L6208" s="52">
        <v>25152448.533777282</v>
      </c>
      <c r="M6208" s="53">
        <v>25152448.533777282</v>
      </c>
    </row>
    <row r="6209" spans="1:13" x14ac:dyDescent="0.4">
      <c r="A6209" s="54"/>
      <c r="B6209" s="55">
        <v>6191</v>
      </c>
      <c r="C6209" s="55">
        <v>13173500.679611344</v>
      </c>
      <c r="D6209" s="55">
        <v>0</v>
      </c>
      <c r="E6209" s="55">
        <v>0</v>
      </c>
      <c r="F6209" s="55">
        <v>0</v>
      </c>
      <c r="G6209" s="55">
        <v>0</v>
      </c>
      <c r="H6209" s="55">
        <v>0</v>
      </c>
      <c r="I6209" s="55">
        <v>0</v>
      </c>
      <c r="J6209" s="55">
        <v>0</v>
      </c>
      <c r="K6209" s="55">
        <v>0</v>
      </c>
      <c r="L6209" s="55">
        <v>5924540.8740704702</v>
      </c>
      <c r="M6209" s="56">
        <v>19098041.553681813</v>
      </c>
    </row>
    <row r="6210" spans="1:13" x14ac:dyDescent="0.4">
      <c r="A6210" s="51"/>
      <c r="B6210" s="52">
        <v>6192</v>
      </c>
      <c r="C6210" s="52">
        <v>5964108.6307338569</v>
      </c>
      <c r="D6210" s="52">
        <v>0</v>
      </c>
      <c r="E6210" s="52">
        <v>0</v>
      </c>
      <c r="F6210" s="52">
        <v>0</v>
      </c>
      <c r="G6210" s="52">
        <v>0</v>
      </c>
      <c r="H6210" s="52">
        <v>0</v>
      </c>
      <c r="I6210" s="52">
        <v>0</v>
      </c>
      <c r="J6210" s="52">
        <v>5782005.0173156345</v>
      </c>
      <c r="K6210" s="52">
        <v>0</v>
      </c>
      <c r="L6210" s="52">
        <v>0</v>
      </c>
      <c r="M6210" s="53">
        <v>5964108.6307338569</v>
      </c>
    </row>
    <row r="6211" spans="1:13" x14ac:dyDescent="0.4">
      <c r="A6211" s="54"/>
      <c r="B6211" s="55">
        <v>6193</v>
      </c>
      <c r="C6211" s="55">
        <v>0</v>
      </c>
      <c r="D6211" s="55">
        <v>255660772.95199743</v>
      </c>
      <c r="E6211" s="55">
        <v>0</v>
      </c>
      <c r="F6211" s="55">
        <v>0</v>
      </c>
      <c r="G6211" s="55">
        <v>0</v>
      </c>
      <c r="H6211" s="55">
        <v>16286652.374607068</v>
      </c>
      <c r="I6211" s="55">
        <v>0</v>
      </c>
      <c r="J6211" s="55">
        <v>0</v>
      </c>
      <c r="K6211" s="55">
        <v>0</v>
      </c>
      <c r="L6211" s="55">
        <v>26574546.015755013</v>
      </c>
      <c r="M6211" s="56">
        <v>298521971.34235948</v>
      </c>
    </row>
    <row r="6212" spans="1:13" x14ac:dyDescent="0.4">
      <c r="A6212" s="51"/>
      <c r="B6212" s="52">
        <v>6194</v>
      </c>
      <c r="C6212" s="52">
        <v>0</v>
      </c>
      <c r="D6212" s="52">
        <v>0</v>
      </c>
      <c r="E6212" s="52">
        <v>0</v>
      </c>
      <c r="F6212" s="52">
        <v>0</v>
      </c>
      <c r="G6212" s="52">
        <v>0</v>
      </c>
      <c r="H6212" s="52">
        <v>0</v>
      </c>
      <c r="I6212" s="52">
        <v>0</v>
      </c>
      <c r="J6212" s="52">
        <v>0</v>
      </c>
      <c r="K6212" s="52">
        <v>0</v>
      </c>
      <c r="L6212" s="52">
        <v>0</v>
      </c>
      <c r="M6212" s="53">
        <v>0</v>
      </c>
    </row>
    <row r="6213" spans="1:13" x14ac:dyDescent="0.4">
      <c r="A6213" s="54"/>
      <c r="B6213" s="55">
        <v>6195</v>
      </c>
      <c r="C6213" s="55">
        <v>0</v>
      </c>
      <c r="D6213" s="55">
        <v>8913101.7988045812</v>
      </c>
      <c r="E6213" s="55">
        <v>0</v>
      </c>
      <c r="F6213" s="55">
        <v>0</v>
      </c>
      <c r="G6213" s="55">
        <v>0</v>
      </c>
      <c r="H6213" s="55">
        <v>0</v>
      </c>
      <c r="I6213" s="55">
        <v>0</v>
      </c>
      <c r="J6213" s="55">
        <v>0</v>
      </c>
      <c r="K6213" s="55">
        <v>0</v>
      </c>
      <c r="L6213" s="55">
        <v>0</v>
      </c>
      <c r="M6213" s="56">
        <v>8913101.7988045812</v>
      </c>
    </row>
    <row r="6214" spans="1:13" x14ac:dyDescent="0.4">
      <c r="A6214" s="51"/>
      <c r="B6214" s="52">
        <v>6196</v>
      </c>
      <c r="C6214" s="52">
        <v>0</v>
      </c>
      <c r="D6214" s="52">
        <v>0</v>
      </c>
      <c r="E6214" s="52">
        <v>0</v>
      </c>
      <c r="F6214" s="52">
        <v>262975271.02257219</v>
      </c>
      <c r="G6214" s="52">
        <v>0</v>
      </c>
      <c r="H6214" s="52">
        <v>0</v>
      </c>
      <c r="I6214" s="52">
        <v>0</v>
      </c>
      <c r="J6214" s="52">
        <v>0</v>
      </c>
      <c r="K6214" s="52">
        <v>0</v>
      </c>
      <c r="L6214" s="52">
        <v>0</v>
      </c>
      <c r="M6214" s="53">
        <v>262975271.02257219</v>
      </c>
    </row>
    <row r="6215" spans="1:13" x14ac:dyDescent="0.4">
      <c r="A6215" s="54"/>
      <c r="B6215" s="55">
        <v>6197</v>
      </c>
      <c r="C6215" s="55">
        <v>0</v>
      </c>
      <c r="D6215" s="55">
        <v>0</v>
      </c>
      <c r="E6215" s="55">
        <v>0</v>
      </c>
      <c r="F6215" s="55">
        <v>0</v>
      </c>
      <c r="G6215" s="55">
        <v>0</v>
      </c>
      <c r="H6215" s="55">
        <v>0</v>
      </c>
      <c r="I6215" s="55">
        <v>0</v>
      </c>
      <c r="J6215" s="55">
        <v>6918306.400355259</v>
      </c>
      <c r="K6215" s="55">
        <v>94090692.694796875</v>
      </c>
      <c r="L6215" s="55">
        <v>17418149.024930846</v>
      </c>
      <c r="M6215" s="56">
        <v>111508841.71972774</v>
      </c>
    </row>
    <row r="6216" spans="1:13" x14ac:dyDescent="0.4">
      <c r="A6216" s="51"/>
      <c r="B6216" s="52">
        <v>6198</v>
      </c>
      <c r="C6216" s="52">
        <v>0</v>
      </c>
      <c r="D6216" s="52">
        <v>0</v>
      </c>
      <c r="E6216" s="52">
        <v>0</v>
      </c>
      <c r="F6216" s="52">
        <v>0</v>
      </c>
      <c r="G6216" s="52">
        <v>7720121.0403814157</v>
      </c>
      <c r="H6216" s="52">
        <v>0</v>
      </c>
      <c r="I6216" s="52">
        <v>0</v>
      </c>
      <c r="J6216" s="52">
        <v>0</v>
      </c>
      <c r="K6216" s="52">
        <v>0</v>
      </c>
      <c r="L6216" s="52">
        <v>0</v>
      </c>
      <c r="M6216" s="53">
        <v>7720121.0403814157</v>
      </c>
    </row>
    <row r="6217" spans="1:13" x14ac:dyDescent="0.4">
      <c r="A6217" s="54"/>
      <c r="B6217" s="55">
        <v>6199</v>
      </c>
      <c r="C6217" s="55">
        <v>0</v>
      </c>
      <c r="D6217" s="55">
        <v>119924613.33892056</v>
      </c>
      <c r="E6217" s="55">
        <v>0</v>
      </c>
      <c r="F6217" s="55">
        <v>8403154.4580055568</v>
      </c>
      <c r="G6217" s="55">
        <v>0</v>
      </c>
      <c r="H6217" s="55">
        <v>0</v>
      </c>
      <c r="I6217" s="55">
        <v>0</v>
      </c>
      <c r="J6217" s="55">
        <v>0</v>
      </c>
      <c r="K6217" s="55">
        <v>0</v>
      </c>
      <c r="L6217" s="55">
        <v>0</v>
      </c>
      <c r="M6217" s="56">
        <v>128327767.79692613</v>
      </c>
    </row>
    <row r="6218" spans="1:13" x14ac:dyDescent="0.4">
      <c r="A6218" s="51"/>
      <c r="B6218" s="52">
        <v>6200</v>
      </c>
      <c r="C6218" s="52">
        <v>0</v>
      </c>
      <c r="D6218" s="52">
        <v>0</v>
      </c>
      <c r="E6218" s="52">
        <v>0</v>
      </c>
      <c r="F6218" s="52">
        <v>0</v>
      </c>
      <c r="G6218" s="52">
        <v>0</v>
      </c>
      <c r="H6218" s="52">
        <v>0</v>
      </c>
      <c r="I6218" s="52">
        <v>0</v>
      </c>
      <c r="J6218" s="52">
        <v>0</v>
      </c>
      <c r="K6218" s="52">
        <v>0</v>
      </c>
      <c r="L6218" s="52">
        <v>0</v>
      </c>
      <c r="M6218" s="53">
        <v>0</v>
      </c>
    </row>
    <row r="6219" spans="1:13" x14ac:dyDescent="0.4">
      <c r="A6219" s="54"/>
      <c r="B6219" s="55">
        <v>6201</v>
      </c>
      <c r="C6219" s="55">
        <v>0</v>
      </c>
      <c r="D6219" s="55">
        <v>0</v>
      </c>
      <c r="E6219" s="55">
        <v>0</v>
      </c>
      <c r="F6219" s="55">
        <v>0</v>
      </c>
      <c r="G6219" s="55">
        <v>0</v>
      </c>
      <c r="H6219" s="55">
        <v>0</v>
      </c>
      <c r="I6219" s="55">
        <v>0</v>
      </c>
      <c r="J6219" s="55">
        <v>0</v>
      </c>
      <c r="K6219" s="55">
        <v>0</v>
      </c>
      <c r="L6219" s="55">
        <v>0</v>
      </c>
      <c r="M6219" s="56">
        <v>0</v>
      </c>
    </row>
    <row r="6220" spans="1:13" x14ac:dyDescent="0.4">
      <c r="A6220" s="51"/>
      <c r="B6220" s="52">
        <v>6202</v>
      </c>
      <c r="C6220" s="52">
        <v>0</v>
      </c>
      <c r="D6220" s="52">
        <v>0</v>
      </c>
      <c r="E6220" s="52">
        <v>0</v>
      </c>
      <c r="F6220" s="52">
        <v>66640622.366536498</v>
      </c>
      <c r="G6220" s="52">
        <v>0</v>
      </c>
      <c r="H6220" s="52">
        <v>0</v>
      </c>
      <c r="I6220" s="52">
        <v>104896695.63903821</v>
      </c>
      <c r="J6220" s="52">
        <v>0</v>
      </c>
      <c r="K6220" s="52">
        <v>6308370.9057510179</v>
      </c>
      <c r="L6220" s="52">
        <v>7790353.1246398771</v>
      </c>
      <c r="M6220" s="53">
        <v>185636042.03596559</v>
      </c>
    </row>
    <row r="6221" spans="1:13" x14ac:dyDescent="0.4">
      <c r="A6221" s="54"/>
      <c r="B6221" s="55">
        <v>6203</v>
      </c>
      <c r="C6221" s="55">
        <v>0</v>
      </c>
      <c r="D6221" s="55">
        <v>7152988.2459718818</v>
      </c>
      <c r="E6221" s="55">
        <v>29131833.219738476</v>
      </c>
      <c r="F6221" s="55">
        <v>0</v>
      </c>
      <c r="G6221" s="55">
        <v>0</v>
      </c>
      <c r="H6221" s="55">
        <v>0</v>
      </c>
      <c r="I6221" s="55">
        <v>0</v>
      </c>
      <c r="J6221" s="55">
        <v>0</v>
      </c>
      <c r="K6221" s="55">
        <v>0</v>
      </c>
      <c r="L6221" s="55">
        <v>0</v>
      </c>
      <c r="M6221" s="56">
        <v>36284821.465710357</v>
      </c>
    </row>
    <row r="6222" spans="1:13" x14ac:dyDescent="0.4">
      <c r="A6222" s="51"/>
      <c r="B6222" s="52">
        <v>6204</v>
      </c>
      <c r="C6222" s="52">
        <v>0</v>
      </c>
      <c r="D6222" s="52">
        <v>0</v>
      </c>
      <c r="E6222" s="52">
        <v>0</v>
      </c>
      <c r="F6222" s="52">
        <v>0</v>
      </c>
      <c r="G6222" s="52">
        <v>0</v>
      </c>
      <c r="H6222" s="52">
        <v>0</v>
      </c>
      <c r="I6222" s="52">
        <v>0</v>
      </c>
      <c r="J6222" s="52">
        <v>0</v>
      </c>
      <c r="K6222" s="52">
        <v>0</v>
      </c>
      <c r="L6222" s="52">
        <v>0</v>
      </c>
      <c r="M6222" s="53">
        <v>0</v>
      </c>
    </row>
    <row r="6223" spans="1:13" x14ac:dyDescent="0.4">
      <c r="A6223" s="54"/>
      <c r="B6223" s="55">
        <v>6205</v>
      </c>
      <c r="C6223" s="55">
        <v>7697961.5424322989</v>
      </c>
      <c r="D6223" s="55">
        <v>0</v>
      </c>
      <c r="E6223" s="55">
        <v>0</v>
      </c>
      <c r="F6223" s="55">
        <v>0</v>
      </c>
      <c r="G6223" s="55">
        <v>0</v>
      </c>
      <c r="H6223" s="55">
        <v>0</v>
      </c>
      <c r="I6223" s="55">
        <v>0</v>
      </c>
      <c r="J6223" s="55">
        <v>0</v>
      </c>
      <c r="K6223" s="55">
        <v>0</v>
      </c>
      <c r="L6223" s="55">
        <v>0</v>
      </c>
      <c r="M6223" s="56">
        <v>7697961.5424322989</v>
      </c>
    </row>
    <row r="6224" spans="1:13" x14ac:dyDescent="0.4">
      <c r="A6224" s="51"/>
      <c r="B6224" s="52">
        <v>6206</v>
      </c>
      <c r="C6224" s="52">
        <v>0</v>
      </c>
      <c r="D6224" s="52">
        <v>0</v>
      </c>
      <c r="E6224" s="52">
        <v>0</v>
      </c>
      <c r="F6224" s="52">
        <v>0</v>
      </c>
      <c r="G6224" s="52">
        <v>0</v>
      </c>
      <c r="H6224" s="52">
        <v>5929503.6682123747</v>
      </c>
      <c r="I6224" s="52">
        <v>0</v>
      </c>
      <c r="J6224" s="52">
        <v>0</v>
      </c>
      <c r="K6224" s="52">
        <v>0</v>
      </c>
      <c r="L6224" s="52">
        <v>0</v>
      </c>
      <c r="M6224" s="53">
        <v>5929503.6682123747</v>
      </c>
    </row>
    <row r="6225" spans="1:13" x14ac:dyDescent="0.4">
      <c r="A6225" s="54"/>
      <c r="B6225" s="55">
        <v>6207</v>
      </c>
      <c r="C6225" s="55">
        <v>0</v>
      </c>
      <c r="D6225" s="55">
        <v>0</v>
      </c>
      <c r="E6225" s="55">
        <v>0</v>
      </c>
      <c r="F6225" s="55">
        <v>7080972.044429848</v>
      </c>
      <c r="G6225" s="55">
        <v>8013228.6414607391</v>
      </c>
      <c r="H6225" s="55">
        <v>0</v>
      </c>
      <c r="I6225" s="55">
        <v>0</v>
      </c>
      <c r="J6225" s="55">
        <v>0</v>
      </c>
      <c r="K6225" s="55">
        <v>0</v>
      </c>
      <c r="L6225" s="55">
        <v>7584079.7656666832</v>
      </c>
      <c r="M6225" s="56">
        <v>22678280.451557271</v>
      </c>
    </row>
    <row r="6226" spans="1:13" x14ac:dyDescent="0.4">
      <c r="A6226" s="51"/>
      <c r="B6226" s="52">
        <v>6208</v>
      </c>
      <c r="C6226" s="52">
        <v>0</v>
      </c>
      <c r="D6226" s="52">
        <v>0</v>
      </c>
      <c r="E6226" s="52">
        <v>0</v>
      </c>
      <c r="F6226" s="52">
        <v>0</v>
      </c>
      <c r="G6226" s="52">
        <v>0</v>
      </c>
      <c r="H6226" s="52">
        <v>0</v>
      </c>
      <c r="I6226" s="52">
        <v>0</v>
      </c>
      <c r="J6226" s="52">
        <v>7046140.5895547196</v>
      </c>
      <c r="K6226" s="52">
        <v>0</v>
      </c>
      <c r="L6226" s="52">
        <v>0</v>
      </c>
      <c r="M6226" s="53">
        <v>0</v>
      </c>
    </row>
    <row r="6227" spans="1:13" x14ac:dyDescent="0.4">
      <c r="A6227" s="54"/>
      <c r="B6227" s="55">
        <v>6209</v>
      </c>
      <c r="C6227" s="55">
        <v>0</v>
      </c>
      <c r="D6227" s="55">
        <v>0</v>
      </c>
      <c r="E6227" s="55">
        <v>0</v>
      </c>
      <c r="F6227" s="55">
        <v>0</v>
      </c>
      <c r="G6227" s="55">
        <v>0</v>
      </c>
      <c r="H6227" s="55">
        <v>0</v>
      </c>
      <c r="I6227" s="55">
        <v>5832557.2400636086</v>
      </c>
      <c r="J6227" s="55">
        <v>0</v>
      </c>
      <c r="K6227" s="55">
        <v>0</v>
      </c>
      <c r="L6227" s="55">
        <v>0</v>
      </c>
      <c r="M6227" s="56">
        <v>5832557.2400636086</v>
      </c>
    </row>
    <row r="6228" spans="1:13" x14ac:dyDescent="0.4">
      <c r="A6228" s="51"/>
      <c r="B6228" s="52">
        <v>6210</v>
      </c>
      <c r="C6228" s="52">
        <v>0</v>
      </c>
      <c r="D6228" s="52">
        <v>226819255.35875595</v>
      </c>
      <c r="E6228" s="52">
        <v>0</v>
      </c>
      <c r="F6228" s="52">
        <v>0</v>
      </c>
      <c r="G6228" s="52">
        <v>0</v>
      </c>
      <c r="H6228" s="52">
        <v>0</v>
      </c>
      <c r="I6228" s="52">
        <v>0</v>
      </c>
      <c r="J6228" s="52">
        <v>0</v>
      </c>
      <c r="K6228" s="52">
        <v>0</v>
      </c>
      <c r="L6228" s="52">
        <v>0</v>
      </c>
      <c r="M6228" s="53">
        <v>226819255.35875595</v>
      </c>
    </row>
    <row r="6229" spans="1:13" x14ac:dyDescent="0.4">
      <c r="A6229" s="54"/>
      <c r="B6229" s="55">
        <v>6211</v>
      </c>
      <c r="C6229" s="55">
        <v>0</v>
      </c>
      <c r="D6229" s="55">
        <v>0</v>
      </c>
      <c r="E6229" s="55">
        <v>0</v>
      </c>
      <c r="F6229" s="55">
        <v>34408966.56349057</v>
      </c>
      <c r="G6229" s="55">
        <v>0</v>
      </c>
      <c r="H6229" s="55">
        <v>0</v>
      </c>
      <c r="I6229" s="55">
        <v>0</v>
      </c>
      <c r="J6229" s="55">
        <v>0</v>
      </c>
      <c r="K6229" s="55">
        <v>0</v>
      </c>
      <c r="L6229" s="55">
        <v>0</v>
      </c>
      <c r="M6229" s="56">
        <v>34408966.56349057</v>
      </c>
    </row>
    <row r="6230" spans="1:13" x14ac:dyDescent="0.4">
      <c r="A6230" s="51"/>
      <c r="B6230" s="52">
        <v>6212</v>
      </c>
      <c r="C6230" s="52">
        <v>0</v>
      </c>
      <c r="D6230" s="52">
        <v>0</v>
      </c>
      <c r="E6230" s="52">
        <v>0</v>
      </c>
      <c r="F6230" s="52">
        <v>0</v>
      </c>
      <c r="G6230" s="52">
        <v>0</v>
      </c>
      <c r="H6230" s="52">
        <v>0</v>
      </c>
      <c r="I6230" s="52">
        <v>0</v>
      </c>
      <c r="J6230" s="52">
        <v>0</v>
      </c>
      <c r="K6230" s="52">
        <v>0</v>
      </c>
      <c r="L6230" s="52">
        <v>5902636.0861321017</v>
      </c>
      <c r="M6230" s="53">
        <v>5902636.0861321017</v>
      </c>
    </row>
    <row r="6231" spans="1:13" x14ac:dyDescent="0.4">
      <c r="A6231" s="54"/>
      <c r="B6231" s="55">
        <v>6213</v>
      </c>
      <c r="C6231" s="55">
        <v>0</v>
      </c>
      <c r="D6231" s="55">
        <v>0</v>
      </c>
      <c r="E6231" s="55">
        <v>12126594.88816883</v>
      </c>
      <c r="F6231" s="55">
        <v>0</v>
      </c>
      <c r="G6231" s="55">
        <v>0</v>
      </c>
      <c r="H6231" s="55">
        <v>6416093.465924548</v>
      </c>
      <c r="I6231" s="55">
        <v>0</v>
      </c>
      <c r="J6231" s="55">
        <v>0</v>
      </c>
      <c r="K6231" s="55">
        <v>0</v>
      </c>
      <c r="L6231" s="55">
        <v>0</v>
      </c>
      <c r="M6231" s="56">
        <v>18542688.35409338</v>
      </c>
    </row>
    <row r="6232" spans="1:13" x14ac:dyDescent="0.4">
      <c r="A6232" s="51"/>
      <c r="B6232" s="52">
        <v>6214</v>
      </c>
      <c r="C6232" s="52">
        <v>0</v>
      </c>
      <c r="D6232" s="52">
        <v>0</v>
      </c>
      <c r="E6232" s="52">
        <v>0</v>
      </c>
      <c r="F6232" s="52">
        <v>6250431.9986188263</v>
      </c>
      <c r="G6232" s="52">
        <v>0</v>
      </c>
      <c r="H6232" s="52">
        <v>0</v>
      </c>
      <c r="I6232" s="52">
        <v>0</v>
      </c>
      <c r="J6232" s="52">
        <v>0</v>
      </c>
      <c r="K6232" s="52">
        <v>0</v>
      </c>
      <c r="L6232" s="52">
        <v>0</v>
      </c>
      <c r="M6232" s="53">
        <v>6250431.9986188263</v>
      </c>
    </row>
    <row r="6233" spans="1:13" x14ac:dyDescent="0.4">
      <c r="A6233" s="54"/>
      <c r="B6233" s="55">
        <v>6215</v>
      </c>
      <c r="C6233" s="55">
        <v>58012522.608286805</v>
      </c>
      <c r="D6233" s="55">
        <v>0</v>
      </c>
      <c r="E6233" s="55">
        <v>0</v>
      </c>
      <c r="F6233" s="55">
        <v>0</v>
      </c>
      <c r="G6233" s="55">
        <v>0</v>
      </c>
      <c r="H6233" s="55">
        <v>13226670.145992646</v>
      </c>
      <c r="I6233" s="55">
        <v>0</v>
      </c>
      <c r="J6233" s="55">
        <v>0</v>
      </c>
      <c r="K6233" s="55">
        <v>0</v>
      </c>
      <c r="L6233" s="55">
        <v>0</v>
      </c>
      <c r="M6233" s="56">
        <v>71239192.75427945</v>
      </c>
    </row>
    <row r="6234" spans="1:13" x14ac:dyDescent="0.4">
      <c r="A6234" s="51"/>
      <c r="B6234" s="52">
        <v>6216</v>
      </c>
      <c r="C6234" s="52">
        <v>0</v>
      </c>
      <c r="D6234" s="52">
        <v>0</v>
      </c>
      <c r="E6234" s="52">
        <v>0</v>
      </c>
      <c r="F6234" s="52">
        <v>0</v>
      </c>
      <c r="G6234" s="52">
        <v>0</v>
      </c>
      <c r="H6234" s="52">
        <v>0</v>
      </c>
      <c r="I6234" s="52">
        <v>0</v>
      </c>
      <c r="J6234" s="52">
        <v>0</v>
      </c>
      <c r="K6234" s="52">
        <v>37332755.017059863</v>
      </c>
      <c r="L6234" s="52">
        <v>0</v>
      </c>
      <c r="M6234" s="53">
        <v>37332755.017059863</v>
      </c>
    </row>
    <row r="6235" spans="1:13" x14ac:dyDescent="0.4">
      <c r="A6235" s="54"/>
      <c r="B6235" s="55">
        <v>6217</v>
      </c>
      <c r="C6235" s="55">
        <v>0</v>
      </c>
      <c r="D6235" s="55">
        <v>0</v>
      </c>
      <c r="E6235" s="55">
        <v>20891957.584075652</v>
      </c>
      <c r="F6235" s="55">
        <v>0</v>
      </c>
      <c r="G6235" s="55">
        <v>0</v>
      </c>
      <c r="H6235" s="55">
        <v>0</v>
      </c>
      <c r="I6235" s="55">
        <v>0</v>
      </c>
      <c r="J6235" s="55">
        <v>0</v>
      </c>
      <c r="K6235" s="55">
        <v>0</v>
      </c>
      <c r="L6235" s="55">
        <v>0</v>
      </c>
      <c r="M6235" s="56">
        <v>20891957.584075652</v>
      </c>
    </row>
    <row r="6236" spans="1:13" x14ac:dyDescent="0.4">
      <c r="A6236" s="51"/>
      <c r="B6236" s="52">
        <v>6218</v>
      </c>
      <c r="C6236" s="52">
        <v>0</v>
      </c>
      <c r="D6236" s="52">
        <v>0</v>
      </c>
      <c r="E6236" s="52">
        <v>0</v>
      </c>
      <c r="F6236" s="52">
        <v>0</v>
      </c>
      <c r="G6236" s="52">
        <v>11952328.479593858</v>
      </c>
      <c r="H6236" s="52">
        <v>0</v>
      </c>
      <c r="I6236" s="52">
        <v>10176475.186693251</v>
      </c>
      <c r="J6236" s="52">
        <v>0</v>
      </c>
      <c r="K6236" s="52">
        <v>0</v>
      </c>
      <c r="L6236" s="52">
        <v>8781033.4569079895</v>
      </c>
      <c r="M6236" s="53">
        <v>30909837.123195097</v>
      </c>
    </row>
    <row r="6237" spans="1:13" x14ac:dyDescent="0.4">
      <c r="A6237" s="54"/>
      <c r="B6237" s="55">
        <v>6219</v>
      </c>
      <c r="C6237" s="55">
        <v>0</v>
      </c>
      <c r="D6237" s="55">
        <v>0</v>
      </c>
      <c r="E6237" s="55">
        <v>6001707.0235193092</v>
      </c>
      <c r="F6237" s="55">
        <v>0</v>
      </c>
      <c r="G6237" s="55">
        <v>9993989.1413342152</v>
      </c>
      <c r="H6237" s="55">
        <v>0</v>
      </c>
      <c r="I6237" s="55">
        <v>10039174.299136369</v>
      </c>
      <c r="J6237" s="55">
        <v>0</v>
      </c>
      <c r="K6237" s="55">
        <v>0</v>
      </c>
      <c r="L6237" s="55">
        <v>0</v>
      </c>
      <c r="M6237" s="56">
        <v>32524717.743907843</v>
      </c>
    </row>
    <row r="6238" spans="1:13" x14ac:dyDescent="0.4">
      <c r="A6238" s="51"/>
      <c r="B6238" s="52">
        <v>6220</v>
      </c>
      <c r="C6238" s="52">
        <v>0</v>
      </c>
      <c r="D6238" s="52">
        <v>0</v>
      </c>
      <c r="E6238" s="52">
        <v>7741769.2700288333</v>
      </c>
      <c r="F6238" s="52">
        <v>0</v>
      </c>
      <c r="G6238" s="52">
        <v>0</v>
      </c>
      <c r="H6238" s="52">
        <v>0</v>
      </c>
      <c r="I6238" s="52">
        <v>0</v>
      </c>
      <c r="J6238" s="52">
        <v>7150025.4590929346</v>
      </c>
      <c r="K6238" s="52">
        <v>0</v>
      </c>
      <c r="L6238" s="52">
        <v>21859827.24430114</v>
      </c>
      <c r="M6238" s="53">
        <v>29601596.514329977</v>
      </c>
    </row>
    <row r="6239" spans="1:13" x14ac:dyDescent="0.4">
      <c r="A6239" s="54"/>
      <c r="B6239" s="55">
        <v>6221</v>
      </c>
      <c r="C6239" s="55">
        <v>0</v>
      </c>
      <c r="D6239" s="55">
        <v>0</v>
      </c>
      <c r="E6239" s="55">
        <v>0</v>
      </c>
      <c r="F6239" s="55">
        <v>0</v>
      </c>
      <c r="G6239" s="55">
        <v>0</v>
      </c>
      <c r="H6239" s="55">
        <v>11027321.862464303</v>
      </c>
      <c r="I6239" s="55">
        <v>0</v>
      </c>
      <c r="J6239" s="55">
        <v>5832068.8631693833</v>
      </c>
      <c r="K6239" s="55">
        <v>0</v>
      </c>
      <c r="L6239" s="55">
        <v>0</v>
      </c>
      <c r="M6239" s="56">
        <v>11027321.862464303</v>
      </c>
    </row>
    <row r="6240" spans="1:13" x14ac:dyDescent="0.4">
      <c r="A6240" s="51"/>
      <c r="B6240" s="52">
        <v>6222</v>
      </c>
      <c r="C6240" s="52">
        <v>0</v>
      </c>
      <c r="D6240" s="52">
        <v>50826773.547049463</v>
      </c>
      <c r="E6240" s="52">
        <v>0</v>
      </c>
      <c r="F6240" s="52">
        <v>0</v>
      </c>
      <c r="G6240" s="52">
        <v>0</v>
      </c>
      <c r="H6240" s="52">
        <v>0</v>
      </c>
      <c r="I6240" s="52">
        <v>6982323.4870487377</v>
      </c>
      <c r="J6240" s="52">
        <v>0</v>
      </c>
      <c r="K6240" s="52">
        <v>0</v>
      </c>
      <c r="L6240" s="52">
        <v>34129298.522299334</v>
      </c>
      <c r="M6240" s="53">
        <v>91938395.556397513</v>
      </c>
    </row>
    <row r="6241" spans="1:13" x14ac:dyDescent="0.4">
      <c r="A6241" s="54"/>
      <c r="B6241" s="55">
        <v>6223</v>
      </c>
      <c r="C6241" s="55">
        <v>0</v>
      </c>
      <c r="D6241" s="55">
        <v>0</v>
      </c>
      <c r="E6241" s="55">
        <v>0</v>
      </c>
      <c r="F6241" s="55">
        <v>0</v>
      </c>
      <c r="G6241" s="55">
        <v>16448392.015625868</v>
      </c>
      <c r="H6241" s="55">
        <v>0</v>
      </c>
      <c r="I6241" s="55">
        <v>0</v>
      </c>
      <c r="J6241" s="55">
        <v>0</v>
      </c>
      <c r="K6241" s="55">
        <v>8350054.3226824543</v>
      </c>
      <c r="L6241" s="55">
        <v>0</v>
      </c>
      <c r="M6241" s="56">
        <v>33986388.84194456</v>
      </c>
    </row>
    <row r="6242" spans="1:13" x14ac:dyDescent="0.4">
      <c r="A6242" s="51"/>
      <c r="B6242" s="52">
        <v>6224</v>
      </c>
      <c r="C6242" s="52">
        <v>9964742.1892859526</v>
      </c>
      <c r="D6242" s="52">
        <v>0</v>
      </c>
      <c r="E6242" s="52">
        <v>0</v>
      </c>
      <c r="F6242" s="52">
        <v>0</v>
      </c>
      <c r="G6242" s="52">
        <v>0</v>
      </c>
      <c r="H6242" s="52">
        <v>0</v>
      </c>
      <c r="I6242" s="52">
        <v>0</v>
      </c>
      <c r="J6242" s="52">
        <v>0</v>
      </c>
      <c r="K6242" s="52">
        <v>8658270.9709985964</v>
      </c>
      <c r="L6242" s="52">
        <v>0</v>
      </c>
      <c r="M6242" s="53">
        <v>18623013.160284549</v>
      </c>
    </row>
    <row r="6243" spans="1:13" x14ac:dyDescent="0.4">
      <c r="A6243" s="54"/>
      <c r="B6243" s="55">
        <v>6225</v>
      </c>
      <c r="C6243" s="55">
        <v>0</v>
      </c>
      <c r="D6243" s="55">
        <v>6265319.8290656358</v>
      </c>
      <c r="E6243" s="55">
        <v>0</v>
      </c>
      <c r="F6243" s="55">
        <v>0</v>
      </c>
      <c r="G6243" s="55">
        <v>0</v>
      </c>
      <c r="H6243" s="55">
        <v>0</v>
      </c>
      <c r="I6243" s="55">
        <v>0</v>
      </c>
      <c r="J6243" s="55">
        <v>0</v>
      </c>
      <c r="K6243" s="55">
        <v>0</v>
      </c>
      <c r="L6243" s="55">
        <v>6412300.6608665008</v>
      </c>
      <c r="M6243" s="56">
        <v>12677620.489932137</v>
      </c>
    </row>
    <row r="6244" spans="1:13" x14ac:dyDescent="0.4">
      <c r="A6244" s="51"/>
      <c r="B6244" s="52">
        <v>6226</v>
      </c>
      <c r="C6244" s="52">
        <v>23891308.791714121</v>
      </c>
      <c r="D6244" s="52">
        <v>0</v>
      </c>
      <c r="E6244" s="52">
        <v>0</v>
      </c>
      <c r="F6244" s="52">
        <v>0</v>
      </c>
      <c r="G6244" s="52">
        <v>0</v>
      </c>
      <c r="H6244" s="52">
        <v>0</v>
      </c>
      <c r="I6244" s="52">
        <v>0</v>
      </c>
      <c r="J6244" s="52">
        <v>0</v>
      </c>
      <c r="K6244" s="52">
        <v>0</v>
      </c>
      <c r="L6244" s="52">
        <v>0</v>
      </c>
      <c r="M6244" s="53">
        <v>23891308.791714121</v>
      </c>
    </row>
    <row r="6245" spans="1:13" x14ac:dyDescent="0.4">
      <c r="A6245" s="54"/>
      <c r="B6245" s="55">
        <v>6227</v>
      </c>
      <c r="C6245" s="55">
        <v>0</v>
      </c>
      <c r="D6245" s="55">
        <v>9212886.0658536032</v>
      </c>
      <c r="E6245" s="55">
        <v>0</v>
      </c>
      <c r="F6245" s="55">
        <v>0</v>
      </c>
      <c r="G6245" s="55">
        <v>0</v>
      </c>
      <c r="H6245" s="55">
        <v>0</v>
      </c>
      <c r="I6245" s="55">
        <v>0</v>
      </c>
      <c r="J6245" s="55">
        <v>0</v>
      </c>
      <c r="K6245" s="55">
        <v>0</v>
      </c>
      <c r="L6245" s="55">
        <v>0</v>
      </c>
      <c r="M6245" s="56">
        <v>9212886.0658536032</v>
      </c>
    </row>
    <row r="6246" spans="1:13" x14ac:dyDescent="0.4">
      <c r="A6246" s="51"/>
      <c r="B6246" s="52">
        <v>6228</v>
      </c>
      <c r="C6246" s="52">
        <v>0</v>
      </c>
      <c r="D6246" s="52">
        <v>0</v>
      </c>
      <c r="E6246" s="52">
        <v>0</v>
      </c>
      <c r="F6246" s="52">
        <v>0</v>
      </c>
      <c r="G6246" s="52">
        <v>7821412.0388387628</v>
      </c>
      <c r="H6246" s="52">
        <v>0</v>
      </c>
      <c r="I6246" s="52">
        <v>0</v>
      </c>
      <c r="J6246" s="52">
        <v>0</v>
      </c>
      <c r="K6246" s="52">
        <v>0</v>
      </c>
      <c r="L6246" s="52">
        <v>0</v>
      </c>
      <c r="M6246" s="53">
        <v>7821412.0388387628</v>
      </c>
    </row>
    <row r="6247" spans="1:13" x14ac:dyDescent="0.4">
      <c r="A6247" s="54"/>
      <c r="B6247" s="55">
        <v>6229</v>
      </c>
      <c r="C6247" s="55">
        <v>0</v>
      </c>
      <c r="D6247" s="55">
        <v>0</v>
      </c>
      <c r="E6247" s="55">
        <v>0</v>
      </c>
      <c r="F6247" s="55">
        <v>0</v>
      </c>
      <c r="G6247" s="55">
        <v>0</v>
      </c>
      <c r="H6247" s="55">
        <v>0</v>
      </c>
      <c r="I6247" s="55">
        <v>5996817.889103869</v>
      </c>
      <c r="J6247" s="55">
        <v>0</v>
      </c>
      <c r="K6247" s="55">
        <v>0</v>
      </c>
      <c r="L6247" s="55">
        <v>0</v>
      </c>
      <c r="M6247" s="56">
        <v>5996817.889103869</v>
      </c>
    </row>
    <row r="6248" spans="1:13" x14ac:dyDescent="0.4">
      <c r="A6248" s="51"/>
      <c r="B6248" s="52">
        <v>6230</v>
      </c>
      <c r="C6248" s="52">
        <v>0</v>
      </c>
      <c r="D6248" s="52">
        <v>0</v>
      </c>
      <c r="E6248" s="52">
        <v>0</v>
      </c>
      <c r="F6248" s="52">
        <v>0</v>
      </c>
      <c r="G6248" s="52">
        <v>0</v>
      </c>
      <c r="H6248" s="52">
        <v>12383245.625180457</v>
      </c>
      <c r="I6248" s="52">
        <v>6337597.4280880848</v>
      </c>
      <c r="J6248" s="52">
        <v>0</v>
      </c>
      <c r="K6248" s="52">
        <v>0</v>
      </c>
      <c r="L6248" s="52">
        <v>0</v>
      </c>
      <c r="M6248" s="53">
        <v>18720843.053268541</v>
      </c>
    </row>
    <row r="6249" spans="1:13" x14ac:dyDescent="0.4">
      <c r="A6249" s="54"/>
      <c r="B6249" s="55">
        <v>6231</v>
      </c>
      <c r="C6249" s="55">
        <v>0</v>
      </c>
      <c r="D6249" s="55">
        <v>0</v>
      </c>
      <c r="E6249" s="55">
        <v>0</v>
      </c>
      <c r="F6249" s="55">
        <v>83100062.245953232</v>
      </c>
      <c r="G6249" s="55">
        <v>0</v>
      </c>
      <c r="H6249" s="55">
        <v>0</v>
      </c>
      <c r="I6249" s="55">
        <v>0</v>
      </c>
      <c r="J6249" s="55">
        <v>0</v>
      </c>
      <c r="K6249" s="55">
        <v>0</v>
      </c>
      <c r="L6249" s="55">
        <v>0</v>
      </c>
      <c r="M6249" s="56">
        <v>83100062.245953232</v>
      </c>
    </row>
    <row r="6250" spans="1:13" x14ac:dyDescent="0.4">
      <c r="A6250" s="51"/>
      <c r="B6250" s="52">
        <v>6232</v>
      </c>
      <c r="C6250" s="52">
        <v>0</v>
      </c>
      <c r="D6250" s="52">
        <v>0</v>
      </c>
      <c r="E6250" s="52">
        <v>0</v>
      </c>
      <c r="F6250" s="52">
        <v>0</v>
      </c>
      <c r="G6250" s="52">
        <v>0</v>
      </c>
      <c r="H6250" s="52">
        <v>0</v>
      </c>
      <c r="I6250" s="52">
        <v>0</v>
      </c>
      <c r="J6250" s="52">
        <v>0</v>
      </c>
      <c r="K6250" s="52">
        <v>0</v>
      </c>
      <c r="L6250" s="52">
        <v>0</v>
      </c>
      <c r="M6250" s="53">
        <v>6176509.5702828113</v>
      </c>
    </row>
    <row r="6251" spans="1:13" x14ac:dyDescent="0.4">
      <c r="A6251" s="54"/>
      <c r="B6251" s="55">
        <v>6233</v>
      </c>
      <c r="C6251" s="55">
        <v>0</v>
      </c>
      <c r="D6251" s="55">
        <v>0</v>
      </c>
      <c r="E6251" s="55">
        <v>0</v>
      </c>
      <c r="F6251" s="55">
        <v>0</v>
      </c>
      <c r="G6251" s="55">
        <v>0</v>
      </c>
      <c r="H6251" s="55">
        <v>0</v>
      </c>
      <c r="I6251" s="55">
        <v>0</v>
      </c>
      <c r="J6251" s="55">
        <v>0</v>
      </c>
      <c r="K6251" s="55">
        <v>0</v>
      </c>
      <c r="L6251" s="55">
        <v>0</v>
      </c>
      <c r="M6251" s="56">
        <v>0</v>
      </c>
    </row>
    <row r="6252" spans="1:13" x14ac:dyDescent="0.4">
      <c r="A6252" s="51"/>
      <c r="B6252" s="52">
        <v>6234</v>
      </c>
      <c r="C6252" s="52">
        <v>0</v>
      </c>
      <c r="D6252" s="52">
        <v>0</v>
      </c>
      <c r="E6252" s="52">
        <v>0</v>
      </c>
      <c r="F6252" s="52">
        <v>0</v>
      </c>
      <c r="G6252" s="52">
        <v>0</v>
      </c>
      <c r="H6252" s="52">
        <v>0</v>
      </c>
      <c r="I6252" s="52">
        <v>0</v>
      </c>
      <c r="J6252" s="52">
        <v>0</v>
      </c>
      <c r="K6252" s="52">
        <v>0</v>
      </c>
      <c r="L6252" s="52">
        <v>0</v>
      </c>
      <c r="M6252" s="53">
        <v>0</v>
      </c>
    </row>
    <row r="6253" spans="1:13" x14ac:dyDescent="0.4">
      <c r="A6253" s="54"/>
      <c r="B6253" s="55">
        <v>6235</v>
      </c>
      <c r="C6253" s="55">
        <v>0</v>
      </c>
      <c r="D6253" s="55">
        <v>0</v>
      </c>
      <c r="E6253" s="55">
        <v>0</v>
      </c>
      <c r="F6253" s="55">
        <v>0</v>
      </c>
      <c r="G6253" s="55">
        <v>0</v>
      </c>
      <c r="H6253" s="55">
        <v>68354951.529561877</v>
      </c>
      <c r="I6253" s="55">
        <v>0</v>
      </c>
      <c r="J6253" s="55">
        <v>0</v>
      </c>
      <c r="K6253" s="55">
        <v>0</v>
      </c>
      <c r="L6253" s="55">
        <v>0</v>
      </c>
      <c r="M6253" s="56">
        <v>68354951.529561877</v>
      </c>
    </row>
    <row r="6254" spans="1:13" x14ac:dyDescent="0.4">
      <c r="A6254" s="51"/>
      <c r="B6254" s="52">
        <v>6236</v>
      </c>
      <c r="C6254" s="52">
        <v>0</v>
      </c>
      <c r="D6254" s="52">
        <v>0</v>
      </c>
      <c r="E6254" s="52">
        <v>0</v>
      </c>
      <c r="F6254" s="52">
        <v>0</v>
      </c>
      <c r="G6254" s="52">
        <v>0</v>
      </c>
      <c r="H6254" s="52">
        <v>6522128.0969664212</v>
      </c>
      <c r="I6254" s="52">
        <v>0</v>
      </c>
      <c r="J6254" s="52">
        <v>0</v>
      </c>
      <c r="K6254" s="52">
        <v>8155545.4186289841</v>
      </c>
      <c r="L6254" s="52">
        <v>7432132.6697262004</v>
      </c>
      <c r="M6254" s="53">
        <v>22109806.185321607</v>
      </c>
    </row>
    <row r="6255" spans="1:13" x14ac:dyDescent="0.4">
      <c r="A6255" s="54"/>
      <c r="B6255" s="55">
        <v>6237</v>
      </c>
      <c r="C6255" s="55">
        <v>0</v>
      </c>
      <c r="D6255" s="55">
        <v>5942177.429006611</v>
      </c>
      <c r="E6255" s="55">
        <v>5924639.158584388</v>
      </c>
      <c r="F6255" s="55">
        <v>0</v>
      </c>
      <c r="G6255" s="55">
        <v>0</v>
      </c>
      <c r="H6255" s="55">
        <v>0</v>
      </c>
      <c r="I6255" s="55">
        <v>0</v>
      </c>
      <c r="J6255" s="55">
        <v>0</v>
      </c>
      <c r="K6255" s="55">
        <v>11655949.890364692</v>
      </c>
      <c r="L6255" s="55">
        <v>0</v>
      </c>
      <c r="M6255" s="56">
        <v>23522766.477955692</v>
      </c>
    </row>
    <row r="6256" spans="1:13" x14ac:dyDescent="0.4">
      <c r="A6256" s="51"/>
      <c r="B6256" s="52">
        <v>6238</v>
      </c>
      <c r="C6256" s="52">
        <v>0</v>
      </c>
      <c r="D6256" s="52">
        <v>0</v>
      </c>
      <c r="E6256" s="52">
        <v>0</v>
      </c>
      <c r="F6256" s="52">
        <v>0</v>
      </c>
      <c r="G6256" s="52">
        <v>0</v>
      </c>
      <c r="H6256" s="52">
        <v>15458827.768922864</v>
      </c>
      <c r="I6256" s="52">
        <v>0</v>
      </c>
      <c r="J6256" s="52">
        <v>0</v>
      </c>
      <c r="K6256" s="52">
        <v>0</v>
      </c>
      <c r="L6256" s="52">
        <v>0</v>
      </c>
      <c r="M6256" s="53">
        <v>15458827.768922864</v>
      </c>
    </row>
    <row r="6257" spans="1:13" x14ac:dyDescent="0.4">
      <c r="A6257" s="54"/>
      <c r="B6257" s="55">
        <v>6239</v>
      </c>
      <c r="C6257" s="55">
        <v>0</v>
      </c>
      <c r="D6257" s="55">
        <v>0</v>
      </c>
      <c r="E6257" s="55">
        <v>29771621.972083855</v>
      </c>
      <c r="F6257" s="55">
        <v>0</v>
      </c>
      <c r="G6257" s="55">
        <v>0</v>
      </c>
      <c r="H6257" s="55">
        <v>15448980.594888687</v>
      </c>
      <c r="I6257" s="55">
        <v>0</v>
      </c>
      <c r="J6257" s="55">
        <v>0</v>
      </c>
      <c r="K6257" s="55">
        <v>0</v>
      </c>
      <c r="L6257" s="55">
        <v>0</v>
      </c>
      <c r="M6257" s="56">
        <v>45220602.566972539</v>
      </c>
    </row>
    <row r="6258" spans="1:13" x14ac:dyDescent="0.4">
      <c r="A6258" s="51"/>
      <c r="B6258" s="52">
        <v>6240</v>
      </c>
      <c r="C6258" s="52">
        <v>0</v>
      </c>
      <c r="D6258" s="52">
        <v>0</v>
      </c>
      <c r="E6258" s="52">
        <v>6178048.7206543162</v>
      </c>
      <c r="F6258" s="52">
        <v>0</v>
      </c>
      <c r="G6258" s="52">
        <v>6720765.3048561625</v>
      </c>
      <c r="H6258" s="52">
        <v>0</v>
      </c>
      <c r="I6258" s="52">
        <v>0</v>
      </c>
      <c r="J6258" s="52">
        <v>0</v>
      </c>
      <c r="K6258" s="52">
        <v>0</v>
      </c>
      <c r="L6258" s="52">
        <v>0</v>
      </c>
      <c r="M6258" s="53">
        <v>12898814.025510481</v>
      </c>
    </row>
    <row r="6259" spans="1:13" x14ac:dyDescent="0.4">
      <c r="A6259" s="54"/>
      <c r="B6259" s="55">
        <v>6241</v>
      </c>
      <c r="C6259" s="55">
        <v>0</v>
      </c>
      <c r="D6259" s="55">
        <v>0</v>
      </c>
      <c r="E6259" s="55">
        <v>0</v>
      </c>
      <c r="F6259" s="55">
        <v>0</v>
      </c>
      <c r="G6259" s="55">
        <v>0</v>
      </c>
      <c r="H6259" s="55">
        <v>0</v>
      </c>
      <c r="I6259" s="55">
        <v>0</v>
      </c>
      <c r="J6259" s="55">
        <v>0</v>
      </c>
      <c r="K6259" s="55">
        <v>0</v>
      </c>
      <c r="L6259" s="55">
        <v>0</v>
      </c>
      <c r="M6259" s="56">
        <v>0</v>
      </c>
    </row>
    <row r="6260" spans="1:13" x14ac:dyDescent="0.4">
      <c r="A6260" s="51"/>
      <c r="B6260" s="52">
        <v>6242</v>
      </c>
      <c r="C6260" s="52">
        <v>0</v>
      </c>
      <c r="D6260" s="52">
        <v>0</v>
      </c>
      <c r="E6260" s="52">
        <v>0</v>
      </c>
      <c r="F6260" s="52">
        <v>0</v>
      </c>
      <c r="G6260" s="52">
        <v>0</v>
      </c>
      <c r="H6260" s="52">
        <v>8314665.7745414628</v>
      </c>
      <c r="I6260" s="52">
        <v>0</v>
      </c>
      <c r="J6260" s="52">
        <v>0</v>
      </c>
      <c r="K6260" s="52">
        <v>0</v>
      </c>
      <c r="L6260" s="52">
        <v>0</v>
      </c>
      <c r="M6260" s="53">
        <v>8314665.7745414628</v>
      </c>
    </row>
    <row r="6261" spans="1:13" x14ac:dyDescent="0.4">
      <c r="A6261" s="54"/>
      <c r="B6261" s="55">
        <v>6243</v>
      </c>
      <c r="C6261" s="55">
        <v>0</v>
      </c>
      <c r="D6261" s="55">
        <v>0</v>
      </c>
      <c r="E6261" s="55">
        <v>0</v>
      </c>
      <c r="F6261" s="55">
        <v>0</v>
      </c>
      <c r="G6261" s="55">
        <v>0</v>
      </c>
      <c r="H6261" s="55">
        <v>0</v>
      </c>
      <c r="I6261" s="55">
        <v>0</v>
      </c>
      <c r="J6261" s="55">
        <v>7008983.1660991572</v>
      </c>
      <c r="K6261" s="55">
        <v>0</v>
      </c>
      <c r="L6261" s="55">
        <v>0</v>
      </c>
      <c r="M6261" s="56">
        <v>0</v>
      </c>
    </row>
    <row r="6262" spans="1:13" x14ac:dyDescent="0.4">
      <c r="A6262" s="51"/>
      <c r="B6262" s="52">
        <v>6244</v>
      </c>
      <c r="C6262" s="52">
        <v>7929088.0929549197</v>
      </c>
      <c r="D6262" s="52">
        <v>0</v>
      </c>
      <c r="E6262" s="52">
        <v>0</v>
      </c>
      <c r="F6262" s="52">
        <v>0</v>
      </c>
      <c r="G6262" s="52">
        <v>0</v>
      </c>
      <c r="H6262" s="52">
        <v>0</v>
      </c>
      <c r="I6262" s="52">
        <v>0</v>
      </c>
      <c r="J6262" s="52">
        <v>0</v>
      </c>
      <c r="K6262" s="52">
        <v>0</v>
      </c>
      <c r="L6262" s="52">
        <v>0</v>
      </c>
      <c r="M6262" s="53">
        <v>7929088.0929549197</v>
      </c>
    </row>
    <row r="6263" spans="1:13" x14ac:dyDescent="0.4">
      <c r="A6263" s="54"/>
      <c r="B6263" s="55">
        <v>6245</v>
      </c>
      <c r="C6263" s="55">
        <v>5998927.0784348119</v>
      </c>
      <c r="D6263" s="55">
        <v>0</v>
      </c>
      <c r="E6263" s="55">
        <v>0</v>
      </c>
      <c r="F6263" s="55">
        <v>0</v>
      </c>
      <c r="G6263" s="55">
        <v>0</v>
      </c>
      <c r="H6263" s="55">
        <v>0</v>
      </c>
      <c r="I6263" s="55">
        <v>0</v>
      </c>
      <c r="J6263" s="55">
        <v>6142437.5653209882</v>
      </c>
      <c r="K6263" s="55">
        <v>0</v>
      </c>
      <c r="L6263" s="55">
        <v>0</v>
      </c>
      <c r="M6263" s="56">
        <v>12480438.960798891</v>
      </c>
    </row>
    <row r="6264" spans="1:13" x14ac:dyDescent="0.4">
      <c r="A6264" s="51"/>
      <c r="B6264" s="52">
        <v>6246</v>
      </c>
      <c r="C6264" s="52">
        <v>0</v>
      </c>
      <c r="D6264" s="52">
        <v>10386969.185700141</v>
      </c>
      <c r="E6264" s="52">
        <v>10477228.820038311</v>
      </c>
      <c r="F6264" s="52">
        <v>0</v>
      </c>
      <c r="G6264" s="52">
        <v>0</v>
      </c>
      <c r="H6264" s="52">
        <v>0</v>
      </c>
      <c r="I6264" s="52">
        <v>0</v>
      </c>
      <c r="J6264" s="52">
        <v>0</v>
      </c>
      <c r="K6264" s="52">
        <v>0</v>
      </c>
      <c r="L6264" s="52">
        <v>6331525.6927807685</v>
      </c>
      <c r="M6264" s="53">
        <v>27195723.698519222</v>
      </c>
    </row>
    <row r="6265" spans="1:13" x14ac:dyDescent="0.4">
      <c r="A6265" s="54"/>
      <c r="B6265" s="55">
        <v>6247</v>
      </c>
      <c r="C6265" s="55">
        <v>0</v>
      </c>
      <c r="D6265" s="55">
        <v>0</v>
      </c>
      <c r="E6265" s="55">
        <v>0</v>
      </c>
      <c r="F6265" s="55">
        <v>0</v>
      </c>
      <c r="G6265" s="55">
        <v>0</v>
      </c>
      <c r="H6265" s="55">
        <v>6310595.6976514738</v>
      </c>
      <c r="I6265" s="55">
        <v>0</v>
      </c>
      <c r="J6265" s="55">
        <v>0</v>
      </c>
      <c r="K6265" s="55">
        <v>0</v>
      </c>
      <c r="L6265" s="55">
        <v>0</v>
      </c>
      <c r="M6265" s="56">
        <v>6310595.6976514738</v>
      </c>
    </row>
    <row r="6266" spans="1:13" x14ac:dyDescent="0.4">
      <c r="A6266" s="51"/>
      <c r="B6266" s="52">
        <v>6248</v>
      </c>
      <c r="C6266" s="52">
        <v>0</v>
      </c>
      <c r="D6266" s="52">
        <v>0</v>
      </c>
      <c r="E6266" s="52">
        <v>0</v>
      </c>
      <c r="F6266" s="52">
        <v>0</v>
      </c>
      <c r="G6266" s="52">
        <v>0</v>
      </c>
      <c r="H6266" s="52">
        <v>0</v>
      </c>
      <c r="I6266" s="52">
        <v>0</v>
      </c>
      <c r="J6266" s="52">
        <v>0</v>
      </c>
      <c r="K6266" s="52">
        <v>0</v>
      </c>
      <c r="L6266" s="52">
        <v>0</v>
      </c>
      <c r="M6266" s="53">
        <v>0</v>
      </c>
    </row>
    <row r="6267" spans="1:13" x14ac:dyDescent="0.4">
      <c r="A6267" s="54"/>
      <c r="B6267" s="55">
        <v>6249</v>
      </c>
      <c r="C6267" s="55">
        <v>0</v>
      </c>
      <c r="D6267" s="55">
        <v>0</v>
      </c>
      <c r="E6267" s="55">
        <v>0</v>
      </c>
      <c r="F6267" s="55">
        <v>0</v>
      </c>
      <c r="G6267" s="55">
        <v>0</v>
      </c>
      <c r="H6267" s="55">
        <v>0</v>
      </c>
      <c r="I6267" s="55">
        <v>0</v>
      </c>
      <c r="J6267" s="55">
        <v>13078775.458387896</v>
      </c>
      <c r="K6267" s="55">
        <v>0</v>
      </c>
      <c r="L6267" s="55">
        <v>0</v>
      </c>
      <c r="M6267" s="56">
        <v>0</v>
      </c>
    </row>
    <row r="6268" spans="1:13" x14ac:dyDescent="0.4">
      <c r="A6268" s="51"/>
      <c r="B6268" s="52">
        <v>6250</v>
      </c>
      <c r="C6268" s="52">
        <v>0</v>
      </c>
      <c r="D6268" s="52">
        <v>0</v>
      </c>
      <c r="E6268" s="52">
        <v>0</v>
      </c>
      <c r="F6268" s="52">
        <v>0</v>
      </c>
      <c r="G6268" s="52">
        <v>0</v>
      </c>
      <c r="H6268" s="52">
        <v>0</v>
      </c>
      <c r="I6268" s="52">
        <v>0</v>
      </c>
      <c r="J6268" s="52">
        <v>0</v>
      </c>
      <c r="K6268" s="52">
        <v>0</v>
      </c>
      <c r="L6268" s="52">
        <v>0</v>
      </c>
      <c r="M6268" s="53">
        <v>0</v>
      </c>
    </row>
    <row r="6269" spans="1:13" x14ac:dyDescent="0.4">
      <c r="A6269" s="54"/>
      <c r="B6269" s="55">
        <v>6251</v>
      </c>
      <c r="C6269" s="55">
        <v>0</v>
      </c>
      <c r="D6269" s="55">
        <v>0</v>
      </c>
      <c r="E6269" s="55">
        <v>0</v>
      </c>
      <c r="F6269" s="55">
        <v>0</v>
      </c>
      <c r="G6269" s="55">
        <v>0</v>
      </c>
      <c r="H6269" s="55">
        <v>0</v>
      </c>
      <c r="I6269" s="55">
        <v>0</v>
      </c>
      <c r="J6269" s="55">
        <v>0</v>
      </c>
      <c r="K6269" s="55">
        <v>0</v>
      </c>
      <c r="L6269" s="55">
        <v>0</v>
      </c>
      <c r="M6269" s="56">
        <v>0</v>
      </c>
    </row>
    <row r="6270" spans="1:13" x14ac:dyDescent="0.4">
      <c r="A6270" s="51"/>
      <c r="B6270" s="52">
        <v>6252</v>
      </c>
      <c r="C6270" s="52">
        <v>0</v>
      </c>
      <c r="D6270" s="52">
        <v>7771086.3395025888</v>
      </c>
      <c r="E6270" s="52">
        <v>0</v>
      </c>
      <c r="F6270" s="52">
        <v>0</v>
      </c>
      <c r="G6270" s="52">
        <v>0</v>
      </c>
      <c r="H6270" s="52">
        <v>0</v>
      </c>
      <c r="I6270" s="52">
        <v>0</v>
      </c>
      <c r="J6270" s="52">
        <v>0</v>
      </c>
      <c r="K6270" s="52">
        <v>0</v>
      </c>
      <c r="L6270" s="52">
        <v>9308251.7986336742</v>
      </c>
      <c r="M6270" s="53">
        <v>17079338.138136264</v>
      </c>
    </row>
    <row r="6271" spans="1:13" x14ac:dyDescent="0.4">
      <c r="A6271" s="54"/>
      <c r="B6271" s="55">
        <v>6253</v>
      </c>
      <c r="C6271" s="55">
        <v>0</v>
      </c>
      <c r="D6271" s="55">
        <v>0</v>
      </c>
      <c r="E6271" s="55">
        <v>0</v>
      </c>
      <c r="F6271" s="55">
        <v>0</v>
      </c>
      <c r="G6271" s="55">
        <v>0</v>
      </c>
      <c r="H6271" s="55">
        <v>0</v>
      </c>
      <c r="I6271" s="55">
        <v>0</v>
      </c>
      <c r="J6271" s="55">
        <v>0</v>
      </c>
      <c r="K6271" s="55">
        <v>0</v>
      </c>
      <c r="L6271" s="55">
        <v>0</v>
      </c>
      <c r="M6271" s="56">
        <v>0</v>
      </c>
    </row>
    <row r="6272" spans="1:13" x14ac:dyDescent="0.4">
      <c r="A6272" s="51"/>
      <c r="B6272" s="52">
        <v>6254</v>
      </c>
      <c r="C6272" s="52">
        <v>0</v>
      </c>
      <c r="D6272" s="52">
        <v>0</v>
      </c>
      <c r="E6272" s="52">
        <v>0</v>
      </c>
      <c r="F6272" s="52">
        <v>0</v>
      </c>
      <c r="G6272" s="52">
        <v>0</v>
      </c>
      <c r="H6272" s="52">
        <v>0</v>
      </c>
      <c r="I6272" s="52">
        <v>0</v>
      </c>
      <c r="J6272" s="52">
        <v>0</v>
      </c>
      <c r="K6272" s="52">
        <v>0</v>
      </c>
      <c r="L6272" s="52">
        <v>0</v>
      </c>
      <c r="M6272" s="53">
        <v>0</v>
      </c>
    </row>
    <row r="6273" spans="1:13" x14ac:dyDescent="0.4">
      <c r="A6273" s="54"/>
      <c r="B6273" s="55">
        <v>6255</v>
      </c>
      <c r="C6273" s="55">
        <v>0</v>
      </c>
      <c r="D6273" s="55">
        <v>0</v>
      </c>
      <c r="E6273" s="55">
        <v>0</v>
      </c>
      <c r="F6273" s="55">
        <v>27405914.527142957</v>
      </c>
      <c r="G6273" s="55">
        <v>0</v>
      </c>
      <c r="H6273" s="55">
        <v>130359009.89455026</v>
      </c>
      <c r="I6273" s="55">
        <v>0</v>
      </c>
      <c r="J6273" s="55">
        <v>0</v>
      </c>
      <c r="K6273" s="55">
        <v>0</v>
      </c>
      <c r="L6273" s="55">
        <v>9493294.0060298592</v>
      </c>
      <c r="M6273" s="56">
        <v>190411696.37989017</v>
      </c>
    </row>
    <row r="6274" spans="1:13" x14ac:dyDescent="0.4">
      <c r="A6274" s="51"/>
      <c r="B6274" s="52">
        <v>6256</v>
      </c>
      <c r="C6274" s="52">
        <v>0</v>
      </c>
      <c r="D6274" s="52">
        <v>0</v>
      </c>
      <c r="E6274" s="52">
        <v>0</v>
      </c>
      <c r="F6274" s="52">
        <v>0</v>
      </c>
      <c r="G6274" s="52">
        <v>0</v>
      </c>
      <c r="H6274" s="52">
        <v>0</v>
      </c>
      <c r="I6274" s="52">
        <v>0</v>
      </c>
      <c r="J6274" s="52">
        <v>0</v>
      </c>
      <c r="K6274" s="52">
        <v>0</v>
      </c>
      <c r="L6274" s="52">
        <v>0</v>
      </c>
      <c r="M6274" s="53">
        <v>0</v>
      </c>
    </row>
    <row r="6275" spans="1:13" x14ac:dyDescent="0.4">
      <c r="A6275" s="54"/>
      <c r="B6275" s="55">
        <v>6257</v>
      </c>
      <c r="C6275" s="55">
        <v>0</v>
      </c>
      <c r="D6275" s="55">
        <v>0</v>
      </c>
      <c r="E6275" s="55">
        <v>0</v>
      </c>
      <c r="F6275" s="55">
        <v>0</v>
      </c>
      <c r="G6275" s="55">
        <v>0</v>
      </c>
      <c r="H6275" s="55">
        <v>0</v>
      </c>
      <c r="I6275" s="55">
        <v>0</v>
      </c>
      <c r="J6275" s="55">
        <v>0</v>
      </c>
      <c r="K6275" s="55">
        <v>0</v>
      </c>
      <c r="L6275" s="55">
        <v>0</v>
      </c>
      <c r="M6275" s="56">
        <v>0</v>
      </c>
    </row>
    <row r="6276" spans="1:13" x14ac:dyDescent="0.4">
      <c r="A6276" s="51"/>
      <c r="B6276" s="52">
        <v>6258</v>
      </c>
      <c r="C6276" s="52">
        <v>0</v>
      </c>
      <c r="D6276" s="52">
        <v>0</v>
      </c>
      <c r="E6276" s="52">
        <v>0</v>
      </c>
      <c r="F6276" s="52">
        <v>0</v>
      </c>
      <c r="G6276" s="52">
        <v>0</v>
      </c>
      <c r="H6276" s="52">
        <v>0</v>
      </c>
      <c r="I6276" s="52">
        <v>0</v>
      </c>
      <c r="J6276" s="52">
        <v>0</v>
      </c>
      <c r="K6276" s="52">
        <v>0</v>
      </c>
      <c r="L6276" s="52">
        <v>0</v>
      </c>
      <c r="M6276" s="53">
        <v>26894213.576975945</v>
      </c>
    </row>
    <row r="6277" spans="1:13" x14ac:dyDescent="0.4">
      <c r="A6277" s="54"/>
      <c r="B6277" s="55">
        <v>6259</v>
      </c>
      <c r="C6277" s="55">
        <v>0</v>
      </c>
      <c r="D6277" s="55">
        <v>0</v>
      </c>
      <c r="E6277" s="55">
        <v>0</v>
      </c>
      <c r="F6277" s="55">
        <v>0</v>
      </c>
      <c r="G6277" s="55">
        <v>0</v>
      </c>
      <c r="H6277" s="55">
        <v>0</v>
      </c>
      <c r="I6277" s="55">
        <v>0</v>
      </c>
      <c r="J6277" s="55">
        <v>0</v>
      </c>
      <c r="K6277" s="55">
        <v>0</v>
      </c>
      <c r="L6277" s="55">
        <v>0</v>
      </c>
      <c r="M6277" s="56">
        <v>0</v>
      </c>
    </row>
    <row r="6278" spans="1:13" x14ac:dyDescent="0.4">
      <c r="A6278" s="51"/>
      <c r="B6278" s="52">
        <v>6260</v>
      </c>
      <c r="C6278" s="52">
        <v>0</v>
      </c>
      <c r="D6278" s="52">
        <v>0</v>
      </c>
      <c r="E6278" s="52">
        <v>0</v>
      </c>
      <c r="F6278" s="52">
        <v>0</v>
      </c>
      <c r="G6278" s="52">
        <v>0</v>
      </c>
      <c r="H6278" s="52">
        <v>0</v>
      </c>
      <c r="I6278" s="52">
        <v>0</v>
      </c>
      <c r="J6278" s="52">
        <v>0</v>
      </c>
      <c r="K6278" s="52">
        <v>0</v>
      </c>
      <c r="L6278" s="52">
        <v>0</v>
      </c>
      <c r="M6278" s="53">
        <v>0</v>
      </c>
    </row>
    <row r="6279" spans="1:13" x14ac:dyDescent="0.4">
      <c r="A6279" s="54"/>
      <c r="B6279" s="55">
        <v>6261</v>
      </c>
      <c r="C6279" s="55">
        <v>0</v>
      </c>
      <c r="D6279" s="55">
        <v>0</v>
      </c>
      <c r="E6279" s="55">
        <v>0</v>
      </c>
      <c r="F6279" s="55">
        <v>0</v>
      </c>
      <c r="G6279" s="55">
        <v>0</v>
      </c>
      <c r="H6279" s="55">
        <v>0</v>
      </c>
      <c r="I6279" s="55">
        <v>0</v>
      </c>
      <c r="J6279" s="55">
        <v>0</v>
      </c>
      <c r="K6279" s="55">
        <v>0</v>
      </c>
      <c r="L6279" s="55">
        <v>0</v>
      </c>
      <c r="M6279" s="56">
        <v>0</v>
      </c>
    </row>
    <row r="6280" spans="1:13" x14ac:dyDescent="0.4">
      <c r="A6280" s="51"/>
      <c r="B6280" s="52">
        <v>6262</v>
      </c>
      <c r="C6280" s="52">
        <v>0</v>
      </c>
      <c r="D6280" s="52">
        <v>0</v>
      </c>
      <c r="E6280" s="52">
        <v>0</v>
      </c>
      <c r="F6280" s="52">
        <v>0</v>
      </c>
      <c r="G6280" s="52">
        <v>0</v>
      </c>
      <c r="H6280" s="52">
        <v>0</v>
      </c>
      <c r="I6280" s="52">
        <v>0</v>
      </c>
      <c r="J6280" s="52">
        <v>0</v>
      </c>
      <c r="K6280" s="52">
        <v>0</v>
      </c>
      <c r="L6280" s="52">
        <v>0</v>
      </c>
      <c r="M6280" s="53">
        <v>0</v>
      </c>
    </row>
    <row r="6281" spans="1:13" x14ac:dyDescent="0.4">
      <c r="A6281" s="54"/>
      <c r="B6281" s="55">
        <v>6263</v>
      </c>
      <c r="C6281" s="55">
        <v>0</v>
      </c>
      <c r="D6281" s="55">
        <v>0</v>
      </c>
      <c r="E6281" s="55">
        <v>8410862.585659083</v>
      </c>
      <c r="F6281" s="55">
        <v>0</v>
      </c>
      <c r="G6281" s="55">
        <v>0</v>
      </c>
      <c r="H6281" s="55">
        <v>0</v>
      </c>
      <c r="I6281" s="55">
        <v>0</v>
      </c>
      <c r="J6281" s="55">
        <v>0</v>
      </c>
      <c r="K6281" s="55">
        <v>0</v>
      </c>
      <c r="L6281" s="55">
        <v>0</v>
      </c>
      <c r="M6281" s="56">
        <v>8410862.585659083</v>
      </c>
    </row>
    <row r="6282" spans="1:13" x14ac:dyDescent="0.4">
      <c r="A6282" s="51"/>
      <c r="B6282" s="52">
        <v>6264</v>
      </c>
      <c r="C6282" s="52">
        <v>0</v>
      </c>
      <c r="D6282" s="52">
        <v>0</v>
      </c>
      <c r="E6282" s="52">
        <v>0</v>
      </c>
      <c r="F6282" s="52">
        <v>0</v>
      </c>
      <c r="G6282" s="52">
        <v>0</v>
      </c>
      <c r="H6282" s="52">
        <v>0</v>
      </c>
      <c r="I6282" s="52">
        <v>0</v>
      </c>
      <c r="J6282" s="52">
        <v>39715347.102286957</v>
      </c>
      <c r="K6282" s="52">
        <v>0</v>
      </c>
      <c r="L6282" s="52">
        <v>0</v>
      </c>
      <c r="M6282" s="53">
        <v>0</v>
      </c>
    </row>
    <row r="6283" spans="1:13" x14ac:dyDescent="0.4">
      <c r="A6283" s="54"/>
      <c r="B6283" s="55">
        <v>6265</v>
      </c>
      <c r="C6283" s="55">
        <v>0</v>
      </c>
      <c r="D6283" s="55">
        <v>0</v>
      </c>
      <c r="E6283" s="55">
        <v>0</v>
      </c>
      <c r="F6283" s="55">
        <v>0</v>
      </c>
      <c r="G6283" s="55">
        <v>0</v>
      </c>
      <c r="H6283" s="55">
        <v>0</v>
      </c>
      <c r="I6283" s="55">
        <v>0</v>
      </c>
      <c r="J6283" s="55">
        <v>0</v>
      </c>
      <c r="K6283" s="55">
        <v>0</v>
      </c>
      <c r="L6283" s="55">
        <v>0</v>
      </c>
      <c r="M6283" s="56">
        <v>5918525.0447285641</v>
      </c>
    </row>
    <row r="6284" spans="1:13" x14ac:dyDescent="0.4">
      <c r="A6284" s="51"/>
      <c r="B6284" s="52">
        <v>6266</v>
      </c>
      <c r="C6284" s="52">
        <v>0</v>
      </c>
      <c r="D6284" s="52">
        <v>0</v>
      </c>
      <c r="E6284" s="52">
        <v>7776269.3975536944</v>
      </c>
      <c r="F6284" s="52">
        <v>28747339.720281769</v>
      </c>
      <c r="G6284" s="52">
        <v>0</v>
      </c>
      <c r="H6284" s="52">
        <v>0</v>
      </c>
      <c r="I6284" s="52">
        <v>0</v>
      </c>
      <c r="J6284" s="52">
        <v>13306468.967455477</v>
      </c>
      <c r="K6284" s="52">
        <v>0</v>
      </c>
      <c r="L6284" s="52">
        <v>0</v>
      </c>
      <c r="M6284" s="53">
        <v>36523609.117835462</v>
      </c>
    </row>
    <row r="6285" spans="1:13" x14ac:dyDescent="0.4">
      <c r="A6285" s="54"/>
      <c r="B6285" s="55">
        <v>6267</v>
      </c>
      <c r="C6285" s="55">
        <v>0</v>
      </c>
      <c r="D6285" s="55">
        <v>0</v>
      </c>
      <c r="E6285" s="55">
        <v>5897680.167982799</v>
      </c>
      <c r="F6285" s="55">
        <v>0</v>
      </c>
      <c r="G6285" s="55">
        <v>0</v>
      </c>
      <c r="H6285" s="55">
        <v>0</v>
      </c>
      <c r="I6285" s="55">
        <v>0</v>
      </c>
      <c r="J6285" s="55">
        <v>0</v>
      </c>
      <c r="K6285" s="55">
        <v>0</v>
      </c>
      <c r="L6285" s="55">
        <v>0</v>
      </c>
      <c r="M6285" s="56">
        <v>5897680.167982799</v>
      </c>
    </row>
    <row r="6286" spans="1:13" x14ac:dyDescent="0.4">
      <c r="A6286" s="51"/>
      <c r="B6286" s="52">
        <v>6268</v>
      </c>
      <c r="C6286" s="52">
        <v>0</v>
      </c>
      <c r="D6286" s="52">
        <v>0</v>
      </c>
      <c r="E6286" s="52">
        <v>10166433.312953236</v>
      </c>
      <c r="F6286" s="52">
        <v>0</v>
      </c>
      <c r="G6286" s="52">
        <v>0</v>
      </c>
      <c r="H6286" s="52">
        <v>0</v>
      </c>
      <c r="I6286" s="52">
        <v>0</v>
      </c>
      <c r="J6286" s="52">
        <v>0</v>
      </c>
      <c r="K6286" s="52">
        <v>0</v>
      </c>
      <c r="L6286" s="52">
        <v>0</v>
      </c>
      <c r="M6286" s="53">
        <v>10166433.312953236</v>
      </c>
    </row>
    <row r="6287" spans="1:13" x14ac:dyDescent="0.4">
      <c r="A6287" s="54"/>
      <c r="B6287" s="55">
        <v>6269</v>
      </c>
      <c r="C6287" s="55">
        <v>0</v>
      </c>
      <c r="D6287" s="55">
        <v>0</v>
      </c>
      <c r="E6287" s="55">
        <v>0</v>
      </c>
      <c r="F6287" s="55">
        <v>0</v>
      </c>
      <c r="G6287" s="55">
        <v>0</v>
      </c>
      <c r="H6287" s="55">
        <v>0</v>
      </c>
      <c r="I6287" s="55">
        <v>0</v>
      </c>
      <c r="J6287" s="55">
        <v>0</v>
      </c>
      <c r="K6287" s="55">
        <v>0</v>
      </c>
      <c r="L6287" s="55">
        <v>0</v>
      </c>
      <c r="M6287" s="56">
        <v>0</v>
      </c>
    </row>
    <row r="6288" spans="1:13" x14ac:dyDescent="0.4">
      <c r="A6288" s="51"/>
      <c r="B6288" s="52">
        <v>6270</v>
      </c>
      <c r="C6288" s="52">
        <v>0</v>
      </c>
      <c r="D6288" s="52">
        <v>6802026.3374214508</v>
      </c>
      <c r="E6288" s="52">
        <v>0</v>
      </c>
      <c r="F6288" s="52">
        <v>0</v>
      </c>
      <c r="G6288" s="52">
        <v>0</v>
      </c>
      <c r="H6288" s="52">
        <v>0</v>
      </c>
      <c r="I6288" s="52">
        <v>0</v>
      </c>
      <c r="J6288" s="52">
        <v>0</v>
      </c>
      <c r="K6288" s="52">
        <v>0</v>
      </c>
      <c r="L6288" s="52">
        <v>6505238.5558780627</v>
      </c>
      <c r="M6288" s="53">
        <v>13307264.893299513</v>
      </c>
    </row>
    <row r="6289" spans="1:13" x14ac:dyDescent="0.4">
      <c r="A6289" s="54"/>
      <c r="B6289" s="55">
        <v>6271</v>
      </c>
      <c r="C6289" s="55">
        <v>0</v>
      </c>
      <c r="D6289" s="55">
        <v>0</v>
      </c>
      <c r="E6289" s="55">
        <v>0</v>
      </c>
      <c r="F6289" s="55">
        <v>0</v>
      </c>
      <c r="G6289" s="55">
        <v>0</v>
      </c>
      <c r="H6289" s="55">
        <v>0</v>
      </c>
      <c r="I6289" s="55">
        <v>0</v>
      </c>
      <c r="J6289" s="55">
        <v>27571288.2070559</v>
      </c>
      <c r="K6289" s="55">
        <v>0</v>
      </c>
      <c r="L6289" s="55">
        <v>0</v>
      </c>
      <c r="M6289" s="56">
        <v>0</v>
      </c>
    </row>
    <row r="6290" spans="1:13" x14ac:dyDescent="0.4">
      <c r="A6290" s="51"/>
      <c r="B6290" s="52">
        <v>6272</v>
      </c>
      <c r="C6290" s="52">
        <v>0</v>
      </c>
      <c r="D6290" s="52">
        <v>0</v>
      </c>
      <c r="E6290" s="52">
        <v>0</v>
      </c>
      <c r="F6290" s="52">
        <v>0</v>
      </c>
      <c r="G6290" s="52">
        <v>0</v>
      </c>
      <c r="H6290" s="52">
        <v>0</v>
      </c>
      <c r="I6290" s="52">
        <v>0</v>
      </c>
      <c r="J6290" s="52">
        <v>27658017.730683345</v>
      </c>
      <c r="K6290" s="52">
        <v>0</v>
      </c>
      <c r="L6290" s="52">
        <v>0</v>
      </c>
      <c r="M6290" s="53">
        <v>0</v>
      </c>
    </row>
    <row r="6291" spans="1:13" x14ac:dyDescent="0.4">
      <c r="A6291" s="54"/>
      <c r="B6291" s="55">
        <v>6273</v>
      </c>
      <c r="C6291" s="55">
        <v>0</v>
      </c>
      <c r="D6291" s="55">
        <v>0</v>
      </c>
      <c r="E6291" s="55">
        <v>0</v>
      </c>
      <c r="F6291" s="55">
        <v>0</v>
      </c>
      <c r="G6291" s="55">
        <v>0</v>
      </c>
      <c r="H6291" s="55">
        <v>0</v>
      </c>
      <c r="I6291" s="55">
        <v>0</v>
      </c>
      <c r="J6291" s="55">
        <v>0</v>
      </c>
      <c r="K6291" s="55">
        <v>0</v>
      </c>
      <c r="L6291" s="55">
        <v>0</v>
      </c>
      <c r="M6291" s="56">
        <v>0</v>
      </c>
    </row>
    <row r="6292" spans="1:13" x14ac:dyDescent="0.4">
      <c r="A6292" s="51"/>
      <c r="B6292" s="52">
        <v>6274</v>
      </c>
      <c r="C6292" s="52">
        <v>0</v>
      </c>
      <c r="D6292" s="52">
        <v>0</v>
      </c>
      <c r="E6292" s="52">
        <v>0</v>
      </c>
      <c r="F6292" s="52">
        <v>0</v>
      </c>
      <c r="G6292" s="52">
        <v>0</v>
      </c>
      <c r="H6292" s="52">
        <v>12764415.956305698</v>
      </c>
      <c r="I6292" s="52">
        <v>0</v>
      </c>
      <c r="J6292" s="52">
        <v>0</v>
      </c>
      <c r="K6292" s="52">
        <v>6663016.8986276435</v>
      </c>
      <c r="L6292" s="52">
        <v>6123919.9395112963</v>
      </c>
      <c r="M6292" s="53">
        <v>25551352.794444636</v>
      </c>
    </row>
    <row r="6293" spans="1:13" x14ac:dyDescent="0.4">
      <c r="A6293" s="54"/>
      <c r="B6293" s="55">
        <v>6275</v>
      </c>
      <c r="C6293" s="55">
        <v>0</v>
      </c>
      <c r="D6293" s="55">
        <v>0</v>
      </c>
      <c r="E6293" s="55">
        <v>0</v>
      </c>
      <c r="F6293" s="55">
        <v>0</v>
      </c>
      <c r="G6293" s="55">
        <v>0</v>
      </c>
      <c r="H6293" s="55">
        <v>0</v>
      </c>
      <c r="I6293" s="55">
        <v>0</v>
      </c>
      <c r="J6293" s="55">
        <v>23328426.299649477</v>
      </c>
      <c r="K6293" s="55">
        <v>0</v>
      </c>
      <c r="L6293" s="55">
        <v>0</v>
      </c>
      <c r="M6293" s="56">
        <v>0</v>
      </c>
    </row>
    <row r="6294" spans="1:13" x14ac:dyDescent="0.4">
      <c r="A6294" s="51"/>
      <c r="B6294" s="52">
        <v>6276</v>
      </c>
      <c r="C6294" s="52">
        <v>0</v>
      </c>
      <c r="D6294" s="52">
        <v>0</v>
      </c>
      <c r="E6294" s="52">
        <v>0</v>
      </c>
      <c r="F6294" s="52">
        <v>0</v>
      </c>
      <c r="G6294" s="52">
        <v>0</v>
      </c>
      <c r="H6294" s="52">
        <v>0</v>
      </c>
      <c r="I6294" s="52">
        <v>0</v>
      </c>
      <c r="J6294" s="52">
        <v>0</v>
      </c>
      <c r="K6294" s="52">
        <v>0</v>
      </c>
      <c r="L6294" s="52">
        <v>0</v>
      </c>
      <c r="M6294" s="53">
        <v>0</v>
      </c>
    </row>
    <row r="6295" spans="1:13" x14ac:dyDescent="0.4">
      <c r="A6295" s="54"/>
      <c r="B6295" s="55">
        <v>6277</v>
      </c>
      <c r="C6295" s="55">
        <v>0</v>
      </c>
      <c r="D6295" s="55">
        <v>0</v>
      </c>
      <c r="E6295" s="55">
        <v>54705050.803041384</v>
      </c>
      <c r="F6295" s="55">
        <v>0</v>
      </c>
      <c r="G6295" s="55">
        <v>0</v>
      </c>
      <c r="H6295" s="55">
        <v>0</v>
      </c>
      <c r="I6295" s="55">
        <v>0</v>
      </c>
      <c r="J6295" s="55">
        <v>0</v>
      </c>
      <c r="K6295" s="55">
        <v>0</v>
      </c>
      <c r="L6295" s="55">
        <v>0</v>
      </c>
      <c r="M6295" s="56">
        <v>54705050.803041384</v>
      </c>
    </row>
    <row r="6296" spans="1:13" x14ac:dyDescent="0.4">
      <c r="A6296" s="51"/>
      <c r="B6296" s="52">
        <v>6278</v>
      </c>
      <c r="C6296" s="52">
        <v>0</v>
      </c>
      <c r="D6296" s="52">
        <v>0</v>
      </c>
      <c r="E6296" s="52">
        <v>0</v>
      </c>
      <c r="F6296" s="52">
        <v>0</v>
      </c>
      <c r="G6296" s="52">
        <v>0</v>
      </c>
      <c r="H6296" s="52">
        <v>0</v>
      </c>
      <c r="I6296" s="52">
        <v>0</v>
      </c>
      <c r="J6296" s="52">
        <v>0</v>
      </c>
      <c r="K6296" s="52">
        <v>0</v>
      </c>
      <c r="L6296" s="52">
        <v>12471909.957727488</v>
      </c>
      <c r="M6296" s="53">
        <v>12471909.957727488</v>
      </c>
    </row>
    <row r="6297" spans="1:13" x14ac:dyDescent="0.4">
      <c r="A6297" s="54"/>
      <c r="B6297" s="55">
        <v>6279</v>
      </c>
      <c r="C6297" s="55">
        <v>0</v>
      </c>
      <c r="D6297" s="55">
        <v>0</v>
      </c>
      <c r="E6297" s="55">
        <v>0</v>
      </c>
      <c r="F6297" s="55">
        <v>0</v>
      </c>
      <c r="G6297" s="55">
        <v>0</v>
      </c>
      <c r="H6297" s="55">
        <v>0</v>
      </c>
      <c r="I6297" s="55">
        <v>0</v>
      </c>
      <c r="J6297" s="55">
        <v>0</v>
      </c>
      <c r="K6297" s="55">
        <v>0</v>
      </c>
      <c r="L6297" s="55">
        <v>13418812.125647994</v>
      </c>
      <c r="M6297" s="56">
        <v>13418812.125647994</v>
      </c>
    </row>
    <row r="6298" spans="1:13" x14ac:dyDescent="0.4">
      <c r="A6298" s="51"/>
      <c r="B6298" s="52">
        <v>6280</v>
      </c>
      <c r="C6298" s="52">
        <v>29733965.271920804</v>
      </c>
      <c r="D6298" s="52">
        <v>0</v>
      </c>
      <c r="E6298" s="52">
        <v>0</v>
      </c>
      <c r="F6298" s="52">
        <v>0</v>
      </c>
      <c r="G6298" s="52">
        <v>0</v>
      </c>
      <c r="H6298" s="52">
        <v>0</v>
      </c>
      <c r="I6298" s="52">
        <v>0</v>
      </c>
      <c r="J6298" s="52">
        <v>0</v>
      </c>
      <c r="K6298" s="52">
        <v>0</v>
      </c>
      <c r="L6298" s="52">
        <v>0</v>
      </c>
      <c r="M6298" s="53">
        <v>29733965.271920804</v>
      </c>
    </row>
    <row r="6299" spans="1:13" x14ac:dyDescent="0.4">
      <c r="A6299" s="54"/>
      <c r="B6299" s="55">
        <v>6281</v>
      </c>
      <c r="C6299" s="55">
        <v>0</v>
      </c>
      <c r="D6299" s="55">
        <v>0</v>
      </c>
      <c r="E6299" s="55">
        <v>7433495.8577589216</v>
      </c>
      <c r="F6299" s="55">
        <v>0</v>
      </c>
      <c r="G6299" s="55">
        <v>25650594.486233611</v>
      </c>
      <c r="H6299" s="55">
        <v>0</v>
      </c>
      <c r="I6299" s="55">
        <v>0</v>
      </c>
      <c r="J6299" s="55">
        <v>14503046.663600538</v>
      </c>
      <c r="K6299" s="55">
        <v>0</v>
      </c>
      <c r="L6299" s="55">
        <v>0</v>
      </c>
      <c r="M6299" s="56">
        <v>33084090.343992531</v>
      </c>
    </row>
    <row r="6300" spans="1:13" x14ac:dyDescent="0.4">
      <c r="A6300" s="51"/>
      <c r="B6300" s="52">
        <v>6282</v>
      </c>
      <c r="C6300" s="52">
        <v>0</v>
      </c>
      <c r="D6300" s="52">
        <v>0</v>
      </c>
      <c r="E6300" s="52">
        <v>0</v>
      </c>
      <c r="F6300" s="52">
        <v>0</v>
      </c>
      <c r="G6300" s="52">
        <v>6541375.2377446666</v>
      </c>
      <c r="H6300" s="52">
        <v>0</v>
      </c>
      <c r="I6300" s="52">
        <v>0</v>
      </c>
      <c r="J6300" s="52">
        <v>0</v>
      </c>
      <c r="K6300" s="52">
        <v>0</v>
      </c>
      <c r="L6300" s="52">
        <v>0</v>
      </c>
      <c r="M6300" s="53">
        <v>6541375.2377446666</v>
      </c>
    </row>
    <row r="6301" spans="1:13" x14ac:dyDescent="0.4">
      <c r="A6301" s="54"/>
      <c r="B6301" s="55">
        <v>6283</v>
      </c>
      <c r="C6301" s="55">
        <v>0</v>
      </c>
      <c r="D6301" s="55">
        <v>31368829.159775157</v>
      </c>
      <c r="E6301" s="55">
        <v>8413589.0664595924</v>
      </c>
      <c r="F6301" s="55">
        <v>0</v>
      </c>
      <c r="G6301" s="55">
        <v>0</v>
      </c>
      <c r="H6301" s="55">
        <v>0</v>
      </c>
      <c r="I6301" s="55">
        <v>0</v>
      </c>
      <c r="J6301" s="55">
        <v>0</v>
      </c>
      <c r="K6301" s="55">
        <v>0</v>
      </c>
      <c r="L6301" s="55">
        <v>0</v>
      </c>
      <c r="M6301" s="56">
        <v>45939093.667949192</v>
      </c>
    </row>
    <row r="6302" spans="1:13" x14ac:dyDescent="0.4">
      <c r="A6302" s="51"/>
      <c r="B6302" s="52">
        <v>6284</v>
      </c>
      <c r="C6302" s="52">
        <v>0</v>
      </c>
      <c r="D6302" s="52">
        <v>23907492.185738027</v>
      </c>
      <c r="E6302" s="52">
        <v>0</v>
      </c>
      <c r="F6302" s="52">
        <v>0</v>
      </c>
      <c r="G6302" s="52">
        <v>0</v>
      </c>
      <c r="H6302" s="52">
        <v>6967592.0318344831</v>
      </c>
      <c r="I6302" s="52">
        <v>35350785.843370616</v>
      </c>
      <c r="J6302" s="52">
        <v>0</v>
      </c>
      <c r="K6302" s="52">
        <v>23321153.100508831</v>
      </c>
      <c r="L6302" s="52">
        <v>0</v>
      </c>
      <c r="M6302" s="53">
        <v>89547023.161451966</v>
      </c>
    </row>
    <row r="6303" spans="1:13" x14ac:dyDescent="0.4">
      <c r="A6303" s="54"/>
      <c r="B6303" s="55">
        <v>6285</v>
      </c>
      <c r="C6303" s="55">
        <v>0</v>
      </c>
      <c r="D6303" s="55">
        <v>0</v>
      </c>
      <c r="E6303" s="55">
        <v>0</v>
      </c>
      <c r="F6303" s="55">
        <v>0</v>
      </c>
      <c r="G6303" s="55">
        <v>0</v>
      </c>
      <c r="H6303" s="55">
        <v>0</v>
      </c>
      <c r="I6303" s="55">
        <v>13564037.756584596</v>
      </c>
      <c r="J6303" s="55">
        <v>0</v>
      </c>
      <c r="K6303" s="55">
        <v>0</v>
      </c>
      <c r="L6303" s="55">
        <v>0</v>
      </c>
      <c r="M6303" s="56">
        <v>13564037.756584596</v>
      </c>
    </row>
    <row r="6304" spans="1:13" x14ac:dyDescent="0.4">
      <c r="A6304" s="51"/>
      <c r="B6304" s="52">
        <v>6286</v>
      </c>
      <c r="C6304" s="52">
        <v>0</v>
      </c>
      <c r="D6304" s="52">
        <v>0</v>
      </c>
      <c r="E6304" s="52">
        <v>88623140.892840132</v>
      </c>
      <c r="F6304" s="52">
        <v>0</v>
      </c>
      <c r="G6304" s="52">
        <v>0</v>
      </c>
      <c r="H6304" s="52">
        <v>0</v>
      </c>
      <c r="I6304" s="52">
        <v>0</v>
      </c>
      <c r="J6304" s="52">
        <v>0</v>
      </c>
      <c r="K6304" s="52">
        <v>0</v>
      </c>
      <c r="L6304" s="52">
        <v>0</v>
      </c>
      <c r="M6304" s="53">
        <v>88623140.892840132</v>
      </c>
    </row>
    <row r="6305" spans="1:13" x14ac:dyDescent="0.4">
      <c r="A6305" s="54"/>
      <c r="B6305" s="55">
        <v>6287</v>
      </c>
      <c r="C6305" s="55">
        <v>0</v>
      </c>
      <c r="D6305" s="55">
        <v>0</v>
      </c>
      <c r="E6305" s="55">
        <v>0</v>
      </c>
      <c r="F6305" s="55">
        <v>0</v>
      </c>
      <c r="G6305" s="55">
        <v>0</v>
      </c>
      <c r="H6305" s="55">
        <v>0</v>
      </c>
      <c r="I6305" s="55">
        <v>0</v>
      </c>
      <c r="J6305" s="55">
        <v>0</v>
      </c>
      <c r="K6305" s="55">
        <v>0</v>
      </c>
      <c r="L6305" s="55">
        <v>0</v>
      </c>
      <c r="M6305" s="56">
        <v>0</v>
      </c>
    </row>
    <row r="6306" spans="1:13" x14ac:dyDescent="0.4">
      <c r="A6306" s="51"/>
      <c r="B6306" s="52">
        <v>6288</v>
      </c>
      <c r="C6306" s="52">
        <v>0</v>
      </c>
      <c r="D6306" s="52">
        <v>0</v>
      </c>
      <c r="E6306" s="52">
        <v>26793987.890871607</v>
      </c>
      <c r="F6306" s="52">
        <v>0</v>
      </c>
      <c r="G6306" s="52">
        <v>0</v>
      </c>
      <c r="H6306" s="52">
        <v>0</v>
      </c>
      <c r="I6306" s="52">
        <v>0</v>
      </c>
      <c r="J6306" s="52">
        <v>0</v>
      </c>
      <c r="K6306" s="52">
        <v>72632053.481829375</v>
      </c>
      <c r="L6306" s="52">
        <v>0</v>
      </c>
      <c r="M6306" s="53">
        <v>99426041.372700989</v>
      </c>
    </row>
    <row r="6307" spans="1:13" x14ac:dyDescent="0.4">
      <c r="A6307" s="54"/>
      <c r="B6307" s="55">
        <v>6289</v>
      </c>
      <c r="C6307" s="55">
        <v>0</v>
      </c>
      <c r="D6307" s="55">
        <v>0</v>
      </c>
      <c r="E6307" s="55">
        <v>0</v>
      </c>
      <c r="F6307" s="55">
        <v>0</v>
      </c>
      <c r="G6307" s="55">
        <v>0</v>
      </c>
      <c r="H6307" s="55">
        <v>0</v>
      </c>
      <c r="I6307" s="55">
        <v>0</v>
      </c>
      <c r="J6307" s="55">
        <v>0</v>
      </c>
      <c r="K6307" s="55">
        <v>0</v>
      </c>
      <c r="L6307" s="55">
        <v>0</v>
      </c>
      <c r="M6307" s="56">
        <v>0</v>
      </c>
    </row>
    <row r="6308" spans="1:13" x14ac:dyDescent="0.4">
      <c r="A6308" s="51"/>
      <c r="B6308" s="52">
        <v>6290</v>
      </c>
      <c r="C6308" s="52">
        <v>0</v>
      </c>
      <c r="D6308" s="52">
        <v>0</v>
      </c>
      <c r="E6308" s="52">
        <v>0</v>
      </c>
      <c r="F6308" s="52">
        <v>0</v>
      </c>
      <c r="G6308" s="52">
        <v>0</v>
      </c>
      <c r="H6308" s="52">
        <v>0</v>
      </c>
      <c r="I6308" s="52">
        <v>10113929.258391391</v>
      </c>
      <c r="J6308" s="52">
        <v>0</v>
      </c>
      <c r="K6308" s="52">
        <v>0</v>
      </c>
      <c r="L6308" s="52">
        <v>0</v>
      </c>
      <c r="M6308" s="53">
        <v>10113929.258391391</v>
      </c>
    </row>
    <row r="6309" spans="1:13" x14ac:dyDescent="0.4">
      <c r="A6309" s="54"/>
      <c r="B6309" s="55">
        <v>6291</v>
      </c>
      <c r="C6309" s="55">
        <v>0</v>
      </c>
      <c r="D6309" s="55">
        <v>0</v>
      </c>
      <c r="E6309" s="55">
        <v>0</v>
      </c>
      <c r="F6309" s="55">
        <v>0</v>
      </c>
      <c r="G6309" s="55">
        <v>0</v>
      </c>
      <c r="H6309" s="55">
        <v>0</v>
      </c>
      <c r="I6309" s="55">
        <v>0</v>
      </c>
      <c r="J6309" s="55">
        <v>6546873.9136884771</v>
      </c>
      <c r="K6309" s="55">
        <v>0</v>
      </c>
      <c r="L6309" s="55">
        <v>0</v>
      </c>
      <c r="M6309" s="56">
        <v>0</v>
      </c>
    </row>
    <row r="6310" spans="1:13" x14ac:dyDescent="0.4">
      <c r="A6310" s="51"/>
      <c r="B6310" s="52">
        <v>6292</v>
      </c>
      <c r="C6310" s="52">
        <v>0</v>
      </c>
      <c r="D6310" s="52">
        <v>0</v>
      </c>
      <c r="E6310" s="52">
        <v>0</v>
      </c>
      <c r="F6310" s="52">
        <v>0</v>
      </c>
      <c r="G6310" s="52">
        <v>0</v>
      </c>
      <c r="H6310" s="52">
        <v>0</v>
      </c>
      <c r="I6310" s="52">
        <v>0</v>
      </c>
      <c r="J6310" s="52">
        <v>0</v>
      </c>
      <c r="K6310" s="52">
        <v>0</v>
      </c>
      <c r="L6310" s="52">
        <v>0</v>
      </c>
      <c r="M6310" s="53">
        <v>0</v>
      </c>
    </row>
    <row r="6311" spans="1:13" x14ac:dyDescent="0.4">
      <c r="A6311" s="54"/>
      <c r="B6311" s="55">
        <v>6293</v>
      </c>
      <c r="C6311" s="55">
        <v>0</v>
      </c>
      <c r="D6311" s="55">
        <v>0</v>
      </c>
      <c r="E6311" s="55">
        <v>0</v>
      </c>
      <c r="F6311" s="55">
        <v>7163702.4091190333</v>
      </c>
      <c r="G6311" s="55">
        <v>0</v>
      </c>
      <c r="H6311" s="55">
        <v>0</v>
      </c>
      <c r="I6311" s="55">
        <v>0</v>
      </c>
      <c r="J6311" s="55">
        <v>7482262.7796978801</v>
      </c>
      <c r="K6311" s="55">
        <v>0</v>
      </c>
      <c r="L6311" s="55">
        <v>0</v>
      </c>
      <c r="M6311" s="56">
        <v>7163702.4091190333</v>
      </c>
    </row>
    <row r="6312" spans="1:13" x14ac:dyDescent="0.4">
      <c r="A6312" s="51"/>
      <c r="B6312" s="52">
        <v>6294</v>
      </c>
      <c r="C6312" s="52">
        <v>0</v>
      </c>
      <c r="D6312" s="52">
        <v>0</v>
      </c>
      <c r="E6312" s="52">
        <v>0</v>
      </c>
      <c r="F6312" s="52">
        <v>15956561.440337513</v>
      </c>
      <c r="G6312" s="52">
        <v>23369439.278640307</v>
      </c>
      <c r="H6312" s="52">
        <v>0</v>
      </c>
      <c r="I6312" s="52">
        <v>0</v>
      </c>
      <c r="J6312" s="52">
        <v>6066537.2919871043</v>
      </c>
      <c r="K6312" s="52">
        <v>0</v>
      </c>
      <c r="L6312" s="52">
        <v>0</v>
      </c>
      <c r="M6312" s="53">
        <v>47324274.922500037</v>
      </c>
    </row>
    <row r="6313" spans="1:13" x14ac:dyDescent="0.4">
      <c r="A6313" s="54"/>
      <c r="B6313" s="55">
        <v>6295</v>
      </c>
      <c r="C6313" s="55">
        <v>0</v>
      </c>
      <c r="D6313" s="55">
        <v>0</v>
      </c>
      <c r="E6313" s="55">
        <v>0</v>
      </c>
      <c r="F6313" s="55">
        <v>0</v>
      </c>
      <c r="G6313" s="55">
        <v>0</v>
      </c>
      <c r="H6313" s="55">
        <v>0</v>
      </c>
      <c r="I6313" s="55">
        <v>0</v>
      </c>
      <c r="J6313" s="55">
        <v>0</v>
      </c>
      <c r="K6313" s="55">
        <v>0</v>
      </c>
      <c r="L6313" s="55">
        <v>0</v>
      </c>
      <c r="M6313" s="56">
        <v>24071705.013272591</v>
      </c>
    </row>
    <row r="6314" spans="1:13" x14ac:dyDescent="0.4">
      <c r="A6314" s="51"/>
      <c r="B6314" s="52">
        <v>6296</v>
      </c>
      <c r="C6314" s="52">
        <v>18642760.982076399</v>
      </c>
      <c r="D6314" s="52">
        <v>0</v>
      </c>
      <c r="E6314" s="52">
        <v>0</v>
      </c>
      <c r="F6314" s="52">
        <v>29729195.76523497</v>
      </c>
      <c r="G6314" s="52">
        <v>0</v>
      </c>
      <c r="H6314" s="52">
        <v>0</v>
      </c>
      <c r="I6314" s="52">
        <v>0</v>
      </c>
      <c r="J6314" s="52">
        <v>0</v>
      </c>
      <c r="K6314" s="52">
        <v>6412849.4103684062</v>
      </c>
      <c r="L6314" s="52">
        <v>0</v>
      </c>
      <c r="M6314" s="53">
        <v>54784806.157679774</v>
      </c>
    </row>
    <row r="6315" spans="1:13" x14ac:dyDescent="0.4">
      <c r="A6315" s="54"/>
      <c r="B6315" s="55">
        <v>6297</v>
      </c>
      <c r="C6315" s="55">
        <v>0</v>
      </c>
      <c r="D6315" s="55">
        <v>17126513.033625979</v>
      </c>
      <c r="E6315" s="55">
        <v>0</v>
      </c>
      <c r="F6315" s="55">
        <v>0</v>
      </c>
      <c r="G6315" s="55">
        <v>0</v>
      </c>
      <c r="H6315" s="55">
        <v>0</v>
      </c>
      <c r="I6315" s="55">
        <v>0</v>
      </c>
      <c r="J6315" s="55">
        <v>0</v>
      </c>
      <c r="K6315" s="55">
        <v>0</v>
      </c>
      <c r="L6315" s="55">
        <v>0</v>
      </c>
      <c r="M6315" s="56">
        <v>25508332.718387119</v>
      </c>
    </row>
    <row r="6316" spans="1:13" x14ac:dyDescent="0.4">
      <c r="A6316" s="51"/>
      <c r="B6316" s="52">
        <v>6298</v>
      </c>
      <c r="C6316" s="52">
        <v>0</v>
      </c>
      <c r="D6316" s="52">
        <v>6186286.2429306805</v>
      </c>
      <c r="E6316" s="52">
        <v>6910747.7681236463</v>
      </c>
      <c r="F6316" s="52">
        <v>0</v>
      </c>
      <c r="G6316" s="52">
        <v>0</v>
      </c>
      <c r="H6316" s="52">
        <v>0</v>
      </c>
      <c r="I6316" s="52">
        <v>0</v>
      </c>
      <c r="J6316" s="52">
        <v>0</v>
      </c>
      <c r="K6316" s="52">
        <v>0</v>
      </c>
      <c r="L6316" s="52">
        <v>0</v>
      </c>
      <c r="M6316" s="53">
        <v>24038582.993439306</v>
      </c>
    </row>
    <row r="6317" spans="1:13" x14ac:dyDescent="0.4">
      <c r="A6317" s="54"/>
      <c r="B6317" s="55">
        <v>6299</v>
      </c>
      <c r="C6317" s="55">
        <v>0</v>
      </c>
      <c r="D6317" s="55">
        <v>0</v>
      </c>
      <c r="E6317" s="55">
        <v>0</v>
      </c>
      <c r="F6317" s="55">
        <v>0</v>
      </c>
      <c r="G6317" s="55">
        <v>0</v>
      </c>
      <c r="H6317" s="55">
        <v>0</v>
      </c>
      <c r="I6317" s="55">
        <v>0</v>
      </c>
      <c r="J6317" s="55">
        <v>0</v>
      </c>
      <c r="K6317" s="55">
        <v>61331982.741719313</v>
      </c>
      <c r="L6317" s="55">
        <v>0</v>
      </c>
      <c r="M6317" s="56">
        <v>61331982.741719313</v>
      </c>
    </row>
    <row r="6318" spans="1:13" x14ac:dyDescent="0.4">
      <c r="A6318" s="51"/>
      <c r="B6318" s="52">
        <v>6300</v>
      </c>
      <c r="C6318" s="52">
        <v>0</v>
      </c>
      <c r="D6318" s="52">
        <v>0</v>
      </c>
      <c r="E6318" s="52">
        <v>8456488.5589837674</v>
      </c>
      <c r="F6318" s="52">
        <v>10185512.212552074</v>
      </c>
      <c r="G6318" s="52">
        <v>0</v>
      </c>
      <c r="H6318" s="52">
        <v>0</v>
      </c>
      <c r="I6318" s="52">
        <v>0</v>
      </c>
      <c r="J6318" s="52">
        <v>0</v>
      </c>
      <c r="K6318" s="52">
        <v>0</v>
      </c>
      <c r="L6318" s="52">
        <v>6786219.8975376608</v>
      </c>
      <c r="M6318" s="53">
        <v>25428220.669073503</v>
      </c>
    </row>
    <row r="6319" spans="1:13" x14ac:dyDescent="0.4">
      <c r="A6319" s="54"/>
      <c r="B6319" s="55">
        <v>6301</v>
      </c>
      <c r="C6319" s="55">
        <v>0</v>
      </c>
      <c r="D6319" s="55">
        <v>0</v>
      </c>
      <c r="E6319" s="55">
        <v>0</v>
      </c>
      <c r="F6319" s="55">
        <v>0</v>
      </c>
      <c r="G6319" s="55">
        <v>0</v>
      </c>
      <c r="H6319" s="55">
        <v>0</v>
      </c>
      <c r="I6319" s="55">
        <v>8166285.6802454675</v>
      </c>
      <c r="J6319" s="55">
        <v>0</v>
      </c>
      <c r="K6319" s="55">
        <v>16625202.201846808</v>
      </c>
      <c r="L6319" s="55">
        <v>0</v>
      </c>
      <c r="M6319" s="56">
        <v>24791487.882092275</v>
      </c>
    </row>
    <row r="6320" spans="1:13" x14ac:dyDescent="0.4">
      <c r="A6320" s="51"/>
      <c r="B6320" s="52">
        <v>6302</v>
      </c>
      <c r="C6320" s="52">
        <v>0</v>
      </c>
      <c r="D6320" s="52">
        <v>0</v>
      </c>
      <c r="E6320" s="52">
        <v>94086121.688267067</v>
      </c>
      <c r="F6320" s="52">
        <v>0</v>
      </c>
      <c r="G6320" s="52">
        <v>0</v>
      </c>
      <c r="H6320" s="52">
        <v>0</v>
      </c>
      <c r="I6320" s="52">
        <v>10029871.625225175</v>
      </c>
      <c r="J6320" s="52">
        <v>0</v>
      </c>
      <c r="K6320" s="52">
        <v>0</v>
      </c>
      <c r="L6320" s="52">
        <v>0</v>
      </c>
      <c r="M6320" s="53">
        <v>104115993.31349224</v>
      </c>
    </row>
    <row r="6321" spans="1:13" x14ac:dyDescent="0.4">
      <c r="A6321" s="54"/>
      <c r="B6321" s="55">
        <v>6303</v>
      </c>
      <c r="C6321" s="55">
        <v>0</v>
      </c>
      <c r="D6321" s="55">
        <v>22783375.25861213</v>
      </c>
      <c r="E6321" s="55">
        <v>0</v>
      </c>
      <c r="F6321" s="55">
        <v>0</v>
      </c>
      <c r="G6321" s="55">
        <v>0</v>
      </c>
      <c r="H6321" s="55">
        <v>0</v>
      </c>
      <c r="I6321" s="55">
        <v>163189797.70084178</v>
      </c>
      <c r="J6321" s="55">
        <v>0</v>
      </c>
      <c r="K6321" s="55">
        <v>0</v>
      </c>
      <c r="L6321" s="55">
        <v>0</v>
      </c>
      <c r="M6321" s="56">
        <v>185973172.95945391</v>
      </c>
    </row>
    <row r="6322" spans="1:13" x14ac:dyDescent="0.4">
      <c r="A6322" s="51"/>
      <c r="B6322" s="52">
        <v>6304</v>
      </c>
      <c r="C6322" s="52">
        <v>0</v>
      </c>
      <c r="D6322" s="52">
        <v>0</v>
      </c>
      <c r="E6322" s="52">
        <v>104100765.53984396</v>
      </c>
      <c r="F6322" s="52">
        <v>0</v>
      </c>
      <c r="G6322" s="52">
        <v>0</v>
      </c>
      <c r="H6322" s="52">
        <v>0</v>
      </c>
      <c r="I6322" s="52">
        <v>0</v>
      </c>
      <c r="J6322" s="52">
        <v>0</v>
      </c>
      <c r="K6322" s="52">
        <v>31283609.517063089</v>
      </c>
      <c r="L6322" s="52">
        <v>0</v>
      </c>
      <c r="M6322" s="53">
        <v>135384375.05690703</v>
      </c>
    </row>
    <row r="6323" spans="1:13" x14ac:dyDescent="0.4">
      <c r="A6323" s="54"/>
      <c r="B6323" s="55">
        <v>6305</v>
      </c>
      <c r="C6323" s="55">
        <v>0</v>
      </c>
      <c r="D6323" s="55">
        <v>0</v>
      </c>
      <c r="E6323" s="55">
        <v>0</v>
      </c>
      <c r="F6323" s="55">
        <v>0</v>
      </c>
      <c r="G6323" s="55">
        <v>0</v>
      </c>
      <c r="H6323" s="55">
        <v>0</v>
      </c>
      <c r="I6323" s="55">
        <v>0</v>
      </c>
      <c r="J6323" s="55">
        <v>0</v>
      </c>
      <c r="K6323" s="55">
        <v>0</v>
      </c>
      <c r="L6323" s="55">
        <v>0</v>
      </c>
      <c r="M6323" s="56">
        <v>0</v>
      </c>
    </row>
    <row r="6324" spans="1:13" x14ac:dyDescent="0.4">
      <c r="A6324" s="51"/>
      <c r="B6324" s="52">
        <v>6306</v>
      </c>
      <c r="C6324" s="52">
        <v>0</v>
      </c>
      <c r="D6324" s="52">
        <v>0</v>
      </c>
      <c r="E6324" s="52">
        <v>0</v>
      </c>
      <c r="F6324" s="52">
        <v>0</v>
      </c>
      <c r="G6324" s="52">
        <v>0</v>
      </c>
      <c r="H6324" s="52">
        <v>8332593.9907428371</v>
      </c>
      <c r="I6324" s="52">
        <v>0</v>
      </c>
      <c r="J6324" s="52">
        <v>0</v>
      </c>
      <c r="K6324" s="52">
        <v>0</v>
      </c>
      <c r="L6324" s="52">
        <v>0</v>
      </c>
      <c r="M6324" s="53">
        <v>8332593.9907428371</v>
      </c>
    </row>
    <row r="6325" spans="1:13" x14ac:dyDescent="0.4">
      <c r="A6325" s="54"/>
      <c r="B6325" s="55">
        <v>6307</v>
      </c>
      <c r="C6325" s="55">
        <v>0</v>
      </c>
      <c r="D6325" s="55">
        <v>0</v>
      </c>
      <c r="E6325" s="55">
        <v>0</v>
      </c>
      <c r="F6325" s="55">
        <v>0</v>
      </c>
      <c r="G6325" s="55">
        <v>0</v>
      </c>
      <c r="H6325" s="55">
        <v>6288132.2438128116</v>
      </c>
      <c r="I6325" s="55">
        <v>0</v>
      </c>
      <c r="J6325" s="55">
        <v>0</v>
      </c>
      <c r="K6325" s="55">
        <v>0</v>
      </c>
      <c r="L6325" s="55">
        <v>0</v>
      </c>
      <c r="M6325" s="56">
        <v>6288132.2438128116</v>
      </c>
    </row>
    <row r="6326" spans="1:13" x14ac:dyDescent="0.4">
      <c r="A6326" s="51"/>
      <c r="B6326" s="52">
        <v>6308</v>
      </c>
      <c r="C6326" s="52">
        <v>0</v>
      </c>
      <c r="D6326" s="52">
        <v>0</v>
      </c>
      <c r="E6326" s="52">
        <v>0</v>
      </c>
      <c r="F6326" s="52">
        <v>0</v>
      </c>
      <c r="G6326" s="52">
        <v>0</v>
      </c>
      <c r="H6326" s="52">
        <v>0</v>
      </c>
      <c r="I6326" s="52">
        <v>0</v>
      </c>
      <c r="J6326" s="52">
        <v>0</v>
      </c>
      <c r="K6326" s="52">
        <v>0</v>
      </c>
      <c r="L6326" s="52">
        <v>0</v>
      </c>
      <c r="M6326" s="53">
        <v>0</v>
      </c>
    </row>
    <row r="6327" spans="1:13" x14ac:dyDescent="0.4">
      <c r="A6327" s="54"/>
      <c r="B6327" s="55">
        <v>6309</v>
      </c>
      <c r="C6327" s="55">
        <v>0</v>
      </c>
      <c r="D6327" s="55">
        <v>0</v>
      </c>
      <c r="E6327" s="55">
        <v>0</v>
      </c>
      <c r="F6327" s="55">
        <v>0</v>
      </c>
      <c r="G6327" s="55">
        <v>0</v>
      </c>
      <c r="H6327" s="55">
        <v>0</v>
      </c>
      <c r="I6327" s="55">
        <v>0</v>
      </c>
      <c r="J6327" s="55">
        <v>0</v>
      </c>
      <c r="K6327" s="55">
        <v>0</v>
      </c>
      <c r="L6327" s="55">
        <v>0</v>
      </c>
      <c r="M6327" s="56">
        <v>0</v>
      </c>
    </row>
    <row r="6328" spans="1:13" x14ac:dyDescent="0.4">
      <c r="A6328" s="51"/>
      <c r="B6328" s="52">
        <v>6310</v>
      </c>
      <c r="C6328" s="52">
        <v>0</v>
      </c>
      <c r="D6328" s="52">
        <v>0</v>
      </c>
      <c r="E6328" s="52">
        <v>0</v>
      </c>
      <c r="F6328" s="52">
        <v>0</v>
      </c>
      <c r="G6328" s="52">
        <v>0</v>
      </c>
      <c r="H6328" s="52">
        <v>0</v>
      </c>
      <c r="I6328" s="52">
        <v>6348147.8923972845</v>
      </c>
      <c r="J6328" s="52">
        <v>8489749.7915159315</v>
      </c>
      <c r="K6328" s="52">
        <v>0</v>
      </c>
      <c r="L6328" s="52">
        <v>0</v>
      </c>
      <c r="M6328" s="53">
        <v>54375052.406200685</v>
      </c>
    </row>
    <row r="6329" spans="1:13" x14ac:dyDescent="0.4">
      <c r="A6329" s="54"/>
      <c r="B6329" s="55">
        <v>6311</v>
      </c>
      <c r="C6329" s="55">
        <v>0</v>
      </c>
      <c r="D6329" s="55">
        <v>0</v>
      </c>
      <c r="E6329" s="55">
        <v>297081700.59327579</v>
      </c>
      <c r="F6329" s="55">
        <v>0</v>
      </c>
      <c r="G6329" s="55">
        <v>0</v>
      </c>
      <c r="H6329" s="55">
        <v>0</v>
      </c>
      <c r="I6329" s="55">
        <v>0</v>
      </c>
      <c r="J6329" s="55">
        <v>8298430.6217062091</v>
      </c>
      <c r="K6329" s="55">
        <v>0</v>
      </c>
      <c r="L6329" s="55">
        <v>0</v>
      </c>
      <c r="M6329" s="56">
        <v>297081700.59327579</v>
      </c>
    </row>
    <row r="6330" spans="1:13" x14ac:dyDescent="0.4">
      <c r="A6330" s="51"/>
      <c r="B6330" s="52">
        <v>6312</v>
      </c>
      <c r="C6330" s="52">
        <v>0</v>
      </c>
      <c r="D6330" s="52">
        <v>0</v>
      </c>
      <c r="E6330" s="52">
        <v>0</v>
      </c>
      <c r="F6330" s="52">
        <v>0</v>
      </c>
      <c r="G6330" s="52">
        <v>0</v>
      </c>
      <c r="H6330" s="52">
        <v>0</v>
      </c>
      <c r="I6330" s="52">
        <v>6343170.0292838151</v>
      </c>
      <c r="J6330" s="52">
        <v>0</v>
      </c>
      <c r="K6330" s="52">
        <v>0</v>
      </c>
      <c r="L6330" s="52">
        <v>0</v>
      </c>
      <c r="M6330" s="53">
        <v>6343170.0292838151</v>
      </c>
    </row>
    <row r="6331" spans="1:13" x14ac:dyDescent="0.4">
      <c r="A6331" s="54"/>
      <c r="B6331" s="55">
        <v>6313</v>
      </c>
      <c r="C6331" s="55">
        <v>0</v>
      </c>
      <c r="D6331" s="55">
        <v>0</v>
      </c>
      <c r="E6331" s="55">
        <v>0</v>
      </c>
      <c r="F6331" s="55">
        <v>0</v>
      </c>
      <c r="G6331" s="55">
        <v>0</v>
      </c>
      <c r="H6331" s="55">
        <v>7519603.0606829757</v>
      </c>
      <c r="I6331" s="55">
        <v>0</v>
      </c>
      <c r="J6331" s="55">
        <v>0</v>
      </c>
      <c r="K6331" s="55">
        <v>0</v>
      </c>
      <c r="L6331" s="55">
        <v>0</v>
      </c>
      <c r="M6331" s="56">
        <v>7519603.0606829757</v>
      </c>
    </row>
    <row r="6332" spans="1:13" x14ac:dyDescent="0.4">
      <c r="A6332" s="51"/>
      <c r="B6332" s="52">
        <v>6314</v>
      </c>
      <c r="C6332" s="52">
        <v>0</v>
      </c>
      <c r="D6332" s="52">
        <v>0</v>
      </c>
      <c r="E6332" s="52">
        <v>6233915.6986381263</v>
      </c>
      <c r="F6332" s="52">
        <v>0</v>
      </c>
      <c r="G6332" s="52">
        <v>0</v>
      </c>
      <c r="H6332" s="52">
        <v>0</v>
      </c>
      <c r="I6332" s="52">
        <v>0</v>
      </c>
      <c r="J6332" s="52">
        <v>0</v>
      </c>
      <c r="K6332" s="52">
        <v>0</v>
      </c>
      <c r="L6332" s="52">
        <v>5851771.0773276594</v>
      </c>
      <c r="M6332" s="53">
        <v>12085686.775965786</v>
      </c>
    </row>
    <row r="6333" spans="1:13" x14ac:dyDescent="0.4">
      <c r="A6333" s="54"/>
      <c r="B6333" s="55">
        <v>6315</v>
      </c>
      <c r="C6333" s="55">
        <v>10366025.874106502</v>
      </c>
      <c r="D6333" s="55">
        <v>0</v>
      </c>
      <c r="E6333" s="55">
        <v>0</v>
      </c>
      <c r="F6333" s="55">
        <v>0</v>
      </c>
      <c r="G6333" s="55">
        <v>0</v>
      </c>
      <c r="H6333" s="55">
        <v>0</v>
      </c>
      <c r="I6333" s="55">
        <v>0</v>
      </c>
      <c r="J6333" s="55">
        <v>0</v>
      </c>
      <c r="K6333" s="55">
        <v>0</v>
      </c>
      <c r="L6333" s="55">
        <v>6366885.0954342419</v>
      </c>
      <c r="M6333" s="56">
        <v>16732910.969540743</v>
      </c>
    </row>
    <row r="6334" spans="1:13" x14ac:dyDescent="0.4">
      <c r="A6334" s="51"/>
      <c r="B6334" s="52">
        <v>6316</v>
      </c>
      <c r="C6334" s="52">
        <v>6744843.1279126676</v>
      </c>
      <c r="D6334" s="52">
        <v>0</v>
      </c>
      <c r="E6334" s="52">
        <v>0</v>
      </c>
      <c r="F6334" s="52">
        <v>0</v>
      </c>
      <c r="G6334" s="52">
        <v>0</v>
      </c>
      <c r="H6334" s="52">
        <v>0</v>
      </c>
      <c r="I6334" s="52">
        <v>0</v>
      </c>
      <c r="J6334" s="52">
        <v>0</v>
      </c>
      <c r="K6334" s="52">
        <v>0</v>
      </c>
      <c r="L6334" s="52">
        <v>0</v>
      </c>
      <c r="M6334" s="53">
        <v>6744843.1279126676</v>
      </c>
    </row>
    <row r="6335" spans="1:13" x14ac:dyDescent="0.4">
      <c r="A6335" s="54"/>
      <c r="B6335" s="55">
        <v>6317</v>
      </c>
      <c r="C6335" s="55">
        <v>0</v>
      </c>
      <c r="D6335" s="55">
        <v>0</v>
      </c>
      <c r="E6335" s="55">
        <v>0</v>
      </c>
      <c r="F6335" s="55">
        <v>0</v>
      </c>
      <c r="G6335" s="55">
        <v>0</v>
      </c>
      <c r="H6335" s="55">
        <v>0</v>
      </c>
      <c r="I6335" s="55">
        <v>0</v>
      </c>
      <c r="J6335" s="55">
        <v>37687617.661103591</v>
      </c>
      <c r="K6335" s="55">
        <v>0</v>
      </c>
      <c r="L6335" s="55">
        <v>0</v>
      </c>
      <c r="M6335" s="56">
        <v>33325942.981457055</v>
      </c>
    </row>
    <row r="6336" spans="1:13" x14ac:dyDescent="0.4">
      <c r="A6336" s="51"/>
      <c r="B6336" s="52">
        <v>6318</v>
      </c>
      <c r="C6336" s="52">
        <v>0</v>
      </c>
      <c r="D6336" s="52">
        <v>0</v>
      </c>
      <c r="E6336" s="52">
        <v>0</v>
      </c>
      <c r="F6336" s="52">
        <v>0</v>
      </c>
      <c r="G6336" s="52">
        <v>0</v>
      </c>
      <c r="H6336" s="52">
        <v>0</v>
      </c>
      <c r="I6336" s="52">
        <v>0</v>
      </c>
      <c r="J6336" s="52">
        <v>0</v>
      </c>
      <c r="K6336" s="52">
        <v>0</v>
      </c>
      <c r="L6336" s="52">
        <v>0</v>
      </c>
      <c r="M6336" s="53">
        <v>0</v>
      </c>
    </row>
    <row r="6337" spans="1:13" x14ac:dyDescent="0.4">
      <c r="A6337" s="54"/>
      <c r="B6337" s="55">
        <v>6319</v>
      </c>
      <c r="C6337" s="55">
        <v>0</v>
      </c>
      <c r="D6337" s="55">
        <v>0</v>
      </c>
      <c r="E6337" s="55">
        <v>10383708.500823405</v>
      </c>
      <c r="F6337" s="55">
        <v>0</v>
      </c>
      <c r="G6337" s="55">
        <v>0</v>
      </c>
      <c r="H6337" s="55">
        <v>65244884.291642979</v>
      </c>
      <c r="I6337" s="55">
        <v>0</v>
      </c>
      <c r="J6337" s="55">
        <v>7057863.75445164</v>
      </c>
      <c r="K6337" s="55">
        <v>0</v>
      </c>
      <c r="L6337" s="55">
        <v>0</v>
      </c>
      <c r="M6337" s="56">
        <v>75628592.792466387</v>
      </c>
    </row>
    <row r="6338" spans="1:13" x14ac:dyDescent="0.4">
      <c r="A6338" s="51"/>
      <c r="B6338" s="52">
        <v>6320</v>
      </c>
      <c r="C6338" s="52">
        <v>0</v>
      </c>
      <c r="D6338" s="52">
        <v>0</v>
      </c>
      <c r="E6338" s="52">
        <v>0</v>
      </c>
      <c r="F6338" s="52">
        <v>0</v>
      </c>
      <c r="G6338" s="52">
        <v>0</v>
      </c>
      <c r="H6338" s="52">
        <v>0</v>
      </c>
      <c r="I6338" s="52">
        <v>0</v>
      </c>
      <c r="J6338" s="52">
        <v>0</v>
      </c>
      <c r="K6338" s="52">
        <v>0</v>
      </c>
      <c r="L6338" s="52">
        <v>0</v>
      </c>
      <c r="M6338" s="53">
        <v>0</v>
      </c>
    </row>
    <row r="6339" spans="1:13" x14ac:dyDescent="0.4">
      <c r="A6339" s="54"/>
      <c r="B6339" s="55">
        <v>6321</v>
      </c>
      <c r="C6339" s="55">
        <v>0</v>
      </c>
      <c r="D6339" s="55">
        <v>0</v>
      </c>
      <c r="E6339" s="55">
        <v>0</v>
      </c>
      <c r="F6339" s="55">
        <v>0</v>
      </c>
      <c r="G6339" s="55">
        <v>0</v>
      </c>
      <c r="H6339" s="55">
        <v>0</v>
      </c>
      <c r="I6339" s="55">
        <v>0</v>
      </c>
      <c r="J6339" s="55">
        <v>0</v>
      </c>
      <c r="K6339" s="55">
        <v>0</v>
      </c>
      <c r="L6339" s="55">
        <v>0</v>
      </c>
      <c r="M6339" s="56">
        <v>0</v>
      </c>
    </row>
    <row r="6340" spans="1:13" x14ac:dyDescent="0.4">
      <c r="A6340" s="51"/>
      <c r="B6340" s="52">
        <v>6322</v>
      </c>
      <c r="C6340" s="52">
        <v>0</v>
      </c>
      <c r="D6340" s="52">
        <v>9087121.3942736685</v>
      </c>
      <c r="E6340" s="52">
        <v>0</v>
      </c>
      <c r="F6340" s="52">
        <v>0</v>
      </c>
      <c r="G6340" s="52">
        <v>0</v>
      </c>
      <c r="H6340" s="52">
        <v>0</v>
      </c>
      <c r="I6340" s="52">
        <v>7620136.7024213597</v>
      </c>
      <c r="J6340" s="52">
        <v>0</v>
      </c>
      <c r="K6340" s="52">
        <v>0</v>
      </c>
      <c r="L6340" s="52">
        <v>0</v>
      </c>
      <c r="M6340" s="53">
        <v>16707258.096695028</v>
      </c>
    </row>
    <row r="6341" spans="1:13" x14ac:dyDescent="0.4">
      <c r="A6341" s="54"/>
      <c r="B6341" s="55">
        <v>6323</v>
      </c>
      <c r="C6341" s="55">
        <v>28084109.991095234</v>
      </c>
      <c r="D6341" s="55">
        <v>0</v>
      </c>
      <c r="E6341" s="55">
        <v>0</v>
      </c>
      <c r="F6341" s="55">
        <v>0</v>
      </c>
      <c r="G6341" s="55">
        <v>0</v>
      </c>
      <c r="H6341" s="55">
        <v>0</v>
      </c>
      <c r="I6341" s="55">
        <v>0</v>
      </c>
      <c r="J6341" s="55">
        <v>0</v>
      </c>
      <c r="K6341" s="55">
        <v>0</v>
      </c>
      <c r="L6341" s="55">
        <v>0</v>
      </c>
      <c r="M6341" s="56">
        <v>28084109.991095234</v>
      </c>
    </row>
    <row r="6342" spans="1:13" x14ac:dyDescent="0.4">
      <c r="A6342" s="51"/>
      <c r="B6342" s="52">
        <v>6324</v>
      </c>
      <c r="C6342" s="52">
        <v>0</v>
      </c>
      <c r="D6342" s="52">
        <v>0</v>
      </c>
      <c r="E6342" s="52">
        <v>0</v>
      </c>
      <c r="F6342" s="52">
        <v>0</v>
      </c>
      <c r="G6342" s="52">
        <v>0</v>
      </c>
      <c r="H6342" s="52">
        <v>0</v>
      </c>
      <c r="I6342" s="52">
        <v>0</v>
      </c>
      <c r="J6342" s="52">
        <v>0</v>
      </c>
      <c r="K6342" s="52">
        <v>0</v>
      </c>
      <c r="L6342" s="52">
        <v>0</v>
      </c>
      <c r="M6342" s="53">
        <v>0</v>
      </c>
    </row>
    <row r="6343" spans="1:13" x14ac:dyDescent="0.4">
      <c r="A6343" s="54"/>
      <c r="B6343" s="55">
        <v>6325</v>
      </c>
      <c r="C6343" s="55">
        <v>0</v>
      </c>
      <c r="D6343" s="55">
        <v>7439729.1307691121</v>
      </c>
      <c r="E6343" s="55">
        <v>0</v>
      </c>
      <c r="F6343" s="55">
        <v>0</v>
      </c>
      <c r="G6343" s="55">
        <v>0</v>
      </c>
      <c r="H6343" s="55">
        <v>0</v>
      </c>
      <c r="I6343" s="55">
        <v>0</v>
      </c>
      <c r="J6343" s="55">
        <v>0</v>
      </c>
      <c r="K6343" s="55">
        <v>0</v>
      </c>
      <c r="L6343" s="55">
        <v>0</v>
      </c>
      <c r="M6343" s="56">
        <v>7439729.1307691121</v>
      </c>
    </row>
    <row r="6344" spans="1:13" x14ac:dyDescent="0.4">
      <c r="A6344" s="51"/>
      <c r="B6344" s="52">
        <v>6326</v>
      </c>
      <c r="C6344" s="52">
        <v>0</v>
      </c>
      <c r="D6344" s="52">
        <v>6537624.7256246554</v>
      </c>
      <c r="E6344" s="52">
        <v>0</v>
      </c>
      <c r="F6344" s="52">
        <v>0</v>
      </c>
      <c r="G6344" s="52">
        <v>0</v>
      </c>
      <c r="H6344" s="52">
        <v>6220336.9923155243</v>
      </c>
      <c r="I6344" s="52">
        <v>0</v>
      </c>
      <c r="J6344" s="52">
        <v>0</v>
      </c>
      <c r="K6344" s="52">
        <v>0</v>
      </c>
      <c r="L6344" s="52">
        <v>0</v>
      </c>
      <c r="M6344" s="53">
        <v>12757961.71794018</v>
      </c>
    </row>
    <row r="6345" spans="1:13" x14ac:dyDescent="0.4">
      <c r="A6345" s="54"/>
      <c r="B6345" s="55">
        <v>6327</v>
      </c>
      <c r="C6345" s="55">
        <v>0</v>
      </c>
      <c r="D6345" s="55">
        <v>0</v>
      </c>
      <c r="E6345" s="55">
        <v>0</v>
      </c>
      <c r="F6345" s="55">
        <v>0</v>
      </c>
      <c r="G6345" s="55">
        <v>11486512.650170792</v>
      </c>
      <c r="H6345" s="55">
        <v>0</v>
      </c>
      <c r="I6345" s="55">
        <v>0</v>
      </c>
      <c r="J6345" s="55">
        <v>0</v>
      </c>
      <c r="K6345" s="55">
        <v>0</v>
      </c>
      <c r="L6345" s="55">
        <v>0</v>
      </c>
      <c r="M6345" s="56">
        <v>11486512.650170792</v>
      </c>
    </row>
    <row r="6346" spans="1:13" x14ac:dyDescent="0.4">
      <c r="A6346" s="51"/>
      <c r="B6346" s="52">
        <v>6328</v>
      </c>
      <c r="C6346" s="52">
        <v>0</v>
      </c>
      <c r="D6346" s="52">
        <v>0</v>
      </c>
      <c r="E6346" s="52">
        <v>0</v>
      </c>
      <c r="F6346" s="52">
        <v>0</v>
      </c>
      <c r="G6346" s="52">
        <v>0</v>
      </c>
      <c r="H6346" s="52">
        <v>0</v>
      </c>
      <c r="I6346" s="52">
        <v>0</v>
      </c>
      <c r="J6346" s="52">
        <v>0</v>
      </c>
      <c r="K6346" s="52">
        <v>13645665.563754056</v>
      </c>
      <c r="L6346" s="52">
        <v>0</v>
      </c>
      <c r="M6346" s="53">
        <v>13645665.563754056</v>
      </c>
    </row>
    <row r="6347" spans="1:13" x14ac:dyDescent="0.4">
      <c r="A6347" s="54"/>
      <c r="B6347" s="55">
        <v>6329</v>
      </c>
      <c r="C6347" s="55">
        <v>0</v>
      </c>
      <c r="D6347" s="55">
        <v>0</v>
      </c>
      <c r="E6347" s="55">
        <v>0</v>
      </c>
      <c r="F6347" s="55">
        <v>0</v>
      </c>
      <c r="G6347" s="55">
        <v>0</v>
      </c>
      <c r="H6347" s="55">
        <v>0</v>
      </c>
      <c r="I6347" s="55">
        <v>0</v>
      </c>
      <c r="J6347" s="55">
        <v>0</v>
      </c>
      <c r="K6347" s="55">
        <v>0</v>
      </c>
      <c r="L6347" s="55">
        <v>0</v>
      </c>
      <c r="M6347" s="56">
        <v>0</v>
      </c>
    </row>
    <row r="6348" spans="1:13" x14ac:dyDescent="0.4">
      <c r="A6348" s="51"/>
      <c r="B6348" s="52">
        <v>6330</v>
      </c>
      <c r="C6348" s="52">
        <v>10903494.141883761</v>
      </c>
      <c r="D6348" s="52">
        <v>0</v>
      </c>
      <c r="E6348" s="52">
        <v>0</v>
      </c>
      <c r="F6348" s="52">
        <v>0</v>
      </c>
      <c r="G6348" s="52">
        <v>0</v>
      </c>
      <c r="H6348" s="52">
        <v>0</v>
      </c>
      <c r="I6348" s="52">
        <v>0</v>
      </c>
      <c r="J6348" s="52">
        <v>0</v>
      </c>
      <c r="K6348" s="52">
        <v>0</v>
      </c>
      <c r="L6348" s="52">
        <v>0</v>
      </c>
      <c r="M6348" s="53">
        <v>10903494.141883761</v>
      </c>
    </row>
    <row r="6349" spans="1:13" x14ac:dyDescent="0.4">
      <c r="A6349" s="54"/>
      <c r="B6349" s="55">
        <v>6331</v>
      </c>
      <c r="C6349" s="55">
        <v>0</v>
      </c>
      <c r="D6349" s="55">
        <v>0</v>
      </c>
      <c r="E6349" s="55">
        <v>0</v>
      </c>
      <c r="F6349" s="55">
        <v>0</v>
      </c>
      <c r="G6349" s="55">
        <v>0</v>
      </c>
      <c r="H6349" s="55">
        <v>0</v>
      </c>
      <c r="I6349" s="55">
        <v>0</v>
      </c>
      <c r="J6349" s="55">
        <v>0</v>
      </c>
      <c r="K6349" s="55">
        <v>0</v>
      </c>
      <c r="L6349" s="55">
        <v>0</v>
      </c>
      <c r="M6349" s="56">
        <v>0</v>
      </c>
    </row>
    <row r="6350" spans="1:13" x14ac:dyDescent="0.4">
      <c r="A6350" s="51"/>
      <c r="B6350" s="52">
        <v>6332</v>
      </c>
      <c r="C6350" s="52">
        <v>0</v>
      </c>
      <c r="D6350" s="52">
        <v>0</v>
      </c>
      <c r="E6350" s="52">
        <v>0</v>
      </c>
      <c r="F6350" s="52">
        <v>0</v>
      </c>
      <c r="G6350" s="52">
        <v>0</v>
      </c>
      <c r="H6350" s="52">
        <v>0</v>
      </c>
      <c r="I6350" s="52">
        <v>0</v>
      </c>
      <c r="J6350" s="52">
        <v>0</v>
      </c>
      <c r="K6350" s="52">
        <v>32203094.404529724</v>
      </c>
      <c r="L6350" s="52">
        <v>0</v>
      </c>
      <c r="M6350" s="53">
        <v>32203094.404529724</v>
      </c>
    </row>
    <row r="6351" spans="1:13" x14ac:dyDescent="0.4">
      <c r="A6351" s="54"/>
      <c r="B6351" s="55">
        <v>6333</v>
      </c>
      <c r="C6351" s="55">
        <v>6874031.2527077682</v>
      </c>
      <c r="D6351" s="55">
        <v>0</v>
      </c>
      <c r="E6351" s="55">
        <v>0</v>
      </c>
      <c r="F6351" s="55">
        <v>0</v>
      </c>
      <c r="G6351" s="55">
        <v>0</v>
      </c>
      <c r="H6351" s="55">
        <v>0</v>
      </c>
      <c r="I6351" s="55">
        <v>0</v>
      </c>
      <c r="J6351" s="55">
        <v>0</v>
      </c>
      <c r="K6351" s="55">
        <v>0</v>
      </c>
      <c r="L6351" s="55">
        <v>0</v>
      </c>
      <c r="M6351" s="56">
        <v>6874031.2527077682</v>
      </c>
    </row>
    <row r="6352" spans="1:13" x14ac:dyDescent="0.4">
      <c r="A6352" s="51"/>
      <c r="B6352" s="52">
        <v>6334</v>
      </c>
      <c r="C6352" s="52">
        <v>6881858.4701244403</v>
      </c>
      <c r="D6352" s="52">
        <v>0</v>
      </c>
      <c r="E6352" s="52">
        <v>0</v>
      </c>
      <c r="F6352" s="52">
        <v>0</v>
      </c>
      <c r="G6352" s="52">
        <v>0</v>
      </c>
      <c r="H6352" s="52">
        <v>0</v>
      </c>
      <c r="I6352" s="52">
        <v>0</v>
      </c>
      <c r="J6352" s="52">
        <v>0</v>
      </c>
      <c r="K6352" s="52">
        <v>0</v>
      </c>
      <c r="L6352" s="52">
        <v>0</v>
      </c>
      <c r="M6352" s="53">
        <v>6881858.4701244403</v>
      </c>
    </row>
    <row r="6353" spans="1:13" x14ac:dyDescent="0.4">
      <c r="A6353" s="54"/>
      <c r="B6353" s="55">
        <v>6335</v>
      </c>
      <c r="C6353" s="55">
        <v>9002450.9995362703</v>
      </c>
      <c r="D6353" s="55">
        <v>6962111.0344168814</v>
      </c>
      <c r="E6353" s="55">
        <v>0</v>
      </c>
      <c r="F6353" s="55">
        <v>0</v>
      </c>
      <c r="G6353" s="55">
        <v>0</v>
      </c>
      <c r="H6353" s="55">
        <v>0</v>
      </c>
      <c r="I6353" s="55">
        <v>0</v>
      </c>
      <c r="J6353" s="55">
        <v>0</v>
      </c>
      <c r="K6353" s="55">
        <v>0</v>
      </c>
      <c r="L6353" s="55">
        <v>0</v>
      </c>
      <c r="M6353" s="56">
        <v>52913148.504581846</v>
      </c>
    </row>
    <row r="6354" spans="1:13" x14ac:dyDescent="0.4">
      <c r="A6354" s="51"/>
      <c r="B6354" s="52">
        <v>6336</v>
      </c>
      <c r="C6354" s="52">
        <v>0</v>
      </c>
      <c r="D6354" s="52">
        <v>0</v>
      </c>
      <c r="E6354" s="52">
        <v>0</v>
      </c>
      <c r="F6354" s="52">
        <v>10128892.683758348</v>
      </c>
      <c r="G6354" s="52">
        <v>0</v>
      </c>
      <c r="H6354" s="52">
        <v>0</v>
      </c>
      <c r="I6354" s="52">
        <v>9108138.8113284782</v>
      </c>
      <c r="J6354" s="52">
        <v>6552029.7220415669</v>
      </c>
      <c r="K6354" s="52">
        <v>0</v>
      </c>
      <c r="L6354" s="52">
        <v>0</v>
      </c>
      <c r="M6354" s="53">
        <v>19237031.495086823</v>
      </c>
    </row>
    <row r="6355" spans="1:13" x14ac:dyDescent="0.4">
      <c r="A6355" s="54"/>
      <c r="B6355" s="55">
        <v>6337</v>
      </c>
      <c r="C6355" s="55">
        <v>7511625.8304748656</v>
      </c>
      <c r="D6355" s="55">
        <v>0</v>
      </c>
      <c r="E6355" s="55">
        <v>0</v>
      </c>
      <c r="F6355" s="55">
        <v>0</v>
      </c>
      <c r="G6355" s="55">
        <v>0</v>
      </c>
      <c r="H6355" s="55">
        <v>0</v>
      </c>
      <c r="I6355" s="55">
        <v>0</v>
      </c>
      <c r="J6355" s="55">
        <v>582242007.9184227</v>
      </c>
      <c r="K6355" s="55">
        <v>0</v>
      </c>
      <c r="L6355" s="55">
        <v>0</v>
      </c>
      <c r="M6355" s="56">
        <v>7511625.8304748656</v>
      </c>
    </row>
    <row r="6356" spans="1:13" x14ac:dyDescent="0.4">
      <c r="A6356" s="51"/>
      <c r="B6356" s="52">
        <v>6338</v>
      </c>
      <c r="C6356" s="52">
        <v>7573341.7617114978</v>
      </c>
      <c r="D6356" s="52">
        <v>21552081.949690141</v>
      </c>
      <c r="E6356" s="52">
        <v>0</v>
      </c>
      <c r="F6356" s="52">
        <v>0</v>
      </c>
      <c r="G6356" s="52">
        <v>0</v>
      </c>
      <c r="H6356" s="52">
        <v>0</v>
      </c>
      <c r="I6356" s="52">
        <v>0</v>
      </c>
      <c r="J6356" s="52">
        <v>0</v>
      </c>
      <c r="K6356" s="52">
        <v>0</v>
      </c>
      <c r="L6356" s="52">
        <v>0</v>
      </c>
      <c r="M6356" s="53">
        <v>29125423.711401641</v>
      </c>
    </row>
    <row r="6357" spans="1:13" x14ac:dyDescent="0.4">
      <c r="A6357" s="54"/>
      <c r="B6357" s="55">
        <v>6339</v>
      </c>
      <c r="C6357" s="55">
        <v>0</v>
      </c>
      <c r="D6357" s="55">
        <v>7578800.8559553185</v>
      </c>
      <c r="E6357" s="55">
        <v>0</v>
      </c>
      <c r="F6357" s="55">
        <v>0</v>
      </c>
      <c r="G6357" s="55">
        <v>0</v>
      </c>
      <c r="H6357" s="55">
        <v>0</v>
      </c>
      <c r="I6357" s="55">
        <v>0</v>
      </c>
      <c r="J6357" s="55">
        <v>0</v>
      </c>
      <c r="K6357" s="55">
        <v>0</v>
      </c>
      <c r="L6357" s="55">
        <v>0</v>
      </c>
      <c r="M6357" s="56">
        <v>7578800.8559553185</v>
      </c>
    </row>
    <row r="6358" spans="1:13" x14ac:dyDescent="0.4">
      <c r="A6358" s="51"/>
      <c r="B6358" s="52">
        <v>6340</v>
      </c>
      <c r="C6358" s="52">
        <v>0</v>
      </c>
      <c r="D6358" s="52">
        <v>9923290.5878657736</v>
      </c>
      <c r="E6358" s="52">
        <v>130778415.41583285</v>
      </c>
      <c r="F6358" s="52">
        <v>0</v>
      </c>
      <c r="G6358" s="52">
        <v>0</v>
      </c>
      <c r="H6358" s="52">
        <v>0</v>
      </c>
      <c r="I6358" s="52">
        <v>0</v>
      </c>
      <c r="J6358" s="52">
        <v>0</v>
      </c>
      <c r="K6358" s="52">
        <v>0</v>
      </c>
      <c r="L6358" s="52">
        <v>14156847.454650689</v>
      </c>
      <c r="M6358" s="53">
        <v>154858553.45834932</v>
      </c>
    </row>
    <row r="6359" spans="1:13" x14ac:dyDescent="0.4">
      <c r="A6359" s="54"/>
      <c r="B6359" s="55">
        <v>6341</v>
      </c>
      <c r="C6359" s="55">
        <v>0</v>
      </c>
      <c r="D6359" s="55">
        <v>0</v>
      </c>
      <c r="E6359" s="55">
        <v>0</v>
      </c>
      <c r="F6359" s="55">
        <v>0</v>
      </c>
      <c r="G6359" s="55">
        <v>0</v>
      </c>
      <c r="H6359" s="55">
        <v>0</v>
      </c>
      <c r="I6359" s="55">
        <v>0</v>
      </c>
      <c r="J6359" s="55">
        <v>5811035.5136368368</v>
      </c>
      <c r="K6359" s="55">
        <v>0</v>
      </c>
      <c r="L6359" s="55">
        <v>0</v>
      </c>
      <c r="M6359" s="56">
        <v>0</v>
      </c>
    </row>
    <row r="6360" spans="1:13" x14ac:dyDescent="0.4">
      <c r="A6360" s="51"/>
      <c r="B6360" s="52">
        <v>6342</v>
      </c>
      <c r="C6360" s="52">
        <v>0</v>
      </c>
      <c r="D6360" s="52">
        <v>0</v>
      </c>
      <c r="E6360" s="52">
        <v>0</v>
      </c>
      <c r="F6360" s="52">
        <v>0</v>
      </c>
      <c r="G6360" s="52">
        <v>0</v>
      </c>
      <c r="H6360" s="52">
        <v>0</v>
      </c>
      <c r="I6360" s="52">
        <v>10106235.197189284</v>
      </c>
      <c r="J6360" s="52">
        <v>0</v>
      </c>
      <c r="K6360" s="52">
        <v>0</v>
      </c>
      <c r="L6360" s="52">
        <v>34641471.992498405</v>
      </c>
      <c r="M6360" s="53">
        <v>53555970.349179633</v>
      </c>
    </row>
    <row r="6361" spans="1:13" x14ac:dyDescent="0.4">
      <c r="A6361" s="54"/>
      <c r="B6361" s="55">
        <v>6343</v>
      </c>
      <c r="C6361" s="55">
        <v>0</v>
      </c>
      <c r="D6361" s="55">
        <v>0</v>
      </c>
      <c r="E6361" s="55">
        <v>0</v>
      </c>
      <c r="F6361" s="55">
        <v>0</v>
      </c>
      <c r="G6361" s="55">
        <v>0</v>
      </c>
      <c r="H6361" s="55">
        <v>0</v>
      </c>
      <c r="I6361" s="55">
        <v>0</v>
      </c>
      <c r="J6361" s="55">
        <v>0</v>
      </c>
      <c r="K6361" s="55">
        <v>0</v>
      </c>
      <c r="L6361" s="55">
        <v>0</v>
      </c>
      <c r="M6361" s="56">
        <v>0</v>
      </c>
    </row>
    <row r="6362" spans="1:13" x14ac:dyDescent="0.4">
      <c r="A6362" s="51"/>
      <c r="B6362" s="52">
        <v>6344</v>
      </c>
      <c r="C6362" s="52">
        <v>0</v>
      </c>
      <c r="D6362" s="52">
        <v>0</v>
      </c>
      <c r="E6362" s="52">
        <v>0</v>
      </c>
      <c r="F6362" s="52">
        <v>0</v>
      </c>
      <c r="G6362" s="52">
        <v>0</v>
      </c>
      <c r="H6362" s="52">
        <v>0</v>
      </c>
      <c r="I6362" s="52">
        <v>0</v>
      </c>
      <c r="J6362" s="52">
        <v>0</v>
      </c>
      <c r="K6362" s="52">
        <v>0</v>
      </c>
      <c r="L6362" s="52">
        <v>0</v>
      </c>
      <c r="M6362" s="53">
        <v>0</v>
      </c>
    </row>
    <row r="6363" spans="1:13" x14ac:dyDescent="0.4">
      <c r="A6363" s="54"/>
      <c r="B6363" s="55">
        <v>6345</v>
      </c>
      <c r="C6363" s="55">
        <v>0</v>
      </c>
      <c r="D6363" s="55">
        <v>0</v>
      </c>
      <c r="E6363" s="55">
        <v>0</v>
      </c>
      <c r="F6363" s="55">
        <v>0</v>
      </c>
      <c r="G6363" s="55">
        <v>0</v>
      </c>
      <c r="H6363" s="55">
        <v>16224268.383170756</v>
      </c>
      <c r="I6363" s="55">
        <v>0</v>
      </c>
      <c r="J6363" s="55">
        <v>0</v>
      </c>
      <c r="K6363" s="55">
        <v>0</v>
      </c>
      <c r="L6363" s="55">
        <v>0</v>
      </c>
      <c r="M6363" s="56">
        <v>16224268.383170756</v>
      </c>
    </row>
    <row r="6364" spans="1:13" x14ac:dyDescent="0.4">
      <c r="A6364" s="51"/>
      <c r="B6364" s="52">
        <v>6346</v>
      </c>
      <c r="C6364" s="52">
        <v>0</v>
      </c>
      <c r="D6364" s="52">
        <v>0</v>
      </c>
      <c r="E6364" s="52">
        <v>0</v>
      </c>
      <c r="F6364" s="52">
        <v>0</v>
      </c>
      <c r="G6364" s="52">
        <v>0</v>
      </c>
      <c r="H6364" s="52">
        <v>0</v>
      </c>
      <c r="I6364" s="52">
        <v>39940941.31208805</v>
      </c>
      <c r="J6364" s="52">
        <v>0</v>
      </c>
      <c r="K6364" s="52">
        <v>0</v>
      </c>
      <c r="L6364" s="52">
        <v>0</v>
      </c>
      <c r="M6364" s="53">
        <v>39940941.31208805</v>
      </c>
    </row>
    <row r="6365" spans="1:13" x14ac:dyDescent="0.4">
      <c r="A6365" s="54"/>
      <c r="B6365" s="55">
        <v>6347</v>
      </c>
      <c r="C6365" s="55">
        <v>0</v>
      </c>
      <c r="D6365" s="55">
        <v>0</v>
      </c>
      <c r="E6365" s="55">
        <v>0</v>
      </c>
      <c r="F6365" s="55">
        <v>0</v>
      </c>
      <c r="G6365" s="55">
        <v>0</v>
      </c>
      <c r="H6365" s="55">
        <v>0</v>
      </c>
      <c r="I6365" s="55">
        <v>0</v>
      </c>
      <c r="J6365" s="55">
        <v>0</v>
      </c>
      <c r="K6365" s="55">
        <v>8314087.2531492962</v>
      </c>
      <c r="L6365" s="55">
        <v>0</v>
      </c>
      <c r="M6365" s="56">
        <v>8314087.2531492962</v>
      </c>
    </row>
    <row r="6366" spans="1:13" x14ac:dyDescent="0.4">
      <c r="A6366" s="51"/>
      <c r="B6366" s="52">
        <v>6348</v>
      </c>
      <c r="C6366" s="52">
        <v>0</v>
      </c>
      <c r="D6366" s="52">
        <v>0</v>
      </c>
      <c r="E6366" s="52">
        <v>0</v>
      </c>
      <c r="F6366" s="52">
        <v>0</v>
      </c>
      <c r="G6366" s="52">
        <v>0</v>
      </c>
      <c r="H6366" s="52">
        <v>9224794.724442048</v>
      </c>
      <c r="I6366" s="52">
        <v>0</v>
      </c>
      <c r="J6366" s="52">
        <v>0</v>
      </c>
      <c r="K6366" s="52">
        <v>0</v>
      </c>
      <c r="L6366" s="52">
        <v>0</v>
      </c>
      <c r="M6366" s="53">
        <v>9224794.724442048</v>
      </c>
    </row>
    <row r="6367" spans="1:13" x14ac:dyDescent="0.4">
      <c r="A6367" s="54"/>
      <c r="B6367" s="55">
        <v>6349</v>
      </c>
      <c r="C6367" s="55">
        <v>0</v>
      </c>
      <c r="D6367" s="55">
        <v>42049523.935798176</v>
      </c>
      <c r="E6367" s="55">
        <v>0</v>
      </c>
      <c r="F6367" s="55">
        <v>39768045.704714127</v>
      </c>
      <c r="G6367" s="55">
        <v>0</v>
      </c>
      <c r="H6367" s="55">
        <v>0</v>
      </c>
      <c r="I6367" s="55">
        <v>0</v>
      </c>
      <c r="J6367" s="55">
        <v>0</v>
      </c>
      <c r="K6367" s="55">
        <v>0</v>
      </c>
      <c r="L6367" s="55">
        <v>0</v>
      </c>
      <c r="M6367" s="56">
        <v>81817569.640512303</v>
      </c>
    </row>
    <row r="6368" spans="1:13" x14ac:dyDescent="0.4">
      <c r="A6368" s="51"/>
      <c r="B6368" s="52">
        <v>6350</v>
      </c>
      <c r="C6368" s="52">
        <v>0</v>
      </c>
      <c r="D6368" s="52">
        <v>0</v>
      </c>
      <c r="E6368" s="52">
        <v>20629528.432457291</v>
      </c>
      <c r="F6368" s="52">
        <v>0</v>
      </c>
      <c r="G6368" s="52">
        <v>0</v>
      </c>
      <c r="H6368" s="52">
        <v>0</v>
      </c>
      <c r="I6368" s="52">
        <v>0</v>
      </c>
      <c r="J6368" s="52">
        <v>0</v>
      </c>
      <c r="K6368" s="52">
        <v>0</v>
      </c>
      <c r="L6368" s="52">
        <v>16595072.734258454</v>
      </c>
      <c r="M6368" s="53">
        <v>37224601.166715741</v>
      </c>
    </row>
    <row r="6369" spans="1:13" x14ac:dyDescent="0.4">
      <c r="A6369" s="54"/>
      <c r="B6369" s="55">
        <v>6351</v>
      </c>
      <c r="C6369" s="55">
        <v>0</v>
      </c>
      <c r="D6369" s="55">
        <v>0</v>
      </c>
      <c r="E6369" s="55">
        <v>0</v>
      </c>
      <c r="F6369" s="55">
        <v>0</v>
      </c>
      <c r="G6369" s="55">
        <v>0</v>
      </c>
      <c r="H6369" s="55">
        <v>0</v>
      </c>
      <c r="I6369" s="55">
        <v>0</v>
      </c>
      <c r="J6369" s="55">
        <v>5859983.9514189409</v>
      </c>
      <c r="K6369" s="55">
        <v>0</v>
      </c>
      <c r="L6369" s="55">
        <v>0</v>
      </c>
      <c r="M6369" s="56">
        <v>0</v>
      </c>
    </row>
    <row r="6370" spans="1:13" x14ac:dyDescent="0.4">
      <c r="A6370" s="51"/>
      <c r="B6370" s="52">
        <v>6352</v>
      </c>
      <c r="C6370" s="52">
        <v>5952835.318761562</v>
      </c>
      <c r="D6370" s="52">
        <v>0</v>
      </c>
      <c r="E6370" s="52">
        <v>129797386.14158259</v>
      </c>
      <c r="F6370" s="52">
        <v>0</v>
      </c>
      <c r="G6370" s="52">
        <v>0</v>
      </c>
      <c r="H6370" s="52">
        <v>0</v>
      </c>
      <c r="I6370" s="52">
        <v>0</v>
      </c>
      <c r="J6370" s="52">
        <v>0</v>
      </c>
      <c r="K6370" s="52">
        <v>0</v>
      </c>
      <c r="L6370" s="52">
        <v>0</v>
      </c>
      <c r="M6370" s="53">
        <v>135750221.46034417</v>
      </c>
    </row>
    <row r="6371" spans="1:13" x14ac:dyDescent="0.4">
      <c r="A6371" s="54"/>
      <c r="B6371" s="55">
        <v>6353</v>
      </c>
      <c r="C6371" s="55">
        <v>0</v>
      </c>
      <c r="D6371" s="55">
        <v>0</v>
      </c>
      <c r="E6371" s="55">
        <v>0</v>
      </c>
      <c r="F6371" s="55">
        <v>0</v>
      </c>
      <c r="G6371" s="55">
        <v>0</v>
      </c>
      <c r="H6371" s="55">
        <v>0</v>
      </c>
      <c r="I6371" s="55">
        <v>0</v>
      </c>
      <c r="J6371" s="55">
        <v>0</v>
      </c>
      <c r="K6371" s="55">
        <v>0</v>
      </c>
      <c r="L6371" s="55">
        <v>8829781.9671123102</v>
      </c>
      <c r="M6371" s="56">
        <v>8829781.9671123102</v>
      </c>
    </row>
    <row r="6372" spans="1:13" x14ac:dyDescent="0.4">
      <c r="A6372" s="51"/>
      <c r="B6372" s="52">
        <v>6354</v>
      </c>
      <c r="C6372" s="52">
        <v>0</v>
      </c>
      <c r="D6372" s="52">
        <v>0</v>
      </c>
      <c r="E6372" s="52">
        <v>0</v>
      </c>
      <c r="F6372" s="52">
        <v>0</v>
      </c>
      <c r="G6372" s="52">
        <v>15271628.784503004</v>
      </c>
      <c r="H6372" s="52">
        <v>8286467.0224592462</v>
      </c>
      <c r="I6372" s="52">
        <v>0</v>
      </c>
      <c r="J6372" s="52">
        <v>0</v>
      </c>
      <c r="K6372" s="52">
        <v>0</v>
      </c>
      <c r="L6372" s="52">
        <v>0</v>
      </c>
      <c r="M6372" s="53">
        <v>23558095.806962252</v>
      </c>
    </row>
    <row r="6373" spans="1:13" x14ac:dyDescent="0.4">
      <c r="A6373" s="54"/>
      <c r="B6373" s="55">
        <v>6355</v>
      </c>
      <c r="C6373" s="55">
        <v>0</v>
      </c>
      <c r="D6373" s="55">
        <v>8222563.0951181892</v>
      </c>
      <c r="E6373" s="55">
        <v>0</v>
      </c>
      <c r="F6373" s="55">
        <v>0</v>
      </c>
      <c r="G6373" s="55">
        <v>0</v>
      </c>
      <c r="H6373" s="55">
        <v>0</v>
      </c>
      <c r="I6373" s="55">
        <v>0</v>
      </c>
      <c r="J6373" s="55">
        <v>0</v>
      </c>
      <c r="K6373" s="55">
        <v>0</v>
      </c>
      <c r="L6373" s="55">
        <v>0</v>
      </c>
      <c r="M6373" s="56">
        <v>8222563.0951181892</v>
      </c>
    </row>
    <row r="6374" spans="1:13" x14ac:dyDescent="0.4">
      <c r="A6374" s="51"/>
      <c r="B6374" s="52">
        <v>6356</v>
      </c>
      <c r="C6374" s="52">
        <v>0</v>
      </c>
      <c r="D6374" s="52">
        <v>0</v>
      </c>
      <c r="E6374" s="52">
        <v>0</v>
      </c>
      <c r="F6374" s="52">
        <v>0</v>
      </c>
      <c r="G6374" s="52">
        <v>0</v>
      </c>
      <c r="H6374" s="52">
        <v>0</v>
      </c>
      <c r="I6374" s="52">
        <v>0</v>
      </c>
      <c r="J6374" s="52">
        <v>0</v>
      </c>
      <c r="K6374" s="52">
        <v>0</v>
      </c>
      <c r="L6374" s="52">
        <v>0</v>
      </c>
      <c r="M6374" s="53">
        <v>0</v>
      </c>
    </row>
    <row r="6375" spans="1:13" x14ac:dyDescent="0.4">
      <c r="A6375" s="54"/>
      <c r="B6375" s="55">
        <v>6357</v>
      </c>
      <c r="C6375" s="55">
        <v>0</v>
      </c>
      <c r="D6375" s="55">
        <v>0</v>
      </c>
      <c r="E6375" s="55">
        <v>0</v>
      </c>
      <c r="F6375" s="55">
        <v>0</v>
      </c>
      <c r="G6375" s="55">
        <v>0</v>
      </c>
      <c r="H6375" s="55">
        <v>0</v>
      </c>
      <c r="I6375" s="55">
        <v>9356454.0706484299</v>
      </c>
      <c r="J6375" s="55">
        <v>33959178.467986658</v>
      </c>
      <c r="K6375" s="55">
        <v>0</v>
      </c>
      <c r="L6375" s="55">
        <v>0</v>
      </c>
      <c r="M6375" s="56">
        <v>9356454.0706484299</v>
      </c>
    </row>
    <row r="6376" spans="1:13" x14ac:dyDescent="0.4">
      <c r="A6376" s="51"/>
      <c r="B6376" s="52">
        <v>6358</v>
      </c>
      <c r="C6376" s="52">
        <v>22308793.655759163</v>
      </c>
      <c r="D6376" s="52">
        <v>0</v>
      </c>
      <c r="E6376" s="52">
        <v>0</v>
      </c>
      <c r="F6376" s="52">
        <v>0</v>
      </c>
      <c r="G6376" s="52">
        <v>0</v>
      </c>
      <c r="H6376" s="52">
        <v>0</v>
      </c>
      <c r="I6376" s="52">
        <v>17773528.952799153</v>
      </c>
      <c r="J6376" s="52">
        <v>0</v>
      </c>
      <c r="K6376" s="52">
        <v>0</v>
      </c>
      <c r="L6376" s="52">
        <v>0</v>
      </c>
      <c r="M6376" s="53">
        <v>40082322.608558312</v>
      </c>
    </row>
    <row r="6377" spans="1:13" x14ac:dyDescent="0.4">
      <c r="A6377" s="54"/>
      <c r="B6377" s="55">
        <v>6359</v>
      </c>
      <c r="C6377" s="55">
        <v>0</v>
      </c>
      <c r="D6377" s="55">
        <v>6310740.326489402</v>
      </c>
      <c r="E6377" s="55">
        <v>0</v>
      </c>
      <c r="F6377" s="55">
        <v>0</v>
      </c>
      <c r="G6377" s="55">
        <v>0</v>
      </c>
      <c r="H6377" s="55">
        <v>0</v>
      </c>
      <c r="I6377" s="55">
        <v>0</v>
      </c>
      <c r="J6377" s="55">
        <v>0</v>
      </c>
      <c r="K6377" s="55">
        <v>0</v>
      </c>
      <c r="L6377" s="55">
        <v>0</v>
      </c>
      <c r="M6377" s="56">
        <v>6310740.326489402</v>
      </c>
    </row>
    <row r="6378" spans="1:13" x14ac:dyDescent="0.4">
      <c r="A6378" s="51"/>
      <c r="B6378" s="52">
        <v>6360</v>
      </c>
      <c r="C6378" s="52">
        <v>0</v>
      </c>
      <c r="D6378" s="52">
        <v>5857970.964639307</v>
      </c>
      <c r="E6378" s="52">
        <v>0</v>
      </c>
      <c r="F6378" s="52">
        <v>221066162.26292172</v>
      </c>
      <c r="G6378" s="52">
        <v>0</v>
      </c>
      <c r="H6378" s="52">
        <v>47329651.995883226</v>
      </c>
      <c r="I6378" s="52">
        <v>17397803.138937008</v>
      </c>
      <c r="J6378" s="52">
        <v>0</v>
      </c>
      <c r="K6378" s="52">
        <v>0</v>
      </c>
      <c r="L6378" s="52">
        <v>0</v>
      </c>
      <c r="M6378" s="53">
        <v>291651588.36238122</v>
      </c>
    </row>
    <row r="6379" spans="1:13" x14ac:dyDescent="0.4">
      <c r="A6379" s="54"/>
      <c r="B6379" s="55">
        <v>6361</v>
      </c>
      <c r="C6379" s="55">
        <v>0</v>
      </c>
      <c r="D6379" s="55">
        <v>0</v>
      </c>
      <c r="E6379" s="55">
        <v>0</v>
      </c>
      <c r="F6379" s="55">
        <v>0</v>
      </c>
      <c r="G6379" s="55">
        <v>0</v>
      </c>
      <c r="H6379" s="55">
        <v>7054786.1395618292</v>
      </c>
      <c r="I6379" s="55">
        <v>0</v>
      </c>
      <c r="J6379" s="55">
        <v>0</v>
      </c>
      <c r="K6379" s="55">
        <v>0</v>
      </c>
      <c r="L6379" s="55">
        <v>0</v>
      </c>
      <c r="M6379" s="56">
        <v>7054786.1395618292</v>
      </c>
    </row>
    <row r="6380" spans="1:13" x14ac:dyDescent="0.4">
      <c r="A6380" s="51"/>
      <c r="B6380" s="52">
        <v>6362</v>
      </c>
      <c r="C6380" s="52">
        <v>0</v>
      </c>
      <c r="D6380" s="52">
        <v>0</v>
      </c>
      <c r="E6380" s="52">
        <v>0</v>
      </c>
      <c r="F6380" s="52">
        <v>0</v>
      </c>
      <c r="G6380" s="52">
        <v>0</v>
      </c>
      <c r="H6380" s="52">
        <v>0</v>
      </c>
      <c r="I6380" s="52">
        <v>0</v>
      </c>
      <c r="J6380" s="52">
        <v>10263678.348680578</v>
      </c>
      <c r="K6380" s="52">
        <v>0</v>
      </c>
      <c r="L6380" s="52">
        <v>35361484.371021524</v>
      </c>
      <c r="M6380" s="53">
        <v>35361484.371021524</v>
      </c>
    </row>
    <row r="6381" spans="1:13" x14ac:dyDescent="0.4">
      <c r="A6381" s="54"/>
      <c r="B6381" s="55">
        <v>6363</v>
      </c>
      <c r="C6381" s="55">
        <v>0</v>
      </c>
      <c r="D6381" s="55">
        <v>7619676.8805032242</v>
      </c>
      <c r="E6381" s="55">
        <v>0</v>
      </c>
      <c r="F6381" s="55">
        <v>0</v>
      </c>
      <c r="G6381" s="55">
        <v>0</v>
      </c>
      <c r="H6381" s="55">
        <v>0</v>
      </c>
      <c r="I6381" s="55">
        <v>0</v>
      </c>
      <c r="J6381" s="55">
        <v>0</v>
      </c>
      <c r="K6381" s="55">
        <v>0</v>
      </c>
      <c r="L6381" s="55">
        <v>0</v>
      </c>
      <c r="M6381" s="56">
        <v>7619676.8805032242</v>
      </c>
    </row>
    <row r="6382" spans="1:13" x14ac:dyDescent="0.4">
      <c r="A6382" s="51"/>
      <c r="B6382" s="52">
        <v>6364</v>
      </c>
      <c r="C6382" s="52">
        <v>0</v>
      </c>
      <c r="D6382" s="52">
        <v>0</v>
      </c>
      <c r="E6382" s="52">
        <v>0</v>
      </c>
      <c r="F6382" s="52">
        <v>9704238.1817538515</v>
      </c>
      <c r="G6382" s="52">
        <v>0</v>
      </c>
      <c r="H6382" s="52">
        <v>0</v>
      </c>
      <c r="I6382" s="52">
        <v>0</v>
      </c>
      <c r="J6382" s="52">
        <v>0</v>
      </c>
      <c r="K6382" s="52">
        <v>0</v>
      </c>
      <c r="L6382" s="52">
        <v>0</v>
      </c>
      <c r="M6382" s="53">
        <v>9704238.1817538515</v>
      </c>
    </row>
    <row r="6383" spans="1:13" x14ac:dyDescent="0.4">
      <c r="A6383" s="54"/>
      <c r="B6383" s="55">
        <v>6365</v>
      </c>
      <c r="C6383" s="55">
        <v>0</v>
      </c>
      <c r="D6383" s="55">
        <v>0</v>
      </c>
      <c r="E6383" s="55">
        <v>0</v>
      </c>
      <c r="F6383" s="55">
        <v>0</v>
      </c>
      <c r="G6383" s="55">
        <v>0</v>
      </c>
      <c r="H6383" s="55">
        <v>6053442.1708766352</v>
      </c>
      <c r="I6383" s="55">
        <v>0</v>
      </c>
      <c r="J6383" s="55">
        <v>0</v>
      </c>
      <c r="K6383" s="55">
        <v>0</v>
      </c>
      <c r="L6383" s="55">
        <v>16186367.398623632</v>
      </c>
      <c r="M6383" s="56">
        <v>22239809.569500268</v>
      </c>
    </row>
    <row r="6384" spans="1:13" x14ac:dyDescent="0.4">
      <c r="A6384" s="51"/>
      <c r="B6384" s="52">
        <v>6366</v>
      </c>
      <c r="C6384" s="52">
        <v>6782544.4411249887</v>
      </c>
      <c r="D6384" s="52">
        <v>0</v>
      </c>
      <c r="E6384" s="52">
        <v>0</v>
      </c>
      <c r="F6384" s="52">
        <v>12826321.415795231</v>
      </c>
      <c r="G6384" s="52">
        <v>0</v>
      </c>
      <c r="H6384" s="52">
        <v>5813795.2339136917</v>
      </c>
      <c r="I6384" s="52">
        <v>0</v>
      </c>
      <c r="J6384" s="52">
        <v>0</v>
      </c>
      <c r="K6384" s="52">
        <v>0</v>
      </c>
      <c r="L6384" s="52">
        <v>0</v>
      </c>
      <c r="M6384" s="53">
        <v>44265576.727466784</v>
      </c>
    </row>
    <row r="6385" spans="1:13" x14ac:dyDescent="0.4">
      <c r="A6385" s="54"/>
      <c r="B6385" s="55">
        <v>6367</v>
      </c>
      <c r="C6385" s="55">
        <v>0</v>
      </c>
      <c r="D6385" s="55">
        <v>0</v>
      </c>
      <c r="E6385" s="55">
        <v>6807693.216525604</v>
      </c>
      <c r="F6385" s="55">
        <v>0</v>
      </c>
      <c r="G6385" s="55">
        <v>0</v>
      </c>
      <c r="H6385" s="55">
        <v>7847014.3298720941</v>
      </c>
      <c r="I6385" s="55">
        <v>0</v>
      </c>
      <c r="J6385" s="55">
        <v>0</v>
      </c>
      <c r="K6385" s="55">
        <v>0</v>
      </c>
      <c r="L6385" s="55">
        <v>8309354.407525707</v>
      </c>
      <c r="M6385" s="56">
        <v>22964061.953923404</v>
      </c>
    </row>
    <row r="6386" spans="1:13" x14ac:dyDescent="0.4">
      <c r="A6386" s="51"/>
      <c r="B6386" s="52">
        <v>6368</v>
      </c>
      <c r="C6386" s="52">
        <v>0</v>
      </c>
      <c r="D6386" s="52">
        <v>0</v>
      </c>
      <c r="E6386" s="52">
        <v>0</v>
      </c>
      <c r="F6386" s="52">
        <v>0</v>
      </c>
      <c r="G6386" s="52">
        <v>0</v>
      </c>
      <c r="H6386" s="52">
        <v>0</v>
      </c>
      <c r="I6386" s="52">
        <v>0</v>
      </c>
      <c r="J6386" s="52">
        <v>0</v>
      </c>
      <c r="K6386" s="52">
        <v>0</v>
      </c>
      <c r="L6386" s="52">
        <v>0</v>
      </c>
      <c r="M6386" s="53">
        <v>0</v>
      </c>
    </row>
    <row r="6387" spans="1:13" x14ac:dyDescent="0.4">
      <c r="A6387" s="54"/>
      <c r="B6387" s="55">
        <v>6369</v>
      </c>
      <c r="C6387" s="55">
        <v>0</v>
      </c>
      <c r="D6387" s="55">
        <v>0</v>
      </c>
      <c r="E6387" s="55">
        <v>0</v>
      </c>
      <c r="F6387" s="55">
        <v>0</v>
      </c>
      <c r="G6387" s="55">
        <v>0</v>
      </c>
      <c r="H6387" s="55">
        <v>0</v>
      </c>
      <c r="I6387" s="55">
        <v>0</v>
      </c>
      <c r="J6387" s="55">
        <v>0</v>
      </c>
      <c r="K6387" s="55">
        <v>0</v>
      </c>
      <c r="L6387" s="55">
        <v>0</v>
      </c>
      <c r="M6387" s="56">
        <v>0</v>
      </c>
    </row>
    <row r="6388" spans="1:13" x14ac:dyDescent="0.4">
      <c r="A6388" s="51"/>
      <c r="B6388" s="52">
        <v>6370</v>
      </c>
      <c r="C6388" s="52">
        <v>0</v>
      </c>
      <c r="D6388" s="52">
        <v>0</v>
      </c>
      <c r="E6388" s="52">
        <v>0</v>
      </c>
      <c r="F6388" s="52">
        <v>0</v>
      </c>
      <c r="G6388" s="52">
        <v>0</v>
      </c>
      <c r="H6388" s="52">
        <v>5848707.4389513023</v>
      </c>
      <c r="I6388" s="52">
        <v>0</v>
      </c>
      <c r="J6388" s="52">
        <v>0</v>
      </c>
      <c r="K6388" s="52">
        <v>32937837.968235198</v>
      </c>
      <c r="L6388" s="52">
        <v>0</v>
      </c>
      <c r="M6388" s="53">
        <v>38786545.407186501</v>
      </c>
    </row>
    <row r="6389" spans="1:13" x14ac:dyDescent="0.4">
      <c r="A6389" s="54"/>
      <c r="B6389" s="55">
        <v>6371</v>
      </c>
      <c r="C6389" s="55">
        <v>0</v>
      </c>
      <c r="D6389" s="55">
        <v>0</v>
      </c>
      <c r="E6389" s="55">
        <v>0</v>
      </c>
      <c r="F6389" s="55">
        <v>0</v>
      </c>
      <c r="G6389" s="55">
        <v>6575897.6646768907</v>
      </c>
      <c r="H6389" s="55">
        <v>0</v>
      </c>
      <c r="I6389" s="55">
        <v>0</v>
      </c>
      <c r="J6389" s="55">
        <v>0</v>
      </c>
      <c r="K6389" s="55">
        <v>0</v>
      </c>
      <c r="L6389" s="55">
        <v>0</v>
      </c>
      <c r="M6389" s="56">
        <v>6575897.6646768907</v>
      </c>
    </row>
    <row r="6390" spans="1:13" x14ac:dyDescent="0.4">
      <c r="A6390" s="51"/>
      <c r="B6390" s="52">
        <v>6372</v>
      </c>
      <c r="C6390" s="52">
        <v>0</v>
      </c>
      <c r="D6390" s="52">
        <v>0</v>
      </c>
      <c r="E6390" s="52">
        <v>0</v>
      </c>
      <c r="F6390" s="52">
        <v>0</v>
      </c>
      <c r="G6390" s="52">
        <v>0</v>
      </c>
      <c r="H6390" s="52">
        <v>0</v>
      </c>
      <c r="I6390" s="52">
        <v>0</v>
      </c>
      <c r="J6390" s="52">
        <v>0</v>
      </c>
      <c r="K6390" s="52">
        <v>0</v>
      </c>
      <c r="L6390" s="52">
        <v>0</v>
      </c>
      <c r="M6390" s="53">
        <v>0</v>
      </c>
    </row>
    <row r="6391" spans="1:13" x14ac:dyDescent="0.4">
      <c r="A6391" s="54"/>
      <c r="B6391" s="55">
        <v>6373</v>
      </c>
      <c r="C6391" s="55">
        <v>0</v>
      </c>
      <c r="D6391" s="55">
        <v>0</v>
      </c>
      <c r="E6391" s="55">
        <v>0</v>
      </c>
      <c r="F6391" s="55">
        <v>0</v>
      </c>
      <c r="G6391" s="55">
        <v>0</v>
      </c>
      <c r="H6391" s="55">
        <v>0</v>
      </c>
      <c r="I6391" s="55">
        <v>6268425.1414030809</v>
      </c>
      <c r="J6391" s="55">
        <v>0</v>
      </c>
      <c r="K6391" s="55">
        <v>0</v>
      </c>
      <c r="L6391" s="55">
        <v>0</v>
      </c>
      <c r="M6391" s="56">
        <v>6268425.1414030809</v>
      </c>
    </row>
    <row r="6392" spans="1:13" x14ac:dyDescent="0.4">
      <c r="A6392" s="51"/>
      <c r="B6392" s="52">
        <v>6374</v>
      </c>
      <c r="C6392" s="52">
        <v>0</v>
      </c>
      <c r="D6392" s="52">
        <v>0</v>
      </c>
      <c r="E6392" s="52">
        <v>0</v>
      </c>
      <c r="F6392" s="52">
        <v>0</v>
      </c>
      <c r="G6392" s="52">
        <v>0</v>
      </c>
      <c r="H6392" s="52">
        <v>7789178.2460368173</v>
      </c>
      <c r="I6392" s="52">
        <v>0</v>
      </c>
      <c r="J6392" s="52">
        <v>0</v>
      </c>
      <c r="K6392" s="52">
        <v>0</v>
      </c>
      <c r="L6392" s="52">
        <v>0</v>
      </c>
      <c r="M6392" s="53">
        <v>7789178.2460368173</v>
      </c>
    </row>
    <row r="6393" spans="1:13" x14ac:dyDescent="0.4">
      <c r="A6393" s="54"/>
      <c r="B6393" s="55">
        <v>6375</v>
      </c>
      <c r="C6393" s="55">
        <v>0</v>
      </c>
      <c r="D6393" s="55">
        <v>0</v>
      </c>
      <c r="E6393" s="55">
        <v>0</v>
      </c>
      <c r="F6393" s="55">
        <v>0</v>
      </c>
      <c r="G6393" s="55">
        <v>24216414.020737696</v>
      </c>
      <c r="H6393" s="55">
        <v>0</v>
      </c>
      <c r="I6393" s="55">
        <v>0</v>
      </c>
      <c r="J6393" s="55">
        <v>0</v>
      </c>
      <c r="K6393" s="55">
        <v>0</v>
      </c>
      <c r="L6393" s="55">
        <v>0</v>
      </c>
      <c r="M6393" s="56">
        <v>24216414.020737696</v>
      </c>
    </row>
    <row r="6394" spans="1:13" x14ac:dyDescent="0.4">
      <c r="A6394" s="51"/>
      <c r="B6394" s="52">
        <v>6376</v>
      </c>
      <c r="C6394" s="52">
        <v>0</v>
      </c>
      <c r="D6394" s="52">
        <v>0</v>
      </c>
      <c r="E6394" s="52">
        <v>0</v>
      </c>
      <c r="F6394" s="52">
        <v>0</v>
      </c>
      <c r="G6394" s="52">
        <v>0</v>
      </c>
      <c r="H6394" s="52">
        <v>0</v>
      </c>
      <c r="I6394" s="52">
        <v>0</v>
      </c>
      <c r="J6394" s="52">
        <v>0</v>
      </c>
      <c r="K6394" s="52">
        <v>0</v>
      </c>
      <c r="L6394" s="52">
        <v>0</v>
      </c>
      <c r="M6394" s="53">
        <v>0</v>
      </c>
    </row>
    <row r="6395" spans="1:13" x14ac:dyDescent="0.4">
      <c r="A6395" s="54"/>
      <c r="B6395" s="55">
        <v>6377</v>
      </c>
      <c r="C6395" s="55">
        <v>0</v>
      </c>
      <c r="D6395" s="55">
        <v>0</v>
      </c>
      <c r="E6395" s="55">
        <v>0</v>
      </c>
      <c r="F6395" s="55">
        <v>0</v>
      </c>
      <c r="G6395" s="55">
        <v>0</v>
      </c>
      <c r="H6395" s="55">
        <v>0</v>
      </c>
      <c r="I6395" s="55">
        <v>0</v>
      </c>
      <c r="J6395" s="55">
        <v>0</v>
      </c>
      <c r="K6395" s="55">
        <v>0</v>
      </c>
      <c r="L6395" s="55">
        <v>0</v>
      </c>
      <c r="M6395" s="56">
        <v>0</v>
      </c>
    </row>
    <row r="6396" spans="1:13" x14ac:dyDescent="0.4">
      <c r="A6396" s="51"/>
      <c r="B6396" s="52">
        <v>6378</v>
      </c>
      <c r="C6396" s="52">
        <v>0</v>
      </c>
      <c r="D6396" s="52">
        <v>0</v>
      </c>
      <c r="E6396" s="52">
        <v>0</v>
      </c>
      <c r="F6396" s="52">
        <v>0</v>
      </c>
      <c r="G6396" s="52">
        <v>0</v>
      </c>
      <c r="H6396" s="52">
        <v>0</v>
      </c>
      <c r="I6396" s="52">
        <v>0</v>
      </c>
      <c r="J6396" s="52">
        <v>0</v>
      </c>
      <c r="K6396" s="52">
        <v>0</v>
      </c>
      <c r="L6396" s="52">
        <v>0</v>
      </c>
      <c r="M6396" s="53">
        <v>0</v>
      </c>
    </row>
    <row r="6397" spans="1:13" x14ac:dyDescent="0.4">
      <c r="A6397" s="54"/>
      <c r="B6397" s="55">
        <v>6379</v>
      </c>
      <c r="C6397" s="55">
        <v>0</v>
      </c>
      <c r="D6397" s="55">
        <v>0</v>
      </c>
      <c r="E6397" s="55">
        <v>7405691.1867687441</v>
      </c>
      <c r="F6397" s="55">
        <v>0</v>
      </c>
      <c r="G6397" s="55">
        <v>0</v>
      </c>
      <c r="H6397" s="55">
        <v>0</v>
      </c>
      <c r="I6397" s="55">
        <v>0</v>
      </c>
      <c r="J6397" s="55">
        <v>0</v>
      </c>
      <c r="K6397" s="55">
        <v>0</v>
      </c>
      <c r="L6397" s="55">
        <v>0</v>
      </c>
      <c r="M6397" s="56">
        <v>7405691.1867687441</v>
      </c>
    </row>
    <row r="6398" spans="1:13" x14ac:dyDescent="0.4">
      <c r="A6398" s="51"/>
      <c r="B6398" s="52">
        <v>6380</v>
      </c>
      <c r="C6398" s="52">
        <v>0</v>
      </c>
      <c r="D6398" s="52">
        <v>0</v>
      </c>
      <c r="E6398" s="52">
        <v>0</v>
      </c>
      <c r="F6398" s="52">
        <v>0</v>
      </c>
      <c r="G6398" s="52">
        <v>0</v>
      </c>
      <c r="H6398" s="52">
        <v>41260908.308101997</v>
      </c>
      <c r="I6398" s="52">
        <v>0</v>
      </c>
      <c r="J6398" s="52">
        <v>0</v>
      </c>
      <c r="K6398" s="52">
        <v>0</v>
      </c>
      <c r="L6398" s="52">
        <v>0</v>
      </c>
      <c r="M6398" s="53">
        <v>41260908.308101997</v>
      </c>
    </row>
    <row r="6399" spans="1:13" x14ac:dyDescent="0.4">
      <c r="A6399" s="54"/>
      <c r="B6399" s="55">
        <v>6381</v>
      </c>
      <c r="C6399" s="55">
        <v>0</v>
      </c>
      <c r="D6399" s="55">
        <v>0</v>
      </c>
      <c r="E6399" s="55">
        <v>0</v>
      </c>
      <c r="F6399" s="55">
        <v>0</v>
      </c>
      <c r="G6399" s="55">
        <v>0</v>
      </c>
      <c r="H6399" s="55">
        <v>0</v>
      </c>
      <c r="I6399" s="55">
        <v>0</v>
      </c>
      <c r="J6399" s="55">
        <v>0</v>
      </c>
      <c r="K6399" s="55">
        <v>5749712.6046135128</v>
      </c>
      <c r="L6399" s="55">
        <v>0</v>
      </c>
      <c r="M6399" s="56">
        <v>5749712.6046135128</v>
      </c>
    </row>
    <row r="6400" spans="1:13" x14ac:dyDescent="0.4">
      <c r="A6400" s="51"/>
      <c r="B6400" s="52">
        <v>6382</v>
      </c>
      <c r="C6400" s="52">
        <v>0</v>
      </c>
      <c r="D6400" s="52">
        <v>0</v>
      </c>
      <c r="E6400" s="52">
        <v>0</v>
      </c>
      <c r="F6400" s="52">
        <v>41733361.900903143</v>
      </c>
      <c r="G6400" s="52">
        <v>16937852.270620055</v>
      </c>
      <c r="H6400" s="52">
        <v>0</v>
      </c>
      <c r="I6400" s="52">
        <v>7081642.3082745709</v>
      </c>
      <c r="J6400" s="52">
        <v>0</v>
      </c>
      <c r="K6400" s="52">
        <v>0</v>
      </c>
      <c r="L6400" s="52">
        <v>9369118.5615526624</v>
      </c>
      <c r="M6400" s="53">
        <v>75121975.041350439</v>
      </c>
    </row>
    <row r="6401" spans="1:13" x14ac:dyDescent="0.4">
      <c r="A6401" s="54"/>
      <c r="B6401" s="55">
        <v>6383</v>
      </c>
      <c r="C6401" s="55">
        <v>0</v>
      </c>
      <c r="D6401" s="55">
        <v>0</v>
      </c>
      <c r="E6401" s="55">
        <v>0</v>
      </c>
      <c r="F6401" s="55">
        <v>6291512.2324783476</v>
      </c>
      <c r="G6401" s="55">
        <v>0</v>
      </c>
      <c r="H6401" s="55">
        <v>0</v>
      </c>
      <c r="I6401" s="55">
        <v>0</v>
      </c>
      <c r="J6401" s="55">
        <v>0</v>
      </c>
      <c r="K6401" s="55">
        <v>0</v>
      </c>
      <c r="L6401" s="55">
        <v>0</v>
      </c>
      <c r="M6401" s="56">
        <v>6291512.2324783476</v>
      </c>
    </row>
    <row r="6402" spans="1:13" x14ac:dyDescent="0.4">
      <c r="A6402" s="51"/>
      <c r="B6402" s="52">
        <v>6384</v>
      </c>
      <c r="C6402" s="52">
        <v>0</v>
      </c>
      <c r="D6402" s="52">
        <v>0</v>
      </c>
      <c r="E6402" s="52">
        <v>22067496.175786</v>
      </c>
      <c r="F6402" s="52">
        <v>0</v>
      </c>
      <c r="G6402" s="52">
        <v>0</v>
      </c>
      <c r="H6402" s="52">
        <v>0</v>
      </c>
      <c r="I6402" s="52">
        <v>0</v>
      </c>
      <c r="J6402" s="52">
        <v>0</v>
      </c>
      <c r="K6402" s="52">
        <v>0</v>
      </c>
      <c r="L6402" s="52">
        <v>0</v>
      </c>
      <c r="M6402" s="53">
        <v>22067496.175786</v>
      </c>
    </row>
    <row r="6403" spans="1:13" x14ac:dyDescent="0.4">
      <c r="A6403" s="54"/>
      <c r="B6403" s="55">
        <v>6385</v>
      </c>
      <c r="C6403" s="55">
        <v>0</v>
      </c>
      <c r="D6403" s="55">
        <v>0</v>
      </c>
      <c r="E6403" s="55">
        <v>0</v>
      </c>
      <c r="F6403" s="55">
        <v>0</v>
      </c>
      <c r="G6403" s="55">
        <v>0</v>
      </c>
      <c r="H6403" s="55">
        <v>0</v>
      </c>
      <c r="I6403" s="55">
        <v>0</v>
      </c>
      <c r="J6403" s="55">
        <v>0</v>
      </c>
      <c r="K6403" s="55">
        <v>21247582.001755662</v>
      </c>
      <c r="L6403" s="55">
        <v>0</v>
      </c>
      <c r="M6403" s="56">
        <v>21247582.001755662</v>
      </c>
    </row>
    <row r="6404" spans="1:13" x14ac:dyDescent="0.4">
      <c r="A6404" s="51"/>
      <c r="B6404" s="52">
        <v>6386</v>
      </c>
      <c r="C6404" s="52">
        <v>0</v>
      </c>
      <c r="D6404" s="52">
        <v>0</v>
      </c>
      <c r="E6404" s="52">
        <v>0</v>
      </c>
      <c r="F6404" s="52">
        <v>8258938.6640460994</v>
      </c>
      <c r="G6404" s="52">
        <v>0</v>
      </c>
      <c r="H6404" s="52">
        <v>8324209.2251979727</v>
      </c>
      <c r="I6404" s="52">
        <v>0</v>
      </c>
      <c r="J6404" s="52">
        <v>0</v>
      </c>
      <c r="K6404" s="52">
        <v>0</v>
      </c>
      <c r="L6404" s="52">
        <v>0</v>
      </c>
      <c r="M6404" s="53">
        <v>16583147.889244072</v>
      </c>
    </row>
    <row r="6405" spans="1:13" x14ac:dyDescent="0.4">
      <c r="A6405" s="54"/>
      <c r="B6405" s="55">
        <v>6387</v>
      </c>
      <c r="C6405" s="55">
        <v>0</v>
      </c>
      <c r="D6405" s="55">
        <v>0</v>
      </c>
      <c r="E6405" s="55">
        <v>0</v>
      </c>
      <c r="F6405" s="55">
        <v>0</v>
      </c>
      <c r="G6405" s="55">
        <v>0</v>
      </c>
      <c r="H6405" s="55">
        <v>0</v>
      </c>
      <c r="I6405" s="55">
        <v>0</v>
      </c>
      <c r="J6405" s="55">
        <v>0</v>
      </c>
      <c r="K6405" s="55">
        <v>18137842.587815393</v>
      </c>
      <c r="L6405" s="55">
        <v>0</v>
      </c>
      <c r="M6405" s="56">
        <v>18137842.587815393</v>
      </c>
    </row>
    <row r="6406" spans="1:13" x14ac:dyDescent="0.4">
      <c r="A6406" s="51"/>
      <c r="B6406" s="52">
        <v>6388</v>
      </c>
      <c r="C6406" s="52">
        <v>0</v>
      </c>
      <c r="D6406" s="52">
        <v>0</v>
      </c>
      <c r="E6406" s="52">
        <v>0</v>
      </c>
      <c r="F6406" s="52">
        <v>0</v>
      </c>
      <c r="G6406" s="52">
        <v>0</v>
      </c>
      <c r="H6406" s="52">
        <v>0</v>
      </c>
      <c r="I6406" s="52">
        <v>0</v>
      </c>
      <c r="J6406" s="52">
        <v>0</v>
      </c>
      <c r="K6406" s="52">
        <v>0</v>
      </c>
      <c r="L6406" s="52">
        <v>0</v>
      </c>
      <c r="M6406" s="53">
        <v>0</v>
      </c>
    </row>
    <row r="6407" spans="1:13" x14ac:dyDescent="0.4">
      <c r="A6407" s="54"/>
      <c r="B6407" s="55">
        <v>6389</v>
      </c>
      <c r="C6407" s="55">
        <v>0</v>
      </c>
      <c r="D6407" s="55">
        <v>0</v>
      </c>
      <c r="E6407" s="55">
        <v>0</v>
      </c>
      <c r="F6407" s="55">
        <v>57450616.146991648</v>
      </c>
      <c r="G6407" s="55">
        <v>0</v>
      </c>
      <c r="H6407" s="55">
        <v>0</v>
      </c>
      <c r="I6407" s="55">
        <v>0</v>
      </c>
      <c r="J6407" s="55">
        <v>0</v>
      </c>
      <c r="K6407" s="55">
        <v>0</v>
      </c>
      <c r="L6407" s="55">
        <v>0</v>
      </c>
      <c r="M6407" s="56">
        <v>57450616.146991648</v>
      </c>
    </row>
    <row r="6408" spans="1:13" x14ac:dyDescent="0.4">
      <c r="A6408" s="51"/>
      <c r="B6408" s="52">
        <v>6390</v>
      </c>
      <c r="C6408" s="52">
        <v>0</v>
      </c>
      <c r="D6408" s="52">
        <v>0</v>
      </c>
      <c r="E6408" s="52">
        <v>0</v>
      </c>
      <c r="F6408" s="52">
        <v>6789267.3657768574</v>
      </c>
      <c r="G6408" s="52">
        <v>0</v>
      </c>
      <c r="H6408" s="52">
        <v>0</v>
      </c>
      <c r="I6408" s="52">
        <v>0</v>
      </c>
      <c r="J6408" s="52">
        <v>0</v>
      </c>
      <c r="K6408" s="52">
        <v>0</v>
      </c>
      <c r="L6408" s="52">
        <v>0</v>
      </c>
      <c r="M6408" s="53">
        <v>6789267.3657768574</v>
      </c>
    </row>
    <row r="6409" spans="1:13" x14ac:dyDescent="0.4">
      <c r="A6409" s="54"/>
      <c r="B6409" s="55">
        <v>6391</v>
      </c>
      <c r="C6409" s="55">
        <v>16113744.371056993</v>
      </c>
      <c r="D6409" s="55">
        <v>7730257.9352207854</v>
      </c>
      <c r="E6409" s="55">
        <v>0</v>
      </c>
      <c r="F6409" s="55">
        <v>0</v>
      </c>
      <c r="G6409" s="55">
        <v>0</v>
      </c>
      <c r="H6409" s="55">
        <v>0</v>
      </c>
      <c r="I6409" s="55">
        <v>0</v>
      </c>
      <c r="J6409" s="55">
        <v>0</v>
      </c>
      <c r="K6409" s="55">
        <v>0</v>
      </c>
      <c r="L6409" s="55">
        <v>0</v>
      </c>
      <c r="M6409" s="56">
        <v>23844002.306277774</v>
      </c>
    </row>
    <row r="6410" spans="1:13" x14ac:dyDescent="0.4">
      <c r="A6410" s="51"/>
      <c r="B6410" s="52">
        <v>6392</v>
      </c>
      <c r="C6410" s="52">
        <v>0</v>
      </c>
      <c r="D6410" s="52">
        <v>0</v>
      </c>
      <c r="E6410" s="52">
        <v>0</v>
      </c>
      <c r="F6410" s="52">
        <v>0</v>
      </c>
      <c r="G6410" s="52">
        <v>0</v>
      </c>
      <c r="H6410" s="52">
        <v>0</v>
      </c>
      <c r="I6410" s="52">
        <v>0</v>
      </c>
      <c r="J6410" s="52">
        <v>0</v>
      </c>
      <c r="K6410" s="52">
        <v>0</v>
      </c>
      <c r="L6410" s="52">
        <v>0</v>
      </c>
      <c r="M6410" s="53">
        <v>0</v>
      </c>
    </row>
    <row r="6411" spans="1:13" x14ac:dyDescent="0.4">
      <c r="A6411" s="54"/>
      <c r="B6411" s="55">
        <v>6393</v>
      </c>
      <c r="C6411" s="55">
        <v>0</v>
      </c>
      <c r="D6411" s="55">
        <v>0</v>
      </c>
      <c r="E6411" s="55">
        <v>0</v>
      </c>
      <c r="F6411" s="55">
        <v>27442202.825811405</v>
      </c>
      <c r="G6411" s="55">
        <v>0</v>
      </c>
      <c r="H6411" s="55">
        <v>0</v>
      </c>
      <c r="I6411" s="55">
        <v>0</v>
      </c>
      <c r="J6411" s="55">
        <v>0</v>
      </c>
      <c r="K6411" s="55">
        <v>0</v>
      </c>
      <c r="L6411" s="55">
        <v>0</v>
      </c>
      <c r="M6411" s="56">
        <v>27442202.825811405</v>
      </c>
    </row>
    <row r="6412" spans="1:13" x14ac:dyDescent="0.4">
      <c r="A6412" s="51"/>
      <c r="B6412" s="52">
        <v>6394</v>
      </c>
      <c r="C6412" s="52">
        <v>0</v>
      </c>
      <c r="D6412" s="52">
        <v>0</v>
      </c>
      <c r="E6412" s="52">
        <v>0</v>
      </c>
      <c r="F6412" s="52">
        <v>0</v>
      </c>
      <c r="G6412" s="52">
        <v>0</v>
      </c>
      <c r="H6412" s="52">
        <v>0</v>
      </c>
      <c r="I6412" s="52">
        <v>0</v>
      </c>
      <c r="J6412" s="52">
        <v>0</v>
      </c>
      <c r="K6412" s="52">
        <v>0</v>
      </c>
      <c r="L6412" s="52">
        <v>0</v>
      </c>
      <c r="M6412" s="53">
        <v>0</v>
      </c>
    </row>
    <row r="6413" spans="1:13" x14ac:dyDescent="0.4">
      <c r="A6413" s="54"/>
      <c r="B6413" s="55">
        <v>6395</v>
      </c>
      <c r="C6413" s="55">
        <v>0</v>
      </c>
      <c r="D6413" s="55">
        <v>0</v>
      </c>
      <c r="E6413" s="55">
        <v>0</v>
      </c>
      <c r="F6413" s="55">
        <v>0</v>
      </c>
      <c r="G6413" s="55">
        <v>0</v>
      </c>
      <c r="H6413" s="55">
        <v>0</v>
      </c>
      <c r="I6413" s="55">
        <v>0</v>
      </c>
      <c r="J6413" s="55">
        <v>0</v>
      </c>
      <c r="K6413" s="55">
        <v>0</v>
      </c>
      <c r="L6413" s="55">
        <v>0</v>
      </c>
      <c r="M6413" s="56">
        <v>0</v>
      </c>
    </row>
    <row r="6414" spans="1:13" x14ac:dyDescent="0.4">
      <c r="A6414" s="51"/>
      <c r="B6414" s="52">
        <v>6396</v>
      </c>
      <c r="C6414" s="52">
        <v>0</v>
      </c>
      <c r="D6414" s="52">
        <v>0</v>
      </c>
      <c r="E6414" s="52">
        <v>0</v>
      </c>
      <c r="F6414" s="52">
        <v>0</v>
      </c>
      <c r="G6414" s="52">
        <v>0</v>
      </c>
      <c r="H6414" s="52">
        <v>0</v>
      </c>
      <c r="I6414" s="52">
        <v>0</v>
      </c>
      <c r="J6414" s="52">
        <v>0</v>
      </c>
      <c r="K6414" s="52">
        <v>0</v>
      </c>
      <c r="L6414" s="52">
        <v>8780562.4207521025</v>
      </c>
      <c r="M6414" s="53">
        <v>8780562.4207521025</v>
      </c>
    </row>
    <row r="6415" spans="1:13" x14ac:dyDescent="0.4">
      <c r="A6415" s="54"/>
      <c r="B6415" s="55">
        <v>6397</v>
      </c>
      <c r="C6415" s="55">
        <v>0</v>
      </c>
      <c r="D6415" s="55">
        <v>0</v>
      </c>
      <c r="E6415" s="55">
        <v>0</v>
      </c>
      <c r="F6415" s="55">
        <v>7894243.3478176557</v>
      </c>
      <c r="G6415" s="55">
        <v>0</v>
      </c>
      <c r="H6415" s="55">
        <v>0</v>
      </c>
      <c r="I6415" s="55">
        <v>0</v>
      </c>
      <c r="J6415" s="55">
        <v>0</v>
      </c>
      <c r="K6415" s="55">
        <v>0</v>
      </c>
      <c r="L6415" s="55">
        <v>0</v>
      </c>
      <c r="M6415" s="56">
        <v>7894243.3478176557</v>
      </c>
    </row>
    <row r="6416" spans="1:13" x14ac:dyDescent="0.4">
      <c r="A6416" s="51"/>
      <c r="B6416" s="52">
        <v>6398</v>
      </c>
      <c r="C6416" s="52">
        <v>8937760.9814406484</v>
      </c>
      <c r="D6416" s="52">
        <v>0</v>
      </c>
      <c r="E6416" s="52">
        <v>0</v>
      </c>
      <c r="F6416" s="52">
        <v>0</v>
      </c>
      <c r="G6416" s="52">
        <v>0</v>
      </c>
      <c r="H6416" s="52">
        <v>0</v>
      </c>
      <c r="I6416" s="52">
        <v>12469436.093843708</v>
      </c>
      <c r="J6416" s="52">
        <v>0</v>
      </c>
      <c r="K6416" s="52">
        <v>0</v>
      </c>
      <c r="L6416" s="52">
        <v>0</v>
      </c>
      <c r="M6416" s="53">
        <v>21407197.075284351</v>
      </c>
    </row>
    <row r="6417" spans="1:13" x14ac:dyDescent="0.4">
      <c r="A6417" s="54"/>
      <c r="B6417" s="55">
        <v>6399</v>
      </c>
      <c r="C6417" s="55">
        <v>0</v>
      </c>
      <c r="D6417" s="55">
        <v>0</v>
      </c>
      <c r="E6417" s="55">
        <v>0</v>
      </c>
      <c r="F6417" s="55">
        <v>0</v>
      </c>
      <c r="G6417" s="55">
        <v>0</v>
      </c>
      <c r="H6417" s="55">
        <v>0</v>
      </c>
      <c r="I6417" s="55">
        <v>0</v>
      </c>
      <c r="J6417" s="55">
        <v>0</v>
      </c>
      <c r="K6417" s="55">
        <v>0</v>
      </c>
      <c r="L6417" s="55">
        <v>0</v>
      </c>
      <c r="M6417" s="56">
        <v>0</v>
      </c>
    </row>
    <row r="6418" spans="1:13" x14ac:dyDescent="0.4">
      <c r="A6418" s="51"/>
      <c r="B6418" s="52">
        <v>6400</v>
      </c>
      <c r="C6418" s="52">
        <v>0</v>
      </c>
      <c r="D6418" s="52">
        <v>0</v>
      </c>
      <c r="E6418" s="52">
        <v>0</v>
      </c>
      <c r="F6418" s="52">
        <v>0</v>
      </c>
      <c r="G6418" s="52">
        <v>0</v>
      </c>
      <c r="H6418" s="52">
        <v>0</v>
      </c>
      <c r="I6418" s="52">
        <v>0</v>
      </c>
      <c r="J6418" s="52">
        <v>0</v>
      </c>
      <c r="K6418" s="52">
        <v>0</v>
      </c>
      <c r="L6418" s="52">
        <v>0</v>
      </c>
      <c r="M6418" s="53">
        <v>0</v>
      </c>
    </row>
    <row r="6419" spans="1:13" x14ac:dyDescent="0.4">
      <c r="A6419" s="54"/>
      <c r="B6419" s="55">
        <v>6401</v>
      </c>
      <c r="C6419" s="55">
        <v>0</v>
      </c>
      <c r="D6419" s="55">
        <v>0</v>
      </c>
      <c r="E6419" s="55">
        <v>0</v>
      </c>
      <c r="F6419" s="55">
        <v>0</v>
      </c>
      <c r="G6419" s="55">
        <v>9574468.5138025358</v>
      </c>
      <c r="H6419" s="55">
        <v>0</v>
      </c>
      <c r="I6419" s="55">
        <v>0</v>
      </c>
      <c r="J6419" s="55">
        <v>21983794.866595909</v>
      </c>
      <c r="K6419" s="55">
        <v>0</v>
      </c>
      <c r="L6419" s="55">
        <v>0</v>
      </c>
      <c r="M6419" s="56">
        <v>9574468.5138025358</v>
      </c>
    </row>
    <row r="6420" spans="1:13" x14ac:dyDescent="0.4">
      <c r="A6420" s="51"/>
      <c r="B6420" s="52">
        <v>6402</v>
      </c>
      <c r="C6420" s="52">
        <v>0</v>
      </c>
      <c r="D6420" s="52">
        <v>0</v>
      </c>
      <c r="E6420" s="52">
        <v>0</v>
      </c>
      <c r="F6420" s="52">
        <v>19526147.839216359</v>
      </c>
      <c r="G6420" s="52">
        <v>0</v>
      </c>
      <c r="H6420" s="52">
        <v>0</v>
      </c>
      <c r="I6420" s="52">
        <v>0</v>
      </c>
      <c r="J6420" s="52">
        <v>0</v>
      </c>
      <c r="K6420" s="52">
        <v>0</v>
      </c>
      <c r="L6420" s="52">
        <v>7241423.1552587058</v>
      </c>
      <c r="M6420" s="53">
        <v>26767570.994475063</v>
      </c>
    </row>
    <row r="6421" spans="1:13" x14ac:dyDescent="0.4">
      <c r="A6421" s="54"/>
      <c r="B6421" s="55">
        <v>6403</v>
      </c>
      <c r="C6421" s="55">
        <v>0</v>
      </c>
      <c r="D6421" s="55">
        <v>7145777.7761171926</v>
      </c>
      <c r="E6421" s="55">
        <v>54950484.629237987</v>
      </c>
      <c r="F6421" s="55">
        <v>0</v>
      </c>
      <c r="G6421" s="55">
        <v>0</v>
      </c>
      <c r="H6421" s="55">
        <v>0</v>
      </c>
      <c r="I6421" s="55">
        <v>0</v>
      </c>
      <c r="J6421" s="55">
        <v>0</v>
      </c>
      <c r="K6421" s="55">
        <v>0</v>
      </c>
      <c r="L6421" s="55">
        <v>0</v>
      </c>
      <c r="M6421" s="56">
        <v>62096262.405355178</v>
      </c>
    </row>
    <row r="6422" spans="1:13" x14ac:dyDescent="0.4">
      <c r="A6422" s="51"/>
      <c r="B6422" s="52">
        <v>6404</v>
      </c>
      <c r="C6422" s="52">
        <v>0</v>
      </c>
      <c r="D6422" s="52">
        <v>0</v>
      </c>
      <c r="E6422" s="52">
        <v>0</v>
      </c>
      <c r="F6422" s="52">
        <v>0</v>
      </c>
      <c r="G6422" s="52">
        <v>0</v>
      </c>
      <c r="H6422" s="52">
        <v>0</v>
      </c>
      <c r="I6422" s="52">
        <v>0</v>
      </c>
      <c r="J6422" s="52">
        <v>0</v>
      </c>
      <c r="K6422" s="52">
        <v>0</v>
      </c>
      <c r="L6422" s="52">
        <v>0</v>
      </c>
      <c r="M6422" s="53">
        <v>114036309.30695416</v>
      </c>
    </row>
    <row r="6423" spans="1:13" x14ac:dyDescent="0.4">
      <c r="A6423" s="54"/>
      <c r="B6423" s="55">
        <v>6405</v>
      </c>
      <c r="C6423" s="55">
        <v>0</v>
      </c>
      <c r="D6423" s="55">
        <v>0</v>
      </c>
      <c r="E6423" s="55">
        <v>0</v>
      </c>
      <c r="F6423" s="55">
        <v>0</v>
      </c>
      <c r="G6423" s="55">
        <v>0</v>
      </c>
      <c r="H6423" s="55">
        <v>0</v>
      </c>
      <c r="I6423" s="55">
        <v>0</v>
      </c>
      <c r="J6423" s="55">
        <v>0</v>
      </c>
      <c r="K6423" s="55">
        <v>0</v>
      </c>
      <c r="L6423" s="55">
        <v>0</v>
      </c>
      <c r="M6423" s="56">
        <v>0</v>
      </c>
    </row>
    <row r="6424" spans="1:13" x14ac:dyDescent="0.4">
      <c r="A6424" s="51"/>
      <c r="B6424" s="52">
        <v>6406</v>
      </c>
      <c r="C6424" s="52">
        <v>0</v>
      </c>
      <c r="D6424" s="52">
        <v>0</v>
      </c>
      <c r="E6424" s="52">
        <v>0</v>
      </c>
      <c r="F6424" s="52">
        <v>0</v>
      </c>
      <c r="G6424" s="52">
        <v>8703964.611139901</v>
      </c>
      <c r="H6424" s="52">
        <v>0</v>
      </c>
      <c r="I6424" s="52">
        <v>0</v>
      </c>
      <c r="J6424" s="52">
        <v>47256862.40058101</v>
      </c>
      <c r="K6424" s="52">
        <v>0</v>
      </c>
      <c r="L6424" s="52">
        <v>124091445.4612412</v>
      </c>
      <c r="M6424" s="53">
        <v>132795410.07238108</v>
      </c>
    </row>
    <row r="6425" spans="1:13" x14ac:dyDescent="0.4">
      <c r="A6425" s="54"/>
      <c r="B6425" s="55">
        <v>6407</v>
      </c>
      <c r="C6425" s="55">
        <v>0</v>
      </c>
      <c r="D6425" s="55">
        <v>59871030.267059088</v>
      </c>
      <c r="E6425" s="55">
        <v>0</v>
      </c>
      <c r="F6425" s="55">
        <v>0</v>
      </c>
      <c r="G6425" s="55">
        <v>8341725.5623610402</v>
      </c>
      <c r="H6425" s="55">
        <v>0</v>
      </c>
      <c r="I6425" s="55">
        <v>0</v>
      </c>
      <c r="J6425" s="55">
        <v>0</v>
      </c>
      <c r="K6425" s="55">
        <v>0</v>
      </c>
      <c r="L6425" s="55">
        <v>0</v>
      </c>
      <c r="M6425" s="56">
        <v>68212755.829420134</v>
      </c>
    </row>
    <row r="6426" spans="1:13" x14ac:dyDescent="0.4">
      <c r="A6426" s="51"/>
      <c r="B6426" s="52">
        <v>6408</v>
      </c>
      <c r="C6426" s="52">
        <v>0</v>
      </c>
      <c r="D6426" s="52">
        <v>0</v>
      </c>
      <c r="E6426" s="52">
        <v>0</v>
      </c>
      <c r="F6426" s="52">
        <v>0</v>
      </c>
      <c r="G6426" s="52">
        <v>22779892.957771976</v>
      </c>
      <c r="H6426" s="52">
        <v>0</v>
      </c>
      <c r="I6426" s="52">
        <v>0</v>
      </c>
      <c r="J6426" s="52">
        <v>0</v>
      </c>
      <c r="K6426" s="52">
        <v>0</v>
      </c>
      <c r="L6426" s="52">
        <v>0</v>
      </c>
      <c r="M6426" s="53">
        <v>22779892.957771976</v>
      </c>
    </row>
    <row r="6427" spans="1:13" x14ac:dyDescent="0.4">
      <c r="A6427" s="54"/>
      <c r="B6427" s="55">
        <v>6409</v>
      </c>
      <c r="C6427" s="55">
        <v>0</v>
      </c>
      <c r="D6427" s="55">
        <v>0</v>
      </c>
      <c r="E6427" s="55">
        <v>0</v>
      </c>
      <c r="F6427" s="55">
        <v>27903489.989962835</v>
      </c>
      <c r="G6427" s="55">
        <v>0</v>
      </c>
      <c r="H6427" s="55">
        <v>0</v>
      </c>
      <c r="I6427" s="55">
        <v>0</v>
      </c>
      <c r="J6427" s="55">
        <v>0</v>
      </c>
      <c r="K6427" s="55">
        <v>0</v>
      </c>
      <c r="L6427" s="55">
        <v>0</v>
      </c>
      <c r="M6427" s="56">
        <v>27903489.989962835</v>
      </c>
    </row>
    <row r="6428" spans="1:13" x14ac:dyDescent="0.4">
      <c r="A6428" s="51"/>
      <c r="B6428" s="52">
        <v>6410</v>
      </c>
      <c r="C6428" s="52">
        <v>0</v>
      </c>
      <c r="D6428" s="52">
        <v>0</v>
      </c>
      <c r="E6428" s="52">
        <v>0</v>
      </c>
      <c r="F6428" s="52">
        <v>0</v>
      </c>
      <c r="G6428" s="52">
        <v>8883512.4417900965</v>
      </c>
      <c r="H6428" s="52">
        <v>0</v>
      </c>
      <c r="I6428" s="52">
        <v>0</v>
      </c>
      <c r="J6428" s="52">
        <v>0</v>
      </c>
      <c r="K6428" s="52">
        <v>0</v>
      </c>
      <c r="L6428" s="52">
        <v>0</v>
      </c>
      <c r="M6428" s="53">
        <v>8883512.4417900965</v>
      </c>
    </row>
    <row r="6429" spans="1:13" x14ac:dyDescent="0.4">
      <c r="A6429" s="54"/>
      <c r="B6429" s="55">
        <v>6411</v>
      </c>
      <c r="C6429" s="55">
        <v>0</v>
      </c>
      <c r="D6429" s="55">
        <v>12355220.879122701</v>
      </c>
      <c r="E6429" s="55">
        <v>0</v>
      </c>
      <c r="F6429" s="55">
        <v>0</v>
      </c>
      <c r="G6429" s="55">
        <v>0</v>
      </c>
      <c r="H6429" s="55">
        <v>0</v>
      </c>
      <c r="I6429" s="55">
        <v>0</v>
      </c>
      <c r="J6429" s="55">
        <v>0</v>
      </c>
      <c r="K6429" s="55">
        <v>0</v>
      </c>
      <c r="L6429" s="55">
        <v>6318597.7066153251</v>
      </c>
      <c r="M6429" s="56">
        <v>18673818.585738026</v>
      </c>
    </row>
    <row r="6430" spans="1:13" x14ac:dyDescent="0.4">
      <c r="A6430" s="51"/>
      <c r="B6430" s="52">
        <v>6412</v>
      </c>
      <c r="C6430" s="52">
        <v>0</v>
      </c>
      <c r="D6430" s="52">
        <v>0</v>
      </c>
      <c r="E6430" s="52">
        <v>0</v>
      </c>
      <c r="F6430" s="52">
        <v>0</v>
      </c>
      <c r="G6430" s="52">
        <v>0</v>
      </c>
      <c r="H6430" s="52">
        <v>0</v>
      </c>
      <c r="I6430" s="52">
        <v>0</v>
      </c>
      <c r="J6430" s="52">
        <v>0</v>
      </c>
      <c r="K6430" s="52">
        <v>0</v>
      </c>
      <c r="L6430" s="52">
        <v>0</v>
      </c>
      <c r="M6430" s="53">
        <v>0</v>
      </c>
    </row>
    <row r="6431" spans="1:13" x14ac:dyDescent="0.4">
      <c r="A6431" s="54"/>
      <c r="B6431" s="55">
        <v>6413</v>
      </c>
      <c r="C6431" s="55">
        <v>0</v>
      </c>
      <c r="D6431" s="55">
        <v>0</v>
      </c>
      <c r="E6431" s="55">
        <v>0</v>
      </c>
      <c r="F6431" s="55">
        <v>0</v>
      </c>
      <c r="G6431" s="55">
        <v>0</v>
      </c>
      <c r="H6431" s="55">
        <v>33443190.63356892</v>
      </c>
      <c r="I6431" s="55">
        <v>0</v>
      </c>
      <c r="J6431" s="55">
        <v>8806715.7554090712</v>
      </c>
      <c r="K6431" s="55">
        <v>0</v>
      </c>
      <c r="L6431" s="55">
        <v>0</v>
      </c>
      <c r="M6431" s="56">
        <v>33443190.63356892</v>
      </c>
    </row>
    <row r="6432" spans="1:13" x14ac:dyDescent="0.4">
      <c r="A6432" s="51"/>
      <c r="B6432" s="52">
        <v>6414</v>
      </c>
      <c r="C6432" s="52">
        <v>37575874.942410633</v>
      </c>
      <c r="D6432" s="52">
        <v>0</v>
      </c>
      <c r="E6432" s="52">
        <v>0</v>
      </c>
      <c r="F6432" s="52">
        <v>12090475.330328438</v>
      </c>
      <c r="G6432" s="52">
        <v>0</v>
      </c>
      <c r="H6432" s="52">
        <v>0</v>
      </c>
      <c r="I6432" s="52">
        <v>0</v>
      </c>
      <c r="J6432" s="52">
        <v>0</v>
      </c>
      <c r="K6432" s="52">
        <v>8857264.6415956039</v>
      </c>
      <c r="L6432" s="52">
        <v>0</v>
      </c>
      <c r="M6432" s="53">
        <v>65144039.659176968</v>
      </c>
    </row>
    <row r="6433" spans="1:13" x14ac:dyDescent="0.4">
      <c r="A6433" s="54"/>
      <c r="B6433" s="55">
        <v>6415</v>
      </c>
      <c r="C6433" s="55">
        <v>0</v>
      </c>
      <c r="D6433" s="55">
        <v>14120078.424566194</v>
      </c>
      <c r="E6433" s="55">
        <v>55597044.339196034</v>
      </c>
      <c r="F6433" s="55">
        <v>0</v>
      </c>
      <c r="G6433" s="55">
        <v>0</v>
      </c>
      <c r="H6433" s="55">
        <v>6635054.0542577952</v>
      </c>
      <c r="I6433" s="55">
        <v>0</v>
      </c>
      <c r="J6433" s="55">
        <v>0</v>
      </c>
      <c r="K6433" s="55">
        <v>0</v>
      </c>
      <c r="L6433" s="55">
        <v>0</v>
      </c>
      <c r="M6433" s="56">
        <v>76352176.818020031</v>
      </c>
    </row>
    <row r="6434" spans="1:13" x14ac:dyDescent="0.4">
      <c r="A6434" s="51"/>
      <c r="B6434" s="52">
        <v>6416</v>
      </c>
      <c r="C6434" s="52">
        <v>0</v>
      </c>
      <c r="D6434" s="52">
        <v>0</v>
      </c>
      <c r="E6434" s="52">
        <v>0</v>
      </c>
      <c r="F6434" s="52">
        <v>0</v>
      </c>
      <c r="G6434" s="52">
        <v>0</v>
      </c>
      <c r="H6434" s="52">
        <v>0</v>
      </c>
      <c r="I6434" s="52">
        <v>0</v>
      </c>
      <c r="J6434" s="52">
        <v>0</v>
      </c>
      <c r="K6434" s="52">
        <v>0</v>
      </c>
      <c r="L6434" s="52">
        <v>0</v>
      </c>
      <c r="M6434" s="53">
        <v>19667003.420318566</v>
      </c>
    </row>
    <row r="6435" spans="1:13" x14ac:dyDescent="0.4">
      <c r="A6435" s="54"/>
      <c r="B6435" s="55">
        <v>6417</v>
      </c>
      <c r="C6435" s="55">
        <v>0</v>
      </c>
      <c r="D6435" s="55">
        <v>0</v>
      </c>
      <c r="E6435" s="55">
        <v>0</v>
      </c>
      <c r="F6435" s="55">
        <v>0</v>
      </c>
      <c r="G6435" s="55">
        <v>0</v>
      </c>
      <c r="H6435" s="55">
        <v>24130461.55973047</v>
      </c>
      <c r="I6435" s="55">
        <v>0</v>
      </c>
      <c r="J6435" s="55">
        <v>0</v>
      </c>
      <c r="K6435" s="55">
        <v>0</v>
      </c>
      <c r="L6435" s="55">
        <v>0</v>
      </c>
      <c r="M6435" s="56">
        <v>45603946.129446507</v>
      </c>
    </row>
    <row r="6436" spans="1:13" x14ac:dyDescent="0.4">
      <c r="A6436" s="51"/>
      <c r="B6436" s="52">
        <v>6418</v>
      </c>
      <c r="C6436" s="52">
        <v>0</v>
      </c>
      <c r="D6436" s="52">
        <v>0</v>
      </c>
      <c r="E6436" s="52">
        <v>0</v>
      </c>
      <c r="F6436" s="52">
        <v>0</v>
      </c>
      <c r="G6436" s="52">
        <v>0</v>
      </c>
      <c r="H6436" s="52">
        <v>0</v>
      </c>
      <c r="I6436" s="52">
        <v>0</v>
      </c>
      <c r="J6436" s="52">
        <v>0</v>
      </c>
      <c r="K6436" s="52">
        <v>0</v>
      </c>
      <c r="L6436" s="52">
        <v>0</v>
      </c>
      <c r="M6436" s="53">
        <v>0</v>
      </c>
    </row>
    <row r="6437" spans="1:13" x14ac:dyDescent="0.4">
      <c r="A6437" s="54"/>
      <c r="B6437" s="55">
        <v>6419</v>
      </c>
      <c r="C6437" s="55">
        <v>0</v>
      </c>
      <c r="D6437" s="55">
        <v>7001436.54922181</v>
      </c>
      <c r="E6437" s="55">
        <v>0</v>
      </c>
      <c r="F6437" s="55">
        <v>6550853.6955848187</v>
      </c>
      <c r="G6437" s="55">
        <v>0</v>
      </c>
      <c r="H6437" s="55">
        <v>0</v>
      </c>
      <c r="I6437" s="55">
        <v>0</v>
      </c>
      <c r="J6437" s="55">
        <v>0</v>
      </c>
      <c r="K6437" s="55">
        <v>0</v>
      </c>
      <c r="L6437" s="55">
        <v>0</v>
      </c>
      <c r="M6437" s="56">
        <v>13552290.244806629</v>
      </c>
    </row>
    <row r="6438" spans="1:13" x14ac:dyDescent="0.4">
      <c r="A6438" s="51"/>
      <c r="B6438" s="52">
        <v>6420</v>
      </c>
      <c r="C6438" s="52">
        <v>0</v>
      </c>
      <c r="D6438" s="52">
        <v>0</v>
      </c>
      <c r="E6438" s="52">
        <v>0</v>
      </c>
      <c r="F6438" s="52">
        <v>0</v>
      </c>
      <c r="G6438" s="52">
        <v>0</v>
      </c>
      <c r="H6438" s="52">
        <v>0</v>
      </c>
      <c r="I6438" s="52">
        <v>0</v>
      </c>
      <c r="J6438" s="52">
        <v>0</v>
      </c>
      <c r="K6438" s="52">
        <v>0</v>
      </c>
      <c r="L6438" s="52">
        <v>0</v>
      </c>
      <c r="M6438" s="53">
        <v>0</v>
      </c>
    </row>
    <row r="6439" spans="1:13" x14ac:dyDescent="0.4">
      <c r="A6439" s="54"/>
      <c r="B6439" s="55">
        <v>6421</v>
      </c>
      <c r="C6439" s="55">
        <v>0</v>
      </c>
      <c r="D6439" s="55">
        <v>0</v>
      </c>
      <c r="E6439" s="55">
        <v>0</v>
      </c>
      <c r="F6439" s="55">
        <v>0</v>
      </c>
      <c r="G6439" s="55">
        <v>0</v>
      </c>
      <c r="H6439" s="55">
        <v>19598872.64178076</v>
      </c>
      <c r="I6439" s="55">
        <v>0</v>
      </c>
      <c r="J6439" s="55">
        <v>0</v>
      </c>
      <c r="K6439" s="55">
        <v>0</v>
      </c>
      <c r="L6439" s="55">
        <v>0</v>
      </c>
      <c r="M6439" s="56">
        <v>19598872.64178076</v>
      </c>
    </row>
    <row r="6440" spans="1:13" x14ac:dyDescent="0.4">
      <c r="A6440" s="51"/>
      <c r="B6440" s="52">
        <v>6422</v>
      </c>
      <c r="C6440" s="52">
        <v>0</v>
      </c>
      <c r="D6440" s="52">
        <v>0</v>
      </c>
      <c r="E6440" s="52">
        <v>0</v>
      </c>
      <c r="F6440" s="52">
        <v>0</v>
      </c>
      <c r="G6440" s="52">
        <v>0</v>
      </c>
      <c r="H6440" s="52">
        <v>0</v>
      </c>
      <c r="I6440" s="52">
        <v>0</v>
      </c>
      <c r="J6440" s="52">
        <v>0</v>
      </c>
      <c r="K6440" s="52">
        <v>0</v>
      </c>
      <c r="L6440" s="52">
        <v>0</v>
      </c>
      <c r="M6440" s="53">
        <v>0</v>
      </c>
    </row>
    <row r="6441" spans="1:13" x14ac:dyDescent="0.4">
      <c r="A6441" s="54"/>
      <c r="B6441" s="55">
        <v>6423</v>
      </c>
      <c r="C6441" s="55">
        <v>0</v>
      </c>
      <c r="D6441" s="55">
        <v>0</v>
      </c>
      <c r="E6441" s="55">
        <v>0</v>
      </c>
      <c r="F6441" s="55">
        <v>0</v>
      </c>
      <c r="G6441" s="55">
        <v>0</v>
      </c>
      <c r="H6441" s="55">
        <v>0</v>
      </c>
      <c r="I6441" s="55">
        <v>27415819.671518609</v>
      </c>
      <c r="J6441" s="55">
        <v>0</v>
      </c>
      <c r="K6441" s="55">
        <v>5748849.3431473393</v>
      </c>
      <c r="L6441" s="55">
        <v>0</v>
      </c>
      <c r="M6441" s="56">
        <v>72927374.353506267</v>
      </c>
    </row>
    <row r="6442" spans="1:13" x14ac:dyDescent="0.4">
      <c r="A6442" s="51"/>
      <c r="B6442" s="52">
        <v>6424</v>
      </c>
      <c r="C6442" s="52">
        <v>0</v>
      </c>
      <c r="D6442" s="52">
        <v>0</v>
      </c>
      <c r="E6442" s="52">
        <v>0</v>
      </c>
      <c r="F6442" s="52">
        <v>0</v>
      </c>
      <c r="G6442" s="52">
        <v>0</v>
      </c>
      <c r="H6442" s="52">
        <v>0</v>
      </c>
      <c r="I6442" s="52">
        <v>0</v>
      </c>
      <c r="J6442" s="52">
        <v>0</v>
      </c>
      <c r="K6442" s="52">
        <v>0</v>
      </c>
      <c r="L6442" s="52">
        <v>0</v>
      </c>
      <c r="M6442" s="53">
        <v>0</v>
      </c>
    </row>
    <row r="6443" spans="1:13" x14ac:dyDescent="0.4">
      <c r="A6443" s="54"/>
      <c r="B6443" s="55">
        <v>6425</v>
      </c>
      <c r="C6443" s="55">
        <v>0</v>
      </c>
      <c r="D6443" s="55">
        <v>0</v>
      </c>
      <c r="E6443" s="55">
        <v>0</v>
      </c>
      <c r="F6443" s="55">
        <v>7114120.5944154952</v>
      </c>
      <c r="G6443" s="55">
        <v>0</v>
      </c>
      <c r="H6443" s="55">
        <v>0</v>
      </c>
      <c r="I6443" s="55">
        <v>0</v>
      </c>
      <c r="J6443" s="55">
        <v>0</v>
      </c>
      <c r="K6443" s="55">
        <v>0</v>
      </c>
      <c r="L6443" s="55">
        <v>0</v>
      </c>
      <c r="M6443" s="56">
        <v>7114120.5944154952</v>
      </c>
    </row>
    <row r="6444" spans="1:13" x14ac:dyDescent="0.4">
      <c r="A6444" s="51"/>
      <c r="B6444" s="52">
        <v>6426</v>
      </c>
      <c r="C6444" s="52">
        <v>0</v>
      </c>
      <c r="D6444" s="52">
        <v>0</v>
      </c>
      <c r="E6444" s="52">
        <v>0</v>
      </c>
      <c r="F6444" s="52">
        <v>7933843.6738564447</v>
      </c>
      <c r="G6444" s="52">
        <v>0</v>
      </c>
      <c r="H6444" s="52">
        <v>0</v>
      </c>
      <c r="I6444" s="52">
        <v>0</v>
      </c>
      <c r="J6444" s="52">
        <v>0</v>
      </c>
      <c r="K6444" s="52">
        <v>0</v>
      </c>
      <c r="L6444" s="52">
        <v>0</v>
      </c>
      <c r="M6444" s="53">
        <v>7933843.6738564447</v>
      </c>
    </row>
    <row r="6445" spans="1:13" x14ac:dyDescent="0.4">
      <c r="A6445" s="54"/>
      <c r="B6445" s="55">
        <v>6427</v>
      </c>
      <c r="C6445" s="55">
        <v>0</v>
      </c>
      <c r="D6445" s="55">
        <v>0</v>
      </c>
      <c r="E6445" s="55">
        <v>0</v>
      </c>
      <c r="F6445" s="55">
        <v>0</v>
      </c>
      <c r="G6445" s="55">
        <v>0</v>
      </c>
      <c r="H6445" s="55">
        <v>11194663.305216268</v>
      </c>
      <c r="I6445" s="55">
        <v>0</v>
      </c>
      <c r="J6445" s="55">
        <v>0</v>
      </c>
      <c r="K6445" s="55">
        <v>0</v>
      </c>
      <c r="L6445" s="55">
        <v>0</v>
      </c>
      <c r="M6445" s="56">
        <v>11194663.305216268</v>
      </c>
    </row>
    <row r="6446" spans="1:13" x14ac:dyDescent="0.4">
      <c r="A6446" s="51"/>
      <c r="B6446" s="52">
        <v>6428</v>
      </c>
      <c r="C6446" s="52">
        <v>0</v>
      </c>
      <c r="D6446" s="52">
        <v>0</v>
      </c>
      <c r="E6446" s="52">
        <v>0</v>
      </c>
      <c r="F6446" s="52">
        <v>0</v>
      </c>
      <c r="G6446" s="52">
        <v>9516277.0159992389</v>
      </c>
      <c r="H6446" s="52">
        <v>0</v>
      </c>
      <c r="I6446" s="52">
        <v>0</v>
      </c>
      <c r="J6446" s="52">
        <v>0</v>
      </c>
      <c r="K6446" s="52">
        <v>0</v>
      </c>
      <c r="L6446" s="52">
        <v>0</v>
      </c>
      <c r="M6446" s="53">
        <v>44270663.763874114</v>
      </c>
    </row>
    <row r="6447" spans="1:13" x14ac:dyDescent="0.4">
      <c r="A6447" s="54"/>
      <c r="B6447" s="55">
        <v>6429</v>
      </c>
      <c r="C6447" s="55">
        <v>6070358.4479899341</v>
      </c>
      <c r="D6447" s="55">
        <v>0</v>
      </c>
      <c r="E6447" s="55">
        <v>0</v>
      </c>
      <c r="F6447" s="55">
        <v>0</v>
      </c>
      <c r="G6447" s="55">
        <v>0</v>
      </c>
      <c r="H6447" s="55">
        <v>0</v>
      </c>
      <c r="I6447" s="55">
        <v>8793129.9566258043</v>
      </c>
      <c r="J6447" s="55">
        <v>0</v>
      </c>
      <c r="K6447" s="55">
        <v>0</v>
      </c>
      <c r="L6447" s="55">
        <v>0</v>
      </c>
      <c r="M6447" s="56">
        <v>14863488.404615736</v>
      </c>
    </row>
    <row r="6448" spans="1:13" x14ac:dyDescent="0.4">
      <c r="A6448" s="51"/>
      <c r="B6448" s="52">
        <v>6430</v>
      </c>
      <c r="C6448" s="52">
        <v>0</v>
      </c>
      <c r="D6448" s="52">
        <v>0</v>
      </c>
      <c r="E6448" s="52">
        <v>0</v>
      </c>
      <c r="F6448" s="52">
        <v>6138028.8910448672</v>
      </c>
      <c r="G6448" s="52">
        <v>0</v>
      </c>
      <c r="H6448" s="52">
        <v>0</v>
      </c>
      <c r="I6448" s="52">
        <v>0</v>
      </c>
      <c r="J6448" s="52">
        <v>0</v>
      </c>
      <c r="K6448" s="52">
        <v>0</v>
      </c>
      <c r="L6448" s="52">
        <v>0</v>
      </c>
      <c r="M6448" s="53">
        <v>6138028.8910448672</v>
      </c>
    </row>
    <row r="6449" spans="1:13" x14ac:dyDescent="0.4">
      <c r="A6449" s="54"/>
      <c r="B6449" s="55">
        <v>6431</v>
      </c>
      <c r="C6449" s="55">
        <v>9325539.3748375624</v>
      </c>
      <c r="D6449" s="55">
        <v>0</v>
      </c>
      <c r="E6449" s="55">
        <v>0</v>
      </c>
      <c r="F6449" s="55">
        <v>0</v>
      </c>
      <c r="G6449" s="55">
        <v>0</v>
      </c>
      <c r="H6449" s="55">
        <v>0</v>
      </c>
      <c r="I6449" s="55">
        <v>6062721.8184523806</v>
      </c>
      <c r="J6449" s="55">
        <v>0</v>
      </c>
      <c r="K6449" s="55">
        <v>0</v>
      </c>
      <c r="L6449" s="55">
        <v>0</v>
      </c>
      <c r="M6449" s="56">
        <v>15388261.193289945</v>
      </c>
    </row>
    <row r="6450" spans="1:13" x14ac:dyDescent="0.4">
      <c r="A6450" s="51"/>
      <c r="B6450" s="52">
        <v>6432</v>
      </c>
      <c r="C6450" s="52">
        <v>0</v>
      </c>
      <c r="D6450" s="52">
        <v>8670903.2793929391</v>
      </c>
      <c r="E6450" s="52">
        <v>0</v>
      </c>
      <c r="F6450" s="52">
        <v>0</v>
      </c>
      <c r="G6450" s="52">
        <v>0</v>
      </c>
      <c r="H6450" s="52">
        <v>0</v>
      </c>
      <c r="I6450" s="52">
        <v>0</v>
      </c>
      <c r="J6450" s="52">
        <v>0</v>
      </c>
      <c r="K6450" s="52">
        <v>0</v>
      </c>
      <c r="L6450" s="52">
        <v>0</v>
      </c>
      <c r="M6450" s="53">
        <v>8670903.2793929391</v>
      </c>
    </row>
    <row r="6451" spans="1:13" x14ac:dyDescent="0.4">
      <c r="A6451" s="54"/>
      <c r="B6451" s="55">
        <v>6433</v>
      </c>
      <c r="C6451" s="55">
        <v>0</v>
      </c>
      <c r="D6451" s="55">
        <v>0</v>
      </c>
      <c r="E6451" s="55">
        <v>0</v>
      </c>
      <c r="F6451" s="55">
        <v>0</v>
      </c>
      <c r="G6451" s="55">
        <v>0</v>
      </c>
      <c r="H6451" s="55">
        <v>0</v>
      </c>
      <c r="I6451" s="55">
        <v>0</v>
      </c>
      <c r="J6451" s="55">
        <v>0</v>
      </c>
      <c r="K6451" s="55">
        <v>0</v>
      </c>
      <c r="L6451" s="55">
        <v>0</v>
      </c>
      <c r="M6451" s="56">
        <v>0</v>
      </c>
    </row>
    <row r="6452" spans="1:13" x14ac:dyDescent="0.4">
      <c r="A6452" s="51"/>
      <c r="B6452" s="52">
        <v>6434</v>
      </c>
      <c r="C6452" s="52">
        <v>0</v>
      </c>
      <c r="D6452" s="52">
        <v>0</v>
      </c>
      <c r="E6452" s="52">
        <v>0</v>
      </c>
      <c r="F6452" s="52">
        <v>0</v>
      </c>
      <c r="G6452" s="52">
        <v>0</v>
      </c>
      <c r="H6452" s="52">
        <v>0</v>
      </c>
      <c r="I6452" s="52">
        <v>0</v>
      </c>
      <c r="J6452" s="52">
        <v>0</v>
      </c>
      <c r="K6452" s="52">
        <v>0</v>
      </c>
      <c r="L6452" s="52">
        <v>0</v>
      </c>
      <c r="M6452" s="53">
        <v>0</v>
      </c>
    </row>
    <row r="6453" spans="1:13" x14ac:dyDescent="0.4">
      <c r="A6453" s="54"/>
      <c r="B6453" s="55">
        <v>6435</v>
      </c>
      <c r="C6453" s="55">
        <v>0</v>
      </c>
      <c r="D6453" s="55">
        <v>10646133.897924248</v>
      </c>
      <c r="E6453" s="55">
        <v>42665253.248340756</v>
      </c>
      <c r="F6453" s="55">
        <v>0</v>
      </c>
      <c r="G6453" s="55">
        <v>0</v>
      </c>
      <c r="H6453" s="55">
        <v>0</v>
      </c>
      <c r="I6453" s="55">
        <v>0</v>
      </c>
      <c r="J6453" s="55">
        <v>0</v>
      </c>
      <c r="K6453" s="55">
        <v>0</v>
      </c>
      <c r="L6453" s="55">
        <v>0</v>
      </c>
      <c r="M6453" s="56">
        <v>53311387.146265</v>
      </c>
    </row>
    <row r="6454" spans="1:13" x14ac:dyDescent="0.4">
      <c r="A6454" s="51"/>
      <c r="B6454" s="52">
        <v>6436</v>
      </c>
      <c r="C6454" s="52">
        <v>0</v>
      </c>
      <c r="D6454" s="52">
        <v>7532700.1606102595</v>
      </c>
      <c r="E6454" s="52">
        <v>0</v>
      </c>
      <c r="F6454" s="52">
        <v>0</v>
      </c>
      <c r="G6454" s="52">
        <v>0</v>
      </c>
      <c r="H6454" s="52">
        <v>0</v>
      </c>
      <c r="I6454" s="52">
        <v>0</v>
      </c>
      <c r="J6454" s="52">
        <v>0</v>
      </c>
      <c r="K6454" s="52">
        <v>0</v>
      </c>
      <c r="L6454" s="52">
        <v>0</v>
      </c>
      <c r="M6454" s="53">
        <v>7532700.1606102595</v>
      </c>
    </row>
    <row r="6455" spans="1:13" x14ac:dyDescent="0.4">
      <c r="A6455" s="54"/>
      <c r="B6455" s="55">
        <v>6437</v>
      </c>
      <c r="C6455" s="55">
        <v>13258076.469357381</v>
      </c>
      <c r="D6455" s="55">
        <v>0</v>
      </c>
      <c r="E6455" s="55">
        <v>0</v>
      </c>
      <c r="F6455" s="55">
        <v>0</v>
      </c>
      <c r="G6455" s="55">
        <v>0</v>
      </c>
      <c r="H6455" s="55">
        <v>0</v>
      </c>
      <c r="I6455" s="55">
        <v>0</v>
      </c>
      <c r="J6455" s="55">
        <v>0</v>
      </c>
      <c r="K6455" s="55">
        <v>0</v>
      </c>
      <c r="L6455" s="55">
        <v>0</v>
      </c>
      <c r="M6455" s="56">
        <v>13258076.469357381</v>
      </c>
    </row>
    <row r="6456" spans="1:13" x14ac:dyDescent="0.4">
      <c r="A6456" s="51"/>
      <c r="B6456" s="52">
        <v>6438</v>
      </c>
      <c r="C6456" s="52">
        <v>0</v>
      </c>
      <c r="D6456" s="52">
        <v>0</v>
      </c>
      <c r="E6456" s="52">
        <v>0</v>
      </c>
      <c r="F6456" s="52">
        <v>0</v>
      </c>
      <c r="G6456" s="52">
        <v>0</v>
      </c>
      <c r="H6456" s="52">
        <v>0</v>
      </c>
      <c r="I6456" s="52">
        <v>0</v>
      </c>
      <c r="J6456" s="52">
        <v>0</v>
      </c>
      <c r="K6456" s="52">
        <v>32143156.577632137</v>
      </c>
      <c r="L6456" s="52">
        <v>0</v>
      </c>
      <c r="M6456" s="53">
        <v>32143156.577632137</v>
      </c>
    </row>
    <row r="6457" spans="1:13" x14ac:dyDescent="0.4">
      <c r="A6457" s="54"/>
      <c r="B6457" s="55">
        <v>6439</v>
      </c>
      <c r="C6457" s="55">
        <v>0</v>
      </c>
      <c r="D6457" s="55">
        <v>0</v>
      </c>
      <c r="E6457" s="55">
        <v>0</v>
      </c>
      <c r="F6457" s="55">
        <v>0</v>
      </c>
      <c r="G6457" s="55">
        <v>0</v>
      </c>
      <c r="H6457" s="55">
        <v>6194907.4979201751</v>
      </c>
      <c r="I6457" s="55">
        <v>0</v>
      </c>
      <c r="J6457" s="55">
        <v>0</v>
      </c>
      <c r="K6457" s="55">
        <v>0</v>
      </c>
      <c r="L6457" s="55">
        <v>0</v>
      </c>
      <c r="M6457" s="56">
        <v>6194907.4979201751</v>
      </c>
    </row>
    <row r="6458" spans="1:13" x14ac:dyDescent="0.4">
      <c r="A6458" s="51"/>
      <c r="B6458" s="52">
        <v>6440</v>
      </c>
      <c r="C6458" s="52">
        <v>0</v>
      </c>
      <c r="D6458" s="52">
        <v>0</v>
      </c>
      <c r="E6458" s="52">
        <v>0</v>
      </c>
      <c r="F6458" s="52">
        <v>0</v>
      </c>
      <c r="G6458" s="52">
        <v>0</v>
      </c>
      <c r="H6458" s="52">
        <v>0</v>
      </c>
      <c r="I6458" s="52">
        <v>7355890.969953415</v>
      </c>
      <c r="J6458" s="52">
        <v>27212458.810990158</v>
      </c>
      <c r="K6458" s="52">
        <v>0</v>
      </c>
      <c r="L6458" s="52">
        <v>0</v>
      </c>
      <c r="M6458" s="53">
        <v>7355890.969953415</v>
      </c>
    </row>
    <row r="6459" spans="1:13" x14ac:dyDescent="0.4">
      <c r="A6459" s="54"/>
      <c r="B6459" s="55">
        <v>6441</v>
      </c>
      <c r="C6459" s="55">
        <v>5968366.0216690116</v>
      </c>
      <c r="D6459" s="55">
        <v>0</v>
      </c>
      <c r="E6459" s="55">
        <v>0</v>
      </c>
      <c r="F6459" s="55">
        <v>0</v>
      </c>
      <c r="G6459" s="55">
        <v>0</v>
      </c>
      <c r="H6459" s="55">
        <v>0</v>
      </c>
      <c r="I6459" s="55">
        <v>0</v>
      </c>
      <c r="J6459" s="55">
        <v>0</v>
      </c>
      <c r="K6459" s="55">
        <v>0</v>
      </c>
      <c r="L6459" s="55">
        <v>0</v>
      </c>
      <c r="M6459" s="56">
        <v>5968366.0216690116</v>
      </c>
    </row>
    <row r="6460" spans="1:13" x14ac:dyDescent="0.4">
      <c r="A6460" s="51"/>
      <c r="B6460" s="52">
        <v>6442</v>
      </c>
      <c r="C6460" s="52">
        <v>0</v>
      </c>
      <c r="D6460" s="52">
        <v>0</v>
      </c>
      <c r="E6460" s="52">
        <v>0</v>
      </c>
      <c r="F6460" s="52">
        <v>0</v>
      </c>
      <c r="G6460" s="52">
        <v>0</v>
      </c>
      <c r="H6460" s="52">
        <v>0</v>
      </c>
      <c r="I6460" s="52">
        <v>0</v>
      </c>
      <c r="J6460" s="52">
        <v>0</v>
      </c>
      <c r="K6460" s="52">
        <v>0</v>
      </c>
      <c r="L6460" s="52">
        <v>18903946.164105419</v>
      </c>
      <c r="M6460" s="53">
        <v>18903946.164105419</v>
      </c>
    </row>
    <row r="6461" spans="1:13" x14ac:dyDescent="0.4">
      <c r="A6461" s="54"/>
      <c r="B6461" s="55">
        <v>6443</v>
      </c>
      <c r="C6461" s="55">
        <v>0</v>
      </c>
      <c r="D6461" s="55">
        <v>0</v>
      </c>
      <c r="E6461" s="55">
        <v>0</v>
      </c>
      <c r="F6461" s="55">
        <v>0</v>
      </c>
      <c r="G6461" s="55">
        <v>0</v>
      </c>
      <c r="H6461" s="55">
        <v>0</v>
      </c>
      <c r="I6461" s="55">
        <v>0</v>
      </c>
      <c r="J6461" s="55">
        <v>0</v>
      </c>
      <c r="K6461" s="55">
        <v>0</v>
      </c>
      <c r="L6461" s="55">
        <v>0</v>
      </c>
      <c r="M6461" s="56">
        <v>46185532.336020775</v>
      </c>
    </row>
    <row r="6462" spans="1:13" x14ac:dyDescent="0.4">
      <c r="A6462" s="51"/>
      <c r="B6462" s="52">
        <v>6444</v>
      </c>
      <c r="C6462" s="52">
        <v>0</v>
      </c>
      <c r="D6462" s="52">
        <v>0</v>
      </c>
      <c r="E6462" s="52">
        <v>0</v>
      </c>
      <c r="F6462" s="52">
        <v>15199272.494689057</v>
      </c>
      <c r="G6462" s="52">
        <v>0</v>
      </c>
      <c r="H6462" s="52">
        <v>0</v>
      </c>
      <c r="I6462" s="52">
        <v>0</v>
      </c>
      <c r="J6462" s="52">
        <v>0</v>
      </c>
      <c r="K6462" s="52">
        <v>13078532.319374001</v>
      </c>
      <c r="L6462" s="52">
        <v>0</v>
      </c>
      <c r="M6462" s="53">
        <v>28277804.814063057</v>
      </c>
    </row>
    <row r="6463" spans="1:13" x14ac:dyDescent="0.4">
      <c r="A6463" s="54"/>
      <c r="B6463" s="55">
        <v>6445</v>
      </c>
      <c r="C6463" s="55">
        <v>6628189.5611359971</v>
      </c>
      <c r="D6463" s="55">
        <v>0</v>
      </c>
      <c r="E6463" s="55">
        <v>0</v>
      </c>
      <c r="F6463" s="55">
        <v>0</v>
      </c>
      <c r="G6463" s="55">
        <v>0</v>
      </c>
      <c r="H6463" s="55">
        <v>0</v>
      </c>
      <c r="I6463" s="55">
        <v>0</v>
      </c>
      <c r="J6463" s="55">
        <v>6550853.6955848187</v>
      </c>
      <c r="K6463" s="55">
        <v>0</v>
      </c>
      <c r="L6463" s="55">
        <v>0</v>
      </c>
      <c r="M6463" s="56">
        <v>6628189.5611359971</v>
      </c>
    </row>
    <row r="6464" spans="1:13" x14ac:dyDescent="0.4">
      <c r="A6464" s="51"/>
      <c r="B6464" s="52">
        <v>6446</v>
      </c>
      <c r="C6464" s="52">
        <v>0</v>
      </c>
      <c r="D6464" s="52">
        <v>0</v>
      </c>
      <c r="E6464" s="52">
        <v>0</v>
      </c>
      <c r="F6464" s="52">
        <v>0</v>
      </c>
      <c r="G6464" s="52">
        <v>0</v>
      </c>
      <c r="H6464" s="52">
        <v>0</v>
      </c>
      <c r="I6464" s="52">
        <v>0</v>
      </c>
      <c r="J6464" s="52">
        <v>0</v>
      </c>
      <c r="K6464" s="52">
        <v>0</v>
      </c>
      <c r="L6464" s="52">
        <v>0</v>
      </c>
      <c r="M6464" s="53">
        <v>0</v>
      </c>
    </row>
    <row r="6465" spans="1:13" x14ac:dyDescent="0.4">
      <c r="A6465" s="54"/>
      <c r="B6465" s="55">
        <v>6447</v>
      </c>
      <c r="C6465" s="55">
        <v>0</v>
      </c>
      <c r="D6465" s="55">
        <v>0</v>
      </c>
      <c r="E6465" s="55">
        <v>0</v>
      </c>
      <c r="F6465" s="55">
        <v>0</v>
      </c>
      <c r="G6465" s="55">
        <v>0</v>
      </c>
      <c r="H6465" s="55">
        <v>0</v>
      </c>
      <c r="I6465" s="55">
        <v>0</v>
      </c>
      <c r="J6465" s="55">
        <v>0</v>
      </c>
      <c r="K6465" s="55">
        <v>0</v>
      </c>
      <c r="L6465" s="55">
        <v>0</v>
      </c>
      <c r="M6465" s="56">
        <v>0</v>
      </c>
    </row>
    <row r="6466" spans="1:13" x14ac:dyDescent="0.4">
      <c r="A6466" s="51"/>
      <c r="B6466" s="52">
        <v>6448</v>
      </c>
      <c r="C6466" s="52">
        <v>0</v>
      </c>
      <c r="D6466" s="52">
        <v>0</v>
      </c>
      <c r="E6466" s="52">
        <v>0</v>
      </c>
      <c r="F6466" s="52">
        <v>0</v>
      </c>
      <c r="G6466" s="52">
        <v>0</v>
      </c>
      <c r="H6466" s="52">
        <v>33380976.794994399</v>
      </c>
      <c r="I6466" s="52">
        <v>9637926.170972608</v>
      </c>
      <c r="J6466" s="52">
        <v>0</v>
      </c>
      <c r="K6466" s="52">
        <v>0</v>
      </c>
      <c r="L6466" s="52">
        <v>15735340.252495827</v>
      </c>
      <c r="M6466" s="53">
        <v>83070343.332232386</v>
      </c>
    </row>
    <row r="6467" spans="1:13" x14ac:dyDescent="0.4">
      <c r="A6467" s="54"/>
      <c r="B6467" s="55">
        <v>6449</v>
      </c>
      <c r="C6467" s="55">
        <v>0</v>
      </c>
      <c r="D6467" s="55">
        <v>0</v>
      </c>
      <c r="E6467" s="55">
        <v>0</v>
      </c>
      <c r="F6467" s="55">
        <v>0</v>
      </c>
      <c r="G6467" s="55">
        <v>11314355.093420301</v>
      </c>
      <c r="H6467" s="55">
        <v>0</v>
      </c>
      <c r="I6467" s="55">
        <v>0</v>
      </c>
      <c r="J6467" s="55">
        <v>0</v>
      </c>
      <c r="K6467" s="55">
        <v>0</v>
      </c>
      <c r="L6467" s="55">
        <v>0</v>
      </c>
      <c r="M6467" s="56">
        <v>11314355.093420301</v>
      </c>
    </row>
    <row r="6468" spans="1:13" x14ac:dyDescent="0.4">
      <c r="A6468" s="51"/>
      <c r="B6468" s="52">
        <v>6450</v>
      </c>
      <c r="C6468" s="52">
        <v>0</v>
      </c>
      <c r="D6468" s="52">
        <v>0</v>
      </c>
      <c r="E6468" s="52">
        <v>0</v>
      </c>
      <c r="F6468" s="52">
        <v>0</v>
      </c>
      <c r="G6468" s="52">
        <v>0</v>
      </c>
      <c r="H6468" s="52">
        <v>0</v>
      </c>
      <c r="I6468" s="52">
        <v>0</v>
      </c>
      <c r="J6468" s="52">
        <v>0</v>
      </c>
      <c r="K6468" s="52">
        <v>0</v>
      </c>
      <c r="L6468" s="52">
        <v>0</v>
      </c>
      <c r="M6468" s="53">
        <v>0</v>
      </c>
    </row>
    <row r="6469" spans="1:13" x14ac:dyDescent="0.4">
      <c r="A6469" s="54"/>
      <c r="B6469" s="55">
        <v>6451</v>
      </c>
      <c r="C6469" s="55">
        <v>0</v>
      </c>
      <c r="D6469" s="55">
        <v>0</v>
      </c>
      <c r="E6469" s="55">
        <v>51967708.530049711</v>
      </c>
      <c r="F6469" s="55">
        <v>0</v>
      </c>
      <c r="G6469" s="55">
        <v>0</v>
      </c>
      <c r="H6469" s="55">
        <v>0</v>
      </c>
      <c r="I6469" s="55">
        <v>9197088.4901595898</v>
      </c>
      <c r="J6469" s="55">
        <v>0</v>
      </c>
      <c r="K6469" s="55">
        <v>0</v>
      </c>
      <c r="L6469" s="55">
        <v>0</v>
      </c>
      <c r="M6469" s="56">
        <v>76952856.556065008</v>
      </c>
    </row>
    <row r="6470" spans="1:13" x14ac:dyDescent="0.4">
      <c r="A6470" s="51"/>
      <c r="B6470" s="52">
        <v>6452</v>
      </c>
      <c r="C6470" s="52">
        <v>10240440.236728843</v>
      </c>
      <c r="D6470" s="52">
        <v>0</v>
      </c>
      <c r="E6470" s="52">
        <v>0</v>
      </c>
      <c r="F6470" s="52">
        <v>0</v>
      </c>
      <c r="G6470" s="52">
        <v>114117724.02466168</v>
      </c>
      <c r="H6470" s="52">
        <v>0</v>
      </c>
      <c r="I6470" s="52">
        <v>0</v>
      </c>
      <c r="J6470" s="52">
        <v>0</v>
      </c>
      <c r="K6470" s="52">
        <v>0</v>
      </c>
      <c r="L6470" s="52">
        <v>0</v>
      </c>
      <c r="M6470" s="53">
        <v>124358164.26139054</v>
      </c>
    </row>
    <row r="6471" spans="1:13" x14ac:dyDescent="0.4">
      <c r="A6471" s="54"/>
      <c r="B6471" s="55">
        <v>6453</v>
      </c>
      <c r="C6471" s="55">
        <v>0</v>
      </c>
      <c r="D6471" s="55">
        <v>0</v>
      </c>
      <c r="E6471" s="55">
        <v>0</v>
      </c>
      <c r="F6471" s="55">
        <v>6498577.4156894032</v>
      </c>
      <c r="G6471" s="55">
        <v>0</v>
      </c>
      <c r="H6471" s="55">
        <v>0</v>
      </c>
      <c r="I6471" s="55">
        <v>0</v>
      </c>
      <c r="J6471" s="55">
        <v>0</v>
      </c>
      <c r="K6471" s="55">
        <v>0</v>
      </c>
      <c r="L6471" s="55">
        <v>0</v>
      </c>
      <c r="M6471" s="56">
        <v>6498577.4156894032</v>
      </c>
    </row>
    <row r="6472" spans="1:13" x14ac:dyDescent="0.4">
      <c r="A6472" s="51"/>
      <c r="B6472" s="52">
        <v>6454</v>
      </c>
      <c r="C6472" s="52">
        <v>0</v>
      </c>
      <c r="D6472" s="52">
        <v>15069832.352535848</v>
      </c>
      <c r="E6472" s="52">
        <v>0</v>
      </c>
      <c r="F6472" s="52">
        <v>0</v>
      </c>
      <c r="G6472" s="52">
        <v>0</v>
      </c>
      <c r="H6472" s="52">
        <v>0</v>
      </c>
      <c r="I6472" s="52">
        <v>0</v>
      </c>
      <c r="J6472" s="52">
        <v>0</v>
      </c>
      <c r="K6472" s="52">
        <v>23030100.471456338</v>
      </c>
      <c r="L6472" s="52">
        <v>0</v>
      </c>
      <c r="M6472" s="53">
        <v>38099932.823992185</v>
      </c>
    </row>
    <row r="6473" spans="1:13" x14ac:dyDescent="0.4">
      <c r="A6473" s="54"/>
      <c r="B6473" s="55">
        <v>6455</v>
      </c>
      <c r="C6473" s="55">
        <v>0</v>
      </c>
      <c r="D6473" s="55">
        <v>0</v>
      </c>
      <c r="E6473" s="55">
        <v>0</v>
      </c>
      <c r="F6473" s="55">
        <v>0</v>
      </c>
      <c r="G6473" s="55">
        <v>0</v>
      </c>
      <c r="H6473" s="55">
        <v>0</v>
      </c>
      <c r="I6473" s="55">
        <v>0</v>
      </c>
      <c r="J6473" s="55">
        <v>0</v>
      </c>
      <c r="K6473" s="55">
        <v>0</v>
      </c>
      <c r="L6473" s="55">
        <v>0</v>
      </c>
      <c r="M6473" s="56">
        <v>0</v>
      </c>
    </row>
    <row r="6474" spans="1:13" x14ac:dyDescent="0.4">
      <c r="A6474" s="51"/>
      <c r="B6474" s="52">
        <v>6456</v>
      </c>
      <c r="C6474" s="52">
        <v>0</v>
      </c>
      <c r="D6474" s="52">
        <v>17836967.294655267</v>
      </c>
      <c r="E6474" s="52">
        <v>0</v>
      </c>
      <c r="F6474" s="52">
        <v>0</v>
      </c>
      <c r="G6474" s="52">
        <v>0</v>
      </c>
      <c r="H6474" s="52">
        <v>0</v>
      </c>
      <c r="I6474" s="52">
        <v>0</v>
      </c>
      <c r="J6474" s="52">
        <v>0</v>
      </c>
      <c r="K6474" s="52">
        <v>0</v>
      </c>
      <c r="L6474" s="52">
        <v>0</v>
      </c>
      <c r="M6474" s="53">
        <v>17836967.294655267</v>
      </c>
    </row>
    <row r="6475" spans="1:13" x14ac:dyDescent="0.4">
      <c r="A6475" s="54"/>
      <c r="B6475" s="55">
        <v>6457</v>
      </c>
      <c r="C6475" s="55">
        <v>0</v>
      </c>
      <c r="D6475" s="55">
        <v>0</v>
      </c>
      <c r="E6475" s="55">
        <v>0</v>
      </c>
      <c r="F6475" s="55">
        <v>0</v>
      </c>
      <c r="G6475" s="55">
        <v>0</v>
      </c>
      <c r="H6475" s="55">
        <v>0</v>
      </c>
      <c r="I6475" s="55">
        <v>15259713.484471127</v>
      </c>
      <c r="J6475" s="55">
        <v>67401612.917501271</v>
      </c>
      <c r="K6475" s="55">
        <v>0</v>
      </c>
      <c r="L6475" s="55">
        <v>0</v>
      </c>
      <c r="M6475" s="56">
        <v>15259713.484471127</v>
      </c>
    </row>
    <row r="6476" spans="1:13" x14ac:dyDescent="0.4">
      <c r="A6476" s="51"/>
      <c r="B6476" s="52">
        <v>6458</v>
      </c>
      <c r="C6476" s="52">
        <v>0</v>
      </c>
      <c r="D6476" s="52">
        <v>0</v>
      </c>
      <c r="E6476" s="52">
        <v>0</v>
      </c>
      <c r="F6476" s="52">
        <v>0</v>
      </c>
      <c r="G6476" s="52">
        <v>0</v>
      </c>
      <c r="H6476" s="52">
        <v>0</v>
      </c>
      <c r="I6476" s="52">
        <v>0</v>
      </c>
      <c r="J6476" s="52">
        <v>0</v>
      </c>
      <c r="K6476" s="52">
        <v>0</v>
      </c>
      <c r="L6476" s="52">
        <v>0</v>
      </c>
      <c r="M6476" s="53">
        <v>0</v>
      </c>
    </row>
    <row r="6477" spans="1:13" x14ac:dyDescent="0.4">
      <c r="A6477" s="54"/>
      <c r="B6477" s="55">
        <v>6459</v>
      </c>
      <c r="C6477" s="55">
        <v>0</v>
      </c>
      <c r="D6477" s="55">
        <v>9882465.6756332498</v>
      </c>
      <c r="E6477" s="55">
        <v>0</v>
      </c>
      <c r="F6477" s="55">
        <v>0</v>
      </c>
      <c r="G6477" s="55">
        <v>0</v>
      </c>
      <c r="H6477" s="55">
        <v>0</v>
      </c>
      <c r="I6477" s="55">
        <v>0</v>
      </c>
      <c r="J6477" s="55">
        <v>0</v>
      </c>
      <c r="K6477" s="55">
        <v>0</v>
      </c>
      <c r="L6477" s="55">
        <v>0</v>
      </c>
      <c r="M6477" s="56">
        <v>9882465.6756332498</v>
      </c>
    </row>
    <row r="6478" spans="1:13" x14ac:dyDescent="0.4">
      <c r="A6478" s="51"/>
      <c r="B6478" s="52">
        <v>6460</v>
      </c>
      <c r="C6478" s="52">
        <v>10346304.918474412</v>
      </c>
      <c r="D6478" s="52">
        <v>0</v>
      </c>
      <c r="E6478" s="52">
        <v>289172109.18362361</v>
      </c>
      <c r="F6478" s="52">
        <v>0</v>
      </c>
      <c r="G6478" s="52">
        <v>0</v>
      </c>
      <c r="H6478" s="52">
        <v>0</v>
      </c>
      <c r="I6478" s="52">
        <v>0</v>
      </c>
      <c r="J6478" s="52">
        <v>0</v>
      </c>
      <c r="K6478" s="52">
        <v>0</v>
      </c>
      <c r="L6478" s="52">
        <v>297952520.54587209</v>
      </c>
      <c r="M6478" s="53">
        <v>603250461.17937541</v>
      </c>
    </row>
    <row r="6479" spans="1:13" x14ac:dyDescent="0.4">
      <c r="A6479" s="54"/>
      <c r="B6479" s="55">
        <v>6461</v>
      </c>
      <c r="C6479" s="55">
        <v>0</v>
      </c>
      <c r="D6479" s="55">
        <v>0</v>
      </c>
      <c r="E6479" s="55">
        <v>0</v>
      </c>
      <c r="F6479" s="55">
        <v>9470130.6559839584</v>
      </c>
      <c r="G6479" s="55">
        <v>0</v>
      </c>
      <c r="H6479" s="55">
        <v>0</v>
      </c>
      <c r="I6479" s="55">
        <v>0</v>
      </c>
      <c r="J6479" s="55">
        <v>6558091.3198732454</v>
      </c>
      <c r="K6479" s="55">
        <v>0</v>
      </c>
      <c r="L6479" s="55">
        <v>0</v>
      </c>
      <c r="M6479" s="56">
        <v>9470130.6559839584</v>
      </c>
    </row>
    <row r="6480" spans="1:13" x14ac:dyDescent="0.4">
      <c r="A6480" s="51"/>
      <c r="B6480" s="52">
        <v>6462</v>
      </c>
      <c r="C6480" s="52">
        <v>0</v>
      </c>
      <c r="D6480" s="52">
        <v>0</v>
      </c>
      <c r="E6480" s="52">
        <v>0</v>
      </c>
      <c r="F6480" s="52">
        <v>0</v>
      </c>
      <c r="G6480" s="52">
        <v>0</v>
      </c>
      <c r="H6480" s="52">
        <v>0</v>
      </c>
      <c r="I6480" s="52">
        <v>0</v>
      </c>
      <c r="J6480" s="52">
        <v>0</v>
      </c>
      <c r="K6480" s="52">
        <v>0</v>
      </c>
      <c r="L6480" s="52">
        <v>0</v>
      </c>
      <c r="M6480" s="53">
        <v>0</v>
      </c>
    </row>
    <row r="6481" spans="1:13" x14ac:dyDescent="0.4">
      <c r="A6481" s="54"/>
      <c r="B6481" s="55">
        <v>6463</v>
      </c>
      <c r="C6481" s="55">
        <v>0</v>
      </c>
      <c r="D6481" s="55">
        <v>0</v>
      </c>
      <c r="E6481" s="55">
        <v>0</v>
      </c>
      <c r="F6481" s="55">
        <v>0</v>
      </c>
      <c r="G6481" s="55">
        <v>0</v>
      </c>
      <c r="H6481" s="55">
        <v>0</v>
      </c>
      <c r="I6481" s="55">
        <v>0</v>
      </c>
      <c r="J6481" s="55">
        <v>0</v>
      </c>
      <c r="K6481" s="55">
        <v>0</v>
      </c>
      <c r="L6481" s="55">
        <v>0</v>
      </c>
      <c r="M6481" s="56">
        <v>0</v>
      </c>
    </row>
    <row r="6482" spans="1:13" x14ac:dyDescent="0.4">
      <c r="A6482" s="51"/>
      <c r="B6482" s="52">
        <v>6464</v>
      </c>
      <c r="C6482" s="52">
        <v>0</v>
      </c>
      <c r="D6482" s="52">
        <v>0</v>
      </c>
      <c r="E6482" s="52">
        <v>0</v>
      </c>
      <c r="F6482" s="52">
        <v>0</v>
      </c>
      <c r="G6482" s="52">
        <v>0</v>
      </c>
      <c r="H6482" s="52">
        <v>0</v>
      </c>
      <c r="I6482" s="52">
        <v>0</v>
      </c>
      <c r="J6482" s="52">
        <v>0</v>
      </c>
      <c r="K6482" s="52">
        <v>0</v>
      </c>
      <c r="L6482" s="52">
        <v>0</v>
      </c>
      <c r="M6482" s="53">
        <v>0</v>
      </c>
    </row>
    <row r="6483" spans="1:13" x14ac:dyDescent="0.4">
      <c r="A6483" s="54"/>
      <c r="B6483" s="55">
        <v>6465</v>
      </c>
      <c r="C6483" s="55">
        <v>0</v>
      </c>
      <c r="D6483" s="55">
        <v>0</v>
      </c>
      <c r="E6483" s="55">
        <v>0</v>
      </c>
      <c r="F6483" s="55">
        <v>0</v>
      </c>
      <c r="G6483" s="55">
        <v>0</v>
      </c>
      <c r="H6483" s="55">
        <v>0</v>
      </c>
      <c r="I6483" s="55">
        <v>0</v>
      </c>
      <c r="J6483" s="55">
        <v>0</v>
      </c>
      <c r="K6483" s="55">
        <v>0</v>
      </c>
      <c r="L6483" s="55">
        <v>0</v>
      </c>
      <c r="M6483" s="56">
        <v>0</v>
      </c>
    </row>
    <row r="6484" spans="1:13" x14ac:dyDescent="0.4">
      <c r="A6484" s="51"/>
      <c r="B6484" s="52">
        <v>6466</v>
      </c>
      <c r="C6484" s="52">
        <v>0</v>
      </c>
      <c r="D6484" s="52">
        <v>0</v>
      </c>
      <c r="E6484" s="52">
        <v>0</v>
      </c>
      <c r="F6484" s="52">
        <v>0</v>
      </c>
      <c r="G6484" s="52">
        <v>0</v>
      </c>
      <c r="H6484" s="52">
        <v>13508540.280396627</v>
      </c>
      <c r="I6484" s="52">
        <v>0</v>
      </c>
      <c r="J6484" s="52">
        <v>10003673.781036541</v>
      </c>
      <c r="K6484" s="52">
        <v>0</v>
      </c>
      <c r="L6484" s="52">
        <v>0</v>
      </c>
      <c r="M6484" s="53">
        <v>13508540.280396627</v>
      </c>
    </row>
    <row r="6485" spans="1:13" x14ac:dyDescent="0.4">
      <c r="A6485" s="54"/>
      <c r="B6485" s="55">
        <v>6467</v>
      </c>
      <c r="C6485" s="55">
        <v>0</v>
      </c>
      <c r="D6485" s="55">
        <v>0</v>
      </c>
      <c r="E6485" s="55">
        <v>0</v>
      </c>
      <c r="F6485" s="55">
        <v>0</v>
      </c>
      <c r="G6485" s="55">
        <v>0</v>
      </c>
      <c r="H6485" s="55">
        <v>10418752.481735077</v>
      </c>
      <c r="I6485" s="55">
        <v>0</v>
      </c>
      <c r="J6485" s="55">
        <v>0</v>
      </c>
      <c r="K6485" s="55">
        <v>0</v>
      </c>
      <c r="L6485" s="55">
        <v>0</v>
      </c>
      <c r="M6485" s="56">
        <v>10418752.481735077</v>
      </c>
    </row>
    <row r="6486" spans="1:13" x14ac:dyDescent="0.4">
      <c r="A6486" s="51"/>
      <c r="B6486" s="52">
        <v>6468</v>
      </c>
      <c r="C6486" s="52">
        <v>0</v>
      </c>
      <c r="D6486" s="52">
        <v>0</v>
      </c>
      <c r="E6486" s="52">
        <v>0</v>
      </c>
      <c r="F6486" s="52">
        <v>0</v>
      </c>
      <c r="G6486" s="52">
        <v>0</v>
      </c>
      <c r="H6486" s="52">
        <v>0</v>
      </c>
      <c r="I6486" s="52">
        <v>0</v>
      </c>
      <c r="J6486" s="52">
        <v>0</v>
      </c>
      <c r="K6486" s="52">
        <v>0</v>
      </c>
      <c r="L6486" s="52">
        <v>0</v>
      </c>
      <c r="M6486" s="53">
        <v>0</v>
      </c>
    </row>
    <row r="6487" spans="1:13" x14ac:dyDescent="0.4">
      <c r="A6487" s="54"/>
      <c r="B6487" s="55">
        <v>6469</v>
      </c>
      <c r="C6487" s="55">
        <v>10558254.963439506</v>
      </c>
      <c r="D6487" s="55">
        <v>0</v>
      </c>
      <c r="E6487" s="55">
        <v>0</v>
      </c>
      <c r="F6487" s="55">
        <v>0</v>
      </c>
      <c r="G6487" s="55">
        <v>0</v>
      </c>
      <c r="H6487" s="55">
        <v>0</v>
      </c>
      <c r="I6487" s="55">
        <v>0</v>
      </c>
      <c r="J6487" s="55">
        <v>0</v>
      </c>
      <c r="K6487" s="55">
        <v>0</v>
      </c>
      <c r="L6487" s="55">
        <v>0</v>
      </c>
      <c r="M6487" s="56">
        <v>10558254.963439506</v>
      </c>
    </row>
    <row r="6488" spans="1:13" x14ac:dyDescent="0.4">
      <c r="A6488" s="51"/>
      <c r="B6488" s="52">
        <v>6470</v>
      </c>
      <c r="C6488" s="52">
        <v>0</v>
      </c>
      <c r="D6488" s="52">
        <v>6930617.7044351446</v>
      </c>
      <c r="E6488" s="52">
        <v>0</v>
      </c>
      <c r="F6488" s="52">
        <v>0</v>
      </c>
      <c r="G6488" s="52">
        <v>0</v>
      </c>
      <c r="H6488" s="52">
        <v>0</v>
      </c>
      <c r="I6488" s="52">
        <v>0</v>
      </c>
      <c r="J6488" s="52">
        <v>14718727.823374139</v>
      </c>
      <c r="K6488" s="52">
        <v>0</v>
      </c>
      <c r="L6488" s="52">
        <v>9828180.0228303522</v>
      </c>
      <c r="M6488" s="53">
        <v>16758797.727265496</v>
      </c>
    </row>
    <row r="6489" spans="1:13" x14ac:dyDescent="0.4">
      <c r="A6489" s="54"/>
      <c r="B6489" s="55">
        <v>6471</v>
      </c>
      <c r="C6489" s="55">
        <v>0</v>
      </c>
      <c r="D6489" s="55">
        <v>0</v>
      </c>
      <c r="E6489" s="55">
        <v>0</v>
      </c>
      <c r="F6489" s="55">
        <v>0</v>
      </c>
      <c r="G6489" s="55">
        <v>8230850.866036132</v>
      </c>
      <c r="H6489" s="55">
        <v>0</v>
      </c>
      <c r="I6489" s="55">
        <v>0</v>
      </c>
      <c r="J6489" s="55">
        <v>0</v>
      </c>
      <c r="K6489" s="55">
        <v>0</v>
      </c>
      <c r="L6489" s="55">
        <v>0</v>
      </c>
      <c r="M6489" s="56">
        <v>8230850.866036132</v>
      </c>
    </row>
    <row r="6490" spans="1:13" x14ac:dyDescent="0.4">
      <c r="A6490" s="51"/>
      <c r="B6490" s="52">
        <v>6472</v>
      </c>
      <c r="C6490" s="52">
        <v>16015098.413376326</v>
      </c>
      <c r="D6490" s="52">
        <v>0</v>
      </c>
      <c r="E6490" s="52">
        <v>0</v>
      </c>
      <c r="F6490" s="52">
        <v>11414914.140253354</v>
      </c>
      <c r="G6490" s="52">
        <v>7234876.6759241875</v>
      </c>
      <c r="H6490" s="52">
        <v>0</v>
      </c>
      <c r="I6490" s="52">
        <v>0</v>
      </c>
      <c r="J6490" s="52">
        <v>0</v>
      </c>
      <c r="K6490" s="52">
        <v>0</v>
      </c>
      <c r="L6490" s="52">
        <v>0</v>
      </c>
      <c r="M6490" s="53">
        <v>34664889.229553871</v>
      </c>
    </row>
    <row r="6491" spans="1:13" x14ac:dyDescent="0.4">
      <c r="A6491" s="54"/>
      <c r="B6491" s="55">
        <v>6473</v>
      </c>
      <c r="C6491" s="55">
        <v>0</v>
      </c>
      <c r="D6491" s="55">
        <v>0</v>
      </c>
      <c r="E6491" s="55">
        <v>29443862.712625585</v>
      </c>
      <c r="F6491" s="55">
        <v>0</v>
      </c>
      <c r="G6491" s="55">
        <v>0</v>
      </c>
      <c r="H6491" s="55">
        <v>29726297.724885318</v>
      </c>
      <c r="I6491" s="55">
        <v>0</v>
      </c>
      <c r="J6491" s="55">
        <v>12498071.150709683</v>
      </c>
      <c r="K6491" s="55">
        <v>0</v>
      </c>
      <c r="L6491" s="55">
        <v>0</v>
      </c>
      <c r="M6491" s="56">
        <v>68656023.107077077</v>
      </c>
    </row>
    <row r="6492" spans="1:13" x14ac:dyDescent="0.4">
      <c r="A6492" s="51"/>
      <c r="B6492" s="52">
        <v>6474</v>
      </c>
      <c r="C6492" s="52">
        <v>0</v>
      </c>
      <c r="D6492" s="52">
        <v>0</v>
      </c>
      <c r="E6492" s="52">
        <v>6875768.8425271595</v>
      </c>
      <c r="F6492" s="52">
        <v>0</v>
      </c>
      <c r="G6492" s="52">
        <v>0</v>
      </c>
      <c r="H6492" s="52">
        <v>0</v>
      </c>
      <c r="I6492" s="52">
        <v>0</v>
      </c>
      <c r="J6492" s="52">
        <v>0</v>
      </c>
      <c r="K6492" s="52">
        <v>0</v>
      </c>
      <c r="L6492" s="52">
        <v>0</v>
      </c>
      <c r="M6492" s="53">
        <v>6875768.8425271595</v>
      </c>
    </row>
    <row r="6493" spans="1:13" x14ac:dyDescent="0.4">
      <c r="A6493" s="54"/>
      <c r="B6493" s="55">
        <v>6475</v>
      </c>
      <c r="C6493" s="55">
        <v>0</v>
      </c>
      <c r="D6493" s="55">
        <v>0</v>
      </c>
      <c r="E6493" s="55">
        <v>145337573.501917</v>
      </c>
      <c r="F6493" s="55">
        <v>7253093.901562403</v>
      </c>
      <c r="G6493" s="55">
        <v>0</v>
      </c>
      <c r="H6493" s="55">
        <v>0</v>
      </c>
      <c r="I6493" s="55">
        <v>0</v>
      </c>
      <c r="J6493" s="55">
        <v>0</v>
      </c>
      <c r="K6493" s="55">
        <v>0</v>
      </c>
      <c r="L6493" s="55">
        <v>13927520.112473704</v>
      </c>
      <c r="M6493" s="56">
        <v>166518187.51595309</v>
      </c>
    </row>
    <row r="6494" spans="1:13" x14ac:dyDescent="0.4">
      <c r="A6494" s="51"/>
      <c r="B6494" s="52">
        <v>6476</v>
      </c>
      <c r="C6494" s="52">
        <v>0</v>
      </c>
      <c r="D6494" s="52">
        <v>5890696.6289896835</v>
      </c>
      <c r="E6494" s="52">
        <v>0</v>
      </c>
      <c r="F6494" s="52">
        <v>0</v>
      </c>
      <c r="G6494" s="52">
        <v>9039916.1622175295</v>
      </c>
      <c r="H6494" s="52">
        <v>0</v>
      </c>
      <c r="I6494" s="52">
        <v>0</v>
      </c>
      <c r="J6494" s="52">
        <v>0</v>
      </c>
      <c r="K6494" s="52">
        <v>0</v>
      </c>
      <c r="L6494" s="52">
        <v>0</v>
      </c>
      <c r="M6494" s="53">
        <v>14930612.791207211</v>
      </c>
    </row>
    <row r="6495" spans="1:13" x14ac:dyDescent="0.4">
      <c r="A6495" s="54"/>
      <c r="B6495" s="55">
        <v>6477</v>
      </c>
      <c r="C6495" s="55">
        <v>0</v>
      </c>
      <c r="D6495" s="55">
        <v>0</v>
      </c>
      <c r="E6495" s="55">
        <v>0</v>
      </c>
      <c r="F6495" s="55">
        <v>0</v>
      </c>
      <c r="G6495" s="55">
        <v>6350506.5531122955</v>
      </c>
      <c r="H6495" s="55">
        <v>0</v>
      </c>
      <c r="I6495" s="55">
        <v>0</v>
      </c>
      <c r="J6495" s="55">
        <v>0</v>
      </c>
      <c r="K6495" s="55">
        <v>0</v>
      </c>
      <c r="L6495" s="55">
        <v>0</v>
      </c>
      <c r="M6495" s="56">
        <v>6350506.5531122955</v>
      </c>
    </row>
    <row r="6496" spans="1:13" x14ac:dyDescent="0.4">
      <c r="A6496" s="51"/>
      <c r="B6496" s="52">
        <v>6478</v>
      </c>
      <c r="C6496" s="52">
        <v>0</v>
      </c>
      <c r="D6496" s="52">
        <v>0</v>
      </c>
      <c r="E6496" s="52">
        <v>0</v>
      </c>
      <c r="F6496" s="52">
        <v>0</v>
      </c>
      <c r="G6496" s="52">
        <v>0</v>
      </c>
      <c r="H6496" s="52">
        <v>5924743.3674643906</v>
      </c>
      <c r="I6496" s="52">
        <v>0</v>
      </c>
      <c r="J6496" s="52">
        <v>0</v>
      </c>
      <c r="K6496" s="52">
        <v>0</v>
      </c>
      <c r="L6496" s="52">
        <v>0</v>
      </c>
      <c r="M6496" s="53">
        <v>5924743.3674643906</v>
      </c>
    </row>
    <row r="6497" spans="1:13" x14ac:dyDescent="0.4">
      <c r="A6497" s="54"/>
      <c r="B6497" s="55">
        <v>6479</v>
      </c>
      <c r="C6497" s="55">
        <v>0</v>
      </c>
      <c r="D6497" s="55">
        <v>0</v>
      </c>
      <c r="E6497" s="55">
        <v>9429678.996484112</v>
      </c>
      <c r="F6497" s="55">
        <v>0</v>
      </c>
      <c r="G6497" s="55">
        <v>0</v>
      </c>
      <c r="H6497" s="55">
        <v>0</v>
      </c>
      <c r="I6497" s="55">
        <v>0</v>
      </c>
      <c r="J6497" s="55">
        <v>0</v>
      </c>
      <c r="K6497" s="55">
        <v>0</v>
      </c>
      <c r="L6497" s="55">
        <v>0</v>
      </c>
      <c r="M6497" s="56">
        <v>9429678.996484112</v>
      </c>
    </row>
    <row r="6498" spans="1:13" x14ac:dyDescent="0.4">
      <c r="A6498" s="51"/>
      <c r="B6498" s="52">
        <v>6480</v>
      </c>
      <c r="C6498" s="52">
        <v>0</v>
      </c>
      <c r="D6498" s="52">
        <v>0</v>
      </c>
      <c r="E6498" s="52">
        <v>0</v>
      </c>
      <c r="F6498" s="52">
        <v>94967848.2807028</v>
      </c>
      <c r="G6498" s="52">
        <v>0</v>
      </c>
      <c r="H6498" s="52">
        <v>0</v>
      </c>
      <c r="I6498" s="52">
        <v>11731732.075078661</v>
      </c>
      <c r="J6498" s="52">
        <v>0</v>
      </c>
      <c r="K6498" s="52">
        <v>0</v>
      </c>
      <c r="L6498" s="52">
        <v>0</v>
      </c>
      <c r="M6498" s="53">
        <v>106699580.35578148</v>
      </c>
    </row>
    <row r="6499" spans="1:13" x14ac:dyDescent="0.4">
      <c r="A6499" s="54"/>
      <c r="B6499" s="55">
        <v>6481</v>
      </c>
      <c r="C6499" s="55">
        <v>0</v>
      </c>
      <c r="D6499" s="55">
        <v>0</v>
      </c>
      <c r="E6499" s="55">
        <v>0</v>
      </c>
      <c r="F6499" s="55">
        <v>0</v>
      </c>
      <c r="G6499" s="55">
        <v>0</v>
      </c>
      <c r="H6499" s="55">
        <v>0</v>
      </c>
      <c r="I6499" s="55">
        <v>0</v>
      </c>
      <c r="J6499" s="55">
        <v>0</v>
      </c>
      <c r="K6499" s="55">
        <v>0</v>
      </c>
      <c r="L6499" s="55">
        <v>6047483.3423412982</v>
      </c>
      <c r="M6499" s="56">
        <v>6047483.3423412982</v>
      </c>
    </row>
    <row r="6500" spans="1:13" x14ac:dyDescent="0.4">
      <c r="A6500" s="51"/>
      <c r="B6500" s="52">
        <v>6482</v>
      </c>
      <c r="C6500" s="52">
        <v>0</v>
      </c>
      <c r="D6500" s="52">
        <v>0</v>
      </c>
      <c r="E6500" s="52">
        <v>0</v>
      </c>
      <c r="F6500" s="52">
        <v>0</v>
      </c>
      <c r="G6500" s="52">
        <v>0</v>
      </c>
      <c r="H6500" s="52">
        <v>0</v>
      </c>
      <c r="I6500" s="52">
        <v>0</v>
      </c>
      <c r="J6500" s="52">
        <v>0</v>
      </c>
      <c r="K6500" s="52">
        <v>0</v>
      </c>
      <c r="L6500" s="52">
        <v>7006609.0279374318</v>
      </c>
      <c r="M6500" s="53">
        <v>15782474.194315288</v>
      </c>
    </row>
    <row r="6501" spans="1:13" x14ac:dyDescent="0.4">
      <c r="A6501" s="54"/>
      <c r="B6501" s="55">
        <v>6483</v>
      </c>
      <c r="C6501" s="55">
        <v>0</v>
      </c>
      <c r="D6501" s="55">
        <v>0</v>
      </c>
      <c r="E6501" s="55">
        <v>0</v>
      </c>
      <c r="F6501" s="55">
        <v>0</v>
      </c>
      <c r="G6501" s="55">
        <v>0</v>
      </c>
      <c r="H6501" s="55">
        <v>20301325.845389321</v>
      </c>
      <c r="I6501" s="55">
        <v>0</v>
      </c>
      <c r="J6501" s="55">
        <v>0</v>
      </c>
      <c r="K6501" s="55">
        <v>0</v>
      </c>
      <c r="L6501" s="55">
        <v>0</v>
      </c>
      <c r="M6501" s="56">
        <v>20301325.845389321</v>
      </c>
    </row>
    <row r="6502" spans="1:13" x14ac:dyDescent="0.4">
      <c r="A6502" s="51"/>
      <c r="B6502" s="52">
        <v>6484</v>
      </c>
      <c r="C6502" s="52">
        <v>0</v>
      </c>
      <c r="D6502" s="52">
        <v>0</v>
      </c>
      <c r="E6502" s="52">
        <v>0</v>
      </c>
      <c r="F6502" s="52">
        <v>0</v>
      </c>
      <c r="G6502" s="52">
        <v>0</v>
      </c>
      <c r="H6502" s="52">
        <v>0</v>
      </c>
      <c r="I6502" s="52">
        <v>0</v>
      </c>
      <c r="J6502" s="52">
        <v>0</v>
      </c>
      <c r="K6502" s="52">
        <v>0</v>
      </c>
      <c r="L6502" s="52">
        <v>0</v>
      </c>
      <c r="M6502" s="53">
        <v>0</v>
      </c>
    </row>
    <row r="6503" spans="1:13" x14ac:dyDescent="0.4">
      <c r="A6503" s="54"/>
      <c r="B6503" s="55">
        <v>6485</v>
      </c>
      <c r="C6503" s="55">
        <v>0</v>
      </c>
      <c r="D6503" s="55">
        <v>0</v>
      </c>
      <c r="E6503" s="55">
        <v>0</v>
      </c>
      <c r="F6503" s="55">
        <v>0</v>
      </c>
      <c r="G6503" s="55">
        <v>11613045.830685023</v>
      </c>
      <c r="H6503" s="55">
        <v>0</v>
      </c>
      <c r="I6503" s="55">
        <v>0</v>
      </c>
      <c r="J6503" s="55">
        <v>0</v>
      </c>
      <c r="K6503" s="55">
        <v>0</v>
      </c>
      <c r="L6503" s="55">
        <v>0</v>
      </c>
      <c r="M6503" s="56">
        <v>11613045.830685023</v>
      </c>
    </row>
    <row r="6504" spans="1:13" x14ac:dyDescent="0.4">
      <c r="A6504" s="51"/>
      <c r="B6504" s="52">
        <v>6486</v>
      </c>
      <c r="C6504" s="52">
        <v>0</v>
      </c>
      <c r="D6504" s="52">
        <v>17861575.175706103</v>
      </c>
      <c r="E6504" s="52">
        <v>0</v>
      </c>
      <c r="F6504" s="52">
        <v>0</v>
      </c>
      <c r="G6504" s="52">
        <v>0</v>
      </c>
      <c r="H6504" s="52">
        <v>0</v>
      </c>
      <c r="I6504" s="52">
        <v>0</v>
      </c>
      <c r="J6504" s="52">
        <v>0</v>
      </c>
      <c r="K6504" s="52">
        <v>0</v>
      </c>
      <c r="L6504" s="52">
        <v>0</v>
      </c>
      <c r="M6504" s="53">
        <v>17861575.175706103</v>
      </c>
    </row>
    <row r="6505" spans="1:13" x14ac:dyDescent="0.4">
      <c r="A6505" s="54"/>
      <c r="B6505" s="55">
        <v>6487</v>
      </c>
      <c r="C6505" s="55">
        <v>0</v>
      </c>
      <c r="D6505" s="55">
        <v>9866243.5854219608</v>
      </c>
      <c r="E6505" s="55">
        <v>0</v>
      </c>
      <c r="F6505" s="55">
        <v>0</v>
      </c>
      <c r="G6505" s="55">
        <v>0</v>
      </c>
      <c r="H6505" s="55">
        <v>0</v>
      </c>
      <c r="I6505" s="55">
        <v>0</v>
      </c>
      <c r="J6505" s="55">
        <v>0</v>
      </c>
      <c r="K6505" s="55">
        <v>0</v>
      </c>
      <c r="L6505" s="55">
        <v>0</v>
      </c>
      <c r="M6505" s="56">
        <v>20875574.633983675</v>
      </c>
    </row>
    <row r="6506" spans="1:13" x14ac:dyDescent="0.4">
      <c r="A6506" s="51"/>
      <c r="B6506" s="52">
        <v>6488</v>
      </c>
      <c r="C6506" s="52">
        <v>0</v>
      </c>
      <c r="D6506" s="52">
        <v>0</v>
      </c>
      <c r="E6506" s="52">
        <v>0</v>
      </c>
      <c r="F6506" s="52">
        <v>0</v>
      </c>
      <c r="G6506" s="52">
        <v>0</v>
      </c>
      <c r="H6506" s="52">
        <v>0</v>
      </c>
      <c r="I6506" s="52">
        <v>0</v>
      </c>
      <c r="J6506" s="52">
        <v>0</v>
      </c>
      <c r="K6506" s="52">
        <v>12014294.248960726</v>
      </c>
      <c r="L6506" s="52">
        <v>17162826.307813346</v>
      </c>
      <c r="M6506" s="53">
        <v>29177120.556774072</v>
      </c>
    </row>
    <row r="6507" spans="1:13" x14ac:dyDescent="0.4">
      <c r="A6507" s="54"/>
      <c r="B6507" s="55">
        <v>6489</v>
      </c>
      <c r="C6507" s="55">
        <v>0</v>
      </c>
      <c r="D6507" s="55">
        <v>0</v>
      </c>
      <c r="E6507" s="55">
        <v>0</v>
      </c>
      <c r="F6507" s="55">
        <v>135297660.7139315</v>
      </c>
      <c r="G6507" s="55">
        <v>5984558.3294826169</v>
      </c>
      <c r="H6507" s="55">
        <v>0</v>
      </c>
      <c r="I6507" s="55">
        <v>0</v>
      </c>
      <c r="J6507" s="55">
        <v>0</v>
      </c>
      <c r="K6507" s="55">
        <v>0</v>
      </c>
      <c r="L6507" s="55">
        <v>0</v>
      </c>
      <c r="M6507" s="56">
        <v>141282219.04341412</v>
      </c>
    </row>
    <row r="6508" spans="1:13" x14ac:dyDescent="0.4">
      <c r="A6508" s="51"/>
      <c r="B6508" s="52">
        <v>6490</v>
      </c>
      <c r="C6508" s="52">
        <v>8258330.415943698</v>
      </c>
      <c r="D6508" s="52">
        <v>0</v>
      </c>
      <c r="E6508" s="52">
        <v>0</v>
      </c>
      <c r="F6508" s="52">
        <v>0</v>
      </c>
      <c r="G6508" s="52">
        <v>0</v>
      </c>
      <c r="H6508" s="52">
        <v>0</v>
      </c>
      <c r="I6508" s="52">
        <v>8483753.2421923894</v>
      </c>
      <c r="J6508" s="52">
        <v>0</v>
      </c>
      <c r="K6508" s="52">
        <v>5851162.4639603654</v>
      </c>
      <c r="L6508" s="52">
        <v>8147091.9069086164</v>
      </c>
      <c r="M6508" s="53">
        <v>30740338.029005069</v>
      </c>
    </row>
    <row r="6509" spans="1:13" x14ac:dyDescent="0.4">
      <c r="A6509" s="54"/>
      <c r="B6509" s="55">
        <v>6491</v>
      </c>
      <c r="C6509" s="55">
        <v>0</v>
      </c>
      <c r="D6509" s="55">
        <v>0</v>
      </c>
      <c r="E6509" s="55">
        <v>0</v>
      </c>
      <c r="F6509" s="55">
        <v>0</v>
      </c>
      <c r="G6509" s="55">
        <v>0</v>
      </c>
      <c r="H6509" s="55">
        <v>0</v>
      </c>
      <c r="I6509" s="55">
        <v>0</v>
      </c>
      <c r="J6509" s="55">
        <v>0</v>
      </c>
      <c r="K6509" s="55">
        <v>0</v>
      </c>
      <c r="L6509" s="55">
        <v>0</v>
      </c>
      <c r="M6509" s="56">
        <v>7756187.7470340207</v>
      </c>
    </row>
    <row r="6510" spans="1:13" x14ac:dyDescent="0.4">
      <c r="A6510" s="51"/>
      <c r="B6510" s="52">
        <v>6492</v>
      </c>
      <c r="C6510" s="52">
        <v>0</v>
      </c>
      <c r="D6510" s="52">
        <v>13269177.178301454</v>
      </c>
      <c r="E6510" s="52">
        <v>45514696.357755139</v>
      </c>
      <c r="F6510" s="52">
        <v>0</v>
      </c>
      <c r="G6510" s="52">
        <v>0</v>
      </c>
      <c r="H6510" s="52">
        <v>0</v>
      </c>
      <c r="I6510" s="52">
        <v>0</v>
      </c>
      <c r="J6510" s="52">
        <v>0</v>
      </c>
      <c r="K6510" s="52">
        <v>0</v>
      </c>
      <c r="L6510" s="52">
        <v>6403948.9623523587</v>
      </c>
      <c r="M6510" s="53">
        <v>65187822.498408943</v>
      </c>
    </row>
    <row r="6511" spans="1:13" x14ac:dyDescent="0.4">
      <c r="A6511" s="54"/>
      <c r="B6511" s="55">
        <v>6493</v>
      </c>
      <c r="C6511" s="55">
        <v>0</v>
      </c>
      <c r="D6511" s="55">
        <v>0</v>
      </c>
      <c r="E6511" s="55">
        <v>0</v>
      </c>
      <c r="F6511" s="55">
        <v>0</v>
      </c>
      <c r="G6511" s="55">
        <v>0</v>
      </c>
      <c r="H6511" s="55">
        <v>14544409.205175268</v>
      </c>
      <c r="I6511" s="55">
        <v>0</v>
      </c>
      <c r="J6511" s="55">
        <v>0</v>
      </c>
      <c r="K6511" s="55">
        <v>0</v>
      </c>
      <c r="L6511" s="55">
        <v>24757968.971449316</v>
      </c>
      <c r="M6511" s="56">
        <v>39302378.176624581</v>
      </c>
    </row>
    <row r="6512" spans="1:13" x14ac:dyDescent="0.4">
      <c r="A6512" s="51"/>
      <c r="B6512" s="52">
        <v>6494</v>
      </c>
      <c r="C6512" s="52">
        <v>0</v>
      </c>
      <c r="D6512" s="52">
        <v>0</v>
      </c>
      <c r="E6512" s="52">
        <v>0</v>
      </c>
      <c r="F6512" s="52">
        <v>0</v>
      </c>
      <c r="G6512" s="52">
        <v>0</v>
      </c>
      <c r="H6512" s="52">
        <v>0</v>
      </c>
      <c r="I6512" s="52">
        <v>0</v>
      </c>
      <c r="J6512" s="52">
        <v>0</v>
      </c>
      <c r="K6512" s="52">
        <v>0</v>
      </c>
      <c r="L6512" s="52">
        <v>32184497.26192065</v>
      </c>
      <c r="M6512" s="53">
        <v>32184497.26192065</v>
      </c>
    </row>
    <row r="6513" spans="1:13" x14ac:dyDescent="0.4">
      <c r="A6513" s="54"/>
      <c r="B6513" s="55">
        <v>6495</v>
      </c>
      <c r="C6513" s="55">
        <v>0</v>
      </c>
      <c r="D6513" s="55">
        <v>0</v>
      </c>
      <c r="E6513" s="55">
        <v>0</v>
      </c>
      <c r="F6513" s="55">
        <v>0</v>
      </c>
      <c r="G6513" s="55">
        <v>8898732.0651218034</v>
      </c>
      <c r="H6513" s="55">
        <v>0</v>
      </c>
      <c r="I6513" s="55">
        <v>0</v>
      </c>
      <c r="J6513" s="55">
        <v>0</v>
      </c>
      <c r="K6513" s="55">
        <v>0</v>
      </c>
      <c r="L6513" s="55">
        <v>0</v>
      </c>
      <c r="M6513" s="56">
        <v>8898732.0651218034</v>
      </c>
    </row>
    <row r="6514" spans="1:13" x14ac:dyDescent="0.4">
      <c r="A6514" s="51"/>
      <c r="B6514" s="52">
        <v>6496</v>
      </c>
      <c r="C6514" s="52">
        <v>0</v>
      </c>
      <c r="D6514" s="52">
        <v>0</v>
      </c>
      <c r="E6514" s="52">
        <v>0</v>
      </c>
      <c r="F6514" s="52">
        <v>0</v>
      </c>
      <c r="G6514" s="52">
        <v>0</v>
      </c>
      <c r="H6514" s="52">
        <v>0</v>
      </c>
      <c r="I6514" s="52">
        <v>5820173.2005426865</v>
      </c>
      <c r="J6514" s="52">
        <v>0</v>
      </c>
      <c r="K6514" s="52">
        <v>0</v>
      </c>
      <c r="L6514" s="52">
        <v>0</v>
      </c>
      <c r="M6514" s="53">
        <v>5820173.2005426865</v>
      </c>
    </row>
    <row r="6515" spans="1:13" x14ac:dyDescent="0.4">
      <c r="A6515" s="54"/>
      <c r="B6515" s="55">
        <v>6497</v>
      </c>
      <c r="C6515" s="55">
        <v>0</v>
      </c>
      <c r="D6515" s="55">
        <v>0</v>
      </c>
      <c r="E6515" s="55">
        <v>0</v>
      </c>
      <c r="F6515" s="55">
        <v>0</v>
      </c>
      <c r="G6515" s="55">
        <v>0</v>
      </c>
      <c r="H6515" s="55">
        <v>0</v>
      </c>
      <c r="I6515" s="55">
        <v>0</v>
      </c>
      <c r="J6515" s="55">
        <v>0</v>
      </c>
      <c r="K6515" s="55">
        <v>0</v>
      </c>
      <c r="L6515" s="55">
        <v>0</v>
      </c>
      <c r="M6515" s="56">
        <v>0</v>
      </c>
    </row>
    <row r="6516" spans="1:13" x14ac:dyDescent="0.4">
      <c r="A6516" s="51"/>
      <c r="B6516" s="52">
        <v>6498</v>
      </c>
      <c r="C6516" s="52">
        <v>0</v>
      </c>
      <c r="D6516" s="52">
        <v>0</v>
      </c>
      <c r="E6516" s="52">
        <v>5756965.9721380416</v>
      </c>
      <c r="F6516" s="52">
        <v>42799406.883624598</v>
      </c>
      <c r="G6516" s="52">
        <v>6485053.5133681949</v>
      </c>
      <c r="H6516" s="52">
        <v>0</v>
      </c>
      <c r="I6516" s="52">
        <v>0</v>
      </c>
      <c r="J6516" s="52">
        <v>0</v>
      </c>
      <c r="K6516" s="52">
        <v>0</v>
      </c>
      <c r="L6516" s="52">
        <v>0</v>
      </c>
      <c r="M6516" s="53">
        <v>55041426.369130835</v>
      </c>
    </row>
    <row r="6517" spans="1:13" x14ac:dyDescent="0.4">
      <c r="A6517" s="54"/>
      <c r="B6517" s="55">
        <v>6499</v>
      </c>
      <c r="C6517" s="55">
        <v>0</v>
      </c>
      <c r="D6517" s="55">
        <v>0</v>
      </c>
      <c r="E6517" s="55">
        <v>9039565.5053775534</v>
      </c>
      <c r="F6517" s="55">
        <v>0</v>
      </c>
      <c r="G6517" s="55">
        <v>0</v>
      </c>
      <c r="H6517" s="55">
        <v>0</v>
      </c>
      <c r="I6517" s="55">
        <v>0</v>
      </c>
      <c r="J6517" s="55">
        <v>0</v>
      </c>
      <c r="K6517" s="55">
        <v>8654505.1187641844</v>
      </c>
      <c r="L6517" s="55">
        <v>0</v>
      </c>
      <c r="M6517" s="56">
        <v>17694070.624141738</v>
      </c>
    </row>
    <row r="6518" spans="1:13" x14ac:dyDescent="0.4">
      <c r="A6518" s="51"/>
      <c r="B6518" s="52">
        <v>6500</v>
      </c>
      <c r="C6518" s="52">
        <v>194830758.10522735</v>
      </c>
      <c r="D6518" s="52">
        <v>0</v>
      </c>
      <c r="E6518" s="52">
        <v>0</v>
      </c>
      <c r="F6518" s="52">
        <v>0</v>
      </c>
      <c r="G6518" s="52">
        <v>0</v>
      </c>
      <c r="H6518" s="52">
        <v>0</v>
      </c>
      <c r="I6518" s="52">
        <v>0</v>
      </c>
      <c r="J6518" s="52">
        <v>0</v>
      </c>
      <c r="K6518" s="52">
        <v>0</v>
      </c>
      <c r="L6518" s="52">
        <v>8455626.2891266271</v>
      </c>
      <c r="M6518" s="53">
        <v>203286384.39435399</v>
      </c>
    </row>
    <row r="6519" spans="1:13" x14ac:dyDescent="0.4">
      <c r="A6519" s="54"/>
      <c r="B6519" s="55">
        <v>6501</v>
      </c>
      <c r="C6519" s="55">
        <v>0</v>
      </c>
      <c r="D6519" s="55">
        <v>0</v>
      </c>
      <c r="E6519" s="55">
        <v>0</v>
      </c>
      <c r="F6519" s="55">
        <v>0</v>
      </c>
      <c r="G6519" s="55">
        <v>0</v>
      </c>
      <c r="H6519" s="55">
        <v>0</v>
      </c>
      <c r="I6519" s="55">
        <v>0</v>
      </c>
      <c r="J6519" s="55">
        <v>0</v>
      </c>
      <c r="K6519" s="55">
        <v>0</v>
      </c>
      <c r="L6519" s="55">
        <v>0</v>
      </c>
      <c r="M6519" s="56">
        <v>0</v>
      </c>
    </row>
    <row r="6520" spans="1:13" x14ac:dyDescent="0.4">
      <c r="A6520" s="51"/>
      <c r="B6520" s="52">
        <v>6502</v>
      </c>
      <c r="C6520" s="52">
        <v>0</v>
      </c>
      <c r="D6520" s="52">
        <v>0</v>
      </c>
      <c r="E6520" s="52">
        <v>0</v>
      </c>
      <c r="F6520" s="52">
        <v>0</v>
      </c>
      <c r="G6520" s="52">
        <v>0</v>
      </c>
      <c r="H6520" s="52">
        <v>0</v>
      </c>
      <c r="I6520" s="52">
        <v>9062291.9183838591</v>
      </c>
      <c r="J6520" s="52">
        <v>0</v>
      </c>
      <c r="K6520" s="52">
        <v>0</v>
      </c>
      <c r="L6520" s="52">
        <v>10683547.323868634</v>
      </c>
      <c r="M6520" s="53">
        <v>19745839.242252495</v>
      </c>
    </row>
    <row r="6521" spans="1:13" x14ac:dyDescent="0.4">
      <c r="A6521" s="54"/>
      <c r="B6521" s="55">
        <v>6503</v>
      </c>
      <c r="C6521" s="55">
        <v>0</v>
      </c>
      <c r="D6521" s="55">
        <v>0</v>
      </c>
      <c r="E6521" s="55">
        <v>0</v>
      </c>
      <c r="F6521" s="55">
        <v>0</v>
      </c>
      <c r="G6521" s="55">
        <v>0</v>
      </c>
      <c r="H6521" s="55">
        <v>21813104.942794032</v>
      </c>
      <c r="I6521" s="55">
        <v>0</v>
      </c>
      <c r="J6521" s="55">
        <v>0</v>
      </c>
      <c r="K6521" s="55">
        <v>0</v>
      </c>
      <c r="L6521" s="55">
        <v>0</v>
      </c>
      <c r="M6521" s="56">
        <v>28842845.198135342</v>
      </c>
    </row>
    <row r="6522" spans="1:13" x14ac:dyDescent="0.4">
      <c r="A6522" s="51"/>
      <c r="B6522" s="52">
        <v>6504</v>
      </c>
      <c r="C6522" s="52">
        <v>0</v>
      </c>
      <c r="D6522" s="52">
        <v>7629800.9927400723</v>
      </c>
      <c r="E6522" s="52">
        <v>0</v>
      </c>
      <c r="F6522" s="52">
        <v>0</v>
      </c>
      <c r="G6522" s="52">
        <v>0</v>
      </c>
      <c r="H6522" s="52">
        <v>0</v>
      </c>
      <c r="I6522" s="52">
        <v>0</v>
      </c>
      <c r="J6522" s="52">
        <v>0</v>
      </c>
      <c r="K6522" s="52">
        <v>0</v>
      </c>
      <c r="L6522" s="52">
        <v>305887405.53844148</v>
      </c>
      <c r="M6522" s="53">
        <v>313517206.53118157</v>
      </c>
    </row>
    <row r="6523" spans="1:13" x14ac:dyDescent="0.4">
      <c r="A6523" s="54"/>
      <c r="B6523" s="55">
        <v>6505</v>
      </c>
      <c r="C6523" s="55">
        <v>0</v>
      </c>
      <c r="D6523" s="55">
        <v>0</v>
      </c>
      <c r="E6523" s="55">
        <v>0</v>
      </c>
      <c r="F6523" s="55">
        <v>0</v>
      </c>
      <c r="G6523" s="55">
        <v>0</v>
      </c>
      <c r="H6523" s="55">
        <v>0</v>
      </c>
      <c r="I6523" s="55">
        <v>0</v>
      </c>
      <c r="J6523" s="55">
        <v>0</v>
      </c>
      <c r="K6523" s="55">
        <v>0</v>
      </c>
      <c r="L6523" s="55">
        <v>0</v>
      </c>
      <c r="M6523" s="56">
        <v>0</v>
      </c>
    </row>
    <row r="6524" spans="1:13" x14ac:dyDescent="0.4">
      <c r="A6524" s="51"/>
      <c r="B6524" s="52">
        <v>6506</v>
      </c>
      <c r="C6524" s="52">
        <v>0</v>
      </c>
      <c r="D6524" s="52">
        <v>0</v>
      </c>
      <c r="E6524" s="52">
        <v>0</v>
      </c>
      <c r="F6524" s="52">
        <v>10675404.410161654</v>
      </c>
      <c r="G6524" s="52">
        <v>0</v>
      </c>
      <c r="H6524" s="52">
        <v>0</v>
      </c>
      <c r="I6524" s="52">
        <v>0</v>
      </c>
      <c r="J6524" s="52">
        <v>0</v>
      </c>
      <c r="K6524" s="52">
        <v>0</v>
      </c>
      <c r="L6524" s="52">
        <v>0</v>
      </c>
      <c r="M6524" s="53">
        <v>10675404.410161654</v>
      </c>
    </row>
    <row r="6525" spans="1:13" x14ac:dyDescent="0.4">
      <c r="A6525" s="54"/>
      <c r="B6525" s="55">
        <v>6507</v>
      </c>
      <c r="C6525" s="55">
        <v>0</v>
      </c>
      <c r="D6525" s="55">
        <v>0</v>
      </c>
      <c r="E6525" s="55">
        <v>0</v>
      </c>
      <c r="F6525" s="55">
        <v>0</v>
      </c>
      <c r="G6525" s="55">
        <v>0</v>
      </c>
      <c r="H6525" s="55">
        <v>0</v>
      </c>
      <c r="I6525" s="55">
        <v>0</v>
      </c>
      <c r="J6525" s="55">
        <v>0</v>
      </c>
      <c r="K6525" s="55">
        <v>72700852.417069241</v>
      </c>
      <c r="L6525" s="55">
        <v>0</v>
      </c>
      <c r="M6525" s="56">
        <v>72700852.417069241</v>
      </c>
    </row>
    <row r="6526" spans="1:13" x14ac:dyDescent="0.4">
      <c r="A6526" s="51"/>
      <c r="B6526" s="52">
        <v>6508</v>
      </c>
      <c r="C6526" s="52">
        <v>0</v>
      </c>
      <c r="D6526" s="52">
        <v>0</v>
      </c>
      <c r="E6526" s="52">
        <v>24123626.798238177</v>
      </c>
      <c r="F6526" s="52">
        <v>0</v>
      </c>
      <c r="G6526" s="52">
        <v>17892245.637873255</v>
      </c>
      <c r="H6526" s="52">
        <v>0</v>
      </c>
      <c r="I6526" s="52">
        <v>0</v>
      </c>
      <c r="J6526" s="52">
        <v>0</v>
      </c>
      <c r="K6526" s="52">
        <v>0</v>
      </c>
      <c r="L6526" s="52">
        <v>0</v>
      </c>
      <c r="M6526" s="53">
        <v>42015872.436111435</v>
      </c>
    </row>
    <row r="6527" spans="1:13" x14ac:dyDescent="0.4">
      <c r="A6527" s="54"/>
      <c r="B6527" s="55">
        <v>6509</v>
      </c>
      <c r="C6527" s="55">
        <v>0</v>
      </c>
      <c r="D6527" s="55">
        <v>0</v>
      </c>
      <c r="E6527" s="55">
        <v>0</v>
      </c>
      <c r="F6527" s="55">
        <v>0</v>
      </c>
      <c r="G6527" s="55">
        <v>0</v>
      </c>
      <c r="H6527" s="55">
        <v>0</v>
      </c>
      <c r="I6527" s="55">
        <v>0</v>
      </c>
      <c r="J6527" s="55">
        <v>0</v>
      </c>
      <c r="K6527" s="55">
        <v>0</v>
      </c>
      <c r="L6527" s="55">
        <v>0</v>
      </c>
      <c r="M6527" s="56">
        <v>0</v>
      </c>
    </row>
    <row r="6528" spans="1:13" x14ac:dyDescent="0.4">
      <c r="A6528" s="51"/>
      <c r="B6528" s="52">
        <v>6510</v>
      </c>
      <c r="C6528" s="52">
        <v>0</v>
      </c>
      <c r="D6528" s="52">
        <v>0</v>
      </c>
      <c r="E6528" s="52">
        <v>0</v>
      </c>
      <c r="F6528" s="52">
        <v>0</v>
      </c>
      <c r="G6528" s="52">
        <v>0</v>
      </c>
      <c r="H6528" s="52">
        <v>0</v>
      </c>
      <c r="I6528" s="52">
        <v>0</v>
      </c>
      <c r="J6528" s="52">
        <v>0</v>
      </c>
      <c r="K6528" s="52">
        <v>34588943.300188079</v>
      </c>
      <c r="L6528" s="52">
        <v>0</v>
      </c>
      <c r="M6528" s="53">
        <v>34588943.300188079</v>
      </c>
    </row>
    <row r="6529" spans="1:13" x14ac:dyDescent="0.4">
      <c r="A6529" s="54"/>
      <c r="B6529" s="55">
        <v>6511</v>
      </c>
      <c r="C6529" s="55">
        <v>0</v>
      </c>
      <c r="D6529" s="55">
        <v>0</v>
      </c>
      <c r="E6529" s="55">
        <v>0</v>
      </c>
      <c r="F6529" s="55">
        <v>0</v>
      </c>
      <c r="G6529" s="55">
        <v>0</v>
      </c>
      <c r="H6529" s="55">
        <v>0</v>
      </c>
      <c r="I6529" s="55">
        <v>0</v>
      </c>
      <c r="J6529" s="55">
        <v>0</v>
      </c>
      <c r="K6529" s="55">
        <v>0</v>
      </c>
      <c r="L6529" s="55">
        <v>0</v>
      </c>
      <c r="M6529" s="56">
        <v>0</v>
      </c>
    </row>
    <row r="6530" spans="1:13" x14ac:dyDescent="0.4">
      <c r="A6530" s="51"/>
      <c r="B6530" s="52">
        <v>6512</v>
      </c>
      <c r="C6530" s="52">
        <v>0</v>
      </c>
      <c r="D6530" s="52">
        <v>0</v>
      </c>
      <c r="E6530" s="52">
        <v>0</v>
      </c>
      <c r="F6530" s="52">
        <v>8541783.0210196469</v>
      </c>
      <c r="G6530" s="52">
        <v>0</v>
      </c>
      <c r="H6530" s="52">
        <v>0</v>
      </c>
      <c r="I6530" s="52">
        <v>0</v>
      </c>
      <c r="J6530" s="52">
        <v>0</v>
      </c>
      <c r="K6530" s="52">
        <v>0</v>
      </c>
      <c r="L6530" s="52">
        <v>0</v>
      </c>
      <c r="M6530" s="53">
        <v>8541783.0210196469</v>
      </c>
    </row>
    <row r="6531" spans="1:13" x14ac:dyDescent="0.4">
      <c r="A6531" s="54"/>
      <c r="B6531" s="55">
        <v>6513</v>
      </c>
      <c r="C6531" s="55">
        <v>0</v>
      </c>
      <c r="D6531" s="55">
        <v>0</v>
      </c>
      <c r="E6531" s="55">
        <v>0</v>
      </c>
      <c r="F6531" s="55">
        <v>0</v>
      </c>
      <c r="G6531" s="55">
        <v>0</v>
      </c>
      <c r="H6531" s="55">
        <v>0</v>
      </c>
      <c r="I6531" s="55">
        <v>0</v>
      </c>
      <c r="J6531" s="55">
        <v>0</v>
      </c>
      <c r="K6531" s="55">
        <v>0</v>
      </c>
      <c r="L6531" s="55">
        <v>0</v>
      </c>
      <c r="M6531" s="56">
        <v>0</v>
      </c>
    </row>
    <row r="6532" spans="1:13" x14ac:dyDescent="0.4">
      <c r="A6532" s="51"/>
      <c r="B6532" s="52">
        <v>6514</v>
      </c>
      <c r="C6532" s="52">
        <v>0</v>
      </c>
      <c r="D6532" s="52">
        <v>0</v>
      </c>
      <c r="E6532" s="52">
        <v>0</v>
      </c>
      <c r="F6532" s="52">
        <v>0</v>
      </c>
      <c r="G6532" s="52">
        <v>0</v>
      </c>
      <c r="H6532" s="52">
        <v>0</v>
      </c>
      <c r="I6532" s="52">
        <v>0</v>
      </c>
      <c r="J6532" s="52">
        <v>0</v>
      </c>
      <c r="K6532" s="52">
        <v>0</v>
      </c>
      <c r="L6532" s="52">
        <v>0</v>
      </c>
      <c r="M6532" s="53">
        <v>0</v>
      </c>
    </row>
    <row r="6533" spans="1:13" x14ac:dyDescent="0.4">
      <c r="A6533" s="54"/>
      <c r="B6533" s="55">
        <v>6515</v>
      </c>
      <c r="C6533" s="55">
        <v>0</v>
      </c>
      <c r="D6533" s="55">
        <v>0</v>
      </c>
      <c r="E6533" s="55">
        <v>0</v>
      </c>
      <c r="F6533" s="55">
        <v>0</v>
      </c>
      <c r="G6533" s="55">
        <v>0</v>
      </c>
      <c r="H6533" s="55">
        <v>0</v>
      </c>
      <c r="I6533" s="55">
        <v>0</v>
      </c>
      <c r="J6533" s="55">
        <v>0</v>
      </c>
      <c r="K6533" s="55">
        <v>0</v>
      </c>
      <c r="L6533" s="55">
        <v>0</v>
      </c>
      <c r="M6533" s="56">
        <v>0</v>
      </c>
    </row>
    <row r="6534" spans="1:13" x14ac:dyDescent="0.4">
      <c r="A6534" s="51"/>
      <c r="B6534" s="52">
        <v>6516</v>
      </c>
      <c r="C6534" s="52">
        <v>0</v>
      </c>
      <c r="D6534" s="52">
        <v>0</v>
      </c>
      <c r="E6534" s="52">
        <v>0</v>
      </c>
      <c r="F6534" s="52">
        <v>0</v>
      </c>
      <c r="G6534" s="52">
        <v>46354311.66459734</v>
      </c>
      <c r="H6534" s="52">
        <v>0</v>
      </c>
      <c r="I6534" s="52">
        <v>0</v>
      </c>
      <c r="J6534" s="52">
        <v>0</v>
      </c>
      <c r="K6534" s="52">
        <v>0</v>
      </c>
      <c r="L6534" s="52">
        <v>0</v>
      </c>
      <c r="M6534" s="53">
        <v>46354311.66459734</v>
      </c>
    </row>
    <row r="6535" spans="1:13" x14ac:dyDescent="0.4">
      <c r="A6535" s="54"/>
      <c r="B6535" s="55">
        <v>6517</v>
      </c>
      <c r="C6535" s="55">
        <v>0</v>
      </c>
      <c r="D6535" s="55">
        <v>0</v>
      </c>
      <c r="E6535" s="55">
        <v>0</v>
      </c>
      <c r="F6535" s="55">
        <v>0</v>
      </c>
      <c r="G6535" s="55">
        <v>0</v>
      </c>
      <c r="H6535" s="55">
        <v>0</v>
      </c>
      <c r="I6535" s="55">
        <v>0</v>
      </c>
      <c r="J6535" s="55">
        <v>0</v>
      </c>
      <c r="K6535" s="55">
        <v>0</v>
      </c>
      <c r="L6535" s="55">
        <v>0</v>
      </c>
      <c r="M6535" s="56">
        <v>11881612.228748525</v>
      </c>
    </row>
    <row r="6536" spans="1:13" x14ac:dyDescent="0.4">
      <c r="A6536" s="51"/>
      <c r="B6536" s="52">
        <v>6518</v>
      </c>
      <c r="C6536" s="52">
        <v>0</v>
      </c>
      <c r="D6536" s="52">
        <v>0</v>
      </c>
      <c r="E6536" s="52">
        <v>0</v>
      </c>
      <c r="F6536" s="52">
        <v>0</v>
      </c>
      <c r="G6536" s="52">
        <v>0</v>
      </c>
      <c r="H6536" s="52">
        <v>0</v>
      </c>
      <c r="I6536" s="52">
        <v>0</v>
      </c>
      <c r="J6536" s="52">
        <v>0</v>
      </c>
      <c r="K6536" s="52">
        <v>0</v>
      </c>
      <c r="L6536" s="52">
        <v>0</v>
      </c>
      <c r="M6536" s="53">
        <v>0</v>
      </c>
    </row>
    <row r="6537" spans="1:13" x14ac:dyDescent="0.4">
      <c r="A6537" s="54"/>
      <c r="B6537" s="55">
        <v>6519</v>
      </c>
      <c r="C6537" s="55">
        <v>6004956.9890745282</v>
      </c>
      <c r="D6537" s="55">
        <v>0</v>
      </c>
      <c r="E6537" s="55">
        <v>0</v>
      </c>
      <c r="F6537" s="55">
        <v>0</v>
      </c>
      <c r="G6537" s="55">
        <v>7058230.3787751421</v>
      </c>
      <c r="H6537" s="55">
        <v>0</v>
      </c>
      <c r="I6537" s="55">
        <v>0</v>
      </c>
      <c r="J6537" s="55">
        <v>55788411.551279649</v>
      </c>
      <c r="K6537" s="55">
        <v>0</v>
      </c>
      <c r="L6537" s="55">
        <v>0</v>
      </c>
      <c r="M6537" s="56">
        <v>13063187.36784967</v>
      </c>
    </row>
    <row r="6538" spans="1:13" x14ac:dyDescent="0.4">
      <c r="A6538" s="51"/>
      <c r="B6538" s="52">
        <v>6520</v>
      </c>
      <c r="C6538" s="52">
        <v>0</v>
      </c>
      <c r="D6538" s="52">
        <v>0</v>
      </c>
      <c r="E6538" s="52">
        <v>0</v>
      </c>
      <c r="F6538" s="52">
        <v>0</v>
      </c>
      <c r="G6538" s="52">
        <v>8366613.7153065149</v>
      </c>
      <c r="H6538" s="52">
        <v>0</v>
      </c>
      <c r="I6538" s="52">
        <v>6943835.4754956709</v>
      </c>
      <c r="J6538" s="52">
        <v>0</v>
      </c>
      <c r="K6538" s="52">
        <v>0</v>
      </c>
      <c r="L6538" s="52">
        <v>0</v>
      </c>
      <c r="M6538" s="53">
        <v>15310449.190802189</v>
      </c>
    </row>
    <row r="6539" spans="1:13" x14ac:dyDescent="0.4">
      <c r="A6539" s="54"/>
      <c r="B6539" s="55">
        <v>6521</v>
      </c>
      <c r="C6539" s="55">
        <v>6844308.6116499268</v>
      </c>
      <c r="D6539" s="55">
        <v>0</v>
      </c>
      <c r="E6539" s="55">
        <v>0</v>
      </c>
      <c r="F6539" s="55">
        <v>0</v>
      </c>
      <c r="G6539" s="55">
        <v>0</v>
      </c>
      <c r="H6539" s="55">
        <v>0</v>
      </c>
      <c r="I6539" s="55">
        <v>0</v>
      </c>
      <c r="J6539" s="55">
        <v>0</v>
      </c>
      <c r="K6539" s="55">
        <v>0</v>
      </c>
      <c r="L6539" s="55">
        <v>0</v>
      </c>
      <c r="M6539" s="56">
        <v>6844308.6116499268</v>
      </c>
    </row>
    <row r="6540" spans="1:13" x14ac:dyDescent="0.4">
      <c r="A6540" s="51"/>
      <c r="B6540" s="52">
        <v>6522</v>
      </c>
      <c r="C6540" s="52">
        <v>0</v>
      </c>
      <c r="D6540" s="52">
        <v>0</v>
      </c>
      <c r="E6540" s="52">
        <v>0</v>
      </c>
      <c r="F6540" s="52">
        <v>10951632.026444238</v>
      </c>
      <c r="G6540" s="52">
        <v>0</v>
      </c>
      <c r="H6540" s="52">
        <v>0</v>
      </c>
      <c r="I6540" s="52">
        <v>0</v>
      </c>
      <c r="J6540" s="52">
        <v>0</v>
      </c>
      <c r="K6540" s="52">
        <v>10056787.590752814</v>
      </c>
      <c r="L6540" s="52">
        <v>0</v>
      </c>
      <c r="M6540" s="53">
        <v>29062585.684212364</v>
      </c>
    </row>
    <row r="6541" spans="1:13" x14ac:dyDescent="0.4">
      <c r="A6541" s="54"/>
      <c r="B6541" s="55">
        <v>6523</v>
      </c>
      <c r="C6541" s="55">
        <v>6933013.7097557681</v>
      </c>
      <c r="D6541" s="55">
        <v>6126685.5729760826</v>
      </c>
      <c r="E6541" s="55">
        <v>0</v>
      </c>
      <c r="F6541" s="55">
        <v>0</v>
      </c>
      <c r="G6541" s="55">
        <v>0</v>
      </c>
      <c r="H6541" s="55">
        <v>69986142.465292662</v>
      </c>
      <c r="I6541" s="55">
        <v>0</v>
      </c>
      <c r="J6541" s="55">
        <v>0</v>
      </c>
      <c r="K6541" s="55">
        <v>0</v>
      </c>
      <c r="L6541" s="55">
        <v>0</v>
      </c>
      <c r="M6541" s="56">
        <v>83045841.748024508</v>
      </c>
    </row>
    <row r="6542" spans="1:13" x14ac:dyDescent="0.4">
      <c r="A6542" s="51"/>
      <c r="B6542" s="52">
        <v>6524</v>
      </c>
      <c r="C6542" s="52">
        <v>0</v>
      </c>
      <c r="D6542" s="52">
        <v>0</v>
      </c>
      <c r="E6542" s="52">
        <v>0</v>
      </c>
      <c r="F6542" s="52">
        <v>0</v>
      </c>
      <c r="G6542" s="52">
        <v>0</v>
      </c>
      <c r="H6542" s="52">
        <v>0</v>
      </c>
      <c r="I6542" s="52">
        <v>0</v>
      </c>
      <c r="J6542" s="52">
        <v>0</v>
      </c>
      <c r="K6542" s="52">
        <v>0</v>
      </c>
      <c r="L6542" s="52">
        <v>0</v>
      </c>
      <c r="M6542" s="53">
        <v>6914178.0672931802</v>
      </c>
    </row>
    <row r="6543" spans="1:13" x14ac:dyDescent="0.4">
      <c r="A6543" s="54"/>
      <c r="B6543" s="55">
        <v>6525</v>
      </c>
      <c r="C6543" s="55">
        <v>0</v>
      </c>
      <c r="D6543" s="55">
        <v>0</v>
      </c>
      <c r="E6543" s="55">
        <v>0</v>
      </c>
      <c r="F6543" s="55">
        <v>0</v>
      </c>
      <c r="G6543" s="55">
        <v>0</v>
      </c>
      <c r="H6543" s="55">
        <v>0</v>
      </c>
      <c r="I6543" s="55">
        <v>0</v>
      </c>
      <c r="J6543" s="55">
        <v>0</v>
      </c>
      <c r="K6543" s="55">
        <v>7824309.0362667395</v>
      </c>
      <c r="L6543" s="55">
        <v>0</v>
      </c>
      <c r="M6543" s="56">
        <v>7824309.0362667395</v>
      </c>
    </row>
    <row r="6544" spans="1:13" x14ac:dyDescent="0.4">
      <c r="A6544" s="51"/>
      <c r="B6544" s="52">
        <v>6526</v>
      </c>
      <c r="C6544" s="52">
        <v>0</v>
      </c>
      <c r="D6544" s="52">
        <v>0</v>
      </c>
      <c r="E6544" s="52">
        <v>0</v>
      </c>
      <c r="F6544" s="52">
        <v>0</v>
      </c>
      <c r="G6544" s="52">
        <v>0</v>
      </c>
      <c r="H6544" s="52">
        <v>0</v>
      </c>
      <c r="I6544" s="52">
        <v>0</v>
      </c>
      <c r="J6544" s="52">
        <v>0</v>
      </c>
      <c r="K6544" s="52">
        <v>0</v>
      </c>
      <c r="L6544" s="52">
        <v>25428623.619288865</v>
      </c>
      <c r="M6544" s="53">
        <v>25428623.619288865</v>
      </c>
    </row>
    <row r="6545" spans="1:13" x14ac:dyDescent="0.4">
      <c r="A6545" s="54"/>
      <c r="B6545" s="55">
        <v>6527</v>
      </c>
      <c r="C6545" s="55">
        <v>0</v>
      </c>
      <c r="D6545" s="55">
        <v>0</v>
      </c>
      <c r="E6545" s="55">
        <v>0</v>
      </c>
      <c r="F6545" s="55">
        <v>0</v>
      </c>
      <c r="G6545" s="55">
        <v>0</v>
      </c>
      <c r="H6545" s="55">
        <v>0</v>
      </c>
      <c r="I6545" s="55">
        <v>0</v>
      </c>
      <c r="J6545" s="55">
        <v>0</v>
      </c>
      <c r="K6545" s="55">
        <v>6574659.6118305922</v>
      </c>
      <c r="L6545" s="55">
        <v>0</v>
      </c>
      <c r="M6545" s="56">
        <v>6574659.6118305922</v>
      </c>
    </row>
    <row r="6546" spans="1:13" x14ac:dyDescent="0.4">
      <c r="A6546" s="51"/>
      <c r="B6546" s="52">
        <v>6528</v>
      </c>
      <c r="C6546" s="52">
        <v>0</v>
      </c>
      <c r="D6546" s="52">
        <v>0</v>
      </c>
      <c r="E6546" s="52">
        <v>0</v>
      </c>
      <c r="F6546" s="52">
        <v>0</v>
      </c>
      <c r="G6546" s="52">
        <v>0</v>
      </c>
      <c r="H6546" s="52">
        <v>125027940.14670248</v>
      </c>
      <c r="I6546" s="52">
        <v>0</v>
      </c>
      <c r="J6546" s="52">
        <v>0</v>
      </c>
      <c r="K6546" s="52">
        <v>0</v>
      </c>
      <c r="L6546" s="52">
        <v>0</v>
      </c>
      <c r="M6546" s="53">
        <v>125027940.14670248</v>
      </c>
    </row>
    <row r="6547" spans="1:13" x14ac:dyDescent="0.4">
      <c r="A6547" s="54"/>
      <c r="B6547" s="55">
        <v>6529</v>
      </c>
      <c r="C6547" s="55">
        <v>0</v>
      </c>
      <c r="D6547" s="55">
        <v>0</v>
      </c>
      <c r="E6547" s="55">
        <v>0</v>
      </c>
      <c r="F6547" s="55">
        <v>0</v>
      </c>
      <c r="G6547" s="55">
        <v>0</v>
      </c>
      <c r="H6547" s="55">
        <v>0</v>
      </c>
      <c r="I6547" s="55">
        <v>6142816.1597979963</v>
      </c>
      <c r="J6547" s="55">
        <v>0</v>
      </c>
      <c r="K6547" s="55">
        <v>0</v>
      </c>
      <c r="L6547" s="55">
        <v>0</v>
      </c>
      <c r="M6547" s="56">
        <v>6142816.1597979963</v>
      </c>
    </row>
    <row r="6548" spans="1:13" x14ac:dyDescent="0.4">
      <c r="A6548" s="51"/>
      <c r="B6548" s="52">
        <v>6530</v>
      </c>
      <c r="C6548" s="52">
        <v>0</v>
      </c>
      <c r="D6548" s="52">
        <v>0</v>
      </c>
      <c r="E6548" s="52">
        <v>0</v>
      </c>
      <c r="F6548" s="52">
        <v>0</v>
      </c>
      <c r="G6548" s="52">
        <v>0</v>
      </c>
      <c r="H6548" s="52">
        <v>0</v>
      </c>
      <c r="I6548" s="52">
        <v>0</v>
      </c>
      <c r="J6548" s="52">
        <v>7852066.5852239132</v>
      </c>
      <c r="K6548" s="52">
        <v>15263822.223078787</v>
      </c>
      <c r="L6548" s="52">
        <v>0</v>
      </c>
      <c r="M6548" s="53">
        <v>15263822.223078787</v>
      </c>
    </row>
    <row r="6549" spans="1:13" x14ac:dyDescent="0.4">
      <c r="A6549" s="54"/>
      <c r="B6549" s="55">
        <v>6531</v>
      </c>
      <c r="C6549" s="55">
        <v>0</v>
      </c>
      <c r="D6549" s="55">
        <v>0</v>
      </c>
      <c r="E6549" s="55">
        <v>0</v>
      </c>
      <c r="F6549" s="55">
        <v>0</v>
      </c>
      <c r="G6549" s="55">
        <v>0</v>
      </c>
      <c r="H6549" s="55">
        <v>0</v>
      </c>
      <c r="I6549" s="55">
        <v>0</v>
      </c>
      <c r="J6549" s="55">
        <v>0</v>
      </c>
      <c r="K6549" s="55">
        <v>0</v>
      </c>
      <c r="L6549" s="55">
        <v>0</v>
      </c>
      <c r="M6549" s="56">
        <v>0</v>
      </c>
    </row>
    <row r="6550" spans="1:13" x14ac:dyDescent="0.4">
      <c r="A6550" s="51"/>
      <c r="B6550" s="52">
        <v>6532</v>
      </c>
      <c r="C6550" s="52">
        <v>0</v>
      </c>
      <c r="D6550" s="52">
        <v>9526433.3253593221</v>
      </c>
      <c r="E6550" s="52">
        <v>0</v>
      </c>
      <c r="F6550" s="52">
        <v>0</v>
      </c>
      <c r="G6550" s="52">
        <v>0</v>
      </c>
      <c r="H6550" s="52">
        <v>0</v>
      </c>
      <c r="I6550" s="52">
        <v>17872938.577762604</v>
      </c>
      <c r="J6550" s="52">
        <v>0</v>
      </c>
      <c r="K6550" s="52">
        <v>0</v>
      </c>
      <c r="L6550" s="52">
        <v>0</v>
      </c>
      <c r="M6550" s="53">
        <v>27399371.90312193</v>
      </c>
    </row>
    <row r="6551" spans="1:13" x14ac:dyDescent="0.4">
      <c r="A6551" s="54"/>
      <c r="B6551" s="55">
        <v>6533</v>
      </c>
      <c r="C6551" s="55">
        <v>0</v>
      </c>
      <c r="D6551" s="55">
        <v>0</v>
      </c>
      <c r="E6551" s="55">
        <v>0</v>
      </c>
      <c r="F6551" s="55">
        <v>0</v>
      </c>
      <c r="G6551" s="55">
        <v>0</v>
      </c>
      <c r="H6551" s="55">
        <v>8253314.1089792764</v>
      </c>
      <c r="I6551" s="55">
        <v>0</v>
      </c>
      <c r="J6551" s="55">
        <v>0</v>
      </c>
      <c r="K6551" s="55">
        <v>0</v>
      </c>
      <c r="L6551" s="55">
        <v>0</v>
      </c>
      <c r="M6551" s="56">
        <v>8253314.1089792764</v>
      </c>
    </row>
    <row r="6552" spans="1:13" x14ac:dyDescent="0.4">
      <c r="A6552" s="51"/>
      <c r="B6552" s="52">
        <v>6534</v>
      </c>
      <c r="C6552" s="52">
        <v>0</v>
      </c>
      <c r="D6552" s="52">
        <v>8053806.2681450322</v>
      </c>
      <c r="E6552" s="52">
        <v>0</v>
      </c>
      <c r="F6552" s="52">
        <v>0</v>
      </c>
      <c r="G6552" s="52">
        <v>0</v>
      </c>
      <c r="H6552" s="52">
        <v>0</v>
      </c>
      <c r="I6552" s="52">
        <v>5968586.0343120368</v>
      </c>
      <c r="J6552" s="52">
        <v>8437120.4295399785</v>
      </c>
      <c r="K6552" s="52">
        <v>13290361.965566702</v>
      </c>
      <c r="L6552" s="52">
        <v>0</v>
      </c>
      <c r="M6552" s="53">
        <v>27312754.26802377</v>
      </c>
    </row>
    <row r="6553" spans="1:13" x14ac:dyDescent="0.4">
      <c r="A6553" s="54"/>
      <c r="B6553" s="55">
        <v>6535</v>
      </c>
      <c r="C6553" s="55">
        <v>0</v>
      </c>
      <c r="D6553" s="55">
        <v>0</v>
      </c>
      <c r="E6553" s="55">
        <v>0</v>
      </c>
      <c r="F6553" s="55">
        <v>0</v>
      </c>
      <c r="G6553" s="55">
        <v>206113196.29332545</v>
      </c>
      <c r="H6553" s="55">
        <v>0</v>
      </c>
      <c r="I6553" s="55">
        <v>0</v>
      </c>
      <c r="J6553" s="55">
        <v>5946996.8926522192</v>
      </c>
      <c r="K6553" s="55">
        <v>0</v>
      </c>
      <c r="L6553" s="55">
        <v>0</v>
      </c>
      <c r="M6553" s="56">
        <v>206113196.29332545</v>
      </c>
    </row>
    <row r="6554" spans="1:13" x14ac:dyDescent="0.4">
      <c r="A6554" s="51"/>
      <c r="B6554" s="52">
        <v>6536</v>
      </c>
      <c r="C6554" s="52">
        <v>0</v>
      </c>
      <c r="D6554" s="52">
        <v>0</v>
      </c>
      <c r="E6554" s="52">
        <v>0</v>
      </c>
      <c r="F6554" s="52">
        <v>10595233.294535328</v>
      </c>
      <c r="G6554" s="52">
        <v>0</v>
      </c>
      <c r="H6554" s="52">
        <v>127761634.8900643</v>
      </c>
      <c r="I6554" s="52">
        <v>0</v>
      </c>
      <c r="J6554" s="52">
        <v>0</v>
      </c>
      <c r="K6554" s="52">
        <v>0</v>
      </c>
      <c r="L6554" s="52">
        <v>0</v>
      </c>
      <c r="M6554" s="53">
        <v>138356868.18459964</v>
      </c>
    </row>
    <row r="6555" spans="1:13" x14ac:dyDescent="0.4">
      <c r="A6555" s="54"/>
      <c r="B6555" s="55">
        <v>6537</v>
      </c>
      <c r="C6555" s="55">
        <v>0</v>
      </c>
      <c r="D6555" s="55">
        <v>12383697.570176665</v>
      </c>
      <c r="E6555" s="55">
        <v>0</v>
      </c>
      <c r="F6555" s="55">
        <v>0</v>
      </c>
      <c r="G6555" s="55">
        <v>0</v>
      </c>
      <c r="H6555" s="55">
        <v>0</v>
      </c>
      <c r="I6555" s="55">
        <v>0</v>
      </c>
      <c r="J6555" s="55">
        <v>0</v>
      </c>
      <c r="K6555" s="55">
        <v>0</v>
      </c>
      <c r="L6555" s="55">
        <v>0</v>
      </c>
      <c r="M6555" s="56">
        <v>12383697.570176665</v>
      </c>
    </row>
    <row r="6556" spans="1:13" x14ac:dyDescent="0.4">
      <c r="A6556" s="51"/>
      <c r="B6556" s="52">
        <v>6538</v>
      </c>
      <c r="C6556" s="52">
        <v>0</v>
      </c>
      <c r="D6556" s="52">
        <v>0</v>
      </c>
      <c r="E6556" s="52">
        <v>0</v>
      </c>
      <c r="F6556" s="52">
        <v>0</v>
      </c>
      <c r="G6556" s="52">
        <v>0</v>
      </c>
      <c r="H6556" s="52">
        <v>0</v>
      </c>
      <c r="I6556" s="52">
        <v>0</v>
      </c>
      <c r="J6556" s="52">
        <v>0</v>
      </c>
      <c r="K6556" s="52">
        <v>0</v>
      </c>
      <c r="L6556" s="52">
        <v>0</v>
      </c>
      <c r="M6556" s="53">
        <v>0</v>
      </c>
    </row>
    <row r="6557" spans="1:13" x14ac:dyDescent="0.4">
      <c r="A6557" s="54"/>
      <c r="B6557" s="55">
        <v>6539</v>
      </c>
      <c r="C6557" s="55">
        <v>0</v>
      </c>
      <c r="D6557" s="55">
        <v>0</v>
      </c>
      <c r="E6557" s="55">
        <v>0</v>
      </c>
      <c r="F6557" s="55">
        <v>0</v>
      </c>
      <c r="G6557" s="55">
        <v>0</v>
      </c>
      <c r="H6557" s="55">
        <v>13942379.673931653</v>
      </c>
      <c r="I6557" s="55">
        <v>33734447.677631393</v>
      </c>
      <c r="J6557" s="55">
        <v>0</v>
      </c>
      <c r="K6557" s="55">
        <v>0</v>
      </c>
      <c r="L6557" s="55">
        <v>23749983.60998236</v>
      </c>
      <c r="M6557" s="56">
        <v>71426810.961545408</v>
      </c>
    </row>
    <row r="6558" spans="1:13" x14ac:dyDescent="0.4">
      <c r="A6558" s="51"/>
      <c r="B6558" s="52">
        <v>6540</v>
      </c>
      <c r="C6558" s="52">
        <v>0</v>
      </c>
      <c r="D6558" s="52">
        <v>7594326.6090053841</v>
      </c>
      <c r="E6558" s="52">
        <v>0</v>
      </c>
      <c r="F6558" s="52">
        <v>0</v>
      </c>
      <c r="G6558" s="52">
        <v>0</v>
      </c>
      <c r="H6558" s="52">
        <v>0</v>
      </c>
      <c r="I6558" s="52">
        <v>0</v>
      </c>
      <c r="J6558" s="52">
        <v>0</v>
      </c>
      <c r="K6558" s="52">
        <v>0</v>
      </c>
      <c r="L6558" s="52">
        <v>6176349.8725597486</v>
      </c>
      <c r="M6558" s="53">
        <v>13770676.481565133</v>
      </c>
    </row>
    <row r="6559" spans="1:13" x14ac:dyDescent="0.4">
      <c r="A6559" s="54"/>
      <c r="B6559" s="55">
        <v>6541</v>
      </c>
      <c r="C6559" s="55">
        <v>8515469.1491425112</v>
      </c>
      <c r="D6559" s="55">
        <v>0</v>
      </c>
      <c r="E6559" s="55">
        <v>0</v>
      </c>
      <c r="F6559" s="55">
        <v>13200214.182280932</v>
      </c>
      <c r="G6559" s="55">
        <v>0</v>
      </c>
      <c r="H6559" s="55">
        <v>0</v>
      </c>
      <c r="I6559" s="55">
        <v>0</v>
      </c>
      <c r="J6559" s="55">
        <v>0</v>
      </c>
      <c r="K6559" s="55">
        <v>0</v>
      </c>
      <c r="L6559" s="55">
        <v>0</v>
      </c>
      <c r="M6559" s="56">
        <v>21715683.331423443</v>
      </c>
    </row>
    <row r="6560" spans="1:13" x14ac:dyDescent="0.4">
      <c r="A6560" s="51"/>
      <c r="B6560" s="52">
        <v>6542</v>
      </c>
      <c r="C6560" s="52">
        <v>0</v>
      </c>
      <c r="D6560" s="52">
        <v>0</v>
      </c>
      <c r="E6560" s="52">
        <v>0</v>
      </c>
      <c r="F6560" s="52">
        <v>0</v>
      </c>
      <c r="G6560" s="52">
        <v>0</v>
      </c>
      <c r="H6560" s="52">
        <v>0</v>
      </c>
      <c r="I6560" s="52">
        <v>0</v>
      </c>
      <c r="J6560" s="52">
        <v>7114120.5944154952</v>
      </c>
      <c r="K6560" s="52">
        <v>0</v>
      </c>
      <c r="L6560" s="52">
        <v>7519918.575799197</v>
      </c>
      <c r="M6560" s="53">
        <v>7519918.575799197</v>
      </c>
    </row>
    <row r="6561" spans="1:13" x14ac:dyDescent="0.4">
      <c r="A6561" s="54"/>
      <c r="B6561" s="55">
        <v>6543</v>
      </c>
      <c r="C6561" s="55">
        <v>0</v>
      </c>
      <c r="D6561" s="55">
        <v>0</v>
      </c>
      <c r="E6561" s="55">
        <v>0</v>
      </c>
      <c r="F6561" s="55">
        <v>0</v>
      </c>
      <c r="G6561" s="55">
        <v>0</v>
      </c>
      <c r="H6561" s="55">
        <v>0</v>
      </c>
      <c r="I6561" s="55">
        <v>0</v>
      </c>
      <c r="J6561" s="55">
        <v>0</v>
      </c>
      <c r="K6561" s="55">
        <v>6509355.2686990667</v>
      </c>
      <c r="L6561" s="55">
        <v>0</v>
      </c>
      <c r="M6561" s="56">
        <v>6509355.2686990667</v>
      </c>
    </row>
    <row r="6562" spans="1:13" x14ac:dyDescent="0.4">
      <c r="A6562" s="51"/>
      <c r="B6562" s="52">
        <v>6544</v>
      </c>
      <c r="C6562" s="52">
        <v>0</v>
      </c>
      <c r="D6562" s="52">
        <v>35939445.813157476</v>
      </c>
      <c r="E6562" s="52">
        <v>0</v>
      </c>
      <c r="F6562" s="52">
        <v>0</v>
      </c>
      <c r="G6562" s="52">
        <v>0</v>
      </c>
      <c r="H6562" s="52">
        <v>0</v>
      </c>
      <c r="I6562" s="52">
        <v>0</v>
      </c>
      <c r="J6562" s="52">
        <v>0</v>
      </c>
      <c r="K6562" s="52">
        <v>0</v>
      </c>
      <c r="L6562" s="52">
        <v>0</v>
      </c>
      <c r="M6562" s="53">
        <v>35939445.813157476</v>
      </c>
    </row>
    <row r="6563" spans="1:13" x14ac:dyDescent="0.4">
      <c r="A6563" s="54"/>
      <c r="B6563" s="55">
        <v>6545</v>
      </c>
      <c r="C6563" s="55">
        <v>0</v>
      </c>
      <c r="D6563" s="55">
        <v>0</v>
      </c>
      <c r="E6563" s="55">
        <v>0</v>
      </c>
      <c r="F6563" s="55">
        <v>0</v>
      </c>
      <c r="G6563" s="55">
        <v>0</v>
      </c>
      <c r="H6563" s="55">
        <v>0</v>
      </c>
      <c r="I6563" s="55">
        <v>0</v>
      </c>
      <c r="J6563" s="55">
        <v>349133228.37097138</v>
      </c>
      <c r="K6563" s="55">
        <v>0</v>
      </c>
      <c r="L6563" s="55">
        <v>0</v>
      </c>
      <c r="M6563" s="56">
        <v>0</v>
      </c>
    </row>
    <row r="6564" spans="1:13" x14ac:dyDescent="0.4">
      <c r="A6564" s="51"/>
      <c r="B6564" s="52">
        <v>6546</v>
      </c>
      <c r="C6564" s="52">
        <v>0</v>
      </c>
      <c r="D6564" s="52">
        <v>0</v>
      </c>
      <c r="E6564" s="52">
        <v>0</v>
      </c>
      <c r="F6564" s="52">
        <v>0</v>
      </c>
      <c r="G6564" s="52">
        <v>0</v>
      </c>
      <c r="H6564" s="52">
        <v>75503530.7944341</v>
      </c>
      <c r="I6564" s="52">
        <v>0</v>
      </c>
      <c r="J6564" s="52">
        <v>5918110.0919589149</v>
      </c>
      <c r="K6564" s="52">
        <v>0</v>
      </c>
      <c r="L6564" s="52">
        <v>0</v>
      </c>
      <c r="M6564" s="53">
        <v>75503530.7944341</v>
      </c>
    </row>
    <row r="6565" spans="1:13" x14ac:dyDescent="0.4">
      <c r="A6565" s="54"/>
      <c r="B6565" s="55">
        <v>6547</v>
      </c>
      <c r="C6565" s="55">
        <v>0</v>
      </c>
      <c r="D6565" s="55">
        <v>0</v>
      </c>
      <c r="E6565" s="55">
        <v>0</v>
      </c>
      <c r="F6565" s="55">
        <v>0</v>
      </c>
      <c r="G6565" s="55">
        <v>0</v>
      </c>
      <c r="H6565" s="55">
        <v>0</v>
      </c>
      <c r="I6565" s="55">
        <v>0</v>
      </c>
      <c r="J6565" s="55">
        <v>0</v>
      </c>
      <c r="K6565" s="55">
        <v>0</v>
      </c>
      <c r="L6565" s="55">
        <v>46495346.757827915</v>
      </c>
      <c r="M6565" s="56">
        <v>46495346.757827915</v>
      </c>
    </row>
    <row r="6566" spans="1:13" x14ac:dyDescent="0.4">
      <c r="A6566" s="51"/>
      <c r="B6566" s="52">
        <v>6548</v>
      </c>
      <c r="C6566" s="52">
        <v>0</v>
      </c>
      <c r="D6566" s="52">
        <v>0</v>
      </c>
      <c r="E6566" s="52">
        <v>0</v>
      </c>
      <c r="F6566" s="52">
        <v>0</v>
      </c>
      <c r="G6566" s="52">
        <v>0</v>
      </c>
      <c r="H6566" s="52">
        <v>0</v>
      </c>
      <c r="I6566" s="52">
        <v>0</v>
      </c>
      <c r="J6566" s="52">
        <v>0</v>
      </c>
      <c r="K6566" s="52">
        <v>0</v>
      </c>
      <c r="L6566" s="52">
        <v>0</v>
      </c>
      <c r="M6566" s="53">
        <v>0</v>
      </c>
    </row>
    <row r="6567" spans="1:13" x14ac:dyDescent="0.4">
      <c r="A6567" s="54"/>
      <c r="B6567" s="55">
        <v>6549</v>
      </c>
      <c r="C6567" s="55">
        <v>0</v>
      </c>
      <c r="D6567" s="55">
        <v>8042226.8581202114</v>
      </c>
      <c r="E6567" s="55">
        <v>0</v>
      </c>
      <c r="F6567" s="55">
        <v>0</v>
      </c>
      <c r="G6567" s="55">
        <v>0</v>
      </c>
      <c r="H6567" s="55">
        <v>0</v>
      </c>
      <c r="I6567" s="55">
        <v>0</v>
      </c>
      <c r="J6567" s="55">
        <v>16398491.35595102</v>
      </c>
      <c r="K6567" s="55">
        <v>0</v>
      </c>
      <c r="L6567" s="55">
        <v>0</v>
      </c>
      <c r="M6567" s="56">
        <v>8042226.8581202114</v>
      </c>
    </row>
    <row r="6568" spans="1:13" x14ac:dyDescent="0.4">
      <c r="A6568" s="51"/>
      <c r="B6568" s="52">
        <v>6550</v>
      </c>
      <c r="C6568" s="52">
        <v>0</v>
      </c>
      <c r="D6568" s="52">
        <v>0</v>
      </c>
      <c r="E6568" s="52">
        <v>0</v>
      </c>
      <c r="F6568" s="52">
        <v>0</v>
      </c>
      <c r="G6568" s="52">
        <v>0</v>
      </c>
      <c r="H6568" s="52">
        <v>0</v>
      </c>
      <c r="I6568" s="52">
        <v>0</v>
      </c>
      <c r="J6568" s="52">
        <v>6941315.9547078963</v>
      </c>
      <c r="K6568" s="52">
        <v>0</v>
      </c>
      <c r="L6568" s="52">
        <v>0</v>
      </c>
      <c r="M6568" s="53">
        <v>0</v>
      </c>
    </row>
    <row r="6569" spans="1:13" x14ac:dyDescent="0.4">
      <c r="A6569" s="54"/>
      <c r="B6569" s="55">
        <v>6551</v>
      </c>
      <c r="C6569" s="55">
        <v>0</v>
      </c>
      <c r="D6569" s="55">
        <v>0</v>
      </c>
      <c r="E6569" s="55">
        <v>0</v>
      </c>
      <c r="F6569" s="55">
        <v>0</v>
      </c>
      <c r="G6569" s="55">
        <v>0</v>
      </c>
      <c r="H6569" s="55">
        <v>0</v>
      </c>
      <c r="I6569" s="55">
        <v>0</v>
      </c>
      <c r="J6569" s="55">
        <v>0</v>
      </c>
      <c r="K6569" s="55">
        <v>0</v>
      </c>
      <c r="L6569" s="55">
        <v>8666594.0801506378</v>
      </c>
      <c r="M6569" s="56">
        <v>8666594.0801506378</v>
      </c>
    </row>
    <row r="6570" spans="1:13" x14ac:dyDescent="0.4">
      <c r="A6570" s="51"/>
      <c r="B6570" s="52">
        <v>6552</v>
      </c>
      <c r="C6570" s="52">
        <v>0</v>
      </c>
      <c r="D6570" s="52">
        <v>0</v>
      </c>
      <c r="E6570" s="52">
        <v>0</v>
      </c>
      <c r="F6570" s="52">
        <v>0</v>
      </c>
      <c r="G6570" s="52">
        <v>0</v>
      </c>
      <c r="H6570" s="52">
        <v>14876968.497112917</v>
      </c>
      <c r="I6570" s="52">
        <v>0</v>
      </c>
      <c r="J6570" s="52">
        <v>0</v>
      </c>
      <c r="K6570" s="52">
        <v>0</v>
      </c>
      <c r="L6570" s="52">
        <v>0</v>
      </c>
      <c r="M6570" s="53">
        <v>14876968.497112917</v>
      </c>
    </row>
    <row r="6571" spans="1:13" x14ac:dyDescent="0.4">
      <c r="A6571" s="54"/>
      <c r="B6571" s="55">
        <v>6553</v>
      </c>
      <c r="C6571" s="55">
        <v>0</v>
      </c>
      <c r="D6571" s="55">
        <v>0</v>
      </c>
      <c r="E6571" s="55">
        <v>0</v>
      </c>
      <c r="F6571" s="55">
        <v>0</v>
      </c>
      <c r="G6571" s="55">
        <v>0</v>
      </c>
      <c r="H6571" s="55">
        <v>0</v>
      </c>
      <c r="I6571" s="55">
        <v>0</v>
      </c>
      <c r="J6571" s="55">
        <v>0</v>
      </c>
      <c r="K6571" s="55">
        <v>0</v>
      </c>
      <c r="L6571" s="55">
        <v>0</v>
      </c>
      <c r="M6571" s="56">
        <v>0</v>
      </c>
    </row>
    <row r="6572" spans="1:13" x14ac:dyDescent="0.4">
      <c r="A6572" s="51"/>
      <c r="B6572" s="52">
        <v>6554</v>
      </c>
      <c r="C6572" s="52">
        <v>0</v>
      </c>
      <c r="D6572" s="52">
        <v>0</v>
      </c>
      <c r="E6572" s="52">
        <v>0</v>
      </c>
      <c r="F6572" s="52">
        <v>0</v>
      </c>
      <c r="G6572" s="52">
        <v>0</v>
      </c>
      <c r="H6572" s="52">
        <v>7521467.0315005556</v>
      </c>
      <c r="I6572" s="52">
        <v>0</v>
      </c>
      <c r="J6572" s="52">
        <v>0</v>
      </c>
      <c r="K6572" s="52">
        <v>0</v>
      </c>
      <c r="L6572" s="52">
        <v>0</v>
      </c>
      <c r="M6572" s="53">
        <v>7521467.0315005556</v>
      </c>
    </row>
    <row r="6573" spans="1:13" x14ac:dyDescent="0.4">
      <c r="A6573" s="54"/>
      <c r="B6573" s="55">
        <v>6555</v>
      </c>
      <c r="C6573" s="55">
        <v>0</v>
      </c>
      <c r="D6573" s="55">
        <v>17497033.717762288</v>
      </c>
      <c r="E6573" s="55">
        <v>0</v>
      </c>
      <c r="F6573" s="55">
        <v>0</v>
      </c>
      <c r="G6573" s="55">
        <v>0</v>
      </c>
      <c r="H6573" s="55">
        <v>0</v>
      </c>
      <c r="I6573" s="55">
        <v>0</v>
      </c>
      <c r="J6573" s="55">
        <v>0</v>
      </c>
      <c r="K6573" s="55">
        <v>0</v>
      </c>
      <c r="L6573" s="55">
        <v>0</v>
      </c>
      <c r="M6573" s="56">
        <v>17497033.717762288</v>
      </c>
    </row>
    <row r="6574" spans="1:13" x14ac:dyDescent="0.4">
      <c r="A6574" s="51"/>
      <c r="B6574" s="52">
        <v>6556</v>
      </c>
      <c r="C6574" s="52">
        <v>0</v>
      </c>
      <c r="D6574" s="52">
        <v>0</v>
      </c>
      <c r="E6574" s="52">
        <v>0</v>
      </c>
      <c r="F6574" s="52">
        <v>9487110.2704097256</v>
      </c>
      <c r="G6574" s="52">
        <v>0</v>
      </c>
      <c r="H6574" s="52">
        <v>0</v>
      </c>
      <c r="I6574" s="52">
        <v>0</v>
      </c>
      <c r="J6574" s="52">
        <v>0</v>
      </c>
      <c r="K6574" s="52">
        <v>0</v>
      </c>
      <c r="L6574" s="52">
        <v>0</v>
      </c>
      <c r="M6574" s="53">
        <v>9487110.2704097256</v>
      </c>
    </row>
    <row r="6575" spans="1:13" x14ac:dyDescent="0.4">
      <c r="A6575" s="54"/>
      <c r="B6575" s="55">
        <v>6557</v>
      </c>
      <c r="C6575" s="55">
        <v>0</v>
      </c>
      <c r="D6575" s="55">
        <v>0</v>
      </c>
      <c r="E6575" s="55">
        <v>6069685.814009374</v>
      </c>
      <c r="F6575" s="55">
        <v>0</v>
      </c>
      <c r="G6575" s="55">
        <v>0</v>
      </c>
      <c r="H6575" s="55">
        <v>0</v>
      </c>
      <c r="I6575" s="55">
        <v>0</v>
      </c>
      <c r="J6575" s="55">
        <v>0</v>
      </c>
      <c r="K6575" s="55">
        <v>0</v>
      </c>
      <c r="L6575" s="55">
        <v>0</v>
      </c>
      <c r="M6575" s="56">
        <v>6069685.814009374</v>
      </c>
    </row>
    <row r="6576" spans="1:13" x14ac:dyDescent="0.4">
      <c r="A6576" s="51"/>
      <c r="B6576" s="52">
        <v>6558</v>
      </c>
      <c r="C6576" s="52">
        <v>0</v>
      </c>
      <c r="D6576" s="52">
        <v>0</v>
      </c>
      <c r="E6576" s="52">
        <v>0</v>
      </c>
      <c r="F6576" s="52">
        <v>0</v>
      </c>
      <c r="G6576" s="52">
        <v>0</v>
      </c>
      <c r="H6576" s="52">
        <v>15476211.400860364</v>
      </c>
      <c r="I6576" s="52">
        <v>0</v>
      </c>
      <c r="J6576" s="52">
        <v>0</v>
      </c>
      <c r="K6576" s="52">
        <v>0</v>
      </c>
      <c r="L6576" s="52">
        <v>0</v>
      </c>
      <c r="M6576" s="53">
        <v>15476211.400860364</v>
      </c>
    </row>
    <row r="6577" spans="1:13" x14ac:dyDescent="0.4">
      <c r="A6577" s="54"/>
      <c r="B6577" s="55">
        <v>6559</v>
      </c>
      <c r="C6577" s="55">
        <v>8220657.7787406892</v>
      </c>
      <c r="D6577" s="55">
        <v>0</v>
      </c>
      <c r="E6577" s="55">
        <v>0</v>
      </c>
      <c r="F6577" s="55">
        <v>0</v>
      </c>
      <c r="G6577" s="55">
        <v>0</v>
      </c>
      <c r="H6577" s="55">
        <v>0</v>
      </c>
      <c r="I6577" s="55">
        <v>0</v>
      </c>
      <c r="J6577" s="55">
        <v>0</v>
      </c>
      <c r="K6577" s="55">
        <v>0</v>
      </c>
      <c r="L6577" s="55">
        <v>0</v>
      </c>
      <c r="M6577" s="56">
        <v>8220657.7787406892</v>
      </c>
    </row>
    <row r="6578" spans="1:13" x14ac:dyDescent="0.4">
      <c r="A6578" s="51"/>
      <c r="B6578" s="52">
        <v>6560</v>
      </c>
      <c r="C6578" s="52">
        <v>0</v>
      </c>
      <c r="D6578" s="52">
        <v>0</v>
      </c>
      <c r="E6578" s="52">
        <v>0</v>
      </c>
      <c r="F6578" s="52">
        <v>0</v>
      </c>
      <c r="G6578" s="52">
        <v>6623321.9707636423</v>
      </c>
      <c r="H6578" s="52">
        <v>0</v>
      </c>
      <c r="I6578" s="52">
        <v>0</v>
      </c>
      <c r="J6578" s="52">
        <v>0</v>
      </c>
      <c r="K6578" s="52">
        <v>0</v>
      </c>
      <c r="L6578" s="52">
        <v>0</v>
      </c>
      <c r="M6578" s="53">
        <v>6623321.9707636423</v>
      </c>
    </row>
    <row r="6579" spans="1:13" x14ac:dyDescent="0.4">
      <c r="A6579" s="54"/>
      <c r="B6579" s="55">
        <v>6561</v>
      </c>
      <c r="C6579" s="55">
        <v>0</v>
      </c>
      <c r="D6579" s="55">
        <v>9356909.7748625018</v>
      </c>
      <c r="E6579" s="55">
        <v>0</v>
      </c>
      <c r="F6579" s="55">
        <v>0</v>
      </c>
      <c r="G6579" s="55">
        <v>12544231.619457724</v>
      </c>
      <c r="H6579" s="55">
        <v>7565091.7835871279</v>
      </c>
      <c r="I6579" s="55">
        <v>0</v>
      </c>
      <c r="J6579" s="55">
        <v>0</v>
      </c>
      <c r="K6579" s="55">
        <v>0</v>
      </c>
      <c r="L6579" s="55">
        <v>0</v>
      </c>
      <c r="M6579" s="56">
        <v>29466233.177907355</v>
      </c>
    </row>
    <row r="6580" spans="1:13" x14ac:dyDescent="0.4">
      <c r="A6580" s="51"/>
      <c r="B6580" s="52">
        <v>6562</v>
      </c>
      <c r="C6580" s="52">
        <v>0</v>
      </c>
      <c r="D6580" s="52">
        <v>0</v>
      </c>
      <c r="E6580" s="52">
        <v>0</v>
      </c>
      <c r="F6580" s="52">
        <v>0</v>
      </c>
      <c r="G6580" s="52">
        <v>0</v>
      </c>
      <c r="H6580" s="52">
        <v>0</v>
      </c>
      <c r="I6580" s="52">
        <v>0</v>
      </c>
      <c r="J6580" s="52">
        <v>0</v>
      </c>
      <c r="K6580" s="52">
        <v>0</v>
      </c>
      <c r="L6580" s="52">
        <v>0</v>
      </c>
      <c r="M6580" s="53">
        <v>0</v>
      </c>
    </row>
    <row r="6581" spans="1:13" x14ac:dyDescent="0.4">
      <c r="A6581" s="54"/>
      <c r="B6581" s="55">
        <v>6563</v>
      </c>
      <c r="C6581" s="55">
        <v>0</v>
      </c>
      <c r="D6581" s="55">
        <v>0</v>
      </c>
      <c r="E6581" s="55">
        <v>0</v>
      </c>
      <c r="F6581" s="55">
        <v>0</v>
      </c>
      <c r="G6581" s="55">
        <v>0</v>
      </c>
      <c r="H6581" s="55">
        <v>0</v>
      </c>
      <c r="I6581" s="55">
        <v>19542902.872834858</v>
      </c>
      <c r="J6581" s="55">
        <v>8935342.4207993243</v>
      </c>
      <c r="K6581" s="55">
        <v>0</v>
      </c>
      <c r="L6581" s="55">
        <v>0</v>
      </c>
      <c r="M6581" s="56">
        <v>19542902.872834858</v>
      </c>
    </row>
    <row r="6582" spans="1:13" x14ac:dyDescent="0.4">
      <c r="A6582" s="51"/>
      <c r="B6582" s="52">
        <v>6564</v>
      </c>
      <c r="C6582" s="52">
        <v>0</v>
      </c>
      <c r="D6582" s="52">
        <v>0</v>
      </c>
      <c r="E6582" s="52">
        <v>0</v>
      </c>
      <c r="F6582" s="52">
        <v>0</v>
      </c>
      <c r="G6582" s="52">
        <v>0</v>
      </c>
      <c r="H6582" s="52">
        <v>0</v>
      </c>
      <c r="I6582" s="52">
        <v>0</v>
      </c>
      <c r="J6582" s="52">
        <v>0</v>
      </c>
      <c r="K6582" s="52">
        <v>0</v>
      </c>
      <c r="L6582" s="52">
        <v>0</v>
      </c>
      <c r="M6582" s="53">
        <v>0</v>
      </c>
    </row>
    <row r="6583" spans="1:13" x14ac:dyDescent="0.4">
      <c r="A6583" s="54"/>
      <c r="B6583" s="55">
        <v>6565</v>
      </c>
      <c r="C6583" s="55">
        <v>0</v>
      </c>
      <c r="D6583" s="55">
        <v>0</v>
      </c>
      <c r="E6583" s="55">
        <v>0</v>
      </c>
      <c r="F6583" s="55">
        <v>0</v>
      </c>
      <c r="G6583" s="55">
        <v>0</v>
      </c>
      <c r="H6583" s="55">
        <v>0</v>
      </c>
      <c r="I6583" s="55">
        <v>0</v>
      </c>
      <c r="J6583" s="55">
        <v>0</v>
      </c>
      <c r="K6583" s="55">
        <v>0</v>
      </c>
      <c r="L6583" s="55">
        <v>0</v>
      </c>
      <c r="M6583" s="56">
        <v>0</v>
      </c>
    </row>
    <row r="6584" spans="1:13" x14ac:dyDescent="0.4">
      <c r="A6584" s="51"/>
      <c r="B6584" s="52">
        <v>6566</v>
      </c>
      <c r="C6584" s="52">
        <v>0</v>
      </c>
      <c r="D6584" s="52">
        <v>0</v>
      </c>
      <c r="E6584" s="52">
        <v>0</v>
      </c>
      <c r="F6584" s="52">
        <v>0</v>
      </c>
      <c r="G6584" s="52">
        <v>0</v>
      </c>
      <c r="H6584" s="52">
        <v>0</v>
      </c>
      <c r="I6584" s="52">
        <v>0</v>
      </c>
      <c r="J6584" s="52">
        <v>0</v>
      </c>
      <c r="K6584" s="52">
        <v>0</v>
      </c>
      <c r="L6584" s="52">
        <v>0</v>
      </c>
      <c r="M6584" s="53">
        <v>0</v>
      </c>
    </row>
    <row r="6585" spans="1:13" x14ac:dyDescent="0.4">
      <c r="A6585" s="54"/>
      <c r="B6585" s="55">
        <v>6567</v>
      </c>
      <c r="C6585" s="55">
        <v>0</v>
      </c>
      <c r="D6585" s="55">
        <v>0</v>
      </c>
      <c r="E6585" s="55">
        <v>0</v>
      </c>
      <c r="F6585" s="55">
        <v>0</v>
      </c>
      <c r="G6585" s="55">
        <v>0</v>
      </c>
      <c r="H6585" s="55">
        <v>0</v>
      </c>
      <c r="I6585" s="55">
        <v>0</v>
      </c>
      <c r="J6585" s="55">
        <v>0</v>
      </c>
      <c r="K6585" s="55">
        <v>0</v>
      </c>
      <c r="L6585" s="55">
        <v>0</v>
      </c>
      <c r="M6585" s="56">
        <v>0</v>
      </c>
    </row>
    <row r="6586" spans="1:13" x14ac:dyDescent="0.4">
      <c r="A6586" s="51"/>
      <c r="B6586" s="52">
        <v>6568</v>
      </c>
      <c r="C6586" s="52">
        <v>0</v>
      </c>
      <c r="D6586" s="52">
        <v>0</v>
      </c>
      <c r="E6586" s="52">
        <v>0</v>
      </c>
      <c r="F6586" s="52">
        <v>12236285.981379263</v>
      </c>
      <c r="G6586" s="52">
        <v>0</v>
      </c>
      <c r="H6586" s="52">
        <v>0</v>
      </c>
      <c r="I6586" s="52">
        <v>0</v>
      </c>
      <c r="J6586" s="52">
        <v>15264745.666989151</v>
      </c>
      <c r="K6586" s="52">
        <v>0</v>
      </c>
      <c r="L6586" s="52">
        <v>0</v>
      </c>
      <c r="M6586" s="53">
        <v>12236285.981379263</v>
      </c>
    </row>
    <row r="6587" spans="1:13" x14ac:dyDescent="0.4">
      <c r="A6587" s="54"/>
      <c r="B6587" s="55">
        <v>6569</v>
      </c>
      <c r="C6587" s="55">
        <v>0</v>
      </c>
      <c r="D6587" s="55">
        <v>0</v>
      </c>
      <c r="E6587" s="55">
        <v>0</v>
      </c>
      <c r="F6587" s="55">
        <v>0</v>
      </c>
      <c r="G6587" s="55">
        <v>0</v>
      </c>
      <c r="H6587" s="55">
        <v>0</v>
      </c>
      <c r="I6587" s="55">
        <v>0</v>
      </c>
      <c r="J6587" s="55">
        <v>0</v>
      </c>
      <c r="K6587" s="55">
        <v>0</v>
      </c>
      <c r="L6587" s="55">
        <v>0</v>
      </c>
      <c r="M6587" s="56">
        <v>0</v>
      </c>
    </row>
    <row r="6588" spans="1:13" x14ac:dyDescent="0.4">
      <c r="A6588" s="51"/>
      <c r="B6588" s="52">
        <v>6570</v>
      </c>
      <c r="C6588" s="52">
        <v>0</v>
      </c>
      <c r="D6588" s="52">
        <v>0</v>
      </c>
      <c r="E6588" s="52">
        <v>0</v>
      </c>
      <c r="F6588" s="52">
        <v>0</v>
      </c>
      <c r="G6588" s="52">
        <v>40260101.91285269</v>
      </c>
      <c r="H6588" s="52">
        <v>0</v>
      </c>
      <c r="I6588" s="52">
        <v>150635856.57505685</v>
      </c>
      <c r="J6588" s="52">
        <v>0</v>
      </c>
      <c r="K6588" s="52">
        <v>0</v>
      </c>
      <c r="L6588" s="52">
        <v>0</v>
      </c>
      <c r="M6588" s="53">
        <v>190895958.48790956</v>
      </c>
    </row>
    <row r="6589" spans="1:13" x14ac:dyDescent="0.4">
      <c r="A6589" s="54"/>
      <c r="B6589" s="55">
        <v>6571</v>
      </c>
      <c r="C6589" s="55">
        <v>0</v>
      </c>
      <c r="D6589" s="55">
        <v>0</v>
      </c>
      <c r="E6589" s="55">
        <v>0</v>
      </c>
      <c r="F6589" s="55">
        <v>0</v>
      </c>
      <c r="G6589" s="55">
        <v>0</v>
      </c>
      <c r="H6589" s="55">
        <v>28111495.902792741</v>
      </c>
      <c r="I6589" s="55">
        <v>361833635.9260301</v>
      </c>
      <c r="J6589" s="55">
        <v>0</v>
      </c>
      <c r="K6589" s="55">
        <v>0</v>
      </c>
      <c r="L6589" s="55">
        <v>8261776.3098961087</v>
      </c>
      <c r="M6589" s="56">
        <v>398206908.1387189</v>
      </c>
    </row>
    <row r="6590" spans="1:13" x14ac:dyDescent="0.4">
      <c r="A6590" s="51"/>
      <c r="B6590" s="52">
        <v>6572</v>
      </c>
      <c r="C6590" s="52">
        <v>0</v>
      </c>
      <c r="D6590" s="52">
        <v>0</v>
      </c>
      <c r="E6590" s="52">
        <v>0</v>
      </c>
      <c r="F6590" s="52">
        <v>0</v>
      </c>
      <c r="G6590" s="52">
        <v>6980148.5967474999</v>
      </c>
      <c r="H6590" s="52">
        <v>0</v>
      </c>
      <c r="I6590" s="52">
        <v>0</v>
      </c>
      <c r="J6590" s="52">
        <v>0</v>
      </c>
      <c r="K6590" s="52">
        <v>0</v>
      </c>
      <c r="L6590" s="52">
        <v>0</v>
      </c>
      <c r="M6590" s="53">
        <v>6980148.5967474999</v>
      </c>
    </row>
    <row r="6591" spans="1:13" x14ac:dyDescent="0.4">
      <c r="A6591" s="54"/>
      <c r="B6591" s="55">
        <v>6573</v>
      </c>
      <c r="C6591" s="55">
        <v>0</v>
      </c>
      <c r="D6591" s="55">
        <v>0</v>
      </c>
      <c r="E6591" s="55">
        <v>12848090.462341316</v>
      </c>
      <c r="F6591" s="55">
        <v>0</v>
      </c>
      <c r="G6591" s="55">
        <v>0</v>
      </c>
      <c r="H6591" s="55">
        <v>0</v>
      </c>
      <c r="I6591" s="55">
        <v>0</v>
      </c>
      <c r="J6591" s="55">
        <v>0</v>
      </c>
      <c r="K6591" s="55">
        <v>7403533.0306658084</v>
      </c>
      <c r="L6591" s="55">
        <v>0</v>
      </c>
      <c r="M6591" s="56">
        <v>20251623.493007123</v>
      </c>
    </row>
    <row r="6592" spans="1:13" x14ac:dyDescent="0.4">
      <c r="A6592" s="51"/>
      <c r="B6592" s="52">
        <v>6574</v>
      </c>
      <c r="C6592" s="52">
        <v>0</v>
      </c>
      <c r="D6592" s="52">
        <v>0</v>
      </c>
      <c r="E6592" s="52">
        <v>0</v>
      </c>
      <c r="F6592" s="52">
        <v>0</v>
      </c>
      <c r="G6592" s="52">
        <v>0</v>
      </c>
      <c r="H6592" s="52">
        <v>0</v>
      </c>
      <c r="I6592" s="52">
        <v>0</v>
      </c>
      <c r="J6592" s="52">
        <v>0</v>
      </c>
      <c r="K6592" s="52">
        <v>0</v>
      </c>
      <c r="L6592" s="52">
        <v>0</v>
      </c>
      <c r="M6592" s="53">
        <v>0</v>
      </c>
    </row>
    <row r="6593" spans="1:13" x14ac:dyDescent="0.4">
      <c r="A6593" s="54"/>
      <c r="B6593" s="55">
        <v>6575</v>
      </c>
      <c r="C6593" s="55">
        <v>0</v>
      </c>
      <c r="D6593" s="55">
        <v>0</v>
      </c>
      <c r="E6593" s="55">
        <v>0</v>
      </c>
      <c r="F6593" s="55">
        <v>0</v>
      </c>
      <c r="G6593" s="55">
        <v>0</v>
      </c>
      <c r="H6593" s="55">
        <v>0</v>
      </c>
      <c r="I6593" s="55">
        <v>0</v>
      </c>
      <c r="J6593" s="55">
        <v>0</v>
      </c>
      <c r="K6593" s="55">
        <v>0</v>
      </c>
      <c r="L6593" s="55">
        <v>0</v>
      </c>
      <c r="M6593" s="56">
        <v>0</v>
      </c>
    </row>
    <row r="6594" spans="1:13" x14ac:dyDescent="0.4">
      <c r="A6594" s="51"/>
      <c r="B6594" s="52">
        <v>6576</v>
      </c>
      <c r="C6594" s="52">
        <v>0</v>
      </c>
      <c r="D6594" s="52">
        <v>0</v>
      </c>
      <c r="E6594" s="52">
        <v>0</v>
      </c>
      <c r="F6594" s="52">
        <v>0</v>
      </c>
      <c r="G6594" s="52">
        <v>0</v>
      </c>
      <c r="H6594" s="52">
        <v>0</v>
      </c>
      <c r="I6594" s="52">
        <v>0</v>
      </c>
      <c r="J6594" s="52">
        <v>0</v>
      </c>
      <c r="K6594" s="52">
        <v>0</v>
      </c>
      <c r="L6594" s="52">
        <v>0</v>
      </c>
      <c r="M6594" s="53">
        <v>0</v>
      </c>
    </row>
    <row r="6595" spans="1:13" x14ac:dyDescent="0.4">
      <c r="A6595" s="54"/>
      <c r="B6595" s="55">
        <v>6577</v>
      </c>
      <c r="C6595" s="55">
        <v>0</v>
      </c>
      <c r="D6595" s="55">
        <v>8085692.0536279678</v>
      </c>
      <c r="E6595" s="55">
        <v>0</v>
      </c>
      <c r="F6595" s="55">
        <v>0</v>
      </c>
      <c r="G6595" s="55">
        <v>0</v>
      </c>
      <c r="H6595" s="55">
        <v>0</v>
      </c>
      <c r="I6595" s="55">
        <v>0</v>
      </c>
      <c r="J6595" s="55">
        <v>144873769.21035683</v>
      </c>
      <c r="K6595" s="55">
        <v>0</v>
      </c>
      <c r="L6595" s="55">
        <v>0</v>
      </c>
      <c r="M6595" s="56">
        <v>8085692.0536279678</v>
      </c>
    </row>
    <row r="6596" spans="1:13" x14ac:dyDescent="0.4">
      <c r="A6596" s="51"/>
      <c r="B6596" s="52">
        <v>6578</v>
      </c>
      <c r="C6596" s="52">
        <v>0</v>
      </c>
      <c r="D6596" s="52">
        <v>0</v>
      </c>
      <c r="E6596" s="52">
        <v>0</v>
      </c>
      <c r="F6596" s="52">
        <v>0</v>
      </c>
      <c r="G6596" s="52">
        <v>0</v>
      </c>
      <c r="H6596" s="52">
        <v>0</v>
      </c>
      <c r="I6596" s="52">
        <v>0</v>
      </c>
      <c r="J6596" s="52">
        <v>0</v>
      </c>
      <c r="K6596" s="52">
        <v>0</v>
      </c>
      <c r="L6596" s="52">
        <v>0</v>
      </c>
      <c r="M6596" s="53">
        <v>0</v>
      </c>
    </row>
    <row r="6597" spans="1:13" x14ac:dyDescent="0.4">
      <c r="A6597" s="54"/>
      <c r="B6597" s="55">
        <v>6579</v>
      </c>
      <c r="C6597" s="55">
        <v>6258044.9265489299</v>
      </c>
      <c r="D6597" s="55">
        <v>0</v>
      </c>
      <c r="E6597" s="55">
        <v>6507339.0055464627</v>
      </c>
      <c r="F6597" s="55">
        <v>0</v>
      </c>
      <c r="G6597" s="55">
        <v>0</v>
      </c>
      <c r="H6597" s="55">
        <v>0</v>
      </c>
      <c r="I6597" s="55">
        <v>0</v>
      </c>
      <c r="J6597" s="55">
        <v>0</v>
      </c>
      <c r="K6597" s="55">
        <v>0</v>
      </c>
      <c r="L6597" s="55">
        <v>0</v>
      </c>
      <c r="M6597" s="56">
        <v>12765383.932095394</v>
      </c>
    </row>
    <row r="6598" spans="1:13" x14ac:dyDescent="0.4">
      <c r="A6598" s="51"/>
      <c r="B6598" s="52">
        <v>6580</v>
      </c>
      <c r="C6598" s="52">
        <v>9669127.3919175137</v>
      </c>
      <c r="D6598" s="52">
        <v>0</v>
      </c>
      <c r="E6598" s="52">
        <v>0</v>
      </c>
      <c r="F6598" s="52">
        <v>0</v>
      </c>
      <c r="G6598" s="52">
        <v>0</v>
      </c>
      <c r="H6598" s="52">
        <v>0</v>
      </c>
      <c r="I6598" s="52">
        <v>0</v>
      </c>
      <c r="J6598" s="52">
        <v>0</v>
      </c>
      <c r="K6598" s="52">
        <v>0</v>
      </c>
      <c r="L6598" s="52">
        <v>6419112.1514777225</v>
      </c>
      <c r="M6598" s="53">
        <v>16088239.543395236</v>
      </c>
    </row>
    <row r="6599" spans="1:13" x14ac:dyDescent="0.4">
      <c r="A6599" s="54"/>
      <c r="B6599" s="55">
        <v>6581</v>
      </c>
      <c r="C6599" s="55">
        <v>0</v>
      </c>
      <c r="D6599" s="55">
        <v>0</v>
      </c>
      <c r="E6599" s="55">
        <v>0</v>
      </c>
      <c r="F6599" s="55">
        <v>0</v>
      </c>
      <c r="G6599" s="55">
        <v>0</v>
      </c>
      <c r="H6599" s="55">
        <v>0</v>
      </c>
      <c r="I6599" s="55">
        <v>0</v>
      </c>
      <c r="J6599" s="55">
        <v>0</v>
      </c>
      <c r="K6599" s="55">
        <v>0</v>
      </c>
      <c r="L6599" s="55">
        <v>0</v>
      </c>
      <c r="M6599" s="56">
        <v>0</v>
      </c>
    </row>
    <row r="6600" spans="1:13" x14ac:dyDescent="0.4">
      <c r="A6600" s="51"/>
      <c r="B6600" s="52">
        <v>6582</v>
      </c>
      <c r="C6600" s="52">
        <v>0</v>
      </c>
      <c r="D6600" s="52">
        <v>0</v>
      </c>
      <c r="E6600" s="52">
        <v>0</v>
      </c>
      <c r="F6600" s="52">
        <v>0</v>
      </c>
      <c r="G6600" s="52">
        <v>0</v>
      </c>
      <c r="H6600" s="52">
        <v>0</v>
      </c>
      <c r="I6600" s="52">
        <v>0</v>
      </c>
      <c r="J6600" s="52">
        <v>0</v>
      </c>
      <c r="K6600" s="52">
        <v>0</v>
      </c>
      <c r="L6600" s="52">
        <v>15099652.500178903</v>
      </c>
      <c r="M6600" s="53">
        <v>15099652.500178903</v>
      </c>
    </row>
    <row r="6601" spans="1:13" x14ac:dyDescent="0.4">
      <c r="A6601" s="54"/>
      <c r="B6601" s="55">
        <v>6583</v>
      </c>
      <c r="C6601" s="55">
        <v>0</v>
      </c>
      <c r="D6601" s="55">
        <v>0</v>
      </c>
      <c r="E6601" s="55">
        <v>0</v>
      </c>
      <c r="F6601" s="55">
        <v>0</v>
      </c>
      <c r="G6601" s="55">
        <v>0</v>
      </c>
      <c r="H6601" s="55">
        <v>0</v>
      </c>
      <c r="I6601" s="55">
        <v>0</v>
      </c>
      <c r="J6601" s="55">
        <v>0</v>
      </c>
      <c r="K6601" s="55">
        <v>0</v>
      </c>
      <c r="L6601" s="55">
        <v>0</v>
      </c>
      <c r="M6601" s="56">
        <v>22554758.943622321</v>
      </c>
    </row>
    <row r="6602" spans="1:13" x14ac:dyDescent="0.4">
      <c r="A6602" s="51"/>
      <c r="B6602" s="52">
        <v>6584</v>
      </c>
      <c r="C6602" s="52">
        <v>0</v>
      </c>
      <c r="D6602" s="52">
        <v>0</v>
      </c>
      <c r="E6602" s="52">
        <v>0</v>
      </c>
      <c r="F6602" s="52">
        <v>0</v>
      </c>
      <c r="G6602" s="52">
        <v>0</v>
      </c>
      <c r="H6602" s="52">
        <v>0</v>
      </c>
      <c r="I6602" s="52">
        <v>0</v>
      </c>
      <c r="J6602" s="52">
        <v>0</v>
      </c>
      <c r="K6602" s="52">
        <v>0</v>
      </c>
      <c r="L6602" s="52">
        <v>0</v>
      </c>
      <c r="M6602" s="53">
        <v>0</v>
      </c>
    </row>
    <row r="6603" spans="1:13" x14ac:dyDescent="0.4">
      <c r="A6603" s="54"/>
      <c r="B6603" s="55">
        <v>6585</v>
      </c>
      <c r="C6603" s="55">
        <v>0</v>
      </c>
      <c r="D6603" s="55">
        <v>0</v>
      </c>
      <c r="E6603" s="55">
        <v>0</v>
      </c>
      <c r="F6603" s="55">
        <v>0</v>
      </c>
      <c r="G6603" s="55">
        <v>6563611.1121407729</v>
      </c>
      <c r="H6603" s="55">
        <v>0</v>
      </c>
      <c r="I6603" s="55">
        <v>8456026.5497814938</v>
      </c>
      <c r="J6603" s="55">
        <v>0</v>
      </c>
      <c r="K6603" s="55">
        <v>0</v>
      </c>
      <c r="L6603" s="55">
        <v>0</v>
      </c>
      <c r="M6603" s="56">
        <v>15019637.661922269</v>
      </c>
    </row>
    <row r="6604" spans="1:13" x14ac:dyDescent="0.4">
      <c r="A6604" s="51"/>
      <c r="B6604" s="52">
        <v>6586</v>
      </c>
      <c r="C6604" s="52">
        <v>0</v>
      </c>
      <c r="D6604" s="52">
        <v>0</v>
      </c>
      <c r="E6604" s="52">
        <v>0</v>
      </c>
      <c r="F6604" s="52">
        <v>5769212.0219484363</v>
      </c>
      <c r="G6604" s="52">
        <v>0</v>
      </c>
      <c r="H6604" s="52">
        <v>0</v>
      </c>
      <c r="I6604" s="52">
        <v>0</v>
      </c>
      <c r="J6604" s="52">
        <v>0</v>
      </c>
      <c r="K6604" s="52">
        <v>6874195.3373731449</v>
      </c>
      <c r="L6604" s="52">
        <v>0</v>
      </c>
      <c r="M6604" s="53">
        <v>12643407.359321579</v>
      </c>
    </row>
    <row r="6605" spans="1:13" x14ac:dyDescent="0.4">
      <c r="A6605" s="54"/>
      <c r="B6605" s="55">
        <v>6587</v>
      </c>
      <c r="C6605" s="55">
        <v>0</v>
      </c>
      <c r="D6605" s="55">
        <v>0</v>
      </c>
      <c r="E6605" s="55">
        <v>0</v>
      </c>
      <c r="F6605" s="55">
        <v>0</v>
      </c>
      <c r="G6605" s="55">
        <v>0</v>
      </c>
      <c r="H6605" s="55">
        <v>0</v>
      </c>
      <c r="I6605" s="55">
        <v>0</v>
      </c>
      <c r="J6605" s="55">
        <v>0</v>
      </c>
      <c r="K6605" s="55">
        <v>0</v>
      </c>
      <c r="L6605" s="55">
        <v>0</v>
      </c>
      <c r="M6605" s="56">
        <v>0</v>
      </c>
    </row>
    <row r="6606" spans="1:13" x14ac:dyDescent="0.4">
      <c r="A6606" s="51"/>
      <c r="B6606" s="52">
        <v>6588</v>
      </c>
      <c r="C6606" s="52">
        <v>0</v>
      </c>
      <c r="D6606" s="52">
        <v>0</v>
      </c>
      <c r="E6606" s="52">
        <v>0</v>
      </c>
      <c r="F6606" s="52">
        <v>0</v>
      </c>
      <c r="G6606" s="52">
        <v>5957521.6666049659</v>
      </c>
      <c r="H6606" s="52">
        <v>0</v>
      </c>
      <c r="I6606" s="52">
        <v>0</v>
      </c>
      <c r="J6606" s="52">
        <v>0</v>
      </c>
      <c r="K6606" s="52">
        <v>0</v>
      </c>
      <c r="L6606" s="52">
        <v>0</v>
      </c>
      <c r="M6606" s="53">
        <v>5957521.6666049659</v>
      </c>
    </row>
    <row r="6607" spans="1:13" x14ac:dyDescent="0.4">
      <c r="A6607" s="54"/>
      <c r="B6607" s="55">
        <v>6589</v>
      </c>
      <c r="C6607" s="55">
        <v>0</v>
      </c>
      <c r="D6607" s="55">
        <v>0</v>
      </c>
      <c r="E6607" s="55">
        <v>0</v>
      </c>
      <c r="F6607" s="55">
        <v>0</v>
      </c>
      <c r="G6607" s="55">
        <v>444007231.76103491</v>
      </c>
      <c r="H6607" s="55">
        <v>0</v>
      </c>
      <c r="I6607" s="55">
        <v>9008744.2930747978</v>
      </c>
      <c r="J6607" s="55">
        <v>0</v>
      </c>
      <c r="K6607" s="55">
        <v>7701606.0224721506</v>
      </c>
      <c r="L6607" s="55">
        <v>0</v>
      </c>
      <c r="M6607" s="56">
        <v>460717582.07658178</v>
      </c>
    </row>
    <row r="6608" spans="1:13" x14ac:dyDescent="0.4">
      <c r="A6608" s="51"/>
      <c r="B6608" s="52">
        <v>6590</v>
      </c>
      <c r="C6608" s="52">
        <v>0</v>
      </c>
      <c r="D6608" s="52">
        <v>0</v>
      </c>
      <c r="E6608" s="52">
        <v>0</v>
      </c>
      <c r="F6608" s="52">
        <v>0</v>
      </c>
      <c r="G6608" s="52">
        <v>0</v>
      </c>
      <c r="H6608" s="52">
        <v>7127950.0356422383</v>
      </c>
      <c r="I6608" s="52">
        <v>17977367.330996092</v>
      </c>
      <c r="J6608" s="52">
        <v>264124687.83268452</v>
      </c>
      <c r="K6608" s="52">
        <v>8245186923.839016</v>
      </c>
      <c r="L6608" s="52">
        <v>0</v>
      </c>
      <c r="M6608" s="53">
        <v>8270292241.2056541</v>
      </c>
    </row>
    <row r="6609" spans="1:13" x14ac:dyDescent="0.4">
      <c r="A6609" s="54"/>
      <c r="B6609" s="55">
        <v>6591</v>
      </c>
      <c r="C6609" s="55">
        <v>7453385.8166761668</v>
      </c>
      <c r="D6609" s="55">
        <v>0</v>
      </c>
      <c r="E6609" s="55">
        <v>0</v>
      </c>
      <c r="F6609" s="55">
        <v>0</v>
      </c>
      <c r="G6609" s="55">
        <v>0</v>
      </c>
      <c r="H6609" s="55">
        <v>0</v>
      </c>
      <c r="I6609" s="55">
        <v>0</v>
      </c>
      <c r="J6609" s="55">
        <v>0</v>
      </c>
      <c r="K6609" s="55">
        <v>0</v>
      </c>
      <c r="L6609" s="55">
        <v>40527330.759873837</v>
      </c>
      <c r="M6609" s="56">
        <v>47980716.576550007</v>
      </c>
    </row>
    <row r="6610" spans="1:13" x14ac:dyDescent="0.4">
      <c r="A6610" s="51"/>
      <c r="B6610" s="52">
        <v>6592</v>
      </c>
      <c r="C6610" s="52">
        <v>0</v>
      </c>
      <c r="D6610" s="52">
        <v>12027528.156941203</v>
      </c>
      <c r="E6610" s="52">
        <v>0</v>
      </c>
      <c r="F6610" s="52">
        <v>0</v>
      </c>
      <c r="G6610" s="52">
        <v>0</v>
      </c>
      <c r="H6610" s="52">
        <v>0</v>
      </c>
      <c r="I6610" s="52">
        <v>0</v>
      </c>
      <c r="J6610" s="52">
        <v>0</v>
      </c>
      <c r="K6610" s="52">
        <v>0</v>
      </c>
      <c r="L6610" s="52">
        <v>0</v>
      </c>
      <c r="M6610" s="53">
        <v>12027528.156941203</v>
      </c>
    </row>
    <row r="6611" spans="1:13" x14ac:dyDescent="0.4">
      <c r="A6611" s="54"/>
      <c r="B6611" s="55">
        <v>6593</v>
      </c>
      <c r="C6611" s="55">
        <v>118188586.96940604</v>
      </c>
      <c r="D6611" s="55">
        <v>7040615.5404777126</v>
      </c>
      <c r="E6611" s="55">
        <v>0</v>
      </c>
      <c r="F6611" s="55">
        <v>0</v>
      </c>
      <c r="G6611" s="55">
        <v>0</v>
      </c>
      <c r="H6611" s="55">
        <v>0</v>
      </c>
      <c r="I6611" s="55">
        <v>0</v>
      </c>
      <c r="J6611" s="55">
        <v>0</v>
      </c>
      <c r="K6611" s="55">
        <v>63559847.485929377</v>
      </c>
      <c r="L6611" s="55">
        <v>0</v>
      </c>
      <c r="M6611" s="56">
        <v>188789049.99581313</v>
      </c>
    </row>
    <row r="6612" spans="1:13" x14ac:dyDescent="0.4">
      <c r="A6612" s="51"/>
      <c r="B6612" s="52">
        <v>6594</v>
      </c>
      <c r="C6612" s="52">
        <v>0</v>
      </c>
      <c r="D6612" s="52">
        <v>0</v>
      </c>
      <c r="E6612" s="52">
        <v>0</v>
      </c>
      <c r="F6612" s="52">
        <v>0</v>
      </c>
      <c r="G6612" s="52">
        <v>38137079.722713061</v>
      </c>
      <c r="H6612" s="52">
        <v>0</v>
      </c>
      <c r="I6612" s="52">
        <v>0</v>
      </c>
      <c r="J6612" s="52">
        <v>0</v>
      </c>
      <c r="K6612" s="52">
        <v>0</v>
      </c>
      <c r="L6612" s="52">
        <v>0</v>
      </c>
      <c r="M6612" s="53">
        <v>38137079.722713061</v>
      </c>
    </row>
    <row r="6613" spans="1:13" x14ac:dyDescent="0.4">
      <c r="A6613" s="54"/>
      <c r="B6613" s="55">
        <v>6595</v>
      </c>
      <c r="C6613" s="55">
        <v>0</v>
      </c>
      <c r="D6613" s="55">
        <v>10078135.009934075</v>
      </c>
      <c r="E6613" s="55">
        <v>27019992.423239607</v>
      </c>
      <c r="F6613" s="55">
        <v>0</v>
      </c>
      <c r="G6613" s="55">
        <v>6036811.4453237671</v>
      </c>
      <c r="H6613" s="55">
        <v>0</v>
      </c>
      <c r="I6613" s="55">
        <v>0</v>
      </c>
      <c r="J6613" s="55">
        <v>6687358.9543659985</v>
      </c>
      <c r="K6613" s="55">
        <v>0</v>
      </c>
      <c r="L6613" s="55">
        <v>0</v>
      </c>
      <c r="M6613" s="56">
        <v>43134938.878497459</v>
      </c>
    </row>
    <row r="6614" spans="1:13" x14ac:dyDescent="0.4">
      <c r="A6614" s="51"/>
      <c r="B6614" s="52">
        <v>6596</v>
      </c>
      <c r="C6614" s="52">
        <v>0</v>
      </c>
      <c r="D6614" s="52">
        <v>0</v>
      </c>
      <c r="E6614" s="52">
        <v>0</v>
      </c>
      <c r="F6614" s="52">
        <v>0</v>
      </c>
      <c r="G6614" s="52">
        <v>15909750.864965187</v>
      </c>
      <c r="H6614" s="52">
        <v>0</v>
      </c>
      <c r="I6614" s="52">
        <v>0</v>
      </c>
      <c r="J6614" s="52">
        <v>0</v>
      </c>
      <c r="K6614" s="52">
        <v>0</v>
      </c>
      <c r="L6614" s="52">
        <v>0</v>
      </c>
      <c r="M6614" s="53">
        <v>15909750.864965187</v>
      </c>
    </row>
    <row r="6615" spans="1:13" x14ac:dyDescent="0.4">
      <c r="A6615" s="54"/>
      <c r="B6615" s="55">
        <v>6597</v>
      </c>
      <c r="C6615" s="55">
        <v>0</v>
      </c>
      <c r="D6615" s="55">
        <v>0</v>
      </c>
      <c r="E6615" s="55">
        <v>0</v>
      </c>
      <c r="F6615" s="55">
        <v>0</v>
      </c>
      <c r="G6615" s="55">
        <v>0</v>
      </c>
      <c r="H6615" s="55">
        <v>0</v>
      </c>
      <c r="I6615" s="55">
        <v>0</v>
      </c>
      <c r="J6615" s="55">
        <v>0</v>
      </c>
      <c r="K6615" s="55">
        <v>0</v>
      </c>
      <c r="L6615" s="55">
        <v>0</v>
      </c>
      <c r="M6615" s="56">
        <v>0</v>
      </c>
    </row>
    <row r="6616" spans="1:13" x14ac:dyDescent="0.4">
      <c r="A6616" s="51"/>
      <c r="B6616" s="52">
        <v>6598</v>
      </c>
      <c r="C6616" s="52">
        <v>6720871.8907241821</v>
      </c>
      <c r="D6616" s="52">
        <v>0</v>
      </c>
      <c r="E6616" s="52">
        <v>0</v>
      </c>
      <c r="F6616" s="52">
        <v>0</v>
      </c>
      <c r="G6616" s="52">
        <v>0</v>
      </c>
      <c r="H6616" s="52">
        <v>0</v>
      </c>
      <c r="I6616" s="52">
        <v>21322820.381836653</v>
      </c>
      <c r="J6616" s="52">
        <v>0</v>
      </c>
      <c r="K6616" s="52">
        <v>0</v>
      </c>
      <c r="L6616" s="52">
        <v>0</v>
      </c>
      <c r="M6616" s="53">
        <v>28043692.272560835</v>
      </c>
    </row>
    <row r="6617" spans="1:13" x14ac:dyDescent="0.4">
      <c r="A6617" s="54"/>
      <c r="B6617" s="55">
        <v>6599</v>
      </c>
      <c r="C6617" s="55">
        <v>0</v>
      </c>
      <c r="D6617" s="55">
        <v>0</v>
      </c>
      <c r="E6617" s="55">
        <v>0</v>
      </c>
      <c r="F6617" s="55">
        <v>0</v>
      </c>
      <c r="G6617" s="55">
        <v>0</v>
      </c>
      <c r="H6617" s="55">
        <v>0</v>
      </c>
      <c r="I6617" s="55">
        <v>0</v>
      </c>
      <c r="J6617" s="55">
        <v>0</v>
      </c>
      <c r="K6617" s="55">
        <v>0</v>
      </c>
      <c r="L6617" s="55">
        <v>0</v>
      </c>
      <c r="M6617" s="56">
        <v>10683124.736471198</v>
      </c>
    </row>
    <row r="6618" spans="1:13" x14ac:dyDescent="0.4">
      <c r="A6618" s="51"/>
      <c r="B6618" s="52">
        <v>6600</v>
      </c>
      <c r="C6618" s="52">
        <v>0</v>
      </c>
      <c r="D6618" s="52">
        <v>0</v>
      </c>
      <c r="E6618" s="52">
        <v>0</v>
      </c>
      <c r="F6618" s="52">
        <v>0</v>
      </c>
      <c r="G6618" s="52">
        <v>0</v>
      </c>
      <c r="H6618" s="52">
        <v>0</v>
      </c>
      <c r="I6618" s="52">
        <v>0</v>
      </c>
      <c r="J6618" s="52">
        <v>0</v>
      </c>
      <c r="K6618" s="52">
        <v>0</v>
      </c>
      <c r="L6618" s="52">
        <v>0</v>
      </c>
      <c r="M6618" s="53">
        <v>0</v>
      </c>
    </row>
    <row r="6619" spans="1:13" x14ac:dyDescent="0.4">
      <c r="A6619" s="54"/>
      <c r="B6619" s="55">
        <v>6601</v>
      </c>
      <c r="C6619" s="55">
        <v>0</v>
      </c>
      <c r="D6619" s="55">
        <v>0</v>
      </c>
      <c r="E6619" s="55">
        <v>0</v>
      </c>
      <c r="F6619" s="55">
        <v>0</v>
      </c>
      <c r="G6619" s="55">
        <v>0</v>
      </c>
      <c r="H6619" s="55">
        <v>0</v>
      </c>
      <c r="I6619" s="55">
        <v>0</v>
      </c>
      <c r="J6619" s="55">
        <v>0</v>
      </c>
      <c r="K6619" s="55">
        <v>0</v>
      </c>
      <c r="L6619" s="55">
        <v>0</v>
      </c>
      <c r="M6619" s="56">
        <v>0</v>
      </c>
    </row>
    <row r="6620" spans="1:13" x14ac:dyDescent="0.4">
      <c r="A6620" s="51"/>
      <c r="B6620" s="52">
        <v>6602</v>
      </c>
      <c r="C6620" s="52">
        <v>0</v>
      </c>
      <c r="D6620" s="52">
        <v>0</v>
      </c>
      <c r="E6620" s="52">
        <v>0</v>
      </c>
      <c r="F6620" s="52">
        <v>0</v>
      </c>
      <c r="G6620" s="52">
        <v>0</v>
      </c>
      <c r="H6620" s="52">
        <v>0</v>
      </c>
      <c r="I6620" s="52">
        <v>0</v>
      </c>
      <c r="J6620" s="52">
        <v>0</v>
      </c>
      <c r="K6620" s="52">
        <v>0</v>
      </c>
      <c r="L6620" s="52">
        <v>0</v>
      </c>
      <c r="M6620" s="53">
        <v>0</v>
      </c>
    </row>
    <row r="6621" spans="1:13" x14ac:dyDescent="0.4">
      <c r="A6621" s="54"/>
      <c r="B6621" s="55">
        <v>6603</v>
      </c>
      <c r="C6621" s="55">
        <v>0</v>
      </c>
      <c r="D6621" s="55">
        <v>0</v>
      </c>
      <c r="E6621" s="55">
        <v>0</v>
      </c>
      <c r="F6621" s="55">
        <v>0</v>
      </c>
      <c r="G6621" s="55">
        <v>0</v>
      </c>
      <c r="H6621" s="55">
        <v>0</v>
      </c>
      <c r="I6621" s="55">
        <v>0</v>
      </c>
      <c r="J6621" s="55">
        <v>0</v>
      </c>
      <c r="K6621" s="55">
        <v>0</v>
      </c>
      <c r="L6621" s="55">
        <v>164067295.84048724</v>
      </c>
      <c r="M6621" s="56">
        <v>164067295.84048724</v>
      </c>
    </row>
    <row r="6622" spans="1:13" x14ac:dyDescent="0.4">
      <c r="A6622" s="51"/>
      <c r="B6622" s="52">
        <v>6604</v>
      </c>
      <c r="C6622" s="52">
        <v>0</v>
      </c>
      <c r="D6622" s="52">
        <v>0</v>
      </c>
      <c r="E6622" s="52">
        <v>0</v>
      </c>
      <c r="F6622" s="52">
        <v>0</v>
      </c>
      <c r="G6622" s="52">
        <v>1030175968.8670664</v>
      </c>
      <c r="H6622" s="52">
        <v>0</v>
      </c>
      <c r="I6622" s="52">
        <v>0</v>
      </c>
      <c r="J6622" s="52">
        <v>0</v>
      </c>
      <c r="K6622" s="52">
        <v>0</v>
      </c>
      <c r="L6622" s="52">
        <v>0</v>
      </c>
      <c r="M6622" s="53">
        <v>1030175968.8670664</v>
      </c>
    </row>
    <row r="6623" spans="1:13" x14ac:dyDescent="0.4">
      <c r="A6623" s="54"/>
      <c r="B6623" s="55">
        <v>6605</v>
      </c>
      <c r="C6623" s="55">
        <v>0</v>
      </c>
      <c r="D6623" s="55">
        <v>0</v>
      </c>
      <c r="E6623" s="55">
        <v>0</v>
      </c>
      <c r="F6623" s="55">
        <v>0</v>
      </c>
      <c r="G6623" s="55">
        <v>0</v>
      </c>
      <c r="H6623" s="55">
        <v>0</v>
      </c>
      <c r="I6623" s="55">
        <v>0</v>
      </c>
      <c r="J6623" s="55">
        <v>0</v>
      </c>
      <c r="K6623" s="55">
        <v>0</v>
      </c>
      <c r="L6623" s="55">
        <v>0</v>
      </c>
      <c r="M6623" s="56">
        <v>0</v>
      </c>
    </row>
    <row r="6624" spans="1:13" x14ac:dyDescent="0.4">
      <c r="A6624" s="51"/>
      <c r="B6624" s="52">
        <v>6606</v>
      </c>
      <c r="C6624" s="52">
        <v>0</v>
      </c>
      <c r="D6624" s="52">
        <v>0</v>
      </c>
      <c r="E6624" s="52">
        <v>0</v>
      </c>
      <c r="F6624" s="52">
        <v>0</v>
      </c>
      <c r="G6624" s="52">
        <v>0</v>
      </c>
      <c r="H6624" s="52">
        <v>0</v>
      </c>
      <c r="I6624" s="52">
        <v>0</v>
      </c>
      <c r="J6624" s="52">
        <v>0</v>
      </c>
      <c r="K6624" s="52">
        <v>0</v>
      </c>
      <c r="L6624" s="52">
        <v>0</v>
      </c>
      <c r="M6624" s="53">
        <v>0</v>
      </c>
    </row>
    <row r="6625" spans="1:13" x14ac:dyDescent="0.4">
      <c r="A6625" s="54"/>
      <c r="B6625" s="55">
        <v>6607</v>
      </c>
      <c r="C6625" s="55">
        <v>0</v>
      </c>
      <c r="D6625" s="55">
        <v>28103247.690670788</v>
      </c>
      <c r="E6625" s="55">
        <v>0</v>
      </c>
      <c r="F6625" s="55">
        <v>11616959.855187394</v>
      </c>
      <c r="G6625" s="55">
        <v>0</v>
      </c>
      <c r="H6625" s="55">
        <v>0</v>
      </c>
      <c r="I6625" s="55">
        <v>0</v>
      </c>
      <c r="J6625" s="55">
        <v>0</v>
      </c>
      <c r="K6625" s="55">
        <v>0</v>
      </c>
      <c r="L6625" s="55">
        <v>0</v>
      </c>
      <c r="M6625" s="56">
        <v>39720207.545858182</v>
      </c>
    </row>
    <row r="6626" spans="1:13" x14ac:dyDescent="0.4">
      <c r="A6626" s="51"/>
      <c r="B6626" s="52">
        <v>6608</v>
      </c>
      <c r="C6626" s="52">
        <v>0</v>
      </c>
      <c r="D6626" s="52">
        <v>0</v>
      </c>
      <c r="E6626" s="52">
        <v>0</v>
      </c>
      <c r="F6626" s="52">
        <v>0</v>
      </c>
      <c r="G6626" s="52">
        <v>0</v>
      </c>
      <c r="H6626" s="52">
        <v>0</v>
      </c>
      <c r="I6626" s="52">
        <v>0</v>
      </c>
      <c r="J6626" s="52">
        <v>0</v>
      </c>
      <c r="K6626" s="52">
        <v>15239552.29899295</v>
      </c>
      <c r="L6626" s="52">
        <v>0</v>
      </c>
      <c r="M6626" s="53">
        <v>60314136.868583083</v>
      </c>
    </row>
    <row r="6627" spans="1:13" x14ac:dyDescent="0.4">
      <c r="A6627" s="54"/>
      <c r="B6627" s="55">
        <v>6609</v>
      </c>
      <c r="C6627" s="55">
        <v>6596097.9778486537</v>
      </c>
      <c r="D6627" s="55">
        <v>0</v>
      </c>
      <c r="E6627" s="55">
        <v>6632729.8911332749</v>
      </c>
      <c r="F6627" s="55">
        <v>0</v>
      </c>
      <c r="G6627" s="55">
        <v>0</v>
      </c>
      <c r="H6627" s="55">
        <v>0</v>
      </c>
      <c r="I6627" s="55">
        <v>0</v>
      </c>
      <c r="J6627" s="55">
        <v>0</v>
      </c>
      <c r="K6627" s="55">
        <v>0</v>
      </c>
      <c r="L6627" s="55">
        <v>0</v>
      </c>
      <c r="M6627" s="56">
        <v>13228827.868981928</v>
      </c>
    </row>
    <row r="6628" spans="1:13" x14ac:dyDescent="0.4">
      <c r="A6628" s="51"/>
      <c r="B6628" s="52">
        <v>6610</v>
      </c>
      <c r="C6628" s="52">
        <v>15289078.811682981</v>
      </c>
      <c r="D6628" s="52">
        <v>6062604.819606863</v>
      </c>
      <c r="E6628" s="52">
        <v>0</v>
      </c>
      <c r="F6628" s="52">
        <v>97125193.842778146</v>
      </c>
      <c r="G6628" s="52">
        <v>0</v>
      </c>
      <c r="H6628" s="52">
        <v>0</v>
      </c>
      <c r="I6628" s="52">
        <v>0</v>
      </c>
      <c r="J6628" s="52">
        <v>0</v>
      </c>
      <c r="K6628" s="52">
        <v>0</v>
      </c>
      <c r="L6628" s="52">
        <v>0</v>
      </c>
      <c r="M6628" s="53">
        <v>118476877.474068</v>
      </c>
    </row>
    <row r="6629" spans="1:13" x14ac:dyDescent="0.4">
      <c r="A6629" s="54"/>
      <c r="B6629" s="55">
        <v>6611</v>
      </c>
      <c r="C6629" s="55">
        <v>0</v>
      </c>
      <c r="D6629" s="55">
        <v>0</v>
      </c>
      <c r="E6629" s="55">
        <v>0</v>
      </c>
      <c r="F6629" s="55">
        <v>0</v>
      </c>
      <c r="G6629" s="55">
        <v>0</v>
      </c>
      <c r="H6629" s="55">
        <v>0</v>
      </c>
      <c r="I6629" s="55">
        <v>0</v>
      </c>
      <c r="J6629" s="55">
        <v>0</v>
      </c>
      <c r="K6629" s="55">
        <v>0</v>
      </c>
      <c r="L6629" s="55">
        <v>0</v>
      </c>
      <c r="M6629" s="56">
        <v>0</v>
      </c>
    </row>
    <row r="6630" spans="1:13" x14ac:dyDescent="0.4">
      <c r="A6630" s="51"/>
      <c r="B6630" s="52">
        <v>6612</v>
      </c>
      <c r="C6630" s="52">
        <v>0</v>
      </c>
      <c r="D6630" s="52">
        <v>0</v>
      </c>
      <c r="E6630" s="52">
        <v>0</v>
      </c>
      <c r="F6630" s="52">
        <v>0</v>
      </c>
      <c r="G6630" s="52">
        <v>0</v>
      </c>
      <c r="H6630" s="52">
        <v>0</v>
      </c>
      <c r="I6630" s="52">
        <v>14395379.634251133</v>
      </c>
      <c r="J6630" s="52">
        <v>0</v>
      </c>
      <c r="K6630" s="52">
        <v>0</v>
      </c>
      <c r="L6630" s="52">
        <v>0</v>
      </c>
      <c r="M6630" s="53">
        <v>14395379.634251133</v>
      </c>
    </row>
    <row r="6631" spans="1:13" x14ac:dyDescent="0.4">
      <c r="A6631" s="54"/>
      <c r="B6631" s="55">
        <v>6613</v>
      </c>
      <c r="C6631" s="55">
        <v>0</v>
      </c>
      <c r="D6631" s="55">
        <v>0</v>
      </c>
      <c r="E6631" s="55">
        <v>10784748.97856186</v>
      </c>
      <c r="F6631" s="55">
        <v>0</v>
      </c>
      <c r="G6631" s="55">
        <v>0</v>
      </c>
      <c r="H6631" s="55">
        <v>13422391.373874215</v>
      </c>
      <c r="I6631" s="55">
        <v>0</v>
      </c>
      <c r="J6631" s="55">
        <v>0</v>
      </c>
      <c r="K6631" s="55">
        <v>0</v>
      </c>
      <c r="L6631" s="55">
        <v>0</v>
      </c>
      <c r="M6631" s="56">
        <v>24207140.352436081</v>
      </c>
    </row>
    <row r="6632" spans="1:13" x14ac:dyDescent="0.4">
      <c r="A6632" s="51"/>
      <c r="B6632" s="52">
        <v>6614</v>
      </c>
      <c r="C6632" s="52">
        <v>0</v>
      </c>
      <c r="D6632" s="52">
        <v>0</v>
      </c>
      <c r="E6632" s="52">
        <v>15362076.47996591</v>
      </c>
      <c r="F6632" s="52">
        <v>0</v>
      </c>
      <c r="G6632" s="52">
        <v>0</v>
      </c>
      <c r="H6632" s="52">
        <v>0</v>
      </c>
      <c r="I6632" s="52">
        <v>0</v>
      </c>
      <c r="J6632" s="52">
        <v>0</v>
      </c>
      <c r="K6632" s="52">
        <v>0</v>
      </c>
      <c r="L6632" s="52">
        <v>0</v>
      </c>
      <c r="M6632" s="53">
        <v>15362076.47996591</v>
      </c>
    </row>
    <row r="6633" spans="1:13" x14ac:dyDescent="0.4">
      <c r="A6633" s="54"/>
      <c r="B6633" s="55">
        <v>6615</v>
      </c>
      <c r="C6633" s="55">
        <v>0</v>
      </c>
      <c r="D6633" s="55">
        <v>0</v>
      </c>
      <c r="E6633" s="55">
        <v>0</v>
      </c>
      <c r="F6633" s="55">
        <v>0</v>
      </c>
      <c r="G6633" s="55">
        <v>6048008.7685624752</v>
      </c>
      <c r="H6633" s="55">
        <v>0</v>
      </c>
      <c r="I6633" s="55">
        <v>0</v>
      </c>
      <c r="J6633" s="55">
        <v>0</v>
      </c>
      <c r="K6633" s="55">
        <v>0</v>
      </c>
      <c r="L6633" s="55">
        <v>0</v>
      </c>
      <c r="M6633" s="56">
        <v>6048008.7685624752</v>
      </c>
    </row>
    <row r="6634" spans="1:13" x14ac:dyDescent="0.4">
      <c r="A6634" s="51"/>
      <c r="B6634" s="52">
        <v>6616</v>
      </c>
      <c r="C6634" s="52">
        <v>0</v>
      </c>
      <c r="D6634" s="52">
        <v>0</v>
      </c>
      <c r="E6634" s="52">
        <v>0</v>
      </c>
      <c r="F6634" s="52">
        <v>0</v>
      </c>
      <c r="G6634" s="52">
        <v>0</v>
      </c>
      <c r="H6634" s="52">
        <v>0</v>
      </c>
      <c r="I6634" s="52">
        <v>0</v>
      </c>
      <c r="J6634" s="52">
        <v>0</v>
      </c>
      <c r="K6634" s="52">
        <v>0</v>
      </c>
      <c r="L6634" s="52">
        <v>0</v>
      </c>
      <c r="M6634" s="53">
        <v>0</v>
      </c>
    </row>
    <row r="6635" spans="1:13" x14ac:dyDescent="0.4">
      <c r="A6635" s="54"/>
      <c r="B6635" s="55">
        <v>6617</v>
      </c>
      <c r="C6635" s="55">
        <v>0</v>
      </c>
      <c r="D6635" s="55">
        <v>0</v>
      </c>
      <c r="E6635" s="55">
        <v>9657867.0412181318</v>
      </c>
      <c r="F6635" s="55">
        <v>0</v>
      </c>
      <c r="G6635" s="55">
        <v>0</v>
      </c>
      <c r="H6635" s="55">
        <v>0</v>
      </c>
      <c r="I6635" s="55">
        <v>0</v>
      </c>
      <c r="J6635" s="55">
        <v>7179745.4800402522</v>
      </c>
      <c r="K6635" s="55">
        <v>0</v>
      </c>
      <c r="L6635" s="55">
        <v>12684274.975003244</v>
      </c>
      <c r="M6635" s="56">
        <v>22342142.016221374</v>
      </c>
    </row>
    <row r="6636" spans="1:13" x14ac:dyDescent="0.4">
      <c r="A6636" s="51"/>
      <c r="B6636" s="52">
        <v>6618</v>
      </c>
      <c r="C6636" s="52">
        <v>0</v>
      </c>
      <c r="D6636" s="52">
        <v>0</v>
      </c>
      <c r="E6636" s="52">
        <v>0</v>
      </c>
      <c r="F6636" s="52">
        <v>17586171.483941302</v>
      </c>
      <c r="G6636" s="52">
        <v>0</v>
      </c>
      <c r="H6636" s="52">
        <v>0</v>
      </c>
      <c r="I6636" s="52">
        <v>0</v>
      </c>
      <c r="J6636" s="52">
        <v>0</v>
      </c>
      <c r="K6636" s="52">
        <v>0</v>
      </c>
      <c r="L6636" s="52">
        <v>0</v>
      </c>
      <c r="M6636" s="53">
        <v>17586171.483941302</v>
      </c>
    </row>
    <row r="6637" spans="1:13" x14ac:dyDescent="0.4">
      <c r="A6637" s="54"/>
      <c r="B6637" s="55">
        <v>6619</v>
      </c>
      <c r="C6637" s="55">
        <v>0</v>
      </c>
      <c r="D6637" s="55">
        <v>0</v>
      </c>
      <c r="E6637" s="55">
        <v>0</v>
      </c>
      <c r="F6637" s="55">
        <v>0</v>
      </c>
      <c r="G6637" s="55">
        <v>0</v>
      </c>
      <c r="H6637" s="55">
        <v>0</v>
      </c>
      <c r="I6637" s="55">
        <v>0</v>
      </c>
      <c r="J6637" s="55">
        <v>0</v>
      </c>
      <c r="K6637" s="55">
        <v>0</v>
      </c>
      <c r="L6637" s="55">
        <v>0</v>
      </c>
      <c r="M6637" s="56">
        <v>0</v>
      </c>
    </row>
    <row r="6638" spans="1:13" x14ac:dyDescent="0.4">
      <c r="A6638" s="51"/>
      <c r="B6638" s="52">
        <v>6620</v>
      </c>
      <c r="C6638" s="52">
        <v>0</v>
      </c>
      <c r="D6638" s="52">
        <v>0</v>
      </c>
      <c r="E6638" s="52">
        <v>0</v>
      </c>
      <c r="F6638" s="52">
        <v>0</v>
      </c>
      <c r="G6638" s="52">
        <v>0</v>
      </c>
      <c r="H6638" s="52">
        <v>0</v>
      </c>
      <c r="I6638" s="52">
        <v>0</v>
      </c>
      <c r="J6638" s="52">
        <v>0</v>
      </c>
      <c r="K6638" s="52">
        <v>0</v>
      </c>
      <c r="L6638" s="52">
        <v>0</v>
      </c>
      <c r="M6638" s="53">
        <v>0</v>
      </c>
    </row>
    <row r="6639" spans="1:13" x14ac:dyDescent="0.4">
      <c r="A6639" s="54"/>
      <c r="B6639" s="55">
        <v>6621</v>
      </c>
      <c r="C6639" s="55">
        <v>0</v>
      </c>
      <c r="D6639" s="55">
        <v>0</v>
      </c>
      <c r="E6639" s="55">
        <v>0</v>
      </c>
      <c r="F6639" s="55">
        <v>0</v>
      </c>
      <c r="G6639" s="55">
        <v>12515943.173175501</v>
      </c>
      <c r="H6639" s="55">
        <v>0</v>
      </c>
      <c r="I6639" s="55">
        <v>0</v>
      </c>
      <c r="J6639" s="55">
        <v>0</v>
      </c>
      <c r="K6639" s="55">
        <v>0</v>
      </c>
      <c r="L6639" s="55">
        <v>0</v>
      </c>
      <c r="M6639" s="56">
        <v>12515943.173175501</v>
      </c>
    </row>
    <row r="6640" spans="1:13" x14ac:dyDescent="0.4">
      <c r="A6640" s="51"/>
      <c r="B6640" s="52">
        <v>6622</v>
      </c>
      <c r="C6640" s="52">
        <v>0</v>
      </c>
      <c r="D6640" s="52">
        <v>0</v>
      </c>
      <c r="E6640" s="52">
        <v>0</v>
      </c>
      <c r="F6640" s="52">
        <v>0</v>
      </c>
      <c r="G6640" s="52">
        <v>0</v>
      </c>
      <c r="H6640" s="52">
        <v>0</v>
      </c>
      <c r="I6640" s="52">
        <v>0</v>
      </c>
      <c r="J6640" s="52">
        <v>0</v>
      </c>
      <c r="K6640" s="52">
        <v>0</v>
      </c>
      <c r="L6640" s="52">
        <v>0</v>
      </c>
      <c r="M6640" s="53">
        <v>0</v>
      </c>
    </row>
    <row r="6641" spans="1:13" x14ac:dyDescent="0.4">
      <c r="A6641" s="54"/>
      <c r="B6641" s="55">
        <v>6623</v>
      </c>
      <c r="C6641" s="55">
        <v>0</v>
      </c>
      <c r="D6641" s="55">
        <v>14463080.252211705</v>
      </c>
      <c r="E6641" s="55">
        <v>0</v>
      </c>
      <c r="F6641" s="55">
        <v>0</v>
      </c>
      <c r="G6641" s="55">
        <v>0</v>
      </c>
      <c r="H6641" s="55">
        <v>0</v>
      </c>
      <c r="I6641" s="55">
        <v>0</v>
      </c>
      <c r="J6641" s="55">
        <v>0</v>
      </c>
      <c r="K6641" s="55">
        <v>0</v>
      </c>
      <c r="L6641" s="55">
        <v>0</v>
      </c>
      <c r="M6641" s="56">
        <v>14463080.252211705</v>
      </c>
    </row>
    <row r="6642" spans="1:13" x14ac:dyDescent="0.4">
      <c r="A6642" s="51"/>
      <c r="B6642" s="52">
        <v>6624</v>
      </c>
      <c r="C6642" s="52">
        <v>0</v>
      </c>
      <c r="D6642" s="52">
        <v>0</v>
      </c>
      <c r="E6642" s="52">
        <v>18171285.586457528</v>
      </c>
      <c r="F6642" s="52">
        <v>0</v>
      </c>
      <c r="G6642" s="52">
        <v>0</v>
      </c>
      <c r="H6642" s="52">
        <v>0</v>
      </c>
      <c r="I6642" s="52">
        <v>0</v>
      </c>
      <c r="J6642" s="52">
        <v>0</v>
      </c>
      <c r="K6642" s="52">
        <v>0</v>
      </c>
      <c r="L6642" s="52">
        <v>0</v>
      </c>
      <c r="M6642" s="53">
        <v>18171285.586457528</v>
      </c>
    </row>
    <row r="6643" spans="1:13" x14ac:dyDescent="0.4">
      <c r="A6643" s="54"/>
      <c r="B6643" s="55">
        <v>6625</v>
      </c>
      <c r="C6643" s="55">
        <v>0</v>
      </c>
      <c r="D6643" s="55">
        <v>0</v>
      </c>
      <c r="E6643" s="55">
        <v>0</v>
      </c>
      <c r="F6643" s="55">
        <v>0</v>
      </c>
      <c r="G6643" s="55">
        <v>0</v>
      </c>
      <c r="H6643" s="55">
        <v>0</v>
      </c>
      <c r="I6643" s="55">
        <v>0</v>
      </c>
      <c r="J6643" s="55">
        <v>0</v>
      </c>
      <c r="K6643" s="55">
        <v>0</v>
      </c>
      <c r="L6643" s="55">
        <v>0</v>
      </c>
      <c r="M6643" s="56">
        <v>0</v>
      </c>
    </row>
    <row r="6644" spans="1:13" x14ac:dyDescent="0.4">
      <c r="A6644" s="51"/>
      <c r="B6644" s="52">
        <v>6626</v>
      </c>
      <c r="C6644" s="52">
        <v>0</v>
      </c>
      <c r="D6644" s="52">
        <v>0</v>
      </c>
      <c r="E6644" s="52">
        <v>0</v>
      </c>
      <c r="F6644" s="52">
        <v>0</v>
      </c>
      <c r="G6644" s="52">
        <v>0</v>
      </c>
      <c r="H6644" s="52">
        <v>0</v>
      </c>
      <c r="I6644" s="52">
        <v>0</v>
      </c>
      <c r="J6644" s="52">
        <v>0</v>
      </c>
      <c r="K6644" s="52">
        <v>0</v>
      </c>
      <c r="L6644" s="52">
        <v>6410209.8947954793</v>
      </c>
      <c r="M6644" s="53">
        <v>6410209.8947954793</v>
      </c>
    </row>
    <row r="6645" spans="1:13" x14ac:dyDescent="0.4">
      <c r="A6645" s="54"/>
      <c r="B6645" s="55">
        <v>6627</v>
      </c>
      <c r="C6645" s="55">
        <v>0</v>
      </c>
      <c r="D6645" s="55">
        <v>0</v>
      </c>
      <c r="E6645" s="55">
        <v>6855041.6098758103</v>
      </c>
      <c r="F6645" s="55">
        <v>0</v>
      </c>
      <c r="G6645" s="55">
        <v>0</v>
      </c>
      <c r="H6645" s="55">
        <v>0</v>
      </c>
      <c r="I6645" s="55">
        <v>0</v>
      </c>
      <c r="J6645" s="55">
        <v>11833668.718460416</v>
      </c>
      <c r="K6645" s="55">
        <v>0</v>
      </c>
      <c r="L6645" s="55">
        <v>0</v>
      </c>
      <c r="M6645" s="56">
        <v>6855041.6098758103</v>
      </c>
    </row>
    <row r="6646" spans="1:13" x14ac:dyDescent="0.4">
      <c r="A6646" s="51"/>
      <c r="B6646" s="52">
        <v>6628</v>
      </c>
      <c r="C6646" s="52">
        <v>0</v>
      </c>
      <c r="D6646" s="52">
        <v>0</v>
      </c>
      <c r="E6646" s="52">
        <v>0</v>
      </c>
      <c r="F6646" s="52">
        <v>0</v>
      </c>
      <c r="G6646" s="52">
        <v>0</v>
      </c>
      <c r="H6646" s="52">
        <v>0</v>
      </c>
      <c r="I6646" s="52">
        <v>0</v>
      </c>
      <c r="J6646" s="52">
        <v>0</v>
      </c>
      <c r="K6646" s="52">
        <v>0</v>
      </c>
      <c r="L6646" s="52">
        <v>0</v>
      </c>
      <c r="M6646" s="53">
        <v>0</v>
      </c>
    </row>
    <row r="6647" spans="1:13" x14ac:dyDescent="0.4">
      <c r="A6647" s="54"/>
      <c r="B6647" s="55">
        <v>6629</v>
      </c>
      <c r="C6647" s="55">
        <v>0</v>
      </c>
      <c r="D6647" s="55">
        <v>21727414.212083519</v>
      </c>
      <c r="E6647" s="55">
        <v>0</v>
      </c>
      <c r="F6647" s="55">
        <v>0</v>
      </c>
      <c r="G6647" s="55">
        <v>5808470.1019183714</v>
      </c>
      <c r="H6647" s="55">
        <v>0</v>
      </c>
      <c r="I6647" s="55">
        <v>0</v>
      </c>
      <c r="J6647" s="55">
        <v>0</v>
      </c>
      <c r="K6647" s="55">
        <v>0</v>
      </c>
      <c r="L6647" s="55">
        <v>0</v>
      </c>
      <c r="M6647" s="56">
        <v>27535884.314001895</v>
      </c>
    </row>
    <row r="6648" spans="1:13" x14ac:dyDescent="0.4">
      <c r="A6648" s="51"/>
      <c r="B6648" s="52">
        <v>6630</v>
      </c>
      <c r="C6648" s="52">
        <v>0</v>
      </c>
      <c r="D6648" s="52">
        <v>0</v>
      </c>
      <c r="E6648" s="52">
        <v>0</v>
      </c>
      <c r="F6648" s="52">
        <v>312033568.16446722</v>
      </c>
      <c r="G6648" s="52">
        <v>0</v>
      </c>
      <c r="H6648" s="52">
        <v>0</v>
      </c>
      <c r="I6648" s="52">
        <v>0</v>
      </c>
      <c r="J6648" s="52">
        <v>7000523.1075699078</v>
      </c>
      <c r="K6648" s="52">
        <v>0</v>
      </c>
      <c r="L6648" s="52">
        <v>0</v>
      </c>
      <c r="M6648" s="53">
        <v>312033568.16446722</v>
      </c>
    </row>
    <row r="6649" spans="1:13" x14ac:dyDescent="0.4">
      <c r="A6649" s="54"/>
      <c r="B6649" s="55">
        <v>6631</v>
      </c>
      <c r="C6649" s="55">
        <v>7611074.3366550226</v>
      </c>
      <c r="D6649" s="55">
        <v>0</v>
      </c>
      <c r="E6649" s="55">
        <v>0</v>
      </c>
      <c r="F6649" s="55">
        <v>0</v>
      </c>
      <c r="G6649" s="55">
        <v>7420238.0081039006</v>
      </c>
      <c r="H6649" s="55">
        <v>0</v>
      </c>
      <c r="I6649" s="55">
        <v>0</v>
      </c>
      <c r="J6649" s="55">
        <v>7686050.5332981441</v>
      </c>
      <c r="K6649" s="55">
        <v>0</v>
      </c>
      <c r="L6649" s="55">
        <v>142641698.78877839</v>
      </c>
      <c r="M6649" s="56">
        <v>157673011.13353732</v>
      </c>
    </row>
    <row r="6650" spans="1:13" x14ac:dyDescent="0.4">
      <c r="A6650" s="51"/>
      <c r="B6650" s="52">
        <v>6632</v>
      </c>
      <c r="C6650" s="52">
        <v>24642735.732266385</v>
      </c>
      <c r="D6650" s="52">
        <v>0</v>
      </c>
      <c r="E6650" s="52">
        <v>0</v>
      </c>
      <c r="F6650" s="52">
        <v>0</v>
      </c>
      <c r="G6650" s="52">
        <v>0</v>
      </c>
      <c r="H6650" s="52">
        <v>0</v>
      </c>
      <c r="I6650" s="52">
        <v>0</v>
      </c>
      <c r="J6650" s="52">
        <v>6361874.2646322669</v>
      </c>
      <c r="K6650" s="52">
        <v>0</v>
      </c>
      <c r="L6650" s="52">
        <v>0</v>
      </c>
      <c r="M6650" s="53">
        <v>24642735.732266385</v>
      </c>
    </row>
    <row r="6651" spans="1:13" x14ac:dyDescent="0.4">
      <c r="A6651" s="54"/>
      <c r="B6651" s="55">
        <v>6633</v>
      </c>
      <c r="C6651" s="55">
        <v>0</v>
      </c>
      <c r="D6651" s="55">
        <v>0</v>
      </c>
      <c r="E6651" s="55">
        <v>0</v>
      </c>
      <c r="F6651" s="55">
        <v>0</v>
      </c>
      <c r="G6651" s="55">
        <v>0</v>
      </c>
      <c r="H6651" s="55">
        <v>0</v>
      </c>
      <c r="I6651" s="55">
        <v>0</v>
      </c>
      <c r="J6651" s="55">
        <v>0</v>
      </c>
      <c r="K6651" s="55">
        <v>0</v>
      </c>
      <c r="L6651" s="55">
        <v>0</v>
      </c>
      <c r="M6651" s="56">
        <v>0</v>
      </c>
    </row>
    <row r="6652" spans="1:13" x14ac:dyDescent="0.4">
      <c r="A6652" s="51"/>
      <c r="B6652" s="52">
        <v>6634</v>
      </c>
      <c r="C6652" s="52">
        <v>0</v>
      </c>
      <c r="D6652" s="52">
        <v>0</v>
      </c>
      <c r="E6652" s="52">
        <v>0</v>
      </c>
      <c r="F6652" s="52">
        <v>0</v>
      </c>
      <c r="G6652" s="52">
        <v>0</v>
      </c>
      <c r="H6652" s="52">
        <v>0</v>
      </c>
      <c r="I6652" s="52">
        <v>0</v>
      </c>
      <c r="J6652" s="52">
        <v>0</v>
      </c>
      <c r="K6652" s="52">
        <v>0</v>
      </c>
      <c r="L6652" s="52">
        <v>7742987.7001695596</v>
      </c>
      <c r="M6652" s="53">
        <v>7742987.7001695596</v>
      </c>
    </row>
    <row r="6653" spans="1:13" x14ac:dyDescent="0.4">
      <c r="A6653" s="54"/>
      <c r="B6653" s="55">
        <v>6635</v>
      </c>
      <c r="C6653" s="55">
        <v>0</v>
      </c>
      <c r="D6653" s="55">
        <v>0</v>
      </c>
      <c r="E6653" s="55">
        <v>0</v>
      </c>
      <c r="F6653" s="55">
        <v>0</v>
      </c>
      <c r="G6653" s="55">
        <v>0</v>
      </c>
      <c r="H6653" s="55">
        <v>0</v>
      </c>
      <c r="I6653" s="55">
        <v>0</v>
      </c>
      <c r="J6653" s="55">
        <v>0</v>
      </c>
      <c r="K6653" s="55">
        <v>0</v>
      </c>
      <c r="L6653" s="55">
        <v>0</v>
      </c>
      <c r="M6653" s="56">
        <v>0</v>
      </c>
    </row>
    <row r="6654" spans="1:13" x14ac:dyDescent="0.4">
      <c r="A6654" s="51"/>
      <c r="B6654" s="52">
        <v>6636</v>
      </c>
      <c r="C6654" s="52">
        <v>0</v>
      </c>
      <c r="D6654" s="52">
        <v>0</v>
      </c>
      <c r="E6654" s="52">
        <v>0</v>
      </c>
      <c r="F6654" s="52">
        <v>0</v>
      </c>
      <c r="G6654" s="52">
        <v>0</v>
      </c>
      <c r="H6654" s="52">
        <v>0</v>
      </c>
      <c r="I6654" s="52">
        <v>0</v>
      </c>
      <c r="J6654" s="52">
        <v>0</v>
      </c>
      <c r="K6654" s="52">
        <v>0</v>
      </c>
      <c r="L6654" s="52">
        <v>0</v>
      </c>
      <c r="M6654" s="53">
        <v>0</v>
      </c>
    </row>
    <row r="6655" spans="1:13" x14ac:dyDescent="0.4">
      <c r="A6655" s="54"/>
      <c r="B6655" s="55">
        <v>6637</v>
      </c>
      <c r="C6655" s="55">
        <v>0</v>
      </c>
      <c r="D6655" s="55">
        <v>0</v>
      </c>
      <c r="E6655" s="55">
        <v>0</v>
      </c>
      <c r="F6655" s="55">
        <v>0</v>
      </c>
      <c r="G6655" s="55">
        <v>0</v>
      </c>
      <c r="H6655" s="55">
        <v>0</v>
      </c>
      <c r="I6655" s="55">
        <v>0</v>
      </c>
      <c r="J6655" s="55">
        <v>0</v>
      </c>
      <c r="K6655" s="55">
        <v>0</v>
      </c>
      <c r="L6655" s="55">
        <v>0</v>
      </c>
      <c r="M6655" s="56">
        <v>0</v>
      </c>
    </row>
    <row r="6656" spans="1:13" x14ac:dyDescent="0.4">
      <c r="A6656" s="51"/>
      <c r="B6656" s="52">
        <v>6638</v>
      </c>
      <c r="C6656" s="52">
        <v>0</v>
      </c>
      <c r="D6656" s="52">
        <v>0</v>
      </c>
      <c r="E6656" s="52">
        <v>0</v>
      </c>
      <c r="F6656" s="52">
        <v>0</v>
      </c>
      <c r="G6656" s="52">
        <v>0</v>
      </c>
      <c r="H6656" s="52">
        <v>0</v>
      </c>
      <c r="I6656" s="52">
        <v>0</v>
      </c>
      <c r="J6656" s="52">
        <v>0</v>
      </c>
      <c r="K6656" s="52">
        <v>0</v>
      </c>
      <c r="L6656" s="52">
        <v>0</v>
      </c>
      <c r="M6656" s="53">
        <v>0</v>
      </c>
    </row>
    <row r="6657" spans="1:13" x14ac:dyDescent="0.4">
      <c r="A6657" s="54"/>
      <c r="B6657" s="55">
        <v>6639</v>
      </c>
      <c r="C6657" s="55">
        <v>0</v>
      </c>
      <c r="D6657" s="55">
        <v>0</v>
      </c>
      <c r="E6657" s="55">
        <v>0</v>
      </c>
      <c r="F6657" s="55">
        <v>0</v>
      </c>
      <c r="G6657" s="55">
        <v>0</v>
      </c>
      <c r="H6657" s="55">
        <v>0</v>
      </c>
      <c r="I6657" s="55">
        <v>0</v>
      </c>
      <c r="J6657" s="55">
        <v>0</v>
      </c>
      <c r="K6657" s="55">
        <v>0</v>
      </c>
      <c r="L6657" s="55">
        <v>0</v>
      </c>
      <c r="M6657" s="56">
        <v>0</v>
      </c>
    </row>
    <row r="6658" spans="1:13" x14ac:dyDescent="0.4">
      <c r="A6658" s="51"/>
      <c r="B6658" s="52">
        <v>6640</v>
      </c>
      <c r="C6658" s="52">
        <v>0</v>
      </c>
      <c r="D6658" s="52">
        <v>0</v>
      </c>
      <c r="E6658" s="52">
        <v>0</v>
      </c>
      <c r="F6658" s="52">
        <v>0</v>
      </c>
      <c r="G6658" s="52">
        <v>0</v>
      </c>
      <c r="H6658" s="52">
        <v>0</v>
      </c>
      <c r="I6658" s="52">
        <v>0</v>
      </c>
      <c r="J6658" s="52">
        <v>0</v>
      </c>
      <c r="K6658" s="52">
        <v>0</v>
      </c>
      <c r="L6658" s="52">
        <v>0</v>
      </c>
      <c r="M6658" s="53">
        <v>0</v>
      </c>
    </row>
    <row r="6659" spans="1:13" x14ac:dyDescent="0.4">
      <c r="A6659" s="54"/>
      <c r="B6659" s="55">
        <v>6641</v>
      </c>
      <c r="C6659" s="55">
        <v>6532207.5055394219</v>
      </c>
      <c r="D6659" s="55">
        <v>0</v>
      </c>
      <c r="E6659" s="55">
        <v>11612269.847179094</v>
      </c>
      <c r="F6659" s="55">
        <v>0</v>
      </c>
      <c r="G6659" s="55">
        <v>0</v>
      </c>
      <c r="H6659" s="55">
        <v>0</v>
      </c>
      <c r="I6659" s="55">
        <v>0</v>
      </c>
      <c r="J6659" s="55">
        <v>0</v>
      </c>
      <c r="K6659" s="55">
        <v>0</v>
      </c>
      <c r="L6659" s="55">
        <v>0</v>
      </c>
      <c r="M6659" s="56">
        <v>24201823.786539484</v>
      </c>
    </row>
    <row r="6660" spans="1:13" x14ac:dyDescent="0.4">
      <c r="A6660" s="51"/>
      <c r="B6660" s="52">
        <v>6642</v>
      </c>
      <c r="C6660" s="52">
        <v>0</v>
      </c>
      <c r="D6660" s="52">
        <v>0</v>
      </c>
      <c r="E6660" s="52">
        <v>0</v>
      </c>
      <c r="F6660" s="52">
        <v>0</v>
      </c>
      <c r="G6660" s="52">
        <v>0</v>
      </c>
      <c r="H6660" s="52">
        <v>0</v>
      </c>
      <c r="I6660" s="52">
        <v>0</v>
      </c>
      <c r="J6660" s="52">
        <v>11331360.110987673</v>
      </c>
      <c r="K6660" s="52">
        <v>0</v>
      </c>
      <c r="L6660" s="52">
        <v>0</v>
      </c>
      <c r="M6660" s="53">
        <v>0</v>
      </c>
    </row>
    <row r="6661" spans="1:13" x14ac:dyDescent="0.4">
      <c r="A6661" s="54"/>
      <c r="B6661" s="55">
        <v>6643</v>
      </c>
      <c r="C6661" s="55">
        <v>0</v>
      </c>
      <c r="D6661" s="55">
        <v>0</v>
      </c>
      <c r="E6661" s="55">
        <v>0</v>
      </c>
      <c r="F6661" s="55">
        <v>5910397.1608296409</v>
      </c>
      <c r="G6661" s="55">
        <v>0</v>
      </c>
      <c r="H6661" s="55">
        <v>0</v>
      </c>
      <c r="I6661" s="55">
        <v>0</v>
      </c>
      <c r="J6661" s="55">
        <v>0</v>
      </c>
      <c r="K6661" s="55">
        <v>0</v>
      </c>
      <c r="L6661" s="55">
        <v>0</v>
      </c>
      <c r="M6661" s="56">
        <v>5910397.1608296409</v>
      </c>
    </row>
    <row r="6662" spans="1:13" x14ac:dyDescent="0.4">
      <c r="A6662" s="51"/>
      <c r="B6662" s="52">
        <v>6644</v>
      </c>
      <c r="C6662" s="52">
        <v>0</v>
      </c>
      <c r="D6662" s="52">
        <v>5810517.0045429664</v>
      </c>
      <c r="E6662" s="52">
        <v>0</v>
      </c>
      <c r="F6662" s="52">
        <v>0</v>
      </c>
      <c r="G6662" s="52">
        <v>0</v>
      </c>
      <c r="H6662" s="52">
        <v>0</v>
      </c>
      <c r="I6662" s="52">
        <v>0</v>
      </c>
      <c r="J6662" s="52">
        <v>72789838.147059679</v>
      </c>
      <c r="K6662" s="52">
        <v>0</v>
      </c>
      <c r="L6662" s="52">
        <v>0</v>
      </c>
      <c r="M6662" s="53">
        <v>543589623.26187825</v>
      </c>
    </row>
    <row r="6663" spans="1:13" x14ac:dyDescent="0.4">
      <c r="A6663" s="54"/>
      <c r="B6663" s="55">
        <v>6645</v>
      </c>
      <c r="C6663" s="55">
        <v>146014111.62444562</v>
      </c>
      <c r="D6663" s="55">
        <v>0</v>
      </c>
      <c r="E6663" s="55">
        <v>0</v>
      </c>
      <c r="F6663" s="55">
        <v>0</v>
      </c>
      <c r="G6663" s="55">
        <v>16148963.693604128</v>
      </c>
      <c r="H6663" s="55">
        <v>0</v>
      </c>
      <c r="I6663" s="55">
        <v>0</v>
      </c>
      <c r="J6663" s="55">
        <v>0</v>
      </c>
      <c r="K6663" s="55">
        <v>0</v>
      </c>
      <c r="L6663" s="55">
        <v>0</v>
      </c>
      <c r="M6663" s="56">
        <v>178988433.12708545</v>
      </c>
    </row>
    <row r="6664" spans="1:13" x14ac:dyDescent="0.4">
      <c r="A6664" s="51"/>
      <c r="B6664" s="52">
        <v>6646</v>
      </c>
      <c r="C6664" s="52">
        <v>0</v>
      </c>
      <c r="D6664" s="52">
        <v>0</v>
      </c>
      <c r="E6664" s="52">
        <v>18851340.161700785</v>
      </c>
      <c r="F6664" s="52">
        <v>0</v>
      </c>
      <c r="G6664" s="52">
        <v>0</v>
      </c>
      <c r="H6664" s="52">
        <v>0</v>
      </c>
      <c r="I6664" s="52">
        <v>0</v>
      </c>
      <c r="J6664" s="52">
        <v>169424403.29952461</v>
      </c>
      <c r="K6664" s="52">
        <v>0</v>
      </c>
      <c r="L6664" s="52">
        <v>0</v>
      </c>
      <c r="M6664" s="53">
        <v>18851340.161700785</v>
      </c>
    </row>
    <row r="6665" spans="1:13" x14ac:dyDescent="0.4">
      <c r="A6665" s="54"/>
      <c r="B6665" s="55">
        <v>6647</v>
      </c>
      <c r="C6665" s="55">
        <v>0</v>
      </c>
      <c r="D6665" s="55">
        <v>0</v>
      </c>
      <c r="E6665" s="55">
        <v>12939670.361406893</v>
      </c>
      <c r="F6665" s="55">
        <v>0</v>
      </c>
      <c r="G6665" s="55">
        <v>6721854.7751518339</v>
      </c>
      <c r="H6665" s="55">
        <v>0</v>
      </c>
      <c r="I6665" s="55">
        <v>0</v>
      </c>
      <c r="J6665" s="55">
        <v>0</v>
      </c>
      <c r="K6665" s="55">
        <v>0</v>
      </c>
      <c r="L6665" s="55">
        <v>0</v>
      </c>
      <c r="M6665" s="56">
        <v>19661525.136558726</v>
      </c>
    </row>
    <row r="6666" spans="1:13" x14ac:dyDescent="0.4">
      <c r="A6666" s="51"/>
      <c r="B6666" s="52">
        <v>6648</v>
      </c>
      <c r="C6666" s="52">
        <v>0</v>
      </c>
      <c r="D6666" s="52">
        <v>0</v>
      </c>
      <c r="E6666" s="52">
        <v>0</v>
      </c>
      <c r="F6666" s="52">
        <v>0</v>
      </c>
      <c r="G6666" s="52">
        <v>0</v>
      </c>
      <c r="H6666" s="52">
        <v>0</v>
      </c>
      <c r="I6666" s="52">
        <v>0</v>
      </c>
      <c r="J6666" s="52">
        <v>0</v>
      </c>
      <c r="K6666" s="52">
        <v>0</v>
      </c>
      <c r="L6666" s="52">
        <v>0</v>
      </c>
      <c r="M6666" s="53">
        <v>0</v>
      </c>
    </row>
    <row r="6667" spans="1:13" x14ac:dyDescent="0.4">
      <c r="A6667" s="54"/>
      <c r="B6667" s="55">
        <v>6649</v>
      </c>
      <c r="C6667" s="55">
        <v>0</v>
      </c>
      <c r="D6667" s="55">
        <v>0</v>
      </c>
      <c r="E6667" s="55">
        <v>0</v>
      </c>
      <c r="F6667" s="55">
        <v>0</v>
      </c>
      <c r="G6667" s="55">
        <v>0</v>
      </c>
      <c r="H6667" s="55">
        <v>0</v>
      </c>
      <c r="I6667" s="55">
        <v>6984522.5101855863</v>
      </c>
      <c r="J6667" s="55">
        <v>0</v>
      </c>
      <c r="K6667" s="55">
        <v>0</v>
      </c>
      <c r="L6667" s="55">
        <v>0</v>
      </c>
      <c r="M6667" s="56">
        <v>6984522.5101855863</v>
      </c>
    </row>
    <row r="6668" spans="1:13" x14ac:dyDescent="0.4">
      <c r="A6668" s="51"/>
      <c r="B6668" s="52">
        <v>6650</v>
      </c>
      <c r="C6668" s="52">
        <v>0</v>
      </c>
      <c r="D6668" s="52">
        <v>7080436.9884516569</v>
      </c>
      <c r="E6668" s="52">
        <v>24365021.147653181</v>
      </c>
      <c r="F6668" s="52">
        <v>0</v>
      </c>
      <c r="G6668" s="52">
        <v>0</v>
      </c>
      <c r="H6668" s="52">
        <v>0</v>
      </c>
      <c r="I6668" s="52">
        <v>0</v>
      </c>
      <c r="J6668" s="52">
        <v>0</v>
      </c>
      <c r="K6668" s="52">
        <v>0</v>
      </c>
      <c r="L6668" s="52">
        <v>0</v>
      </c>
      <c r="M6668" s="53">
        <v>31445458.136104837</v>
      </c>
    </row>
    <row r="6669" spans="1:13" x14ac:dyDescent="0.4">
      <c r="A6669" s="54"/>
      <c r="B6669" s="55">
        <v>6651</v>
      </c>
      <c r="C6669" s="55">
        <v>0</v>
      </c>
      <c r="D6669" s="55">
        <v>0</v>
      </c>
      <c r="E6669" s="55">
        <v>0</v>
      </c>
      <c r="F6669" s="55">
        <v>0</v>
      </c>
      <c r="G6669" s="55">
        <v>0</v>
      </c>
      <c r="H6669" s="55">
        <v>25989839.246510748</v>
      </c>
      <c r="I6669" s="55">
        <v>0</v>
      </c>
      <c r="J6669" s="55">
        <v>7130567.8618634278</v>
      </c>
      <c r="K6669" s="55">
        <v>0</v>
      </c>
      <c r="L6669" s="55">
        <v>0</v>
      </c>
      <c r="M6669" s="56">
        <v>25989839.246510748</v>
      </c>
    </row>
    <row r="6670" spans="1:13" x14ac:dyDescent="0.4">
      <c r="A6670" s="51"/>
      <c r="B6670" s="52">
        <v>6652</v>
      </c>
      <c r="C6670" s="52">
        <v>0</v>
      </c>
      <c r="D6670" s="52">
        <v>0</v>
      </c>
      <c r="E6670" s="52">
        <v>0</v>
      </c>
      <c r="F6670" s="52">
        <v>0</v>
      </c>
      <c r="G6670" s="52">
        <v>0</v>
      </c>
      <c r="H6670" s="52">
        <v>0</v>
      </c>
      <c r="I6670" s="52">
        <v>0</v>
      </c>
      <c r="J6670" s="52">
        <v>0</v>
      </c>
      <c r="K6670" s="52">
        <v>0</v>
      </c>
      <c r="L6670" s="52">
        <v>0</v>
      </c>
      <c r="M6670" s="53">
        <v>0</v>
      </c>
    </row>
    <row r="6671" spans="1:13" x14ac:dyDescent="0.4">
      <c r="A6671" s="54"/>
      <c r="B6671" s="55">
        <v>6653</v>
      </c>
      <c r="C6671" s="55">
        <v>0</v>
      </c>
      <c r="D6671" s="55">
        <v>0</v>
      </c>
      <c r="E6671" s="55">
        <v>0</v>
      </c>
      <c r="F6671" s="55">
        <v>0</v>
      </c>
      <c r="G6671" s="55">
        <v>0</v>
      </c>
      <c r="H6671" s="55">
        <v>0</v>
      </c>
      <c r="I6671" s="55">
        <v>0</v>
      </c>
      <c r="J6671" s="55">
        <v>0</v>
      </c>
      <c r="K6671" s="55">
        <v>0</v>
      </c>
      <c r="L6671" s="55">
        <v>0</v>
      </c>
      <c r="M6671" s="56">
        <v>68683831.178422481</v>
      </c>
    </row>
    <row r="6672" spans="1:13" x14ac:dyDescent="0.4">
      <c r="A6672" s="51"/>
      <c r="B6672" s="52">
        <v>6654</v>
      </c>
      <c r="C6672" s="52">
        <v>0</v>
      </c>
      <c r="D6672" s="52">
        <v>0</v>
      </c>
      <c r="E6672" s="52">
        <v>0</v>
      </c>
      <c r="F6672" s="52">
        <v>0</v>
      </c>
      <c r="G6672" s="52">
        <v>0</v>
      </c>
      <c r="H6672" s="52">
        <v>16936701.991017982</v>
      </c>
      <c r="I6672" s="52">
        <v>0</v>
      </c>
      <c r="J6672" s="52">
        <v>0</v>
      </c>
      <c r="K6672" s="52">
        <v>0</v>
      </c>
      <c r="L6672" s="52">
        <v>0</v>
      </c>
      <c r="M6672" s="53">
        <v>16936701.991017982</v>
      </c>
    </row>
    <row r="6673" spans="1:13" x14ac:dyDescent="0.4">
      <c r="A6673" s="54"/>
      <c r="B6673" s="55">
        <v>6655</v>
      </c>
      <c r="C6673" s="55">
        <v>0</v>
      </c>
      <c r="D6673" s="55">
        <v>0</v>
      </c>
      <c r="E6673" s="55">
        <v>15928974.170353953</v>
      </c>
      <c r="F6673" s="55">
        <v>0</v>
      </c>
      <c r="G6673" s="55">
        <v>0</v>
      </c>
      <c r="H6673" s="55">
        <v>0</v>
      </c>
      <c r="I6673" s="55">
        <v>7854115.7482302627</v>
      </c>
      <c r="J6673" s="55">
        <v>0</v>
      </c>
      <c r="K6673" s="55">
        <v>0</v>
      </c>
      <c r="L6673" s="55">
        <v>0</v>
      </c>
      <c r="M6673" s="56">
        <v>23783089.918584213</v>
      </c>
    </row>
    <row r="6674" spans="1:13" x14ac:dyDescent="0.4">
      <c r="A6674" s="51"/>
      <c r="B6674" s="52">
        <v>6656</v>
      </c>
      <c r="C6674" s="52">
        <v>0</v>
      </c>
      <c r="D6674" s="52">
        <v>0</v>
      </c>
      <c r="E6674" s="52">
        <v>0</v>
      </c>
      <c r="F6674" s="52">
        <v>0</v>
      </c>
      <c r="G6674" s="52">
        <v>0</v>
      </c>
      <c r="H6674" s="52">
        <v>0</v>
      </c>
      <c r="I6674" s="52">
        <v>0</v>
      </c>
      <c r="J6674" s="52">
        <v>0</v>
      </c>
      <c r="K6674" s="52">
        <v>8197524.3924433412</v>
      </c>
      <c r="L6674" s="52">
        <v>0</v>
      </c>
      <c r="M6674" s="53">
        <v>8197524.3924433412</v>
      </c>
    </row>
    <row r="6675" spans="1:13" x14ac:dyDescent="0.4">
      <c r="A6675" s="54"/>
      <c r="B6675" s="55">
        <v>6657</v>
      </c>
      <c r="C6675" s="55">
        <v>0</v>
      </c>
      <c r="D6675" s="55">
        <v>0</v>
      </c>
      <c r="E6675" s="55">
        <v>0</v>
      </c>
      <c r="F6675" s="55">
        <v>0</v>
      </c>
      <c r="G6675" s="55">
        <v>0</v>
      </c>
      <c r="H6675" s="55">
        <v>0</v>
      </c>
      <c r="I6675" s="55">
        <v>0</v>
      </c>
      <c r="J6675" s="55">
        <v>0</v>
      </c>
      <c r="K6675" s="55">
        <v>0</v>
      </c>
      <c r="L6675" s="55">
        <v>0</v>
      </c>
      <c r="M6675" s="56">
        <v>0</v>
      </c>
    </row>
    <row r="6676" spans="1:13" x14ac:dyDescent="0.4">
      <c r="A6676" s="51"/>
      <c r="B6676" s="52">
        <v>6658</v>
      </c>
      <c r="C6676" s="52">
        <v>0</v>
      </c>
      <c r="D6676" s="52">
        <v>0</v>
      </c>
      <c r="E6676" s="52">
        <v>0</v>
      </c>
      <c r="F6676" s="52">
        <v>0</v>
      </c>
      <c r="G6676" s="52">
        <v>19596682.069942977</v>
      </c>
      <c r="H6676" s="52">
        <v>0</v>
      </c>
      <c r="I6676" s="52">
        <v>0</v>
      </c>
      <c r="J6676" s="52">
        <v>0</v>
      </c>
      <c r="K6676" s="52">
        <v>0</v>
      </c>
      <c r="L6676" s="52">
        <v>0</v>
      </c>
      <c r="M6676" s="53">
        <v>19596682.069942977</v>
      </c>
    </row>
    <row r="6677" spans="1:13" x14ac:dyDescent="0.4">
      <c r="A6677" s="54"/>
      <c r="B6677" s="55">
        <v>6659</v>
      </c>
      <c r="C6677" s="55">
        <v>0</v>
      </c>
      <c r="D6677" s="55">
        <v>0</v>
      </c>
      <c r="E6677" s="55">
        <v>0</v>
      </c>
      <c r="F6677" s="55">
        <v>0</v>
      </c>
      <c r="G6677" s="55">
        <v>0</v>
      </c>
      <c r="H6677" s="55">
        <v>19690603.086122815</v>
      </c>
      <c r="I6677" s="55">
        <v>0</v>
      </c>
      <c r="J6677" s="55">
        <v>0</v>
      </c>
      <c r="K6677" s="55">
        <v>0</v>
      </c>
      <c r="L6677" s="55">
        <v>12992587.135246534</v>
      </c>
      <c r="M6677" s="56">
        <v>32683190.221369352</v>
      </c>
    </row>
    <row r="6678" spans="1:13" x14ac:dyDescent="0.4">
      <c r="A6678" s="51"/>
      <c r="B6678" s="52">
        <v>6660</v>
      </c>
      <c r="C6678" s="52">
        <v>0</v>
      </c>
      <c r="D6678" s="52">
        <v>0</v>
      </c>
      <c r="E6678" s="52">
        <v>0</v>
      </c>
      <c r="F6678" s="52">
        <v>0</v>
      </c>
      <c r="G6678" s="52">
        <v>0</v>
      </c>
      <c r="H6678" s="52">
        <v>0</v>
      </c>
      <c r="I6678" s="52">
        <v>0</v>
      </c>
      <c r="J6678" s="52">
        <v>0</v>
      </c>
      <c r="K6678" s="52">
        <v>0</v>
      </c>
      <c r="L6678" s="52">
        <v>0</v>
      </c>
      <c r="M6678" s="53">
        <v>0</v>
      </c>
    </row>
    <row r="6679" spans="1:13" x14ac:dyDescent="0.4">
      <c r="A6679" s="54"/>
      <c r="B6679" s="55">
        <v>6661</v>
      </c>
      <c r="C6679" s="55">
        <v>147627777.14313632</v>
      </c>
      <c r="D6679" s="55">
        <v>0</v>
      </c>
      <c r="E6679" s="55">
        <v>0</v>
      </c>
      <c r="F6679" s="55">
        <v>0</v>
      </c>
      <c r="G6679" s="55">
        <v>0</v>
      </c>
      <c r="H6679" s="55">
        <v>0</v>
      </c>
      <c r="I6679" s="55">
        <v>0</v>
      </c>
      <c r="J6679" s="55">
        <v>0</v>
      </c>
      <c r="K6679" s="55">
        <v>0</v>
      </c>
      <c r="L6679" s="55">
        <v>0</v>
      </c>
      <c r="M6679" s="56">
        <v>147627777.14313632</v>
      </c>
    </row>
    <row r="6680" spans="1:13" x14ac:dyDescent="0.4">
      <c r="A6680" s="51"/>
      <c r="B6680" s="52">
        <v>6662</v>
      </c>
      <c r="C6680" s="52">
        <v>0</v>
      </c>
      <c r="D6680" s="52">
        <v>0</v>
      </c>
      <c r="E6680" s="52">
        <v>0</v>
      </c>
      <c r="F6680" s="52">
        <v>0</v>
      </c>
      <c r="G6680" s="52">
        <v>0</v>
      </c>
      <c r="H6680" s="52">
        <v>0</v>
      </c>
      <c r="I6680" s="52">
        <v>0</v>
      </c>
      <c r="J6680" s="52">
        <v>0</v>
      </c>
      <c r="K6680" s="52">
        <v>6448870.8641298832</v>
      </c>
      <c r="L6680" s="52">
        <v>0</v>
      </c>
      <c r="M6680" s="53">
        <v>6448870.8641298832</v>
      </c>
    </row>
    <row r="6681" spans="1:13" x14ac:dyDescent="0.4">
      <c r="A6681" s="54"/>
      <c r="B6681" s="55">
        <v>6663</v>
      </c>
      <c r="C6681" s="55">
        <v>0</v>
      </c>
      <c r="D6681" s="55">
        <v>0</v>
      </c>
      <c r="E6681" s="55">
        <v>0</v>
      </c>
      <c r="F6681" s="55">
        <v>0</v>
      </c>
      <c r="G6681" s="55">
        <v>0</v>
      </c>
      <c r="H6681" s="55">
        <v>0</v>
      </c>
      <c r="I6681" s="55">
        <v>0</v>
      </c>
      <c r="J6681" s="55">
        <v>12362739.098837266</v>
      </c>
      <c r="K6681" s="55">
        <v>0</v>
      </c>
      <c r="L6681" s="55">
        <v>0</v>
      </c>
      <c r="M6681" s="56">
        <v>5940904.5286053885</v>
      </c>
    </row>
    <row r="6682" spans="1:13" x14ac:dyDescent="0.4">
      <c r="A6682" s="51"/>
      <c r="B6682" s="52">
        <v>6664</v>
      </c>
      <c r="C6682" s="52">
        <v>7787949.5310206162</v>
      </c>
      <c r="D6682" s="52">
        <v>0</v>
      </c>
      <c r="E6682" s="52">
        <v>0</v>
      </c>
      <c r="F6682" s="52">
        <v>0</v>
      </c>
      <c r="G6682" s="52">
        <v>0</v>
      </c>
      <c r="H6682" s="52">
        <v>0</v>
      </c>
      <c r="I6682" s="52">
        <v>0</v>
      </c>
      <c r="J6682" s="52">
        <v>7878272.1424980974</v>
      </c>
      <c r="K6682" s="52">
        <v>0</v>
      </c>
      <c r="L6682" s="52">
        <v>12053549.119282374</v>
      </c>
      <c r="M6682" s="53">
        <v>19841498.650302991</v>
      </c>
    </row>
    <row r="6683" spans="1:13" x14ac:dyDescent="0.4">
      <c r="A6683" s="54"/>
      <c r="B6683" s="55">
        <v>6665</v>
      </c>
      <c r="C6683" s="55">
        <v>0</v>
      </c>
      <c r="D6683" s="55">
        <v>0</v>
      </c>
      <c r="E6683" s="55">
        <v>0</v>
      </c>
      <c r="F6683" s="55">
        <v>0</v>
      </c>
      <c r="G6683" s="55">
        <v>0</v>
      </c>
      <c r="H6683" s="55">
        <v>0</v>
      </c>
      <c r="I6683" s="55">
        <v>0</v>
      </c>
      <c r="J6683" s="55">
        <v>0</v>
      </c>
      <c r="K6683" s="55">
        <v>14883109.296706052</v>
      </c>
      <c r="L6683" s="55">
        <v>0</v>
      </c>
      <c r="M6683" s="56">
        <v>95987844.214712411</v>
      </c>
    </row>
    <row r="6684" spans="1:13" x14ac:dyDescent="0.4">
      <c r="A6684" s="51"/>
      <c r="B6684" s="52">
        <v>6666</v>
      </c>
      <c r="C6684" s="52">
        <v>0</v>
      </c>
      <c r="D6684" s="52">
        <v>0</v>
      </c>
      <c r="E6684" s="52">
        <v>0</v>
      </c>
      <c r="F6684" s="52">
        <v>0</v>
      </c>
      <c r="G6684" s="52">
        <v>0</v>
      </c>
      <c r="H6684" s="52">
        <v>0</v>
      </c>
      <c r="I6684" s="52">
        <v>0</v>
      </c>
      <c r="J6684" s="52">
        <v>0</v>
      </c>
      <c r="K6684" s="52">
        <v>0</v>
      </c>
      <c r="L6684" s="52">
        <v>0</v>
      </c>
      <c r="M6684" s="53">
        <v>0</v>
      </c>
    </row>
    <row r="6685" spans="1:13" x14ac:dyDescent="0.4">
      <c r="A6685" s="54"/>
      <c r="B6685" s="55">
        <v>6667</v>
      </c>
      <c r="C6685" s="55">
        <v>0</v>
      </c>
      <c r="D6685" s="55">
        <v>40903493.428412721</v>
      </c>
      <c r="E6685" s="55">
        <v>0</v>
      </c>
      <c r="F6685" s="55">
        <v>0</v>
      </c>
      <c r="G6685" s="55">
        <v>0</v>
      </c>
      <c r="H6685" s="55">
        <v>0</v>
      </c>
      <c r="I6685" s="55">
        <v>0</v>
      </c>
      <c r="J6685" s="55">
        <v>0</v>
      </c>
      <c r="K6685" s="55">
        <v>9393199.1891488153</v>
      </c>
      <c r="L6685" s="55">
        <v>0</v>
      </c>
      <c r="M6685" s="56">
        <v>50296692.617561534</v>
      </c>
    </row>
    <row r="6686" spans="1:13" x14ac:dyDescent="0.4">
      <c r="A6686" s="51"/>
      <c r="B6686" s="52">
        <v>6668</v>
      </c>
      <c r="C6686" s="52">
        <v>11463763.411954807</v>
      </c>
      <c r="D6686" s="52">
        <v>0</v>
      </c>
      <c r="E6686" s="52">
        <v>0</v>
      </c>
      <c r="F6686" s="52">
        <v>0</v>
      </c>
      <c r="G6686" s="52">
        <v>0</v>
      </c>
      <c r="H6686" s="52">
        <v>0</v>
      </c>
      <c r="I6686" s="52">
        <v>0</v>
      </c>
      <c r="J6686" s="52">
        <v>0</v>
      </c>
      <c r="K6686" s="52">
        <v>0</v>
      </c>
      <c r="L6686" s="52">
        <v>0</v>
      </c>
      <c r="M6686" s="53">
        <v>11463763.411954807</v>
      </c>
    </row>
    <row r="6687" spans="1:13" x14ac:dyDescent="0.4">
      <c r="A6687" s="54"/>
      <c r="B6687" s="55">
        <v>6669</v>
      </c>
      <c r="C6687" s="55">
        <v>0</v>
      </c>
      <c r="D6687" s="55">
        <v>10083785.748796578</v>
      </c>
      <c r="E6687" s="55">
        <v>0</v>
      </c>
      <c r="F6687" s="55">
        <v>0</v>
      </c>
      <c r="G6687" s="55">
        <v>0</v>
      </c>
      <c r="H6687" s="55">
        <v>0</v>
      </c>
      <c r="I6687" s="55">
        <v>0</v>
      </c>
      <c r="J6687" s="55">
        <v>6968554.1848273668</v>
      </c>
      <c r="K6687" s="55">
        <v>0</v>
      </c>
      <c r="L6687" s="55">
        <v>0</v>
      </c>
      <c r="M6687" s="56">
        <v>10083785.748796578</v>
      </c>
    </row>
    <row r="6688" spans="1:13" x14ac:dyDescent="0.4">
      <c r="A6688" s="51"/>
      <c r="B6688" s="52">
        <v>6670</v>
      </c>
      <c r="C6688" s="52">
        <v>0</v>
      </c>
      <c r="D6688" s="52">
        <v>5744591.8362522246</v>
      </c>
      <c r="E6688" s="52">
        <v>0</v>
      </c>
      <c r="F6688" s="52">
        <v>0</v>
      </c>
      <c r="G6688" s="52">
        <v>0</v>
      </c>
      <c r="H6688" s="52">
        <v>54792552.788866669</v>
      </c>
      <c r="I6688" s="52">
        <v>0</v>
      </c>
      <c r="J6688" s="52">
        <v>0</v>
      </c>
      <c r="K6688" s="52">
        <v>0</v>
      </c>
      <c r="L6688" s="52">
        <v>0</v>
      </c>
      <c r="M6688" s="53">
        <v>60537144.625118904</v>
      </c>
    </row>
    <row r="6689" spans="1:13" x14ac:dyDescent="0.4">
      <c r="A6689" s="54"/>
      <c r="B6689" s="55">
        <v>6671</v>
      </c>
      <c r="C6689" s="55">
        <v>0</v>
      </c>
      <c r="D6689" s="55">
        <v>0</v>
      </c>
      <c r="E6689" s="55">
        <v>0</v>
      </c>
      <c r="F6689" s="55">
        <v>0</v>
      </c>
      <c r="G6689" s="55">
        <v>0</v>
      </c>
      <c r="H6689" s="55">
        <v>0</v>
      </c>
      <c r="I6689" s="55">
        <v>0</v>
      </c>
      <c r="J6689" s="55">
        <v>0</v>
      </c>
      <c r="K6689" s="55">
        <v>0</v>
      </c>
      <c r="L6689" s="55">
        <v>0</v>
      </c>
      <c r="M6689" s="56">
        <v>0</v>
      </c>
    </row>
    <row r="6690" spans="1:13" x14ac:dyDescent="0.4">
      <c r="A6690" s="51"/>
      <c r="B6690" s="52">
        <v>6672</v>
      </c>
      <c r="C6690" s="52">
        <v>0</v>
      </c>
      <c r="D6690" s="52">
        <v>0</v>
      </c>
      <c r="E6690" s="52">
        <v>0</v>
      </c>
      <c r="F6690" s="52">
        <v>0</v>
      </c>
      <c r="G6690" s="52">
        <v>0</v>
      </c>
      <c r="H6690" s="52">
        <v>0</v>
      </c>
      <c r="I6690" s="52">
        <v>0</v>
      </c>
      <c r="J6690" s="52">
        <v>0</v>
      </c>
      <c r="K6690" s="52">
        <v>18750056.495657027</v>
      </c>
      <c r="L6690" s="52">
        <v>18623570.824286319</v>
      </c>
      <c r="M6690" s="53">
        <v>37373627.319943346</v>
      </c>
    </row>
    <row r="6691" spans="1:13" x14ac:dyDescent="0.4">
      <c r="A6691" s="54"/>
      <c r="B6691" s="55">
        <v>6673</v>
      </c>
      <c r="C6691" s="55">
        <v>0</v>
      </c>
      <c r="D6691" s="55">
        <v>0</v>
      </c>
      <c r="E6691" s="55">
        <v>0</v>
      </c>
      <c r="F6691" s="55">
        <v>0</v>
      </c>
      <c r="G6691" s="55">
        <v>0</v>
      </c>
      <c r="H6691" s="55">
        <v>0</v>
      </c>
      <c r="I6691" s="55">
        <v>0</v>
      </c>
      <c r="J6691" s="55">
        <v>0</v>
      </c>
      <c r="K6691" s="55">
        <v>0</v>
      </c>
      <c r="L6691" s="55">
        <v>0</v>
      </c>
      <c r="M6691" s="56">
        <v>0</v>
      </c>
    </row>
    <row r="6692" spans="1:13" x14ac:dyDescent="0.4">
      <c r="A6692" s="51"/>
      <c r="B6692" s="52">
        <v>6674</v>
      </c>
      <c r="C6692" s="52">
        <v>0</v>
      </c>
      <c r="D6692" s="52">
        <v>0</v>
      </c>
      <c r="E6692" s="52">
        <v>0</v>
      </c>
      <c r="F6692" s="52">
        <v>0</v>
      </c>
      <c r="G6692" s="52">
        <v>0</v>
      </c>
      <c r="H6692" s="52">
        <v>7868310.4865252404</v>
      </c>
      <c r="I6692" s="52">
        <v>0</v>
      </c>
      <c r="J6692" s="52">
        <v>0</v>
      </c>
      <c r="K6692" s="52">
        <v>0</v>
      </c>
      <c r="L6692" s="52">
        <v>0</v>
      </c>
      <c r="M6692" s="53">
        <v>7868310.4865252404</v>
      </c>
    </row>
    <row r="6693" spans="1:13" x14ac:dyDescent="0.4">
      <c r="A6693" s="54"/>
      <c r="B6693" s="55">
        <v>6675</v>
      </c>
      <c r="C6693" s="55">
        <v>0</v>
      </c>
      <c r="D6693" s="55">
        <v>0</v>
      </c>
      <c r="E6693" s="55">
        <v>0</v>
      </c>
      <c r="F6693" s="55">
        <v>0</v>
      </c>
      <c r="G6693" s="55">
        <v>0</v>
      </c>
      <c r="H6693" s="55">
        <v>0</v>
      </c>
      <c r="I6693" s="55">
        <v>0</v>
      </c>
      <c r="J6693" s="55">
        <v>0</v>
      </c>
      <c r="K6693" s="55">
        <v>5937571.5614006519</v>
      </c>
      <c r="L6693" s="55">
        <v>0</v>
      </c>
      <c r="M6693" s="56">
        <v>5937571.5614006519</v>
      </c>
    </row>
    <row r="6694" spans="1:13" x14ac:dyDescent="0.4">
      <c r="A6694" s="51"/>
      <c r="B6694" s="52">
        <v>6676</v>
      </c>
      <c r="C6694" s="52">
        <v>0</v>
      </c>
      <c r="D6694" s="52">
        <v>0</v>
      </c>
      <c r="E6694" s="52">
        <v>0</v>
      </c>
      <c r="F6694" s="52">
        <v>0</v>
      </c>
      <c r="G6694" s="52">
        <v>0</v>
      </c>
      <c r="H6694" s="52">
        <v>0</v>
      </c>
      <c r="I6694" s="52">
        <v>0</v>
      </c>
      <c r="J6694" s="52">
        <v>0</v>
      </c>
      <c r="K6694" s="52">
        <v>0</v>
      </c>
      <c r="L6694" s="52">
        <v>0</v>
      </c>
      <c r="M6694" s="53">
        <v>0</v>
      </c>
    </row>
    <row r="6695" spans="1:13" x14ac:dyDescent="0.4">
      <c r="A6695" s="54"/>
      <c r="B6695" s="55">
        <v>6677</v>
      </c>
      <c r="C6695" s="55">
        <v>0</v>
      </c>
      <c r="D6695" s="55">
        <v>37312135.621304154</v>
      </c>
      <c r="E6695" s="55">
        <v>0</v>
      </c>
      <c r="F6695" s="55">
        <v>0</v>
      </c>
      <c r="G6695" s="55">
        <v>0</v>
      </c>
      <c r="H6695" s="55">
        <v>21445095.474437967</v>
      </c>
      <c r="I6695" s="55">
        <v>0</v>
      </c>
      <c r="J6695" s="55">
        <v>0</v>
      </c>
      <c r="K6695" s="55">
        <v>0</v>
      </c>
      <c r="L6695" s="55">
        <v>0</v>
      </c>
      <c r="M6695" s="56">
        <v>58757231.095742121</v>
      </c>
    </row>
    <row r="6696" spans="1:13" x14ac:dyDescent="0.4">
      <c r="A6696" s="51"/>
      <c r="B6696" s="52">
        <v>6678</v>
      </c>
      <c r="C6696" s="52">
        <v>0</v>
      </c>
      <c r="D6696" s="52">
        <v>0</v>
      </c>
      <c r="E6696" s="52">
        <v>0</v>
      </c>
      <c r="F6696" s="52">
        <v>0</v>
      </c>
      <c r="G6696" s="52">
        <v>0</v>
      </c>
      <c r="H6696" s="52">
        <v>0</v>
      </c>
      <c r="I6696" s="52">
        <v>0</v>
      </c>
      <c r="J6696" s="52">
        <v>0</v>
      </c>
      <c r="K6696" s="52">
        <v>0</v>
      </c>
      <c r="L6696" s="52">
        <v>6365944.5961949099</v>
      </c>
      <c r="M6696" s="53">
        <v>16160013.697528929</v>
      </c>
    </row>
    <row r="6697" spans="1:13" x14ac:dyDescent="0.4">
      <c r="A6697" s="54"/>
      <c r="B6697" s="55">
        <v>6679</v>
      </c>
      <c r="C6697" s="55">
        <v>0</v>
      </c>
      <c r="D6697" s="55">
        <v>0</v>
      </c>
      <c r="E6697" s="55">
        <v>0</v>
      </c>
      <c r="F6697" s="55">
        <v>14361763.440727616</v>
      </c>
      <c r="G6697" s="55">
        <v>0</v>
      </c>
      <c r="H6697" s="55">
        <v>0</v>
      </c>
      <c r="I6697" s="55">
        <v>0</v>
      </c>
      <c r="J6697" s="55">
        <v>0</v>
      </c>
      <c r="K6697" s="55">
        <v>0</v>
      </c>
      <c r="L6697" s="55">
        <v>0</v>
      </c>
      <c r="M6697" s="56">
        <v>14361763.440727616</v>
      </c>
    </row>
    <row r="6698" spans="1:13" x14ac:dyDescent="0.4">
      <c r="A6698" s="51"/>
      <c r="B6698" s="52">
        <v>6680</v>
      </c>
      <c r="C6698" s="52">
        <v>0</v>
      </c>
      <c r="D6698" s="52">
        <v>0</v>
      </c>
      <c r="E6698" s="52">
        <v>0</v>
      </c>
      <c r="F6698" s="52">
        <v>0</v>
      </c>
      <c r="G6698" s="52">
        <v>0</v>
      </c>
      <c r="H6698" s="52">
        <v>0</v>
      </c>
      <c r="I6698" s="52">
        <v>0</v>
      </c>
      <c r="J6698" s="52">
        <v>0</v>
      </c>
      <c r="K6698" s="52">
        <v>6984130.810870925</v>
      </c>
      <c r="L6698" s="52">
        <v>0</v>
      </c>
      <c r="M6698" s="53">
        <v>6984130.810870925</v>
      </c>
    </row>
    <row r="6699" spans="1:13" x14ac:dyDescent="0.4">
      <c r="A6699" s="54"/>
      <c r="B6699" s="55">
        <v>6681</v>
      </c>
      <c r="C6699" s="55">
        <v>0</v>
      </c>
      <c r="D6699" s="55">
        <v>16036662.798904434</v>
      </c>
      <c r="E6699" s="55">
        <v>27845655.016486235</v>
      </c>
      <c r="F6699" s="55">
        <v>0</v>
      </c>
      <c r="G6699" s="55">
        <v>0</v>
      </c>
      <c r="H6699" s="55">
        <v>0</v>
      </c>
      <c r="I6699" s="55">
        <v>0</v>
      </c>
      <c r="J6699" s="55">
        <v>0</v>
      </c>
      <c r="K6699" s="55">
        <v>0</v>
      </c>
      <c r="L6699" s="55">
        <v>0</v>
      </c>
      <c r="M6699" s="56">
        <v>43882317.815390669</v>
      </c>
    </row>
    <row r="6700" spans="1:13" x14ac:dyDescent="0.4">
      <c r="A6700" s="51"/>
      <c r="B6700" s="52">
        <v>6682</v>
      </c>
      <c r="C6700" s="52">
        <v>0</v>
      </c>
      <c r="D6700" s="52">
        <v>0</v>
      </c>
      <c r="E6700" s="52">
        <v>0</v>
      </c>
      <c r="F6700" s="52">
        <v>0</v>
      </c>
      <c r="G6700" s="52">
        <v>0</v>
      </c>
      <c r="H6700" s="52">
        <v>0</v>
      </c>
      <c r="I6700" s="52">
        <v>0</v>
      </c>
      <c r="J6700" s="52">
        <v>13197622.007800912</v>
      </c>
      <c r="K6700" s="52">
        <v>0</v>
      </c>
      <c r="L6700" s="52">
        <v>0</v>
      </c>
      <c r="M6700" s="53">
        <v>0</v>
      </c>
    </row>
    <row r="6701" spans="1:13" x14ac:dyDescent="0.4">
      <c r="A6701" s="54"/>
      <c r="B6701" s="55">
        <v>6683</v>
      </c>
      <c r="C6701" s="55">
        <v>0</v>
      </c>
      <c r="D6701" s="55">
        <v>0</v>
      </c>
      <c r="E6701" s="55">
        <v>0</v>
      </c>
      <c r="F6701" s="55">
        <v>0</v>
      </c>
      <c r="G6701" s="55">
        <v>0</v>
      </c>
      <c r="H6701" s="55">
        <v>0</v>
      </c>
      <c r="I6701" s="55">
        <v>0</v>
      </c>
      <c r="J6701" s="55">
        <v>0</v>
      </c>
      <c r="K6701" s="55">
        <v>0</v>
      </c>
      <c r="L6701" s="55">
        <v>0</v>
      </c>
      <c r="M6701" s="56">
        <v>0</v>
      </c>
    </row>
    <row r="6702" spans="1:13" x14ac:dyDescent="0.4">
      <c r="A6702" s="51"/>
      <c r="B6702" s="52">
        <v>6684</v>
      </c>
      <c r="C6702" s="52">
        <v>0</v>
      </c>
      <c r="D6702" s="52">
        <v>0</v>
      </c>
      <c r="E6702" s="52">
        <v>0</v>
      </c>
      <c r="F6702" s="52">
        <v>0</v>
      </c>
      <c r="G6702" s="52">
        <v>0</v>
      </c>
      <c r="H6702" s="52">
        <v>0</v>
      </c>
      <c r="I6702" s="52">
        <v>0</v>
      </c>
      <c r="J6702" s="52">
        <v>0</v>
      </c>
      <c r="K6702" s="52">
        <v>0</v>
      </c>
      <c r="L6702" s="52">
        <v>0</v>
      </c>
      <c r="M6702" s="53">
        <v>0</v>
      </c>
    </row>
    <row r="6703" spans="1:13" x14ac:dyDescent="0.4">
      <c r="A6703" s="54"/>
      <c r="B6703" s="55">
        <v>6685</v>
      </c>
      <c r="C6703" s="55">
        <v>22303715.998146005</v>
      </c>
      <c r="D6703" s="55">
        <v>0</v>
      </c>
      <c r="E6703" s="55">
        <v>0</v>
      </c>
      <c r="F6703" s="55">
        <v>0</v>
      </c>
      <c r="G6703" s="55">
        <v>0</v>
      </c>
      <c r="H6703" s="55">
        <v>0</v>
      </c>
      <c r="I6703" s="55">
        <v>0</v>
      </c>
      <c r="J6703" s="55">
        <v>0</v>
      </c>
      <c r="K6703" s="55">
        <v>0</v>
      </c>
      <c r="L6703" s="55">
        <v>0</v>
      </c>
      <c r="M6703" s="56">
        <v>22303715.998146005</v>
      </c>
    </row>
    <row r="6704" spans="1:13" x14ac:dyDescent="0.4">
      <c r="A6704" s="51"/>
      <c r="B6704" s="52">
        <v>6686</v>
      </c>
      <c r="C6704" s="52">
        <v>0</v>
      </c>
      <c r="D6704" s="52">
        <v>0</v>
      </c>
      <c r="E6704" s="52">
        <v>0</v>
      </c>
      <c r="F6704" s="52">
        <v>0</v>
      </c>
      <c r="G6704" s="52">
        <v>0</v>
      </c>
      <c r="H6704" s="52">
        <v>0</v>
      </c>
      <c r="I6704" s="52">
        <v>0</v>
      </c>
      <c r="J6704" s="52">
        <v>0</v>
      </c>
      <c r="K6704" s="52">
        <v>0</v>
      </c>
      <c r="L6704" s="52">
        <v>9268240.4708599932</v>
      </c>
      <c r="M6704" s="53">
        <v>9268240.4708599932</v>
      </c>
    </row>
    <row r="6705" spans="1:13" x14ac:dyDescent="0.4">
      <c r="A6705" s="54"/>
      <c r="B6705" s="55">
        <v>6687</v>
      </c>
      <c r="C6705" s="55">
        <v>0</v>
      </c>
      <c r="D6705" s="55">
        <v>0</v>
      </c>
      <c r="E6705" s="55">
        <v>0</v>
      </c>
      <c r="F6705" s="55">
        <v>0</v>
      </c>
      <c r="G6705" s="55">
        <v>6801649.9723980483</v>
      </c>
      <c r="H6705" s="55">
        <v>0</v>
      </c>
      <c r="I6705" s="55">
        <v>0</v>
      </c>
      <c r="J6705" s="55">
        <v>0</v>
      </c>
      <c r="K6705" s="55">
        <v>0</v>
      </c>
      <c r="L6705" s="55">
        <v>0</v>
      </c>
      <c r="M6705" s="56">
        <v>6801649.9723980483</v>
      </c>
    </row>
    <row r="6706" spans="1:13" x14ac:dyDescent="0.4">
      <c r="A6706" s="51"/>
      <c r="B6706" s="52">
        <v>6688</v>
      </c>
      <c r="C6706" s="52">
        <v>0</v>
      </c>
      <c r="D6706" s="52">
        <v>0</v>
      </c>
      <c r="E6706" s="52">
        <v>0</v>
      </c>
      <c r="F6706" s="52">
        <v>0</v>
      </c>
      <c r="G6706" s="52">
        <v>0</v>
      </c>
      <c r="H6706" s="52">
        <v>0</v>
      </c>
      <c r="I6706" s="52">
        <v>0</v>
      </c>
      <c r="J6706" s="52">
        <v>0</v>
      </c>
      <c r="K6706" s="52">
        <v>0</v>
      </c>
      <c r="L6706" s="52">
        <v>0</v>
      </c>
      <c r="M6706" s="53">
        <v>0</v>
      </c>
    </row>
    <row r="6707" spans="1:13" x14ac:dyDescent="0.4">
      <c r="A6707" s="54"/>
      <c r="B6707" s="55">
        <v>6689</v>
      </c>
      <c r="C6707" s="55">
        <v>0</v>
      </c>
      <c r="D6707" s="55">
        <v>0</v>
      </c>
      <c r="E6707" s="55">
        <v>0</v>
      </c>
      <c r="F6707" s="55">
        <v>0</v>
      </c>
      <c r="G6707" s="55">
        <v>0</v>
      </c>
      <c r="H6707" s="55">
        <v>8027015.1696876036</v>
      </c>
      <c r="I6707" s="55">
        <v>0</v>
      </c>
      <c r="J6707" s="55">
        <v>0</v>
      </c>
      <c r="K6707" s="55">
        <v>0</v>
      </c>
      <c r="L6707" s="55">
        <v>0</v>
      </c>
      <c r="M6707" s="56">
        <v>8027015.1696876036</v>
      </c>
    </row>
    <row r="6708" spans="1:13" x14ac:dyDescent="0.4">
      <c r="A6708" s="51"/>
      <c r="B6708" s="52">
        <v>6690</v>
      </c>
      <c r="C6708" s="52">
        <v>0</v>
      </c>
      <c r="D6708" s="52">
        <v>0</v>
      </c>
      <c r="E6708" s="52">
        <v>0</v>
      </c>
      <c r="F6708" s="52">
        <v>0</v>
      </c>
      <c r="G6708" s="52">
        <v>0</v>
      </c>
      <c r="H6708" s="52">
        <v>0</v>
      </c>
      <c r="I6708" s="52">
        <v>0</v>
      </c>
      <c r="J6708" s="52">
        <v>0</v>
      </c>
      <c r="K6708" s="52">
        <v>0</v>
      </c>
      <c r="L6708" s="52">
        <v>0</v>
      </c>
      <c r="M6708" s="53">
        <v>0</v>
      </c>
    </row>
    <row r="6709" spans="1:13" x14ac:dyDescent="0.4">
      <c r="A6709" s="54"/>
      <c r="B6709" s="55">
        <v>6691</v>
      </c>
      <c r="C6709" s="55">
        <v>0</v>
      </c>
      <c r="D6709" s="55">
        <v>0</v>
      </c>
      <c r="E6709" s="55">
        <v>0</v>
      </c>
      <c r="F6709" s="55">
        <v>0</v>
      </c>
      <c r="G6709" s="55">
        <v>0</v>
      </c>
      <c r="H6709" s="55">
        <v>75237314.840564772</v>
      </c>
      <c r="I6709" s="55">
        <v>0</v>
      </c>
      <c r="J6709" s="55">
        <v>0</v>
      </c>
      <c r="K6709" s="55">
        <v>0</v>
      </c>
      <c r="L6709" s="55">
        <v>0</v>
      </c>
      <c r="M6709" s="56">
        <v>86279242.15361242</v>
      </c>
    </row>
    <row r="6710" spans="1:13" x14ac:dyDescent="0.4">
      <c r="A6710" s="51"/>
      <c r="B6710" s="52">
        <v>6692</v>
      </c>
      <c r="C6710" s="52">
        <v>0</v>
      </c>
      <c r="D6710" s="52">
        <v>0</v>
      </c>
      <c r="E6710" s="52">
        <v>0</v>
      </c>
      <c r="F6710" s="52">
        <v>0</v>
      </c>
      <c r="G6710" s="52">
        <v>0</v>
      </c>
      <c r="H6710" s="52">
        <v>0</v>
      </c>
      <c r="I6710" s="52">
        <v>0</v>
      </c>
      <c r="J6710" s="52">
        <v>0</v>
      </c>
      <c r="K6710" s="52">
        <v>6094214.40671142</v>
      </c>
      <c r="L6710" s="52">
        <v>0</v>
      </c>
      <c r="M6710" s="53">
        <v>6094214.40671142</v>
      </c>
    </row>
    <row r="6711" spans="1:13" x14ac:dyDescent="0.4">
      <c r="A6711" s="54"/>
      <c r="B6711" s="55">
        <v>6693</v>
      </c>
      <c r="C6711" s="55">
        <v>0</v>
      </c>
      <c r="D6711" s="55">
        <v>0</v>
      </c>
      <c r="E6711" s="55">
        <v>0</v>
      </c>
      <c r="F6711" s="55">
        <v>0</v>
      </c>
      <c r="G6711" s="55">
        <v>6179664.9679839052</v>
      </c>
      <c r="H6711" s="55">
        <v>0</v>
      </c>
      <c r="I6711" s="55">
        <v>0</v>
      </c>
      <c r="J6711" s="55">
        <v>0</v>
      </c>
      <c r="K6711" s="55">
        <v>0</v>
      </c>
      <c r="L6711" s="55">
        <v>0</v>
      </c>
      <c r="M6711" s="56">
        <v>6179664.9679839052</v>
      </c>
    </row>
    <row r="6712" spans="1:13" x14ac:dyDescent="0.4">
      <c r="A6712" s="51"/>
      <c r="B6712" s="52">
        <v>6694</v>
      </c>
      <c r="C6712" s="52">
        <v>0</v>
      </c>
      <c r="D6712" s="52">
        <v>0</v>
      </c>
      <c r="E6712" s="52">
        <v>0</v>
      </c>
      <c r="F6712" s="52">
        <v>3280391961.9261389</v>
      </c>
      <c r="G6712" s="52">
        <v>0</v>
      </c>
      <c r="H6712" s="52">
        <v>0</v>
      </c>
      <c r="I6712" s="52">
        <v>0</v>
      </c>
      <c r="J6712" s="52">
        <v>0</v>
      </c>
      <c r="K6712" s="52">
        <v>0</v>
      </c>
      <c r="L6712" s="52">
        <v>0</v>
      </c>
      <c r="M6712" s="53">
        <v>3280391961.9261389</v>
      </c>
    </row>
    <row r="6713" spans="1:13" x14ac:dyDescent="0.4">
      <c r="A6713" s="54"/>
      <c r="B6713" s="55">
        <v>6695</v>
      </c>
      <c r="C6713" s="55">
        <v>0</v>
      </c>
      <c r="D6713" s="55">
        <v>0</v>
      </c>
      <c r="E6713" s="55">
        <v>19574909.217235897</v>
      </c>
      <c r="F6713" s="55">
        <v>7151872.6690059388</v>
      </c>
      <c r="G6713" s="55">
        <v>0</v>
      </c>
      <c r="H6713" s="55">
        <v>0</v>
      </c>
      <c r="I6713" s="55">
        <v>0</v>
      </c>
      <c r="J6713" s="55">
        <v>0</v>
      </c>
      <c r="K6713" s="55">
        <v>0</v>
      </c>
      <c r="L6713" s="55">
        <v>0</v>
      </c>
      <c r="M6713" s="56">
        <v>26726781.886241835</v>
      </c>
    </row>
    <row r="6714" spans="1:13" x14ac:dyDescent="0.4">
      <c r="A6714" s="51"/>
      <c r="B6714" s="52">
        <v>6696</v>
      </c>
      <c r="C6714" s="52">
        <v>0</v>
      </c>
      <c r="D6714" s="52">
        <v>6309767.7792260842</v>
      </c>
      <c r="E6714" s="52">
        <v>0</v>
      </c>
      <c r="F6714" s="52">
        <v>0</v>
      </c>
      <c r="G6714" s="52">
        <v>0</v>
      </c>
      <c r="H6714" s="52">
        <v>9147500.2387978435</v>
      </c>
      <c r="I6714" s="52">
        <v>0</v>
      </c>
      <c r="J6714" s="52">
        <v>0</v>
      </c>
      <c r="K6714" s="52">
        <v>0</v>
      </c>
      <c r="L6714" s="52">
        <v>0</v>
      </c>
      <c r="M6714" s="53">
        <v>15457268.018023929</v>
      </c>
    </row>
    <row r="6715" spans="1:13" x14ac:dyDescent="0.4">
      <c r="A6715" s="54"/>
      <c r="B6715" s="55">
        <v>6697</v>
      </c>
      <c r="C6715" s="55">
        <v>0</v>
      </c>
      <c r="D6715" s="55">
        <v>99080504.847551852</v>
      </c>
      <c r="E6715" s="55">
        <v>0</v>
      </c>
      <c r="F6715" s="55">
        <v>0</v>
      </c>
      <c r="G6715" s="55">
        <v>0</v>
      </c>
      <c r="H6715" s="55">
        <v>0</v>
      </c>
      <c r="I6715" s="55">
        <v>0</v>
      </c>
      <c r="J6715" s="55">
        <v>0</v>
      </c>
      <c r="K6715" s="55">
        <v>0</v>
      </c>
      <c r="L6715" s="55">
        <v>0</v>
      </c>
      <c r="M6715" s="56">
        <v>99080504.847551852</v>
      </c>
    </row>
    <row r="6716" spans="1:13" x14ac:dyDescent="0.4">
      <c r="A6716" s="51"/>
      <c r="B6716" s="52">
        <v>6698</v>
      </c>
      <c r="C6716" s="52">
        <v>0</v>
      </c>
      <c r="D6716" s="52">
        <v>0</v>
      </c>
      <c r="E6716" s="52">
        <v>9833802.8013277892</v>
      </c>
      <c r="F6716" s="52">
        <v>0</v>
      </c>
      <c r="G6716" s="52">
        <v>0</v>
      </c>
      <c r="H6716" s="52">
        <v>0</v>
      </c>
      <c r="I6716" s="52">
        <v>0</v>
      </c>
      <c r="J6716" s="52">
        <v>0</v>
      </c>
      <c r="K6716" s="52">
        <v>0</v>
      </c>
      <c r="L6716" s="52">
        <v>0</v>
      </c>
      <c r="M6716" s="53">
        <v>9833802.8013277892</v>
      </c>
    </row>
    <row r="6717" spans="1:13" x14ac:dyDescent="0.4">
      <c r="A6717" s="54"/>
      <c r="B6717" s="55">
        <v>6699</v>
      </c>
      <c r="C6717" s="55">
        <v>0</v>
      </c>
      <c r="D6717" s="55">
        <v>0</v>
      </c>
      <c r="E6717" s="55">
        <v>0</v>
      </c>
      <c r="F6717" s="55">
        <v>21983794.866595909</v>
      </c>
      <c r="G6717" s="55">
        <v>0</v>
      </c>
      <c r="H6717" s="55">
        <v>0</v>
      </c>
      <c r="I6717" s="55">
        <v>0</v>
      </c>
      <c r="J6717" s="55">
        <v>0</v>
      </c>
      <c r="K6717" s="55">
        <v>0</v>
      </c>
      <c r="L6717" s="55">
        <v>0</v>
      </c>
      <c r="M6717" s="56">
        <v>27753718.04251568</v>
      </c>
    </row>
    <row r="6718" spans="1:13" x14ac:dyDescent="0.4">
      <c r="A6718" s="51"/>
      <c r="B6718" s="52">
        <v>6700</v>
      </c>
      <c r="C6718" s="52">
        <v>0</v>
      </c>
      <c r="D6718" s="52">
        <v>0</v>
      </c>
      <c r="E6718" s="52">
        <v>0</v>
      </c>
      <c r="F6718" s="52">
        <v>0</v>
      </c>
      <c r="G6718" s="52">
        <v>0</v>
      </c>
      <c r="H6718" s="52">
        <v>0</v>
      </c>
      <c r="I6718" s="52">
        <v>0</v>
      </c>
      <c r="J6718" s="52">
        <v>0</v>
      </c>
      <c r="K6718" s="52">
        <v>0</v>
      </c>
      <c r="L6718" s="52">
        <v>0</v>
      </c>
      <c r="M6718" s="53">
        <v>0</v>
      </c>
    </row>
    <row r="6719" spans="1:13" x14ac:dyDescent="0.4">
      <c r="A6719" s="54"/>
      <c r="B6719" s="55">
        <v>6701</v>
      </c>
      <c r="C6719" s="55">
        <v>0</v>
      </c>
      <c r="D6719" s="55">
        <v>0</v>
      </c>
      <c r="E6719" s="55">
        <v>0</v>
      </c>
      <c r="F6719" s="55">
        <v>0</v>
      </c>
      <c r="G6719" s="55">
        <v>0</v>
      </c>
      <c r="H6719" s="55">
        <v>0</v>
      </c>
      <c r="I6719" s="55">
        <v>0</v>
      </c>
      <c r="J6719" s="55">
        <v>0</v>
      </c>
      <c r="K6719" s="55">
        <v>0</v>
      </c>
      <c r="L6719" s="55">
        <v>0</v>
      </c>
      <c r="M6719" s="56">
        <v>0</v>
      </c>
    </row>
    <row r="6720" spans="1:13" x14ac:dyDescent="0.4">
      <c r="A6720" s="51"/>
      <c r="B6720" s="52">
        <v>6702</v>
      </c>
      <c r="C6720" s="52">
        <v>0</v>
      </c>
      <c r="D6720" s="52">
        <v>0</v>
      </c>
      <c r="E6720" s="52">
        <v>0</v>
      </c>
      <c r="F6720" s="52">
        <v>0</v>
      </c>
      <c r="G6720" s="52">
        <v>0</v>
      </c>
      <c r="H6720" s="52">
        <v>0</v>
      </c>
      <c r="I6720" s="52">
        <v>0</v>
      </c>
      <c r="J6720" s="52">
        <v>0</v>
      </c>
      <c r="K6720" s="52">
        <v>0</v>
      </c>
      <c r="L6720" s="52">
        <v>0</v>
      </c>
      <c r="M6720" s="53">
        <v>0</v>
      </c>
    </row>
    <row r="6721" spans="1:13" x14ac:dyDescent="0.4">
      <c r="A6721" s="54"/>
      <c r="B6721" s="55">
        <v>6703</v>
      </c>
      <c r="C6721" s="55">
        <v>0</v>
      </c>
      <c r="D6721" s="55">
        <v>0</v>
      </c>
      <c r="E6721" s="55">
        <v>0</v>
      </c>
      <c r="F6721" s="55">
        <v>0</v>
      </c>
      <c r="G6721" s="55">
        <v>0</v>
      </c>
      <c r="H6721" s="55">
        <v>0</v>
      </c>
      <c r="I6721" s="55">
        <v>0</v>
      </c>
      <c r="J6721" s="55">
        <v>0</v>
      </c>
      <c r="K6721" s="55">
        <v>0</v>
      </c>
      <c r="L6721" s="55">
        <v>0</v>
      </c>
      <c r="M6721" s="56">
        <v>0</v>
      </c>
    </row>
    <row r="6722" spans="1:13" x14ac:dyDescent="0.4">
      <c r="A6722" s="51"/>
      <c r="B6722" s="52">
        <v>6704</v>
      </c>
      <c r="C6722" s="52">
        <v>0</v>
      </c>
      <c r="D6722" s="52">
        <v>0</v>
      </c>
      <c r="E6722" s="52">
        <v>0</v>
      </c>
      <c r="F6722" s="52">
        <v>0</v>
      </c>
      <c r="G6722" s="52">
        <v>0</v>
      </c>
      <c r="H6722" s="52">
        <v>0</v>
      </c>
      <c r="I6722" s="52">
        <v>0</v>
      </c>
      <c r="J6722" s="52">
        <v>0</v>
      </c>
      <c r="K6722" s="52">
        <v>0</v>
      </c>
      <c r="L6722" s="52">
        <v>0</v>
      </c>
      <c r="M6722" s="53">
        <v>9391144.3632846139</v>
      </c>
    </row>
    <row r="6723" spans="1:13" x14ac:dyDescent="0.4">
      <c r="A6723" s="54"/>
      <c r="B6723" s="55">
        <v>6705</v>
      </c>
      <c r="C6723" s="55">
        <v>0</v>
      </c>
      <c r="D6723" s="55">
        <v>0</v>
      </c>
      <c r="E6723" s="55">
        <v>8992153.3379808776</v>
      </c>
      <c r="F6723" s="55">
        <v>0</v>
      </c>
      <c r="G6723" s="55">
        <v>7315300.987916708</v>
      </c>
      <c r="H6723" s="55">
        <v>0</v>
      </c>
      <c r="I6723" s="55">
        <v>0</v>
      </c>
      <c r="J6723" s="55">
        <v>0</v>
      </c>
      <c r="K6723" s="55">
        <v>0</v>
      </c>
      <c r="L6723" s="55">
        <v>17808178.394740302</v>
      </c>
      <c r="M6723" s="56">
        <v>34115632.720637888</v>
      </c>
    </row>
    <row r="6724" spans="1:13" x14ac:dyDescent="0.4">
      <c r="A6724" s="51"/>
      <c r="B6724" s="52">
        <v>6706</v>
      </c>
      <c r="C6724" s="52">
        <v>0</v>
      </c>
      <c r="D6724" s="52">
        <v>0</v>
      </c>
      <c r="E6724" s="52">
        <v>0</v>
      </c>
      <c r="F6724" s="52">
        <v>0</v>
      </c>
      <c r="G6724" s="52">
        <v>0</v>
      </c>
      <c r="H6724" s="52">
        <v>0</v>
      </c>
      <c r="I6724" s="52">
        <v>0</v>
      </c>
      <c r="J6724" s="52">
        <v>0</v>
      </c>
      <c r="K6724" s="52">
        <v>0</v>
      </c>
      <c r="L6724" s="52">
        <v>0</v>
      </c>
      <c r="M6724" s="53">
        <v>0</v>
      </c>
    </row>
    <row r="6725" spans="1:13" x14ac:dyDescent="0.4">
      <c r="A6725" s="54"/>
      <c r="B6725" s="55">
        <v>6707</v>
      </c>
      <c r="C6725" s="55">
        <v>0</v>
      </c>
      <c r="D6725" s="55">
        <v>0</v>
      </c>
      <c r="E6725" s="55">
        <v>0</v>
      </c>
      <c r="F6725" s="55">
        <v>8442339.5176545288</v>
      </c>
      <c r="G6725" s="55">
        <v>0</v>
      </c>
      <c r="H6725" s="55">
        <v>0</v>
      </c>
      <c r="I6725" s="55">
        <v>0</v>
      </c>
      <c r="J6725" s="55">
        <v>0</v>
      </c>
      <c r="K6725" s="55">
        <v>0</v>
      </c>
      <c r="L6725" s="55">
        <v>0</v>
      </c>
      <c r="M6725" s="56">
        <v>8442339.5176545288</v>
      </c>
    </row>
    <row r="6726" spans="1:13" x14ac:dyDescent="0.4">
      <c r="A6726" s="51"/>
      <c r="B6726" s="52">
        <v>6708</v>
      </c>
      <c r="C6726" s="52">
        <v>0</v>
      </c>
      <c r="D6726" s="52">
        <v>0</v>
      </c>
      <c r="E6726" s="52">
        <v>0</v>
      </c>
      <c r="F6726" s="52">
        <v>0</v>
      </c>
      <c r="G6726" s="52">
        <v>0</v>
      </c>
      <c r="H6726" s="52">
        <v>0</v>
      </c>
      <c r="I6726" s="52">
        <v>0</v>
      </c>
      <c r="J6726" s="52">
        <v>0</v>
      </c>
      <c r="K6726" s="52">
        <v>0</v>
      </c>
      <c r="L6726" s="52">
        <v>0</v>
      </c>
      <c r="M6726" s="53">
        <v>0</v>
      </c>
    </row>
    <row r="6727" spans="1:13" x14ac:dyDescent="0.4">
      <c r="A6727" s="54"/>
      <c r="B6727" s="55">
        <v>6709</v>
      </c>
      <c r="C6727" s="55">
        <v>0</v>
      </c>
      <c r="D6727" s="55">
        <v>0</v>
      </c>
      <c r="E6727" s="55">
        <v>0</v>
      </c>
      <c r="F6727" s="55">
        <v>0</v>
      </c>
      <c r="G6727" s="55">
        <v>6244055.3215429168</v>
      </c>
      <c r="H6727" s="55">
        <v>0</v>
      </c>
      <c r="I6727" s="55">
        <v>0</v>
      </c>
      <c r="J6727" s="55">
        <v>0</v>
      </c>
      <c r="K6727" s="55">
        <v>6047509.8266232479</v>
      </c>
      <c r="L6727" s="55">
        <v>0</v>
      </c>
      <c r="M6727" s="56">
        <v>18644209.417767201</v>
      </c>
    </row>
    <row r="6728" spans="1:13" x14ac:dyDescent="0.4">
      <c r="A6728" s="51"/>
      <c r="B6728" s="52">
        <v>6710</v>
      </c>
      <c r="C6728" s="52">
        <v>0</v>
      </c>
      <c r="D6728" s="52">
        <v>0</v>
      </c>
      <c r="E6728" s="52">
        <v>0</v>
      </c>
      <c r="F6728" s="52">
        <v>0</v>
      </c>
      <c r="G6728" s="52">
        <v>0</v>
      </c>
      <c r="H6728" s="52">
        <v>0</v>
      </c>
      <c r="I6728" s="52">
        <v>0</v>
      </c>
      <c r="J6728" s="52">
        <v>0</v>
      </c>
      <c r="K6728" s="52">
        <v>0</v>
      </c>
      <c r="L6728" s="52">
        <v>0</v>
      </c>
      <c r="M6728" s="53">
        <v>0</v>
      </c>
    </row>
    <row r="6729" spans="1:13" x14ac:dyDescent="0.4">
      <c r="A6729" s="54"/>
      <c r="B6729" s="55">
        <v>6711</v>
      </c>
      <c r="C6729" s="55">
        <v>0</v>
      </c>
      <c r="D6729" s="55">
        <v>0</v>
      </c>
      <c r="E6729" s="55">
        <v>0</v>
      </c>
      <c r="F6729" s="55">
        <v>0</v>
      </c>
      <c r="G6729" s="55">
        <v>0</v>
      </c>
      <c r="H6729" s="55">
        <v>0</v>
      </c>
      <c r="I6729" s="55">
        <v>0</v>
      </c>
      <c r="J6729" s="55">
        <v>0</v>
      </c>
      <c r="K6729" s="55">
        <v>6612707.596528424</v>
      </c>
      <c r="L6729" s="55">
        <v>0</v>
      </c>
      <c r="M6729" s="56">
        <v>6612707.596528424</v>
      </c>
    </row>
    <row r="6730" spans="1:13" x14ac:dyDescent="0.4">
      <c r="A6730" s="51"/>
      <c r="B6730" s="52">
        <v>6712</v>
      </c>
      <c r="C6730" s="52">
        <v>8265589.1209712448</v>
      </c>
      <c r="D6730" s="52">
        <v>0</v>
      </c>
      <c r="E6730" s="52">
        <v>0</v>
      </c>
      <c r="F6730" s="52">
        <v>16340058.551433779</v>
      </c>
      <c r="G6730" s="52">
        <v>0</v>
      </c>
      <c r="H6730" s="52">
        <v>0</v>
      </c>
      <c r="I6730" s="52">
        <v>0</v>
      </c>
      <c r="J6730" s="52">
        <v>0</v>
      </c>
      <c r="K6730" s="52">
        <v>0</v>
      </c>
      <c r="L6730" s="52">
        <v>0</v>
      </c>
      <c r="M6730" s="53">
        <v>24605647.672405027</v>
      </c>
    </row>
    <row r="6731" spans="1:13" x14ac:dyDescent="0.4">
      <c r="A6731" s="54"/>
      <c r="B6731" s="55">
        <v>6713</v>
      </c>
      <c r="C6731" s="55">
        <v>0</v>
      </c>
      <c r="D6731" s="55">
        <v>0</v>
      </c>
      <c r="E6731" s="55">
        <v>0</v>
      </c>
      <c r="F6731" s="55">
        <v>0</v>
      </c>
      <c r="G6731" s="55">
        <v>0</v>
      </c>
      <c r="H6731" s="55">
        <v>0</v>
      </c>
      <c r="I6731" s="55">
        <v>0</v>
      </c>
      <c r="J6731" s="55">
        <v>0</v>
      </c>
      <c r="K6731" s="55">
        <v>0</v>
      </c>
      <c r="L6731" s="55">
        <v>0</v>
      </c>
      <c r="M6731" s="56">
        <v>0</v>
      </c>
    </row>
    <row r="6732" spans="1:13" x14ac:dyDescent="0.4">
      <c r="A6732" s="51"/>
      <c r="B6732" s="52">
        <v>6714</v>
      </c>
      <c r="C6732" s="52">
        <v>0</v>
      </c>
      <c r="D6732" s="52">
        <v>0</v>
      </c>
      <c r="E6732" s="52">
        <v>0</v>
      </c>
      <c r="F6732" s="52">
        <v>0</v>
      </c>
      <c r="G6732" s="52">
        <v>0</v>
      </c>
      <c r="H6732" s="52">
        <v>0</v>
      </c>
      <c r="I6732" s="52">
        <v>0</v>
      </c>
      <c r="J6732" s="52">
        <v>0</v>
      </c>
      <c r="K6732" s="52">
        <v>0</v>
      </c>
      <c r="L6732" s="52">
        <v>0</v>
      </c>
      <c r="M6732" s="53">
        <v>0</v>
      </c>
    </row>
    <row r="6733" spans="1:13" x14ac:dyDescent="0.4">
      <c r="A6733" s="54"/>
      <c r="B6733" s="55">
        <v>6715</v>
      </c>
      <c r="C6733" s="55">
        <v>30278644.499624684</v>
      </c>
      <c r="D6733" s="55">
        <v>0</v>
      </c>
      <c r="E6733" s="55">
        <v>0</v>
      </c>
      <c r="F6733" s="55">
        <v>0</v>
      </c>
      <c r="G6733" s="55">
        <v>0</v>
      </c>
      <c r="H6733" s="55">
        <v>0</v>
      </c>
      <c r="I6733" s="55">
        <v>0</v>
      </c>
      <c r="J6733" s="55">
        <v>0</v>
      </c>
      <c r="K6733" s="55">
        <v>0</v>
      </c>
      <c r="L6733" s="55">
        <v>0</v>
      </c>
      <c r="M6733" s="56">
        <v>30278644.499624684</v>
      </c>
    </row>
    <row r="6734" spans="1:13" x14ac:dyDescent="0.4">
      <c r="A6734" s="51"/>
      <c r="B6734" s="52">
        <v>6716</v>
      </c>
      <c r="C6734" s="52">
        <v>0</v>
      </c>
      <c r="D6734" s="52">
        <v>0</v>
      </c>
      <c r="E6734" s="52">
        <v>0</v>
      </c>
      <c r="F6734" s="52">
        <v>0</v>
      </c>
      <c r="G6734" s="52">
        <v>5968129.7315401342</v>
      </c>
      <c r="H6734" s="52">
        <v>0</v>
      </c>
      <c r="I6734" s="52">
        <v>6919496.2968526455</v>
      </c>
      <c r="J6734" s="52">
        <v>0</v>
      </c>
      <c r="K6734" s="52">
        <v>0</v>
      </c>
      <c r="L6734" s="52">
        <v>0</v>
      </c>
      <c r="M6734" s="53">
        <v>27342693.848736905</v>
      </c>
    </row>
    <row r="6735" spans="1:13" x14ac:dyDescent="0.4">
      <c r="A6735" s="54"/>
      <c r="B6735" s="55">
        <v>6717</v>
      </c>
      <c r="C6735" s="55">
        <v>0</v>
      </c>
      <c r="D6735" s="55">
        <v>0</v>
      </c>
      <c r="E6735" s="55">
        <v>0</v>
      </c>
      <c r="F6735" s="55">
        <v>0</v>
      </c>
      <c r="G6735" s="55">
        <v>16323141.832570557</v>
      </c>
      <c r="H6735" s="55">
        <v>0</v>
      </c>
      <c r="I6735" s="55">
        <v>0</v>
      </c>
      <c r="J6735" s="55">
        <v>0</v>
      </c>
      <c r="K6735" s="55">
        <v>0</v>
      </c>
      <c r="L6735" s="55">
        <v>0</v>
      </c>
      <c r="M6735" s="56">
        <v>16323141.832570557</v>
      </c>
    </row>
    <row r="6736" spans="1:13" x14ac:dyDescent="0.4">
      <c r="A6736" s="51"/>
      <c r="B6736" s="52">
        <v>6718</v>
      </c>
      <c r="C6736" s="52">
        <v>0</v>
      </c>
      <c r="D6736" s="52">
        <v>0</v>
      </c>
      <c r="E6736" s="52">
        <v>0</v>
      </c>
      <c r="F6736" s="52">
        <v>0</v>
      </c>
      <c r="G6736" s="52">
        <v>6983434.7906220555</v>
      </c>
      <c r="H6736" s="52">
        <v>0</v>
      </c>
      <c r="I6736" s="52">
        <v>0</v>
      </c>
      <c r="J6736" s="52">
        <v>0</v>
      </c>
      <c r="K6736" s="52">
        <v>0</v>
      </c>
      <c r="L6736" s="52">
        <v>0</v>
      </c>
      <c r="M6736" s="53">
        <v>6983434.7906220555</v>
      </c>
    </row>
    <row r="6737" spans="1:13" x14ac:dyDescent="0.4">
      <c r="A6737" s="54"/>
      <c r="B6737" s="55">
        <v>6719</v>
      </c>
      <c r="C6737" s="55">
        <v>0</v>
      </c>
      <c r="D6737" s="55">
        <v>0</v>
      </c>
      <c r="E6737" s="55">
        <v>0</v>
      </c>
      <c r="F6737" s="55">
        <v>0</v>
      </c>
      <c r="G6737" s="55">
        <v>0</v>
      </c>
      <c r="H6737" s="55">
        <v>145429284.52069026</v>
      </c>
      <c r="I6737" s="55">
        <v>0</v>
      </c>
      <c r="J6737" s="55">
        <v>0</v>
      </c>
      <c r="K6737" s="55">
        <v>0</v>
      </c>
      <c r="L6737" s="55">
        <v>0</v>
      </c>
      <c r="M6737" s="56">
        <v>145429284.52069026</v>
      </c>
    </row>
    <row r="6738" spans="1:13" x14ac:dyDescent="0.4">
      <c r="A6738" s="51"/>
      <c r="B6738" s="52">
        <v>6720</v>
      </c>
      <c r="C6738" s="52">
        <v>0</v>
      </c>
      <c r="D6738" s="52">
        <v>0</v>
      </c>
      <c r="E6738" s="52">
        <v>0</v>
      </c>
      <c r="F6738" s="52">
        <v>0</v>
      </c>
      <c r="G6738" s="52">
        <v>0</v>
      </c>
      <c r="H6738" s="52">
        <v>0</v>
      </c>
      <c r="I6738" s="52">
        <v>0</v>
      </c>
      <c r="J6738" s="52">
        <v>0</v>
      </c>
      <c r="K6738" s="52">
        <v>0</v>
      </c>
      <c r="L6738" s="52">
        <v>6857274.6587520633</v>
      </c>
      <c r="M6738" s="53">
        <v>6857274.6587520633</v>
      </c>
    </row>
    <row r="6739" spans="1:13" x14ac:dyDescent="0.4">
      <c r="A6739" s="54"/>
      <c r="B6739" s="55">
        <v>6721</v>
      </c>
      <c r="C6739" s="55">
        <v>0</v>
      </c>
      <c r="D6739" s="55">
        <v>0</v>
      </c>
      <c r="E6739" s="55">
        <v>0</v>
      </c>
      <c r="F6739" s="55">
        <v>0</v>
      </c>
      <c r="G6739" s="55">
        <v>0</v>
      </c>
      <c r="H6739" s="55">
        <v>0</v>
      </c>
      <c r="I6739" s="55">
        <v>0</v>
      </c>
      <c r="J6739" s="55">
        <v>6230324.2266581478</v>
      </c>
      <c r="K6739" s="55">
        <v>0</v>
      </c>
      <c r="L6739" s="55">
        <v>0</v>
      </c>
      <c r="M6739" s="56">
        <v>7927734.2740845634</v>
      </c>
    </row>
    <row r="6740" spans="1:13" x14ac:dyDescent="0.4">
      <c r="A6740" s="51"/>
      <c r="B6740" s="52">
        <v>6722</v>
      </c>
      <c r="C6740" s="52">
        <v>0</v>
      </c>
      <c r="D6740" s="52">
        <v>0</v>
      </c>
      <c r="E6740" s="52">
        <v>0</v>
      </c>
      <c r="F6740" s="52">
        <v>0</v>
      </c>
      <c r="G6740" s="52">
        <v>0</v>
      </c>
      <c r="H6740" s="52">
        <v>0</v>
      </c>
      <c r="I6740" s="52">
        <v>0</v>
      </c>
      <c r="J6740" s="52">
        <v>0</v>
      </c>
      <c r="K6740" s="52">
        <v>0</v>
      </c>
      <c r="L6740" s="52">
        <v>0</v>
      </c>
      <c r="M6740" s="53">
        <v>0</v>
      </c>
    </row>
    <row r="6741" spans="1:13" x14ac:dyDescent="0.4">
      <c r="A6741" s="54"/>
      <c r="B6741" s="55">
        <v>6723</v>
      </c>
      <c r="C6741" s="55">
        <v>0</v>
      </c>
      <c r="D6741" s="55">
        <v>0</v>
      </c>
      <c r="E6741" s="55">
        <v>0</v>
      </c>
      <c r="F6741" s="55">
        <v>5966099.0216792123</v>
      </c>
      <c r="G6741" s="55">
        <v>0</v>
      </c>
      <c r="H6741" s="55">
        <v>0</v>
      </c>
      <c r="I6741" s="55">
        <v>0</v>
      </c>
      <c r="J6741" s="55">
        <v>0</v>
      </c>
      <c r="K6741" s="55">
        <v>0</v>
      </c>
      <c r="L6741" s="55">
        <v>0</v>
      </c>
      <c r="M6741" s="56">
        <v>5966099.0216792123</v>
      </c>
    </row>
    <row r="6742" spans="1:13" x14ac:dyDescent="0.4">
      <c r="A6742" s="51"/>
      <c r="B6742" s="52">
        <v>6724</v>
      </c>
      <c r="C6742" s="52">
        <v>0</v>
      </c>
      <c r="D6742" s="52">
        <v>0</v>
      </c>
      <c r="E6742" s="52">
        <v>0</v>
      </c>
      <c r="F6742" s="52">
        <v>0</v>
      </c>
      <c r="G6742" s="52">
        <v>0</v>
      </c>
      <c r="H6742" s="52">
        <v>0</v>
      </c>
      <c r="I6742" s="52">
        <v>0</v>
      </c>
      <c r="J6742" s="52">
        <v>0</v>
      </c>
      <c r="K6742" s="52">
        <v>0</v>
      </c>
      <c r="L6742" s="52">
        <v>0</v>
      </c>
      <c r="M6742" s="53">
        <v>0</v>
      </c>
    </row>
    <row r="6743" spans="1:13" x14ac:dyDescent="0.4">
      <c r="A6743" s="54"/>
      <c r="B6743" s="55">
        <v>6725</v>
      </c>
      <c r="C6743" s="55">
        <v>0</v>
      </c>
      <c r="D6743" s="55">
        <v>0</v>
      </c>
      <c r="E6743" s="55">
        <v>12794732.264823267</v>
      </c>
      <c r="F6743" s="55">
        <v>0</v>
      </c>
      <c r="G6743" s="55">
        <v>0</v>
      </c>
      <c r="H6743" s="55">
        <v>0</v>
      </c>
      <c r="I6743" s="55">
        <v>0</v>
      </c>
      <c r="J6743" s="55">
        <v>0</v>
      </c>
      <c r="K6743" s="55">
        <v>0</v>
      </c>
      <c r="L6743" s="55">
        <v>7122459.3594730804</v>
      </c>
      <c r="M6743" s="56">
        <v>19917191.624296349</v>
      </c>
    </row>
    <row r="6744" spans="1:13" x14ac:dyDescent="0.4">
      <c r="A6744" s="51"/>
      <c r="B6744" s="52">
        <v>6726</v>
      </c>
      <c r="C6744" s="52">
        <v>0</v>
      </c>
      <c r="D6744" s="52">
        <v>0</v>
      </c>
      <c r="E6744" s="52">
        <v>0</v>
      </c>
      <c r="F6744" s="52">
        <v>0</v>
      </c>
      <c r="G6744" s="52">
        <v>0</v>
      </c>
      <c r="H6744" s="52">
        <v>0</v>
      </c>
      <c r="I6744" s="52">
        <v>0</v>
      </c>
      <c r="J6744" s="52">
        <v>0</v>
      </c>
      <c r="K6744" s="52">
        <v>0</v>
      </c>
      <c r="L6744" s="52">
        <v>6214120.8773668557</v>
      </c>
      <c r="M6744" s="53">
        <v>6214120.8773668557</v>
      </c>
    </row>
    <row r="6745" spans="1:13" x14ac:dyDescent="0.4">
      <c r="A6745" s="54"/>
      <c r="B6745" s="55">
        <v>6727</v>
      </c>
      <c r="C6745" s="55">
        <v>0</v>
      </c>
      <c r="D6745" s="55">
        <v>0</v>
      </c>
      <c r="E6745" s="55">
        <v>0</v>
      </c>
      <c r="F6745" s="55">
        <v>0</v>
      </c>
      <c r="G6745" s="55">
        <v>0</v>
      </c>
      <c r="H6745" s="55">
        <v>57275172.235218145</v>
      </c>
      <c r="I6745" s="55">
        <v>105542608.03310873</v>
      </c>
      <c r="J6745" s="55">
        <v>23671718.837110601</v>
      </c>
      <c r="K6745" s="55">
        <v>0</v>
      </c>
      <c r="L6745" s="55">
        <v>0</v>
      </c>
      <c r="M6745" s="56">
        <v>162817780.26832685</v>
      </c>
    </row>
    <row r="6746" spans="1:13" x14ac:dyDescent="0.4">
      <c r="A6746" s="51"/>
      <c r="B6746" s="52">
        <v>6728</v>
      </c>
      <c r="C6746" s="52">
        <v>0</v>
      </c>
      <c r="D6746" s="52">
        <v>0</v>
      </c>
      <c r="E6746" s="52">
        <v>0</v>
      </c>
      <c r="F6746" s="52">
        <v>0</v>
      </c>
      <c r="G6746" s="52">
        <v>0</v>
      </c>
      <c r="H6746" s="52">
        <v>0</v>
      </c>
      <c r="I6746" s="52">
        <v>0</v>
      </c>
      <c r="J6746" s="52">
        <v>0</v>
      </c>
      <c r="K6746" s="52">
        <v>0</v>
      </c>
      <c r="L6746" s="52">
        <v>7362113.1616800483</v>
      </c>
      <c r="M6746" s="53">
        <v>7362113.1616800483</v>
      </c>
    </row>
    <row r="6747" spans="1:13" x14ac:dyDescent="0.4">
      <c r="A6747" s="54"/>
      <c r="B6747" s="55">
        <v>6729</v>
      </c>
      <c r="C6747" s="55">
        <v>0</v>
      </c>
      <c r="D6747" s="55">
        <v>0</v>
      </c>
      <c r="E6747" s="55">
        <v>0</v>
      </c>
      <c r="F6747" s="55">
        <v>0</v>
      </c>
      <c r="G6747" s="55">
        <v>0</v>
      </c>
      <c r="H6747" s="55">
        <v>0</v>
      </c>
      <c r="I6747" s="55">
        <v>0</v>
      </c>
      <c r="J6747" s="55">
        <v>0</v>
      </c>
      <c r="K6747" s="55">
        <v>0</v>
      </c>
      <c r="L6747" s="55">
        <v>0</v>
      </c>
      <c r="M6747" s="56">
        <v>0</v>
      </c>
    </row>
    <row r="6748" spans="1:13" x14ac:dyDescent="0.4">
      <c r="A6748" s="51"/>
      <c r="B6748" s="52">
        <v>6730</v>
      </c>
      <c r="C6748" s="52">
        <v>16620013.292267572</v>
      </c>
      <c r="D6748" s="52">
        <v>0</v>
      </c>
      <c r="E6748" s="52">
        <v>0</v>
      </c>
      <c r="F6748" s="52">
        <v>6554476.3267717883</v>
      </c>
      <c r="G6748" s="52">
        <v>0</v>
      </c>
      <c r="H6748" s="52">
        <v>0</v>
      </c>
      <c r="I6748" s="52">
        <v>0</v>
      </c>
      <c r="J6748" s="52">
        <v>0</v>
      </c>
      <c r="K6748" s="52">
        <v>0</v>
      </c>
      <c r="L6748" s="52">
        <v>0</v>
      </c>
      <c r="M6748" s="53">
        <v>23174489.61903936</v>
      </c>
    </row>
    <row r="6749" spans="1:13" x14ac:dyDescent="0.4">
      <c r="A6749" s="54"/>
      <c r="B6749" s="55">
        <v>6731</v>
      </c>
      <c r="C6749" s="55">
        <v>0</v>
      </c>
      <c r="D6749" s="55">
        <v>0</v>
      </c>
      <c r="E6749" s="55">
        <v>0</v>
      </c>
      <c r="F6749" s="55">
        <v>0</v>
      </c>
      <c r="G6749" s="55">
        <v>0</v>
      </c>
      <c r="H6749" s="55">
        <v>0</v>
      </c>
      <c r="I6749" s="55">
        <v>0</v>
      </c>
      <c r="J6749" s="55">
        <v>0</v>
      </c>
      <c r="K6749" s="55">
        <v>0</v>
      </c>
      <c r="L6749" s="55">
        <v>0</v>
      </c>
      <c r="M6749" s="56">
        <v>0</v>
      </c>
    </row>
    <row r="6750" spans="1:13" x14ac:dyDescent="0.4">
      <c r="A6750" s="51"/>
      <c r="B6750" s="52">
        <v>6732</v>
      </c>
      <c r="C6750" s="52">
        <v>0</v>
      </c>
      <c r="D6750" s="52">
        <v>124851516.25789152</v>
      </c>
      <c r="E6750" s="52">
        <v>0</v>
      </c>
      <c r="F6750" s="52">
        <v>0</v>
      </c>
      <c r="G6750" s="52">
        <v>0</v>
      </c>
      <c r="H6750" s="52">
        <v>0</v>
      </c>
      <c r="I6750" s="52">
        <v>0</v>
      </c>
      <c r="J6750" s="52">
        <v>0</v>
      </c>
      <c r="K6750" s="52">
        <v>0</v>
      </c>
      <c r="L6750" s="52">
        <v>0</v>
      </c>
      <c r="M6750" s="53">
        <v>124851516.25789152</v>
      </c>
    </row>
    <row r="6751" spans="1:13" x14ac:dyDescent="0.4">
      <c r="A6751" s="54"/>
      <c r="B6751" s="55">
        <v>6733</v>
      </c>
      <c r="C6751" s="55">
        <v>0</v>
      </c>
      <c r="D6751" s="55">
        <v>0</v>
      </c>
      <c r="E6751" s="55">
        <v>0</v>
      </c>
      <c r="F6751" s="55">
        <v>0</v>
      </c>
      <c r="G6751" s="55">
        <v>0</v>
      </c>
      <c r="H6751" s="55">
        <v>0</v>
      </c>
      <c r="I6751" s="55">
        <v>0</v>
      </c>
      <c r="J6751" s="55">
        <v>0</v>
      </c>
      <c r="K6751" s="55">
        <v>0</v>
      </c>
      <c r="L6751" s="55">
        <v>0</v>
      </c>
      <c r="M6751" s="56">
        <v>0</v>
      </c>
    </row>
    <row r="6752" spans="1:13" x14ac:dyDescent="0.4">
      <c r="A6752" s="51"/>
      <c r="B6752" s="52">
        <v>6734</v>
      </c>
      <c r="C6752" s="52">
        <v>0</v>
      </c>
      <c r="D6752" s="52">
        <v>0</v>
      </c>
      <c r="E6752" s="52">
        <v>0</v>
      </c>
      <c r="F6752" s="52">
        <v>0</v>
      </c>
      <c r="G6752" s="52">
        <v>0</v>
      </c>
      <c r="H6752" s="52">
        <v>0</v>
      </c>
      <c r="I6752" s="52">
        <v>0</v>
      </c>
      <c r="J6752" s="52">
        <v>210236463.0819962</v>
      </c>
      <c r="K6752" s="52">
        <v>0</v>
      </c>
      <c r="L6752" s="52">
        <v>7284487.4080674686</v>
      </c>
      <c r="M6752" s="53">
        <v>7284487.4080674686</v>
      </c>
    </row>
    <row r="6753" spans="1:13" x14ac:dyDescent="0.4">
      <c r="A6753" s="54"/>
      <c r="B6753" s="55">
        <v>6735</v>
      </c>
      <c r="C6753" s="55">
        <v>0</v>
      </c>
      <c r="D6753" s="55">
        <v>0</v>
      </c>
      <c r="E6753" s="55">
        <v>8812397.7418088578</v>
      </c>
      <c r="F6753" s="55">
        <v>0</v>
      </c>
      <c r="G6753" s="55">
        <v>0</v>
      </c>
      <c r="H6753" s="55">
        <v>5934700.5048387432</v>
      </c>
      <c r="I6753" s="55">
        <v>0</v>
      </c>
      <c r="J6753" s="55">
        <v>0</v>
      </c>
      <c r="K6753" s="55">
        <v>0</v>
      </c>
      <c r="L6753" s="55">
        <v>0</v>
      </c>
      <c r="M6753" s="56">
        <v>14747098.2466476</v>
      </c>
    </row>
    <row r="6754" spans="1:13" x14ac:dyDescent="0.4">
      <c r="A6754" s="51"/>
      <c r="B6754" s="52">
        <v>6736</v>
      </c>
      <c r="C6754" s="52">
        <v>0</v>
      </c>
      <c r="D6754" s="52">
        <v>13771828.773581527</v>
      </c>
      <c r="E6754" s="52">
        <v>0</v>
      </c>
      <c r="F6754" s="52">
        <v>0</v>
      </c>
      <c r="G6754" s="52">
        <v>0</v>
      </c>
      <c r="H6754" s="52">
        <v>0</v>
      </c>
      <c r="I6754" s="52">
        <v>0</v>
      </c>
      <c r="J6754" s="52">
        <v>39018774.72813233</v>
      </c>
      <c r="K6754" s="52">
        <v>0</v>
      </c>
      <c r="L6754" s="52">
        <v>0</v>
      </c>
      <c r="M6754" s="53">
        <v>13771828.773581527</v>
      </c>
    </row>
    <row r="6755" spans="1:13" x14ac:dyDescent="0.4">
      <c r="A6755" s="54"/>
      <c r="B6755" s="55">
        <v>6737</v>
      </c>
      <c r="C6755" s="55">
        <v>0</v>
      </c>
      <c r="D6755" s="55">
        <v>0</v>
      </c>
      <c r="E6755" s="55">
        <v>0</v>
      </c>
      <c r="F6755" s="55">
        <v>0</v>
      </c>
      <c r="G6755" s="55">
        <v>0</v>
      </c>
      <c r="H6755" s="55">
        <v>0</v>
      </c>
      <c r="I6755" s="55">
        <v>0</v>
      </c>
      <c r="J6755" s="55">
        <v>0</v>
      </c>
      <c r="K6755" s="55">
        <v>0</v>
      </c>
      <c r="L6755" s="55">
        <v>0</v>
      </c>
      <c r="M6755" s="56">
        <v>0</v>
      </c>
    </row>
    <row r="6756" spans="1:13" x14ac:dyDescent="0.4">
      <c r="A6756" s="51"/>
      <c r="B6756" s="52">
        <v>6738</v>
      </c>
      <c r="C6756" s="52">
        <v>0</v>
      </c>
      <c r="D6756" s="52">
        <v>0</v>
      </c>
      <c r="E6756" s="52">
        <v>0</v>
      </c>
      <c r="F6756" s="52">
        <v>0</v>
      </c>
      <c r="G6756" s="52">
        <v>35922073.007260509</v>
      </c>
      <c r="H6756" s="52">
        <v>0</v>
      </c>
      <c r="I6756" s="52">
        <v>0</v>
      </c>
      <c r="J6756" s="52">
        <v>0</v>
      </c>
      <c r="K6756" s="52">
        <v>0</v>
      </c>
      <c r="L6756" s="52">
        <v>0</v>
      </c>
      <c r="M6756" s="53">
        <v>35922073.007260509</v>
      </c>
    </row>
    <row r="6757" spans="1:13" x14ac:dyDescent="0.4">
      <c r="A6757" s="54"/>
      <c r="B6757" s="55">
        <v>6739</v>
      </c>
      <c r="C6757" s="55">
        <v>0</v>
      </c>
      <c r="D6757" s="55">
        <v>0</v>
      </c>
      <c r="E6757" s="55">
        <v>0</v>
      </c>
      <c r="F6757" s="55">
        <v>0</v>
      </c>
      <c r="G6757" s="55">
        <v>0</v>
      </c>
      <c r="H6757" s="55">
        <v>0</v>
      </c>
      <c r="I6757" s="55">
        <v>0</v>
      </c>
      <c r="J6757" s="55">
        <v>6119575.4374409374</v>
      </c>
      <c r="K6757" s="55">
        <v>6263593.8838689122</v>
      </c>
      <c r="L6757" s="55">
        <v>0</v>
      </c>
      <c r="M6757" s="56">
        <v>6263593.8838689122</v>
      </c>
    </row>
    <row r="6758" spans="1:13" x14ac:dyDescent="0.4">
      <c r="A6758" s="51"/>
      <c r="B6758" s="52">
        <v>6740</v>
      </c>
      <c r="C6758" s="52">
        <v>0</v>
      </c>
      <c r="D6758" s="52">
        <v>0</v>
      </c>
      <c r="E6758" s="52">
        <v>0</v>
      </c>
      <c r="F6758" s="52">
        <v>0</v>
      </c>
      <c r="G6758" s="52">
        <v>0</v>
      </c>
      <c r="H6758" s="52">
        <v>0</v>
      </c>
      <c r="I6758" s="52">
        <v>0</v>
      </c>
      <c r="J6758" s="52">
        <v>0</v>
      </c>
      <c r="K6758" s="52">
        <v>0</v>
      </c>
      <c r="L6758" s="52">
        <v>0</v>
      </c>
      <c r="M6758" s="53">
        <v>0</v>
      </c>
    </row>
    <row r="6759" spans="1:13" x14ac:dyDescent="0.4">
      <c r="A6759" s="54"/>
      <c r="B6759" s="55">
        <v>6741</v>
      </c>
      <c r="C6759" s="55">
        <v>0</v>
      </c>
      <c r="D6759" s="55">
        <v>0</v>
      </c>
      <c r="E6759" s="55">
        <v>0</v>
      </c>
      <c r="F6759" s="55">
        <v>0</v>
      </c>
      <c r="G6759" s="55">
        <v>0</v>
      </c>
      <c r="H6759" s="55">
        <v>16387377.604432538</v>
      </c>
      <c r="I6759" s="55">
        <v>0</v>
      </c>
      <c r="J6759" s="55">
        <v>6531482.1169281993</v>
      </c>
      <c r="K6759" s="55">
        <v>0</v>
      </c>
      <c r="L6759" s="55">
        <v>6067398.3758864971</v>
      </c>
      <c r="M6759" s="56">
        <v>22454775.980319031</v>
      </c>
    </row>
    <row r="6760" spans="1:13" x14ac:dyDescent="0.4">
      <c r="A6760" s="51"/>
      <c r="B6760" s="52">
        <v>6742</v>
      </c>
      <c r="C6760" s="52">
        <v>0</v>
      </c>
      <c r="D6760" s="52">
        <v>0</v>
      </c>
      <c r="E6760" s="52">
        <v>0</v>
      </c>
      <c r="F6760" s="52">
        <v>6644332.4505331833</v>
      </c>
      <c r="G6760" s="52">
        <v>0</v>
      </c>
      <c r="H6760" s="52">
        <v>0</v>
      </c>
      <c r="I6760" s="52">
        <v>0</v>
      </c>
      <c r="J6760" s="52">
        <v>7143275.0708977301</v>
      </c>
      <c r="K6760" s="52">
        <v>0</v>
      </c>
      <c r="L6760" s="52">
        <v>0</v>
      </c>
      <c r="M6760" s="53">
        <v>6644332.4505331833</v>
      </c>
    </row>
    <row r="6761" spans="1:13" x14ac:dyDescent="0.4">
      <c r="A6761" s="54"/>
      <c r="B6761" s="55">
        <v>6743</v>
      </c>
      <c r="C6761" s="55">
        <v>0</v>
      </c>
      <c r="D6761" s="55">
        <v>0</v>
      </c>
      <c r="E6761" s="55">
        <v>0</v>
      </c>
      <c r="F6761" s="55">
        <v>6277210.729869796</v>
      </c>
      <c r="G6761" s="55">
        <v>0</v>
      </c>
      <c r="H6761" s="55">
        <v>0</v>
      </c>
      <c r="I6761" s="55">
        <v>6063525.9097005278</v>
      </c>
      <c r="J6761" s="55">
        <v>211081466.1788291</v>
      </c>
      <c r="K6761" s="55">
        <v>0</v>
      </c>
      <c r="L6761" s="55">
        <v>0</v>
      </c>
      <c r="M6761" s="56">
        <v>12340736.639570324</v>
      </c>
    </row>
    <row r="6762" spans="1:13" x14ac:dyDescent="0.4">
      <c r="A6762" s="51"/>
      <c r="B6762" s="52">
        <v>6744</v>
      </c>
      <c r="C6762" s="52">
        <v>0</v>
      </c>
      <c r="D6762" s="52">
        <v>0</v>
      </c>
      <c r="E6762" s="52">
        <v>0</v>
      </c>
      <c r="F6762" s="52">
        <v>0</v>
      </c>
      <c r="G6762" s="52">
        <v>0</v>
      </c>
      <c r="H6762" s="52">
        <v>0</v>
      </c>
      <c r="I6762" s="52">
        <v>0</v>
      </c>
      <c r="J6762" s="52">
        <v>0</v>
      </c>
      <c r="K6762" s="52">
        <v>0</v>
      </c>
      <c r="L6762" s="52">
        <v>0</v>
      </c>
      <c r="M6762" s="53">
        <v>0</v>
      </c>
    </row>
    <row r="6763" spans="1:13" x14ac:dyDescent="0.4">
      <c r="A6763" s="54"/>
      <c r="B6763" s="55">
        <v>6745</v>
      </c>
      <c r="C6763" s="55">
        <v>0</v>
      </c>
      <c r="D6763" s="55">
        <v>0</v>
      </c>
      <c r="E6763" s="55">
        <v>30818777.129920054</v>
      </c>
      <c r="F6763" s="55">
        <v>0</v>
      </c>
      <c r="G6763" s="55">
        <v>0</v>
      </c>
      <c r="H6763" s="55">
        <v>0</v>
      </c>
      <c r="I6763" s="55">
        <v>0</v>
      </c>
      <c r="J6763" s="55">
        <v>0</v>
      </c>
      <c r="K6763" s="55">
        <v>0</v>
      </c>
      <c r="L6763" s="55">
        <v>0</v>
      </c>
      <c r="M6763" s="56">
        <v>30818777.129920054</v>
      </c>
    </row>
    <row r="6764" spans="1:13" x14ac:dyDescent="0.4">
      <c r="A6764" s="51"/>
      <c r="B6764" s="52">
        <v>6746</v>
      </c>
      <c r="C6764" s="52">
        <v>0</v>
      </c>
      <c r="D6764" s="52">
        <v>0</v>
      </c>
      <c r="E6764" s="52">
        <v>0</v>
      </c>
      <c r="F6764" s="52">
        <v>0</v>
      </c>
      <c r="G6764" s="52">
        <v>0</v>
      </c>
      <c r="H6764" s="52">
        <v>0</v>
      </c>
      <c r="I6764" s="52">
        <v>0</v>
      </c>
      <c r="J6764" s="52">
        <v>0</v>
      </c>
      <c r="K6764" s="52">
        <v>0</v>
      </c>
      <c r="L6764" s="52">
        <v>0</v>
      </c>
      <c r="M6764" s="53">
        <v>0</v>
      </c>
    </row>
    <row r="6765" spans="1:13" x14ac:dyDescent="0.4">
      <c r="A6765" s="54"/>
      <c r="B6765" s="55">
        <v>6747</v>
      </c>
      <c r="C6765" s="55">
        <v>0</v>
      </c>
      <c r="D6765" s="55">
        <v>0</v>
      </c>
      <c r="E6765" s="55">
        <v>0</v>
      </c>
      <c r="F6765" s="55">
        <v>0</v>
      </c>
      <c r="G6765" s="55">
        <v>0</v>
      </c>
      <c r="H6765" s="55">
        <v>0</v>
      </c>
      <c r="I6765" s="55">
        <v>0</v>
      </c>
      <c r="J6765" s="55">
        <v>0</v>
      </c>
      <c r="K6765" s="55">
        <v>0</v>
      </c>
      <c r="L6765" s="55">
        <v>0</v>
      </c>
      <c r="M6765" s="56">
        <v>0</v>
      </c>
    </row>
    <row r="6766" spans="1:13" x14ac:dyDescent="0.4">
      <c r="A6766" s="51"/>
      <c r="B6766" s="52">
        <v>6748</v>
      </c>
      <c r="C6766" s="52">
        <v>0</v>
      </c>
      <c r="D6766" s="52">
        <v>0</v>
      </c>
      <c r="E6766" s="52">
        <v>49086327.267449923</v>
      </c>
      <c r="F6766" s="52">
        <v>0</v>
      </c>
      <c r="G6766" s="52">
        <v>0</v>
      </c>
      <c r="H6766" s="52">
        <v>0</v>
      </c>
      <c r="I6766" s="52">
        <v>0</v>
      </c>
      <c r="J6766" s="52">
        <v>0</v>
      </c>
      <c r="K6766" s="52">
        <v>0</v>
      </c>
      <c r="L6766" s="52">
        <v>0</v>
      </c>
      <c r="M6766" s="53">
        <v>49086327.267449923</v>
      </c>
    </row>
    <row r="6767" spans="1:13" x14ac:dyDescent="0.4">
      <c r="A6767" s="54"/>
      <c r="B6767" s="55">
        <v>6749</v>
      </c>
      <c r="C6767" s="55">
        <v>0</v>
      </c>
      <c r="D6767" s="55">
        <v>0</v>
      </c>
      <c r="E6767" s="55">
        <v>0</v>
      </c>
      <c r="F6767" s="55">
        <v>0</v>
      </c>
      <c r="G6767" s="55">
        <v>0</v>
      </c>
      <c r="H6767" s="55">
        <v>0</v>
      </c>
      <c r="I6767" s="55">
        <v>13202056.422278477</v>
      </c>
      <c r="J6767" s="55">
        <v>0</v>
      </c>
      <c r="K6767" s="55">
        <v>0</v>
      </c>
      <c r="L6767" s="55">
        <v>0</v>
      </c>
      <c r="M6767" s="56">
        <v>13202056.422278477</v>
      </c>
    </row>
    <row r="6768" spans="1:13" x14ac:dyDescent="0.4">
      <c r="A6768" s="51"/>
      <c r="B6768" s="52">
        <v>6750</v>
      </c>
      <c r="C6768" s="52">
        <v>8749619.2662176415</v>
      </c>
      <c r="D6768" s="52">
        <v>0</v>
      </c>
      <c r="E6768" s="52">
        <v>0</v>
      </c>
      <c r="F6768" s="52">
        <v>14597406.379118493</v>
      </c>
      <c r="G6768" s="52">
        <v>0</v>
      </c>
      <c r="H6768" s="52">
        <v>0</v>
      </c>
      <c r="I6768" s="52">
        <v>0</v>
      </c>
      <c r="J6768" s="52">
        <v>0</v>
      </c>
      <c r="K6768" s="52">
        <v>0</v>
      </c>
      <c r="L6768" s="52">
        <v>0</v>
      </c>
      <c r="M6768" s="53">
        <v>23347025.645336132</v>
      </c>
    </row>
    <row r="6769" spans="1:13" x14ac:dyDescent="0.4">
      <c r="A6769" s="54"/>
      <c r="B6769" s="55">
        <v>6751</v>
      </c>
      <c r="C6769" s="55">
        <v>0</v>
      </c>
      <c r="D6769" s="55">
        <v>0</v>
      </c>
      <c r="E6769" s="55">
        <v>0</v>
      </c>
      <c r="F6769" s="55">
        <v>0</v>
      </c>
      <c r="G6769" s="55">
        <v>0</v>
      </c>
      <c r="H6769" s="55">
        <v>0</v>
      </c>
      <c r="I6769" s="55">
        <v>0</v>
      </c>
      <c r="J6769" s="55">
        <v>0</v>
      </c>
      <c r="K6769" s="55">
        <v>0</v>
      </c>
      <c r="L6769" s="55">
        <v>0</v>
      </c>
      <c r="M6769" s="56">
        <v>0</v>
      </c>
    </row>
    <row r="6770" spans="1:13" x14ac:dyDescent="0.4">
      <c r="A6770" s="51"/>
      <c r="B6770" s="52">
        <v>6752</v>
      </c>
      <c r="C6770" s="52">
        <v>0</v>
      </c>
      <c r="D6770" s="52">
        <v>0</v>
      </c>
      <c r="E6770" s="52">
        <v>0</v>
      </c>
      <c r="F6770" s="52">
        <v>0</v>
      </c>
      <c r="G6770" s="52">
        <v>0</v>
      </c>
      <c r="H6770" s="52">
        <v>0</v>
      </c>
      <c r="I6770" s="52">
        <v>0</v>
      </c>
      <c r="J6770" s="52">
        <v>28686035.11875654</v>
      </c>
      <c r="K6770" s="52">
        <v>0</v>
      </c>
      <c r="L6770" s="52">
        <v>0</v>
      </c>
      <c r="M6770" s="53">
        <v>0</v>
      </c>
    </row>
    <row r="6771" spans="1:13" x14ac:dyDescent="0.4">
      <c r="A6771" s="54"/>
      <c r="B6771" s="55">
        <v>6753</v>
      </c>
      <c r="C6771" s="55">
        <v>0</v>
      </c>
      <c r="D6771" s="55">
        <v>0</v>
      </c>
      <c r="E6771" s="55">
        <v>0</v>
      </c>
      <c r="F6771" s="55">
        <v>0</v>
      </c>
      <c r="G6771" s="55">
        <v>9907259.0844374485</v>
      </c>
      <c r="H6771" s="55">
        <v>0</v>
      </c>
      <c r="I6771" s="55">
        <v>0</v>
      </c>
      <c r="J6771" s="55">
        <v>0</v>
      </c>
      <c r="K6771" s="55">
        <v>0</v>
      </c>
      <c r="L6771" s="55">
        <v>0</v>
      </c>
      <c r="M6771" s="56">
        <v>9907259.0844374485</v>
      </c>
    </row>
    <row r="6772" spans="1:13" x14ac:dyDescent="0.4">
      <c r="A6772" s="51"/>
      <c r="B6772" s="52">
        <v>6754</v>
      </c>
      <c r="C6772" s="52">
        <v>48181263.674369343</v>
      </c>
      <c r="D6772" s="52">
        <v>0</v>
      </c>
      <c r="E6772" s="52">
        <v>0</v>
      </c>
      <c r="F6772" s="52">
        <v>0</v>
      </c>
      <c r="G6772" s="52">
        <v>0</v>
      </c>
      <c r="H6772" s="52">
        <v>0</v>
      </c>
      <c r="I6772" s="52">
        <v>0</v>
      </c>
      <c r="J6772" s="52">
        <v>0</v>
      </c>
      <c r="K6772" s="52">
        <v>0</v>
      </c>
      <c r="L6772" s="52">
        <v>0</v>
      </c>
      <c r="M6772" s="53">
        <v>48181263.674369343</v>
      </c>
    </row>
    <row r="6773" spans="1:13" x14ac:dyDescent="0.4">
      <c r="A6773" s="54"/>
      <c r="B6773" s="55">
        <v>6755</v>
      </c>
      <c r="C6773" s="55">
        <v>8326106.9435935859</v>
      </c>
      <c r="D6773" s="55">
        <v>0</v>
      </c>
      <c r="E6773" s="55">
        <v>90892615.810834542</v>
      </c>
      <c r="F6773" s="55">
        <v>6637775.323361367</v>
      </c>
      <c r="G6773" s="55">
        <v>0</v>
      </c>
      <c r="H6773" s="55">
        <v>0</v>
      </c>
      <c r="I6773" s="55">
        <v>0</v>
      </c>
      <c r="J6773" s="55">
        <v>12615200.526914489</v>
      </c>
      <c r="K6773" s="55">
        <v>0</v>
      </c>
      <c r="L6773" s="55">
        <v>0</v>
      </c>
      <c r="M6773" s="56">
        <v>105856498.0777895</v>
      </c>
    </row>
    <row r="6774" spans="1:13" x14ac:dyDescent="0.4">
      <c r="A6774" s="51"/>
      <c r="B6774" s="52">
        <v>6756</v>
      </c>
      <c r="C6774" s="52">
        <v>0</v>
      </c>
      <c r="D6774" s="52">
        <v>0</v>
      </c>
      <c r="E6774" s="52">
        <v>0</v>
      </c>
      <c r="F6774" s="52">
        <v>0</v>
      </c>
      <c r="G6774" s="52">
        <v>0</v>
      </c>
      <c r="H6774" s="52">
        <v>0</v>
      </c>
      <c r="I6774" s="52">
        <v>0</v>
      </c>
      <c r="J6774" s="52">
        <v>0</v>
      </c>
      <c r="K6774" s="52">
        <v>0</v>
      </c>
      <c r="L6774" s="52">
        <v>0</v>
      </c>
      <c r="M6774" s="53">
        <v>0</v>
      </c>
    </row>
    <row r="6775" spans="1:13" x14ac:dyDescent="0.4">
      <c r="A6775" s="54"/>
      <c r="B6775" s="55">
        <v>6757</v>
      </c>
      <c r="C6775" s="55">
        <v>7914882.4068943309</v>
      </c>
      <c r="D6775" s="55">
        <v>0</v>
      </c>
      <c r="E6775" s="55">
        <v>0</v>
      </c>
      <c r="F6775" s="55">
        <v>0</v>
      </c>
      <c r="G6775" s="55">
        <v>0</v>
      </c>
      <c r="H6775" s="55">
        <v>0</v>
      </c>
      <c r="I6775" s="55">
        <v>0</v>
      </c>
      <c r="J6775" s="55">
        <v>0</v>
      </c>
      <c r="K6775" s="55">
        <v>0</v>
      </c>
      <c r="L6775" s="55">
        <v>0</v>
      </c>
      <c r="M6775" s="56">
        <v>7914882.4068943309</v>
      </c>
    </row>
    <row r="6776" spans="1:13" x14ac:dyDescent="0.4">
      <c r="A6776" s="51"/>
      <c r="B6776" s="52">
        <v>6758</v>
      </c>
      <c r="C6776" s="52">
        <v>0</v>
      </c>
      <c r="D6776" s="52">
        <v>0</v>
      </c>
      <c r="E6776" s="52">
        <v>14295412.079016401</v>
      </c>
      <c r="F6776" s="52">
        <v>0</v>
      </c>
      <c r="G6776" s="52">
        <v>0</v>
      </c>
      <c r="H6776" s="52">
        <v>0</v>
      </c>
      <c r="I6776" s="52">
        <v>0</v>
      </c>
      <c r="J6776" s="52">
        <v>0</v>
      </c>
      <c r="K6776" s="52">
        <v>0</v>
      </c>
      <c r="L6776" s="52">
        <v>0</v>
      </c>
      <c r="M6776" s="53">
        <v>14295412.079016401</v>
      </c>
    </row>
    <row r="6777" spans="1:13" x14ac:dyDescent="0.4">
      <c r="A6777" s="54"/>
      <c r="B6777" s="55">
        <v>6759</v>
      </c>
      <c r="C6777" s="55">
        <v>0</v>
      </c>
      <c r="D6777" s="55">
        <v>6313075.8579167882</v>
      </c>
      <c r="E6777" s="55">
        <v>0</v>
      </c>
      <c r="F6777" s="55">
        <v>0</v>
      </c>
      <c r="G6777" s="55">
        <v>0</v>
      </c>
      <c r="H6777" s="55">
        <v>0</v>
      </c>
      <c r="I6777" s="55">
        <v>0</v>
      </c>
      <c r="J6777" s="55">
        <v>6243242.3973651975</v>
      </c>
      <c r="K6777" s="55">
        <v>0</v>
      </c>
      <c r="L6777" s="55">
        <v>0</v>
      </c>
      <c r="M6777" s="56">
        <v>6313075.8579167882</v>
      </c>
    </row>
    <row r="6778" spans="1:13" x14ac:dyDescent="0.4">
      <c r="A6778" s="51"/>
      <c r="B6778" s="52">
        <v>6760</v>
      </c>
      <c r="C6778" s="52">
        <v>0</v>
      </c>
      <c r="D6778" s="52">
        <v>0</v>
      </c>
      <c r="E6778" s="52">
        <v>0</v>
      </c>
      <c r="F6778" s="52">
        <v>0</v>
      </c>
      <c r="G6778" s="52">
        <v>0</v>
      </c>
      <c r="H6778" s="52">
        <v>0</v>
      </c>
      <c r="I6778" s="52">
        <v>0</v>
      </c>
      <c r="J6778" s="52">
        <v>0</v>
      </c>
      <c r="K6778" s="52">
        <v>0</v>
      </c>
      <c r="L6778" s="52">
        <v>0</v>
      </c>
      <c r="M6778" s="53">
        <v>0</v>
      </c>
    </row>
    <row r="6779" spans="1:13" x14ac:dyDescent="0.4">
      <c r="A6779" s="54"/>
      <c r="B6779" s="55">
        <v>6761</v>
      </c>
      <c r="C6779" s="55">
        <v>0</v>
      </c>
      <c r="D6779" s="55">
        <v>0</v>
      </c>
      <c r="E6779" s="55">
        <v>11589824.807640933</v>
      </c>
      <c r="F6779" s="55">
        <v>0</v>
      </c>
      <c r="G6779" s="55">
        <v>0</v>
      </c>
      <c r="H6779" s="55">
        <v>14078041.604227779</v>
      </c>
      <c r="I6779" s="55">
        <v>0</v>
      </c>
      <c r="J6779" s="55">
        <v>0</v>
      </c>
      <c r="K6779" s="55">
        <v>0</v>
      </c>
      <c r="L6779" s="55">
        <v>0</v>
      </c>
      <c r="M6779" s="56">
        <v>25667866.411868714</v>
      </c>
    </row>
    <row r="6780" spans="1:13" x14ac:dyDescent="0.4">
      <c r="A6780" s="51"/>
      <c r="B6780" s="52">
        <v>6762</v>
      </c>
      <c r="C6780" s="52">
        <v>0</v>
      </c>
      <c r="D6780" s="52">
        <v>0</v>
      </c>
      <c r="E6780" s="52">
        <v>0</v>
      </c>
      <c r="F6780" s="52">
        <v>0</v>
      </c>
      <c r="G6780" s="52">
        <v>6757952.4415091025</v>
      </c>
      <c r="H6780" s="52">
        <v>0</v>
      </c>
      <c r="I6780" s="52">
        <v>0</v>
      </c>
      <c r="J6780" s="52">
        <v>29112133.317228906</v>
      </c>
      <c r="K6780" s="52">
        <v>0</v>
      </c>
      <c r="L6780" s="52">
        <v>0</v>
      </c>
      <c r="M6780" s="53">
        <v>6757952.4415091025</v>
      </c>
    </row>
    <row r="6781" spans="1:13" x14ac:dyDescent="0.4">
      <c r="A6781" s="54"/>
      <c r="B6781" s="55">
        <v>6763</v>
      </c>
      <c r="C6781" s="55">
        <v>0</v>
      </c>
      <c r="D6781" s="55">
        <v>0</v>
      </c>
      <c r="E6781" s="55">
        <v>0</v>
      </c>
      <c r="F6781" s="55">
        <v>0</v>
      </c>
      <c r="G6781" s="55">
        <v>0</v>
      </c>
      <c r="H6781" s="55">
        <v>0</v>
      </c>
      <c r="I6781" s="55">
        <v>0</v>
      </c>
      <c r="J6781" s="55">
        <v>0</v>
      </c>
      <c r="K6781" s="55">
        <v>0</v>
      </c>
      <c r="L6781" s="55">
        <v>0</v>
      </c>
      <c r="M6781" s="56">
        <v>0</v>
      </c>
    </row>
    <row r="6782" spans="1:13" x14ac:dyDescent="0.4">
      <c r="A6782" s="51"/>
      <c r="B6782" s="52">
        <v>6764</v>
      </c>
      <c r="C6782" s="52">
        <v>0</v>
      </c>
      <c r="D6782" s="52">
        <v>0</v>
      </c>
      <c r="E6782" s="52">
        <v>0</v>
      </c>
      <c r="F6782" s="52">
        <v>0</v>
      </c>
      <c r="G6782" s="52">
        <v>0</v>
      </c>
      <c r="H6782" s="52">
        <v>0</v>
      </c>
      <c r="I6782" s="52">
        <v>0</v>
      </c>
      <c r="J6782" s="52">
        <v>0</v>
      </c>
      <c r="K6782" s="52">
        <v>0</v>
      </c>
      <c r="L6782" s="52">
        <v>0</v>
      </c>
      <c r="M6782" s="53">
        <v>7436994.1633048849</v>
      </c>
    </row>
    <row r="6783" spans="1:13" x14ac:dyDescent="0.4">
      <c r="A6783" s="54"/>
      <c r="B6783" s="55">
        <v>6765</v>
      </c>
      <c r="C6783" s="55">
        <v>0</v>
      </c>
      <c r="D6783" s="55">
        <v>0</v>
      </c>
      <c r="E6783" s="55">
        <v>0</v>
      </c>
      <c r="F6783" s="55">
        <v>9318635.4464135338</v>
      </c>
      <c r="G6783" s="55">
        <v>0</v>
      </c>
      <c r="H6783" s="55">
        <v>0</v>
      </c>
      <c r="I6783" s="55">
        <v>39362017.120392926</v>
      </c>
      <c r="J6783" s="55">
        <v>0</v>
      </c>
      <c r="K6783" s="55">
        <v>0</v>
      </c>
      <c r="L6783" s="55">
        <v>0</v>
      </c>
      <c r="M6783" s="56">
        <v>48680652.566806458</v>
      </c>
    </row>
    <row r="6784" spans="1:13" x14ac:dyDescent="0.4">
      <c r="A6784" s="51"/>
      <c r="B6784" s="52">
        <v>6766</v>
      </c>
      <c r="C6784" s="52">
        <v>0</v>
      </c>
      <c r="D6784" s="52">
        <v>0</v>
      </c>
      <c r="E6784" s="52">
        <v>0</v>
      </c>
      <c r="F6784" s="52">
        <v>6259525.2873336412</v>
      </c>
      <c r="G6784" s="52">
        <v>0</v>
      </c>
      <c r="H6784" s="52">
        <v>0</v>
      </c>
      <c r="I6784" s="52">
        <v>0</v>
      </c>
      <c r="J6784" s="52">
        <v>0</v>
      </c>
      <c r="K6784" s="52">
        <v>0</v>
      </c>
      <c r="L6784" s="52">
        <v>0</v>
      </c>
      <c r="M6784" s="53">
        <v>6259525.2873336412</v>
      </c>
    </row>
    <row r="6785" spans="1:13" x14ac:dyDescent="0.4">
      <c r="A6785" s="54"/>
      <c r="B6785" s="55">
        <v>6767</v>
      </c>
      <c r="C6785" s="55">
        <v>0</v>
      </c>
      <c r="D6785" s="55">
        <v>0</v>
      </c>
      <c r="E6785" s="55">
        <v>0</v>
      </c>
      <c r="F6785" s="55">
        <v>0</v>
      </c>
      <c r="G6785" s="55">
        <v>0</v>
      </c>
      <c r="H6785" s="55">
        <v>0</v>
      </c>
      <c r="I6785" s="55">
        <v>0</v>
      </c>
      <c r="J6785" s="55">
        <v>14216129.494214952</v>
      </c>
      <c r="K6785" s="55">
        <v>0</v>
      </c>
      <c r="L6785" s="55">
        <v>0</v>
      </c>
      <c r="M6785" s="56">
        <v>0</v>
      </c>
    </row>
    <row r="6786" spans="1:13" x14ac:dyDescent="0.4">
      <c r="A6786" s="51"/>
      <c r="B6786" s="52">
        <v>6768</v>
      </c>
      <c r="C6786" s="52">
        <v>0</v>
      </c>
      <c r="D6786" s="52">
        <v>0</v>
      </c>
      <c r="E6786" s="52">
        <v>0</v>
      </c>
      <c r="F6786" s="52">
        <v>0</v>
      </c>
      <c r="G6786" s="52">
        <v>0</v>
      </c>
      <c r="H6786" s="52">
        <v>0</v>
      </c>
      <c r="I6786" s="52">
        <v>0</v>
      </c>
      <c r="J6786" s="52">
        <v>0</v>
      </c>
      <c r="K6786" s="52">
        <v>0</v>
      </c>
      <c r="L6786" s="52">
        <v>27689768.497493528</v>
      </c>
      <c r="M6786" s="53">
        <v>27689768.497493528</v>
      </c>
    </row>
    <row r="6787" spans="1:13" x14ac:dyDescent="0.4">
      <c r="A6787" s="54"/>
      <c r="B6787" s="55">
        <v>6769</v>
      </c>
      <c r="C6787" s="55">
        <v>0</v>
      </c>
      <c r="D6787" s="55">
        <v>5947917.0940405475</v>
      </c>
      <c r="E6787" s="55">
        <v>0</v>
      </c>
      <c r="F6787" s="55">
        <v>0</v>
      </c>
      <c r="G6787" s="55">
        <v>0</v>
      </c>
      <c r="H6787" s="55">
        <v>20486177.584977631</v>
      </c>
      <c r="I6787" s="55">
        <v>7249880.7827534573</v>
      </c>
      <c r="J6787" s="55">
        <v>0</v>
      </c>
      <c r="K6787" s="55">
        <v>0</v>
      </c>
      <c r="L6787" s="55">
        <v>0</v>
      </c>
      <c r="M6787" s="56">
        <v>33683975.461771637</v>
      </c>
    </row>
    <row r="6788" spans="1:13" x14ac:dyDescent="0.4">
      <c r="A6788" s="51"/>
      <c r="B6788" s="52">
        <v>6770</v>
      </c>
      <c r="C6788" s="52">
        <v>0</v>
      </c>
      <c r="D6788" s="52">
        <v>0</v>
      </c>
      <c r="E6788" s="52">
        <v>0</v>
      </c>
      <c r="F6788" s="52">
        <v>0</v>
      </c>
      <c r="G6788" s="52">
        <v>0</v>
      </c>
      <c r="H6788" s="52">
        <v>0</v>
      </c>
      <c r="I6788" s="52">
        <v>20539829.742884982</v>
      </c>
      <c r="J6788" s="52">
        <v>0</v>
      </c>
      <c r="K6788" s="52">
        <v>0</v>
      </c>
      <c r="L6788" s="52">
        <v>0</v>
      </c>
      <c r="M6788" s="53">
        <v>27801529.71154929</v>
      </c>
    </row>
    <row r="6789" spans="1:13" x14ac:dyDescent="0.4">
      <c r="A6789" s="54"/>
      <c r="B6789" s="55">
        <v>6771</v>
      </c>
      <c r="C6789" s="55">
        <v>0</v>
      </c>
      <c r="D6789" s="55">
        <v>0</v>
      </c>
      <c r="E6789" s="55">
        <v>0</v>
      </c>
      <c r="F6789" s="55">
        <v>0</v>
      </c>
      <c r="G6789" s="55">
        <v>0</v>
      </c>
      <c r="H6789" s="55">
        <v>0</v>
      </c>
      <c r="I6789" s="55">
        <v>0</v>
      </c>
      <c r="J6789" s="55">
        <v>0</v>
      </c>
      <c r="K6789" s="55">
        <v>0</v>
      </c>
      <c r="L6789" s="55">
        <v>0</v>
      </c>
      <c r="M6789" s="56">
        <v>0</v>
      </c>
    </row>
    <row r="6790" spans="1:13" x14ac:dyDescent="0.4">
      <c r="A6790" s="51"/>
      <c r="B6790" s="52">
        <v>6772</v>
      </c>
      <c r="C6790" s="52">
        <v>0</v>
      </c>
      <c r="D6790" s="52">
        <v>8688116.3731138222</v>
      </c>
      <c r="E6790" s="52">
        <v>0</v>
      </c>
      <c r="F6790" s="52">
        <v>0</v>
      </c>
      <c r="G6790" s="52">
        <v>0</v>
      </c>
      <c r="H6790" s="52">
        <v>0</v>
      </c>
      <c r="I6790" s="52">
        <v>0</v>
      </c>
      <c r="J6790" s="52">
        <v>0</v>
      </c>
      <c r="K6790" s="52">
        <v>0</v>
      </c>
      <c r="L6790" s="52">
        <v>0</v>
      </c>
      <c r="M6790" s="53">
        <v>8688116.3731138222</v>
      </c>
    </row>
    <row r="6791" spans="1:13" x14ac:dyDescent="0.4">
      <c r="A6791" s="54"/>
      <c r="B6791" s="55">
        <v>6773</v>
      </c>
      <c r="C6791" s="55">
        <v>0</v>
      </c>
      <c r="D6791" s="55">
        <v>0</v>
      </c>
      <c r="E6791" s="55">
        <v>0</v>
      </c>
      <c r="F6791" s="55">
        <v>0</v>
      </c>
      <c r="G6791" s="55">
        <v>5796609.7552358704</v>
      </c>
      <c r="H6791" s="55">
        <v>0</v>
      </c>
      <c r="I6791" s="55">
        <v>0</v>
      </c>
      <c r="J6791" s="55">
        <v>0</v>
      </c>
      <c r="K6791" s="55">
        <v>0</v>
      </c>
      <c r="L6791" s="55">
        <v>0</v>
      </c>
      <c r="M6791" s="56">
        <v>5796609.7552358704</v>
      </c>
    </row>
    <row r="6792" spans="1:13" x14ac:dyDescent="0.4">
      <c r="A6792" s="51"/>
      <c r="B6792" s="52">
        <v>6774</v>
      </c>
      <c r="C6792" s="52">
        <v>0</v>
      </c>
      <c r="D6792" s="52">
        <v>0</v>
      </c>
      <c r="E6792" s="52">
        <v>0</v>
      </c>
      <c r="F6792" s="52">
        <v>0</v>
      </c>
      <c r="G6792" s="52">
        <v>0</v>
      </c>
      <c r="H6792" s="52">
        <v>0</v>
      </c>
      <c r="I6792" s="52">
        <v>0</v>
      </c>
      <c r="J6792" s="52">
        <v>0</v>
      </c>
      <c r="K6792" s="52">
        <v>0</v>
      </c>
      <c r="L6792" s="52">
        <v>0</v>
      </c>
      <c r="M6792" s="53">
        <v>0</v>
      </c>
    </row>
    <row r="6793" spans="1:13" x14ac:dyDescent="0.4">
      <c r="A6793" s="54"/>
      <c r="B6793" s="55">
        <v>6775</v>
      </c>
      <c r="C6793" s="55">
        <v>0</v>
      </c>
      <c r="D6793" s="55">
        <v>0</v>
      </c>
      <c r="E6793" s="55">
        <v>0</v>
      </c>
      <c r="F6793" s="55">
        <v>0</v>
      </c>
      <c r="G6793" s="55">
        <v>0</v>
      </c>
      <c r="H6793" s="55">
        <v>0</v>
      </c>
      <c r="I6793" s="55">
        <v>0</v>
      </c>
      <c r="J6793" s="55">
        <v>0</v>
      </c>
      <c r="K6793" s="55">
        <v>0</v>
      </c>
      <c r="L6793" s="55">
        <v>0</v>
      </c>
      <c r="M6793" s="56">
        <v>45666345.525972046</v>
      </c>
    </row>
    <row r="6794" spans="1:13" x14ac:dyDescent="0.4">
      <c r="A6794" s="51"/>
      <c r="B6794" s="52">
        <v>6776</v>
      </c>
      <c r="C6794" s="52">
        <v>0</v>
      </c>
      <c r="D6794" s="52">
        <v>0</v>
      </c>
      <c r="E6794" s="52">
        <v>0</v>
      </c>
      <c r="F6794" s="52">
        <v>0</v>
      </c>
      <c r="G6794" s="52">
        <v>0</v>
      </c>
      <c r="H6794" s="52">
        <v>0</v>
      </c>
      <c r="I6794" s="52">
        <v>0</v>
      </c>
      <c r="J6794" s="52">
        <v>0</v>
      </c>
      <c r="K6794" s="52">
        <v>0</v>
      </c>
      <c r="L6794" s="52">
        <v>0</v>
      </c>
      <c r="M6794" s="53">
        <v>0</v>
      </c>
    </row>
    <row r="6795" spans="1:13" x14ac:dyDescent="0.4">
      <c r="A6795" s="54"/>
      <c r="B6795" s="55">
        <v>6777</v>
      </c>
      <c r="C6795" s="55">
        <v>0</v>
      </c>
      <c r="D6795" s="55">
        <v>0</v>
      </c>
      <c r="E6795" s="55">
        <v>0</v>
      </c>
      <c r="F6795" s="55">
        <v>0</v>
      </c>
      <c r="G6795" s="55">
        <v>0</v>
      </c>
      <c r="H6795" s="55">
        <v>5876467.2943026982</v>
      </c>
      <c r="I6795" s="55">
        <v>0</v>
      </c>
      <c r="J6795" s="55">
        <v>0</v>
      </c>
      <c r="K6795" s="55">
        <v>0</v>
      </c>
      <c r="L6795" s="55">
        <v>8637750.3862806447</v>
      </c>
      <c r="M6795" s="56">
        <v>14514217.680583345</v>
      </c>
    </row>
    <row r="6796" spans="1:13" x14ac:dyDescent="0.4">
      <c r="A6796" s="51"/>
      <c r="B6796" s="52">
        <v>6778</v>
      </c>
      <c r="C6796" s="52">
        <v>0</v>
      </c>
      <c r="D6796" s="52">
        <v>0</v>
      </c>
      <c r="E6796" s="52">
        <v>0</v>
      </c>
      <c r="F6796" s="52">
        <v>0</v>
      </c>
      <c r="G6796" s="52">
        <v>0</v>
      </c>
      <c r="H6796" s="52">
        <v>0</v>
      </c>
      <c r="I6796" s="52">
        <v>0</v>
      </c>
      <c r="J6796" s="52">
        <v>0</v>
      </c>
      <c r="K6796" s="52">
        <v>0</v>
      </c>
      <c r="L6796" s="52">
        <v>0</v>
      </c>
      <c r="M6796" s="53">
        <v>0</v>
      </c>
    </row>
    <row r="6797" spans="1:13" x14ac:dyDescent="0.4">
      <c r="A6797" s="54"/>
      <c r="B6797" s="55">
        <v>6779</v>
      </c>
      <c r="C6797" s="55">
        <v>0</v>
      </c>
      <c r="D6797" s="55">
        <v>56038392.90388979</v>
      </c>
      <c r="E6797" s="55">
        <v>0</v>
      </c>
      <c r="F6797" s="55">
        <v>0</v>
      </c>
      <c r="G6797" s="55">
        <v>0</v>
      </c>
      <c r="H6797" s="55">
        <v>0</v>
      </c>
      <c r="I6797" s="55">
        <v>0</v>
      </c>
      <c r="J6797" s="55">
        <v>0</v>
      </c>
      <c r="K6797" s="55">
        <v>0</v>
      </c>
      <c r="L6797" s="55">
        <v>0</v>
      </c>
      <c r="M6797" s="56">
        <v>70289038.586240411</v>
      </c>
    </row>
    <row r="6798" spans="1:13" x14ac:dyDescent="0.4">
      <c r="A6798" s="51"/>
      <c r="B6798" s="52">
        <v>6780</v>
      </c>
      <c r="C6798" s="52">
        <v>28020998.622921813</v>
      </c>
      <c r="D6798" s="52">
        <v>0</v>
      </c>
      <c r="E6798" s="52">
        <v>0</v>
      </c>
      <c r="F6798" s="52">
        <v>0</v>
      </c>
      <c r="G6798" s="52">
        <v>0</v>
      </c>
      <c r="H6798" s="52">
        <v>0</v>
      </c>
      <c r="I6798" s="52">
        <v>0</v>
      </c>
      <c r="J6798" s="52">
        <v>8563805.9869477786</v>
      </c>
      <c r="K6798" s="52">
        <v>0</v>
      </c>
      <c r="L6798" s="52">
        <v>0</v>
      </c>
      <c r="M6798" s="53">
        <v>28020998.622921813</v>
      </c>
    </row>
    <row r="6799" spans="1:13" x14ac:dyDescent="0.4">
      <c r="A6799" s="54"/>
      <c r="B6799" s="55">
        <v>6781</v>
      </c>
      <c r="C6799" s="55">
        <v>0</v>
      </c>
      <c r="D6799" s="55">
        <v>0</v>
      </c>
      <c r="E6799" s="55">
        <v>0</v>
      </c>
      <c r="F6799" s="55">
        <v>0</v>
      </c>
      <c r="G6799" s="55">
        <v>167503534.00633106</v>
      </c>
      <c r="H6799" s="55">
        <v>0</v>
      </c>
      <c r="I6799" s="55">
        <v>0</v>
      </c>
      <c r="J6799" s="55">
        <v>0</v>
      </c>
      <c r="K6799" s="55">
        <v>0</v>
      </c>
      <c r="L6799" s="55">
        <v>0</v>
      </c>
      <c r="M6799" s="56">
        <v>167503534.00633106</v>
      </c>
    </row>
    <row r="6800" spans="1:13" x14ac:dyDescent="0.4">
      <c r="A6800" s="51"/>
      <c r="B6800" s="52">
        <v>6782</v>
      </c>
      <c r="C6800" s="52">
        <v>0</v>
      </c>
      <c r="D6800" s="52">
        <v>0</v>
      </c>
      <c r="E6800" s="52">
        <v>0</v>
      </c>
      <c r="F6800" s="52">
        <v>0</v>
      </c>
      <c r="G6800" s="52">
        <v>0</v>
      </c>
      <c r="H6800" s="52">
        <v>0</v>
      </c>
      <c r="I6800" s="52">
        <v>0</v>
      </c>
      <c r="J6800" s="52">
        <v>0</v>
      </c>
      <c r="K6800" s="52">
        <v>0</v>
      </c>
      <c r="L6800" s="52">
        <v>0</v>
      </c>
      <c r="M6800" s="53">
        <v>6647803.8155187704</v>
      </c>
    </row>
    <row r="6801" spans="1:13" x14ac:dyDescent="0.4">
      <c r="A6801" s="54"/>
      <c r="B6801" s="55">
        <v>6783</v>
      </c>
      <c r="C6801" s="55">
        <v>12859402.651283711</v>
      </c>
      <c r="D6801" s="55">
        <v>0</v>
      </c>
      <c r="E6801" s="55">
        <v>0</v>
      </c>
      <c r="F6801" s="55">
        <v>6303473.2128155101</v>
      </c>
      <c r="G6801" s="55">
        <v>0</v>
      </c>
      <c r="H6801" s="55">
        <v>0</v>
      </c>
      <c r="I6801" s="55">
        <v>0</v>
      </c>
      <c r="J6801" s="55">
        <v>0</v>
      </c>
      <c r="K6801" s="55">
        <v>0</v>
      </c>
      <c r="L6801" s="55">
        <v>0</v>
      </c>
      <c r="M6801" s="56">
        <v>19162875.864099219</v>
      </c>
    </row>
    <row r="6802" spans="1:13" x14ac:dyDescent="0.4">
      <c r="A6802" s="51"/>
      <c r="B6802" s="52">
        <v>6784</v>
      </c>
      <c r="C6802" s="52">
        <v>0</v>
      </c>
      <c r="D6802" s="52">
        <v>0</v>
      </c>
      <c r="E6802" s="52">
        <v>0</v>
      </c>
      <c r="F6802" s="52">
        <v>0</v>
      </c>
      <c r="G6802" s="52">
        <v>0</v>
      </c>
      <c r="H6802" s="52">
        <v>0</v>
      </c>
      <c r="I6802" s="52">
        <v>0</v>
      </c>
      <c r="J6802" s="52">
        <v>0</v>
      </c>
      <c r="K6802" s="52">
        <v>0</v>
      </c>
      <c r="L6802" s="52">
        <v>0</v>
      </c>
      <c r="M6802" s="53">
        <v>0</v>
      </c>
    </row>
    <row r="6803" spans="1:13" x14ac:dyDescent="0.4">
      <c r="A6803" s="54"/>
      <c r="B6803" s="55">
        <v>6785</v>
      </c>
      <c r="C6803" s="55">
        <v>0</v>
      </c>
      <c r="D6803" s="55">
        <v>0</v>
      </c>
      <c r="E6803" s="55">
        <v>183993418.35594001</v>
      </c>
      <c r="F6803" s="55">
        <v>0</v>
      </c>
      <c r="G6803" s="55">
        <v>0</v>
      </c>
      <c r="H6803" s="55">
        <v>0</v>
      </c>
      <c r="I6803" s="55">
        <v>5819656.7841869788</v>
      </c>
      <c r="J6803" s="55">
        <v>0</v>
      </c>
      <c r="K6803" s="55">
        <v>0</v>
      </c>
      <c r="L6803" s="55">
        <v>7158998.2343578683</v>
      </c>
      <c r="M6803" s="56">
        <v>196972073.37448487</v>
      </c>
    </row>
    <row r="6804" spans="1:13" x14ac:dyDescent="0.4">
      <c r="A6804" s="51"/>
      <c r="B6804" s="52">
        <v>6786</v>
      </c>
      <c r="C6804" s="52">
        <v>467417198.00479066</v>
      </c>
      <c r="D6804" s="52">
        <v>0</v>
      </c>
      <c r="E6804" s="52">
        <v>0</v>
      </c>
      <c r="F6804" s="52">
        <v>0</v>
      </c>
      <c r="G6804" s="52">
        <v>0</v>
      </c>
      <c r="H6804" s="52">
        <v>0</v>
      </c>
      <c r="I6804" s="52">
        <v>8107407.8636210291</v>
      </c>
      <c r="J6804" s="52">
        <v>0</v>
      </c>
      <c r="K6804" s="52">
        <v>0</v>
      </c>
      <c r="L6804" s="52">
        <v>0</v>
      </c>
      <c r="M6804" s="53">
        <v>475524605.86841166</v>
      </c>
    </row>
    <row r="6805" spans="1:13" x14ac:dyDescent="0.4">
      <c r="A6805" s="54"/>
      <c r="B6805" s="55">
        <v>6787</v>
      </c>
      <c r="C6805" s="55">
        <v>0</v>
      </c>
      <c r="D6805" s="55">
        <v>0</v>
      </c>
      <c r="E6805" s="55">
        <v>0</v>
      </c>
      <c r="F6805" s="55">
        <v>0</v>
      </c>
      <c r="G6805" s="55">
        <v>0</v>
      </c>
      <c r="H6805" s="55">
        <v>0</v>
      </c>
      <c r="I6805" s="55">
        <v>0</v>
      </c>
      <c r="J6805" s="55">
        <v>0</v>
      </c>
      <c r="K6805" s="55">
        <v>0</v>
      </c>
      <c r="L6805" s="55">
        <v>0</v>
      </c>
      <c r="M6805" s="56">
        <v>0</v>
      </c>
    </row>
    <row r="6806" spans="1:13" x14ac:dyDescent="0.4">
      <c r="A6806" s="51"/>
      <c r="B6806" s="52">
        <v>6788</v>
      </c>
      <c r="C6806" s="52">
        <v>0</v>
      </c>
      <c r="D6806" s="52">
        <v>13610482.313674832</v>
      </c>
      <c r="E6806" s="52">
        <v>0</v>
      </c>
      <c r="F6806" s="52">
        <v>0</v>
      </c>
      <c r="G6806" s="52">
        <v>0</v>
      </c>
      <c r="H6806" s="52">
        <v>0</v>
      </c>
      <c r="I6806" s="52">
        <v>0</v>
      </c>
      <c r="J6806" s="52">
        <v>0</v>
      </c>
      <c r="K6806" s="52">
        <v>0</v>
      </c>
      <c r="L6806" s="52">
        <v>0</v>
      </c>
      <c r="M6806" s="53">
        <v>13610482.313674832</v>
      </c>
    </row>
    <row r="6807" spans="1:13" x14ac:dyDescent="0.4">
      <c r="A6807" s="54"/>
      <c r="B6807" s="55">
        <v>6789</v>
      </c>
      <c r="C6807" s="55">
        <v>0</v>
      </c>
      <c r="D6807" s="55">
        <v>0</v>
      </c>
      <c r="E6807" s="55">
        <v>0</v>
      </c>
      <c r="F6807" s="55">
        <v>0</v>
      </c>
      <c r="G6807" s="55">
        <v>0</v>
      </c>
      <c r="H6807" s="55">
        <v>0</v>
      </c>
      <c r="I6807" s="55">
        <v>0</v>
      </c>
      <c r="J6807" s="55">
        <v>7759291.1954152035</v>
      </c>
      <c r="K6807" s="55">
        <v>0</v>
      </c>
      <c r="L6807" s="55">
        <v>0</v>
      </c>
      <c r="M6807" s="56">
        <v>0</v>
      </c>
    </row>
    <row r="6808" spans="1:13" x14ac:dyDescent="0.4">
      <c r="A6808" s="51"/>
      <c r="B6808" s="52">
        <v>6790</v>
      </c>
      <c r="C6808" s="52">
        <v>0</v>
      </c>
      <c r="D6808" s="52">
        <v>9451900.9153857306</v>
      </c>
      <c r="E6808" s="52">
        <v>0</v>
      </c>
      <c r="F6808" s="52">
        <v>0</v>
      </c>
      <c r="G6808" s="52">
        <v>0</v>
      </c>
      <c r="H6808" s="52">
        <v>0</v>
      </c>
      <c r="I6808" s="52">
        <v>0</v>
      </c>
      <c r="J6808" s="52">
        <v>0</v>
      </c>
      <c r="K6808" s="52">
        <v>0</v>
      </c>
      <c r="L6808" s="52">
        <v>0</v>
      </c>
      <c r="M6808" s="53">
        <v>9451900.9153857306</v>
      </c>
    </row>
    <row r="6809" spans="1:13" x14ac:dyDescent="0.4">
      <c r="A6809" s="54"/>
      <c r="B6809" s="55">
        <v>6791</v>
      </c>
      <c r="C6809" s="55">
        <v>0</v>
      </c>
      <c r="D6809" s="55">
        <v>0</v>
      </c>
      <c r="E6809" s="55">
        <v>0</v>
      </c>
      <c r="F6809" s="55">
        <v>0</v>
      </c>
      <c r="G6809" s="55">
        <v>0</v>
      </c>
      <c r="H6809" s="55">
        <v>0</v>
      </c>
      <c r="I6809" s="55">
        <v>0</v>
      </c>
      <c r="J6809" s="55">
        <v>0</v>
      </c>
      <c r="K6809" s="55">
        <v>0</v>
      </c>
      <c r="L6809" s="55">
        <v>0</v>
      </c>
      <c r="M6809" s="56">
        <v>0</v>
      </c>
    </row>
    <row r="6810" spans="1:13" x14ac:dyDescent="0.4">
      <c r="A6810" s="51"/>
      <c r="B6810" s="52">
        <v>6792</v>
      </c>
      <c r="C6810" s="52">
        <v>0</v>
      </c>
      <c r="D6810" s="52">
        <v>0</v>
      </c>
      <c r="E6810" s="52">
        <v>0</v>
      </c>
      <c r="F6810" s="52">
        <v>0</v>
      </c>
      <c r="G6810" s="52">
        <v>0</v>
      </c>
      <c r="H6810" s="52">
        <v>0</v>
      </c>
      <c r="I6810" s="52">
        <v>0</v>
      </c>
      <c r="J6810" s="52">
        <v>0</v>
      </c>
      <c r="K6810" s="52">
        <v>0</v>
      </c>
      <c r="L6810" s="52">
        <v>0</v>
      </c>
      <c r="M6810" s="53">
        <v>6625572.8586656917</v>
      </c>
    </row>
    <row r="6811" spans="1:13" x14ac:dyDescent="0.4">
      <c r="A6811" s="54"/>
      <c r="B6811" s="55">
        <v>6793</v>
      </c>
      <c r="C6811" s="55">
        <v>0</v>
      </c>
      <c r="D6811" s="55">
        <v>0</v>
      </c>
      <c r="E6811" s="55">
        <v>0</v>
      </c>
      <c r="F6811" s="55">
        <v>0</v>
      </c>
      <c r="G6811" s="55">
        <v>0</v>
      </c>
      <c r="H6811" s="55">
        <v>0</v>
      </c>
      <c r="I6811" s="55">
        <v>7460994.6897249827</v>
      </c>
      <c r="J6811" s="55">
        <v>0</v>
      </c>
      <c r="K6811" s="55">
        <v>0</v>
      </c>
      <c r="L6811" s="55">
        <v>0</v>
      </c>
      <c r="M6811" s="56">
        <v>7460994.6897249827</v>
      </c>
    </row>
    <row r="6812" spans="1:13" x14ac:dyDescent="0.4">
      <c r="A6812" s="51"/>
      <c r="B6812" s="52">
        <v>6794</v>
      </c>
      <c r="C6812" s="52">
        <v>0</v>
      </c>
      <c r="D6812" s="52">
        <v>0</v>
      </c>
      <c r="E6812" s="52">
        <v>0</v>
      </c>
      <c r="F6812" s="52">
        <v>0</v>
      </c>
      <c r="G6812" s="52">
        <v>0</v>
      </c>
      <c r="H6812" s="52">
        <v>0</v>
      </c>
      <c r="I6812" s="52">
        <v>0</v>
      </c>
      <c r="J6812" s="52">
        <v>0</v>
      </c>
      <c r="K6812" s="52">
        <v>14194720.669539928</v>
      </c>
      <c r="L6812" s="52">
        <v>0</v>
      </c>
      <c r="M6812" s="53">
        <v>14194720.669539928</v>
      </c>
    </row>
    <row r="6813" spans="1:13" x14ac:dyDescent="0.4">
      <c r="A6813" s="54"/>
      <c r="B6813" s="55">
        <v>6795</v>
      </c>
      <c r="C6813" s="55">
        <v>6323418.4523172174</v>
      </c>
      <c r="D6813" s="55">
        <v>0</v>
      </c>
      <c r="E6813" s="55">
        <v>0</v>
      </c>
      <c r="F6813" s="55">
        <v>0</v>
      </c>
      <c r="G6813" s="55">
        <v>0</v>
      </c>
      <c r="H6813" s="55">
        <v>0</v>
      </c>
      <c r="I6813" s="55">
        <v>0</v>
      </c>
      <c r="J6813" s="55">
        <v>0</v>
      </c>
      <c r="K6813" s="55">
        <v>0</v>
      </c>
      <c r="L6813" s="55">
        <v>0</v>
      </c>
      <c r="M6813" s="56">
        <v>6323418.4523172174</v>
      </c>
    </row>
    <row r="6814" spans="1:13" x14ac:dyDescent="0.4">
      <c r="A6814" s="51"/>
      <c r="B6814" s="52">
        <v>6796</v>
      </c>
      <c r="C6814" s="52">
        <v>0</v>
      </c>
      <c r="D6814" s="52">
        <v>0</v>
      </c>
      <c r="E6814" s="52">
        <v>27871155.56560735</v>
      </c>
      <c r="F6814" s="52">
        <v>0</v>
      </c>
      <c r="G6814" s="52">
        <v>0</v>
      </c>
      <c r="H6814" s="52">
        <v>0</v>
      </c>
      <c r="I6814" s="52">
        <v>16376817.32123585</v>
      </c>
      <c r="J6814" s="52">
        <v>0</v>
      </c>
      <c r="K6814" s="52">
        <v>7486573.5884798365</v>
      </c>
      <c r="L6814" s="52">
        <v>0</v>
      </c>
      <c r="M6814" s="53">
        <v>99893693.649067387</v>
      </c>
    </row>
    <row r="6815" spans="1:13" x14ac:dyDescent="0.4">
      <c r="A6815" s="54"/>
      <c r="B6815" s="55">
        <v>6797</v>
      </c>
      <c r="C6815" s="55">
        <v>0</v>
      </c>
      <c r="D6815" s="55">
        <v>0</v>
      </c>
      <c r="E6815" s="55">
        <v>0</v>
      </c>
      <c r="F6815" s="55">
        <v>0</v>
      </c>
      <c r="G6815" s="55">
        <v>0</v>
      </c>
      <c r="H6815" s="55">
        <v>0</v>
      </c>
      <c r="I6815" s="55">
        <v>0</v>
      </c>
      <c r="J6815" s="55">
        <v>0</v>
      </c>
      <c r="K6815" s="55">
        <v>23433374.393674783</v>
      </c>
      <c r="L6815" s="55">
        <v>0</v>
      </c>
      <c r="M6815" s="56">
        <v>69345229.129346043</v>
      </c>
    </row>
    <row r="6816" spans="1:13" x14ac:dyDescent="0.4">
      <c r="A6816" s="51"/>
      <c r="B6816" s="52">
        <v>6798</v>
      </c>
      <c r="C6816" s="52">
        <v>0</v>
      </c>
      <c r="D6816" s="52">
        <v>0</v>
      </c>
      <c r="E6816" s="52">
        <v>0</v>
      </c>
      <c r="F6816" s="52">
        <v>11730995.681487853</v>
      </c>
      <c r="G6816" s="52">
        <v>0</v>
      </c>
      <c r="H6816" s="52">
        <v>0</v>
      </c>
      <c r="I6816" s="52">
        <v>0</v>
      </c>
      <c r="J6816" s="52">
        <v>6790737.0827742266</v>
      </c>
      <c r="K6816" s="52">
        <v>0</v>
      </c>
      <c r="L6816" s="52">
        <v>6364395.165545837</v>
      </c>
      <c r="M6816" s="53">
        <v>18095390.847033691</v>
      </c>
    </row>
    <row r="6817" spans="1:13" x14ac:dyDescent="0.4">
      <c r="A6817" s="54"/>
      <c r="B6817" s="55">
        <v>6799</v>
      </c>
      <c r="C6817" s="55">
        <v>0</v>
      </c>
      <c r="D6817" s="55">
        <v>0</v>
      </c>
      <c r="E6817" s="55">
        <v>0</v>
      </c>
      <c r="F6817" s="55">
        <v>0</v>
      </c>
      <c r="G6817" s="55">
        <v>0</v>
      </c>
      <c r="H6817" s="55">
        <v>0</v>
      </c>
      <c r="I6817" s="55">
        <v>0</v>
      </c>
      <c r="J6817" s="55">
        <v>0</v>
      </c>
      <c r="K6817" s="55">
        <v>0</v>
      </c>
      <c r="L6817" s="55">
        <v>0</v>
      </c>
      <c r="M6817" s="56">
        <v>0</v>
      </c>
    </row>
    <row r="6818" spans="1:13" x14ac:dyDescent="0.4">
      <c r="A6818" s="51"/>
      <c r="B6818" s="52">
        <v>6800</v>
      </c>
      <c r="C6818" s="52">
        <v>0</v>
      </c>
      <c r="D6818" s="52">
        <v>0</v>
      </c>
      <c r="E6818" s="52">
        <v>0</v>
      </c>
      <c r="F6818" s="52">
        <v>10711787.334665081</v>
      </c>
      <c r="G6818" s="52">
        <v>0</v>
      </c>
      <c r="H6818" s="52">
        <v>0</v>
      </c>
      <c r="I6818" s="52">
        <v>0</v>
      </c>
      <c r="J6818" s="52">
        <v>0</v>
      </c>
      <c r="K6818" s="52">
        <v>0</v>
      </c>
      <c r="L6818" s="52">
        <v>0</v>
      </c>
      <c r="M6818" s="53">
        <v>178838971.18407717</v>
      </c>
    </row>
    <row r="6819" spans="1:13" x14ac:dyDescent="0.4">
      <c r="A6819" s="54"/>
      <c r="B6819" s="55">
        <v>6801</v>
      </c>
      <c r="C6819" s="55">
        <v>0</v>
      </c>
      <c r="D6819" s="55">
        <v>0</v>
      </c>
      <c r="E6819" s="55">
        <v>0</v>
      </c>
      <c r="F6819" s="55">
        <v>0</v>
      </c>
      <c r="G6819" s="55">
        <v>0</v>
      </c>
      <c r="H6819" s="55">
        <v>0</v>
      </c>
      <c r="I6819" s="55">
        <v>0</v>
      </c>
      <c r="J6819" s="55">
        <v>0</v>
      </c>
      <c r="K6819" s="55">
        <v>0</v>
      </c>
      <c r="L6819" s="55">
        <v>0</v>
      </c>
      <c r="M6819" s="56">
        <v>0</v>
      </c>
    </row>
    <row r="6820" spans="1:13" x14ac:dyDescent="0.4">
      <c r="A6820" s="51"/>
      <c r="B6820" s="52">
        <v>6802</v>
      </c>
      <c r="C6820" s="52">
        <v>0</v>
      </c>
      <c r="D6820" s="52">
        <v>0</v>
      </c>
      <c r="E6820" s="52">
        <v>0</v>
      </c>
      <c r="F6820" s="52">
        <v>0</v>
      </c>
      <c r="G6820" s="52">
        <v>0</v>
      </c>
      <c r="H6820" s="52">
        <v>8046429.7470149295</v>
      </c>
      <c r="I6820" s="52">
        <v>0</v>
      </c>
      <c r="J6820" s="52">
        <v>0</v>
      </c>
      <c r="K6820" s="52">
        <v>7466448.6823014319</v>
      </c>
      <c r="L6820" s="52">
        <v>8947175.2057013884</v>
      </c>
      <c r="M6820" s="53">
        <v>24460053.635017749</v>
      </c>
    </row>
    <row r="6821" spans="1:13" x14ac:dyDescent="0.4">
      <c r="A6821" s="54"/>
      <c r="B6821" s="55">
        <v>6803</v>
      </c>
      <c r="C6821" s="55">
        <v>0</v>
      </c>
      <c r="D6821" s="55">
        <v>0</v>
      </c>
      <c r="E6821" s="55">
        <v>0</v>
      </c>
      <c r="F6821" s="55">
        <v>0</v>
      </c>
      <c r="G6821" s="55">
        <v>21088983.31880141</v>
      </c>
      <c r="H6821" s="55">
        <v>0</v>
      </c>
      <c r="I6821" s="55">
        <v>0</v>
      </c>
      <c r="J6821" s="55">
        <v>0</v>
      </c>
      <c r="K6821" s="55">
        <v>13391064.290512407</v>
      </c>
      <c r="L6821" s="55">
        <v>0</v>
      </c>
      <c r="M6821" s="56">
        <v>34480047.609313816</v>
      </c>
    </row>
    <row r="6822" spans="1:13" x14ac:dyDescent="0.4">
      <c r="A6822" s="51"/>
      <c r="B6822" s="52">
        <v>6804</v>
      </c>
      <c r="C6822" s="52">
        <v>0</v>
      </c>
      <c r="D6822" s="52">
        <v>0</v>
      </c>
      <c r="E6822" s="52">
        <v>0</v>
      </c>
      <c r="F6822" s="52">
        <v>0</v>
      </c>
      <c r="G6822" s="52">
        <v>0</v>
      </c>
      <c r="H6822" s="52">
        <v>0</v>
      </c>
      <c r="I6822" s="52">
        <v>0</v>
      </c>
      <c r="J6822" s="52">
        <v>0</v>
      </c>
      <c r="K6822" s="52">
        <v>0</v>
      </c>
      <c r="L6822" s="52">
        <v>0</v>
      </c>
      <c r="M6822" s="53">
        <v>40146408.842057683</v>
      </c>
    </row>
    <row r="6823" spans="1:13" x14ac:dyDescent="0.4">
      <c r="A6823" s="54"/>
      <c r="B6823" s="55">
        <v>6805</v>
      </c>
      <c r="C6823" s="55">
        <v>0</v>
      </c>
      <c r="D6823" s="55">
        <v>0</v>
      </c>
      <c r="E6823" s="55">
        <v>0</v>
      </c>
      <c r="F6823" s="55">
        <v>0</v>
      </c>
      <c r="G6823" s="55">
        <v>0</v>
      </c>
      <c r="H6823" s="55">
        <v>18660825.416645572</v>
      </c>
      <c r="I6823" s="55">
        <v>0</v>
      </c>
      <c r="J6823" s="55">
        <v>0</v>
      </c>
      <c r="K6823" s="55">
        <v>0</v>
      </c>
      <c r="L6823" s="55">
        <v>0</v>
      </c>
      <c r="M6823" s="56">
        <v>18660825.416645572</v>
      </c>
    </row>
    <row r="6824" spans="1:13" x14ac:dyDescent="0.4">
      <c r="A6824" s="51"/>
      <c r="B6824" s="52">
        <v>6806</v>
      </c>
      <c r="C6824" s="52">
        <v>9252466.0850043092</v>
      </c>
      <c r="D6824" s="52">
        <v>0</v>
      </c>
      <c r="E6824" s="52">
        <v>0</v>
      </c>
      <c r="F6824" s="52">
        <v>0</v>
      </c>
      <c r="G6824" s="52">
        <v>0</v>
      </c>
      <c r="H6824" s="52">
        <v>0</v>
      </c>
      <c r="I6824" s="52">
        <v>0</v>
      </c>
      <c r="J6824" s="52">
        <v>0</v>
      </c>
      <c r="K6824" s="52">
        <v>0</v>
      </c>
      <c r="L6824" s="52">
        <v>15291047.851112325</v>
      </c>
      <c r="M6824" s="53">
        <v>34510225.709717721</v>
      </c>
    </row>
    <row r="6825" spans="1:13" x14ac:dyDescent="0.4">
      <c r="A6825" s="54"/>
      <c r="B6825" s="55">
        <v>6807</v>
      </c>
      <c r="C6825" s="55">
        <v>20834278.58356921</v>
      </c>
      <c r="D6825" s="55">
        <v>0</v>
      </c>
      <c r="E6825" s="55">
        <v>0</v>
      </c>
      <c r="F6825" s="55">
        <v>0</v>
      </c>
      <c r="G6825" s="55">
        <v>0</v>
      </c>
      <c r="H6825" s="55">
        <v>12771197.74731715</v>
      </c>
      <c r="I6825" s="55">
        <v>14171296.522273691</v>
      </c>
      <c r="J6825" s="55">
        <v>0</v>
      </c>
      <c r="K6825" s="55">
        <v>0</v>
      </c>
      <c r="L6825" s="55">
        <v>0</v>
      </c>
      <c r="M6825" s="56">
        <v>47776772.853160053</v>
      </c>
    </row>
    <row r="6826" spans="1:13" x14ac:dyDescent="0.4">
      <c r="A6826" s="51"/>
      <c r="B6826" s="52">
        <v>6808</v>
      </c>
      <c r="C6826" s="52">
        <v>0</v>
      </c>
      <c r="D6826" s="52">
        <v>0</v>
      </c>
      <c r="E6826" s="52">
        <v>0</v>
      </c>
      <c r="F6826" s="52">
        <v>0</v>
      </c>
      <c r="G6826" s="52">
        <v>0</v>
      </c>
      <c r="H6826" s="52">
        <v>0</v>
      </c>
      <c r="I6826" s="52">
        <v>0</v>
      </c>
      <c r="J6826" s="52">
        <v>0</v>
      </c>
      <c r="K6826" s="52">
        <v>0</v>
      </c>
      <c r="L6826" s="52">
        <v>0</v>
      </c>
      <c r="M6826" s="53">
        <v>0</v>
      </c>
    </row>
    <row r="6827" spans="1:13" x14ac:dyDescent="0.4">
      <c r="A6827" s="54"/>
      <c r="B6827" s="55">
        <v>6809</v>
      </c>
      <c r="C6827" s="55">
        <v>0</v>
      </c>
      <c r="D6827" s="55">
        <v>0</v>
      </c>
      <c r="E6827" s="55">
        <v>0</v>
      </c>
      <c r="F6827" s="55">
        <v>24847234.978879739</v>
      </c>
      <c r="G6827" s="55">
        <v>0</v>
      </c>
      <c r="H6827" s="55">
        <v>0</v>
      </c>
      <c r="I6827" s="55">
        <v>0</v>
      </c>
      <c r="J6827" s="55">
        <v>0</v>
      </c>
      <c r="K6827" s="55">
        <v>0</v>
      </c>
      <c r="L6827" s="55">
        <v>0</v>
      </c>
      <c r="M6827" s="56">
        <v>24847234.978879739</v>
      </c>
    </row>
    <row r="6828" spans="1:13" x14ac:dyDescent="0.4">
      <c r="A6828" s="51"/>
      <c r="B6828" s="52">
        <v>6810</v>
      </c>
      <c r="C6828" s="52">
        <v>0</v>
      </c>
      <c r="D6828" s="52">
        <v>0</v>
      </c>
      <c r="E6828" s="52">
        <v>0</v>
      </c>
      <c r="F6828" s="52">
        <v>0</v>
      </c>
      <c r="G6828" s="52">
        <v>0</v>
      </c>
      <c r="H6828" s="52">
        <v>81408321.00231123</v>
      </c>
      <c r="I6828" s="52">
        <v>0</v>
      </c>
      <c r="J6828" s="52">
        <v>0</v>
      </c>
      <c r="K6828" s="52">
        <v>0</v>
      </c>
      <c r="L6828" s="52">
        <v>0</v>
      </c>
      <c r="M6828" s="53">
        <v>81408321.00231123</v>
      </c>
    </row>
    <row r="6829" spans="1:13" x14ac:dyDescent="0.4">
      <c r="A6829" s="54"/>
      <c r="B6829" s="55">
        <v>6811</v>
      </c>
      <c r="C6829" s="55">
        <v>8026639.6003142158</v>
      </c>
      <c r="D6829" s="55">
        <v>0</v>
      </c>
      <c r="E6829" s="55">
        <v>0</v>
      </c>
      <c r="F6829" s="55">
        <v>0</v>
      </c>
      <c r="G6829" s="55">
        <v>0</v>
      </c>
      <c r="H6829" s="55">
        <v>0</v>
      </c>
      <c r="I6829" s="55">
        <v>0</v>
      </c>
      <c r="J6829" s="55">
        <v>6263057.0131971398</v>
      </c>
      <c r="K6829" s="55">
        <v>0</v>
      </c>
      <c r="L6829" s="55">
        <v>0</v>
      </c>
      <c r="M6829" s="56">
        <v>8026639.6003142158</v>
      </c>
    </row>
    <row r="6830" spans="1:13" x14ac:dyDescent="0.4">
      <c r="A6830" s="51"/>
      <c r="B6830" s="52">
        <v>6812</v>
      </c>
      <c r="C6830" s="52">
        <v>0</v>
      </c>
      <c r="D6830" s="52">
        <v>9681457.4839814119</v>
      </c>
      <c r="E6830" s="52">
        <v>0</v>
      </c>
      <c r="F6830" s="52">
        <v>0</v>
      </c>
      <c r="G6830" s="52">
        <v>0</v>
      </c>
      <c r="H6830" s="52">
        <v>0</v>
      </c>
      <c r="I6830" s="52">
        <v>0</v>
      </c>
      <c r="J6830" s="52">
        <v>0</v>
      </c>
      <c r="K6830" s="52">
        <v>0</v>
      </c>
      <c r="L6830" s="52">
        <v>0</v>
      </c>
      <c r="M6830" s="53">
        <v>9681457.4839814119</v>
      </c>
    </row>
    <row r="6831" spans="1:13" x14ac:dyDescent="0.4">
      <c r="A6831" s="54"/>
      <c r="B6831" s="55">
        <v>6813</v>
      </c>
      <c r="C6831" s="55">
        <v>0</v>
      </c>
      <c r="D6831" s="55">
        <v>0</v>
      </c>
      <c r="E6831" s="55">
        <v>19241568.949954715</v>
      </c>
      <c r="F6831" s="55">
        <v>0</v>
      </c>
      <c r="G6831" s="55">
        <v>0</v>
      </c>
      <c r="H6831" s="55">
        <v>0</v>
      </c>
      <c r="I6831" s="55">
        <v>0</v>
      </c>
      <c r="J6831" s="55">
        <v>0</v>
      </c>
      <c r="K6831" s="55">
        <v>0</v>
      </c>
      <c r="L6831" s="55">
        <v>0</v>
      </c>
      <c r="M6831" s="56">
        <v>19241568.949954715</v>
      </c>
    </row>
    <row r="6832" spans="1:13" x14ac:dyDescent="0.4">
      <c r="A6832" s="51"/>
      <c r="B6832" s="52">
        <v>6814</v>
      </c>
      <c r="C6832" s="52">
        <v>5956073.3922256306</v>
      </c>
      <c r="D6832" s="52">
        <v>8443419.1428506542</v>
      </c>
      <c r="E6832" s="52">
        <v>0</v>
      </c>
      <c r="F6832" s="52">
        <v>0</v>
      </c>
      <c r="G6832" s="52">
        <v>0</v>
      </c>
      <c r="H6832" s="52">
        <v>0</v>
      </c>
      <c r="I6832" s="52">
        <v>0</v>
      </c>
      <c r="J6832" s="52">
        <v>6246474.3794628065</v>
      </c>
      <c r="K6832" s="52">
        <v>0</v>
      </c>
      <c r="L6832" s="52">
        <v>5793134.3206605511</v>
      </c>
      <c r="M6832" s="53">
        <v>20192626.855736837</v>
      </c>
    </row>
    <row r="6833" spans="1:13" x14ac:dyDescent="0.4">
      <c r="A6833" s="54"/>
      <c r="B6833" s="55">
        <v>6815</v>
      </c>
      <c r="C6833" s="55">
        <v>0</v>
      </c>
      <c r="D6833" s="55">
        <v>0</v>
      </c>
      <c r="E6833" s="55">
        <v>11837527.494695621</v>
      </c>
      <c r="F6833" s="55">
        <v>0</v>
      </c>
      <c r="G6833" s="55">
        <v>0</v>
      </c>
      <c r="H6833" s="55">
        <v>0</v>
      </c>
      <c r="I6833" s="55">
        <v>9129178.2895786241</v>
      </c>
      <c r="J6833" s="55">
        <v>0</v>
      </c>
      <c r="K6833" s="55">
        <v>0</v>
      </c>
      <c r="L6833" s="55">
        <v>0</v>
      </c>
      <c r="M6833" s="56">
        <v>20966705.784274243</v>
      </c>
    </row>
    <row r="6834" spans="1:13" x14ac:dyDescent="0.4">
      <c r="A6834" s="51"/>
      <c r="B6834" s="52">
        <v>6816</v>
      </c>
      <c r="C6834" s="52">
        <v>0</v>
      </c>
      <c r="D6834" s="52">
        <v>0</v>
      </c>
      <c r="E6834" s="52">
        <v>0</v>
      </c>
      <c r="F6834" s="52">
        <v>0</v>
      </c>
      <c r="G6834" s="52">
        <v>0</v>
      </c>
      <c r="H6834" s="52">
        <v>0</v>
      </c>
      <c r="I6834" s="52">
        <v>0</v>
      </c>
      <c r="J6834" s="52">
        <v>16986866.482989512</v>
      </c>
      <c r="K6834" s="52">
        <v>0</v>
      </c>
      <c r="L6834" s="52">
        <v>0</v>
      </c>
      <c r="M6834" s="53">
        <v>0</v>
      </c>
    </row>
    <row r="6835" spans="1:13" x14ac:dyDescent="0.4">
      <c r="A6835" s="54"/>
      <c r="B6835" s="55">
        <v>6817</v>
      </c>
      <c r="C6835" s="55">
        <v>0</v>
      </c>
      <c r="D6835" s="55">
        <v>0</v>
      </c>
      <c r="E6835" s="55">
        <v>7446285.3012720319</v>
      </c>
      <c r="F6835" s="55">
        <v>0</v>
      </c>
      <c r="G6835" s="55">
        <v>0</v>
      </c>
      <c r="H6835" s="55">
        <v>0</v>
      </c>
      <c r="I6835" s="55">
        <v>0</v>
      </c>
      <c r="J6835" s="55">
        <v>0</v>
      </c>
      <c r="K6835" s="55">
        <v>0</v>
      </c>
      <c r="L6835" s="55">
        <v>0</v>
      </c>
      <c r="M6835" s="56">
        <v>7446285.3012720319</v>
      </c>
    </row>
    <row r="6836" spans="1:13" x14ac:dyDescent="0.4">
      <c r="A6836" s="51"/>
      <c r="B6836" s="52">
        <v>6818</v>
      </c>
      <c r="C6836" s="52">
        <v>0</v>
      </c>
      <c r="D6836" s="52">
        <v>0</v>
      </c>
      <c r="E6836" s="52">
        <v>0</v>
      </c>
      <c r="F6836" s="52">
        <v>72107108.606348485</v>
      </c>
      <c r="G6836" s="52">
        <v>0</v>
      </c>
      <c r="H6836" s="52">
        <v>0</v>
      </c>
      <c r="I6836" s="52">
        <v>12066836.786240883</v>
      </c>
      <c r="J6836" s="52">
        <v>0</v>
      </c>
      <c r="K6836" s="52">
        <v>0</v>
      </c>
      <c r="L6836" s="52">
        <v>7350870.5354350563</v>
      </c>
      <c r="M6836" s="53">
        <v>91524815.928024411</v>
      </c>
    </row>
    <row r="6837" spans="1:13" x14ac:dyDescent="0.4">
      <c r="A6837" s="54"/>
      <c r="B6837" s="55">
        <v>6819</v>
      </c>
      <c r="C6837" s="55">
        <v>0</v>
      </c>
      <c r="D6837" s="55">
        <v>0</v>
      </c>
      <c r="E6837" s="55">
        <v>0</v>
      </c>
      <c r="F6837" s="55">
        <v>0</v>
      </c>
      <c r="G6837" s="55">
        <v>0</v>
      </c>
      <c r="H6837" s="55">
        <v>0</v>
      </c>
      <c r="I6837" s="55">
        <v>0</v>
      </c>
      <c r="J6837" s="55">
        <v>0</v>
      </c>
      <c r="K6837" s="55">
        <v>0</v>
      </c>
      <c r="L6837" s="55">
        <v>0</v>
      </c>
      <c r="M6837" s="56">
        <v>0</v>
      </c>
    </row>
    <row r="6838" spans="1:13" x14ac:dyDescent="0.4">
      <c r="A6838" s="51"/>
      <c r="B6838" s="52">
        <v>6820</v>
      </c>
      <c r="C6838" s="52">
        <v>0</v>
      </c>
      <c r="D6838" s="52">
        <v>0</v>
      </c>
      <c r="E6838" s="52">
        <v>0</v>
      </c>
      <c r="F6838" s="52">
        <v>0</v>
      </c>
      <c r="G6838" s="52">
        <v>43011857.975936353</v>
      </c>
      <c r="H6838" s="52">
        <v>0</v>
      </c>
      <c r="I6838" s="52">
        <v>0</v>
      </c>
      <c r="J6838" s="52">
        <v>0</v>
      </c>
      <c r="K6838" s="52">
        <v>0</v>
      </c>
      <c r="L6838" s="52">
        <v>0</v>
      </c>
      <c r="M6838" s="53">
        <v>76458988.912806049</v>
      </c>
    </row>
    <row r="6839" spans="1:13" x14ac:dyDescent="0.4">
      <c r="A6839" s="54"/>
      <c r="B6839" s="55">
        <v>6821</v>
      </c>
      <c r="C6839" s="55">
        <v>0</v>
      </c>
      <c r="D6839" s="55">
        <v>0</v>
      </c>
      <c r="E6839" s="55">
        <v>0</v>
      </c>
      <c r="F6839" s="55">
        <v>0</v>
      </c>
      <c r="G6839" s="55">
        <v>109207674.63881963</v>
      </c>
      <c r="H6839" s="55">
        <v>0</v>
      </c>
      <c r="I6839" s="55">
        <v>0</v>
      </c>
      <c r="J6839" s="55">
        <v>0</v>
      </c>
      <c r="K6839" s="55">
        <v>0</v>
      </c>
      <c r="L6839" s="55">
        <v>0</v>
      </c>
      <c r="M6839" s="56">
        <v>121952533.78240076</v>
      </c>
    </row>
    <row r="6840" spans="1:13" x14ac:dyDescent="0.4">
      <c r="A6840" s="51"/>
      <c r="B6840" s="52">
        <v>6822</v>
      </c>
      <c r="C6840" s="52">
        <v>0</v>
      </c>
      <c r="D6840" s="52">
        <v>0</v>
      </c>
      <c r="E6840" s="52">
        <v>0</v>
      </c>
      <c r="F6840" s="52">
        <v>0</v>
      </c>
      <c r="G6840" s="52">
        <v>0</v>
      </c>
      <c r="H6840" s="52">
        <v>0</v>
      </c>
      <c r="I6840" s="52">
        <v>0</v>
      </c>
      <c r="J6840" s="52">
        <v>0</v>
      </c>
      <c r="K6840" s="52">
        <v>0</v>
      </c>
      <c r="L6840" s="52">
        <v>0</v>
      </c>
      <c r="M6840" s="53">
        <v>0</v>
      </c>
    </row>
    <row r="6841" spans="1:13" x14ac:dyDescent="0.4">
      <c r="A6841" s="54"/>
      <c r="B6841" s="55">
        <v>6823</v>
      </c>
      <c r="C6841" s="55">
        <v>0</v>
      </c>
      <c r="D6841" s="55">
        <v>0</v>
      </c>
      <c r="E6841" s="55">
        <v>0</v>
      </c>
      <c r="F6841" s="55">
        <v>0</v>
      </c>
      <c r="G6841" s="55">
        <v>0</v>
      </c>
      <c r="H6841" s="55">
        <v>0</v>
      </c>
      <c r="I6841" s="55">
        <v>0</v>
      </c>
      <c r="J6841" s="55">
        <v>0</v>
      </c>
      <c r="K6841" s="55">
        <v>0</v>
      </c>
      <c r="L6841" s="55">
        <v>0</v>
      </c>
      <c r="M6841" s="56">
        <v>0</v>
      </c>
    </row>
    <row r="6842" spans="1:13" x14ac:dyDescent="0.4">
      <c r="A6842" s="51"/>
      <c r="B6842" s="52">
        <v>6824</v>
      </c>
      <c r="C6842" s="52">
        <v>0</v>
      </c>
      <c r="D6842" s="52">
        <v>0</v>
      </c>
      <c r="E6842" s="52">
        <v>0</v>
      </c>
      <c r="F6842" s="52">
        <v>19263201623.518318</v>
      </c>
      <c r="G6842" s="52">
        <v>0</v>
      </c>
      <c r="H6842" s="52">
        <v>0</v>
      </c>
      <c r="I6842" s="52">
        <v>0</v>
      </c>
      <c r="J6842" s="52">
        <v>0</v>
      </c>
      <c r="K6842" s="52">
        <v>0</v>
      </c>
      <c r="L6842" s="52">
        <v>0</v>
      </c>
      <c r="M6842" s="53">
        <v>19263201623.518318</v>
      </c>
    </row>
    <row r="6843" spans="1:13" x14ac:dyDescent="0.4">
      <c r="A6843" s="54"/>
      <c r="B6843" s="55">
        <v>6825</v>
      </c>
      <c r="C6843" s="55">
        <v>0</v>
      </c>
      <c r="D6843" s="55">
        <v>0</v>
      </c>
      <c r="E6843" s="55">
        <v>0</v>
      </c>
      <c r="F6843" s="55">
        <v>0</v>
      </c>
      <c r="G6843" s="55">
        <v>0</v>
      </c>
      <c r="H6843" s="55">
        <v>0</v>
      </c>
      <c r="I6843" s="55">
        <v>0</v>
      </c>
      <c r="J6843" s="55">
        <v>0</v>
      </c>
      <c r="K6843" s="55">
        <v>0</v>
      </c>
      <c r="L6843" s="55">
        <v>0</v>
      </c>
      <c r="M6843" s="56">
        <v>0</v>
      </c>
    </row>
    <row r="6844" spans="1:13" x14ac:dyDescent="0.4">
      <c r="A6844" s="51"/>
      <c r="B6844" s="52">
        <v>6826</v>
      </c>
      <c r="C6844" s="52">
        <v>0</v>
      </c>
      <c r="D6844" s="52">
        <v>0</v>
      </c>
      <c r="E6844" s="52">
        <v>0</v>
      </c>
      <c r="F6844" s="52">
        <v>0</v>
      </c>
      <c r="G6844" s="52">
        <v>0</v>
      </c>
      <c r="H6844" s="52">
        <v>0</v>
      </c>
      <c r="I6844" s="52">
        <v>0</v>
      </c>
      <c r="J6844" s="52">
        <v>0</v>
      </c>
      <c r="K6844" s="52">
        <v>0</v>
      </c>
      <c r="L6844" s="52">
        <v>0</v>
      </c>
      <c r="M6844" s="53">
        <v>0</v>
      </c>
    </row>
    <row r="6845" spans="1:13" x14ac:dyDescent="0.4">
      <c r="A6845" s="54"/>
      <c r="B6845" s="55">
        <v>6827</v>
      </c>
      <c r="C6845" s="55">
        <v>8019557.1088608932</v>
      </c>
      <c r="D6845" s="55">
        <v>0</v>
      </c>
      <c r="E6845" s="55">
        <v>0</v>
      </c>
      <c r="F6845" s="55">
        <v>0</v>
      </c>
      <c r="G6845" s="55">
        <v>0</v>
      </c>
      <c r="H6845" s="55">
        <v>0</v>
      </c>
      <c r="I6845" s="55">
        <v>0</v>
      </c>
      <c r="J6845" s="55">
        <v>0</v>
      </c>
      <c r="K6845" s="55">
        <v>0</v>
      </c>
      <c r="L6845" s="55">
        <v>0</v>
      </c>
      <c r="M6845" s="56">
        <v>8019557.1088608932</v>
      </c>
    </row>
    <row r="6846" spans="1:13" x14ac:dyDescent="0.4">
      <c r="A6846" s="51"/>
      <c r="B6846" s="52">
        <v>6828</v>
      </c>
      <c r="C6846" s="52">
        <v>55106389.061363101</v>
      </c>
      <c r="D6846" s="52">
        <v>0</v>
      </c>
      <c r="E6846" s="52">
        <v>0</v>
      </c>
      <c r="F6846" s="52">
        <v>0</v>
      </c>
      <c r="G6846" s="52">
        <v>0</v>
      </c>
      <c r="H6846" s="52">
        <v>0</v>
      </c>
      <c r="I6846" s="52">
        <v>0</v>
      </c>
      <c r="J6846" s="52">
        <v>0</v>
      </c>
      <c r="K6846" s="52">
        <v>0</v>
      </c>
      <c r="L6846" s="52">
        <v>17079416.783362776</v>
      </c>
      <c r="M6846" s="53">
        <v>72185805.844725877</v>
      </c>
    </row>
    <row r="6847" spans="1:13" x14ac:dyDescent="0.4">
      <c r="A6847" s="54"/>
      <c r="B6847" s="55">
        <v>6829</v>
      </c>
      <c r="C6847" s="55">
        <v>0</v>
      </c>
      <c r="D6847" s="55">
        <v>0</v>
      </c>
      <c r="E6847" s="55">
        <v>0</v>
      </c>
      <c r="F6847" s="55">
        <v>0</v>
      </c>
      <c r="G6847" s="55">
        <v>6960196.4005991044</v>
      </c>
      <c r="H6847" s="55">
        <v>0</v>
      </c>
      <c r="I6847" s="55">
        <v>0</v>
      </c>
      <c r="J6847" s="55">
        <v>0</v>
      </c>
      <c r="K6847" s="55">
        <v>0</v>
      </c>
      <c r="L6847" s="55">
        <v>0</v>
      </c>
      <c r="M6847" s="56">
        <v>6960196.4005991044</v>
      </c>
    </row>
    <row r="6848" spans="1:13" x14ac:dyDescent="0.4">
      <c r="A6848" s="51"/>
      <c r="B6848" s="52">
        <v>6830</v>
      </c>
      <c r="C6848" s="52">
        <v>0</v>
      </c>
      <c r="D6848" s="52">
        <v>0</v>
      </c>
      <c r="E6848" s="52">
        <v>0</v>
      </c>
      <c r="F6848" s="52">
        <v>0</v>
      </c>
      <c r="G6848" s="52">
        <v>0</v>
      </c>
      <c r="H6848" s="52">
        <v>0</v>
      </c>
      <c r="I6848" s="52">
        <v>0</v>
      </c>
      <c r="J6848" s="52">
        <v>0</v>
      </c>
      <c r="K6848" s="52">
        <v>0</v>
      </c>
      <c r="L6848" s="52">
        <v>20498893.712455858</v>
      </c>
      <c r="M6848" s="53">
        <v>20498893.712455858</v>
      </c>
    </row>
    <row r="6849" spans="1:13" x14ac:dyDescent="0.4">
      <c r="A6849" s="54"/>
      <c r="B6849" s="55">
        <v>6831</v>
      </c>
      <c r="C6849" s="55">
        <v>5802529.6607969441</v>
      </c>
      <c r="D6849" s="55">
        <v>0</v>
      </c>
      <c r="E6849" s="55">
        <v>0</v>
      </c>
      <c r="F6849" s="55">
        <v>0</v>
      </c>
      <c r="G6849" s="55">
        <v>0</v>
      </c>
      <c r="H6849" s="55">
        <v>0</v>
      </c>
      <c r="I6849" s="55">
        <v>0</v>
      </c>
      <c r="J6849" s="55">
        <v>0</v>
      </c>
      <c r="K6849" s="55">
        <v>0</v>
      </c>
      <c r="L6849" s="55">
        <v>0</v>
      </c>
      <c r="M6849" s="56">
        <v>23260231.153908335</v>
      </c>
    </row>
    <row r="6850" spans="1:13" x14ac:dyDescent="0.4">
      <c r="A6850" s="51"/>
      <c r="B6850" s="52">
        <v>6832</v>
      </c>
      <c r="C6850" s="52">
        <v>0</v>
      </c>
      <c r="D6850" s="52">
        <v>0</v>
      </c>
      <c r="E6850" s="52">
        <v>0</v>
      </c>
      <c r="F6850" s="52">
        <v>0</v>
      </c>
      <c r="G6850" s="52">
        <v>0</v>
      </c>
      <c r="H6850" s="52">
        <v>0</v>
      </c>
      <c r="I6850" s="52">
        <v>6601281.0244057775</v>
      </c>
      <c r="J6850" s="52">
        <v>0</v>
      </c>
      <c r="K6850" s="52">
        <v>0</v>
      </c>
      <c r="L6850" s="52">
        <v>0</v>
      </c>
      <c r="M6850" s="53">
        <v>6601281.0244057775</v>
      </c>
    </row>
    <row r="6851" spans="1:13" x14ac:dyDescent="0.4">
      <c r="A6851" s="54"/>
      <c r="B6851" s="55">
        <v>6833</v>
      </c>
      <c r="C6851" s="55">
        <v>0</v>
      </c>
      <c r="D6851" s="55">
        <v>0</v>
      </c>
      <c r="E6851" s="55">
        <v>0</v>
      </c>
      <c r="F6851" s="55">
        <v>0</v>
      </c>
      <c r="G6851" s="55">
        <v>0</v>
      </c>
      <c r="H6851" s="55">
        <v>0</v>
      </c>
      <c r="I6851" s="55">
        <v>0</v>
      </c>
      <c r="J6851" s="55">
        <v>5843080.5073743174</v>
      </c>
      <c r="K6851" s="55">
        <v>0</v>
      </c>
      <c r="L6851" s="55">
        <v>0</v>
      </c>
      <c r="M6851" s="56">
        <v>0</v>
      </c>
    </row>
    <row r="6852" spans="1:13" x14ac:dyDescent="0.4">
      <c r="A6852" s="51"/>
      <c r="B6852" s="52">
        <v>6834</v>
      </c>
      <c r="C6852" s="52">
        <v>0</v>
      </c>
      <c r="D6852" s="52">
        <v>0</v>
      </c>
      <c r="E6852" s="52">
        <v>0</v>
      </c>
      <c r="F6852" s="52">
        <v>0</v>
      </c>
      <c r="G6852" s="52">
        <v>0</v>
      </c>
      <c r="H6852" s="52">
        <v>0</v>
      </c>
      <c r="I6852" s="52">
        <v>0</v>
      </c>
      <c r="J6852" s="52">
        <v>0</v>
      </c>
      <c r="K6852" s="52">
        <v>0</v>
      </c>
      <c r="L6852" s="52">
        <v>11722935.386141334</v>
      </c>
      <c r="M6852" s="53">
        <v>11722935.386141334</v>
      </c>
    </row>
    <row r="6853" spans="1:13" x14ac:dyDescent="0.4">
      <c r="A6853" s="54"/>
      <c r="B6853" s="55">
        <v>6835</v>
      </c>
      <c r="C6853" s="55">
        <v>0</v>
      </c>
      <c r="D6853" s="55">
        <v>0</v>
      </c>
      <c r="E6853" s="55">
        <v>0</v>
      </c>
      <c r="F6853" s="55">
        <v>0</v>
      </c>
      <c r="G6853" s="55">
        <v>0</v>
      </c>
      <c r="H6853" s="55">
        <v>0</v>
      </c>
      <c r="I6853" s="55">
        <v>0</v>
      </c>
      <c r="J6853" s="55">
        <v>0</v>
      </c>
      <c r="K6853" s="55">
        <v>0</v>
      </c>
      <c r="L6853" s="55">
        <v>0</v>
      </c>
      <c r="M6853" s="56">
        <v>0</v>
      </c>
    </row>
    <row r="6854" spans="1:13" x14ac:dyDescent="0.4">
      <c r="A6854" s="51"/>
      <c r="B6854" s="52">
        <v>6836</v>
      </c>
      <c r="C6854" s="52">
        <v>0</v>
      </c>
      <c r="D6854" s="52">
        <v>0</v>
      </c>
      <c r="E6854" s="52">
        <v>0</v>
      </c>
      <c r="F6854" s="52">
        <v>0</v>
      </c>
      <c r="G6854" s="52">
        <v>0</v>
      </c>
      <c r="H6854" s="52">
        <v>10334129.450880924</v>
      </c>
      <c r="I6854" s="52">
        <v>0</v>
      </c>
      <c r="J6854" s="52">
        <v>0</v>
      </c>
      <c r="K6854" s="52">
        <v>0</v>
      </c>
      <c r="L6854" s="52">
        <v>0</v>
      </c>
      <c r="M6854" s="53">
        <v>10334129.450880924</v>
      </c>
    </row>
    <row r="6855" spans="1:13" x14ac:dyDescent="0.4">
      <c r="A6855" s="54"/>
      <c r="B6855" s="55">
        <v>6837</v>
      </c>
      <c r="C6855" s="55">
        <v>0</v>
      </c>
      <c r="D6855" s="55">
        <v>0</v>
      </c>
      <c r="E6855" s="55">
        <v>0</v>
      </c>
      <c r="F6855" s="55">
        <v>0</v>
      </c>
      <c r="G6855" s="55">
        <v>0</v>
      </c>
      <c r="H6855" s="55">
        <v>0</v>
      </c>
      <c r="I6855" s="55">
        <v>0</v>
      </c>
      <c r="J6855" s="55">
        <v>0</v>
      </c>
      <c r="K6855" s="55">
        <v>0</v>
      </c>
      <c r="L6855" s="55">
        <v>0</v>
      </c>
      <c r="M6855" s="56">
        <v>14345104.808406103</v>
      </c>
    </row>
    <row r="6856" spans="1:13" x14ac:dyDescent="0.4">
      <c r="A6856" s="51"/>
      <c r="B6856" s="52">
        <v>6838</v>
      </c>
      <c r="C6856" s="52">
        <v>0</v>
      </c>
      <c r="D6856" s="52">
        <v>14217905.02702477</v>
      </c>
      <c r="E6856" s="52">
        <v>6028572.8239914998</v>
      </c>
      <c r="F6856" s="52">
        <v>0</v>
      </c>
      <c r="G6856" s="52">
        <v>0</v>
      </c>
      <c r="H6856" s="52">
        <v>0</v>
      </c>
      <c r="I6856" s="52">
        <v>0</v>
      </c>
      <c r="J6856" s="52">
        <v>0</v>
      </c>
      <c r="K6856" s="52">
        <v>0</v>
      </c>
      <c r="L6856" s="52">
        <v>0</v>
      </c>
      <c r="M6856" s="53">
        <v>20246477.851016268</v>
      </c>
    </row>
    <row r="6857" spans="1:13" x14ac:dyDescent="0.4">
      <c r="A6857" s="54"/>
      <c r="B6857" s="55">
        <v>6839</v>
      </c>
      <c r="C6857" s="55">
        <v>0</v>
      </c>
      <c r="D6857" s="55">
        <v>0</v>
      </c>
      <c r="E6857" s="55">
        <v>0</v>
      </c>
      <c r="F6857" s="55">
        <v>0</v>
      </c>
      <c r="G6857" s="55">
        <v>0</v>
      </c>
      <c r="H6857" s="55">
        <v>0</v>
      </c>
      <c r="I6857" s="55">
        <v>6967766.5331530068</v>
      </c>
      <c r="J6857" s="55">
        <v>0</v>
      </c>
      <c r="K6857" s="55">
        <v>0</v>
      </c>
      <c r="L6857" s="55">
        <v>0</v>
      </c>
      <c r="M6857" s="56">
        <v>6967766.5331530068</v>
      </c>
    </row>
    <row r="6858" spans="1:13" x14ac:dyDescent="0.4">
      <c r="A6858" s="51"/>
      <c r="B6858" s="52">
        <v>6840</v>
      </c>
      <c r="C6858" s="52">
        <v>0</v>
      </c>
      <c r="D6858" s="52">
        <v>0</v>
      </c>
      <c r="E6858" s="52">
        <v>0</v>
      </c>
      <c r="F6858" s="52">
        <v>0</v>
      </c>
      <c r="G6858" s="52">
        <v>0</v>
      </c>
      <c r="H6858" s="52">
        <v>0</v>
      </c>
      <c r="I6858" s="52">
        <v>0</v>
      </c>
      <c r="J6858" s="52">
        <v>0</v>
      </c>
      <c r="K6858" s="52">
        <v>0</v>
      </c>
      <c r="L6858" s="52">
        <v>0</v>
      </c>
      <c r="M6858" s="53">
        <v>0</v>
      </c>
    </row>
    <row r="6859" spans="1:13" x14ac:dyDescent="0.4">
      <c r="A6859" s="54"/>
      <c r="B6859" s="55">
        <v>6841</v>
      </c>
      <c r="C6859" s="55">
        <v>0</v>
      </c>
      <c r="D6859" s="55">
        <v>0</v>
      </c>
      <c r="E6859" s="55">
        <v>0</v>
      </c>
      <c r="F6859" s="55">
        <v>0</v>
      </c>
      <c r="G6859" s="55">
        <v>0</v>
      </c>
      <c r="H6859" s="55">
        <v>0</v>
      </c>
      <c r="I6859" s="55">
        <v>0</v>
      </c>
      <c r="J6859" s="55">
        <v>0</v>
      </c>
      <c r="K6859" s="55">
        <v>0</v>
      </c>
      <c r="L6859" s="55">
        <v>0</v>
      </c>
      <c r="M6859" s="56">
        <v>0</v>
      </c>
    </row>
    <row r="6860" spans="1:13" x14ac:dyDescent="0.4">
      <c r="A6860" s="51"/>
      <c r="B6860" s="52">
        <v>6842</v>
      </c>
      <c r="C6860" s="52">
        <v>0</v>
      </c>
      <c r="D6860" s="52">
        <v>0</v>
      </c>
      <c r="E6860" s="52">
        <v>0</v>
      </c>
      <c r="F6860" s="52">
        <v>0</v>
      </c>
      <c r="G6860" s="52">
        <v>0</v>
      </c>
      <c r="H6860" s="52">
        <v>0</v>
      </c>
      <c r="I6860" s="52">
        <v>0</v>
      </c>
      <c r="J6860" s="52">
        <v>0</v>
      </c>
      <c r="K6860" s="52">
        <v>0</v>
      </c>
      <c r="L6860" s="52">
        <v>0</v>
      </c>
      <c r="M6860" s="53">
        <v>0</v>
      </c>
    </row>
    <row r="6861" spans="1:13" x14ac:dyDescent="0.4">
      <c r="A6861" s="54"/>
      <c r="B6861" s="55">
        <v>6843</v>
      </c>
      <c r="C6861" s="55">
        <v>0</v>
      </c>
      <c r="D6861" s="55">
        <v>0</v>
      </c>
      <c r="E6861" s="55">
        <v>0</v>
      </c>
      <c r="F6861" s="55">
        <v>0</v>
      </c>
      <c r="G6861" s="55">
        <v>0</v>
      </c>
      <c r="H6861" s="55">
        <v>0</v>
      </c>
      <c r="I6861" s="55">
        <v>0</v>
      </c>
      <c r="J6861" s="55">
        <v>7530570.3525094157</v>
      </c>
      <c r="K6861" s="55">
        <v>0</v>
      </c>
      <c r="L6861" s="55">
        <v>0</v>
      </c>
      <c r="M6861" s="56">
        <v>0</v>
      </c>
    </row>
    <row r="6862" spans="1:13" x14ac:dyDescent="0.4">
      <c r="A6862" s="51"/>
      <c r="B6862" s="52">
        <v>6844</v>
      </c>
      <c r="C6862" s="52">
        <v>0</v>
      </c>
      <c r="D6862" s="52">
        <v>0</v>
      </c>
      <c r="E6862" s="52">
        <v>6754101.8018409368</v>
      </c>
      <c r="F6862" s="52">
        <v>0</v>
      </c>
      <c r="G6862" s="52">
        <v>0</v>
      </c>
      <c r="H6862" s="52">
        <v>0</v>
      </c>
      <c r="I6862" s="52">
        <v>0</v>
      </c>
      <c r="J6862" s="52">
        <v>0</v>
      </c>
      <c r="K6862" s="52">
        <v>0</v>
      </c>
      <c r="L6862" s="52">
        <v>0</v>
      </c>
      <c r="M6862" s="53">
        <v>6754101.8018409368</v>
      </c>
    </row>
    <row r="6863" spans="1:13" x14ac:dyDescent="0.4">
      <c r="A6863" s="54"/>
      <c r="B6863" s="55">
        <v>6845</v>
      </c>
      <c r="C6863" s="55">
        <v>0</v>
      </c>
      <c r="D6863" s="55">
        <v>0</v>
      </c>
      <c r="E6863" s="55">
        <v>0</v>
      </c>
      <c r="F6863" s="55">
        <v>0</v>
      </c>
      <c r="G6863" s="55">
        <v>0</v>
      </c>
      <c r="H6863" s="55">
        <v>0</v>
      </c>
      <c r="I6863" s="55">
        <v>0</v>
      </c>
      <c r="J6863" s="55">
        <v>0</v>
      </c>
      <c r="K6863" s="55">
        <v>0</v>
      </c>
      <c r="L6863" s="55">
        <v>0</v>
      </c>
      <c r="M6863" s="56">
        <v>0</v>
      </c>
    </row>
    <row r="6864" spans="1:13" x14ac:dyDescent="0.4">
      <c r="A6864" s="51"/>
      <c r="B6864" s="52">
        <v>6846</v>
      </c>
      <c r="C6864" s="52">
        <v>0</v>
      </c>
      <c r="D6864" s="52">
        <v>0</v>
      </c>
      <c r="E6864" s="52">
        <v>0</v>
      </c>
      <c r="F6864" s="52">
        <v>156015112.22166282</v>
      </c>
      <c r="G6864" s="52">
        <v>0</v>
      </c>
      <c r="H6864" s="52">
        <v>0</v>
      </c>
      <c r="I6864" s="52">
        <v>0</v>
      </c>
      <c r="J6864" s="52">
        <v>0</v>
      </c>
      <c r="K6864" s="52">
        <v>0</v>
      </c>
      <c r="L6864" s="52">
        <v>0</v>
      </c>
      <c r="M6864" s="53">
        <v>156015112.22166282</v>
      </c>
    </row>
    <row r="6865" spans="1:13" x14ac:dyDescent="0.4">
      <c r="A6865" s="54"/>
      <c r="B6865" s="55">
        <v>6847</v>
      </c>
      <c r="C6865" s="55">
        <v>0</v>
      </c>
      <c r="D6865" s="55">
        <v>0</v>
      </c>
      <c r="E6865" s="55">
        <v>8365436.0267261453</v>
      </c>
      <c r="F6865" s="55">
        <v>0</v>
      </c>
      <c r="G6865" s="55">
        <v>0</v>
      </c>
      <c r="H6865" s="55">
        <v>0</v>
      </c>
      <c r="I6865" s="55">
        <v>0</v>
      </c>
      <c r="J6865" s="55">
        <v>0</v>
      </c>
      <c r="K6865" s="55">
        <v>0</v>
      </c>
      <c r="L6865" s="55">
        <v>0</v>
      </c>
      <c r="M6865" s="56">
        <v>8365436.0267261453</v>
      </c>
    </row>
    <row r="6866" spans="1:13" x14ac:dyDescent="0.4">
      <c r="A6866" s="51"/>
      <c r="B6866" s="52">
        <v>6848</v>
      </c>
      <c r="C6866" s="52">
        <v>0</v>
      </c>
      <c r="D6866" s="52">
        <v>0</v>
      </c>
      <c r="E6866" s="52">
        <v>0</v>
      </c>
      <c r="F6866" s="52">
        <v>0</v>
      </c>
      <c r="G6866" s="52">
        <v>0</v>
      </c>
      <c r="H6866" s="52">
        <v>0</v>
      </c>
      <c r="I6866" s="52">
        <v>0</v>
      </c>
      <c r="J6866" s="52">
        <v>0</v>
      </c>
      <c r="K6866" s="52">
        <v>0</v>
      </c>
      <c r="L6866" s="52">
        <v>0</v>
      </c>
      <c r="M6866" s="53">
        <v>0</v>
      </c>
    </row>
    <row r="6867" spans="1:13" x14ac:dyDescent="0.4">
      <c r="A6867" s="54"/>
      <c r="B6867" s="55">
        <v>6849</v>
      </c>
      <c r="C6867" s="55">
        <v>0</v>
      </c>
      <c r="D6867" s="55">
        <v>0</v>
      </c>
      <c r="E6867" s="55">
        <v>0</v>
      </c>
      <c r="F6867" s="55">
        <v>0</v>
      </c>
      <c r="G6867" s="55">
        <v>0</v>
      </c>
      <c r="H6867" s="55">
        <v>0</v>
      </c>
      <c r="I6867" s="55">
        <v>0</v>
      </c>
      <c r="J6867" s="55">
        <v>0</v>
      </c>
      <c r="K6867" s="55">
        <v>0</v>
      </c>
      <c r="L6867" s="55">
        <v>0</v>
      </c>
      <c r="M6867" s="56">
        <v>0</v>
      </c>
    </row>
    <row r="6868" spans="1:13" x14ac:dyDescent="0.4">
      <c r="A6868" s="51"/>
      <c r="B6868" s="52">
        <v>6850</v>
      </c>
      <c r="C6868" s="52">
        <v>0</v>
      </c>
      <c r="D6868" s="52">
        <v>20481621.093097497</v>
      </c>
      <c r="E6868" s="52">
        <v>24002908.231958412</v>
      </c>
      <c r="F6868" s="52">
        <v>0</v>
      </c>
      <c r="G6868" s="52">
        <v>0</v>
      </c>
      <c r="H6868" s="52">
        <v>0</v>
      </c>
      <c r="I6868" s="52">
        <v>0</v>
      </c>
      <c r="J6868" s="52">
        <v>0</v>
      </c>
      <c r="K6868" s="52">
        <v>0</v>
      </c>
      <c r="L6868" s="52">
        <v>0</v>
      </c>
      <c r="M6868" s="53">
        <v>44484529.325055912</v>
      </c>
    </row>
    <row r="6869" spans="1:13" x14ac:dyDescent="0.4">
      <c r="A6869" s="54"/>
      <c r="B6869" s="55">
        <v>6851</v>
      </c>
      <c r="C6869" s="55">
        <v>0</v>
      </c>
      <c r="D6869" s="55">
        <v>0</v>
      </c>
      <c r="E6869" s="55">
        <v>0</v>
      </c>
      <c r="F6869" s="55">
        <v>0</v>
      </c>
      <c r="G6869" s="55">
        <v>7566317.8820730755</v>
      </c>
      <c r="H6869" s="55">
        <v>0</v>
      </c>
      <c r="I6869" s="55">
        <v>0</v>
      </c>
      <c r="J6869" s="55">
        <v>0</v>
      </c>
      <c r="K6869" s="55">
        <v>7015664.2349389363</v>
      </c>
      <c r="L6869" s="55">
        <v>0</v>
      </c>
      <c r="M6869" s="56">
        <v>14581982.117012013</v>
      </c>
    </row>
    <row r="6870" spans="1:13" x14ac:dyDescent="0.4">
      <c r="A6870" s="51"/>
      <c r="B6870" s="52">
        <v>6852</v>
      </c>
      <c r="C6870" s="52">
        <v>0</v>
      </c>
      <c r="D6870" s="52">
        <v>0</v>
      </c>
      <c r="E6870" s="52">
        <v>0</v>
      </c>
      <c r="F6870" s="52">
        <v>0</v>
      </c>
      <c r="G6870" s="52">
        <v>0</v>
      </c>
      <c r="H6870" s="52">
        <v>0</v>
      </c>
      <c r="I6870" s="52">
        <v>0</v>
      </c>
      <c r="J6870" s="52">
        <v>0</v>
      </c>
      <c r="K6870" s="52">
        <v>0</v>
      </c>
      <c r="L6870" s="52">
        <v>0</v>
      </c>
      <c r="M6870" s="53">
        <v>0</v>
      </c>
    </row>
    <row r="6871" spans="1:13" x14ac:dyDescent="0.4">
      <c r="A6871" s="54"/>
      <c r="B6871" s="55">
        <v>6853</v>
      </c>
      <c r="C6871" s="55">
        <v>0</v>
      </c>
      <c r="D6871" s="55">
        <v>8451210.5144771673</v>
      </c>
      <c r="E6871" s="55">
        <v>0</v>
      </c>
      <c r="F6871" s="55">
        <v>0</v>
      </c>
      <c r="G6871" s="55">
        <v>6288485.0316070188</v>
      </c>
      <c r="H6871" s="55">
        <v>0</v>
      </c>
      <c r="I6871" s="55">
        <v>0</v>
      </c>
      <c r="J6871" s="55">
        <v>6482261.4168985132</v>
      </c>
      <c r="K6871" s="55">
        <v>0</v>
      </c>
      <c r="L6871" s="55">
        <v>0</v>
      </c>
      <c r="M6871" s="56">
        <v>14739695.546084186</v>
      </c>
    </row>
    <row r="6872" spans="1:13" x14ac:dyDescent="0.4">
      <c r="A6872" s="51"/>
      <c r="B6872" s="52">
        <v>6854</v>
      </c>
      <c r="C6872" s="52">
        <v>0</v>
      </c>
      <c r="D6872" s="52">
        <v>0</v>
      </c>
      <c r="E6872" s="52">
        <v>0</v>
      </c>
      <c r="F6872" s="52">
        <v>0</v>
      </c>
      <c r="G6872" s="52">
        <v>0</v>
      </c>
      <c r="H6872" s="52">
        <v>0</v>
      </c>
      <c r="I6872" s="52">
        <v>0</v>
      </c>
      <c r="J6872" s="52">
        <v>0</v>
      </c>
      <c r="K6872" s="52">
        <v>0</v>
      </c>
      <c r="L6872" s="52">
        <v>0</v>
      </c>
      <c r="M6872" s="53">
        <v>0</v>
      </c>
    </row>
    <row r="6873" spans="1:13" x14ac:dyDescent="0.4">
      <c r="A6873" s="54"/>
      <c r="B6873" s="55">
        <v>6855</v>
      </c>
      <c r="C6873" s="55">
        <v>0</v>
      </c>
      <c r="D6873" s="55">
        <v>0</v>
      </c>
      <c r="E6873" s="55">
        <v>0</v>
      </c>
      <c r="F6873" s="55">
        <v>0</v>
      </c>
      <c r="G6873" s="55">
        <v>0</v>
      </c>
      <c r="H6873" s="55">
        <v>34838939.559140056</v>
      </c>
      <c r="I6873" s="55">
        <v>0</v>
      </c>
      <c r="J6873" s="55">
        <v>0</v>
      </c>
      <c r="K6873" s="55">
        <v>0</v>
      </c>
      <c r="L6873" s="55">
        <v>0</v>
      </c>
      <c r="M6873" s="56">
        <v>34838939.559140056</v>
      </c>
    </row>
    <row r="6874" spans="1:13" x14ac:dyDescent="0.4">
      <c r="A6874" s="51"/>
      <c r="B6874" s="52">
        <v>6856</v>
      </c>
      <c r="C6874" s="52">
        <v>0</v>
      </c>
      <c r="D6874" s="52">
        <v>0</v>
      </c>
      <c r="E6874" s="52">
        <v>0</v>
      </c>
      <c r="F6874" s="52">
        <v>0</v>
      </c>
      <c r="G6874" s="52">
        <v>0</v>
      </c>
      <c r="H6874" s="52">
        <v>0</v>
      </c>
      <c r="I6874" s="52">
        <v>0</v>
      </c>
      <c r="J6874" s="52">
        <v>0</v>
      </c>
      <c r="K6874" s="52">
        <v>0</v>
      </c>
      <c r="L6874" s="52">
        <v>0</v>
      </c>
      <c r="M6874" s="53">
        <v>6670884.6197343878</v>
      </c>
    </row>
    <row r="6875" spans="1:13" x14ac:dyDescent="0.4">
      <c r="A6875" s="54"/>
      <c r="B6875" s="55">
        <v>6857</v>
      </c>
      <c r="C6875" s="55">
        <v>0</v>
      </c>
      <c r="D6875" s="55">
        <v>0</v>
      </c>
      <c r="E6875" s="55">
        <v>6306234.5589859234</v>
      </c>
      <c r="F6875" s="55">
        <v>0</v>
      </c>
      <c r="G6875" s="55">
        <v>0</v>
      </c>
      <c r="H6875" s="55">
        <v>9038093.1658331715</v>
      </c>
      <c r="I6875" s="55">
        <v>0</v>
      </c>
      <c r="J6875" s="55">
        <v>0</v>
      </c>
      <c r="K6875" s="55">
        <v>0</v>
      </c>
      <c r="L6875" s="55">
        <v>0</v>
      </c>
      <c r="M6875" s="56">
        <v>15344327.724819094</v>
      </c>
    </row>
    <row r="6876" spans="1:13" x14ac:dyDescent="0.4">
      <c r="A6876" s="51"/>
      <c r="B6876" s="52">
        <v>6858</v>
      </c>
      <c r="C6876" s="52">
        <v>0</v>
      </c>
      <c r="D6876" s="52">
        <v>0</v>
      </c>
      <c r="E6876" s="52">
        <v>0</v>
      </c>
      <c r="F6876" s="52">
        <v>0</v>
      </c>
      <c r="G6876" s="52">
        <v>0</v>
      </c>
      <c r="H6876" s="52">
        <v>0</v>
      </c>
      <c r="I6876" s="52">
        <v>0</v>
      </c>
      <c r="J6876" s="52">
        <v>0</v>
      </c>
      <c r="K6876" s="52">
        <v>0</v>
      </c>
      <c r="L6876" s="52">
        <v>268339149.02003828</v>
      </c>
      <c r="M6876" s="53">
        <v>268339149.02003828</v>
      </c>
    </row>
    <row r="6877" spans="1:13" x14ac:dyDescent="0.4">
      <c r="A6877" s="54"/>
      <c r="B6877" s="55">
        <v>6859</v>
      </c>
      <c r="C6877" s="55">
        <v>0</v>
      </c>
      <c r="D6877" s="55">
        <v>0</v>
      </c>
      <c r="E6877" s="55">
        <v>0</v>
      </c>
      <c r="F6877" s="55">
        <v>0</v>
      </c>
      <c r="G6877" s="55">
        <v>0</v>
      </c>
      <c r="H6877" s="55">
        <v>0</v>
      </c>
      <c r="I6877" s="55">
        <v>14973080.091785513</v>
      </c>
      <c r="J6877" s="55">
        <v>0</v>
      </c>
      <c r="K6877" s="55">
        <v>0</v>
      </c>
      <c r="L6877" s="55">
        <v>0</v>
      </c>
      <c r="M6877" s="56">
        <v>14973080.091785513</v>
      </c>
    </row>
    <row r="6878" spans="1:13" x14ac:dyDescent="0.4">
      <c r="A6878" s="51"/>
      <c r="B6878" s="52">
        <v>6860</v>
      </c>
      <c r="C6878" s="52">
        <v>0</v>
      </c>
      <c r="D6878" s="52">
        <v>0</v>
      </c>
      <c r="E6878" s="52">
        <v>0</v>
      </c>
      <c r="F6878" s="52">
        <v>0</v>
      </c>
      <c r="G6878" s="52">
        <v>0</v>
      </c>
      <c r="H6878" s="52">
        <v>0</v>
      </c>
      <c r="I6878" s="52">
        <v>0</v>
      </c>
      <c r="J6878" s="52">
        <v>0</v>
      </c>
      <c r="K6878" s="52">
        <v>9477020.9909044988</v>
      </c>
      <c r="L6878" s="52">
        <v>0</v>
      </c>
      <c r="M6878" s="53">
        <v>27779848.367439225</v>
      </c>
    </row>
    <row r="6879" spans="1:13" x14ac:dyDescent="0.4">
      <c r="A6879" s="54"/>
      <c r="B6879" s="55">
        <v>6861</v>
      </c>
      <c r="C6879" s="55">
        <v>0</v>
      </c>
      <c r="D6879" s="55">
        <v>0</v>
      </c>
      <c r="E6879" s="55">
        <v>0</v>
      </c>
      <c r="F6879" s="55">
        <v>0</v>
      </c>
      <c r="G6879" s="55">
        <v>0</v>
      </c>
      <c r="H6879" s="55">
        <v>0</v>
      </c>
      <c r="I6879" s="55">
        <v>0</v>
      </c>
      <c r="J6879" s="55">
        <v>0</v>
      </c>
      <c r="K6879" s="55">
        <v>0</v>
      </c>
      <c r="L6879" s="55">
        <v>0</v>
      </c>
      <c r="M6879" s="56">
        <v>0</v>
      </c>
    </row>
    <row r="6880" spans="1:13" x14ac:dyDescent="0.4">
      <c r="A6880" s="51"/>
      <c r="B6880" s="52">
        <v>6862</v>
      </c>
      <c r="C6880" s="52">
        <v>12501056.322476342</v>
      </c>
      <c r="D6880" s="52">
        <v>0</v>
      </c>
      <c r="E6880" s="52">
        <v>0</v>
      </c>
      <c r="F6880" s="52">
        <v>0</v>
      </c>
      <c r="G6880" s="52">
        <v>0</v>
      </c>
      <c r="H6880" s="52">
        <v>0</v>
      </c>
      <c r="I6880" s="52">
        <v>0</v>
      </c>
      <c r="J6880" s="52">
        <v>0</v>
      </c>
      <c r="K6880" s="52">
        <v>0</v>
      </c>
      <c r="L6880" s="52">
        <v>0</v>
      </c>
      <c r="M6880" s="53">
        <v>18552046.282571692</v>
      </c>
    </row>
    <row r="6881" spans="1:13" x14ac:dyDescent="0.4">
      <c r="A6881" s="54"/>
      <c r="B6881" s="55">
        <v>6863</v>
      </c>
      <c r="C6881" s="55">
        <v>442794543.08293033</v>
      </c>
      <c r="D6881" s="55">
        <v>6033253.8232220076</v>
      </c>
      <c r="E6881" s="55">
        <v>0</v>
      </c>
      <c r="F6881" s="55">
        <v>0</v>
      </c>
      <c r="G6881" s="55">
        <v>6038601.9350507455</v>
      </c>
      <c r="H6881" s="55">
        <v>0</v>
      </c>
      <c r="I6881" s="55">
        <v>0</v>
      </c>
      <c r="J6881" s="55">
        <v>0</v>
      </c>
      <c r="K6881" s="55">
        <v>7256684.8881881023</v>
      </c>
      <c r="L6881" s="55">
        <v>0</v>
      </c>
      <c r="M6881" s="56">
        <v>462123083.72939122</v>
      </c>
    </row>
    <row r="6882" spans="1:13" x14ac:dyDescent="0.4">
      <c r="A6882" s="51"/>
      <c r="B6882" s="52">
        <v>6864</v>
      </c>
      <c r="C6882" s="52">
        <v>0</v>
      </c>
      <c r="D6882" s="52">
        <v>0</v>
      </c>
      <c r="E6882" s="52">
        <v>0</v>
      </c>
      <c r="F6882" s="52">
        <v>0</v>
      </c>
      <c r="G6882" s="52">
        <v>0</v>
      </c>
      <c r="H6882" s="52">
        <v>0</v>
      </c>
      <c r="I6882" s="52">
        <v>0</v>
      </c>
      <c r="J6882" s="52">
        <v>0</v>
      </c>
      <c r="K6882" s="52">
        <v>6743097.3050554134</v>
      </c>
      <c r="L6882" s="52">
        <v>0</v>
      </c>
      <c r="M6882" s="53">
        <v>6743097.3050554134</v>
      </c>
    </row>
    <row r="6883" spans="1:13" x14ac:dyDescent="0.4">
      <c r="A6883" s="54"/>
      <c r="B6883" s="55">
        <v>6865</v>
      </c>
      <c r="C6883" s="55">
        <v>0</v>
      </c>
      <c r="D6883" s="55">
        <v>0</v>
      </c>
      <c r="E6883" s="55">
        <v>0</v>
      </c>
      <c r="F6883" s="55">
        <v>0</v>
      </c>
      <c r="G6883" s="55">
        <v>0</v>
      </c>
      <c r="H6883" s="55">
        <v>7706797.1819011346</v>
      </c>
      <c r="I6883" s="55">
        <v>0</v>
      </c>
      <c r="J6883" s="55">
        <v>0</v>
      </c>
      <c r="K6883" s="55">
        <v>0</v>
      </c>
      <c r="L6883" s="55">
        <v>85951431.724780753</v>
      </c>
      <c r="M6883" s="56">
        <v>93658228.906681895</v>
      </c>
    </row>
    <row r="6884" spans="1:13" x14ac:dyDescent="0.4">
      <c r="A6884" s="51"/>
      <c r="B6884" s="52">
        <v>6866</v>
      </c>
      <c r="C6884" s="52">
        <v>0</v>
      </c>
      <c r="D6884" s="52">
        <v>0</v>
      </c>
      <c r="E6884" s="52">
        <v>0</v>
      </c>
      <c r="F6884" s="52">
        <v>0</v>
      </c>
      <c r="G6884" s="52">
        <v>0</v>
      </c>
      <c r="H6884" s="52">
        <v>0</v>
      </c>
      <c r="I6884" s="52">
        <v>0</v>
      </c>
      <c r="J6884" s="52">
        <v>0</v>
      </c>
      <c r="K6884" s="52">
        <v>0</v>
      </c>
      <c r="L6884" s="52">
        <v>0</v>
      </c>
      <c r="M6884" s="53">
        <v>0</v>
      </c>
    </row>
    <row r="6885" spans="1:13" x14ac:dyDescent="0.4">
      <c r="A6885" s="54"/>
      <c r="B6885" s="55">
        <v>6867</v>
      </c>
      <c r="C6885" s="55">
        <v>0</v>
      </c>
      <c r="D6885" s="55">
        <v>0</v>
      </c>
      <c r="E6885" s="55">
        <v>0</v>
      </c>
      <c r="F6885" s="55">
        <v>0</v>
      </c>
      <c r="G6885" s="55">
        <v>0</v>
      </c>
      <c r="H6885" s="55">
        <v>0</v>
      </c>
      <c r="I6885" s="55">
        <v>0</v>
      </c>
      <c r="J6885" s="55">
        <v>0</v>
      </c>
      <c r="K6885" s="55">
        <v>27759232.517019704</v>
      </c>
      <c r="L6885" s="55">
        <v>0</v>
      </c>
      <c r="M6885" s="56">
        <v>27759232.517019704</v>
      </c>
    </row>
    <row r="6886" spans="1:13" x14ac:dyDescent="0.4">
      <c r="A6886" s="51"/>
      <c r="B6886" s="52">
        <v>6868</v>
      </c>
      <c r="C6886" s="52">
        <v>0</v>
      </c>
      <c r="D6886" s="52">
        <v>0</v>
      </c>
      <c r="E6886" s="52">
        <v>0</v>
      </c>
      <c r="F6886" s="52">
        <v>0</v>
      </c>
      <c r="G6886" s="52">
        <v>0</v>
      </c>
      <c r="H6886" s="52">
        <v>0</v>
      </c>
      <c r="I6886" s="52">
        <v>11270085.312733486</v>
      </c>
      <c r="J6886" s="52">
        <v>0</v>
      </c>
      <c r="K6886" s="52">
        <v>0</v>
      </c>
      <c r="L6886" s="52">
        <v>0</v>
      </c>
      <c r="M6886" s="53">
        <v>11270085.312733486</v>
      </c>
    </row>
    <row r="6887" spans="1:13" x14ac:dyDescent="0.4">
      <c r="A6887" s="54"/>
      <c r="B6887" s="55">
        <v>6869</v>
      </c>
      <c r="C6887" s="55">
        <v>0</v>
      </c>
      <c r="D6887" s="55">
        <v>0</v>
      </c>
      <c r="E6887" s="55">
        <v>0</v>
      </c>
      <c r="F6887" s="55">
        <v>0</v>
      </c>
      <c r="G6887" s="55">
        <v>0</v>
      </c>
      <c r="H6887" s="55">
        <v>57475780.450840712</v>
      </c>
      <c r="I6887" s="55">
        <v>0</v>
      </c>
      <c r="J6887" s="55">
        <v>0</v>
      </c>
      <c r="K6887" s="55">
        <v>0</v>
      </c>
      <c r="L6887" s="55">
        <v>13013169.905981194</v>
      </c>
      <c r="M6887" s="56">
        <v>70488950.35682191</v>
      </c>
    </row>
    <row r="6888" spans="1:13" x14ac:dyDescent="0.4">
      <c r="A6888" s="51"/>
      <c r="B6888" s="52">
        <v>6870</v>
      </c>
      <c r="C6888" s="52">
        <v>0</v>
      </c>
      <c r="D6888" s="52">
        <v>0</v>
      </c>
      <c r="E6888" s="52">
        <v>0</v>
      </c>
      <c r="F6888" s="52">
        <v>0</v>
      </c>
      <c r="G6888" s="52">
        <v>0</v>
      </c>
      <c r="H6888" s="52">
        <v>0</v>
      </c>
      <c r="I6888" s="52">
        <v>0</v>
      </c>
      <c r="J6888" s="52">
        <v>0</v>
      </c>
      <c r="K6888" s="52">
        <v>0</v>
      </c>
      <c r="L6888" s="52">
        <v>0</v>
      </c>
      <c r="M6888" s="53">
        <v>0</v>
      </c>
    </row>
    <row r="6889" spans="1:13" x14ac:dyDescent="0.4">
      <c r="A6889" s="54"/>
      <c r="B6889" s="55">
        <v>6871</v>
      </c>
      <c r="C6889" s="55">
        <v>0</v>
      </c>
      <c r="D6889" s="55">
        <v>0</v>
      </c>
      <c r="E6889" s="55">
        <v>0</v>
      </c>
      <c r="F6889" s="55">
        <v>0</v>
      </c>
      <c r="G6889" s="55">
        <v>5880053.5397094246</v>
      </c>
      <c r="H6889" s="55">
        <v>0</v>
      </c>
      <c r="I6889" s="55">
        <v>0</v>
      </c>
      <c r="J6889" s="55">
        <v>0</v>
      </c>
      <c r="K6889" s="55">
        <v>0</v>
      </c>
      <c r="L6889" s="55">
        <v>0</v>
      </c>
      <c r="M6889" s="56">
        <v>5880053.5397094246</v>
      </c>
    </row>
    <row r="6890" spans="1:13" x14ac:dyDescent="0.4">
      <c r="A6890" s="51"/>
      <c r="B6890" s="52">
        <v>6872</v>
      </c>
      <c r="C6890" s="52">
        <v>0</v>
      </c>
      <c r="D6890" s="52">
        <v>0</v>
      </c>
      <c r="E6890" s="52">
        <v>0</v>
      </c>
      <c r="F6890" s="52">
        <v>0</v>
      </c>
      <c r="G6890" s="52">
        <v>0</v>
      </c>
      <c r="H6890" s="52">
        <v>0</v>
      </c>
      <c r="I6890" s="52">
        <v>12380286.514783705</v>
      </c>
      <c r="J6890" s="52">
        <v>0</v>
      </c>
      <c r="K6890" s="52">
        <v>0</v>
      </c>
      <c r="L6890" s="52">
        <v>0</v>
      </c>
      <c r="M6890" s="53">
        <v>12380286.514783705</v>
      </c>
    </row>
    <row r="6891" spans="1:13" x14ac:dyDescent="0.4">
      <c r="A6891" s="54"/>
      <c r="B6891" s="55">
        <v>6873</v>
      </c>
      <c r="C6891" s="55">
        <v>0</v>
      </c>
      <c r="D6891" s="55">
        <v>0</v>
      </c>
      <c r="E6891" s="55">
        <v>0</v>
      </c>
      <c r="F6891" s="55">
        <v>0</v>
      </c>
      <c r="G6891" s="55">
        <v>0</v>
      </c>
      <c r="H6891" s="55">
        <v>0</v>
      </c>
      <c r="I6891" s="55">
        <v>0</v>
      </c>
      <c r="J6891" s="55">
        <v>0</v>
      </c>
      <c r="K6891" s="55">
        <v>0</v>
      </c>
      <c r="L6891" s="55">
        <v>0</v>
      </c>
      <c r="M6891" s="56">
        <v>0</v>
      </c>
    </row>
    <row r="6892" spans="1:13" x14ac:dyDescent="0.4">
      <c r="A6892" s="51"/>
      <c r="B6892" s="52">
        <v>6874</v>
      </c>
      <c r="C6892" s="52">
        <v>0</v>
      </c>
      <c r="D6892" s="52">
        <v>23558703.158321533</v>
      </c>
      <c r="E6892" s="52">
        <v>0</v>
      </c>
      <c r="F6892" s="52">
        <v>0</v>
      </c>
      <c r="G6892" s="52">
        <v>0</v>
      </c>
      <c r="H6892" s="52">
        <v>0</v>
      </c>
      <c r="I6892" s="52">
        <v>0</v>
      </c>
      <c r="J6892" s="52">
        <v>0</v>
      </c>
      <c r="K6892" s="52">
        <v>24327513.770939898</v>
      </c>
      <c r="L6892" s="52">
        <v>0</v>
      </c>
      <c r="M6892" s="53">
        <v>47886216.929261431</v>
      </c>
    </row>
    <row r="6893" spans="1:13" x14ac:dyDescent="0.4">
      <c r="A6893" s="54"/>
      <c r="B6893" s="55">
        <v>6875</v>
      </c>
      <c r="C6893" s="55">
        <v>0</v>
      </c>
      <c r="D6893" s="55">
        <v>0</v>
      </c>
      <c r="E6893" s="55">
        <v>7940127.301054325</v>
      </c>
      <c r="F6893" s="55">
        <v>0</v>
      </c>
      <c r="G6893" s="55">
        <v>0</v>
      </c>
      <c r="H6893" s="55">
        <v>0</v>
      </c>
      <c r="I6893" s="55">
        <v>0</v>
      </c>
      <c r="J6893" s="55">
        <v>0</v>
      </c>
      <c r="K6893" s="55">
        <v>0</v>
      </c>
      <c r="L6893" s="55">
        <v>0</v>
      </c>
      <c r="M6893" s="56">
        <v>7940127.301054325</v>
      </c>
    </row>
    <row r="6894" spans="1:13" x14ac:dyDescent="0.4">
      <c r="A6894" s="51"/>
      <c r="B6894" s="52">
        <v>6876</v>
      </c>
      <c r="C6894" s="52">
        <v>0</v>
      </c>
      <c r="D6894" s="52">
        <v>0</v>
      </c>
      <c r="E6894" s="52">
        <v>0</v>
      </c>
      <c r="F6894" s="52">
        <v>0</v>
      </c>
      <c r="G6894" s="52">
        <v>0</v>
      </c>
      <c r="H6894" s="52">
        <v>0</v>
      </c>
      <c r="I6894" s="52">
        <v>0</v>
      </c>
      <c r="J6894" s="52">
        <v>0</v>
      </c>
      <c r="K6894" s="52">
        <v>0</v>
      </c>
      <c r="L6894" s="52">
        <v>0</v>
      </c>
      <c r="M6894" s="53">
        <v>0</v>
      </c>
    </row>
    <row r="6895" spans="1:13" x14ac:dyDescent="0.4">
      <c r="A6895" s="54"/>
      <c r="B6895" s="55">
        <v>6877</v>
      </c>
      <c r="C6895" s="55">
        <v>0</v>
      </c>
      <c r="D6895" s="55">
        <v>0</v>
      </c>
      <c r="E6895" s="55">
        <v>0</v>
      </c>
      <c r="F6895" s="55">
        <v>5851750.6689559268</v>
      </c>
      <c r="G6895" s="55">
        <v>0</v>
      </c>
      <c r="H6895" s="55">
        <v>0</v>
      </c>
      <c r="I6895" s="55">
        <v>7409700.7873798572</v>
      </c>
      <c r="J6895" s="55">
        <v>0</v>
      </c>
      <c r="K6895" s="55">
        <v>20814572.053620469</v>
      </c>
      <c r="L6895" s="55">
        <v>0</v>
      </c>
      <c r="M6895" s="56">
        <v>34076023.509956256</v>
      </c>
    </row>
    <row r="6896" spans="1:13" x14ac:dyDescent="0.4">
      <c r="A6896" s="51"/>
      <c r="B6896" s="52">
        <v>6878</v>
      </c>
      <c r="C6896" s="52">
        <v>0</v>
      </c>
      <c r="D6896" s="52">
        <v>0</v>
      </c>
      <c r="E6896" s="52">
        <v>0</v>
      </c>
      <c r="F6896" s="52">
        <v>0</v>
      </c>
      <c r="G6896" s="52">
        <v>0</v>
      </c>
      <c r="H6896" s="52">
        <v>0</v>
      </c>
      <c r="I6896" s="52">
        <v>0</v>
      </c>
      <c r="J6896" s="52">
        <v>17320811.682595059</v>
      </c>
      <c r="K6896" s="52">
        <v>7618865.2177762659</v>
      </c>
      <c r="L6896" s="52">
        <v>0</v>
      </c>
      <c r="M6896" s="53">
        <v>7618865.2177762659</v>
      </c>
    </row>
    <row r="6897" spans="1:13" x14ac:dyDescent="0.4">
      <c r="A6897" s="54"/>
      <c r="B6897" s="55">
        <v>6879</v>
      </c>
      <c r="C6897" s="55">
        <v>6446152.7914540814</v>
      </c>
      <c r="D6897" s="55">
        <v>30259295955.287769</v>
      </c>
      <c r="E6897" s="55">
        <v>0</v>
      </c>
      <c r="F6897" s="55">
        <v>0</v>
      </c>
      <c r="G6897" s="55">
        <v>0</v>
      </c>
      <c r="H6897" s="55">
        <v>0</v>
      </c>
      <c r="I6897" s="55">
        <v>0</v>
      </c>
      <c r="J6897" s="55">
        <v>0</v>
      </c>
      <c r="K6897" s="55">
        <v>0</v>
      </c>
      <c r="L6897" s="55">
        <v>0</v>
      </c>
      <c r="M6897" s="56">
        <v>30265742108.07922</v>
      </c>
    </row>
    <row r="6898" spans="1:13" x14ac:dyDescent="0.4">
      <c r="A6898" s="51"/>
      <c r="B6898" s="52">
        <v>6880</v>
      </c>
      <c r="C6898" s="52">
        <v>0</v>
      </c>
      <c r="D6898" s="52">
        <v>0</v>
      </c>
      <c r="E6898" s="52">
        <v>0</v>
      </c>
      <c r="F6898" s="52">
        <v>0</v>
      </c>
      <c r="G6898" s="52">
        <v>0</v>
      </c>
      <c r="H6898" s="52">
        <v>0</v>
      </c>
      <c r="I6898" s="52">
        <v>0</v>
      </c>
      <c r="J6898" s="52">
        <v>9835946.977692768</v>
      </c>
      <c r="K6898" s="52">
        <v>0</v>
      </c>
      <c r="L6898" s="52">
        <v>0</v>
      </c>
      <c r="M6898" s="53">
        <v>0</v>
      </c>
    </row>
    <row r="6899" spans="1:13" x14ac:dyDescent="0.4">
      <c r="A6899" s="54"/>
      <c r="B6899" s="55">
        <v>6881</v>
      </c>
      <c r="C6899" s="55">
        <v>0</v>
      </c>
      <c r="D6899" s="55">
        <v>0</v>
      </c>
      <c r="E6899" s="55">
        <v>0</v>
      </c>
      <c r="F6899" s="55">
        <v>0</v>
      </c>
      <c r="G6899" s="55">
        <v>19585094.724475689</v>
      </c>
      <c r="H6899" s="55">
        <v>0</v>
      </c>
      <c r="I6899" s="55">
        <v>0</v>
      </c>
      <c r="J6899" s="55">
        <v>0</v>
      </c>
      <c r="K6899" s="55">
        <v>0</v>
      </c>
      <c r="L6899" s="55">
        <v>0</v>
      </c>
      <c r="M6899" s="56">
        <v>19585094.724475689</v>
      </c>
    </row>
    <row r="6900" spans="1:13" x14ac:dyDescent="0.4">
      <c r="A6900" s="51"/>
      <c r="B6900" s="52">
        <v>6882</v>
      </c>
      <c r="C6900" s="52">
        <v>0</v>
      </c>
      <c r="D6900" s="52">
        <v>7567568.8796209004</v>
      </c>
      <c r="E6900" s="52">
        <v>0</v>
      </c>
      <c r="F6900" s="52">
        <v>0</v>
      </c>
      <c r="G6900" s="52">
        <v>6885476.1584191825</v>
      </c>
      <c r="H6900" s="52">
        <v>0</v>
      </c>
      <c r="I6900" s="52">
        <v>0</v>
      </c>
      <c r="J6900" s="52">
        <v>0</v>
      </c>
      <c r="K6900" s="52">
        <v>0</v>
      </c>
      <c r="L6900" s="52">
        <v>6780127.8554669619</v>
      </c>
      <c r="M6900" s="53">
        <v>21233172.893507045</v>
      </c>
    </row>
    <row r="6901" spans="1:13" x14ac:dyDescent="0.4">
      <c r="A6901" s="54"/>
      <c r="B6901" s="55">
        <v>6883</v>
      </c>
      <c r="C6901" s="55">
        <v>0</v>
      </c>
      <c r="D6901" s="55">
        <v>0</v>
      </c>
      <c r="E6901" s="55">
        <v>211984457.91338697</v>
      </c>
      <c r="F6901" s="55">
        <v>0</v>
      </c>
      <c r="G6901" s="55">
        <v>0</v>
      </c>
      <c r="H6901" s="55">
        <v>0</v>
      </c>
      <c r="I6901" s="55">
        <v>0</v>
      </c>
      <c r="J6901" s="55">
        <v>0</v>
      </c>
      <c r="K6901" s="55">
        <v>0</v>
      </c>
      <c r="L6901" s="55">
        <v>21864393.944206268</v>
      </c>
      <c r="M6901" s="56">
        <v>233848851.85759324</v>
      </c>
    </row>
    <row r="6902" spans="1:13" x14ac:dyDescent="0.4">
      <c r="A6902" s="51"/>
      <c r="B6902" s="52">
        <v>6884</v>
      </c>
      <c r="C6902" s="52">
        <v>8481641.3564424589</v>
      </c>
      <c r="D6902" s="52">
        <v>0</v>
      </c>
      <c r="E6902" s="52">
        <v>0</v>
      </c>
      <c r="F6902" s="52">
        <v>0</v>
      </c>
      <c r="G6902" s="52">
        <v>0</v>
      </c>
      <c r="H6902" s="52">
        <v>0</v>
      </c>
      <c r="I6902" s="52">
        <v>0</v>
      </c>
      <c r="J6902" s="52">
        <v>0</v>
      </c>
      <c r="K6902" s="52">
        <v>0</v>
      </c>
      <c r="L6902" s="52">
        <v>0</v>
      </c>
      <c r="M6902" s="53">
        <v>15280774.953144863</v>
      </c>
    </row>
    <row r="6903" spans="1:13" x14ac:dyDescent="0.4">
      <c r="A6903" s="54"/>
      <c r="B6903" s="55">
        <v>6885</v>
      </c>
      <c r="C6903" s="55">
        <v>0</v>
      </c>
      <c r="D6903" s="55">
        <v>0</v>
      </c>
      <c r="E6903" s="55">
        <v>0</v>
      </c>
      <c r="F6903" s="55">
        <v>0</v>
      </c>
      <c r="G6903" s="55">
        <v>0</v>
      </c>
      <c r="H6903" s="55">
        <v>0</v>
      </c>
      <c r="I6903" s="55">
        <v>0</v>
      </c>
      <c r="J6903" s="55">
        <v>0</v>
      </c>
      <c r="K6903" s="55">
        <v>0</v>
      </c>
      <c r="L6903" s="55">
        <v>0</v>
      </c>
      <c r="M6903" s="56">
        <v>0</v>
      </c>
    </row>
    <row r="6904" spans="1:13" x14ac:dyDescent="0.4">
      <c r="A6904" s="51"/>
      <c r="B6904" s="52">
        <v>6886</v>
      </c>
      <c r="C6904" s="52">
        <v>0</v>
      </c>
      <c r="D6904" s="52">
        <v>0</v>
      </c>
      <c r="E6904" s="52">
        <v>0</v>
      </c>
      <c r="F6904" s="52">
        <v>0</v>
      </c>
      <c r="G6904" s="52">
        <v>0</v>
      </c>
      <c r="H6904" s="52">
        <v>0</v>
      </c>
      <c r="I6904" s="52">
        <v>0</v>
      </c>
      <c r="J6904" s="52">
        <v>0</v>
      </c>
      <c r="K6904" s="52">
        <v>0</v>
      </c>
      <c r="L6904" s="52">
        <v>0</v>
      </c>
      <c r="M6904" s="53">
        <v>0</v>
      </c>
    </row>
    <row r="6905" spans="1:13" x14ac:dyDescent="0.4">
      <c r="A6905" s="54"/>
      <c r="B6905" s="55">
        <v>6887</v>
      </c>
      <c r="C6905" s="55">
        <v>0</v>
      </c>
      <c r="D6905" s="55">
        <v>0</v>
      </c>
      <c r="E6905" s="55">
        <v>0</v>
      </c>
      <c r="F6905" s="55">
        <v>0</v>
      </c>
      <c r="G6905" s="55">
        <v>0</v>
      </c>
      <c r="H6905" s="55">
        <v>0</v>
      </c>
      <c r="I6905" s="55">
        <v>0</v>
      </c>
      <c r="J6905" s="55">
        <v>0</v>
      </c>
      <c r="K6905" s="55">
        <v>0</v>
      </c>
      <c r="L6905" s="55">
        <v>0</v>
      </c>
      <c r="M6905" s="56">
        <v>0</v>
      </c>
    </row>
    <row r="6906" spans="1:13" x14ac:dyDescent="0.4">
      <c r="A6906" s="51"/>
      <c r="B6906" s="52">
        <v>6888</v>
      </c>
      <c r="C6906" s="52">
        <v>0</v>
      </c>
      <c r="D6906" s="52">
        <v>0</v>
      </c>
      <c r="E6906" s="52">
        <v>0</v>
      </c>
      <c r="F6906" s="52">
        <v>0</v>
      </c>
      <c r="G6906" s="52">
        <v>0</v>
      </c>
      <c r="H6906" s="52">
        <v>0</v>
      </c>
      <c r="I6906" s="52">
        <v>14064387.641590413</v>
      </c>
      <c r="J6906" s="52">
        <v>0</v>
      </c>
      <c r="K6906" s="52">
        <v>0</v>
      </c>
      <c r="L6906" s="52">
        <v>7746481.3522630334</v>
      </c>
      <c r="M6906" s="53">
        <v>21810868.993853439</v>
      </c>
    </row>
    <row r="6907" spans="1:13" x14ac:dyDescent="0.4">
      <c r="A6907" s="54"/>
      <c r="B6907" s="55">
        <v>6889</v>
      </c>
      <c r="C6907" s="55">
        <v>0</v>
      </c>
      <c r="D6907" s="55">
        <v>20488117.124081131</v>
      </c>
      <c r="E6907" s="55">
        <v>0</v>
      </c>
      <c r="F6907" s="55">
        <v>8870522.4154646434</v>
      </c>
      <c r="G6907" s="55">
        <v>0</v>
      </c>
      <c r="H6907" s="55">
        <v>0</v>
      </c>
      <c r="I6907" s="55">
        <v>0</v>
      </c>
      <c r="J6907" s="55">
        <v>0</v>
      </c>
      <c r="K6907" s="55">
        <v>0</v>
      </c>
      <c r="L6907" s="55">
        <v>0</v>
      </c>
      <c r="M6907" s="56">
        <v>29358639.539545774</v>
      </c>
    </row>
    <row r="6908" spans="1:13" x14ac:dyDescent="0.4">
      <c r="A6908" s="51"/>
      <c r="B6908" s="52">
        <v>6890</v>
      </c>
      <c r="C6908" s="52">
        <v>0</v>
      </c>
      <c r="D6908" s="52">
        <v>5756958.932765075</v>
      </c>
      <c r="E6908" s="52">
        <v>0</v>
      </c>
      <c r="F6908" s="52">
        <v>0</v>
      </c>
      <c r="G6908" s="52">
        <v>0</v>
      </c>
      <c r="H6908" s="52">
        <v>0</v>
      </c>
      <c r="I6908" s="52">
        <v>0</v>
      </c>
      <c r="J6908" s="52">
        <v>6699102.0932832332</v>
      </c>
      <c r="K6908" s="52">
        <v>0</v>
      </c>
      <c r="L6908" s="52">
        <v>0</v>
      </c>
      <c r="M6908" s="53">
        <v>5756958.932765075</v>
      </c>
    </row>
    <row r="6909" spans="1:13" x14ac:dyDescent="0.4">
      <c r="A6909" s="54"/>
      <c r="B6909" s="55">
        <v>6891</v>
      </c>
      <c r="C6909" s="55">
        <v>0</v>
      </c>
      <c r="D6909" s="55">
        <v>0</v>
      </c>
      <c r="E6909" s="55">
        <v>0</v>
      </c>
      <c r="F6909" s="55">
        <v>0</v>
      </c>
      <c r="G6909" s="55">
        <v>0</v>
      </c>
      <c r="H6909" s="55">
        <v>0</v>
      </c>
      <c r="I6909" s="55">
        <v>0</v>
      </c>
      <c r="J6909" s="55">
        <v>0</v>
      </c>
      <c r="K6909" s="55">
        <v>0</v>
      </c>
      <c r="L6909" s="55">
        <v>0</v>
      </c>
      <c r="M6909" s="56">
        <v>0</v>
      </c>
    </row>
    <row r="6910" spans="1:13" x14ac:dyDescent="0.4">
      <c r="A6910" s="51"/>
      <c r="B6910" s="52">
        <v>6892</v>
      </c>
      <c r="C6910" s="52">
        <v>0</v>
      </c>
      <c r="D6910" s="52">
        <v>0</v>
      </c>
      <c r="E6910" s="52">
        <v>0</v>
      </c>
      <c r="F6910" s="52">
        <v>0</v>
      </c>
      <c r="G6910" s="52">
        <v>0</v>
      </c>
      <c r="H6910" s="52">
        <v>0</v>
      </c>
      <c r="I6910" s="52">
        <v>0</v>
      </c>
      <c r="J6910" s="52">
        <v>0</v>
      </c>
      <c r="K6910" s="52">
        <v>0</v>
      </c>
      <c r="L6910" s="52">
        <v>0</v>
      </c>
      <c r="M6910" s="53">
        <v>0</v>
      </c>
    </row>
    <row r="6911" spans="1:13" x14ac:dyDescent="0.4">
      <c r="A6911" s="54"/>
      <c r="B6911" s="55">
        <v>6893</v>
      </c>
      <c r="C6911" s="55">
        <v>0</v>
      </c>
      <c r="D6911" s="55">
        <v>0</v>
      </c>
      <c r="E6911" s="55">
        <v>0</v>
      </c>
      <c r="F6911" s="55">
        <v>8965995.9155102093</v>
      </c>
      <c r="G6911" s="55">
        <v>0</v>
      </c>
      <c r="H6911" s="55">
        <v>0</v>
      </c>
      <c r="I6911" s="55">
        <v>0</v>
      </c>
      <c r="J6911" s="55">
        <v>0</v>
      </c>
      <c r="K6911" s="55">
        <v>0</v>
      </c>
      <c r="L6911" s="55">
        <v>0</v>
      </c>
      <c r="M6911" s="56">
        <v>8965995.9155102093</v>
      </c>
    </row>
    <row r="6912" spans="1:13" x14ac:dyDescent="0.4">
      <c r="A6912" s="51"/>
      <c r="B6912" s="52">
        <v>6894</v>
      </c>
      <c r="C6912" s="52">
        <v>0</v>
      </c>
      <c r="D6912" s="52">
        <v>0</v>
      </c>
      <c r="E6912" s="52">
        <v>18521947.750451684</v>
      </c>
      <c r="F6912" s="52">
        <v>0</v>
      </c>
      <c r="G6912" s="52">
        <v>0</v>
      </c>
      <c r="H6912" s="52">
        <v>0</v>
      </c>
      <c r="I6912" s="52">
        <v>0</v>
      </c>
      <c r="J6912" s="52">
        <v>0</v>
      </c>
      <c r="K6912" s="52">
        <v>0</v>
      </c>
      <c r="L6912" s="52">
        <v>0</v>
      </c>
      <c r="M6912" s="53">
        <v>18521947.750451684</v>
      </c>
    </row>
    <row r="6913" spans="1:13" x14ac:dyDescent="0.4">
      <c r="A6913" s="54"/>
      <c r="B6913" s="55">
        <v>6895</v>
      </c>
      <c r="C6913" s="55">
        <v>0</v>
      </c>
      <c r="D6913" s="55">
        <v>6187428.906250624</v>
      </c>
      <c r="E6913" s="55">
        <v>0</v>
      </c>
      <c r="F6913" s="55">
        <v>0</v>
      </c>
      <c r="G6913" s="55">
        <v>0</v>
      </c>
      <c r="H6913" s="55">
        <v>0</v>
      </c>
      <c r="I6913" s="55">
        <v>0</v>
      </c>
      <c r="J6913" s="55">
        <v>0</v>
      </c>
      <c r="K6913" s="55">
        <v>0</v>
      </c>
      <c r="L6913" s="55">
        <v>0</v>
      </c>
      <c r="M6913" s="56">
        <v>12202815.593826983</v>
      </c>
    </row>
    <row r="6914" spans="1:13" x14ac:dyDescent="0.4">
      <c r="A6914" s="51"/>
      <c r="B6914" s="52">
        <v>6896</v>
      </c>
      <c r="C6914" s="52">
        <v>0</v>
      </c>
      <c r="D6914" s="52">
        <v>0</v>
      </c>
      <c r="E6914" s="52">
        <v>0</v>
      </c>
      <c r="F6914" s="52">
        <v>0</v>
      </c>
      <c r="G6914" s="52">
        <v>0</v>
      </c>
      <c r="H6914" s="52">
        <v>0</v>
      </c>
      <c r="I6914" s="52">
        <v>0</v>
      </c>
      <c r="J6914" s="52">
        <v>0</v>
      </c>
      <c r="K6914" s="52">
        <v>0</v>
      </c>
      <c r="L6914" s="52">
        <v>0</v>
      </c>
      <c r="M6914" s="53">
        <v>0</v>
      </c>
    </row>
    <row r="6915" spans="1:13" x14ac:dyDescent="0.4">
      <c r="A6915" s="54"/>
      <c r="B6915" s="55">
        <v>6897</v>
      </c>
      <c r="C6915" s="55">
        <v>0</v>
      </c>
      <c r="D6915" s="55">
        <v>0</v>
      </c>
      <c r="E6915" s="55">
        <v>0</v>
      </c>
      <c r="F6915" s="55">
        <v>0</v>
      </c>
      <c r="G6915" s="55">
        <v>0</v>
      </c>
      <c r="H6915" s="55">
        <v>0</v>
      </c>
      <c r="I6915" s="55">
        <v>0</v>
      </c>
      <c r="J6915" s="55">
        <v>0</v>
      </c>
      <c r="K6915" s="55">
        <v>0</v>
      </c>
      <c r="L6915" s="55">
        <v>0</v>
      </c>
      <c r="M6915" s="56">
        <v>0</v>
      </c>
    </row>
    <row r="6916" spans="1:13" x14ac:dyDescent="0.4">
      <c r="A6916" s="51"/>
      <c r="B6916" s="52">
        <v>6898</v>
      </c>
      <c r="C6916" s="52">
        <v>0</v>
      </c>
      <c r="D6916" s="52">
        <v>8257474.6833150703</v>
      </c>
      <c r="E6916" s="52">
        <v>0</v>
      </c>
      <c r="F6916" s="52">
        <v>0</v>
      </c>
      <c r="G6916" s="52">
        <v>0</v>
      </c>
      <c r="H6916" s="52">
        <v>0</v>
      </c>
      <c r="I6916" s="52">
        <v>0</v>
      </c>
      <c r="J6916" s="52">
        <v>0</v>
      </c>
      <c r="K6916" s="52">
        <v>0</v>
      </c>
      <c r="L6916" s="52">
        <v>0</v>
      </c>
      <c r="M6916" s="53">
        <v>8257474.6833150703</v>
      </c>
    </row>
    <row r="6917" spans="1:13" x14ac:dyDescent="0.4">
      <c r="A6917" s="54"/>
      <c r="B6917" s="55">
        <v>6899</v>
      </c>
      <c r="C6917" s="55">
        <v>0</v>
      </c>
      <c r="D6917" s="55">
        <v>7770018.7206158964</v>
      </c>
      <c r="E6917" s="55">
        <v>0</v>
      </c>
      <c r="F6917" s="55">
        <v>0</v>
      </c>
      <c r="G6917" s="55">
        <v>0</v>
      </c>
      <c r="H6917" s="55">
        <v>0</v>
      </c>
      <c r="I6917" s="55">
        <v>0</v>
      </c>
      <c r="J6917" s="55">
        <v>0</v>
      </c>
      <c r="K6917" s="55">
        <v>0</v>
      </c>
      <c r="L6917" s="55">
        <v>0</v>
      </c>
      <c r="M6917" s="56">
        <v>7770018.7206158964</v>
      </c>
    </row>
    <row r="6918" spans="1:13" x14ac:dyDescent="0.4">
      <c r="A6918" s="51"/>
      <c r="B6918" s="52">
        <v>6900</v>
      </c>
      <c r="C6918" s="52">
        <v>21466416.454272263</v>
      </c>
      <c r="D6918" s="52">
        <v>0</v>
      </c>
      <c r="E6918" s="52">
        <v>0</v>
      </c>
      <c r="F6918" s="52">
        <v>0</v>
      </c>
      <c r="G6918" s="52">
        <v>0</v>
      </c>
      <c r="H6918" s="52">
        <v>0</v>
      </c>
      <c r="I6918" s="52">
        <v>0</v>
      </c>
      <c r="J6918" s="52">
        <v>0</v>
      </c>
      <c r="K6918" s="52">
        <v>33835548.606095828</v>
      </c>
      <c r="L6918" s="52">
        <v>0</v>
      </c>
      <c r="M6918" s="53">
        <v>55301965.060368091</v>
      </c>
    </row>
    <row r="6919" spans="1:13" x14ac:dyDescent="0.4">
      <c r="A6919" s="54"/>
      <c r="B6919" s="55">
        <v>6901</v>
      </c>
      <c r="C6919" s="55">
        <v>10883206.164154626</v>
      </c>
      <c r="D6919" s="55">
        <v>0</v>
      </c>
      <c r="E6919" s="55">
        <v>0</v>
      </c>
      <c r="F6919" s="55">
        <v>0</v>
      </c>
      <c r="G6919" s="55">
        <v>0</v>
      </c>
      <c r="H6919" s="55">
        <v>0</v>
      </c>
      <c r="I6919" s="55">
        <v>0</v>
      </c>
      <c r="J6919" s="55">
        <v>0</v>
      </c>
      <c r="K6919" s="55">
        <v>0</v>
      </c>
      <c r="L6919" s="55">
        <v>0</v>
      </c>
      <c r="M6919" s="56">
        <v>10883206.164154626</v>
      </c>
    </row>
    <row r="6920" spans="1:13" x14ac:dyDescent="0.4">
      <c r="A6920" s="51"/>
      <c r="B6920" s="52">
        <v>6902</v>
      </c>
      <c r="C6920" s="52">
        <v>0</v>
      </c>
      <c r="D6920" s="52">
        <v>0</v>
      </c>
      <c r="E6920" s="52">
        <v>0</v>
      </c>
      <c r="F6920" s="52">
        <v>0</v>
      </c>
      <c r="G6920" s="52">
        <v>6502177.7941195117</v>
      </c>
      <c r="H6920" s="52">
        <v>15895257.787636109</v>
      </c>
      <c r="I6920" s="52">
        <v>0</v>
      </c>
      <c r="J6920" s="52">
        <v>12522298.430614904</v>
      </c>
      <c r="K6920" s="52">
        <v>0</v>
      </c>
      <c r="L6920" s="52">
        <v>0</v>
      </c>
      <c r="M6920" s="53">
        <v>22397435.581755619</v>
      </c>
    </row>
    <row r="6921" spans="1:13" x14ac:dyDescent="0.4">
      <c r="A6921" s="54"/>
      <c r="B6921" s="55">
        <v>6903</v>
      </c>
      <c r="C6921" s="55">
        <v>0</v>
      </c>
      <c r="D6921" s="55">
        <v>0</v>
      </c>
      <c r="E6921" s="55">
        <v>0</v>
      </c>
      <c r="F6921" s="55">
        <v>0</v>
      </c>
      <c r="G6921" s="55">
        <v>0</v>
      </c>
      <c r="H6921" s="55">
        <v>0</v>
      </c>
      <c r="I6921" s="55">
        <v>0</v>
      </c>
      <c r="J6921" s="55">
        <v>0</v>
      </c>
      <c r="K6921" s="55">
        <v>0</v>
      </c>
      <c r="L6921" s="55">
        <v>0</v>
      </c>
      <c r="M6921" s="56">
        <v>0</v>
      </c>
    </row>
    <row r="6922" spans="1:13" x14ac:dyDescent="0.4">
      <c r="A6922" s="51"/>
      <c r="B6922" s="52">
        <v>6904</v>
      </c>
      <c r="C6922" s="52">
        <v>0</v>
      </c>
      <c r="D6922" s="52">
        <v>0</v>
      </c>
      <c r="E6922" s="52">
        <v>0</v>
      </c>
      <c r="F6922" s="52">
        <v>0</v>
      </c>
      <c r="G6922" s="52">
        <v>0</v>
      </c>
      <c r="H6922" s="52">
        <v>0</v>
      </c>
      <c r="I6922" s="52">
        <v>0</v>
      </c>
      <c r="J6922" s="52">
        <v>0</v>
      </c>
      <c r="K6922" s="52">
        <v>0</v>
      </c>
      <c r="L6922" s="52">
        <v>7175373.6257769661</v>
      </c>
      <c r="M6922" s="53">
        <v>7175373.6257769661</v>
      </c>
    </row>
    <row r="6923" spans="1:13" x14ac:dyDescent="0.4">
      <c r="A6923" s="54"/>
      <c r="B6923" s="55">
        <v>6905</v>
      </c>
      <c r="C6923" s="55">
        <v>0</v>
      </c>
      <c r="D6923" s="55">
        <v>0</v>
      </c>
      <c r="E6923" s="55">
        <v>0</v>
      </c>
      <c r="F6923" s="55">
        <v>0</v>
      </c>
      <c r="G6923" s="55">
        <v>0</v>
      </c>
      <c r="H6923" s="55">
        <v>34788902.313183546</v>
      </c>
      <c r="I6923" s="55">
        <v>0</v>
      </c>
      <c r="J6923" s="55">
        <v>10563084.518047368</v>
      </c>
      <c r="K6923" s="55">
        <v>0</v>
      </c>
      <c r="L6923" s="55">
        <v>0</v>
      </c>
      <c r="M6923" s="56">
        <v>34788902.313183546</v>
      </c>
    </row>
    <row r="6924" spans="1:13" x14ac:dyDescent="0.4">
      <c r="A6924" s="51"/>
      <c r="B6924" s="52">
        <v>6906</v>
      </c>
      <c r="C6924" s="52">
        <v>0</v>
      </c>
      <c r="D6924" s="52">
        <v>20625361.931318056</v>
      </c>
      <c r="E6924" s="52">
        <v>0</v>
      </c>
      <c r="F6924" s="52">
        <v>0</v>
      </c>
      <c r="G6924" s="52">
        <v>0</v>
      </c>
      <c r="H6924" s="52">
        <v>0</v>
      </c>
      <c r="I6924" s="52">
        <v>28601258.936316185</v>
      </c>
      <c r="J6924" s="52">
        <v>0</v>
      </c>
      <c r="K6924" s="52">
        <v>0</v>
      </c>
      <c r="L6924" s="52">
        <v>0</v>
      </c>
      <c r="M6924" s="53">
        <v>49226620.867634237</v>
      </c>
    </row>
    <row r="6925" spans="1:13" x14ac:dyDescent="0.4">
      <c r="A6925" s="54"/>
      <c r="B6925" s="55">
        <v>6907</v>
      </c>
      <c r="C6925" s="55">
        <v>0</v>
      </c>
      <c r="D6925" s="55">
        <v>0</v>
      </c>
      <c r="E6925" s="55">
        <v>0</v>
      </c>
      <c r="F6925" s="55">
        <v>0</v>
      </c>
      <c r="G6925" s="55">
        <v>0</v>
      </c>
      <c r="H6925" s="55">
        <v>0</v>
      </c>
      <c r="I6925" s="55">
        <v>0</v>
      </c>
      <c r="J6925" s="55">
        <v>42542055.941196792</v>
      </c>
      <c r="K6925" s="55">
        <v>0</v>
      </c>
      <c r="L6925" s="55">
        <v>0</v>
      </c>
      <c r="M6925" s="56">
        <v>0</v>
      </c>
    </row>
    <row r="6926" spans="1:13" x14ac:dyDescent="0.4">
      <c r="A6926" s="51"/>
      <c r="B6926" s="52">
        <v>6908</v>
      </c>
      <c r="C6926" s="52">
        <v>0</v>
      </c>
      <c r="D6926" s="52">
        <v>0</v>
      </c>
      <c r="E6926" s="52">
        <v>0</v>
      </c>
      <c r="F6926" s="52">
        <v>0</v>
      </c>
      <c r="G6926" s="52">
        <v>0</v>
      </c>
      <c r="H6926" s="52">
        <v>0</v>
      </c>
      <c r="I6926" s="52">
        <v>0</v>
      </c>
      <c r="J6926" s="52">
        <v>0</v>
      </c>
      <c r="K6926" s="52">
        <v>0</v>
      </c>
      <c r="L6926" s="52">
        <v>0</v>
      </c>
      <c r="M6926" s="53">
        <v>0</v>
      </c>
    </row>
    <row r="6927" spans="1:13" x14ac:dyDescent="0.4">
      <c r="A6927" s="54"/>
      <c r="B6927" s="55">
        <v>6909</v>
      </c>
      <c r="C6927" s="55">
        <v>0</v>
      </c>
      <c r="D6927" s="55">
        <v>0</v>
      </c>
      <c r="E6927" s="55">
        <v>0</v>
      </c>
      <c r="F6927" s="55">
        <v>0</v>
      </c>
      <c r="G6927" s="55">
        <v>0</v>
      </c>
      <c r="H6927" s="55">
        <v>0</v>
      </c>
      <c r="I6927" s="55">
        <v>0</v>
      </c>
      <c r="J6927" s="55">
        <v>0</v>
      </c>
      <c r="K6927" s="55">
        <v>0</v>
      </c>
      <c r="L6927" s="55">
        <v>0</v>
      </c>
      <c r="M6927" s="56">
        <v>0</v>
      </c>
    </row>
    <row r="6928" spans="1:13" x14ac:dyDescent="0.4">
      <c r="A6928" s="51"/>
      <c r="B6928" s="52">
        <v>6910</v>
      </c>
      <c r="C6928" s="52">
        <v>0</v>
      </c>
      <c r="D6928" s="52">
        <v>0</v>
      </c>
      <c r="E6928" s="52">
        <v>0</v>
      </c>
      <c r="F6928" s="52">
        <v>0</v>
      </c>
      <c r="G6928" s="52">
        <v>0</v>
      </c>
      <c r="H6928" s="52">
        <v>0</v>
      </c>
      <c r="I6928" s="52">
        <v>0</v>
      </c>
      <c r="J6928" s="52">
        <v>0</v>
      </c>
      <c r="K6928" s="52">
        <v>27990982.069773901</v>
      </c>
      <c r="L6928" s="52">
        <v>25548561.652515169</v>
      </c>
      <c r="M6928" s="53">
        <v>59980430.197968043</v>
      </c>
    </row>
    <row r="6929" spans="1:13" x14ac:dyDescent="0.4">
      <c r="A6929" s="54"/>
      <c r="B6929" s="55">
        <v>6911</v>
      </c>
      <c r="C6929" s="55">
        <v>0</v>
      </c>
      <c r="D6929" s="55">
        <v>0</v>
      </c>
      <c r="E6929" s="55">
        <v>0</v>
      </c>
      <c r="F6929" s="55">
        <v>0</v>
      </c>
      <c r="G6929" s="55">
        <v>0</v>
      </c>
      <c r="H6929" s="55">
        <v>0</v>
      </c>
      <c r="I6929" s="55">
        <v>310129402.59118116</v>
      </c>
      <c r="J6929" s="55">
        <v>0</v>
      </c>
      <c r="K6929" s="55">
        <v>49194583.212734118</v>
      </c>
      <c r="L6929" s="55">
        <v>0</v>
      </c>
      <c r="M6929" s="56">
        <v>359323985.80391526</v>
      </c>
    </row>
    <row r="6930" spans="1:13" x14ac:dyDescent="0.4">
      <c r="A6930" s="51"/>
      <c r="B6930" s="52">
        <v>6912</v>
      </c>
      <c r="C6930" s="52">
        <v>0</v>
      </c>
      <c r="D6930" s="52">
        <v>0</v>
      </c>
      <c r="E6930" s="52">
        <v>0</v>
      </c>
      <c r="F6930" s="52">
        <v>0</v>
      </c>
      <c r="G6930" s="52">
        <v>0</v>
      </c>
      <c r="H6930" s="52">
        <v>0</v>
      </c>
      <c r="I6930" s="52">
        <v>0</v>
      </c>
      <c r="J6930" s="52">
        <v>27223141.474814385</v>
      </c>
      <c r="K6930" s="52">
        <v>0</v>
      </c>
      <c r="L6930" s="52">
        <v>0</v>
      </c>
      <c r="M6930" s="53">
        <v>0</v>
      </c>
    </row>
    <row r="6931" spans="1:13" x14ac:dyDescent="0.4">
      <c r="A6931" s="54"/>
      <c r="B6931" s="55">
        <v>6913</v>
      </c>
      <c r="C6931" s="55">
        <v>0</v>
      </c>
      <c r="D6931" s="55">
        <v>0</v>
      </c>
      <c r="E6931" s="55">
        <v>0</v>
      </c>
      <c r="F6931" s="55">
        <v>0</v>
      </c>
      <c r="G6931" s="55">
        <v>31600400.670850441</v>
      </c>
      <c r="H6931" s="55">
        <v>7172226.2725353958</v>
      </c>
      <c r="I6931" s="55">
        <v>0</v>
      </c>
      <c r="J6931" s="55">
        <v>0</v>
      </c>
      <c r="K6931" s="55">
        <v>0</v>
      </c>
      <c r="L6931" s="55">
        <v>0</v>
      </c>
      <c r="M6931" s="56">
        <v>38772626.943385839</v>
      </c>
    </row>
    <row r="6932" spans="1:13" x14ac:dyDescent="0.4">
      <c r="A6932" s="51"/>
      <c r="B6932" s="52">
        <v>6914</v>
      </c>
      <c r="C6932" s="52">
        <v>0</v>
      </c>
      <c r="D6932" s="52">
        <v>0</v>
      </c>
      <c r="E6932" s="52">
        <v>0</v>
      </c>
      <c r="F6932" s="52">
        <v>0</v>
      </c>
      <c r="G6932" s="52">
        <v>0</v>
      </c>
      <c r="H6932" s="52">
        <v>0</v>
      </c>
      <c r="I6932" s="52">
        <v>0</v>
      </c>
      <c r="J6932" s="52">
        <v>0</v>
      </c>
      <c r="K6932" s="52">
        <v>0</v>
      </c>
      <c r="L6932" s="52">
        <v>5876210.8573335167</v>
      </c>
      <c r="M6932" s="53">
        <v>5876210.8573335167</v>
      </c>
    </row>
    <row r="6933" spans="1:13" x14ac:dyDescent="0.4">
      <c r="A6933" s="54"/>
      <c r="B6933" s="55">
        <v>6915</v>
      </c>
      <c r="C6933" s="55">
        <v>0</v>
      </c>
      <c r="D6933" s="55">
        <v>0</v>
      </c>
      <c r="E6933" s="55">
        <v>0</v>
      </c>
      <c r="F6933" s="55">
        <v>0</v>
      </c>
      <c r="G6933" s="55">
        <v>0</v>
      </c>
      <c r="H6933" s="55">
        <v>5885497.9154806621</v>
      </c>
      <c r="I6933" s="55">
        <v>0</v>
      </c>
      <c r="J6933" s="55">
        <v>0</v>
      </c>
      <c r="K6933" s="55">
        <v>0</v>
      </c>
      <c r="L6933" s="55">
        <v>0</v>
      </c>
      <c r="M6933" s="56">
        <v>5885497.9154806621</v>
      </c>
    </row>
    <row r="6934" spans="1:13" x14ac:dyDescent="0.4">
      <c r="A6934" s="51"/>
      <c r="B6934" s="52">
        <v>6916</v>
      </c>
      <c r="C6934" s="52">
        <v>0</v>
      </c>
      <c r="D6934" s="52">
        <v>0</v>
      </c>
      <c r="E6934" s="52">
        <v>0</v>
      </c>
      <c r="F6934" s="52">
        <v>0</v>
      </c>
      <c r="G6934" s="52">
        <v>0</v>
      </c>
      <c r="H6934" s="52">
        <v>0</v>
      </c>
      <c r="I6934" s="52">
        <v>28148893.708659519</v>
      </c>
      <c r="J6934" s="52">
        <v>0</v>
      </c>
      <c r="K6934" s="52">
        <v>6923048.7684321227</v>
      </c>
      <c r="L6934" s="52">
        <v>0</v>
      </c>
      <c r="M6934" s="53">
        <v>35071942.477091648</v>
      </c>
    </row>
    <row r="6935" spans="1:13" x14ac:dyDescent="0.4">
      <c r="A6935" s="54"/>
      <c r="B6935" s="55">
        <v>6917</v>
      </c>
      <c r="C6935" s="55">
        <v>0</v>
      </c>
      <c r="D6935" s="55">
        <v>0</v>
      </c>
      <c r="E6935" s="55">
        <v>12327515.843188524</v>
      </c>
      <c r="F6935" s="55">
        <v>0</v>
      </c>
      <c r="G6935" s="55">
        <v>0</v>
      </c>
      <c r="H6935" s="55">
        <v>52473453.779136106</v>
      </c>
      <c r="I6935" s="55">
        <v>8154040.1833074559</v>
      </c>
      <c r="J6935" s="55">
        <v>0</v>
      </c>
      <c r="K6935" s="55">
        <v>0</v>
      </c>
      <c r="L6935" s="55">
        <v>0</v>
      </c>
      <c r="M6935" s="56">
        <v>72955009.805632085</v>
      </c>
    </row>
    <row r="6936" spans="1:13" x14ac:dyDescent="0.4">
      <c r="A6936" s="51"/>
      <c r="B6936" s="52">
        <v>6918</v>
      </c>
      <c r="C6936" s="52">
        <v>0</v>
      </c>
      <c r="D6936" s="52">
        <v>0</v>
      </c>
      <c r="E6936" s="52">
        <v>0</v>
      </c>
      <c r="F6936" s="52">
        <v>0</v>
      </c>
      <c r="G6936" s="52">
        <v>0</v>
      </c>
      <c r="H6936" s="52">
        <v>0</v>
      </c>
      <c r="I6936" s="52">
        <v>0</v>
      </c>
      <c r="J6936" s="52">
        <v>0</v>
      </c>
      <c r="K6936" s="52">
        <v>74647547.053417787</v>
      </c>
      <c r="L6936" s="52">
        <v>29185744.943131596</v>
      </c>
      <c r="M6936" s="53">
        <v>103833291.99654938</v>
      </c>
    </row>
    <row r="6937" spans="1:13" x14ac:dyDescent="0.4">
      <c r="A6937" s="54"/>
      <c r="B6937" s="55">
        <v>6919</v>
      </c>
      <c r="C6937" s="55">
        <v>0</v>
      </c>
      <c r="D6937" s="55">
        <v>8578041.7918782048</v>
      </c>
      <c r="E6937" s="55">
        <v>0</v>
      </c>
      <c r="F6937" s="55">
        <v>0</v>
      </c>
      <c r="G6937" s="55">
        <v>0</v>
      </c>
      <c r="H6937" s="55">
        <v>9486945.7793457266</v>
      </c>
      <c r="I6937" s="55">
        <v>0</v>
      </c>
      <c r="J6937" s="55">
        <v>0</v>
      </c>
      <c r="K6937" s="55">
        <v>0</v>
      </c>
      <c r="L6937" s="55">
        <v>0</v>
      </c>
      <c r="M6937" s="56">
        <v>18064987.57122393</v>
      </c>
    </row>
    <row r="6938" spans="1:13" x14ac:dyDescent="0.4">
      <c r="A6938" s="51"/>
      <c r="B6938" s="52">
        <v>6920</v>
      </c>
      <c r="C6938" s="52">
        <v>0</v>
      </c>
      <c r="D6938" s="52">
        <v>6129589.8766564876</v>
      </c>
      <c r="E6938" s="52">
        <v>0</v>
      </c>
      <c r="F6938" s="52">
        <v>0</v>
      </c>
      <c r="G6938" s="52">
        <v>0</v>
      </c>
      <c r="H6938" s="52">
        <v>0</v>
      </c>
      <c r="I6938" s="52">
        <v>0</v>
      </c>
      <c r="J6938" s="52">
        <v>0</v>
      </c>
      <c r="K6938" s="52">
        <v>0</v>
      </c>
      <c r="L6938" s="52">
        <v>0</v>
      </c>
      <c r="M6938" s="53">
        <v>6129589.8766564876</v>
      </c>
    </row>
    <row r="6939" spans="1:13" x14ac:dyDescent="0.4">
      <c r="A6939" s="54"/>
      <c r="B6939" s="55">
        <v>6921</v>
      </c>
      <c r="C6939" s="55">
        <v>0</v>
      </c>
      <c r="D6939" s="55">
        <v>7980406.6471871044</v>
      </c>
      <c r="E6939" s="55">
        <v>0</v>
      </c>
      <c r="F6939" s="55">
        <v>0</v>
      </c>
      <c r="G6939" s="55">
        <v>0</v>
      </c>
      <c r="H6939" s="55">
        <v>0</v>
      </c>
      <c r="I6939" s="55">
        <v>0</v>
      </c>
      <c r="J6939" s="55">
        <v>0</v>
      </c>
      <c r="K6939" s="55">
        <v>0</v>
      </c>
      <c r="L6939" s="55">
        <v>0</v>
      </c>
      <c r="M6939" s="56">
        <v>7980406.6471871044</v>
      </c>
    </row>
    <row r="6940" spans="1:13" x14ac:dyDescent="0.4">
      <c r="A6940" s="51"/>
      <c r="B6940" s="52">
        <v>6922</v>
      </c>
      <c r="C6940" s="52">
        <v>0</v>
      </c>
      <c r="D6940" s="52">
        <v>0</v>
      </c>
      <c r="E6940" s="52">
        <v>0</v>
      </c>
      <c r="F6940" s="52">
        <v>0</v>
      </c>
      <c r="G6940" s="52">
        <v>0</v>
      </c>
      <c r="H6940" s="52">
        <v>0</v>
      </c>
      <c r="I6940" s="52">
        <v>0</v>
      </c>
      <c r="J6940" s="52">
        <v>0</v>
      </c>
      <c r="K6940" s="52">
        <v>0</v>
      </c>
      <c r="L6940" s="52">
        <v>8375536.82872946</v>
      </c>
      <c r="M6940" s="53">
        <v>8375536.82872946</v>
      </c>
    </row>
    <row r="6941" spans="1:13" x14ac:dyDescent="0.4">
      <c r="A6941" s="54"/>
      <c r="B6941" s="55">
        <v>6923</v>
      </c>
      <c r="C6941" s="55">
        <v>0</v>
      </c>
      <c r="D6941" s="55">
        <v>42600052.224251568</v>
      </c>
      <c r="E6941" s="55">
        <v>0</v>
      </c>
      <c r="F6941" s="55">
        <v>0</v>
      </c>
      <c r="G6941" s="55">
        <v>0</v>
      </c>
      <c r="H6941" s="55">
        <v>0</v>
      </c>
      <c r="I6941" s="55">
        <v>0</v>
      </c>
      <c r="J6941" s="55">
        <v>0</v>
      </c>
      <c r="K6941" s="55">
        <v>0</v>
      </c>
      <c r="L6941" s="55">
        <v>0</v>
      </c>
      <c r="M6941" s="56">
        <v>42600052.224251568</v>
      </c>
    </row>
    <row r="6942" spans="1:13" x14ac:dyDescent="0.4">
      <c r="A6942" s="51"/>
      <c r="B6942" s="52">
        <v>6924</v>
      </c>
      <c r="C6942" s="52">
        <v>6130653.1514023701</v>
      </c>
      <c r="D6942" s="52">
        <v>0</v>
      </c>
      <c r="E6942" s="52">
        <v>0</v>
      </c>
      <c r="F6942" s="52">
        <v>0</v>
      </c>
      <c r="G6942" s="52">
        <v>0</v>
      </c>
      <c r="H6942" s="52">
        <v>6718133.8707754323</v>
      </c>
      <c r="I6942" s="52">
        <v>0</v>
      </c>
      <c r="J6942" s="52">
        <v>0</v>
      </c>
      <c r="K6942" s="52">
        <v>0</v>
      </c>
      <c r="L6942" s="52">
        <v>0</v>
      </c>
      <c r="M6942" s="53">
        <v>12848787.022177802</v>
      </c>
    </row>
    <row r="6943" spans="1:13" x14ac:dyDescent="0.4">
      <c r="A6943" s="54"/>
      <c r="B6943" s="55">
        <v>6925</v>
      </c>
      <c r="C6943" s="55">
        <v>0</v>
      </c>
      <c r="D6943" s="55">
        <v>0</v>
      </c>
      <c r="E6943" s="55">
        <v>0</v>
      </c>
      <c r="F6943" s="55">
        <v>0</v>
      </c>
      <c r="G6943" s="55">
        <v>0</v>
      </c>
      <c r="H6943" s="55">
        <v>0</v>
      </c>
      <c r="I6943" s="55">
        <v>0</v>
      </c>
      <c r="J6943" s="55">
        <v>0</v>
      </c>
      <c r="K6943" s="55">
        <v>0</v>
      </c>
      <c r="L6943" s="55">
        <v>0</v>
      </c>
      <c r="M6943" s="56">
        <v>6500108.0303898649</v>
      </c>
    </row>
    <row r="6944" spans="1:13" x14ac:dyDescent="0.4">
      <c r="A6944" s="51"/>
      <c r="B6944" s="52">
        <v>6926</v>
      </c>
      <c r="C6944" s="52">
        <v>0</v>
      </c>
      <c r="D6944" s="52">
        <v>0</v>
      </c>
      <c r="E6944" s="52">
        <v>0</v>
      </c>
      <c r="F6944" s="52">
        <v>0</v>
      </c>
      <c r="G6944" s="52">
        <v>0</v>
      </c>
      <c r="H6944" s="52">
        <v>0</v>
      </c>
      <c r="I6944" s="52">
        <v>0</v>
      </c>
      <c r="J6944" s="52">
        <v>0</v>
      </c>
      <c r="K6944" s="52">
        <v>0</v>
      </c>
      <c r="L6944" s="52">
        <v>10040801.478452597</v>
      </c>
      <c r="M6944" s="53">
        <v>10040801.478452597</v>
      </c>
    </row>
    <row r="6945" spans="1:13" x14ac:dyDescent="0.4">
      <c r="A6945" s="54"/>
      <c r="B6945" s="55">
        <v>6927</v>
      </c>
      <c r="C6945" s="55">
        <v>0</v>
      </c>
      <c r="D6945" s="55">
        <v>0</v>
      </c>
      <c r="E6945" s="55">
        <v>0</v>
      </c>
      <c r="F6945" s="55">
        <v>0</v>
      </c>
      <c r="G6945" s="55">
        <v>0</v>
      </c>
      <c r="H6945" s="55">
        <v>0</v>
      </c>
      <c r="I6945" s="55">
        <v>0</v>
      </c>
      <c r="J6945" s="55">
        <v>0</v>
      </c>
      <c r="K6945" s="55">
        <v>0</v>
      </c>
      <c r="L6945" s="55">
        <v>0</v>
      </c>
      <c r="M6945" s="56">
        <v>0</v>
      </c>
    </row>
    <row r="6946" spans="1:13" x14ac:dyDescent="0.4">
      <c r="A6946" s="51"/>
      <c r="B6946" s="52">
        <v>6928</v>
      </c>
      <c r="C6946" s="52">
        <v>0</v>
      </c>
      <c r="D6946" s="52">
        <v>0</v>
      </c>
      <c r="E6946" s="52">
        <v>0</v>
      </c>
      <c r="F6946" s="52">
        <v>0</v>
      </c>
      <c r="G6946" s="52">
        <v>0</v>
      </c>
      <c r="H6946" s="52">
        <v>0</v>
      </c>
      <c r="I6946" s="52">
        <v>0</v>
      </c>
      <c r="J6946" s="52">
        <v>0</v>
      </c>
      <c r="K6946" s="52">
        <v>0</v>
      </c>
      <c r="L6946" s="52">
        <v>0</v>
      </c>
      <c r="M6946" s="53">
        <v>0</v>
      </c>
    </row>
    <row r="6947" spans="1:13" x14ac:dyDescent="0.4">
      <c r="A6947" s="54"/>
      <c r="B6947" s="55">
        <v>6929</v>
      </c>
      <c r="C6947" s="55">
        <v>0</v>
      </c>
      <c r="D6947" s="55">
        <v>6632369.8571853153</v>
      </c>
      <c r="E6947" s="55">
        <v>0</v>
      </c>
      <c r="F6947" s="55">
        <v>0</v>
      </c>
      <c r="G6947" s="55">
        <v>0</v>
      </c>
      <c r="H6947" s="55">
        <v>0</v>
      </c>
      <c r="I6947" s="55">
        <v>0</v>
      </c>
      <c r="J6947" s="55">
        <v>0</v>
      </c>
      <c r="K6947" s="55">
        <v>0</v>
      </c>
      <c r="L6947" s="55">
        <v>21191729.355216116</v>
      </c>
      <c r="M6947" s="56">
        <v>27824099.212401431</v>
      </c>
    </row>
    <row r="6948" spans="1:13" x14ac:dyDescent="0.4">
      <c r="A6948" s="51"/>
      <c r="B6948" s="52">
        <v>6930</v>
      </c>
      <c r="C6948" s="52">
        <v>0</v>
      </c>
      <c r="D6948" s="52">
        <v>0</v>
      </c>
      <c r="E6948" s="52">
        <v>25560640.713919617</v>
      </c>
      <c r="F6948" s="52">
        <v>0</v>
      </c>
      <c r="G6948" s="52">
        <v>0</v>
      </c>
      <c r="H6948" s="52">
        <v>0</v>
      </c>
      <c r="I6948" s="52">
        <v>0</v>
      </c>
      <c r="J6948" s="52">
        <v>25852194.507406849</v>
      </c>
      <c r="K6948" s="52">
        <v>131966940.14860439</v>
      </c>
      <c r="L6948" s="52">
        <v>0</v>
      </c>
      <c r="M6948" s="53">
        <v>157527580.86252403</v>
      </c>
    </row>
    <row r="6949" spans="1:13" x14ac:dyDescent="0.4">
      <c r="A6949" s="54"/>
      <c r="B6949" s="55">
        <v>6931</v>
      </c>
      <c r="C6949" s="55">
        <v>0</v>
      </c>
      <c r="D6949" s="55">
        <v>5859617.5045167441</v>
      </c>
      <c r="E6949" s="55">
        <v>0</v>
      </c>
      <c r="F6949" s="55">
        <v>0</v>
      </c>
      <c r="G6949" s="55">
        <v>0</v>
      </c>
      <c r="H6949" s="55">
        <v>0</v>
      </c>
      <c r="I6949" s="55">
        <v>0</v>
      </c>
      <c r="J6949" s="55">
        <v>0</v>
      </c>
      <c r="K6949" s="55">
        <v>0</v>
      </c>
      <c r="L6949" s="55">
        <v>0</v>
      </c>
      <c r="M6949" s="56">
        <v>5859617.5045167441</v>
      </c>
    </row>
    <row r="6950" spans="1:13" x14ac:dyDescent="0.4">
      <c r="A6950" s="51"/>
      <c r="B6950" s="52">
        <v>6932</v>
      </c>
      <c r="C6950" s="52">
        <v>0</v>
      </c>
      <c r="D6950" s="52">
        <v>192707051.13865685</v>
      </c>
      <c r="E6950" s="52">
        <v>0</v>
      </c>
      <c r="F6950" s="52">
        <v>0</v>
      </c>
      <c r="G6950" s="52">
        <v>0</v>
      </c>
      <c r="H6950" s="52">
        <v>0</v>
      </c>
      <c r="I6950" s="52">
        <v>0</v>
      </c>
      <c r="J6950" s="52">
        <v>0</v>
      </c>
      <c r="K6950" s="52">
        <v>0</v>
      </c>
      <c r="L6950" s="52">
        <v>0</v>
      </c>
      <c r="M6950" s="53">
        <v>192707051.13865685</v>
      </c>
    </row>
    <row r="6951" spans="1:13" x14ac:dyDescent="0.4">
      <c r="A6951" s="54"/>
      <c r="B6951" s="55">
        <v>6933</v>
      </c>
      <c r="C6951" s="55">
        <v>0</v>
      </c>
      <c r="D6951" s="55">
        <v>0</v>
      </c>
      <c r="E6951" s="55">
        <v>0</v>
      </c>
      <c r="F6951" s="55">
        <v>0</v>
      </c>
      <c r="G6951" s="55">
        <v>0</v>
      </c>
      <c r="H6951" s="55">
        <v>0</v>
      </c>
      <c r="I6951" s="55">
        <v>0</v>
      </c>
      <c r="J6951" s="55">
        <v>0</v>
      </c>
      <c r="K6951" s="55">
        <v>0</v>
      </c>
      <c r="L6951" s="55">
        <v>7922288.3662943663</v>
      </c>
      <c r="M6951" s="56">
        <v>7922288.3662943663</v>
      </c>
    </row>
    <row r="6952" spans="1:13" x14ac:dyDescent="0.4">
      <c r="A6952" s="51"/>
      <c r="B6952" s="52">
        <v>6934</v>
      </c>
      <c r="C6952" s="52">
        <v>0</v>
      </c>
      <c r="D6952" s="52">
        <v>0</v>
      </c>
      <c r="E6952" s="52">
        <v>0</v>
      </c>
      <c r="F6952" s="52">
        <v>9731362.4527084734</v>
      </c>
      <c r="G6952" s="52">
        <v>0</v>
      </c>
      <c r="H6952" s="52">
        <v>17559812.617930852</v>
      </c>
      <c r="I6952" s="52">
        <v>0</v>
      </c>
      <c r="J6952" s="52">
        <v>0</v>
      </c>
      <c r="K6952" s="52">
        <v>0</v>
      </c>
      <c r="L6952" s="52">
        <v>0</v>
      </c>
      <c r="M6952" s="53">
        <v>27291175.070639327</v>
      </c>
    </row>
    <row r="6953" spans="1:13" x14ac:dyDescent="0.4">
      <c r="A6953" s="54"/>
      <c r="B6953" s="55">
        <v>6935</v>
      </c>
      <c r="C6953" s="55">
        <v>0</v>
      </c>
      <c r="D6953" s="55">
        <v>0</v>
      </c>
      <c r="E6953" s="55">
        <v>0</v>
      </c>
      <c r="F6953" s="55">
        <v>0</v>
      </c>
      <c r="G6953" s="55">
        <v>0</v>
      </c>
      <c r="H6953" s="55">
        <v>11811452.485028256</v>
      </c>
      <c r="I6953" s="55">
        <v>0</v>
      </c>
      <c r="J6953" s="55">
        <v>0</v>
      </c>
      <c r="K6953" s="55">
        <v>0</v>
      </c>
      <c r="L6953" s="55">
        <v>6290846.0199307743</v>
      </c>
      <c r="M6953" s="56">
        <v>18102298.504959032</v>
      </c>
    </row>
    <row r="6954" spans="1:13" x14ac:dyDescent="0.4">
      <c r="A6954" s="51"/>
      <c r="B6954" s="52">
        <v>6936</v>
      </c>
      <c r="C6954" s="52">
        <v>0</v>
      </c>
      <c r="D6954" s="52">
        <v>11041124.236692475</v>
      </c>
      <c r="E6954" s="52">
        <v>0</v>
      </c>
      <c r="F6954" s="52">
        <v>41047330.759239033</v>
      </c>
      <c r="G6954" s="52">
        <v>8680469.1835206747</v>
      </c>
      <c r="H6954" s="52">
        <v>16485337.820679355</v>
      </c>
      <c r="I6954" s="52">
        <v>0</v>
      </c>
      <c r="J6954" s="52">
        <v>0</v>
      </c>
      <c r="K6954" s="52">
        <v>18643032.727870233</v>
      </c>
      <c r="L6954" s="52">
        <v>0</v>
      </c>
      <c r="M6954" s="53">
        <v>95897294.728001773</v>
      </c>
    </row>
    <row r="6955" spans="1:13" x14ac:dyDescent="0.4">
      <c r="A6955" s="54"/>
      <c r="B6955" s="55">
        <v>6937</v>
      </c>
      <c r="C6955" s="55">
        <v>0</v>
      </c>
      <c r="D6955" s="55">
        <v>0</v>
      </c>
      <c r="E6955" s="55">
        <v>0</v>
      </c>
      <c r="F6955" s="55">
        <v>0</v>
      </c>
      <c r="G6955" s="55">
        <v>0</v>
      </c>
      <c r="H6955" s="55">
        <v>0</v>
      </c>
      <c r="I6955" s="55">
        <v>0</v>
      </c>
      <c r="J6955" s="55">
        <v>0</v>
      </c>
      <c r="K6955" s="55">
        <v>48509714.304609433</v>
      </c>
      <c r="L6955" s="55">
        <v>0</v>
      </c>
      <c r="M6955" s="56">
        <v>48509714.304609433</v>
      </c>
    </row>
    <row r="6956" spans="1:13" x14ac:dyDescent="0.4">
      <c r="A6956" s="51"/>
      <c r="B6956" s="52">
        <v>6938</v>
      </c>
      <c r="C6956" s="52">
        <v>0</v>
      </c>
      <c r="D6956" s="52">
        <v>0</v>
      </c>
      <c r="E6956" s="52">
        <v>0</v>
      </c>
      <c r="F6956" s="52">
        <v>0</v>
      </c>
      <c r="G6956" s="52">
        <v>0</v>
      </c>
      <c r="H6956" s="52">
        <v>0</v>
      </c>
      <c r="I6956" s="52">
        <v>0</v>
      </c>
      <c r="J6956" s="52">
        <v>0</v>
      </c>
      <c r="K6956" s="52">
        <v>0</v>
      </c>
      <c r="L6956" s="52">
        <v>0</v>
      </c>
      <c r="M6956" s="53">
        <v>0</v>
      </c>
    </row>
    <row r="6957" spans="1:13" x14ac:dyDescent="0.4">
      <c r="A6957" s="54"/>
      <c r="B6957" s="55">
        <v>6939</v>
      </c>
      <c r="C6957" s="55">
        <v>0</v>
      </c>
      <c r="D6957" s="55">
        <v>0</v>
      </c>
      <c r="E6957" s="55">
        <v>0</v>
      </c>
      <c r="F6957" s="55">
        <v>0</v>
      </c>
      <c r="G6957" s="55">
        <v>0</v>
      </c>
      <c r="H6957" s="55">
        <v>0</v>
      </c>
      <c r="I6957" s="55">
        <v>0</v>
      </c>
      <c r="J6957" s="55">
        <v>0</v>
      </c>
      <c r="K6957" s="55">
        <v>0</v>
      </c>
      <c r="L6957" s="55">
        <v>0</v>
      </c>
      <c r="M6957" s="56">
        <v>0</v>
      </c>
    </row>
    <row r="6958" spans="1:13" x14ac:dyDescent="0.4">
      <c r="A6958" s="51"/>
      <c r="B6958" s="52">
        <v>6940</v>
      </c>
      <c r="C6958" s="52">
        <v>0</v>
      </c>
      <c r="D6958" s="52">
        <v>0</v>
      </c>
      <c r="E6958" s="52">
        <v>17957332.236484144</v>
      </c>
      <c r="F6958" s="52">
        <v>0</v>
      </c>
      <c r="G6958" s="52">
        <v>0</v>
      </c>
      <c r="H6958" s="52">
        <v>0</v>
      </c>
      <c r="I6958" s="52">
        <v>0</v>
      </c>
      <c r="J6958" s="52">
        <v>0</v>
      </c>
      <c r="K6958" s="52">
        <v>8273265.1320514753</v>
      </c>
      <c r="L6958" s="52">
        <v>238000248.13932088</v>
      </c>
      <c r="M6958" s="53">
        <v>264230845.50785649</v>
      </c>
    </row>
    <row r="6959" spans="1:13" x14ac:dyDescent="0.4">
      <c r="A6959" s="54"/>
      <c r="B6959" s="55">
        <v>6941</v>
      </c>
      <c r="C6959" s="55">
        <v>0</v>
      </c>
      <c r="D6959" s="55">
        <v>0</v>
      </c>
      <c r="E6959" s="55">
        <v>0</v>
      </c>
      <c r="F6959" s="55">
        <v>0</v>
      </c>
      <c r="G6959" s="55">
        <v>0</v>
      </c>
      <c r="H6959" s="55">
        <v>0</v>
      </c>
      <c r="I6959" s="55">
        <v>0</v>
      </c>
      <c r="J6959" s="55">
        <v>0</v>
      </c>
      <c r="K6959" s="55">
        <v>0</v>
      </c>
      <c r="L6959" s="55">
        <v>0</v>
      </c>
      <c r="M6959" s="56">
        <v>0</v>
      </c>
    </row>
    <row r="6960" spans="1:13" x14ac:dyDescent="0.4">
      <c r="A6960" s="51"/>
      <c r="B6960" s="52">
        <v>6942</v>
      </c>
      <c r="C6960" s="52">
        <v>0</v>
      </c>
      <c r="D6960" s="52">
        <v>0</v>
      </c>
      <c r="E6960" s="52">
        <v>0</v>
      </c>
      <c r="F6960" s="52">
        <v>46401997.671700403</v>
      </c>
      <c r="G6960" s="52">
        <v>0</v>
      </c>
      <c r="H6960" s="52">
        <v>0</v>
      </c>
      <c r="I6960" s="52">
        <v>0</v>
      </c>
      <c r="J6960" s="52">
        <v>0</v>
      </c>
      <c r="K6960" s="52">
        <v>0</v>
      </c>
      <c r="L6960" s="52">
        <v>0</v>
      </c>
      <c r="M6960" s="53">
        <v>46401997.671700403</v>
      </c>
    </row>
    <row r="6961" spans="1:13" x14ac:dyDescent="0.4">
      <c r="A6961" s="54"/>
      <c r="B6961" s="55">
        <v>6943</v>
      </c>
      <c r="C6961" s="55">
        <v>0</v>
      </c>
      <c r="D6961" s="55">
        <v>0</v>
      </c>
      <c r="E6961" s="55">
        <v>0</v>
      </c>
      <c r="F6961" s="55">
        <v>0</v>
      </c>
      <c r="G6961" s="55">
        <v>0</v>
      </c>
      <c r="H6961" s="55">
        <v>0</v>
      </c>
      <c r="I6961" s="55">
        <v>0</v>
      </c>
      <c r="J6961" s="55">
        <v>0</v>
      </c>
      <c r="K6961" s="55">
        <v>0</v>
      </c>
      <c r="L6961" s="55">
        <v>0</v>
      </c>
      <c r="M6961" s="56">
        <v>0</v>
      </c>
    </row>
    <row r="6962" spans="1:13" x14ac:dyDescent="0.4">
      <c r="A6962" s="51"/>
      <c r="B6962" s="52">
        <v>6944</v>
      </c>
      <c r="C6962" s="52">
        <v>11988500.267143177</v>
      </c>
      <c r="D6962" s="52">
        <v>0</v>
      </c>
      <c r="E6962" s="52">
        <v>0</v>
      </c>
      <c r="F6962" s="52">
        <v>0</v>
      </c>
      <c r="G6962" s="52">
        <v>0</v>
      </c>
      <c r="H6962" s="52">
        <v>0</v>
      </c>
      <c r="I6962" s="52">
        <v>0</v>
      </c>
      <c r="J6962" s="52">
        <v>0</v>
      </c>
      <c r="K6962" s="52">
        <v>0</v>
      </c>
      <c r="L6962" s="52">
        <v>0</v>
      </c>
      <c r="M6962" s="53">
        <v>11988500.267143177</v>
      </c>
    </row>
    <row r="6963" spans="1:13" x14ac:dyDescent="0.4">
      <c r="A6963" s="54"/>
      <c r="B6963" s="55">
        <v>6945</v>
      </c>
      <c r="C6963" s="55">
        <v>0</v>
      </c>
      <c r="D6963" s="55">
        <v>11269303.642286057</v>
      </c>
      <c r="E6963" s="55">
        <v>5902459.2851448189</v>
      </c>
      <c r="F6963" s="55">
        <v>33672571.635931253</v>
      </c>
      <c r="G6963" s="55">
        <v>0</v>
      </c>
      <c r="H6963" s="55">
        <v>0</v>
      </c>
      <c r="I6963" s="55">
        <v>0</v>
      </c>
      <c r="J6963" s="55">
        <v>0</v>
      </c>
      <c r="K6963" s="55">
        <v>10062975.412134252</v>
      </c>
      <c r="L6963" s="55">
        <v>15361024.420641121</v>
      </c>
      <c r="M6963" s="56">
        <v>76268334.396137506</v>
      </c>
    </row>
    <row r="6964" spans="1:13" x14ac:dyDescent="0.4">
      <c r="A6964" s="51"/>
      <c r="B6964" s="52">
        <v>6946</v>
      </c>
      <c r="C6964" s="52">
        <v>0</v>
      </c>
      <c r="D6964" s="52">
        <v>0</v>
      </c>
      <c r="E6964" s="52">
        <v>14704986.056089068</v>
      </c>
      <c r="F6964" s="52">
        <v>0</v>
      </c>
      <c r="G6964" s="52">
        <v>0</v>
      </c>
      <c r="H6964" s="52">
        <v>0</v>
      </c>
      <c r="I6964" s="52">
        <v>0</v>
      </c>
      <c r="J6964" s="52">
        <v>0</v>
      </c>
      <c r="K6964" s="52">
        <v>0</v>
      </c>
      <c r="L6964" s="52">
        <v>0</v>
      </c>
      <c r="M6964" s="53">
        <v>14704986.056089068</v>
      </c>
    </row>
    <row r="6965" spans="1:13" x14ac:dyDescent="0.4">
      <c r="A6965" s="54"/>
      <c r="B6965" s="55">
        <v>6947</v>
      </c>
      <c r="C6965" s="55">
        <v>0</v>
      </c>
      <c r="D6965" s="55">
        <v>0</v>
      </c>
      <c r="E6965" s="55">
        <v>0</v>
      </c>
      <c r="F6965" s="55">
        <v>0</v>
      </c>
      <c r="G6965" s="55">
        <v>0</v>
      </c>
      <c r="H6965" s="55">
        <v>0</v>
      </c>
      <c r="I6965" s="55">
        <v>0</v>
      </c>
      <c r="J6965" s="55">
        <v>0</v>
      </c>
      <c r="K6965" s="55">
        <v>0</v>
      </c>
      <c r="L6965" s="55">
        <v>0</v>
      </c>
      <c r="M6965" s="56">
        <v>0</v>
      </c>
    </row>
    <row r="6966" spans="1:13" x14ac:dyDescent="0.4">
      <c r="A6966" s="51"/>
      <c r="B6966" s="52">
        <v>6948</v>
      </c>
      <c r="C6966" s="52">
        <v>21416847.72328373</v>
      </c>
      <c r="D6966" s="52">
        <v>0</v>
      </c>
      <c r="E6966" s="52">
        <v>0</v>
      </c>
      <c r="F6966" s="52">
        <v>12207901.371892847</v>
      </c>
      <c r="G6966" s="52">
        <v>0</v>
      </c>
      <c r="H6966" s="52">
        <v>12997679.766169988</v>
      </c>
      <c r="I6966" s="52">
        <v>0</v>
      </c>
      <c r="J6966" s="52">
        <v>0</v>
      </c>
      <c r="K6966" s="52">
        <v>0</v>
      </c>
      <c r="L6966" s="52">
        <v>0</v>
      </c>
      <c r="M6966" s="53">
        <v>46622428.861346565</v>
      </c>
    </row>
    <row r="6967" spans="1:13" x14ac:dyDescent="0.4">
      <c r="A6967" s="54"/>
      <c r="B6967" s="55">
        <v>6949</v>
      </c>
      <c r="C6967" s="55">
        <v>0</v>
      </c>
      <c r="D6967" s="55">
        <v>0</v>
      </c>
      <c r="E6967" s="55">
        <v>0</v>
      </c>
      <c r="F6967" s="55">
        <v>0</v>
      </c>
      <c r="G6967" s="55">
        <v>0</v>
      </c>
      <c r="H6967" s="55">
        <v>0</v>
      </c>
      <c r="I6967" s="55">
        <v>0</v>
      </c>
      <c r="J6967" s="55">
        <v>0</v>
      </c>
      <c r="K6967" s="55">
        <v>0</v>
      </c>
      <c r="L6967" s="55">
        <v>0</v>
      </c>
      <c r="M6967" s="56">
        <v>0</v>
      </c>
    </row>
    <row r="6968" spans="1:13" x14ac:dyDescent="0.4">
      <c r="A6968" s="51"/>
      <c r="B6968" s="52">
        <v>6950</v>
      </c>
      <c r="C6968" s="52">
        <v>0</v>
      </c>
      <c r="D6968" s="52">
        <v>0</v>
      </c>
      <c r="E6968" s="52">
        <v>0</v>
      </c>
      <c r="F6968" s="52">
        <v>6195806.2715570787</v>
      </c>
      <c r="G6968" s="52">
        <v>0</v>
      </c>
      <c r="H6968" s="52">
        <v>0</v>
      </c>
      <c r="I6968" s="52">
        <v>0</v>
      </c>
      <c r="J6968" s="52">
        <v>0</v>
      </c>
      <c r="K6968" s="52">
        <v>0</v>
      </c>
      <c r="L6968" s="52">
        <v>0</v>
      </c>
      <c r="M6968" s="53">
        <v>11946337.415032629</v>
      </c>
    </row>
    <row r="6969" spans="1:13" x14ac:dyDescent="0.4">
      <c r="A6969" s="54"/>
      <c r="B6969" s="55">
        <v>6951</v>
      </c>
      <c r="C6969" s="55">
        <v>0</v>
      </c>
      <c r="D6969" s="55">
        <v>0</v>
      </c>
      <c r="E6969" s="55">
        <v>0</v>
      </c>
      <c r="F6969" s="55">
        <v>0</v>
      </c>
      <c r="G6969" s="55">
        <v>0</v>
      </c>
      <c r="H6969" s="55">
        <v>0</v>
      </c>
      <c r="I6969" s="55">
        <v>0</v>
      </c>
      <c r="J6969" s="55">
        <v>0</v>
      </c>
      <c r="K6969" s="55">
        <v>0</v>
      </c>
      <c r="L6969" s="55">
        <v>0</v>
      </c>
      <c r="M6969" s="56">
        <v>0</v>
      </c>
    </row>
    <row r="6970" spans="1:13" x14ac:dyDescent="0.4">
      <c r="A6970" s="51"/>
      <c r="B6970" s="52">
        <v>6952</v>
      </c>
      <c r="C6970" s="52">
        <v>0</v>
      </c>
      <c r="D6970" s="52">
        <v>0</v>
      </c>
      <c r="E6970" s="52">
        <v>0</v>
      </c>
      <c r="F6970" s="52">
        <v>9130328.6564974189</v>
      </c>
      <c r="G6970" s="52">
        <v>0</v>
      </c>
      <c r="H6970" s="52">
        <v>0</v>
      </c>
      <c r="I6970" s="52">
        <v>6621003.5905132266</v>
      </c>
      <c r="J6970" s="52">
        <v>7667150.2108366285</v>
      </c>
      <c r="K6970" s="52">
        <v>9024571.5430011619</v>
      </c>
      <c r="L6970" s="52">
        <v>0</v>
      </c>
      <c r="M6970" s="53">
        <v>24775903.790011808</v>
      </c>
    </row>
    <row r="6971" spans="1:13" x14ac:dyDescent="0.4">
      <c r="A6971" s="54"/>
      <c r="B6971" s="55">
        <v>6953</v>
      </c>
      <c r="C6971" s="55">
        <v>0</v>
      </c>
      <c r="D6971" s="55">
        <v>0</v>
      </c>
      <c r="E6971" s="55">
        <v>0</v>
      </c>
      <c r="F6971" s="55">
        <v>0</v>
      </c>
      <c r="G6971" s="55">
        <v>0</v>
      </c>
      <c r="H6971" s="55">
        <v>0</v>
      </c>
      <c r="I6971" s="55">
        <v>0</v>
      </c>
      <c r="J6971" s="55">
        <v>0</v>
      </c>
      <c r="K6971" s="55">
        <v>0</v>
      </c>
      <c r="L6971" s="55">
        <v>5774109.0201830585</v>
      </c>
      <c r="M6971" s="56">
        <v>5774109.0201830585</v>
      </c>
    </row>
    <row r="6972" spans="1:13" x14ac:dyDescent="0.4">
      <c r="A6972" s="51"/>
      <c r="B6972" s="52">
        <v>6954</v>
      </c>
      <c r="C6972" s="52">
        <v>0</v>
      </c>
      <c r="D6972" s="52">
        <v>0</v>
      </c>
      <c r="E6972" s="52">
        <v>0</v>
      </c>
      <c r="F6972" s="52">
        <v>7297932.4337572046</v>
      </c>
      <c r="G6972" s="52">
        <v>0</v>
      </c>
      <c r="H6972" s="52">
        <v>8033806.3159848163</v>
      </c>
      <c r="I6972" s="52">
        <v>0</v>
      </c>
      <c r="J6972" s="52">
        <v>0</v>
      </c>
      <c r="K6972" s="52">
        <v>0</v>
      </c>
      <c r="L6972" s="52">
        <v>0</v>
      </c>
      <c r="M6972" s="53">
        <v>15331738.74974202</v>
      </c>
    </row>
    <row r="6973" spans="1:13" x14ac:dyDescent="0.4">
      <c r="A6973" s="54"/>
      <c r="B6973" s="55">
        <v>6955</v>
      </c>
      <c r="C6973" s="55">
        <v>0</v>
      </c>
      <c r="D6973" s="55">
        <v>0</v>
      </c>
      <c r="E6973" s="55">
        <v>0</v>
      </c>
      <c r="F6973" s="55">
        <v>0</v>
      </c>
      <c r="G6973" s="55">
        <v>7143755.2249845695</v>
      </c>
      <c r="H6973" s="55">
        <v>0</v>
      </c>
      <c r="I6973" s="55">
        <v>0</v>
      </c>
      <c r="J6973" s="55">
        <v>0</v>
      </c>
      <c r="K6973" s="55">
        <v>0</v>
      </c>
      <c r="L6973" s="55">
        <v>0</v>
      </c>
      <c r="M6973" s="56">
        <v>7143755.2249845695</v>
      </c>
    </row>
    <row r="6974" spans="1:13" x14ac:dyDescent="0.4">
      <c r="A6974" s="51"/>
      <c r="B6974" s="52">
        <v>6956</v>
      </c>
      <c r="C6974" s="52">
        <v>0</v>
      </c>
      <c r="D6974" s="52">
        <v>0</v>
      </c>
      <c r="E6974" s="52">
        <v>0</v>
      </c>
      <c r="F6974" s="52">
        <v>0</v>
      </c>
      <c r="G6974" s="52">
        <v>0</v>
      </c>
      <c r="H6974" s="52">
        <v>0</v>
      </c>
      <c r="I6974" s="52">
        <v>0</v>
      </c>
      <c r="J6974" s="52">
        <v>0</v>
      </c>
      <c r="K6974" s="52">
        <v>0</v>
      </c>
      <c r="L6974" s="52">
        <v>0</v>
      </c>
      <c r="M6974" s="53">
        <v>0</v>
      </c>
    </row>
    <row r="6975" spans="1:13" x14ac:dyDescent="0.4">
      <c r="A6975" s="54"/>
      <c r="B6975" s="55">
        <v>6957</v>
      </c>
      <c r="C6975" s="55">
        <v>0</v>
      </c>
      <c r="D6975" s="55">
        <v>0</v>
      </c>
      <c r="E6975" s="55">
        <v>0</v>
      </c>
      <c r="F6975" s="55">
        <v>25586882.668642633</v>
      </c>
      <c r="G6975" s="55">
        <v>0</v>
      </c>
      <c r="H6975" s="55">
        <v>0</v>
      </c>
      <c r="I6975" s="55">
        <v>0</v>
      </c>
      <c r="J6975" s="55">
        <v>0</v>
      </c>
      <c r="K6975" s="55">
        <v>7307581.7089019902</v>
      </c>
      <c r="L6975" s="55">
        <v>0</v>
      </c>
      <c r="M6975" s="56">
        <v>32894464.377544623</v>
      </c>
    </row>
    <row r="6976" spans="1:13" x14ac:dyDescent="0.4">
      <c r="A6976" s="51"/>
      <c r="B6976" s="52">
        <v>6958</v>
      </c>
      <c r="C6976" s="52">
        <v>0</v>
      </c>
      <c r="D6976" s="52">
        <v>0</v>
      </c>
      <c r="E6976" s="52">
        <v>12121528.646779612</v>
      </c>
      <c r="F6976" s="52">
        <v>7956169.7335625775</v>
      </c>
      <c r="G6976" s="52">
        <v>9701308.6371973753</v>
      </c>
      <c r="H6976" s="52">
        <v>0</v>
      </c>
      <c r="I6976" s="52">
        <v>6376753.111203203</v>
      </c>
      <c r="J6976" s="52">
        <v>0</v>
      </c>
      <c r="K6976" s="52">
        <v>0</v>
      </c>
      <c r="L6976" s="52">
        <v>7204027.5600651298</v>
      </c>
      <c r="M6976" s="53">
        <v>43359787.688807897</v>
      </c>
    </row>
    <row r="6977" spans="1:13" x14ac:dyDescent="0.4">
      <c r="A6977" s="54"/>
      <c r="B6977" s="55">
        <v>6959</v>
      </c>
      <c r="C6977" s="55">
        <v>0</v>
      </c>
      <c r="D6977" s="55">
        <v>0</v>
      </c>
      <c r="E6977" s="55">
        <v>7315010.9569312381</v>
      </c>
      <c r="F6977" s="55">
        <v>0</v>
      </c>
      <c r="G6977" s="55">
        <v>0</v>
      </c>
      <c r="H6977" s="55">
        <v>0</v>
      </c>
      <c r="I6977" s="55">
        <v>0</v>
      </c>
      <c r="J6977" s="55">
        <v>0</v>
      </c>
      <c r="K6977" s="55">
        <v>0</v>
      </c>
      <c r="L6977" s="55">
        <v>0</v>
      </c>
      <c r="M6977" s="56">
        <v>7315010.9569312381</v>
      </c>
    </row>
    <row r="6978" spans="1:13" x14ac:dyDescent="0.4">
      <c r="A6978" s="51"/>
      <c r="B6978" s="52">
        <v>6960</v>
      </c>
      <c r="C6978" s="52">
        <v>0</v>
      </c>
      <c r="D6978" s="52">
        <v>0</v>
      </c>
      <c r="E6978" s="52">
        <v>0</v>
      </c>
      <c r="F6978" s="52">
        <v>0</v>
      </c>
      <c r="G6978" s="52">
        <v>0</v>
      </c>
      <c r="H6978" s="52">
        <v>0</v>
      </c>
      <c r="I6978" s="52">
        <v>0</v>
      </c>
      <c r="J6978" s="52">
        <v>0</v>
      </c>
      <c r="K6978" s="52">
        <v>5945324.1829646658</v>
      </c>
      <c r="L6978" s="52">
        <v>0</v>
      </c>
      <c r="M6978" s="53">
        <v>5945324.1829646658</v>
      </c>
    </row>
    <row r="6979" spans="1:13" x14ac:dyDescent="0.4">
      <c r="A6979" s="54"/>
      <c r="B6979" s="55">
        <v>6961</v>
      </c>
      <c r="C6979" s="55">
        <v>0</v>
      </c>
      <c r="D6979" s="55">
        <v>0</v>
      </c>
      <c r="E6979" s="55">
        <v>0</v>
      </c>
      <c r="F6979" s="55">
        <v>0</v>
      </c>
      <c r="G6979" s="55">
        <v>0</v>
      </c>
      <c r="H6979" s="55">
        <v>5766675.218880726</v>
      </c>
      <c r="I6979" s="55">
        <v>67125364.289453506</v>
      </c>
      <c r="J6979" s="55">
        <v>0</v>
      </c>
      <c r="K6979" s="55">
        <v>5794165.268031423</v>
      </c>
      <c r="L6979" s="55">
        <v>0</v>
      </c>
      <c r="M6979" s="56">
        <v>78686204.776365653</v>
      </c>
    </row>
    <row r="6980" spans="1:13" x14ac:dyDescent="0.4">
      <c r="A6980" s="51"/>
      <c r="B6980" s="52">
        <v>6962</v>
      </c>
      <c r="C6980" s="52">
        <v>0</v>
      </c>
      <c r="D6980" s="52">
        <v>0</v>
      </c>
      <c r="E6980" s="52">
        <v>6652601.8253347594</v>
      </c>
      <c r="F6980" s="52">
        <v>0</v>
      </c>
      <c r="G6980" s="52">
        <v>0</v>
      </c>
      <c r="H6980" s="52">
        <v>0</v>
      </c>
      <c r="I6980" s="52">
        <v>0</v>
      </c>
      <c r="J6980" s="52">
        <v>6800579.8375231409</v>
      </c>
      <c r="K6980" s="52">
        <v>0</v>
      </c>
      <c r="L6980" s="52">
        <v>0</v>
      </c>
      <c r="M6980" s="53">
        <v>6652601.8253347594</v>
      </c>
    </row>
    <row r="6981" spans="1:13" x14ac:dyDescent="0.4">
      <c r="A6981" s="54"/>
      <c r="B6981" s="55">
        <v>6963</v>
      </c>
      <c r="C6981" s="55">
        <v>0</v>
      </c>
      <c r="D6981" s="55">
        <v>0</v>
      </c>
      <c r="E6981" s="55">
        <v>9492941.5206229929</v>
      </c>
      <c r="F6981" s="55">
        <v>0</v>
      </c>
      <c r="G6981" s="55">
        <v>0</v>
      </c>
      <c r="H6981" s="55">
        <v>0</v>
      </c>
      <c r="I6981" s="55">
        <v>0</v>
      </c>
      <c r="J6981" s="55">
        <v>0</v>
      </c>
      <c r="K6981" s="55">
        <v>0</v>
      </c>
      <c r="L6981" s="55">
        <v>0</v>
      </c>
      <c r="M6981" s="56">
        <v>9492941.5206229929</v>
      </c>
    </row>
    <row r="6982" spans="1:13" x14ac:dyDescent="0.4">
      <c r="A6982" s="51"/>
      <c r="B6982" s="52">
        <v>6964</v>
      </c>
      <c r="C6982" s="52">
        <v>0</v>
      </c>
      <c r="D6982" s="52">
        <v>0</v>
      </c>
      <c r="E6982" s="52">
        <v>0</v>
      </c>
      <c r="F6982" s="52">
        <v>0</v>
      </c>
      <c r="G6982" s="52">
        <v>0</v>
      </c>
      <c r="H6982" s="52">
        <v>0</v>
      </c>
      <c r="I6982" s="52">
        <v>0</v>
      </c>
      <c r="J6982" s="52">
        <v>0</v>
      </c>
      <c r="K6982" s="52">
        <v>0</v>
      </c>
      <c r="L6982" s="52">
        <v>0</v>
      </c>
      <c r="M6982" s="53">
        <v>0</v>
      </c>
    </row>
    <row r="6983" spans="1:13" x14ac:dyDescent="0.4">
      <c r="A6983" s="54"/>
      <c r="B6983" s="55">
        <v>6965</v>
      </c>
      <c r="C6983" s="55">
        <v>15164925.973324029</v>
      </c>
      <c r="D6983" s="55">
        <v>0</v>
      </c>
      <c r="E6983" s="55">
        <v>0</v>
      </c>
      <c r="F6983" s="55">
        <v>0</v>
      </c>
      <c r="G6983" s="55">
        <v>0</v>
      </c>
      <c r="H6983" s="55">
        <v>0</v>
      </c>
      <c r="I6983" s="55">
        <v>0</v>
      </c>
      <c r="J6983" s="55">
        <v>0</v>
      </c>
      <c r="K6983" s="55">
        <v>0</v>
      </c>
      <c r="L6983" s="55">
        <v>0</v>
      </c>
      <c r="M6983" s="56">
        <v>15164925.973324029</v>
      </c>
    </row>
    <row r="6984" spans="1:13" x14ac:dyDescent="0.4">
      <c r="A6984" s="51"/>
      <c r="B6984" s="52">
        <v>6966</v>
      </c>
      <c r="C6984" s="52">
        <v>0</v>
      </c>
      <c r="D6984" s="52">
        <v>0</v>
      </c>
      <c r="E6984" s="52">
        <v>0</v>
      </c>
      <c r="F6984" s="52">
        <v>0</v>
      </c>
      <c r="G6984" s="52">
        <v>95404870.650530964</v>
      </c>
      <c r="H6984" s="52">
        <v>0</v>
      </c>
      <c r="I6984" s="52">
        <v>0</v>
      </c>
      <c r="J6984" s="52">
        <v>0</v>
      </c>
      <c r="K6984" s="52">
        <v>0</v>
      </c>
      <c r="L6984" s="52">
        <v>0</v>
      </c>
      <c r="M6984" s="53">
        <v>95404870.650530964</v>
      </c>
    </row>
    <row r="6985" spans="1:13" x14ac:dyDescent="0.4">
      <c r="A6985" s="54"/>
      <c r="B6985" s="55">
        <v>6967</v>
      </c>
      <c r="C6985" s="55">
        <v>0</v>
      </c>
      <c r="D6985" s="55">
        <v>0</v>
      </c>
      <c r="E6985" s="55">
        <v>0</v>
      </c>
      <c r="F6985" s="55">
        <v>0</v>
      </c>
      <c r="G6985" s="55">
        <v>0</v>
      </c>
      <c r="H6985" s="55">
        <v>0</v>
      </c>
      <c r="I6985" s="55">
        <v>0</v>
      </c>
      <c r="J6985" s="55">
        <v>0</v>
      </c>
      <c r="K6985" s="55">
        <v>0</v>
      </c>
      <c r="L6985" s="55">
        <v>0</v>
      </c>
      <c r="M6985" s="56">
        <v>0</v>
      </c>
    </row>
    <row r="6986" spans="1:13" x14ac:dyDescent="0.4">
      <c r="A6986" s="51"/>
      <c r="B6986" s="52">
        <v>6968</v>
      </c>
      <c r="C6986" s="52">
        <v>0</v>
      </c>
      <c r="D6986" s="52">
        <v>21080188.871461961</v>
      </c>
      <c r="E6986" s="52">
        <v>0</v>
      </c>
      <c r="F6986" s="52">
        <v>0</v>
      </c>
      <c r="G6986" s="52">
        <v>0</v>
      </c>
      <c r="H6986" s="52">
        <v>0</v>
      </c>
      <c r="I6986" s="52">
        <v>0</v>
      </c>
      <c r="J6986" s="52">
        <v>5835270.0916889198</v>
      </c>
      <c r="K6986" s="52">
        <v>0</v>
      </c>
      <c r="L6986" s="52">
        <v>0</v>
      </c>
      <c r="M6986" s="53">
        <v>21080188.871461961</v>
      </c>
    </row>
    <row r="6987" spans="1:13" x14ac:dyDescent="0.4">
      <c r="A6987" s="54"/>
      <c r="B6987" s="55">
        <v>6969</v>
      </c>
      <c r="C6987" s="55">
        <v>0</v>
      </c>
      <c r="D6987" s="55">
        <v>6829556.7419603486</v>
      </c>
      <c r="E6987" s="55">
        <v>0</v>
      </c>
      <c r="F6987" s="55">
        <v>16017248.684639083</v>
      </c>
      <c r="G6987" s="55">
        <v>0</v>
      </c>
      <c r="H6987" s="55">
        <v>0</v>
      </c>
      <c r="I6987" s="55">
        <v>0</v>
      </c>
      <c r="J6987" s="55">
        <v>0</v>
      </c>
      <c r="K6987" s="55">
        <v>0</v>
      </c>
      <c r="L6987" s="55">
        <v>0</v>
      </c>
      <c r="M6987" s="56">
        <v>22846805.426599432</v>
      </c>
    </row>
    <row r="6988" spans="1:13" x14ac:dyDescent="0.4">
      <c r="A6988" s="51"/>
      <c r="B6988" s="52">
        <v>6970</v>
      </c>
      <c r="C6988" s="52">
        <v>0</v>
      </c>
      <c r="D6988" s="52">
        <v>0</v>
      </c>
      <c r="E6988" s="52">
        <v>0</v>
      </c>
      <c r="F6988" s="52">
        <v>59771035.241467007</v>
      </c>
      <c r="G6988" s="52">
        <v>0</v>
      </c>
      <c r="H6988" s="52">
        <v>0</v>
      </c>
      <c r="I6988" s="52">
        <v>7551760.3674969533</v>
      </c>
      <c r="J6988" s="52">
        <v>0</v>
      </c>
      <c r="K6988" s="52">
        <v>0</v>
      </c>
      <c r="L6988" s="52">
        <v>0</v>
      </c>
      <c r="M6988" s="53">
        <v>67322795.608963966</v>
      </c>
    </row>
    <row r="6989" spans="1:13" x14ac:dyDescent="0.4">
      <c r="A6989" s="54"/>
      <c r="B6989" s="55">
        <v>6971</v>
      </c>
      <c r="C6989" s="55">
        <v>0</v>
      </c>
      <c r="D6989" s="55">
        <v>0</v>
      </c>
      <c r="E6989" s="55">
        <v>0</v>
      </c>
      <c r="F6989" s="55">
        <v>0</v>
      </c>
      <c r="G6989" s="55">
        <v>20603009.10435972</v>
      </c>
      <c r="H6989" s="55">
        <v>6570568.9630606435</v>
      </c>
      <c r="I6989" s="55">
        <v>0</v>
      </c>
      <c r="J6989" s="55">
        <v>0</v>
      </c>
      <c r="K6989" s="55">
        <v>0</v>
      </c>
      <c r="L6989" s="55">
        <v>0</v>
      </c>
      <c r="M6989" s="56">
        <v>27173578.067420363</v>
      </c>
    </row>
    <row r="6990" spans="1:13" x14ac:dyDescent="0.4">
      <c r="A6990" s="51"/>
      <c r="B6990" s="52">
        <v>6972</v>
      </c>
      <c r="C6990" s="52">
        <v>10456289.878401401</v>
      </c>
      <c r="D6990" s="52">
        <v>0</v>
      </c>
      <c r="E6990" s="52">
        <v>0</v>
      </c>
      <c r="F6990" s="52">
        <v>0</v>
      </c>
      <c r="G6990" s="52">
        <v>0</v>
      </c>
      <c r="H6990" s="52">
        <v>0</v>
      </c>
      <c r="I6990" s="52">
        <v>0</v>
      </c>
      <c r="J6990" s="52">
        <v>0</v>
      </c>
      <c r="K6990" s="52">
        <v>0</v>
      </c>
      <c r="L6990" s="52">
        <v>6109847.7450663419</v>
      </c>
      <c r="M6990" s="53">
        <v>16566137.62346774</v>
      </c>
    </row>
    <row r="6991" spans="1:13" x14ac:dyDescent="0.4">
      <c r="A6991" s="54"/>
      <c r="B6991" s="55">
        <v>6973</v>
      </c>
      <c r="C6991" s="55">
        <v>0</v>
      </c>
      <c r="D6991" s="55">
        <v>248923490.80157796</v>
      </c>
      <c r="E6991" s="55">
        <v>0</v>
      </c>
      <c r="F6991" s="55">
        <v>0</v>
      </c>
      <c r="G6991" s="55">
        <v>0</v>
      </c>
      <c r="H6991" s="55">
        <v>0</v>
      </c>
      <c r="I6991" s="55">
        <v>0</v>
      </c>
      <c r="J6991" s="55">
        <v>6950472.1703625442</v>
      </c>
      <c r="K6991" s="55">
        <v>0</v>
      </c>
      <c r="L6991" s="55">
        <v>0</v>
      </c>
      <c r="M6991" s="56">
        <v>248923490.80157796</v>
      </c>
    </row>
    <row r="6992" spans="1:13" x14ac:dyDescent="0.4">
      <c r="A6992" s="51"/>
      <c r="B6992" s="52">
        <v>6974</v>
      </c>
      <c r="C6992" s="52">
        <v>0</v>
      </c>
      <c r="D6992" s="52">
        <v>0</v>
      </c>
      <c r="E6992" s="52">
        <v>8380802.9363137316</v>
      </c>
      <c r="F6992" s="52">
        <v>0</v>
      </c>
      <c r="G6992" s="52">
        <v>0</v>
      </c>
      <c r="H6992" s="52">
        <v>0</v>
      </c>
      <c r="I6992" s="52">
        <v>0</v>
      </c>
      <c r="J6992" s="52">
        <v>0</v>
      </c>
      <c r="K6992" s="52">
        <v>0</v>
      </c>
      <c r="L6992" s="52">
        <v>0</v>
      </c>
      <c r="M6992" s="53">
        <v>8380802.9363137316</v>
      </c>
    </row>
    <row r="6993" spans="1:13" x14ac:dyDescent="0.4">
      <c r="A6993" s="54"/>
      <c r="B6993" s="55">
        <v>6975</v>
      </c>
      <c r="C6993" s="55">
        <v>0</v>
      </c>
      <c r="D6993" s="55">
        <v>0</v>
      </c>
      <c r="E6993" s="55">
        <v>6632684.215012379</v>
      </c>
      <c r="F6993" s="55">
        <v>0</v>
      </c>
      <c r="G6993" s="55">
        <v>0</v>
      </c>
      <c r="H6993" s="55">
        <v>0</v>
      </c>
      <c r="I6993" s="55">
        <v>0</v>
      </c>
      <c r="J6993" s="55">
        <v>0</v>
      </c>
      <c r="K6993" s="55">
        <v>22250756.489941631</v>
      </c>
      <c r="L6993" s="55">
        <v>0</v>
      </c>
      <c r="M6993" s="56">
        <v>28883440.704954013</v>
      </c>
    </row>
    <row r="6994" spans="1:13" x14ac:dyDescent="0.4">
      <c r="A6994" s="51"/>
      <c r="B6994" s="52">
        <v>6976</v>
      </c>
      <c r="C6994" s="52">
        <v>101685296.19510114</v>
      </c>
      <c r="D6994" s="52">
        <v>0</v>
      </c>
      <c r="E6994" s="52">
        <v>0</v>
      </c>
      <c r="F6994" s="52">
        <v>0</v>
      </c>
      <c r="G6994" s="52">
        <v>0</v>
      </c>
      <c r="H6994" s="52">
        <v>0</v>
      </c>
      <c r="I6994" s="52">
        <v>6409876.1863410994</v>
      </c>
      <c r="J6994" s="52">
        <v>0</v>
      </c>
      <c r="K6994" s="52">
        <v>0</v>
      </c>
      <c r="L6994" s="52">
        <v>6030489.0836201999</v>
      </c>
      <c r="M6994" s="53">
        <v>114125661.46506244</v>
      </c>
    </row>
    <row r="6995" spans="1:13" x14ac:dyDescent="0.4">
      <c r="A6995" s="54"/>
      <c r="B6995" s="55">
        <v>6977</v>
      </c>
      <c r="C6995" s="55">
        <v>0</v>
      </c>
      <c r="D6995" s="55">
        <v>0</v>
      </c>
      <c r="E6995" s="55">
        <v>0</v>
      </c>
      <c r="F6995" s="55">
        <v>0</v>
      </c>
      <c r="G6995" s="55">
        <v>0</v>
      </c>
      <c r="H6995" s="55">
        <v>0</v>
      </c>
      <c r="I6995" s="55">
        <v>0</v>
      </c>
      <c r="J6995" s="55">
        <v>0</v>
      </c>
      <c r="K6995" s="55">
        <v>0</v>
      </c>
      <c r="L6995" s="55">
        <v>6697810.621441232</v>
      </c>
      <c r="M6995" s="56">
        <v>6697810.621441232</v>
      </c>
    </row>
    <row r="6996" spans="1:13" x14ac:dyDescent="0.4">
      <c r="A6996" s="51"/>
      <c r="B6996" s="52">
        <v>6978</v>
      </c>
      <c r="C6996" s="52">
        <v>0</v>
      </c>
      <c r="D6996" s="52">
        <v>0</v>
      </c>
      <c r="E6996" s="52">
        <v>21371440.899981976</v>
      </c>
      <c r="F6996" s="52">
        <v>0</v>
      </c>
      <c r="G6996" s="52">
        <v>0</v>
      </c>
      <c r="H6996" s="52">
        <v>7265608.6070789071</v>
      </c>
      <c r="I6996" s="52">
        <v>0</v>
      </c>
      <c r="J6996" s="52">
        <v>0</v>
      </c>
      <c r="K6996" s="52">
        <v>0</v>
      </c>
      <c r="L6996" s="52">
        <v>53871289.280718163</v>
      </c>
      <c r="M6996" s="53">
        <v>82508338.787779033</v>
      </c>
    </row>
    <row r="6997" spans="1:13" x14ac:dyDescent="0.4">
      <c r="A6997" s="54"/>
      <c r="B6997" s="55">
        <v>6979</v>
      </c>
      <c r="C6997" s="55">
        <v>0</v>
      </c>
      <c r="D6997" s="55">
        <v>0</v>
      </c>
      <c r="E6997" s="55">
        <v>0</v>
      </c>
      <c r="F6997" s="55">
        <v>0</v>
      </c>
      <c r="G6997" s="55">
        <v>0</v>
      </c>
      <c r="H6997" s="55">
        <v>0</v>
      </c>
      <c r="I6997" s="55">
        <v>0</v>
      </c>
      <c r="J6997" s="55">
        <v>0</v>
      </c>
      <c r="K6997" s="55">
        <v>0</v>
      </c>
      <c r="L6997" s="55">
        <v>0</v>
      </c>
      <c r="M6997" s="56">
        <v>0</v>
      </c>
    </row>
    <row r="6998" spans="1:13" x14ac:dyDescent="0.4">
      <c r="A6998" s="51"/>
      <c r="B6998" s="52">
        <v>6980</v>
      </c>
      <c r="C6998" s="52">
        <v>0</v>
      </c>
      <c r="D6998" s="52">
        <v>0</v>
      </c>
      <c r="E6998" s="52">
        <v>0</v>
      </c>
      <c r="F6998" s="52">
        <v>0</v>
      </c>
      <c r="G6998" s="52">
        <v>0</v>
      </c>
      <c r="H6998" s="52">
        <v>10953827.88956606</v>
      </c>
      <c r="I6998" s="52">
        <v>0</v>
      </c>
      <c r="J6998" s="52">
        <v>0</v>
      </c>
      <c r="K6998" s="52">
        <v>0</v>
      </c>
      <c r="L6998" s="52">
        <v>0</v>
      </c>
      <c r="M6998" s="53">
        <v>10953827.88956606</v>
      </c>
    </row>
    <row r="6999" spans="1:13" x14ac:dyDescent="0.4">
      <c r="A6999" s="54"/>
      <c r="B6999" s="55">
        <v>6981</v>
      </c>
      <c r="C6999" s="55">
        <v>0</v>
      </c>
      <c r="D6999" s="55">
        <v>0</v>
      </c>
      <c r="E6999" s="55">
        <v>0</v>
      </c>
      <c r="F6999" s="55">
        <v>0</v>
      </c>
      <c r="G6999" s="55">
        <v>0</v>
      </c>
      <c r="H6999" s="55">
        <v>25993389.918789376</v>
      </c>
      <c r="I6999" s="55">
        <v>55456741.639453411</v>
      </c>
      <c r="J6999" s="55">
        <v>0</v>
      </c>
      <c r="K6999" s="55">
        <v>0</v>
      </c>
      <c r="L6999" s="55">
        <v>0</v>
      </c>
      <c r="M6999" s="56">
        <v>81450131.558242783</v>
      </c>
    </row>
    <row r="7000" spans="1:13" x14ac:dyDescent="0.4">
      <c r="A7000" s="51"/>
      <c r="B7000" s="52">
        <v>6982</v>
      </c>
      <c r="C7000" s="52">
        <v>0</v>
      </c>
      <c r="D7000" s="52">
        <v>0</v>
      </c>
      <c r="E7000" s="52">
        <v>0</v>
      </c>
      <c r="F7000" s="52">
        <v>45145143.344701812</v>
      </c>
      <c r="G7000" s="52">
        <v>0</v>
      </c>
      <c r="H7000" s="52">
        <v>0</v>
      </c>
      <c r="I7000" s="52">
        <v>0</v>
      </c>
      <c r="J7000" s="52">
        <v>0</v>
      </c>
      <c r="K7000" s="52">
        <v>0</v>
      </c>
      <c r="L7000" s="52">
        <v>0</v>
      </c>
      <c r="M7000" s="53">
        <v>45145143.344701812</v>
      </c>
    </row>
    <row r="7001" spans="1:13" x14ac:dyDescent="0.4">
      <c r="A7001" s="54"/>
      <c r="B7001" s="55">
        <v>6983</v>
      </c>
      <c r="C7001" s="55">
        <v>0</v>
      </c>
      <c r="D7001" s="55">
        <v>0</v>
      </c>
      <c r="E7001" s="55">
        <v>0</v>
      </c>
      <c r="F7001" s="55">
        <v>0</v>
      </c>
      <c r="G7001" s="55">
        <v>0</v>
      </c>
      <c r="H7001" s="55">
        <v>0</v>
      </c>
      <c r="I7001" s="55">
        <v>0</v>
      </c>
      <c r="J7001" s="55">
        <v>0</v>
      </c>
      <c r="K7001" s="55">
        <v>0</v>
      </c>
      <c r="L7001" s="55">
        <v>0</v>
      </c>
      <c r="M7001" s="56">
        <v>0</v>
      </c>
    </row>
    <row r="7002" spans="1:13" x14ac:dyDescent="0.4">
      <c r="A7002" s="51"/>
      <c r="B7002" s="52">
        <v>6984</v>
      </c>
      <c r="C7002" s="52">
        <v>0</v>
      </c>
      <c r="D7002" s="52">
        <v>0</v>
      </c>
      <c r="E7002" s="52">
        <v>0</v>
      </c>
      <c r="F7002" s="52">
        <v>0</v>
      </c>
      <c r="G7002" s="52">
        <v>0</v>
      </c>
      <c r="H7002" s="52">
        <v>0</v>
      </c>
      <c r="I7002" s="52">
        <v>0</v>
      </c>
      <c r="J7002" s="52">
        <v>0</v>
      </c>
      <c r="K7002" s="52">
        <v>0</v>
      </c>
      <c r="L7002" s="52">
        <v>0</v>
      </c>
      <c r="M7002" s="53">
        <v>0</v>
      </c>
    </row>
    <row r="7003" spans="1:13" x14ac:dyDescent="0.4">
      <c r="A7003" s="54"/>
      <c r="B7003" s="55">
        <v>6985</v>
      </c>
      <c r="C7003" s="55">
        <v>0</v>
      </c>
      <c r="D7003" s="55">
        <v>0</v>
      </c>
      <c r="E7003" s="55">
        <v>0</v>
      </c>
      <c r="F7003" s="55">
        <v>0</v>
      </c>
      <c r="G7003" s="55">
        <v>0</v>
      </c>
      <c r="H7003" s="55">
        <v>6582513.426178297</v>
      </c>
      <c r="I7003" s="55">
        <v>7066597.0726475585</v>
      </c>
      <c r="J7003" s="55">
        <v>0</v>
      </c>
      <c r="K7003" s="55">
        <v>0</v>
      </c>
      <c r="L7003" s="55">
        <v>8048534.7814941313</v>
      </c>
      <c r="M7003" s="56">
        <v>21697645.280319989</v>
      </c>
    </row>
    <row r="7004" spans="1:13" x14ac:dyDescent="0.4">
      <c r="A7004" s="51"/>
      <c r="B7004" s="52">
        <v>6986</v>
      </c>
      <c r="C7004" s="52">
        <v>0</v>
      </c>
      <c r="D7004" s="52">
        <v>0</v>
      </c>
      <c r="E7004" s="52">
        <v>0</v>
      </c>
      <c r="F7004" s="52">
        <v>0</v>
      </c>
      <c r="G7004" s="52">
        <v>0</v>
      </c>
      <c r="H7004" s="52">
        <v>0</v>
      </c>
      <c r="I7004" s="52">
        <v>0</v>
      </c>
      <c r="J7004" s="52">
        <v>6458603.1255493285</v>
      </c>
      <c r="K7004" s="52">
        <v>0</v>
      </c>
      <c r="L7004" s="52">
        <v>0</v>
      </c>
      <c r="M7004" s="53">
        <v>0</v>
      </c>
    </row>
    <row r="7005" spans="1:13" x14ac:dyDescent="0.4">
      <c r="A7005" s="54"/>
      <c r="B7005" s="55">
        <v>6987</v>
      </c>
      <c r="C7005" s="55">
        <v>0</v>
      </c>
      <c r="D7005" s="55">
        <v>11433957.08763464</v>
      </c>
      <c r="E7005" s="55">
        <v>0</v>
      </c>
      <c r="F7005" s="55">
        <v>0</v>
      </c>
      <c r="G7005" s="55">
        <v>0</v>
      </c>
      <c r="H7005" s="55">
        <v>0</v>
      </c>
      <c r="I7005" s="55">
        <v>7495481.0095584961</v>
      </c>
      <c r="J7005" s="55">
        <v>21792501.452051587</v>
      </c>
      <c r="K7005" s="55">
        <v>0</v>
      </c>
      <c r="L7005" s="55">
        <v>0</v>
      </c>
      <c r="M7005" s="56">
        <v>18929438.097193137</v>
      </c>
    </row>
    <row r="7006" spans="1:13" x14ac:dyDescent="0.4">
      <c r="A7006" s="51"/>
      <c r="B7006" s="52">
        <v>6988</v>
      </c>
      <c r="C7006" s="52">
        <v>0</v>
      </c>
      <c r="D7006" s="52">
        <v>0</v>
      </c>
      <c r="E7006" s="52">
        <v>0</v>
      </c>
      <c r="F7006" s="52">
        <v>0</v>
      </c>
      <c r="G7006" s="52">
        <v>0</v>
      </c>
      <c r="H7006" s="52">
        <v>0</v>
      </c>
      <c r="I7006" s="52">
        <v>0</v>
      </c>
      <c r="J7006" s="52">
        <v>0</v>
      </c>
      <c r="K7006" s="52">
        <v>0</v>
      </c>
      <c r="L7006" s="52">
        <v>0</v>
      </c>
      <c r="M7006" s="53">
        <v>0</v>
      </c>
    </row>
    <row r="7007" spans="1:13" x14ac:dyDescent="0.4">
      <c r="A7007" s="54"/>
      <c r="B7007" s="55">
        <v>6989</v>
      </c>
      <c r="C7007" s="55">
        <v>0</v>
      </c>
      <c r="D7007" s="55">
        <v>0</v>
      </c>
      <c r="E7007" s="55">
        <v>0</v>
      </c>
      <c r="F7007" s="55">
        <v>0</v>
      </c>
      <c r="G7007" s="55">
        <v>0</v>
      </c>
      <c r="H7007" s="55">
        <v>0</v>
      </c>
      <c r="I7007" s="55">
        <v>0</v>
      </c>
      <c r="J7007" s="55">
        <v>52543936.700298473</v>
      </c>
      <c r="K7007" s="55">
        <v>0</v>
      </c>
      <c r="L7007" s="55">
        <v>0</v>
      </c>
      <c r="M7007" s="56">
        <v>0</v>
      </c>
    </row>
    <row r="7008" spans="1:13" x14ac:dyDescent="0.4">
      <c r="A7008" s="51"/>
      <c r="B7008" s="52">
        <v>6990</v>
      </c>
      <c r="C7008" s="52">
        <v>0</v>
      </c>
      <c r="D7008" s="52">
        <v>0</v>
      </c>
      <c r="E7008" s="52">
        <v>0</v>
      </c>
      <c r="F7008" s="52">
        <v>0</v>
      </c>
      <c r="G7008" s="52">
        <v>0</v>
      </c>
      <c r="H7008" s="52">
        <v>0</v>
      </c>
      <c r="I7008" s="52">
        <v>0</v>
      </c>
      <c r="J7008" s="52">
        <v>0</v>
      </c>
      <c r="K7008" s="52">
        <v>0</v>
      </c>
      <c r="L7008" s="52">
        <v>0</v>
      </c>
      <c r="M7008" s="53">
        <v>0</v>
      </c>
    </row>
    <row r="7009" spans="1:13" x14ac:dyDescent="0.4">
      <c r="A7009" s="54"/>
      <c r="B7009" s="55">
        <v>6991</v>
      </c>
      <c r="C7009" s="55">
        <v>0</v>
      </c>
      <c r="D7009" s="55">
        <v>0</v>
      </c>
      <c r="E7009" s="55">
        <v>0</v>
      </c>
      <c r="F7009" s="55">
        <v>0</v>
      </c>
      <c r="G7009" s="55">
        <v>0</v>
      </c>
      <c r="H7009" s="55">
        <v>0</v>
      </c>
      <c r="I7009" s="55">
        <v>0</v>
      </c>
      <c r="J7009" s="55">
        <v>0</v>
      </c>
      <c r="K7009" s="55">
        <v>0</v>
      </c>
      <c r="L7009" s="55">
        <v>0</v>
      </c>
      <c r="M7009" s="56">
        <v>0</v>
      </c>
    </row>
    <row r="7010" spans="1:13" x14ac:dyDescent="0.4">
      <c r="A7010" s="51"/>
      <c r="B7010" s="52">
        <v>6992</v>
      </c>
      <c r="C7010" s="52">
        <v>12988597.519795476</v>
      </c>
      <c r="D7010" s="52">
        <v>0</v>
      </c>
      <c r="E7010" s="52">
        <v>5939278.0400502291</v>
      </c>
      <c r="F7010" s="52">
        <v>0</v>
      </c>
      <c r="G7010" s="52">
        <v>7266603.0412454484</v>
      </c>
      <c r="H7010" s="52">
        <v>0</v>
      </c>
      <c r="I7010" s="52">
        <v>18663448.587609291</v>
      </c>
      <c r="J7010" s="52">
        <v>0</v>
      </c>
      <c r="K7010" s="52">
        <v>0</v>
      </c>
      <c r="L7010" s="52">
        <v>17451745350.568958</v>
      </c>
      <c r="M7010" s="53">
        <v>17496603277.75766</v>
      </c>
    </row>
    <row r="7011" spans="1:13" x14ac:dyDescent="0.4">
      <c r="A7011" s="54"/>
      <c r="B7011" s="55">
        <v>6993</v>
      </c>
      <c r="C7011" s="55">
        <v>17667114.302933864</v>
      </c>
      <c r="D7011" s="55">
        <v>0</v>
      </c>
      <c r="E7011" s="55">
        <v>0</v>
      </c>
      <c r="F7011" s="55">
        <v>0</v>
      </c>
      <c r="G7011" s="55">
        <v>6783329.4557439741</v>
      </c>
      <c r="H7011" s="55">
        <v>0</v>
      </c>
      <c r="I7011" s="55">
        <v>0</v>
      </c>
      <c r="J7011" s="55">
        <v>0</v>
      </c>
      <c r="K7011" s="55">
        <v>0</v>
      </c>
      <c r="L7011" s="55">
        <v>0</v>
      </c>
      <c r="M7011" s="56">
        <v>24450443.75867784</v>
      </c>
    </row>
    <row r="7012" spans="1:13" x14ac:dyDescent="0.4">
      <c r="A7012" s="51"/>
      <c r="B7012" s="52">
        <v>6994</v>
      </c>
      <c r="C7012" s="52">
        <v>0</v>
      </c>
      <c r="D7012" s="52">
        <v>8438083.4463033993</v>
      </c>
      <c r="E7012" s="52">
        <v>0</v>
      </c>
      <c r="F7012" s="52">
        <v>0</v>
      </c>
      <c r="G7012" s="52">
        <v>0</v>
      </c>
      <c r="H7012" s="52">
        <v>0</v>
      </c>
      <c r="I7012" s="52">
        <v>64334150.607159734</v>
      </c>
      <c r="J7012" s="52">
        <v>0</v>
      </c>
      <c r="K7012" s="52">
        <v>0</v>
      </c>
      <c r="L7012" s="52">
        <v>0</v>
      </c>
      <c r="M7012" s="53">
        <v>72772234.053463131</v>
      </c>
    </row>
    <row r="7013" spans="1:13" x14ac:dyDescent="0.4">
      <c r="A7013" s="54"/>
      <c r="B7013" s="55">
        <v>6995</v>
      </c>
      <c r="C7013" s="55">
        <v>0</v>
      </c>
      <c r="D7013" s="55">
        <v>7374429.5104816416</v>
      </c>
      <c r="E7013" s="55">
        <v>0</v>
      </c>
      <c r="F7013" s="55">
        <v>0</v>
      </c>
      <c r="G7013" s="55">
        <v>0</v>
      </c>
      <c r="H7013" s="55">
        <v>6079138.2400072236</v>
      </c>
      <c r="I7013" s="55">
        <v>0</v>
      </c>
      <c r="J7013" s="55">
        <v>0</v>
      </c>
      <c r="K7013" s="55">
        <v>0</v>
      </c>
      <c r="L7013" s="55">
        <v>0</v>
      </c>
      <c r="M7013" s="56">
        <v>13453567.750488866</v>
      </c>
    </row>
    <row r="7014" spans="1:13" x14ac:dyDescent="0.4">
      <c r="A7014" s="51"/>
      <c r="B7014" s="52">
        <v>6996</v>
      </c>
      <c r="C7014" s="52">
        <v>0</v>
      </c>
      <c r="D7014" s="52">
        <v>0</v>
      </c>
      <c r="E7014" s="52">
        <v>0</v>
      </c>
      <c r="F7014" s="52">
        <v>7667150.2108366285</v>
      </c>
      <c r="G7014" s="52">
        <v>9275342.9877457786</v>
      </c>
      <c r="H7014" s="52">
        <v>0</v>
      </c>
      <c r="I7014" s="52">
        <v>0</v>
      </c>
      <c r="J7014" s="52">
        <v>0</v>
      </c>
      <c r="K7014" s="52">
        <v>0</v>
      </c>
      <c r="L7014" s="52">
        <v>0</v>
      </c>
      <c r="M7014" s="53">
        <v>16942493.198582407</v>
      </c>
    </row>
    <row r="7015" spans="1:13" x14ac:dyDescent="0.4">
      <c r="A7015" s="54"/>
      <c r="B7015" s="55">
        <v>6997</v>
      </c>
      <c r="C7015" s="55">
        <v>17205812.498276427</v>
      </c>
      <c r="D7015" s="55">
        <v>0</v>
      </c>
      <c r="E7015" s="55">
        <v>12828243.063219108</v>
      </c>
      <c r="F7015" s="55">
        <v>0</v>
      </c>
      <c r="G7015" s="55">
        <v>6569630.6783773378</v>
      </c>
      <c r="H7015" s="55">
        <v>0</v>
      </c>
      <c r="I7015" s="55">
        <v>0</v>
      </c>
      <c r="J7015" s="55">
        <v>0</v>
      </c>
      <c r="K7015" s="55">
        <v>0</v>
      </c>
      <c r="L7015" s="55">
        <v>0</v>
      </c>
      <c r="M7015" s="56">
        <v>36603686.239872873</v>
      </c>
    </row>
    <row r="7016" spans="1:13" x14ac:dyDescent="0.4">
      <c r="A7016" s="51"/>
      <c r="B7016" s="52">
        <v>6998</v>
      </c>
      <c r="C7016" s="52">
        <v>0</v>
      </c>
      <c r="D7016" s="52">
        <v>0</v>
      </c>
      <c r="E7016" s="52">
        <v>0</v>
      </c>
      <c r="F7016" s="52">
        <v>0</v>
      </c>
      <c r="G7016" s="52">
        <v>0</v>
      </c>
      <c r="H7016" s="52">
        <v>16264696.419421274</v>
      </c>
      <c r="I7016" s="52">
        <v>0</v>
      </c>
      <c r="J7016" s="52">
        <v>0</v>
      </c>
      <c r="K7016" s="52">
        <v>0</v>
      </c>
      <c r="L7016" s="52">
        <v>0</v>
      </c>
      <c r="M7016" s="53">
        <v>16264696.419421274</v>
      </c>
    </row>
    <row r="7017" spans="1:13" x14ac:dyDescent="0.4">
      <c r="A7017" s="54"/>
      <c r="B7017" s="55">
        <v>6999</v>
      </c>
      <c r="C7017" s="55">
        <v>6191851.5662405528</v>
      </c>
      <c r="D7017" s="55">
        <v>0</v>
      </c>
      <c r="E7017" s="55">
        <v>0</v>
      </c>
      <c r="F7017" s="55">
        <v>0</v>
      </c>
      <c r="G7017" s="55">
        <v>0</v>
      </c>
      <c r="H7017" s="55">
        <v>0</v>
      </c>
      <c r="I7017" s="55">
        <v>24318150.076585311</v>
      </c>
      <c r="J7017" s="55">
        <v>0</v>
      </c>
      <c r="K7017" s="55">
        <v>0</v>
      </c>
      <c r="L7017" s="55">
        <v>0</v>
      </c>
      <c r="M7017" s="56">
        <v>30510001.642825864</v>
      </c>
    </row>
    <row r="7018" spans="1:13" x14ac:dyDescent="0.4">
      <c r="A7018" s="51"/>
      <c r="B7018" s="52">
        <v>7000</v>
      </c>
      <c r="C7018" s="52">
        <v>0</v>
      </c>
      <c r="D7018" s="52">
        <v>0</v>
      </c>
      <c r="E7018" s="52">
        <v>0</v>
      </c>
      <c r="F7018" s="52">
        <v>0</v>
      </c>
      <c r="G7018" s="52">
        <v>0</v>
      </c>
      <c r="H7018" s="52">
        <v>0</v>
      </c>
      <c r="I7018" s="52">
        <v>0</v>
      </c>
      <c r="J7018" s="52">
        <v>0</v>
      </c>
      <c r="K7018" s="52">
        <v>0</v>
      </c>
      <c r="L7018" s="52">
        <v>0</v>
      </c>
      <c r="M7018" s="53">
        <v>0</v>
      </c>
    </row>
    <row r="7019" spans="1:13" x14ac:dyDescent="0.4">
      <c r="A7019" s="54"/>
      <c r="B7019" s="55">
        <v>7001</v>
      </c>
      <c r="C7019" s="55">
        <v>0</v>
      </c>
      <c r="D7019" s="55">
        <v>5771451.2091870699</v>
      </c>
      <c r="E7019" s="55">
        <v>0</v>
      </c>
      <c r="F7019" s="55">
        <v>0</v>
      </c>
      <c r="G7019" s="55">
        <v>0</v>
      </c>
      <c r="H7019" s="55">
        <v>0</v>
      </c>
      <c r="I7019" s="55">
        <v>0</v>
      </c>
      <c r="J7019" s="55">
        <v>0</v>
      </c>
      <c r="K7019" s="55">
        <v>0</v>
      </c>
      <c r="L7019" s="55">
        <v>0</v>
      </c>
      <c r="M7019" s="56">
        <v>5771451.2091870699</v>
      </c>
    </row>
    <row r="7020" spans="1:13" x14ac:dyDescent="0.4">
      <c r="A7020" s="51"/>
      <c r="B7020" s="52">
        <v>7002</v>
      </c>
      <c r="C7020" s="52">
        <v>38191295.181912839</v>
      </c>
      <c r="D7020" s="52">
        <v>0</v>
      </c>
      <c r="E7020" s="52">
        <v>0</v>
      </c>
      <c r="F7020" s="52">
        <v>0</v>
      </c>
      <c r="G7020" s="52">
        <v>0</v>
      </c>
      <c r="H7020" s="52">
        <v>0</v>
      </c>
      <c r="I7020" s="52">
        <v>0</v>
      </c>
      <c r="J7020" s="52">
        <v>0</v>
      </c>
      <c r="K7020" s="52">
        <v>0</v>
      </c>
      <c r="L7020" s="52">
        <v>0</v>
      </c>
      <c r="M7020" s="53">
        <v>38191295.181912839</v>
      </c>
    </row>
    <row r="7021" spans="1:13" x14ac:dyDescent="0.4">
      <c r="A7021" s="54"/>
      <c r="B7021" s="55">
        <v>7003</v>
      </c>
      <c r="C7021" s="55">
        <v>0</v>
      </c>
      <c r="D7021" s="55">
        <v>30488768.861570977</v>
      </c>
      <c r="E7021" s="55">
        <v>0</v>
      </c>
      <c r="F7021" s="55">
        <v>0</v>
      </c>
      <c r="G7021" s="55">
        <v>0</v>
      </c>
      <c r="H7021" s="55">
        <v>0</v>
      </c>
      <c r="I7021" s="55">
        <v>0</v>
      </c>
      <c r="J7021" s="55">
        <v>0</v>
      </c>
      <c r="K7021" s="55">
        <v>0</v>
      </c>
      <c r="L7021" s="55">
        <v>0</v>
      </c>
      <c r="M7021" s="56">
        <v>30488768.861570977</v>
      </c>
    </row>
    <row r="7022" spans="1:13" x14ac:dyDescent="0.4">
      <c r="A7022" s="51"/>
      <c r="B7022" s="52">
        <v>7004</v>
      </c>
      <c r="C7022" s="52">
        <v>0</v>
      </c>
      <c r="D7022" s="52">
        <v>0</v>
      </c>
      <c r="E7022" s="52">
        <v>0</v>
      </c>
      <c r="F7022" s="52">
        <v>0</v>
      </c>
      <c r="G7022" s="52">
        <v>0</v>
      </c>
      <c r="H7022" s="52">
        <v>0</v>
      </c>
      <c r="I7022" s="52">
        <v>0</v>
      </c>
      <c r="J7022" s="52">
        <v>0</v>
      </c>
      <c r="K7022" s="52">
        <v>0</v>
      </c>
      <c r="L7022" s="52">
        <v>0</v>
      </c>
      <c r="M7022" s="53">
        <v>0</v>
      </c>
    </row>
    <row r="7023" spans="1:13" x14ac:dyDescent="0.4">
      <c r="A7023" s="54"/>
      <c r="B7023" s="55">
        <v>7005</v>
      </c>
      <c r="C7023" s="55">
        <v>9353362.7300320752</v>
      </c>
      <c r="D7023" s="55">
        <v>0</v>
      </c>
      <c r="E7023" s="55">
        <v>0</v>
      </c>
      <c r="F7023" s="55">
        <v>0</v>
      </c>
      <c r="G7023" s="55">
        <v>0</v>
      </c>
      <c r="H7023" s="55">
        <v>0</v>
      </c>
      <c r="I7023" s="55">
        <v>0</v>
      </c>
      <c r="J7023" s="55">
        <v>6320495.3605654966</v>
      </c>
      <c r="K7023" s="55">
        <v>21775284.864796218</v>
      </c>
      <c r="L7023" s="55">
        <v>0</v>
      </c>
      <c r="M7023" s="56">
        <v>31128647.594828289</v>
      </c>
    </row>
    <row r="7024" spans="1:13" x14ac:dyDescent="0.4">
      <c r="A7024" s="51"/>
      <c r="B7024" s="52">
        <v>7006</v>
      </c>
      <c r="C7024" s="52">
        <v>0</v>
      </c>
      <c r="D7024" s="52">
        <v>0</v>
      </c>
      <c r="E7024" s="52">
        <v>329270997.02314556</v>
      </c>
      <c r="F7024" s="52">
        <v>0</v>
      </c>
      <c r="G7024" s="52">
        <v>0</v>
      </c>
      <c r="H7024" s="52">
        <v>0</v>
      </c>
      <c r="I7024" s="52">
        <v>0</v>
      </c>
      <c r="J7024" s="52">
        <v>0</v>
      </c>
      <c r="K7024" s="52">
        <v>0</v>
      </c>
      <c r="L7024" s="52">
        <v>0</v>
      </c>
      <c r="M7024" s="53">
        <v>329270997.02314556</v>
      </c>
    </row>
    <row r="7025" spans="1:13" x14ac:dyDescent="0.4">
      <c r="A7025" s="54"/>
      <c r="B7025" s="55">
        <v>7007</v>
      </c>
      <c r="C7025" s="55">
        <v>0</v>
      </c>
      <c r="D7025" s="55">
        <v>0</v>
      </c>
      <c r="E7025" s="55">
        <v>5750609.4485050859</v>
      </c>
      <c r="F7025" s="55">
        <v>20205985.796821132</v>
      </c>
      <c r="G7025" s="55">
        <v>253946327.57191604</v>
      </c>
      <c r="H7025" s="55">
        <v>0</v>
      </c>
      <c r="I7025" s="55">
        <v>0</v>
      </c>
      <c r="J7025" s="55">
        <v>0</v>
      </c>
      <c r="K7025" s="55">
        <v>0</v>
      </c>
      <c r="L7025" s="55">
        <v>0</v>
      </c>
      <c r="M7025" s="56">
        <v>279902922.81724226</v>
      </c>
    </row>
    <row r="7026" spans="1:13" x14ac:dyDescent="0.4">
      <c r="A7026" s="51"/>
      <c r="B7026" s="52">
        <v>7008</v>
      </c>
      <c r="C7026" s="52">
        <v>0</v>
      </c>
      <c r="D7026" s="52">
        <v>0</v>
      </c>
      <c r="E7026" s="52">
        <v>0</v>
      </c>
      <c r="F7026" s="52">
        <v>0</v>
      </c>
      <c r="G7026" s="52">
        <v>0</v>
      </c>
      <c r="H7026" s="52">
        <v>7106124.7633555988</v>
      </c>
      <c r="I7026" s="52">
        <v>0</v>
      </c>
      <c r="J7026" s="52">
        <v>0</v>
      </c>
      <c r="K7026" s="52">
        <v>21450269.48784304</v>
      </c>
      <c r="L7026" s="52">
        <v>0</v>
      </c>
      <c r="M7026" s="53">
        <v>28556394.251198638</v>
      </c>
    </row>
    <row r="7027" spans="1:13" x14ac:dyDescent="0.4">
      <c r="A7027" s="54"/>
      <c r="B7027" s="55">
        <v>7009</v>
      </c>
      <c r="C7027" s="55">
        <v>0</v>
      </c>
      <c r="D7027" s="55">
        <v>7980129.7620578641</v>
      </c>
      <c r="E7027" s="55">
        <v>0</v>
      </c>
      <c r="F7027" s="55">
        <v>0</v>
      </c>
      <c r="G7027" s="55">
        <v>0</v>
      </c>
      <c r="H7027" s="55">
        <v>0</v>
      </c>
      <c r="I7027" s="55">
        <v>0</v>
      </c>
      <c r="J7027" s="55">
        <v>0</v>
      </c>
      <c r="K7027" s="55">
        <v>11098067.826940063</v>
      </c>
      <c r="L7027" s="55">
        <v>0</v>
      </c>
      <c r="M7027" s="56">
        <v>19078197.588997927</v>
      </c>
    </row>
    <row r="7028" spans="1:13" x14ac:dyDescent="0.4">
      <c r="A7028" s="51"/>
      <c r="B7028" s="52">
        <v>7010</v>
      </c>
      <c r="C7028" s="52">
        <v>0</v>
      </c>
      <c r="D7028" s="52">
        <v>0</v>
      </c>
      <c r="E7028" s="52">
        <v>0</v>
      </c>
      <c r="F7028" s="52">
        <v>6487331.0188237745</v>
      </c>
      <c r="G7028" s="52">
        <v>0</v>
      </c>
      <c r="H7028" s="52">
        <v>0</v>
      </c>
      <c r="I7028" s="52">
        <v>6652974.0758456523</v>
      </c>
      <c r="J7028" s="52">
        <v>0</v>
      </c>
      <c r="K7028" s="52">
        <v>0</v>
      </c>
      <c r="L7028" s="52">
        <v>0</v>
      </c>
      <c r="M7028" s="53">
        <v>13140305.094669428</v>
      </c>
    </row>
    <row r="7029" spans="1:13" x14ac:dyDescent="0.4">
      <c r="A7029" s="54"/>
      <c r="B7029" s="55">
        <v>7011</v>
      </c>
      <c r="C7029" s="55">
        <v>0</v>
      </c>
      <c r="D7029" s="55">
        <v>0</v>
      </c>
      <c r="E7029" s="55">
        <v>0</v>
      </c>
      <c r="F7029" s="55">
        <v>0</v>
      </c>
      <c r="G7029" s="55">
        <v>0</v>
      </c>
      <c r="H7029" s="55">
        <v>0</v>
      </c>
      <c r="I7029" s="55">
        <v>0</v>
      </c>
      <c r="J7029" s="55">
        <v>0</v>
      </c>
      <c r="K7029" s="55">
        <v>0</v>
      </c>
      <c r="L7029" s="55">
        <v>0</v>
      </c>
      <c r="M7029" s="56">
        <v>0</v>
      </c>
    </row>
    <row r="7030" spans="1:13" x14ac:dyDescent="0.4">
      <c r="A7030" s="51"/>
      <c r="B7030" s="52">
        <v>7012</v>
      </c>
      <c r="C7030" s="52">
        <v>0</v>
      </c>
      <c r="D7030" s="52">
        <v>0</v>
      </c>
      <c r="E7030" s="52">
        <v>0</v>
      </c>
      <c r="F7030" s="52">
        <v>0</v>
      </c>
      <c r="G7030" s="52">
        <v>0</v>
      </c>
      <c r="H7030" s="52">
        <v>0</v>
      </c>
      <c r="I7030" s="52">
        <v>0</v>
      </c>
      <c r="J7030" s="52">
        <v>0</v>
      </c>
      <c r="K7030" s="52">
        <v>0</v>
      </c>
      <c r="L7030" s="52">
        <v>0</v>
      </c>
      <c r="M7030" s="53">
        <v>0</v>
      </c>
    </row>
    <row r="7031" spans="1:13" x14ac:dyDescent="0.4">
      <c r="A7031" s="54"/>
      <c r="B7031" s="55">
        <v>7013</v>
      </c>
      <c r="C7031" s="55">
        <v>6554048.0005502887</v>
      </c>
      <c r="D7031" s="55">
        <v>0</v>
      </c>
      <c r="E7031" s="55">
        <v>0</v>
      </c>
      <c r="F7031" s="55">
        <v>0</v>
      </c>
      <c r="G7031" s="55">
        <v>0</v>
      </c>
      <c r="H7031" s="55">
        <v>0</v>
      </c>
      <c r="I7031" s="55">
        <v>0</v>
      </c>
      <c r="J7031" s="55">
        <v>0</v>
      </c>
      <c r="K7031" s="55">
        <v>0</v>
      </c>
      <c r="L7031" s="55">
        <v>0</v>
      </c>
      <c r="M7031" s="56">
        <v>6554048.0005502887</v>
      </c>
    </row>
    <row r="7032" spans="1:13" x14ac:dyDescent="0.4">
      <c r="A7032" s="51"/>
      <c r="B7032" s="52">
        <v>7014</v>
      </c>
      <c r="C7032" s="52">
        <v>0</v>
      </c>
      <c r="D7032" s="52">
        <v>0</v>
      </c>
      <c r="E7032" s="52">
        <v>540681609.99176061</v>
      </c>
      <c r="F7032" s="52">
        <v>0</v>
      </c>
      <c r="G7032" s="52">
        <v>9423980.0816270765</v>
      </c>
      <c r="H7032" s="52">
        <v>0</v>
      </c>
      <c r="I7032" s="52">
        <v>0</v>
      </c>
      <c r="J7032" s="52">
        <v>0</v>
      </c>
      <c r="K7032" s="52">
        <v>0</v>
      </c>
      <c r="L7032" s="52">
        <v>5767819.1964631751</v>
      </c>
      <c r="M7032" s="53">
        <v>555873409.26985097</v>
      </c>
    </row>
    <row r="7033" spans="1:13" x14ac:dyDescent="0.4">
      <c r="A7033" s="54"/>
      <c r="B7033" s="55">
        <v>7015</v>
      </c>
      <c r="C7033" s="55">
        <v>0</v>
      </c>
      <c r="D7033" s="55">
        <v>0</v>
      </c>
      <c r="E7033" s="55">
        <v>0</v>
      </c>
      <c r="F7033" s="55">
        <v>0</v>
      </c>
      <c r="G7033" s="55">
        <v>0</v>
      </c>
      <c r="H7033" s="55">
        <v>0</v>
      </c>
      <c r="I7033" s="55">
        <v>0</v>
      </c>
      <c r="J7033" s="55">
        <v>0</v>
      </c>
      <c r="K7033" s="55">
        <v>0</v>
      </c>
      <c r="L7033" s="55">
        <v>0</v>
      </c>
      <c r="M7033" s="56">
        <v>0</v>
      </c>
    </row>
    <row r="7034" spans="1:13" x14ac:dyDescent="0.4">
      <c r="A7034" s="51"/>
      <c r="B7034" s="52">
        <v>7016</v>
      </c>
      <c r="C7034" s="52">
        <v>0</v>
      </c>
      <c r="D7034" s="52">
        <v>0</v>
      </c>
      <c r="E7034" s="52">
        <v>0</v>
      </c>
      <c r="F7034" s="52">
        <v>0</v>
      </c>
      <c r="G7034" s="52">
        <v>0</v>
      </c>
      <c r="H7034" s="52">
        <v>0</v>
      </c>
      <c r="I7034" s="52">
        <v>8910017.8965486921</v>
      </c>
      <c r="J7034" s="52">
        <v>0</v>
      </c>
      <c r="K7034" s="52">
        <v>0</v>
      </c>
      <c r="L7034" s="52">
        <v>0</v>
      </c>
      <c r="M7034" s="53">
        <v>8910017.8965486921</v>
      </c>
    </row>
    <row r="7035" spans="1:13" x14ac:dyDescent="0.4">
      <c r="A7035" s="54"/>
      <c r="B7035" s="55">
        <v>7017</v>
      </c>
      <c r="C7035" s="55">
        <v>0</v>
      </c>
      <c r="D7035" s="55">
        <v>0</v>
      </c>
      <c r="E7035" s="55">
        <v>0</v>
      </c>
      <c r="F7035" s="55">
        <v>0</v>
      </c>
      <c r="G7035" s="55">
        <v>0</v>
      </c>
      <c r="H7035" s="55">
        <v>0</v>
      </c>
      <c r="I7035" s="55">
        <v>0</v>
      </c>
      <c r="J7035" s="55">
        <v>0</v>
      </c>
      <c r="K7035" s="55">
        <v>0</v>
      </c>
      <c r="L7035" s="55">
        <v>0</v>
      </c>
      <c r="M7035" s="56">
        <v>0</v>
      </c>
    </row>
    <row r="7036" spans="1:13" x14ac:dyDescent="0.4">
      <c r="A7036" s="51"/>
      <c r="B7036" s="52">
        <v>7018</v>
      </c>
      <c r="C7036" s="52">
        <v>0</v>
      </c>
      <c r="D7036" s="52">
        <v>0</v>
      </c>
      <c r="E7036" s="52">
        <v>0</v>
      </c>
      <c r="F7036" s="52">
        <v>7064383.2238113284</v>
      </c>
      <c r="G7036" s="52">
        <v>0</v>
      </c>
      <c r="H7036" s="52">
        <v>0</v>
      </c>
      <c r="I7036" s="52">
        <v>0</v>
      </c>
      <c r="J7036" s="52">
        <v>0</v>
      </c>
      <c r="K7036" s="52">
        <v>0</v>
      </c>
      <c r="L7036" s="52">
        <v>0</v>
      </c>
      <c r="M7036" s="53">
        <v>7064383.2238113284</v>
      </c>
    </row>
    <row r="7037" spans="1:13" x14ac:dyDescent="0.4">
      <c r="A7037" s="54"/>
      <c r="B7037" s="55">
        <v>7019</v>
      </c>
      <c r="C7037" s="55">
        <v>0</v>
      </c>
      <c r="D7037" s="55">
        <v>0</v>
      </c>
      <c r="E7037" s="55">
        <v>0</v>
      </c>
      <c r="F7037" s="55">
        <v>0</v>
      </c>
      <c r="G7037" s="55">
        <v>0</v>
      </c>
      <c r="H7037" s="55">
        <v>0</v>
      </c>
      <c r="I7037" s="55">
        <v>0</v>
      </c>
      <c r="J7037" s="55">
        <v>0</v>
      </c>
      <c r="K7037" s="55">
        <v>0</v>
      </c>
      <c r="L7037" s="55">
        <v>0</v>
      </c>
      <c r="M7037" s="56">
        <v>0</v>
      </c>
    </row>
    <row r="7038" spans="1:13" x14ac:dyDescent="0.4">
      <c r="A7038" s="51"/>
      <c r="B7038" s="52">
        <v>7020</v>
      </c>
      <c r="C7038" s="52">
        <v>13965880.400383608</v>
      </c>
      <c r="D7038" s="52">
        <v>0</v>
      </c>
      <c r="E7038" s="52">
        <v>0</v>
      </c>
      <c r="F7038" s="52">
        <v>0</v>
      </c>
      <c r="G7038" s="52">
        <v>0</v>
      </c>
      <c r="H7038" s="52">
        <v>0</v>
      </c>
      <c r="I7038" s="52">
        <v>0</v>
      </c>
      <c r="J7038" s="52">
        <v>0</v>
      </c>
      <c r="K7038" s="52">
        <v>0</v>
      </c>
      <c r="L7038" s="52">
        <v>0</v>
      </c>
      <c r="M7038" s="53">
        <v>19849565.236774012</v>
      </c>
    </row>
    <row r="7039" spans="1:13" x14ac:dyDescent="0.4">
      <c r="A7039" s="54"/>
      <c r="B7039" s="55">
        <v>7021</v>
      </c>
      <c r="C7039" s="55">
        <v>0</v>
      </c>
      <c r="D7039" s="55">
        <v>0</v>
      </c>
      <c r="E7039" s="55">
        <v>0</v>
      </c>
      <c r="F7039" s="55">
        <v>0</v>
      </c>
      <c r="G7039" s="55">
        <v>0</v>
      </c>
      <c r="H7039" s="55">
        <v>0</v>
      </c>
      <c r="I7039" s="55">
        <v>0</v>
      </c>
      <c r="J7039" s="55">
        <v>0</v>
      </c>
      <c r="K7039" s="55">
        <v>0</v>
      </c>
      <c r="L7039" s="55">
        <v>0</v>
      </c>
      <c r="M7039" s="56">
        <v>0</v>
      </c>
    </row>
    <row r="7040" spans="1:13" x14ac:dyDescent="0.4">
      <c r="A7040" s="51"/>
      <c r="B7040" s="52">
        <v>7022</v>
      </c>
      <c r="C7040" s="52">
        <v>9676798.7193143386</v>
      </c>
      <c r="D7040" s="52">
        <v>0</v>
      </c>
      <c r="E7040" s="52">
        <v>8228094.7113602581</v>
      </c>
      <c r="F7040" s="52">
        <v>0</v>
      </c>
      <c r="G7040" s="52">
        <v>0</v>
      </c>
      <c r="H7040" s="52">
        <v>0</v>
      </c>
      <c r="I7040" s="52">
        <v>0</v>
      </c>
      <c r="J7040" s="52">
        <v>0</v>
      </c>
      <c r="K7040" s="52">
        <v>6656727.3983482607</v>
      </c>
      <c r="L7040" s="52">
        <v>0</v>
      </c>
      <c r="M7040" s="53">
        <v>24561620.829022855</v>
      </c>
    </row>
    <row r="7041" spans="1:13" x14ac:dyDescent="0.4">
      <c r="A7041" s="54"/>
      <c r="B7041" s="55">
        <v>7023</v>
      </c>
      <c r="C7041" s="55">
        <v>0</v>
      </c>
      <c r="D7041" s="55">
        <v>0</v>
      </c>
      <c r="E7041" s="55">
        <v>0</v>
      </c>
      <c r="F7041" s="55">
        <v>0</v>
      </c>
      <c r="G7041" s="55">
        <v>0</v>
      </c>
      <c r="H7041" s="55">
        <v>7033826.8545143101</v>
      </c>
      <c r="I7041" s="55">
        <v>0</v>
      </c>
      <c r="J7041" s="55">
        <v>0</v>
      </c>
      <c r="K7041" s="55">
        <v>0</v>
      </c>
      <c r="L7041" s="55">
        <v>0</v>
      </c>
      <c r="M7041" s="56">
        <v>7033826.8545143101</v>
      </c>
    </row>
    <row r="7042" spans="1:13" x14ac:dyDescent="0.4">
      <c r="A7042" s="51"/>
      <c r="B7042" s="52">
        <v>7024</v>
      </c>
      <c r="C7042" s="52">
        <v>0</v>
      </c>
      <c r="D7042" s="52">
        <v>0</v>
      </c>
      <c r="E7042" s="52">
        <v>0</v>
      </c>
      <c r="F7042" s="52">
        <v>17723196.36255978</v>
      </c>
      <c r="G7042" s="52">
        <v>0</v>
      </c>
      <c r="H7042" s="52">
        <v>0</v>
      </c>
      <c r="I7042" s="52">
        <v>0</v>
      </c>
      <c r="J7042" s="52">
        <v>0</v>
      </c>
      <c r="K7042" s="52">
        <v>0</v>
      </c>
      <c r="L7042" s="52">
        <v>0</v>
      </c>
      <c r="M7042" s="53">
        <v>17723196.36255978</v>
      </c>
    </row>
    <row r="7043" spans="1:13" x14ac:dyDescent="0.4">
      <c r="A7043" s="54"/>
      <c r="B7043" s="55">
        <v>7025</v>
      </c>
      <c r="C7043" s="55">
        <v>35205179.667050123</v>
      </c>
      <c r="D7043" s="55">
        <v>0</v>
      </c>
      <c r="E7043" s="55">
        <v>0</v>
      </c>
      <c r="F7043" s="55">
        <v>5859983.9514189409</v>
      </c>
      <c r="G7043" s="55">
        <v>0</v>
      </c>
      <c r="H7043" s="55">
        <v>17045201.444817923</v>
      </c>
      <c r="I7043" s="55">
        <v>0</v>
      </c>
      <c r="J7043" s="55">
        <v>0</v>
      </c>
      <c r="K7043" s="55">
        <v>0</v>
      </c>
      <c r="L7043" s="55">
        <v>0</v>
      </c>
      <c r="M7043" s="56">
        <v>150749938.74987906</v>
      </c>
    </row>
    <row r="7044" spans="1:13" x14ac:dyDescent="0.4">
      <c r="A7044" s="51"/>
      <c r="B7044" s="52">
        <v>7026</v>
      </c>
      <c r="C7044" s="52">
        <v>0</v>
      </c>
      <c r="D7044" s="52">
        <v>0</v>
      </c>
      <c r="E7044" s="52">
        <v>0</v>
      </c>
      <c r="F7044" s="52">
        <v>0</v>
      </c>
      <c r="G7044" s="52">
        <v>0</v>
      </c>
      <c r="H7044" s="52">
        <v>0</v>
      </c>
      <c r="I7044" s="52">
        <v>0</v>
      </c>
      <c r="J7044" s="52">
        <v>0</v>
      </c>
      <c r="K7044" s="52">
        <v>0</v>
      </c>
      <c r="L7044" s="52">
        <v>0</v>
      </c>
      <c r="M7044" s="53">
        <v>0</v>
      </c>
    </row>
    <row r="7045" spans="1:13" x14ac:dyDescent="0.4">
      <c r="A7045" s="54"/>
      <c r="B7045" s="55">
        <v>7027</v>
      </c>
      <c r="C7045" s="55">
        <v>0</v>
      </c>
      <c r="D7045" s="55">
        <v>0</v>
      </c>
      <c r="E7045" s="55">
        <v>0</v>
      </c>
      <c r="F7045" s="55">
        <v>0</v>
      </c>
      <c r="G7045" s="55">
        <v>0</v>
      </c>
      <c r="H7045" s="55">
        <v>12116201.658499161</v>
      </c>
      <c r="I7045" s="55">
        <v>0</v>
      </c>
      <c r="J7045" s="55">
        <v>0</v>
      </c>
      <c r="K7045" s="55">
        <v>0</v>
      </c>
      <c r="L7045" s="55">
        <v>0</v>
      </c>
      <c r="M7045" s="56">
        <v>12116201.658499161</v>
      </c>
    </row>
    <row r="7046" spans="1:13" x14ac:dyDescent="0.4">
      <c r="A7046" s="51"/>
      <c r="B7046" s="52">
        <v>7028</v>
      </c>
      <c r="C7046" s="52">
        <v>0</v>
      </c>
      <c r="D7046" s="52">
        <v>7669658.4310592236</v>
      </c>
      <c r="E7046" s="52">
        <v>0</v>
      </c>
      <c r="F7046" s="52">
        <v>0</v>
      </c>
      <c r="G7046" s="52">
        <v>0</v>
      </c>
      <c r="H7046" s="52">
        <v>0</v>
      </c>
      <c r="I7046" s="52">
        <v>0</v>
      </c>
      <c r="J7046" s="52">
        <v>0</v>
      </c>
      <c r="K7046" s="52">
        <v>0</v>
      </c>
      <c r="L7046" s="52">
        <v>0</v>
      </c>
      <c r="M7046" s="53">
        <v>7669658.4310592236</v>
      </c>
    </row>
    <row r="7047" spans="1:13" x14ac:dyDescent="0.4">
      <c r="A7047" s="54"/>
      <c r="B7047" s="55">
        <v>7029</v>
      </c>
      <c r="C7047" s="55">
        <v>0</v>
      </c>
      <c r="D7047" s="55">
        <v>0</v>
      </c>
      <c r="E7047" s="55">
        <v>0</v>
      </c>
      <c r="F7047" s="55">
        <v>0</v>
      </c>
      <c r="G7047" s="55">
        <v>0</v>
      </c>
      <c r="H7047" s="55">
        <v>0</v>
      </c>
      <c r="I7047" s="55">
        <v>0</v>
      </c>
      <c r="J7047" s="55">
        <v>0</v>
      </c>
      <c r="K7047" s="55">
        <v>0</v>
      </c>
      <c r="L7047" s="55">
        <v>0</v>
      </c>
      <c r="M7047" s="56">
        <v>0</v>
      </c>
    </row>
    <row r="7048" spans="1:13" x14ac:dyDescent="0.4">
      <c r="A7048" s="51"/>
      <c r="B7048" s="52">
        <v>7030</v>
      </c>
      <c r="C7048" s="52">
        <v>0</v>
      </c>
      <c r="D7048" s="52">
        <v>0</v>
      </c>
      <c r="E7048" s="52">
        <v>0</v>
      </c>
      <c r="F7048" s="52">
        <v>0</v>
      </c>
      <c r="G7048" s="52">
        <v>0</v>
      </c>
      <c r="H7048" s="52">
        <v>0</v>
      </c>
      <c r="I7048" s="52">
        <v>0</v>
      </c>
      <c r="J7048" s="52">
        <v>0</v>
      </c>
      <c r="K7048" s="52">
        <v>0</v>
      </c>
      <c r="L7048" s="52">
        <v>0</v>
      </c>
      <c r="M7048" s="53">
        <v>0</v>
      </c>
    </row>
    <row r="7049" spans="1:13" x14ac:dyDescent="0.4">
      <c r="A7049" s="54"/>
      <c r="B7049" s="55">
        <v>7031</v>
      </c>
      <c r="C7049" s="55">
        <v>0</v>
      </c>
      <c r="D7049" s="55">
        <v>0</v>
      </c>
      <c r="E7049" s="55">
        <v>21779169.018341266</v>
      </c>
      <c r="F7049" s="55">
        <v>0</v>
      </c>
      <c r="G7049" s="55">
        <v>0</v>
      </c>
      <c r="H7049" s="55">
        <v>0</v>
      </c>
      <c r="I7049" s="55">
        <v>0</v>
      </c>
      <c r="J7049" s="55">
        <v>0</v>
      </c>
      <c r="K7049" s="55">
        <v>0</v>
      </c>
      <c r="L7049" s="55">
        <v>0</v>
      </c>
      <c r="M7049" s="56">
        <v>21779169.018341266</v>
      </c>
    </row>
    <row r="7050" spans="1:13" x14ac:dyDescent="0.4">
      <c r="A7050" s="51"/>
      <c r="B7050" s="52">
        <v>7032</v>
      </c>
      <c r="C7050" s="52">
        <v>0</v>
      </c>
      <c r="D7050" s="52">
        <v>0</v>
      </c>
      <c r="E7050" s="52">
        <v>0</v>
      </c>
      <c r="F7050" s="52">
        <v>0</v>
      </c>
      <c r="G7050" s="52">
        <v>0</v>
      </c>
      <c r="H7050" s="52">
        <v>0</v>
      </c>
      <c r="I7050" s="52">
        <v>0</v>
      </c>
      <c r="J7050" s="52">
        <v>6572566.9686811166</v>
      </c>
      <c r="K7050" s="52">
        <v>0</v>
      </c>
      <c r="L7050" s="52">
        <v>0</v>
      </c>
      <c r="M7050" s="53">
        <v>0</v>
      </c>
    </row>
    <row r="7051" spans="1:13" x14ac:dyDescent="0.4">
      <c r="A7051" s="54"/>
      <c r="B7051" s="55">
        <v>7033</v>
      </c>
      <c r="C7051" s="55">
        <v>0</v>
      </c>
      <c r="D7051" s="55">
        <v>0</v>
      </c>
      <c r="E7051" s="55">
        <v>0</v>
      </c>
      <c r="F7051" s="55">
        <v>0</v>
      </c>
      <c r="G7051" s="55">
        <v>0</v>
      </c>
      <c r="H7051" s="55">
        <v>0</v>
      </c>
      <c r="I7051" s="55">
        <v>0</v>
      </c>
      <c r="J7051" s="55">
        <v>0</v>
      </c>
      <c r="K7051" s="55">
        <v>0</v>
      </c>
      <c r="L7051" s="55">
        <v>0</v>
      </c>
      <c r="M7051" s="56">
        <v>26209612.260527957</v>
      </c>
    </row>
    <row r="7052" spans="1:13" x14ac:dyDescent="0.4">
      <c r="A7052" s="51"/>
      <c r="B7052" s="52">
        <v>7034</v>
      </c>
      <c r="C7052" s="52">
        <v>0</v>
      </c>
      <c r="D7052" s="52">
        <v>0</v>
      </c>
      <c r="E7052" s="52">
        <v>0</v>
      </c>
      <c r="F7052" s="52">
        <v>8281333.8888145182</v>
      </c>
      <c r="G7052" s="52">
        <v>0</v>
      </c>
      <c r="H7052" s="52">
        <v>0</v>
      </c>
      <c r="I7052" s="52">
        <v>0</v>
      </c>
      <c r="J7052" s="52">
        <v>0</v>
      </c>
      <c r="K7052" s="52">
        <v>0</v>
      </c>
      <c r="L7052" s="52">
        <v>37388055.2338112</v>
      </c>
      <c r="M7052" s="53">
        <v>45669389.122625709</v>
      </c>
    </row>
    <row r="7053" spans="1:13" x14ac:dyDescent="0.4">
      <c r="A7053" s="54"/>
      <c r="B7053" s="55">
        <v>7035</v>
      </c>
      <c r="C7053" s="55">
        <v>0</v>
      </c>
      <c r="D7053" s="55">
        <v>0</v>
      </c>
      <c r="E7053" s="55">
        <v>0</v>
      </c>
      <c r="F7053" s="55">
        <v>0</v>
      </c>
      <c r="G7053" s="55">
        <v>0</v>
      </c>
      <c r="H7053" s="55">
        <v>8945864.5909632985</v>
      </c>
      <c r="I7053" s="55">
        <v>0</v>
      </c>
      <c r="J7053" s="55">
        <v>0</v>
      </c>
      <c r="K7053" s="55">
        <v>0</v>
      </c>
      <c r="L7053" s="55">
        <v>0</v>
      </c>
      <c r="M7053" s="56">
        <v>8945864.5909632985</v>
      </c>
    </row>
    <row r="7054" spans="1:13" x14ac:dyDescent="0.4">
      <c r="A7054" s="51"/>
      <c r="B7054" s="52">
        <v>7036</v>
      </c>
      <c r="C7054" s="52">
        <v>0</v>
      </c>
      <c r="D7054" s="52">
        <v>0</v>
      </c>
      <c r="E7054" s="52">
        <v>0</v>
      </c>
      <c r="F7054" s="52">
        <v>30316492.677100152</v>
      </c>
      <c r="G7054" s="52">
        <v>0</v>
      </c>
      <c r="H7054" s="52">
        <v>6772939.5216947617</v>
      </c>
      <c r="I7054" s="52">
        <v>0</v>
      </c>
      <c r="J7054" s="52">
        <v>0</v>
      </c>
      <c r="K7054" s="52">
        <v>0</v>
      </c>
      <c r="L7054" s="52">
        <v>0</v>
      </c>
      <c r="M7054" s="53">
        <v>37089432.198794909</v>
      </c>
    </row>
    <row r="7055" spans="1:13" x14ac:dyDescent="0.4">
      <c r="A7055" s="54"/>
      <c r="B7055" s="55">
        <v>7037</v>
      </c>
      <c r="C7055" s="55">
        <v>5878884.3099353621</v>
      </c>
      <c r="D7055" s="55">
        <v>0</v>
      </c>
      <c r="E7055" s="55">
        <v>0</v>
      </c>
      <c r="F7055" s="55">
        <v>0</v>
      </c>
      <c r="G7055" s="55">
        <v>0</v>
      </c>
      <c r="H7055" s="55">
        <v>0</v>
      </c>
      <c r="I7055" s="55">
        <v>0</v>
      </c>
      <c r="J7055" s="55">
        <v>0</v>
      </c>
      <c r="K7055" s="55">
        <v>0</v>
      </c>
      <c r="L7055" s="55">
        <v>0</v>
      </c>
      <c r="M7055" s="56">
        <v>5878884.3099353621</v>
      </c>
    </row>
    <row r="7056" spans="1:13" x14ac:dyDescent="0.4">
      <c r="A7056" s="51"/>
      <c r="B7056" s="52">
        <v>7038</v>
      </c>
      <c r="C7056" s="52">
        <v>0</v>
      </c>
      <c r="D7056" s="52">
        <v>0</v>
      </c>
      <c r="E7056" s="52">
        <v>0</v>
      </c>
      <c r="F7056" s="52">
        <v>0</v>
      </c>
      <c r="G7056" s="52">
        <v>5937063.1893848302</v>
      </c>
      <c r="H7056" s="52">
        <v>0</v>
      </c>
      <c r="I7056" s="52">
        <v>0</v>
      </c>
      <c r="J7056" s="52">
        <v>0</v>
      </c>
      <c r="K7056" s="52">
        <v>0</v>
      </c>
      <c r="L7056" s="52">
        <v>0</v>
      </c>
      <c r="M7056" s="53">
        <v>5937063.1893848302</v>
      </c>
    </row>
    <row r="7057" spans="1:13" x14ac:dyDescent="0.4">
      <c r="A7057" s="54"/>
      <c r="B7057" s="55">
        <v>7039</v>
      </c>
      <c r="C7057" s="55">
        <v>0</v>
      </c>
      <c r="D7057" s="55">
        <v>0</v>
      </c>
      <c r="E7057" s="55">
        <v>0</v>
      </c>
      <c r="F7057" s="55">
        <v>0</v>
      </c>
      <c r="G7057" s="55">
        <v>0</v>
      </c>
      <c r="H7057" s="55">
        <v>0</v>
      </c>
      <c r="I7057" s="55">
        <v>0</v>
      </c>
      <c r="J7057" s="55">
        <v>0</v>
      </c>
      <c r="K7057" s="55">
        <v>0</v>
      </c>
      <c r="L7057" s="55">
        <v>0</v>
      </c>
      <c r="M7057" s="56">
        <v>0</v>
      </c>
    </row>
    <row r="7058" spans="1:13" x14ac:dyDescent="0.4">
      <c r="A7058" s="51"/>
      <c r="B7058" s="52">
        <v>7040</v>
      </c>
      <c r="C7058" s="52">
        <v>0</v>
      </c>
      <c r="D7058" s="52">
        <v>0</v>
      </c>
      <c r="E7058" s="52">
        <v>0</v>
      </c>
      <c r="F7058" s="52">
        <v>0</v>
      </c>
      <c r="G7058" s="52">
        <v>0</v>
      </c>
      <c r="H7058" s="52">
        <v>0</v>
      </c>
      <c r="I7058" s="52">
        <v>0</v>
      </c>
      <c r="J7058" s="52">
        <v>0</v>
      </c>
      <c r="K7058" s="52">
        <v>0</v>
      </c>
      <c r="L7058" s="52">
        <v>0</v>
      </c>
      <c r="M7058" s="53">
        <v>0</v>
      </c>
    </row>
    <row r="7059" spans="1:13" x14ac:dyDescent="0.4">
      <c r="A7059" s="54"/>
      <c r="B7059" s="55">
        <v>7041</v>
      </c>
      <c r="C7059" s="55">
        <v>0</v>
      </c>
      <c r="D7059" s="55">
        <v>0</v>
      </c>
      <c r="E7059" s="55">
        <v>0</v>
      </c>
      <c r="F7059" s="55">
        <v>0</v>
      </c>
      <c r="G7059" s="55">
        <v>0</v>
      </c>
      <c r="H7059" s="55">
        <v>8616289.2786113247</v>
      </c>
      <c r="I7059" s="55">
        <v>0</v>
      </c>
      <c r="J7059" s="55">
        <v>0</v>
      </c>
      <c r="K7059" s="55">
        <v>0</v>
      </c>
      <c r="L7059" s="55">
        <v>0</v>
      </c>
      <c r="M7059" s="56">
        <v>8616289.2786113247</v>
      </c>
    </row>
    <row r="7060" spans="1:13" x14ac:dyDescent="0.4">
      <c r="A7060" s="51"/>
      <c r="B7060" s="52">
        <v>7042</v>
      </c>
      <c r="C7060" s="52">
        <v>0</v>
      </c>
      <c r="D7060" s="52">
        <v>0</v>
      </c>
      <c r="E7060" s="52">
        <v>0</v>
      </c>
      <c r="F7060" s="52">
        <v>0</v>
      </c>
      <c r="G7060" s="52">
        <v>0</v>
      </c>
      <c r="H7060" s="52">
        <v>0</v>
      </c>
      <c r="I7060" s="52">
        <v>0</v>
      </c>
      <c r="J7060" s="52">
        <v>0</v>
      </c>
      <c r="K7060" s="52">
        <v>0</v>
      </c>
      <c r="L7060" s="52">
        <v>0</v>
      </c>
      <c r="M7060" s="53">
        <v>0</v>
      </c>
    </row>
    <row r="7061" spans="1:13" x14ac:dyDescent="0.4">
      <c r="A7061" s="54"/>
      <c r="B7061" s="55">
        <v>7043</v>
      </c>
      <c r="C7061" s="55">
        <v>0</v>
      </c>
      <c r="D7061" s="55">
        <v>9714374.7709713429</v>
      </c>
      <c r="E7061" s="55">
        <v>0</v>
      </c>
      <c r="F7061" s="55">
        <v>0</v>
      </c>
      <c r="G7061" s="55">
        <v>0</v>
      </c>
      <c r="H7061" s="55">
        <v>16834635.657874793</v>
      </c>
      <c r="I7061" s="55">
        <v>0</v>
      </c>
      <c r="J7061" s="55">
        <v>0</v>
      </c>
      <c r="K7061" s="55">
        <v>0</v>
      </c>
      <c r="L7061" s="55">
        <v>0</v>
      </c>
      <c r="M7061" s="56">
        <v>26549010.428846136</v>
      </c>
    </row>
    <row r="7062" spans="1:13" x14ac:dyDescent="0.4">
      <c r="A7062" s="51"/>
      <c r="B7062" s="52">
        <v>7044</v>
      </c>
      <c r="C7062" s="52">
        <v>0</v>
      </c>
      <c r="D7062" s="52">
        <v>0</v>
      </c>
      <c r="E7062" s="52">
        <v>604088060.25868225</v>
      </c>
      <c r="F7062" s="52">
        <v>0</v>
      </c>
      <c r="G7062" s="52">
        <v>0</v>
      </c>
      <c r="H7062" s="52">
        <v>0</v>
      </c>
      <c r="I7062" s="52">
        <v>0</v>
      </c>
      <c r="J7062" s="52">
        <v>0</v>
      </c>
      <c r="K7062" s="52">
        <v>0</v>
      </c>
      <c r="L7062" s="52">
        <v>0</v>
      </c>
      <c r="M7062" s="53">
        <v>604088060.25868225</v>
      </c>
    </row>
    <row r="7063" spans="1:13" x14ac:dyDescent="0.4">
      <c r="A7063" s="54"/>
      <c r="B7063" s="55">
        <v>7045</v>
      </c>
      <c r="C7063" s="55">
        <v>0</v>
      </c>
      <c r="D7063" s="55">
        <v>0</v>
      </c>
      <c r="E7063" s="55">
        <v>0</v>
      </c>
      <c r="F7063" s="55">
        <v>0</v>
      </c>
      <c r="G7063" s="55">
        <v>0</v>
      </c>
      <c r="H7063" s="55">
        <v>0</v>
      </c>
      <c r="I7063" s="55">
        <v>0</v>
      </c>
      <c r="J7063" s="55">
        <v>0</v>
      </c>
      <c r="K7063" s="55">
        <v>300638069.06936026</v>
      </c>
      <c r="L7063" s="55">
        <v>0</v>
      </c>
      <c r="M7063" s="56">
        <v>300638069.06936026</v>
      </c>
    </row>
    <row r="7064" spans="1:13" x14ac:dyDescent="0.4">
      <c r="A7064" s="51"/>
      <c r="B7064" s="52">
        <v>7046</v>
      </c>
      <c r="C7064" s="52">
        <v>0</v>
      </c>
      <c r="D7064" s="52">
        <v>0</v>
      </c>
      <c r="E7064" s="52">
        <v>0</v>
      </c>
      <c r="F7064" s="52">
        <v>0</v>
      </c>
      <c r="G7064" s="52">
        <v>0</v>
      </c>
      <c r="H7064" s="52">
        <v>6655433.1086927317</v>
      </c>
      <c r="I7064" s="52">
        <v>0</v>
      </c>
      <c r="J7064" s="52">
        <v>0</v>
      </c>
      <c r="K7064" s="52">
        <v>0</v>
      </c>
      <c r="L7064" s="52">
        <v>0</v>
      </c>
      <c r="M7064" s="53">
        <v>6655433.1086927317</v>
      </c>
    </row>
    <row r="7065" spans="1:13" x14ac:dyDescent="0.4">
      <c r="A7065" s="54"/>
      <c r="B7065" s="55">
        <v>7047</v>
      </c>
      <c r="C7065" s="55">
        <v>0</v>
      </c>
      <c r="D7065" s="55">
        <v>0</v>
      </c>
      <c r="E7065" s="55">
        <v>0</v>
      </c>
      <c r="F7065" s="55">
        <v>0</v>
      </c>
      <c r="G7065" s="55">
        <v>0</v>
      </c>
      <c r="H7065" s="55">
        <v>0</v>
      </c>
      <c r="I7065" s="55">
        <v>0</v>
      </c>
      <c r="J7065" s="55">
        <v>0</v>
      </c>
      <c r="K7065" s="55">
        <v>0</v>
      </c>
      <c r="L7065" s="55">
        <v>0</v>
      </c>
      <c r="M7065" s="56">
        <v>0</v>
      </c>
    </row>
    <row r="7066" spans="1:13" x14ac:dyDescent="0.4">
      <c r="A7066" s="51"/>
      <c r="B7066" s="52">
        <v>7048</v>
      </c>
      <c r="C7066" s="52">
        <v>0</v>
      </c>
      <c r="D7066" s="52">
        <v>0</v>
      </c>
      <c r="E7066" s="52">
        <v>61723646.246944875</v>
      </c>
      <c r="F7066" s="52">
        <v>0</v>
      </c>
      <c r="G7066" s="52">
        <v>0</v>
      </c>
      <c r="H7066" s="52">
        <v>0</v>
      </c>
      <c r="I7066" s="52">
        <v>0</v>
      </c>
      <c r="J7066" s="52">
        <v>24617426.157384455</v>
      </c>
      <c r="K7066" s="52">
        <v>76013739.414820626</v>
      </c>
      <c r="L7066" s="52">
        <v>0</v>
      </c>
      <c r="M7066" s="53">
        <v>137737385.66176552</v>
      </c>
    </row>
    <row r="7067" spans="1:13" x14ac:dyDescent="0.4">
      <c r="A7067" s="54"/>
      <c r="B7067" s="55">
        <v>7049</v>
      </c>
      <c r="C7067" s="55">
        <v>8138877.2791321073</v>
      </c>
      <c r="D7067" s="55">
        <v>0</v>
      </c>
      <c r="E7067" s="55">
        <v>0</v>
      </c>
      <c r="F7067" s="55">
        <v>0</v>
      </c>
      <c r="G7067" s="55">
        <v>0</v>
      </c>
      <c r="H7067" s="55">
        <v>0</v>
      </c>
      <c r="I7067" s="55">
        <v>0</v>
      </c>
      <c r="J7067" s="55">
        <v>0</v>
      </c>
      <c r="K7067" s="55">
        <v>0</v>
      </c>
      <c r="L7067" s="55">
        <v>0</v>
      </c>
      <c r="M7067" s="56">
        <v>8138877.2791321073</v>
      </c>
    </row>
    <row r="7068" spans="1:13" x14ac:dyDescent="0.4">
      <c r="A7068" s="51"/>
      <c r="B7068" s="52">
        <v>7050</v>
      </c>
      <c r="C7068" s="52">
        <v>0</v>
      </c>
      <c r="D7068" s="52">
        <v>0</v>
      </c>
      <c r="E7068" s="52">
        <v>0</v>
      </c>
      <c r="F7068" s="52">
        <v>0</v>
      </c>
      <c r="G7068" s="52">
        <v>0</v>
      </c>
      <c r="H7068" s="52">
        <v>0</v>
      </c>
      <c r="I7068" s="52">
        <v>0</v>
      </c>
      <c r="J7068" s="52">
        <v>0</v>
      </c>
      <c r="K7068" s="52">
        <v>0</v>
      </c>
      <c r="L7068" s="52">
        <v>0</v>
      </c>
      <c r="M7068" s="53">
        <v>0</v>
      </c>
    </row>
    <row r="7069" spans="1:13" x14ac:dyDescent="0.4">
      <c r="A7069" s="54"/>
      <c r="B7069" s="55">
        <v>7051</v>
      </c>
      <c r="C7069" s="55">
        <v>0</v>
      </c>
      <c r="D7069" s="55">
        <v>8892692.4311964549</v>
      </c>
      <c r="E7069" s="55">
        <v>0</v>
      </c>
      <c r="F7069" s="55">
        <v>13254371.253195869</v>
      </c>
      <c r="G7069" s="55">
        <v>0</v>
      </c>
      <c r="H7069" s="55">
        <v>0</v>
      </c>
      <c r="I7069" s="55">
        <v>0</v>
      </c>
      <c r="J7069" s="55">
        <v>0</v>
      </c>
      <c r="K7069" s="55">
        <v>0</v>
      </c>
      <c r="L7069" s="55">
        <v>0</v>
      </c>
      <c r="M7069" s="56">
        <v>22147063.684392322</v>
      </c>
    </row>
    <row r="7070" spans="1:13" x14ac:dyDescent="0.4">
      <c r="A7070" s="51"/>
      <c r="B7070" s="52">
        <v>7052</v>
      </c>
      <c r="C7070" s="52">
        <v>0</v>
      </c>
      <c r="D7070" s="52">
        <v>10871844.658967581</v>
      </c>
      <c r="E7070" s="52">
        <v>71026150.889438212</v>
      </c>
      <c r="F7070" s="52">
        <v>0</v>
      </c>
      <c r="G7070" s="52">
        <v>0</v>
      </c>
      <c r="H7070" s="52">
        <v>0</v>
      </c>
      <c r="I7070" s="52">
        <v>0</v>
      </c>
      <c r="J7070" s="52">
        <v>0</v>
      </c>
      <c r="K7070" s="52">
        <v>0</v>
      </c>
      <c r="L7070" s="52">
        <v>0</v>
      </c>
      <c r="M7070" s="53">
        <v>81897995.548405796</v>
      </c>
    </row>
    <row r="7071" spans="1:13" x14ac:dyDescent="0.4">
      <c r="A7071" s="54"/>
      <c r="B7071" s="55">
        <v>7053</v>
      </c>
      <c r="C7071" s="55">
        <v>0</v>
      </c>
      <c r="D7071" s="55">
        <v>0</v>
      </c>
      <c r="E7071" s="55">
        <v>0</v>
      </c>
      <c r="F7071" s="55">
        <v>0</v>
      </c>
      <c r="G7071" s="55">
        <v>0</v>
      </c>
      <c r="H7071" s="55">
        <v>0</v>
      </c>
      <c r="I7071" s="55">
        <v>6447329.8085681256</v>
      </c>
      <c r="J7071" s="55">
        <v>0</v>
      </c>
      <c r="K7071" s="55">
        <v>0</v>
      </c>
      <c r="L7071" s="55">
        <v>0</v>
      </c>
      <c r="M7071" s="56">
        <v>6447329.8085681256</v>
      </c>
    </row>
    <row r="7072" spans="1:13" x14ac:dyDescent="0.4">
      <c r="A7072" s="51"/>
      <c r="B7072" s="52">
        <v>7054</v>
      </c>
      <c r="C7072" s="52">
        <v>0</v>
      </c>
      <c r="D7072" s="52">
        <v>0</v>
      </c>
      <c r="E7072" s="52">
        <v>0</v>
      </c>
      <c r="F7072" s="52">
        <v>15005312.47299614</v>
      </c>
      <c r="G7072" s="52">
        <v>0</v>
      </c>
      <c r="H7072" s="52">
        <v>0</v>
      </c>
      <c r="I7072" s="52">
        <v>0</v>
      </c>
      <c r="J7072" s="52">
        <v>0</v>
      </c>
      <c r="K7072" s="52">
        <v>0</v>
      </c>
      <c r="L7072" s="52">
        <v>0</v>
      </c>
      <c r="M7072" s="53">
        <v>15005312.47299614</v>
      </c>
    </row>
    <row r="7073" spans="1:13" x14ac:dyDescent="0.4">
      <c r="A7073" s="54"/>
      <c r="B7073" s="55">
        <v>7055</v>
      </c>
      <c r="C7073" s="55">
        <v>0</v>
      </c>
      <c r="D7073" s="55">
        <v>10523572.60090949</v>
      </c>
      <c r="E7073" s="55">
        <v>0</v>
      </c>
      <c r="F7073" s="55">
        <v>0</v>
      </c>
      <c r="G7073" s="55">
        <v>0</v>
      </c>
      <c r="H7073" s="55">
        <v>0</v>
      </c>
      <c r="I7073" s="55">
        <v>0</v>
      </c>
      <c r="J7073" s="55">
        <v>0</v>
      </c>
      <c r="K7073" s="55">
        <v>0</v>
      </c>
      <c r="L7073" s="55">
        <v>0</v>
      </c>
      <c r="M7073" s="56">
        <v>10523572.60090949</v>
      </c>
    </row>
    <row r="7074" spans="1:13" x14ac:dyDescent="0.4">
      <c r="A7074" s="51"/>
      <c r="B7074" s="52">
        <v>7056</v>
      </c>
      <c r="C7074" s="52">
        <v>0</v>
      </c>
      <c r="D7074" s="52">
        <v>0</v>
      </c>
      <c r="E7074" s="52">
        <v>0</v>
      </c>
      <c r="F7074" s="52">
        <v>0</v>
      </c>
      <c r="G7074" s="52">
        <v>0</v>
      </c>
      <c r="H7074" s="52">
        <v>0</v>
      </c>
      <c r="I7074" s="52">
        <v>6539282.9941492472</v>
      </c>
      <c r="J7074" s="52">
        <v>0</v>
      </c>
      <c r="K7074" s="52">
        <v>0</v>
      </c>
      <c r="L7074" s="52">
        <v>0</v>
      </c>
      <c r="M7074" s="53">
        <v>91704976.628101155</v>
      </c>
    </row>
    <row r="7075" spans="1:13" x14ac:dyDescent="0.4">
      <c r="A7075" s="54"/>
      <c r="B7075" s="55">
        <v>7057</v>
      </c>
      <c r="C7075" s="55">
        <v>0</v>
      </c>
      <c r="D7075" s="55">
        <v>0</v>
      </c>
      <c r="E7075" s="55">
        <v>0</v>
      </c>
      <c r="F7075" s="55">
        <v>0</v>
      </c>
      <c r="G7075" s="55">
        <v>0</v>
      </c>
      <c r="H7075" s="55">
        <v>0</v>
      </c>
      <c r="I7075" s="55">
        <v>0</v>
      </c>
      <c r="J7075" s="55">
        <v>48566067.246667519</v>
      </c>
      <c r="K7075" s="55">
        <v>0</v>
      </c>
      <c r="L7075" s="55">
        <v>0</v>
      </c>
      <c r="M7075" s="56">
        <v>0</v>
      </c>
    </row>
    <row r="7076" spans="1:13" x14ac:dyDescent="0.4">
      <c r="A7076" s="51"/>
      <c r="B7076" s="52">
        <v>7058</v>
      </c>
      <c r="C7076" s="52">
        <v>0</v>
      </c>
      <c r="D7076" s="52">
        <v>0</v>
      </c>
      <c r="E7076" s="52">
        <v>0</v>
      </c>
      <c r="F7076" s="52">
        <v>0</v>
      </c>
      <c r="G7076" s="52">
        <v>0</v>
      </c>
      <c r="H7076" s="52">
        <v>0</v>
      </c>
      <c r="I7076" s="52">
        <v>0</v>
      </c>
      <c r="J7076" s="52">
        <v>0</v>
      </c>
      <c r="K7076" s="52">
        <v>0</v>
      </c>
      <c r="L7076" s="52">
        <v>0</v>
      </c>
      <c r="M7076" s="53">
        <v>0</v>
      </c>
    </row>
    <row r="7077" spans="1:13" x14ac:dyDescent="0.4">
      <c r="A7077" s="54"/>
      <c r="B7077" s="55">
        <v>7059</v>
      </c>
      <c r="C7077" s="55">
        <v>0</v>
      </c>
      <c r="D7077" s="55">
        <v>0</v>
      </c>
      <c r="E7077" s="55">
        <v>24060964.875820551</v>
      </c>
      <c r="F7077" s="55">
        <v>0</v>
      </c>
      <c r="G7077" s="55">
        <v>0</v>
      </c>
      <c r="H7077" s="55">
        <v>5750044.2983599287</v>
      </c>
      <c r="I7077" s="55">
        <v>0</v>
      </c>
      <c r="J7077" s="55">
        <v>10694099.636939362</v>
      </c>
      <c r="K7077" s="55">
        <v>0</v>
      </c>
      <c r="L7077" s="55">
        <v>0</v>
      </c>
      <c r="M7077" s="56">
        <v>29811009.174180482</v>
      </c>
    </row>
    <row r="7078" spans="1:13" x14ac:dyDescent="0.4">
      <c r="A7078" s="51"/>
      <c r="B7078" s="52">
        <v>7060</v>
      </c>
      <c r="C7078" s="52">
        <v>0</v>
      </c>
      <c r="D7078" s="52">
        <v>0</v>
      </c>
      <c r="E7078" s="52">
        <v>0</v>
      </c>
      <c r="F7078" s="52">
        <v>0</v>
      </c>
      <c r="G7078" s="52">
        <v>12090648.508102819</v>
      </c>
      <c r="H7078" s="52">
        <v>0</v>
      </c>
      <c r="I7078" s="52">
        <v>0</v>
      </c>
      <c r="J7078" s="52">
        <v>0</v>
      </c>
      <c r="K7078" s="52">
        <v>0</v>
      </c>
      <c r="L7078" s="52">
        <v>0</v>
      </c>
      <c r="M7078" s="53">
        <v>12090648.508102819</v>
      </c>
    </row>
    <row r="7079" spans="1:13" x14ac:dyDescent="0.4">
      <c r="A7079" s="54"/>
      <c r="B7079" s="55">
        <v>7061</v>
      </c>
      <c r="C7079" s="55">
        <v>0</v>
      </c>
      <c r="D7079" s="55">
        <v>0</v>
      </c>
      <c r="E7079" s="55">
        <v>0</v>
      </c>
      <c r="F7079" s="55">
        <v>0</v>
      </c>
      <c r="G7079" s="55">
        <v>0</v>
      </c>
      <c r="H7079" s="55">
        <v>65568495.34273611</v>
      </c>
      <c r="I7079" s="55">
        <v>0</v>
      </c>
      <c r="J7079" s="55">
        <v>0</v>
      </c>
      <c r="K7079" s="55">
        <v>14278746.528514776</v>
      </c>
      <c r="L7079" s="55">
        <v>0</v>
      </c>
      <c r="M7079" s="56">
        <v>79847241.871250883</v>
      </c>
    </row>
    <row r="7080" spans="1:13" x14ac:dyDescent="0.4">
      <c r="A7080" s="51"/>
      <c r="B7080" s="52">
        <v>7062</v>
      </c>
      <c r="C7080" s="52">
        <v>0</v>
      </c>
      <c r="D7080" s="52">
        <v>0</v>
      </c>
      <c r="E7080" s="52">
        <v>0</v>
      </c>
      <c r="F7080" s="52">
        <v>0</v>
      </c>
      <c r="G7080" s="52">
        <v>0</v>
      </c>
      <c r="H7080" s="52">
        <v>0</v>
      </c>
      <c r="I7080" s="52">
        <v>0</v>
      </c>
      <c r="J7080" s="52">
        <v>0</v>
      </c>
      <c r="K7080" s="52">
        <v>0</v>
      </c>
      <c r="L7080" s="52">
        <v>0</v>
      </c>
      <c r="M7080" s="53">
        <v>0</v>
      </c>
    </row>
    <row r="7081" spans="1:13" x14ac:dyDescent="0.4">
      <c r="A7081" s="54"/>
      <c r="B7081" s="55">
        <v>7063</v>
      </c>
      <c r="C7081" s="55">
        <v>0</v>
      </c>
      <c r="D7081" s="55">
        <v>0</v>
      </c>
      <c r="E7081" s="55">
        <v>0</v>
      </c>
      <c r="F7081" s="55">
        <v>0</v>
      </c>
      <c r="G7081" s="55">
        <v>0</v>
      </c>
      <c r="H7081" s="55">
        <v>0</v>
      </c>
      <c r="I7081" s="55">
        <v>0</v>
      </c>
      <c r="J7081" s="55">
        <v>0</v>
      </c>
      <c r="K7081" s="55">
        <v>26716067.123551615</v>
      </c>
      <c r="L7081" s="55">
        <v>0</v>
      </c>
      <c r="M7081" s="56">
        <v>70581633.198487371</v>
      </c>
    </row>
    <row r="7082" spans="1:13" x14ac:dyDescent="0.4">
      <c r="A7082" s="51"/>
      <c r="B7082" s="52">
        <v>7064</v>
      </c>
      <c r="C7082" s="52">
        <v>0</v>
      </c>
      <c r="D7082" s="52">
        <v>0</v>
      </c>
      <c r="E7082" s="52">
        <v>10478791.515548982</v>
      </c>
      <c r="F7082" s="52">
        <v>0</v>
      </c>
      <c r="G7082" s="52">
        <v>0</v>
      </c>
      <c r="H7082" s="52">
        <v>0</v>
      </c>
      <c r="I7082" s="52">
        <v>0</v>
      </c>
      <c r="J7082" s="52">
        <v>0</v>
      </c>
      <c r="K7082" s="52">
        <v>0</v>
      </c>
      <c r="L7082" s="52">
        <v>0</v>
      </c>
      <c r="M7082" s="53">
        <v>10478791.515548982</v>
      </c>
    </row>
    <row r="7083" spans="1:13" x14ac:dyDescent="0.4">
      <c r="A7083" s="54"/>
      <c r="B7083" s="55">
        <v>7065</v>
      </c>
      <c r="C7083" s="55">
        <v>0</v>
      </c>
      <c r="D7083" s="55">
        <v>0</v>
      </c>
      <c r="E7083" s="55">
        <v>0</v>
      </c>
      <c r="F7083" s="55">
        <v>0</v>
      </c>
      <c r="G7083" s="55">
        <v>0</v>
      </c>
      <c r="H7083" s="55">
        <v>0</v>
      </c>
      <c r="I7083" s="55">
        <v>0</v>
      </c>
      <c r="J7083" s="55">
        <v>0</v>
      </c>
      <c r="K7083" s="55">
        <v>0</v>
      </c>
      <c r="L7083" s="55">
        <v>0</v>
      </c>
      <c r="M7083" s="56">
        <v>0</v>
      </c>
    </row>
    <row r="7084" spans="1:13" x14ac:dyDescent="0.4">
      <c r="A7084" s="51"/>
      <c r="B7084" s="52">
        <v>7066</v>
      </c>
      <c r="C7084" s="52">
        <v>29829011.378237624</v>
      </c>
      <c r="D7084" s="52">
        <v>0</v>
      </c>
      <c r="E7084" s="52">
        <v>0</v>
      </c>
      <c r="F7084" s="52">
        <v>0</v>
      </c>
      <c r="G7084" s="52">
        <v>0</v>
      </c>
      <c r="H7084" s="52">
        <v>0</v>
      </c>
      <c r="I7084" s="52">
        <v>0</v>
      </c>
      <c r="J7084" s="52">
        <v>0</v>
      </c>
      <c r="K7084" s="52">
        <v>0</v>
      </c>
      <c r="L7084" s="52">
        <v>0</v>
      </c>
      <c r="M7084" s="53">
        <v>29829011.378237624</v>
      </c>
    </row>
    <row r="7085" spans="1:13" x14ac:dyDescent="0.4">
      <c r="A7085" s="54"/>
      <c r="B7085" s="55">
        <v>7067</v>
      </c>
      <c r="C7085" s="55">
        <v>0</v>
      </c>
      <c r="D7085" s="55">
        <v>0</v>
      </c>
      <c r="E7085" s="55">
        <v>0</v>
      </c>
      <c r="F7085" s="55">
        <v>0</v>
      </c>
      <c r="G7085" s="55">
        <v>0</v>
      </c>
      <c r="H7085" s="55">
        <v>0</v>
      </c>
      <c r="I7085" s="55">
        <v>0</v>
      </c>
      <c r="J7085" s="55">
        <v>0</v>
      </c>
      <c r="K7085" s="55">
        <v>0</v>
      </c>
      <c r="L7085" s="55">
        <v>0</v>
      </c>
      <c r="M7085" s="56">
        <v>0</v>
      </c>
    </row>
    <row r="7086" spans="1:13" x14ac:dyDescent="0.4">
      <c r="A7086" s="51"/>
      <c r="B7086" s="52">
        <v>7068</v>
      </c>
      <c r="C7086" s="52">
        <v>0</v>
      </c>
      <c r="D7086" s="52">
        <v>0</v>
      </c>
      <c r="E7086" s="52">
        <v>8393659.0495333541</v>
      </c>
      <c r="F7086" s="52">
        <v>0</v>
      </c>
      <c r="G7086" s="52">
        <v>0</v>
      </c>
      <c r="H7086" s="52">
        <v>0</v>
      </c>
      <c r="I7086" s="52">
        <v>0</v>
      </c>
      <c r="J7086" s="52">
        <v>0</v>
      </c>
      <c r="K7086" s="52">
        <v>0</v>
      </c>
      <c r="L7086" s="52">
        <v>0</v>
      </c>
      <c r="M7086" s="53">
        <v>8393659.0495333541</v>
      </c>
    </row>
    <row r="7087" spans="1:13" x14ac:dyDescent="0.4">
      <c r="A7087" s="54"/>
      <c r="B7087" s="55">
        <v>7069</v>
      </c>
      <c r="C7087" s="55">
        <v>0</v>
      </c>
      <c r="D7087" s="55">
        <v>0</v>
      </c>
      <c r="E7087" s="55">
        <v>0</v>
      </c>
      <c r="F7087" s="55">
        <v>0</v>
      </c>
      <c r="G7087" s="55">
        <v>0</v>
      </c>
      <c r="H7087" s="55">
        <v>0</v>
      </c>
      <c r="I7087" s="55">
        <v>0</v>
      </c>
      <c r="J7087" s="55">
        <v>0</v>
      </c>
      <c r="K7087" s="55">
        <v>0</v>
      </c>
      <c r="L7087" s="55">
        <v>18650412.474667303</v>
      </c>
      <c r="M7087" s="56">
        <v>18650412.474667303</v>
      </c>
    </row>
    <row r="7088" spans="1:13" x14ac:dyDescent="0.4">
      <c r="A7088" s="51"/>
      <c r="B7088" s="52">
        <v>7070</v>
      </c>
      <c r="C7088" s="52">
        <v>0</v>
      </c>
      <c r="D7088" s="52">
        <v>52161823.10731075</v>
      </c>
      <c r="E7088" s="52">
        <v>0</v>
      </c>
      <c r="F7088" s="52">
        <v>0</v>
      </c>
      <c r="G7088" s="52">
        <v>0</v>
      </c>
      <c r="H7088" s="52">
        <v>6301479.178150815</v>
      </c>
      <c r="I7088" s="52">
        <v>0</v>
      </c>
      <c r="J7088" s="52">
        <v>0</v>
      </c>
      <c r="K7088" s="52">
        <v>0</v>
      </c>
      <c r="L7088" s="52">
        <v>0</v>
      </c>
      <c r="M7088" s="53">
        <v>58463302.285461567</v>
      </c>
    </row>
    <row r="7089" spans="1:13" x14ac:dyDescent="0.4">
      <c r="A7089" s="54"/>
      <c r="B7089" s="55">
        <v>7071</v>
      </c>
      <c r="C7089" s="55">
        <v>0</v>
      </c>
      <c r="D7089" s="55">
        <v>0</v>
      </c>
      <c r="E7089" s="55">
        <v>0</v>
      </c>
      <c r="F7089" s="55">
        <v>0</v>
      </c>
      <c r="G7089" s="55">
        <v>9224789.0309754182</v>
      </c>
      <c r="H7089" s="55">
        <v>0</v>
      </c>
      <c r="I7089" s="55">
        <v>0</v>
      </c>
      <c r="J7089" s="55">
        <v>0</v>
      </c>
      <c r="K7089" s="55">
        <v>0</v>
      </c>
      <c r="L7089" s="55">
        <v>0</v>
      </c>
      <c r="M7089" s="56">
        <v>9224789.0309754182</v>
      </c>
    </row>
    <row r="7090" spans="1:13" x14ac:dyDescent="0.4">
      <c r="A7090" s="51"/>
      <c r="B7090" s="52">
        <v>7072</v>
      </c>
      <c r="C7090" s="52">
        <v>0</v>
      </c>
      <c r="D7090" s="52">
        <v>0</v>
      </c>
      <c r="E7090" s="52">
        <v>0</v>
      </c>
      <c r="F7090" s="52">
        <v>0</v>
      </c>
      <c r="G7090" s="52">
        <v>306137093.70092577</v>
      </c>
      <c r="H7090" s="52">
        <v>0</v>
      </c>
      <c r="I7090" s="52">
        <v>0</v>
      </c>
      <c r="J7090" s="52">
        <v>0</v>
      </c>
      <c r="K7090" s="52">
        <v>12860659.074542169</v>
      </c>
      <c r="L7090" s="52">
        <v>0</v>
      </c>
      <c r="M7090" s="53">
        <v>326363876.16129893</v>
      </c>
    </row>
    <row r="7091" spans="1:13" x14ac:dyDescent="0.4">
      <c r="A7091" s="54"/>
      <c r="B7091" s="55">
        <v>7073</v>
      </c>
      <c r="C7091" s="55">
        <v>0</v>
      </c>
      <c r="D7091" s="55">
        <v>0</v>
      </c>
      <c r="E7091" s="55">
        <v>0</v>
      </c>
      <c r="F7091" s="55">
        <v>0</v>
      </c>
      <c r="G7091" s="55">
        <v>0</v>
      </c>
      <c r="H7091" s="55">
        <v>0</v>
      </c>
      <c r="I7091" s="55">
        <v>0</v>
      </c>
      <c r="J7091" s="55">
        <v>0</v>
      </c>
      <c r="K7091" s="55">
        <v>0</v>
      </c>
      <c r="L7091" s="55">
        <v>0</v>
      </c>
      <c r="M7091" s="56">
        <v>0</v>
      </c>
    </row>
    <row r="7092" spans="1:13" x14ac:dyDescent="0.4">
      <c r="A7092" s="51"/>
      <c r="B7092" s="52">
        <v>7074</v>
      </c>
      <c r="C7092" s="52">
        <v>0</v>
      </c>
      <c r="D7092" s="52">
        <v>7660609.1798093123</v>
      </c>
      <c r="E7092" s="52">
        <v>0</v>
      </c>
      <c r="F7092" s="52">
        <v>0</v>
      </c>
      <c r="G7092" s="52">
        <v>7103293.7712253034</v>
      </c>
      <c r="H7092" s="52">
        <v>0</v>
      </c>
      <c r="I7092" s="52">
        <v>0</v>
      </c>
      <c r="J7092" s="52">
        <v>0</v>
      </c>
      <c r="K7092" s="52">
        <v>0</v>
      </c>
      <c r="L7092" s="52">
        <v>0</v>
      </c>
      <c r="M7092" s="53">
        <v>21850932.365666296</v>
      </c>
    </row>
    <row r="7093" spans="1:13" x14ac:dyDescent="0.4">
      <c r="A7093" s="54"/>
      <c r="B7093" s="55">
        <v>7075</v>
      </c>
      <c r="C7093" s="55">
        <v>0</v>
      </c>
      <c r="D7093" s="55">
        <v>0</v>
      </c>
      <c r="E7093" s="55">
        <v>0</v>
      </c>
      <c r="F7093" s="55">
        <v>0</v>
      </c>
      <c r="G7093" s="55">
        <v>0</v>
      </c>
      <c r="H7093" s="55">
        <v>40435281.300381877</v>
      </c>
      <c r="I7093" s="55">
        <v>0</v>
      </c>
      <c r="J7093" s="55">
        <v>0</v>
      </c>
      <c r="K7093" s="55">
        <v>0</v>
      </c>
      <c r="L7093" s="55">
        <v>0</v>
      </c>
      <c r="M7093" s="56">
        <v>40435281.300381877</v>
      </c>
    </row>
    <row r="7094" spans="1:13" x14ac:dyDescent="0.4">
      <c r="A7094" s="51"/>
      <c r="B7094" s="52">
        <v>7076</v>
      </c>
      <c r="C7094" s="52">
        <v>0</v>
      </c>
      <c r="D7094" s="52">
        <v>0</v>
      </c>
      <c r="E7094" s="52">
        <v>0</v>
      </c>
      <c r="F7094" s="52">
        <v>25610577.460822631</v>
      </c>
      <c r="G7094" s="52">
        <v>11374880.39869982</v>
      </c>
      <c r="H7094" s="52">
        <v>0</v>
      </c>
      <c r="I7094" s="52">
        <v>78350205.522262022</v>
      </c>
      <c r="J7094" s="52">
        <v>0</v>
      </c>
      <c r="K7094" s="52">
        <v>0</v>
      </c>
      <c r="L7094" s="52">
        <v>29382499.72359819</v>
      </c>
      <c r="M7094" s="53">
        <v>144718163.10538265</v>
      </c>
    </row>
    <row r="7095" spans="1:13" x14ac:dyDescent="0.4">
      <c r="A7095" s="54"/>
      <c r="B7095" s="55">
        <v>7077</v>
      </c>
      <c r="C7095" s="55">
        <v>0</v>
      </c>
      <c r="D7095" s="55">
        <v>0</v>
      </c>
      <c r="E7095" s="55">
        <v>0</v>
      </c>
      <c r="F7095" s="55">
        <v>0</v>
      </c>
      <c r="G7095" s="55">
        <v>0</v>
      </c>
      <c r="H7095" s="55">
        <v>0</v>
      </c>
      <c r="I7095" s="55">
        <v>0</v>
      </c>
      <c r="J7095" s="55">
        <v>0</v>
      </c>
      <c r="K7095" s="55">
        <v>0</v>
      </c>
      <c r="L7095" s="55">
        <v>0</v>
      </c>
      <c r="M7095" s="56">
        <v>0</v>
      </c>
    </row>
    <row r="7096" spans="1:13" x14ac:dyDescent="0.4">
      <c r="A7096" s="51"/>
      <c r="B7096" s="52">
        <v>7078</v>
      </c>
      <c r="C7096" s="52">
        <v>10463737.487681072</v>
      </c>
      <c r="D7096" s="52">
        <v>0</v>
      </c>
      <c r="E7096" s="52">
        <v>0</v>
      </c>
      <c r="F7096" s="52">
        <v>0</v>
      </c>
      <c r="G7096" s="52">
        <v>0</v>
      </c>
      <c r="H7096" s="52">
        <v>0</v>
      </c>
      <c r="I7096" s="52">
        <v>0</v>
      </c>
      <c r="J7096" s="52">
        <v>0</v>
      </c>
      <c r="K7096" s="52">
        <v>0</v>
      </c>
      <c r="L7096" s="52">
        <v>12297499.206996582</v>
      </c>
      <c r="M7096" s="53">
        <v>22761236.694677655</v>
      </c>
    </row>
    <row r="7097" spans="1:13" x14ac:dyDescent="0.4">
      <c r="A7097" s="54"/>
      <c r="B7097" s="55">
        <v>7079</v>
      </c>
      <c r="C7097" s="55">
        <v>0</v>
      </c>
      <c r="D7097" s="55">
        <v>0</v>
      </c>
      <c r="E7097" s="55">
        <v>0</v>
      </c>
      <c r="F7097" s="55">
        <v>0</v>
      </c>
      <c r="G7097" s="55">
        <v>0</v>
      </c>
      <c r="H7097" s="55">
        <v>6319490.7196073849</v>
      </c>
      <c r="I7097" s="55">
        <v>0</v>
      </c>
      <c r="J7097" s="55">
        <v>0</v>
      </c>
      <c r="K7097" s="55">
        <v>0</v>
      </c>
      <c r="L7097" s="55">
        <v>0</v>
      </c>
      <c r="M7097" s="56">
        <v>6319490.7196073849</v>
      </c>
    </row>
    <row r="7098" spans="1:13" x14ac:dyDescent="0.4">
      <c r="A7098" s="51"/>
      <c r="B7098" s="52">
        <v>7080</v>
      </c>
      <c r="C7098" s="52">
        <v>9676398.6596791688</v>
      </c>
      <c r="D7098" s="52">
        <v>0</v>
      </c>
      <c r="E7098" s="52">
        <v>0</v>
      </c>
      <c r="F7098" s="52">
        <v>0</v>
      </c>
      <c r="G7098" s="52">
        <v>28581636.19475317</v>
      </c>
      <c r="H7098" s="52">
        <v>0</v>
      </c>
      <c r="I7098" s="52">
        <v>0</v>
      </c>
      <c r="J7098" s="52">
        <v>0</v>
      </c>
      <c r="K7098" s="52">
        <v>0</v>
      </c>
      <c r="L7098" s="52">
        <v>27468869.627446104</v>
      </c>
      <c r="M7098" s="53">
        <v>65726904.481878445</v>
      </c>
    </row>
    <row r="7099" spans="1:13" x14ac:dyDescent="0.4">
      <c r="A7099" s="54"/>
      <c r="B7099" s="55">
        <v>7081</v>
      </c>
      <c r="C7099" s="55">
        <v>0</v>
      </c>
      <c r="D7099" s="55">
        <v>0</v>
      </c>
      <c r="E7099" s="55">
        <v>0</v>
      </c>
      <c r="F7099" s="55">
        <v>9816646.170085974</v>
      </c>
      <c r="G7099" s="55">
        <v>0</v>
      </c>
      <c r="H7099" s="55">
        <v>0</v>
      </c>
      <c r="I7099" s="55">
        <v>0</v>
      </c>
      <c r="J7099" s="55">
        <v>0</v>
      </c>
      <c r="K7099" s="55">
        <v>0</v>
      </c>
      <c r="L7099" s="55">
        <v>0</v>
      </c>
      <c r="M7099" s="56">
        <v>16070153.018347451</v>
      </c>
    </row>
    <row r="7100" spans="1:13" x14ac:dyDescent="0.4">
      <c r="A7100" s="51"/>
      <c r="B7100" s="52">
        <v>7082</v>
      </c>
      <c r="C7100" s="52">
        <v>0</v>
      </c>
      <c r="D7100" s="52">
        <v>0</v>
      </c>
      <c r="E7100" s="52">
        <v>0</v>
      </c>
      <c r="F7100" s="52">
        <v>16986866.482989512</v>
      </c>
      <c r="G7100" s="52">
        <v>0</v>
      </c>
      <c r="H7100" s="52">
        <v>0</v>
      </c>
      <c r="I7100" s="52">
        <v>0</v>
      </c>
      <c r="J7100" s="52">
        <v>0</v>
      </c>
      <c r="K7100" s="52">
        <v>52971364.204004362</v>
      </c>
      <c r="L7100" s="52">
        <v>0</v>
      </c>
      <c r="M7100" s="53">
        <v>69958230.686993867</v>
      </c>
    </row>
    <row r="7101" spans="1:13" x14ac:dyDescent="0.4">
      <c r="A7101" s="54"/>
      <c r="B7101" s="55">
        <v>7083</v>
      </c>
      <c r="C7101" s="55">
        <v>0</v>
      </c>
      <c r="D7101" s="55">
        <v>0</v>
      </c>
      <c r="E7101" s="55">
        <v>0</v>
      </c>
      <c r="F7101" s="55">
        <v>0</v>
      </c>
      <c r="G7101" s="55">
        <v>0</v>
      </c>
      <c r="H7101" s="55">
        <v>0</v>
      </c>
      <c r="I7101" s="55">
        <v>0</v>
      </c>
      <c r="J7101" s="55">
        <v>0</v>
      </c>
      <c r="K7101" s="55">
        <v>0</v>
      </c>
      <c r="L7101" s="55">
        <v>0</v>
      </c>
      <c r="M7101" s="56">
        <v>0</v>
      </c>
    </row>
    <row r="7102" spans="1:13" x14ac:dyDescent="0.4">
      <c r="A7102" s="51"/>
      <c r="B7102" s="52">
        <v>7084</v>
      </c>
      <c r="C7102" s="52">
        <v>0</v>
      </c>
      <c r="D7102" s="52">
        <v>0</v>
      </c>
      <c r="E7102" s="52">
        <v>0</v>
      </c>
      <c r="F7102" s="52">
        <v>0</v>
      </c>
      <c r="G7102" s="52">
        <v>0</v>
      </c>
      <c r="H7102" s="52">
        <v>0</v>
      </c>
      <c r="I7102" s="52">
        <v>7158454.5934545323</v>
      </c>
      <c r="J7102" s="52">
        <v>0</v>
      </c>
      <c r="K7102" s="52">
        <v>6405314.7646546587</v>
      </c>
      <c r="L7102" s="52">
        <v>0</v>
      </c>
      <c r="M7102" s="53">
        <v>13563769.358109193</v>
      </c>
    </row>
    <row r="7103" spans="1:13" x14ac:dyDescent="0.4">
      <c r="A7103" s="54"/>
      <c r="B7103" s="55">
        <v>7085</v>
      </c>
      <c r="C7103" s="55">
        <v>0</v>
      </c>
      <c r="D7103" s="55">
        <v>0</v>
      </c>
      <c r="E7103" s="55">
        <v>0</v>
      </c>
      <c r="F7103" s="55">
        <v>0</v>
      </c>
      <c r="G7103" s="55">
        <v>0</v>
      </c>
      <c r="H7103" s="55">
        <v>0</v>
      </c>
      <c r="I7103" s="55">
        <v>0</v>
      </c>
      <c r="J7103" s="55">
        <v>0</v>
      </c>
      <c r="K7103" s="55">
        <v>0</v>
      </c>
      <c r="L7103" s="55">
        <v>0</v>
      </c>
      <c r="M7103" s="56">
        <v>0</v>
      </c>
    </row>
    <row r="7104" spans="1:13" x14ac:dyDescent="0.4">
      <c r="A7104" s="51"/>
      <c r="B7104" s="52">
        <v>7086</v>
      </c>
      <c r="C7104" s="52">
        <v>8986056.700098142</v>
      </c>
      <c r="D7104" s="52">
        <v>0</v>
      </c>
      <c r="E7104" s="52">
        <v>0</v>
      </c>
      <c r="F7104" s="52">
        <v>0</v>
      </c>
      <c r="G7104" s="52">
        <v>0</v>
      </c>
      <c r="H7104" s="52">
        <v>0</v>
      </c>
      <c r="I7104" s="52">
        <v>0</v>
      </c>
      <c r="J7104" s="52">
        <v>0</v>
      </c>
      <c r="K7104" s="52">
        <v>0</v>
      </c>
      <c r="L7104" s="52">
        <v>0</v>
      </c>
      <c r="M7104" s="53">
        <v>8986056.700098142</v>
      </c>
    </row>
    <row r="7105" spans="1:13" x14ac:dyDescent="0.4">
      <c r="A7105" s="54"/>
      <c r="B7105" s="55">
        <v>7087</v>
      </c>
      <c r="C7105" s="55">
        <v>0</v>
      </c>
      <c r="D7105" s="55">
        <v>0</v>
      </c>
      <c r="E7105" s="55">
        <v>0</v>
      </c>
      <c r="F7105" s="55">
        <v>0</v>
      </c>
      <c r="G7105" s="55">
        <v>0</v>
      </c>
      <c r="H7105" s="55">
        <v>0</v>
      </c>
      <c r="I7105" s="55">
        <v>0</v>
      </c>
      <c r="J7105" s="55">
        <v>0</v>
      </c>
      <c r="K7105" s="55">
        <v>0</v>
      </c>
      <c r="L7105" s="55">
        <v>11519172.350645036</v>
      </c>
      <c r="M7105" s="56">
        <v>11519172.350645036</v>
      </c>
    </row>
    <row r="7106" spans="1:13" x14ac:dyDescent="0.4">
      <c r="A7106" s="51"/>
      <c r="B7106" s="52">
        <v>7088</v>
      </c>
      <c r="C7106" s="52">
        <v>0</v>
      </c>
      <c r="D7106" s="52">
        <v>0</v>
      </c>
      <c r="E7106" s="52">
        <v>0</v>
      </c>
      <c r="F7106" s="52">
        <v>0</v>
      </c>
      <c r="G7106" s="52">
        <v>0</v>
      </c>
      <c r="H7106" s="52">
        <v>0</v>
      </c>
      <c r="I7106" s="52">
        <v>0</v>
      </c>
      <c r="J7106" s="52">
        <v>0</v>
      </c>
      <c r="K7106" s="52">
        <v>0</v>
      </c>
      <c r="L7106" s="52">
        <v>0</v>
      </c>
      <c r="M7106" s="53">
        <v>0</v>
      </c>
    </row>
    <row r="7107" spans="1:13" x14ac:dyDescent="0.4">
      <c r="A7107" s="54"/>
      <c r="B7107" s="55">
        <v>7089</v>
      </c>
      <c r="C7107" s="55">
        <v>0</v>
      </c>
      <c r="D7107" s="55">
        <v>6848401.8038872899</v>
      </c>
      <c r="E7107" s="55">
        <v>0</v>
      </c>
      <c r="F7107" s="55">
        <v>6261813.2918898873</v>
      </c>
      <c r="G7107" s="55">
        <v>0</v>
      </c>
      <c r="H7107" s="55">
        <v>0</v>
      </c>
      <c r="I7107" s="55">
        <v>0</v>
      </c>
      <c r="J7107" s="55">
        <v>0</v>
      </c>
      <c r="K7107" s="55">
        <v>0</v>
      </c>
      <c r="L7107" s="55">
        <v>0</v>
      </c>
      <c r="M7107" s="56">
        <v>13110215.095777176</v>
      </c>
    </row>
    <row r="7108" spans="1:13" x14ac:dyDescent="0.4">
      <c r="A7108" s="51"/>
      <c r="B7108" s="52">
        <v>7090</v>
      </c>
      <c r="C7108" s="52">
        <v>0</v>
      </c>
      <c r="D7108" s="52">
        <v>0</v>
      </c>
      <c r="E7108" s="52">
        <v>0</v>
      </c>
      <c r="F7108" s="52">
        <v>0</v>
      </c>
      <c r="G7108" s="52">
        <v>0</v>
      </c>
      <c r="H7108" s="52">
        <v>0</v>
      </c>
      <c r="I7108" s="52">
        <v>0</v>
      </c>
      <c r="J7108" s="52">
        <v>0</v>
      </c>
      <c r="K7108" s="52">
        <v>0</v>
      </c>
      <c r="L7108" s="52">
        <v>0</v>
      </c>
      <c r="M7108" s="53">
        <v>0</v>
      </c>
    </row>
    <row r="7109" spans="1:13" x14ac:dyDescent="0.4">
      <c r="A7109" s="54"/>
      <c r="B7109" s="55">
        <v>7091</v>
      </c>
      <c r="C7109" s="55">
        <v>0</v>
      </c>
      <c r="D7109" s="55">
        <v>22261998.557085689</v>
      </c>
      <c r="E7109" s="55">
        <v>10942575.183876583</v>
      </c>
      <c r="F7109" s="55">
        <v>0</v>
      </c>
      <c r="G7109" s="55">
        <v>6300120.0241681049</v>
      </c>
      <c r="H7109" s="55">
        <v>50715573.533302009</v>
      </c>
      <c r="I7109" s="55">
        <v>0</v>
      </c>
      <c r="J7109" s="55">
        <v>7444696.2634612639</v>
      </c>
      <c r="K7109" s="55">
        <v>0</v>
      </c>
      <c r="L7109" s="55">
        <v>0</v>
      </c>
      <c r="M7109" s="56">
        <v>90220267.29843238</v>
      </c>
    </row>
    <row r="7110" spans="1:13" x14ac:dyDescent="0.4">
      <c r="A7110" s="51"/>
      <c r="B7110" s="52">
        <v>7092</v>
      </c>
      <c r="C7110" s="52">
        <v>0</v>
      </c>
      <c r="D7110" s="52">
        <v>0</v>
      </c>
      <c r="E7110" s="52">
        <v>0</v>
      </c>
      <c r="F7110" s="52">
        <v>0</v>
      </c>
      <c r="G7110" s="52">
        <v>0</v>
      </c>
      <c r="H7110" s="52">
        <v>0</v>
      </c>
      <c r="I7110" s="52">
        <v>0</v>
      </c>
      <c r="J7110" s="52">
        <v>0</v>
      </c>
      <c r="K7110" s="52">
        <v>0</v>
      </c>
      <c r="L7110" s="52">
        <v>0</v>
      </c>
      <c r="M7110" s="53">
        <v>0</v>
      </c>
    </row>
    <row r="7111" spans="1:13" x14ac:dyDescent="0.4">
      <c r="A7111" s="54"/>
      <c r="B7111" s="55">
        <v>7093</v>
      </c>
      <c r="C7111" s="55">
        <v>0</v>
      </c>
      <c r="D7111" s="55">
        <v>0</v>
      </c>
      <c r="E7111" s="55">
        <v>0</v>
      </c>
      <c r="F7111" s="55">
        <v>0</v>
      </c>
      <c r="G7111" s="55">
        <v>0</v>
      </c>
      <c r="H7111" s="55">
        <v>0</v>
      </c>
      <c r="I7111" s="55">
        <v>0</v>
      </c>
      <c r="J7111" s="55">
        <v>0</v>
      </c>
      <c r="K7111" s="55">
        <v>7836606.02865321</v>
      </c>
      <c r="L7111" s="55">
        <v>0</v>
      </c>
      <c r="M7111" s="56">
        <v>7836606.02865321</v>
      </c>
    </row>
    <row r="7112" spans="1:13" x14ac:dyDescent="0.4">
      <c r="A7112" s="51"/>
      <c r="B7112" s="52">
        <v>7094</v>
      </c>
      <c r="C7112" s="52">
        <v>0</v>
      </c>
      <c r="D7112" s="52">
        <v>0</v>
      </c>
      <c r="E7112" s="52">
        <v>0</v>
      </c>
      <c r="F7112" s="52">
        <v>0</v>
      </c>
      <c r="G7112" s="52">
        <v>5848658.1040035952</v>
      </c>
      <c r="H7112" s="52">
        <v>0</v>
      </c>
      <c r="I7112" s="52">
        <v>0</v>
      </c>
      <c r="J7112" s="52">
        <v>0</v>
      </c>
      <c r="K7112" s="52">
        <v>0</v>
      </c>
      <c r="L7112" s="52">
        <v>0</v>
      </c>
      <c r="M7112" s="53">
        <v>19323527.383584838</v>
      </c>
    </row>
    <row r="7113" spans="1:13" x14ac:dyDescent="0.4">
      <c r="A7113" s="54"/>
      <c r="B7113" s="55">
        <v>7095</v>
      </c>
      <c r="C7113" s="55">
        <v>0</v>
      </c>
      <c r="D7113" s="55">
        <v>0</v>
      </c>
      <c r="E7113" s="55">
        <v>0</v>
      </c>
      <c r="F7113" s="55">
        <v>0</v>
      </c>
      <c r="G7113" s="55">
        <v>0</v>
      </c>
      <c r="H7113" s="55">
        <v>0</v>
      </c>
      <c r="I7113" s="55">
        <v>0</v>
      </c>
      <c r="J7113" s="55">
        <v>0</v>
      </c>
      <c r="K7113" s="55">
        <v>0</v>
      </c>
      <c r="L7113" s="55">
        <v>0</v>
      </c>
      <c r="M7113" s="56">
        <v>0</v>
      </c>
    </row>
    <row r="7114" spans="1:13" x14ac:dyDescent="0.4">
      <c r="A7114" s="51"/>
      <c r="B7114" s="52">
        <v>7096</v>
      </c>
      <c r="C7114" s="52">
        <v>0</v>
      </c>
      <c r="D7114" s="52">
        <v>0</v>
      </c>
      <c r="E7114" s="52">
        <v>44892399.390031375</v>
      </c>
      <c r="F7114" s="52">
        <v>0</v>
      </c>
      <c r="G7114" s="52">
        <v>0</v>
      </c>
      <c r="H7114" s="52">
        <v>0</v>
      </c>
      <c r="I7114" s="52">
        <v>0</v>
      </c>
      <c r="J7114" s="52">
        <v>0</v>
      </c>
      <c r="K7114" s="52">
        <v>0</v>
      </c>
      <c r="L7114" s="52">
        <v>0</v>
      </c>
      <c r="M7114" s="53">
        <v>44892399.390031375</v>
      </c>
    </row>
    <row r="7115" spans="1:13" x14ac:dyDescent="0.4">
      <c r="A7115" s="54"/>
      <c r="B7115" s="55">
        <v>7097</v>
      </c>
      <c r="C7115" s="55">
        <v>0</v>
      </c>
      <c r="D7115" s="55">
        <v>0</v>
      </c>
      <c r="E7115" s="55">
        <v>0</v>
      </c>
      <c r="F7115" s="55">
        <v>0</v>
      </c>
      <c r="G7115" s="55">
        <v>0</v>
      </c>
      <c r="H7115" s="55">
        <v>0</v>
      </c>
      <c r="I7115" s="55">
        <v>34927818.957816072</v>
      </c>
      <c r="J7115" s="55">
        <v>0</v>
      </c>
      <c r="K7115" s="55">
        <v>0</v>
      </c>
      <c r="L7115" s="55">
        <v>0</v>
      </c>
      <c r="M7115" s="56">
        <v>34927818.957816072</v>
      </c>
    </row>
    <row r="7116" spans="1:13" x14ac:dyDescent="0.4">
      <c r="A7116" s="51"/>
      <c r="B7116" s="52">
        <v>7098</v>
      </c>
      <c r="C7116" s="52">
        <v>0</v>
      </c>
      <c r="D7116" s="52">
        <v>0</v>
      </c>
      <c r="E7116" s="52">
        <v>0</v>
      </c>
      <c r="F7116" s="52">
        <v>6635273.4819654757</v>
      </c>
      <c r="G7116" s="52">
        <v>0</v>
      </c>
      <c r="H7116" s="52">
        <v>0</v>
      </c>
      <c r="I7116" s="52">
        <v>0</v>
      </c>
      <c r="J7116" s="52">
        <v>0</v>
      </c>
      <c r="K7116" s="52">
        <v>0</v>
      </c>
      <c r="L7116" s="52">
        <v>9837612.3045739476</v>
      </c>
      <c r="M7116" s="53">
        <v>36126503.983857386</v>
      </c>
    </row>
    <row r="7117" spans="1:13" x14ac:dyDescent="0.4">
      <c r="A7117" s="54"/>
      <c r="B7117" s="55">
        <v>7099</v>
      </c>
      <c r="C7117" s="55">
        <v>0</v>
      </c>
      <c r="D7117" s="55">
        <v>0</v>
      </c>
      <c r="E7117" s="55">
        <v>0</v>
      </c>
      <c r="F7117" s="55">
        <v>0</v>
      </c>
      <c r="G7117" s="55">
        <v>0</v>
      </c>
      <c r="H7117" s="55">
        <v>0</v>
      </c>
      <c r="I7117" s="55">
        <v>0</v>
      </c>
      <c r="J7117" s="55">
        <v>0</v>
      </c>
      <c r="K7117" s="55">
        <v>0</v>
      </c>
      <c r="L7117" s="55">
        <v>0</v>
      </c>
      <c r="M7117" s="56">
        <v>0</v>
      </c>
    </row>
    <row r="7118" spans="1:13" x14ac:dyDescent="0.4">
      <c r="A7118" s="51"/>
      <c r="B7118" s="52">
        <v>7100</v>
      </c>
      <c r="C7118" s="52">
        <v>8294376.4193832148</v>
      </c>
      <c r="D7118" s="52">
        <v>0</v>
      </c>
      <c r="E7118" s="52">
        <v>19180440.267052047</v>
      </c>
      <c r="F7118" s="52">
        <v>0</v>
      </c>
      <c r="G7118" s="52">
        <v>0</v>
      </c>
      <c r="H7118" s="52">
        <v>13836905.177836971</v>
      </c>
      <c r="I7118" s="52">
        <v>0</v>
      </c>
      <c r="J7118" s="52">
        <v>0</v>
      </c>
      <c r="K7118" s="52">
        <v>0</v>
      </c>
      <c r="L7118" s="52">
        <v>6255855.2755443174</v>
      </c>
      <c r="M7118" s="53">
        <v>47567577.139816552</v>
      </c>
    </row>
    <row r="7119" spans="1:13" x14ac:dyDescent="0.4">
      <c r="A7119" s="54"/>
      <c r="B7119" s="55">
        <v>7101</v>
      </c>
      <c r="C7119" s="55">
        <v>0</v>
      </c>
      <c r="D7119" s="55">
        <v>0</v>
      </c>
      <c r="E7119" s="55">
        <v>0</v>
      </c>
      <c r="F7119" s="55">
        <v>0</v>
      </c>
      <c r="G7119" s="55">
        <v>0</v>
      </c>
      <c r="H7119" s="55">
        <v>0</v>
      </c>
      <c r="I7119" s="55">
        <v>0</v>
      </c>
      <c r="J7119" s="55">
        <v>0</v>
      </c>
      <c r="K7119" s="55">
        <v>0</v>
      </c>
      <c r="L7119" s="55">
        <v>0</v>
      </c>
      <c r="M7119" s="56">
        <v>0</v>
      </c>
    </row>
    <row r="7120" spans="1:13" x14ac:dyDescent="0.4">
      <c r="A7120" s="51"/>
      <c r="B7120" s="52">
        <v>7102</v>
      </c>
      <c r="C7120" s="52">
        <v>0</v>
      </c>
      <c r="D7120" s="52">
        <v>0</v>
      </c>
      <c r="E7120" s="52">
        <v>0</v>
      </c>
      <c r="F7120" s="52">
        <v>0</v>
      </c>
      <c r="G7120" s="52">
        <v>0</v>
      </c>
      <c r="H7120" s="52">
        <v>0</v>
      </c>
      <c r="I7120" s="52">
        <v>0</v>
      </c>
      <c r="J7120" s="52">
        <v>0</v>
      </c>
      <c r="K7120" s="52">
        <v>0</v>
      </c>
      <c r="L7120" s="52">
        <v>0</v>
      </c>
      <c r="M7120" s="53">
        <v>0</v>
      </c>
    </row>
    <row r="7121" spans="1:13" x14ac:dyDescent="0.4">
      <c r="A7121" s="54"/>
      <c r="B7121" s="55">
        <v>7103</v>
      </c>
      <c r="C7121" s="55">
        <v>0</v>
      </c>
      <c r="D7121" s="55">
        <v>0</v>
      </c>
      <c r="E7121" s="55">
        <v>0</v>
      </c>
      <c r="F7121" s="55">
        <v>0</v>
      </c>
      <c r="G7121" s="55">
        <v>0</v>
      </c>
      <c r="H7121" s="55">
        <v>0</v>
      </c>
      <c r="I7121" s="55">
        <v>0</v>
      </c>
      <c r="J7121" s="55">
        <v>0</v>
      </c>
      <c r="K7121" s="55">
        <v>0</v>
      </c>
      <c r="L7121" s="55">
        <v>0</v>
      </c>
      <c r="M7121" s="56">
        <v>0</v>
      </c>
    </row>
    <row r="7122" spans="1:13" x14ac:dyDescent="0.4">
      <c r="A7122" s="51"/>
      <c r="B7122" s="52">
        <v>7104</v>
      </c>
      <c r="C7122" s="52">
        <v>0</v>
      </c>
      <c r="D7122" s="52">
        <v>0</v>
      </c>
      <c r="E7122" s="52">
        <v>0</v>
      </c>
      <c r="F7122" s="52">
        <v>0</v>
      </c>
      <c r="G7122" s="52">
        <v>0</v>
      </c>
      <c r="H7122" s="52">
        <v>0</v>
      </c>
      <c r="I7122" s="52">
        <v>0</v>
      </c>
      <c r="J7122" s="52">
        <v>0</v>
      </c>
      <c r="K7122" s="52">
        <v>0</v>
      </c>
      <c r="L7122" s="52">
        <v>0</v>
      </c>
      <c r="M7122" s="53">
        <v>0</v>
      </c>
    </row>
    <row r="7123" spans="1:13" x14ac:dyDescent="0.4">
      <c r="A7123" s="54"/>
      <c r="B7123" s="55">
        <v>7105</v>
      </c>
      <c r="C7123" s="55">
        <v>0</v>
      </c>
      <c r="D7123" s="55">
        <v>0</v>
      </c>
      <c r="E7123" s="55">
        <v>0</v>
      </c>
      <c r="F7123" s="55">
        <v>0</v>
      </c>
      <c r="G7123" s="55">
        <v>0</v>
      </c>
      <c r="H7123" s="55">
        <v>0</v>
      </c>
      <c r="I7123" s="55">
        <v>0</v>
      </c>
      <c r="J7123" s="55">
        <v>0</v>
      </c>
      <c r="K7123" s="55">
        <v>43857359.215518415</v>
      </c>
      <c r="L7123" s="55">
        <v>0</v>
      </c>
      <c r="M7123" s="56">
        <v>52723719.525491349</v>
      </c>
    </row>
    <row r="7124" spans="1:13" x14ac:dyDescent="0.4">
      <c r="A7124" s="51"/>
      <c r="B7124" s="52">
        <v>7106</v>
      </c>
      <c r="C7124" s="52">
        <v>0</v>
      </c>
      <c r="D7124" s="52">
        <v>0</v>
      </c>
      <c r="E7124" s="52">
        <v>0</v>
      </c>
      <c r="F7124" s="52">
        <v>0</v>
      </c>
      <c r="G7124" s="52">
        <v>0</v>
      </c>
      <c r="H7124" s="52">
        <v>0</v>
      </c>
      <c r="I7124" s="52">
        <v>44283825.28039363</v>
      </c>
      <c r="J7124" s="52">
        <v>0</v>
      </c>
      <c r="K7124" s="52">
        <v>0</v>
      </c>
      <c r="L7124" s="52">
        <v>0</v>
      </c>
      <c r="M7124" s="53">
        <v>44283825.28039363</v>
      </c>
    </row>
    <row r="7125" spans="1:13" x14ac:dyDescent="0.4">
      <c r="A7125" s="54"/>
      <c r="B7125" s="55">
        <v>7107</v>
      </c>
      <c r="C7125" s="55">
        <v>0</v>
      </c>
      <c r="D7125" s="55">
        <v>0</v>
      </c>
      <c r="E7125" s="55">
        <v>0</v>
      </c>
      <c r="F7125" s="55">
        <v>113483681.60979672</v>
      </c>
      <c r="G7125" s="55">
        <v>0</v>
      </c>
      <c r="H7125" s="55">
        <v>0</v>
      </c>
      <c r="I7125" s="55">
        <v>0</v>
      </c>
      <c r="J7125" s="55">
        <v>0</v>
      </c>
      <c r="K7125" s="55">
        <v>0</v>
      </c>
      <c r="L7125" s="55">
        <v>0</v>
      </c>
      <c r="M7125" s="56">
        <v>113483681.60979672</v>
      </c>
    </row>
    <row r="7126" spans="1:13" x14ac:dyDescent="0.4">
      <c r="A7126" s="51"/>
      <c r="B7126" s="52">
        <v>7108</v>
      </c>
      <c r="C7126" s="52">
        <v>410298644.14513618</v>
      </c>
      <c r="D7126" s="52">
        <v>0</v>
      </c>
      <c r="E7126" s="52">
        <v>0</v>
      </c>
      <c r="F7126" s="52">
        <v>0</v>
      </c>
      <c r="G7126" s="52">
        <v>0</v>
      </c>
      <c r="H7126" s="52">
        <v>0</v>
      </c>
      <c r="I7126" s="52">
        <v>0</v>
      </c>
      <c r="J7126" s="52">
        <v>0</v>
      </c>
      <c r="K7126" s="52">
        <v>0</v>
      </c>
      <c r="L7126" s="52">
        <v>0</v>
      </c>
      <c r="M7126" s="53">
        <v>419028462.75501734</v>
      </c>
    </row>
    <row r="7127" spans="1:13" x14ac:dyDescent="0.4">
      <c r="A7127" s="54"/>
      <c r="B7127" s="55">
        <v>7109</v>
      </c>
      <c r="C7127" s="55">
        <v>0</v>
      </c>
      <c r="D7127" s="55">
        <v>0</v>
      </c>
      <c r="E7127" s="55">
        <v>0</v>
      </c>
      <c r="F7127" s="55">
        <v>0</v>
      </c>
      <c r="G7127" s="55">
        <v>0</v>
      </c>
      <c r="H7127" s="55">
        <v>0</v>
      </c>
      <c r="I7127" s="55">
        <v>0</v>
      </c>
      <c r="J7127" s="55">
        <v>0</v>
      </c>
      <c r="K7127" s="55">
        <v>0</v>
      </c>
      <c r="L7127" s="55">
        <v>0</v>
      </c>
      <c r="M7127" s="56">
        <v>0</v>
      </c>
    </row>
    <row r="7128" spans="1:13" x14ac:dyDescent="0.4">
      <c r="A7128" s="51"/>
      <c r="B7128" s="52">
        <v>7110</v>
      </c>
      <c r="C7128" s="52">
        <v>37952418.037051395</v>
      </c>
      <c r="D7128" s="52">
        <v>0</v>
      </c>
      <c r="E7128" s="52">
        <v>0</v>
      </c>
      <c r="F7128" s="52">
        <v>0</v>
      </c>
      <c r="G7128" s="52">
        <v>0</v>
      </c>
      <c r="H7128" s="52">
        <v>0</v>
      </c>
      <c r="I7128" s="52">
        <v>0</v>
      </c>
      <c r="J7128" s="52">
        <v>0</v>
      </c>
      <c r="K7128" s="52">
        <v>0</v>
      </c>
      <c r="L7128" s="52">
        <v>0</v>
      </c>
      <c r="M7128" s="53">
        <v>37952418.037051395</v>
      </c>
    </row>
    <row r="7129" spans="1:13" x14ac:dyDescent="0.4">
      <c r="A7129" s="54"/>
      <c r="B7129" s="55">
        <v>7111</v>
      </c>
      <c r="C7129" s="55">
        <v>0</v>
      </c>
      <c r="D7129" s="55">
        <v>0</v>
      </c>
      <c r="E7129" s="55">
        <v>197585145.41037005</v>
      </c>
      <c r="F7129" s="55">
        <v>0</v>
      </c>
      <c r="G7129" s="55">
        <v>0</v>
      </c>
      <c r="H7129" s="55">
        <v>0</v>
      </c>
      <c r="I7129" s="55">
        <v>6898114.7524138168</v>
      </c>
      <c r="J7129" s="55">
        <v>262975271.02257219</v>
      </c>
      <c r="K7129" s="55">
        <v>0</v>
      </c>
      <c r="L7129" s="55">
        <v>23497671.877617169</v>
      </c>
      <c r="M7129" s="56">
        <v>227980932.04040104</v>
      </c>
    </row>
    <row r="7130" spans="1:13" x14ac:dyDescent="0.4">
      <c r="A7130" s="51"/>
      <c r="B7130" s="52">
        <v>7112</v>
      </c>
      <c r="C7130" s="52">
        <v>0</v>
      </c>
      <c r="D7130" s="52">
        <v>0</v>
      </c>
      <c r="E7130" s="52">
        <v>0</v>
      </c>
      <c r="F7130" s="52">
        <v>0</v>
      </c>
      <c r="G7130" s="52">
        <v>0</v>
      </c>
      <c r="H7130" s="52">
        <v>0</v>
      </c>
      <c r="I7130" s="52">
        <v>0</v>
      </c>
      <c r="J7130" s="52">
        <v>0</v>
      </c>
      <c r="K7130" s="52">
        <v>0</v>
      </c>
      <c r="L7130" s="52">
        <v>0</v>
      </c>
      <c r="M7130" s="53">
        <v>0</v>
      </c>
    </row>
    <row r="7131" spans="1:13" x14ac:dyDescent="0.4">
      <c r="A7131" s="54"/>
      <c r="B7131" s="55">
        <v>7113</v>
      </c>
      <c r="C7131" s="55">
        <v>0</v>
      </c>
      <c r="D7131" s="55">
        <v>0</v>
      </c>
      <c r="E7131" s="55">
        <v>0</v>
      </c>
      <c r="F7131" s="55">
        <v>0</v>
      </c>
      <c r="G7131" s="55">
        <v>0</v>
      </c>
      <c r="H7131" s="55">
        <v>0</v>
      </c>
      <c r="I7131" s="55">
        <v>0</v>
      </c>
      <c r="J7131" s="55">
        <v>0</v>
      </c>
      <c r="K7131" s="55">
        <v>0</v>
      </c>
      <c r="L7131" s="55">
        <v>0</v>
      </c>
      <c r="M7131" s="56">
        <v>0</v>
      </c>
    </row>
    <row r="7132" spans="1:13" x14ac:dyDescent="0.4">
      <c r="A7132" s="51"/>
      <c r="B7132" s="52">
        <v>7114</v>
      </c>
      <c r="C7132" s="52">
        <v>0</v>
      </c>
      <c r="D7132" s="52">
        <v>0</v>
      </c>
      <c r="E7132" s="52">
        <v>0</v>
      </c>
      <c r="F7132" s="52">
        <v>0</v>
      </c>
      <c r="G7132" s="52">
        <v>0</v>
      </c>
      <c r="H7132" s="52">
        <v>0</v>
      </c>
      <c r="I7132" s="52">
        <v>0</v>
      </c>
      <c r="J7132" s="52">
        <v>0</v>
      </c>
      <c r="K7132" s="52">
        <v>0</v>
      </c>
      <c r="L7132" s="52">
        <v>0</v>
      </c>
      <c r="M7132" s="53">
        <v>0</v>
      </c>
    </row>
    <row r="7133" spans="1:13" x14ac:dyDescent="0.4">
      <c r="A7133" s="54"/>
      <c r="B7133" s="55">
        <v>7115</v>
      </c>
      <c r="C7133" s="55">
        <v>0</v>
      </c>
      <c r="D7133" s="55">
        <v>0</v>
      </c>
      <c r="E7133" s="55">
        <v>0</v>
      </c>
      <c r="F7133" s="55">
        <v>0</v>
      </c>
      <c r="G7133" s="55">
        <v>0</v>
      </c>
      <c r="H7133" s="55">
        <v>0</v>
      </c>
      <c r="I7133" s="55">
        <v>0</v>
      </c>
      <c r="J7133" s="55">
        <v>0</v>
      </c>
      <c r="K7133" s="55">
        <v>0</v>
      </c>
      <c r="L7133" s="55">
        <v>0</v>
      </c>
      <c r="M7133" s="56">
        <v>0</v>
      </c>
    </row>
    <row r="7134" spans="1:13" x14ac:dyDescent="0.4">
      <c r="A7134" s="51"/>
      <c r="B7134" s="52">
        <v>7116</v>
      </c>
      <c r="C7134" s="52">
        <v>0</v>
      </c>
      <c r="D7134" s="52">
        <v>0</v>
      </c>
      <c r="E7134" s="52">
        <v>0</v>
      </c>
      <c r="F7134" s="52">
        <v>0</v>
      </c>
      <c r="G7134" s="52">
        <v>0</v>
      </c>
      <c r="H7134" s="52">
        <v>0</v>
      </c>
      <c r="I7134" s="52">
        <v>0</v>
      </c>
      <c r="J7134" s="52">
        <v>0</v>
      </c>
      <c r="K7134" s="52">
        <v>5745216.0653706081</v>
      </c>
      <c r="L7134" s="52">
        <v>0</v>
      </c>
      <c r="M7134" s="53">
        <v>5745216.0653706081</v>
      </c>
    </row>
    <row r="7135" spans="1:13" x14ac:dyDescent="0.4">
      <c r="A7135" s="54"/>
      <c r="B7135" s="55">
        <v>7117</v>
      </c>
      <c r="C7135" s="55">
        <v>6026420.4876574557</v>
      </c>
      <c r="D7135" s="55">
        <v>0</v>
      </c>
      <c r="E7135" s="55">
        <v>0</v>
      </c>
      <c r="F7135" s="55">
        <v>0</v>
      </c>
      <c r="G7135" s="55">
        <v>0</v>
      </c>
      <c r="H7135" s="55">
        <v>0</v>
      </c>
      <c r="I7135" s="55">
        <v>0</v>
      </c>
      <c r="J7135" s="55">
        <v>0</v>
      </c>
      <c r="K7135" s="55">
        <v>0</v>
      </c>
      <c r="L7135" s="55">
        <v>0</v>
      </c>
      <c r="M7135" s="56">
        <v>6026420.4876574557</v>
      </c>
    </row>
    <row r="7136" spans="1:13" x14ac:dyDescent="0.4">
      <c r="A7136" s="51"/>
      <c r="B7136" s="52">
        <v>7118</v>
      </c>
      <c r="C7136" s="52">
        <v>0</v>
      </c>
      <c r="D7136" s="52">
        <v>0</v>
      </c>
      <c r="E7136" s="52">
        <v>6241087.1636151206</v>
      </c>
      <c r="F7136" s="52">
        <v>0</v>
      </c>
      <c r="G7136" s="52">
        <v>6654767.4032658562</v>
      </c>
      <c r="H7136" s="52">
        <v>0</v>
      </c>
      <c r="I7136" s="52">
        <v>0</v>
      </c>
      <c r="J7136" s="52">
        <v>15755214.308889836</v>
      </c>
      <c r="K7136" s="52">
        <v>0</v>
      </c>
      <c r="L7136" s="52">
        <v>0</v>
      </c>
      <c r="M7136" s="53">
        <v>12895854.566880977</v>
      </c>
    </row>
    <row r="7137" spans="1:13" x14ac:dyDescent="0.4">
      <c r="A7137" s="54"/>
      <c r="B7137" s="55">
        <v>7119</v>
      </c>
      <c r="C7137" s="55">
        <v>6832221.9272969794</v>
      </c>
      <c r="D7137" s="55">
        <v>7159014.319599703</v>
      </c>
      <c r="E7137" s="55">
        <v>0</v>
      </c>
      <c r="F7137" s="55">
        <v>0</v>
      </c>
      <c r="G7137" s="55">
        <v>0</v>
      </c>
      <c r="H7137" s="55">
        <v>0</v>
      </c>
      <c r="I7137" s="55">
        <v>0</v>
      </c>
      <c r="J7137" s="55">
        <v>0</v>
      </c>
      <c r="K7137" s="55">
        <v>0</v>
      </c>
      <c r="L7137" s="55">
        <v>0</v>
      </c>
      <c r="M7137" s="56">
        <v>13991236.246896682</v>
      </c>
    </row>
    <row r="7138" spans="1:13" x14ac:dyDescent="0.4">
      <c r="A7138" s="51"/>
      <c r="B7138" s="52">
        <v>7120</v>
      </c>
      <c r="C7138" s="52">
        <v>0</v>
      </c>
      <c r="D7138" s="52">
        <v>0</v>
      </c>
      <c r="E7138" s="52">
        <v>0</v>
      </c>
      <c r="F7138" s="52">
        <v>0</v>
      </c>
      <c r="G7138" s="52">
        <v>0</v>
      </c>
      <c r="H7138" s="52">
        <v>0</v>
      </c>
      <c r="I7138" s="52">
        <v>7600594.7012489215</v>
      </c>
      <c r="J7138" s="52">
        <v>0</v>
      </c>
      <c r="K7138" s="52">
        <v>133158590.62588955</v>
      </c>
      <c r="L7138" s="52">
        <v>0</v>
      </c>
      <c r="M7138" s="53">
        <v>154159260.40240902</v>
      </c>
    </row>
    <row r="7139" spans="1:13" x14ac:dyDescent="0.4">
      <c r="A7139" s="54"/>
      <c r="B7139" s="55">
        <v>7121</v>
      </c>
      <c r="C7139" s="55">
        <v>0</v>
      </c>
      <c r="D7139" s="55">
        <v>0</v>
      </c>
      <c r="E7139" s="55">
        <v>0</v>
      </c>
      <c r="F7139" s="55">
        <v>0</v>
      </c>
      <c r="G7139" s="55">
        <v>0</v>
      </c>
      <c r="H7139" s="55">
        <v>0</v>
      </c>
      <c r="I7139" s="55">
        <v>0</v>
      </c>
      <c r="J7139" s="55">
        <v>0</v>
      </c>
      <c r="K7139" s="55">
        <v>0</v>
      </c>
      <c r="L7139" s="55">
        <v>7266988.0928453077</v>
      </c>
      <c r="M7139" s="56">
        <v>7266988.0928453077</v>
      </c>
    </row>
    <row r="7140" spans="1:13" x14ac:dyDescent="0.4">
      <c r="A7140" s="51"/>
      <c r="B7140" s="52">
        <v>7122</v>
      </c>
      <c r="C7140" s="52">
        <v>0</v>
      </c>
      <c r="D7140" s="52">
        <v>0</v>
      </c>
      <c r="E7140" s="52">
        <v>0</v>
      </c>
      <c r="F7140" s="52">
        <v>0</v>
      </c>
      <c r="G7140" s="52">
        <v>0</v>
      </c>
      <c r="H7140" s="52">
        <v>0</v>
      </c>
      <c r="I7140" s="52">
        <v>0</v>
      </c>
      <c r="J7140" s="52">
        <v>0</v>
      </c>
      <c r="K7140" s="52">
        <v>0</v>
      </c>
      <c r="L7140" s="52">
        <v>0</v>
      </c>
      <c r="M7140" s="53">
        <v>71920333.981083602</v>
      </c>
    </row>
    <row r="7141" spans="1:13" x14ac:dyDescent="0.4">
      <c r="A7141" s="54"/>
      <c r="B7141" s="55">
        <v>7123</v>
      </c>
      <c r="C7141" s="55">
        <v>0</v>
      </c>
      <c r="D7141" s="55">
        <v>0</v>
      </c>
      <c r="E7141" s="55">
        <v>0</v>
      </c>
      <c r="F7141" s="55">
        <v>0</v>
      </c>
      <c r="G7141" s="55">
        <v>0</v>
      </c>
      <c r="H7141" s="55">
        <v>0</v>
      </c>
      <c r="I7141" s="55">
        <v>0</v>
      </c>
      <c r="J7141" s="55">
        <v>0</v>
      </c>
      <c r="K7141" s="55">
        <v>0</v>
      </c>
      <c r="L7141" s="55">
        <v>0</v>
      </c>
      <c r="M7141" s="56">
        <v>0</v>
      </c>
    </row>
    <row r="7142" spans="1:13" x14ac:dyDescent="0.4">
      <c r="A7142" s="51"/>
      <c r="B7142" s="52">
        <v>7124</v>
      </c>
      <c r="C7142" s="52">
        <v>0</v>
      </c>
      <c r="D7142" s="52">
        <v>0</v>
      </c>
      <c r="E7142" s="52">
        <v>0</v>
      </c>
      <c r="F7142" s="52">
        <v>0</v>
      </c>
      <c r="G7142" s="52">
        <v>0</v>
      </c>
      <c r="H7142" s="52">
        <v>0</v>
      </c>
      <c r="I7142" s="52">
        <v>0</v>
      </c>
      <c r="J7142" s="52">
        <v>0</v>
      </c>
      <c r="K7142" s="52">
        <v>0</v>
      </c>
      <c r="L7142" s="52">
        <v>0</v>
      </c>
      <c r="M7142" s="53">
        <v>0</v>
      </c>
    </row>
    <row r="7143" spans="1:13" x14ac:dyDescent="0.4">
      <c r="A7143" s="54"/>
      <c r="B7143" s="55">
        <v>7125</v>
      </c>
      <c r="C7143" s="55">
        <v>107461708.18094322</v>
      </c>
      <c r="D7143" s="55">
        <v>0</v>
      </c>
      <c r="E7143" s="55">
        <v>0</v>
      </c>
      <c r="F7143" s="55">
        <v>0</v>
      </c>
      <c r="G7143" s="55">
        <v>0</v>
      </c>
      <c r="H7143" s="55">
        <v>0</v>
      </c>
      <c r="I7143" s="55">
        <v>0</v>
      </c>
      <c r="J7143" s="55">
        <v>8142381.005116974</v>
      </c>
      <c r="K7143" s="55">
        <v>0</v>
      </c>
      <c r="L7143" s="55">
        <v>0</v>
      </c>
      <c r="M7143" s="56">
        <v>107461708.18094322</v>
      </c>
    </row>
    <row r="7144" spans="1:13" x14ac:dyDescent="0.4">
      <c r="A7144" s="51"/>
      <c r="B7144" s="52">
        <v>7126</v>
      </c>
      <c r="C7144" s="52">
        <v>0</v>
      </c>
      <c r="D7144" s="52">
        <v>16581503.755751032</v>
      </c>
      <c r="E7144" s="52">
        <v>0</v>
      </c>
      <c r="F7144" s="52">
        <v>8808903.9999216795</v>
      </c>
      <c r="G7144" s="52">
        <v>0</v>
      </c>
      <c r="H7144" s="52">
        <v>0</v>
      </c>
      <c r="I7144" s="52">
        <v>0</v>
      </c>
      <c r="J7144" s="52">
        <v>0</v>
      </c>
      <c r="K7144" s="52">
        <v>0</v>
      </c>
      <c r="L7144" s="52">
        <v>11487785.813884232</v>
      </c>
      <c r="M7144" s="53">
        <v>36878193.569556944</v>
      </c>
    </row>
    <row r="7145" spans="1:13" x14ac:dyDescent="0.4">
      <c r="A7145" s="54"/>
      <c r="B7145" s="55">
        <v>7127</v>
      </c>
      <c r="C7145" s="55">
        <v>0</v>
      </c>
      <c r="D7145" s="55">
        <v>0</v>
      </c>
      <c r="E7145" s="55">
        <v>0</v>
      </c>
      <c r="F7145" s="55">
        <v>0</v>
      </c>
      <c r="G7145" s="55">
        <v>0</v>
      </c>
      <c r="H7145" s="55">
        <v>6790505.0645086588</v>
      </c>
      <c r="I7145" s="55">
        <v>0</v>
      </c>
      <c r="J7145" s="55">
        <v>0</v>
      </c>
      <c r="K7145" s="55">
        <v>0</v>
      </c>
      <c r="L7145" s="55">
        <v>0</v>
      </c>
      <c r="M7145" s="56">
        <v>6790505.0645086588</v>
      </c>
    </row>
    <row r="7146" spans="1:13" x14ac:dyDescent="0.4">
      <c r="A7146" s="51"/>
      <c r="B7146" s="52">
        <v>7128</v>
      </c>
      <c r="C7146" s="52">
        <v>0</v>
      </c>
      <c r="D7146" s="52">
        <v>0</v>
      </c>
      <c r="E7146" s="52">
        <v>0</v>
      </c>
      <c r="F7146" s="52">
        <v>0</v>
      </c>
      <c r="G7146" s="52">
        <v>0</v>
      </c>
      <c r="H7146" s="52">
        <v>0</v>
      </c>
      <c r="I7146" s="52">
        <v>0</v>
      </c>
      <c r="J7146" s="52">
        <v>14898984.834736023</v>
      </c>
      <c r="K7146" s="52">
        <v>0</v>
      </c>
      <c r="L7146" s="52">
        <v>0</v>
      </c>
      <c r="M7146" s="53">
        <v>6491838.8580790879</v>
      </c>
    </row>
    <row r="7147" spans="1:13" x14ac:dyDescent="0.4">
      <c r="A7147" s="54"/>
      <c r="B7147" s="55">
        <v>7129</v>
      </c>
      <c r="C7147" s="55">
        <v>0</v>
      </c>
      <c r="D7147" s="55">
        <v>0</v>
      </c>
      <c r="E7147" s="55">
        <v>0</v>
      </c>
      <c r="F7147" s="55">
        <v>0</v>
      </c>
      <c r="G7147" s="55">
        <v>0</v>
      </c>
      <c r="H7147" s="55">
        <v>0</v>
      </c>
      <c r="I7147" s="55">
        <v>0</v>
      </c>
      <c r="J7147" s="55">
        <v>0</v>
      </c>
      <c r="K7147" s="55">
        <v>0</v>
      </c>
      <c r="L7147" s="55">
        <v>0</v>
      </c>
      <c r="M7147" s="56">
        <v>0</v>
      </c>
    </row>
    <row r="7148" spans="1:13" x14ac:dyDescent="0.4">
      <c r="A7148" s="51"/>
      <c r="B7148" s="52">
        <v>7130</v>
      </c>
      <c r="C7148" s="52">
        <v>0</v>
      </c>
      <c r="D7148" s="52">
        <v>0</v>
      </c>
      <c r="E7148" s="52">
        <v>0</v>
      </c>
      <c r="F7148" s="52">
        <v>27223141.474814385</v>
      </c>
      <c r="G7148" s="52">
        <v>0</v>
      </c>
      <c r="H7148" s="52">
        <v>0</v>
      </c>
      <c r="I7148" s="52">
        <v>0</v>
      </c>
      <c r="J7148" s="52">
        <v>0</v>
      </c>
      <c r="K7148" s="52">
        <v>0</v>
      </c>
      <c r="L7148" s="52">
        <v>12730725.977784997</v>
      </c>
      <c r="M7148" s="53">
        <v>39953867.452599376</v>
      </c>
    </row>
    <row r="7149" spans="1:13" x14ac:dyDescent="0.4">
      <c r="A7149" s="54"/>
      <c r="B7149" s="55">
        <v>7131</v>
      </c>
      <c r="C7149" s="55">
        <v>0</v>
      </c>
      <c r="D7149" s="55">
        <v>0</v>
      </c>
      <c r="E7149" s="55">
        <v>0</v>
      </c>
      <c r="F7149" s="55">
        <v>0</v>
      </c>
      <c r="G7149" s="55">
        <v>0</v>
      </c>
      <c r="H7149" s="55">
        <v>0</v>
      </c>
      <c r="I7149" s="55">
        <v>0</v>
      </c>
      <c r="J7149" s="55">
        <v>0</v>
      </c>
      <c r="K7149" s="55">
        <v>33271824.546558976</v>
      </c>
      <c r="L7149" s="55">
        <v>0</v>
      </c>
      <c r="M7149" s="56">
        <v>33271824.546558976</v>
      </c>
    </row>
    <row r="7150" spans="1:13" x14ac:dyDescent="0.4">
      <c r="A7150" s="51"/>
      <c r="B7150" s="52">
        <v>7132</v>
      </c>
      <c r="C7150" s="52">
        <v>9126799.4502245523</v>
      </c>
      <c r="D7150" s="52">
        <v>0</v>
      </c>
      <c r="E7150" s="52">
        <v>0</v>
      </c>
      <c r="F7150" s="52">
        <v>0</v>
      </c>
      <c r="G7150" s="52">
        <v>0</v>
      </c>
      <c r="H7150" s="52">
        <v>0</v>
      </c>
      <c r="I7150" s="52">
        <v>0</v>
      </c>
      <c r="J7150" s="52">
        <v>0</v>
      </c>
      <c r="K7150" s="52">
        <v>0</v>
      </c>
      <c r="L7150" s="52">
        <v>0</v>
      </c>
      <c r="M7150" s="53">
        <v>25302426.900502305</v>
      </c>
    </row>
    <row r="7151" spans="1:13" x14ac:dyDescent="0.4">
      <c r="A7151" s="54"/>
      <c r="B7151" s="55">
        <v>7133</v>
      </c>
      <c r="C7151" s="55">
        <v>0</v>
      </c>
      <c r="D7151" s="55">
        <v>0</v>
      </c>
      <c r="E7151" s="55">
        <v>0</v>
      </c>
      <c r="F7151" s="55">
        <v>0</v>
      </c>
      <c r="G7151" s="55">
        <v>0</v>
      </c>
      <c r="H7151" s="55">
        <v>0</v>
      </c>
      <c r="I7151" s="55">
        <v>0</v>
      </c>
      <c r="J7151" s="55">
        <v>0</v>
      </c>
      <c r="K7151" s="55">
        <v>0</v>
      </c>
      <c r="L7151" s="55">
        <v>0</v>
      </c>
      <c r="M7151" s="56">
        <v>0</v>
      </c>
    </row>
    <row r="7152" spans="1:13" x14ac:dyDescent="0.4">
      <c r="A7152" s="51"/>
      <c r="B7152" s="52">
        <v>7134</v>
      </c>
      <c r="C7152" s="52">
        <v>0</v>
      </c>
      <c r="D7152" s="52">
        <v>0</v>
      </c>
      <c r="E7152" s="52">
        <v>0</v>
      </c>
      <c r="F7152" s="52">
        <v>0</v>
      </c>
      <c r="G7152" s="52">
        <v>0</v>
      </c>
      <c r="H7152" s="52">
        <v>0</v>
      </c>
      <c r="I7152" s="52">
        <v>0</v>
      </c>
      <c r="J7152" s="52">
        <v>0</v>
      </c>
      <c r="K7152" s="52">
        <v>0</v>
      </c>
      <c r="L7152" s="52">
        <v>0</v>
      </c>
      <c r="M7152" s="53">
        <v>0</v>
      </c>
    </row>
    <row r="7153" spans="1:13" x14ac:dyDescent="0.4">
      <c r="A7153" s="54"/>
      <c r="B7153" s="55">
        <v>7135</v>
      </c>
      <c r="C7153" s="55">
        <v>0</v>
      </c>
      <c r="D7153" s="55">
        <v>0</v>
      </c>
      <c r="E7153" s="55">
        <v>0</v>
      </c>
      <c r="F7153" s="55">
        <v>0</v>
      </c>
      <c r="G7153" s="55">
        <v>0</v>
      </c>
      <c r="H7153" s="55">
        <v>0</v>
      </c>
      <c r="I7153" s="55">
        <v>0</v>
      </c>
      <c r="J7153" s="55">
        <v>0</v>
      </c>
      <c r="K7153" s="55">
        <v>0</v>
      </c>
      <c r="L7153" s="55">
        <v>0</v>
      </c>
      <c r="M7153" s="56">
        <v>0</v>
      </c>
    </row>
    <row r="7154" spans="1:13" x14ac:dyDescent="0.4">
      <c r="A7154" s="51"/>
      <c r="B7154" s="52">
        <v>7136</v>
      </c>
      <c r="C7154" s="52">
        <v>0</v>
      </c>
      <c r="D7154" s="52">
        <v>0</v>
      </c>
      <c r="E7154" s="52">
        <v>11689987.199752618</v>
      </c>
      <c r="F7154" s="52">
        <v>0</v>
      </c>
      <c r="G7154" s="52">
        <v>29996219.797862776</v>
      </c>
      <c r="H7154" s="52">
        <v>0</v>
      </c>
      <c r="I7154" s="52">
        <v>0</v>
      </c>
      <c r="J7154" s="52">
        <v>0</v>
      </c>
      <c r="K7154" s="52">
        <v>0</v>
      </c>
      <c r="L7154" s="52">
        <v>0</v>
      </c>
      <c r="M7154" s="53">
        <v>41686206.997615397</v>
      </c>
    </row>
    <row r="7155" spans="1:13" x14ac:dyDescent="0.4">
      <c r="A7155" s="54"/>
      <c r="B7155" s="55">
        <v>7137</v>
      </c>
      <c r="C7155" s="55">
        <v>0</v>
      </c>
      <c r="D7155" s="55">
        <v>0</v>
      </c>
      <c r="E7155" s="55">
        <v>0</v>
      </c>
      <c r="F7155" s="55">
        <v>0</v>
      </c>
      <c r="G7155" s="55">
        <v>0</v>
      </c>
      <c r="H7155" s="55">
        <v>0</v>
      </c>
      <c r="I7155" s="55">
        <v>0</v>
      </c>
      <c r="J7155" s="55">
        <v>0</v>
      </c>
      <c r="K7155" s="55">
        <v>0</v>
      </c>
      <c r="L7155" s="55">
        <v>0</v>
      </c>
      <c r="M7155" s="56">
        <v>10360781.838565204</v>
      </c>
    </row>
    <row r="7156" spans="1:13" x14ac:dyDescent="0.4">
      <c r="A7156" s="51"/>
      <c r="B7156" s="52">
        <v>7138</v>
      </c>
      <c r="C7156" s="52">
        <v>0</v>
      </c>
      <c r="D7156" s="52">
        <v>0</v>
      </c>
      <c r="E7156" s="52">
        <v>0</v>
      </c>
      <c r="F7156" s="52">
        <v>0</v>
      </c>
      <c r="G7156" s="52">
        <v>0</v>
      </c>
      <c r="H7156" s="52">
        <v>0</v>
      </c>
      <c r="I7156" s="52">
        <v>0</v>
      </c>
      <c r="J7156" s="52">
        <v>0</v>
      </c>
      <c r="K7156" s="52">
        <v>0</v>
      </c>
      <c r="L7156" s="52">
        <v>0</v>
      </c>
      <c r="M7156" s="53">
        <v>0</v>
      </c>
    </row>
    <row r="7157" spans="1:13" x14ac:dyDescent="0.4">
      <c r="A7157" s="54"/>
      <c r="B7157" s="55">
        <v>7139</v>
      </c>
      <c r="C7157" s="55">
        <v>0</v>
      </c>
      <c r="D7157" s="55">
        <v>0</v>
      </c>
      <c r="E7157" s="55">
        <v>0</v>
      </c>
      <c r="F7157" s="55">
        <v>0</v>
      </c>
      <c r="G7157" s="55">
        <v>0</v>
      </c>
      <c r="H7157" s="55">
        <v>0</v>
      </c>
      <c r="I7157" s="55">
        <v>0</v>
      </c>
      <c r="J7157" s="55">
        <v>0</v>
      </c>
      <c r="K7157" s="55">
        <v>0</v>
      </c>
      <c r="L7157" s="55">
        <v>18012695.718834896</v>
      </c>
      <c r="M7157" s="56">
        <v>18012695.718834896</v>
      </c>
    </row>
    <row r="7158" spans="1:13" x14ac:dyDescent="0.4">
      <c r="A7158" s="51"/>
      <c r="B7158" s="52">
        <v>7140</v>
      </c>
      <c r="C7158" s="52">
        <v>0</v>
      </c>
      <c r="D7158" s="52">
        <v>0</v>
      </c>
      <c r="E7158" s="52">
        <v>0</v>
      </c>
      <c r="F7158" s="52">
        <v>2897562211.2056189</v>
      </c>
      <c r="G7158" s="52">
        <v>0</v>
      </c>
      <c r="H7158" s="52">
        <v>0</v>
      </c>
      <c r="I7158" s="52">
        <v>0</v>
      </c>
      <c r="J7158" s="52">
        <v>0</v>
      </c>
      <c r="K7158" s="52">
        <v>0</v>
      </c>
      <c r="L7158" s="52">
        <v>6161671.2877252558</v>
      </c>
      <c r="M7158" s="53">
        <v>2903723882.4933443</v>
      </c>
    </row>
    <row r="7159" spans="1:13" x14ac:dyDescent="0.4">
      <c r="A7159" s="54"/>
      <c r="B7159" s="55">
        <v>7141</v>
      </c>
      <c r="C7159" s="55">
        <v>0</v>
      </c>
      <c r="D7159" s="55">
        <v>0</v>
      </c>
      <c r="E7159" s="55">
        <v>0</v>
      </c>
      <c r="F7159" s="55">
        <v>5903059.0605784971</v>
      </c>
      <c r="G7159" s="55">
        <v>0</v>
      </c>
      <c r="H7159" s="55">
        <v>0</v>
      </c>
      <c r="I7159" s="55">
        <v>6860870.4257836081</v>
      </c>
      <c r="J7159" s="55">
        <v>0</v>
      </c>
      <c r="K7159" s="55">
        <v>0</v>
      </c>
      <c r="L7159" s="55">
        <v>0</v>
      </c>
      <c r="M7159" s="56">
        <v>12763929.486362103</v>
      </c>
    </row>
    <row r="7160" spans="1:13" x14ac:dyDescent="0.4">
      <c r="A7160" s="51"/>
      <c r="B7160" s="52">
        <v>7142</v>
      </c>
      <c r="C7160" s="52">
        <v>0</v>
      </c>
      <c r="D7160" s="52">
        <v>0</v>
      </c>
      <c r="E7160" s="52">
        <v>0</v>
      </c>
      <c r="F7160" s="52">
        <v>0</v>
      </c>
      <c r="G7160" s="52">
        <v>0</v>
      </c>
      <c r="H7160" s="52">
        <v>0</v>
      </c>
      <c r="I7160" s="52">
        <v>0</v>
      </c>
      <c r="J7160" s="52">
        <v>0</v>
      </c>
      <c r="K7160" s="52">
        <v>0</v>
      </c>
      <c r="L7160" s="52">
        <v>0</v>
      </c>
      <c r="M7160" s="53">
        <v>0</v>
      </c>
    </row>
    <row r="7161" spans="1:13" x14ac:dyDescent="0.4">
      <c r="A7161" s="54"/>
      <c r="B7161" s="55">
        <v>7143</v>
      </c>
      <c r="C7161" s="55">
        <v>0</v>
      </c>
      <c r="D7161" s="55">
        <v>0</v>
      </c>
      <c r="E7161" s="55">
        <v>0</v>
      </c>
      <c r="F7161" s="55">
        <v>0</v>
      </c>
      <c r="G7161" s="55">
        <v>0</v>
      </c>
      <c r="H7161" s="55">
        <v>0</v>
      </c>
      <c r="I7161" s="55">
        <v>0</v>
      </c>
      <c r="J7161" s="55">
        <v>0</v>
      </c>
      <c r="K7161" s="55">
        <v>0</v>
      </c>
      <c r="L7161" s="55">
        <v>0</v>
      </c>
      <c r="M7161" s="56">
        <v>0</v>
      </c>
    </row>
    <row r="7162" spans="1:13" x14ac:dyDescent="0.4">
      <c r="A7162" s="51"/>
      <c r="B7162" s="52">
        <v>7144</v>
      </c>
      <c r="C7162" s="52">
        <v>0</v>
      </c>
      <c r="D7162" s="52">
        <v>0</v>
      </c>
      <c r="E7162" s="52">
        <v>0</v>
      </c>
      <c r="F7162" s="52">
        <v>0</v>
      </c>
      <c r="G7162" s="52">
        <v>7151702.3969894871</v>
      </c>
      <c r="H7162" s="52">
        <v>10774957.084558601</v>
      </c>
      <c r="I7162" s="52">
        <v>13449335.068729162</v>
      </c>
      <c r="J7162" s="52">
        <v>0</v>
      </c>
      <c r="K7162" s="52">
        <v>0</v>
      </c>
      <c r="L7162" s="52">
        <v>0</v>
      </c>
      <c r="M7162" s="53">
        <v>31375994.550277248</v>
      </c>
    </row>
    <row r="7163" spans="1:13" x14ac:dyDescent="0.4">
      <c r="A7163" s="54"/>
      <c r="B7163" s="55">
        <v>7145</v>
      </c>
      <c r="C7163" s="55">
        <v>0</v>
      </c>
      <c r="D7163" s="55">
        <v>0</v>
      </c>
      <c r="E7163" s="55">
        <v>5965637.3566948045</v>
      </c>
      <c r="F7163" s="55">
        <v>0</v>
      </c>
      <c r="G7163" s="55">
        <v>0</v>
      </c>
      <c r="H7163" s="55">
        <v>0</v>
      </c>
      <c r="I7163" s="55">
        <v>0</v>
      </c>
      <c r="J7163" s="55">
        <v>0</v>
      </c>
      <c r="K7163" s="55">
        <v>7220875.7184367403</v>
      </c>
      <c r="L7163" s="55">
        <v>0</v>
      </c>
      <c r="M7163" s="56">
        <v>13186513.075131545</v>
      </c>
    </row>
    <row r="7164" spans="1:13" x14ac:dyDescent="0.4">
      <c r="A7164" s="51"/>
      <c r="B7164" s="52">
        <v>7146</v>
      </c>
      <c r="C7164" s="52">
        <v>0</v>
      </c>
      <c r="D7164" s="52">
        <v>0</v>
      </c>
      <c r="E7164" s="52">
        <v>0</v>
      </c>
      <c r="F7164" s="52">
        <v>0</v>
      </c>
      <c r="G7164" s="52">
        <v>0</v>
      </c>
      <c r="H7164" s="52">
        <v>0</v>
      </c>
      <c r="I7164" s="52">
        <v>0</v>
      </c>
      <c r="J7164" s="52">
        <v>0</v>
      </c>
      <c r="K7164" s="52">
        <v>0</v>
      </c>
      <c r="L7164" s="52">
        <v>0</v>
      </c>
      <c r="M7164" s="53">
        <v>0</v>
      </c>
    </row>
    <row r="7165" spans="1:13" x14ac:dyDescent="0.4">
      <c r="A7165" s="54"/>
      <c r="B7165" s="55">
        <v>7147</v>
      </c>
      <c r="C7165" s="55">
        <v>0</v>
      </c>
      <c r="D7165" s="55">
        <v>0</v>
      </c>
      <c r="E7165" s="55">
        <v>0</v>
      </c>
      <c r="F7165" s="55">
        <v>0</v>
      </c>
      <c r="G7165" s="55">
        <v>0</v>
      </c>
      <c r="H7165" s="55">
        <v>0</v>
      </c>
      <c r="I7165" s="55">
        <v>0</v>
      </c>
      <c r="J7165" s="55">
        <v>0</v>
      </c>
      <c r="K7165" s="55">
        <v>0</v>
      </c>
      <c r="L7165" s="55">
        <v>8638447.2112390995</v>
      </c>
      <c r="M7165" s="56">
        <v>8638447.2112390995</v>
      </c>
    </row>
    <row r="7166" spans="1:13" x14ac:dyDescent="0.4">
      <c r="A7166" s="51"/>
      <c r="B7166" s="52">
        <v>7148</v>
      </c>
      <c r="C7166" s="52">
        <v>0</v>
      </c>
      <c r="D7166" s="52">
        <v>0</v>
      </c>
      <c r="E7166" s="52">
        <v>0</v>
      </c>
      <c r="F7166" s="52">
        <v>0</v>
      </c>
      <c r="G7166" s="52">
        <v>0</v>
      </c>
      <c r="H7166" s="52">
        <v>0</v>
      </c>
      <c r="I7166" s="52">
        <v>0</v>
      </c>
      <c r="J7166" s="52">
        <v>0</v>
      </c>
      <c r="K7166" s="52">
        <v>0</v>
      </c>
      <c r="L7166" s="52">
        <v>0</v>
      </c>
      <c r="M7166" s="53">
        <v>0</v>
      </c>
    </row>
    <row r="7167" spans="1:13" x14ac:dyDescent="0.4">
      <c r="A7167" s="54"/>
      <c r="B7167" s="55">
        <v>7149</v>
      </c>
      <c r="C7167" s="55">
        <v>0</v>
      </c>
      <c r="D7167" s="55">
        <v>0</v>
      </c>
      <c r="E7167" s="55">
        <v>0</v>
      </c>
      <c r="F7167" s="55">
        <v>0</v>
      </c>
      <c r="G7167" s="55">
        <v>0</v>
      </c>
      <c r="H7167" s="55">
        <v>0</v>
      </c>
      <c r="I7167" s="55">
        <v>5976700.7970900387</v>
      </c>
      <c r="J7167" s="55">
        <v>0</v>
      </c>
      <c r="K7167" s="55">
        <v>0</v>
      </c>
      <c r="L7167" s="55">
        <v>9919532.3164095245</v>
      </c>
      <c r="M7167" s="56">
        <v>15896233.113499563</v>
      </c>
    </row>
    <row r="7168" spans="1:13" x14ac:dyDescent="0.4">
      <c r="A7168" s="51"/>
      <c r="B7168" s="52">
        <v>7150</v>
      </c>
      <c r="C7168" s="52">
        <v>0</v>
      </c>
      <c r="D7168" s="52">
        <v>0</v>
      </c>
      <c r="E7168" s="52">
        <v>0</v>
      </c>
      <c r="F7168" s="52">
        <v>0</v>
      </c>
      <c r="G7168" s="52">
        <v>0</v>
      </c>
      <c r="H7168" s="52">
        <v>0</v>
      </c>
      <c r="I7168" s="52">
        <v>0</v>
      </c>
      <c r="J7168" s="52">
        <v>0</v>
      </c>
      <c r="K7168" s="52">
        <v>0</v>
      </c>
      <c r="L7168" s="52">
        <v>32187123.861826956</v>
      </c>
      <c r="M7168" s="53">
        <v>32187123.861826956</v>
      </c>
    </row>
    <row r="7169" spans="1:13" x14ac:dyDescent="0.4">
      <c r="A7169" s="54"/>
      <c r="B7169" s="55">
        <v>7151</v>
      </c>
      <c r="C7169" s="55">
        <v>0</v>
      </c>
      <c r="D7169" s="55">
        <v>0</v>
      </c>
      <c r="E7169" s="55">
        <v>0</v>
      </c>
      <c r="F7169" s="55">
        <v>0</v>
      </c>
      <c r="G7169" s="55">
        <v>0</v>
      </c>
      <c r="H7169" s="55">
        <v>0</v>
      </c>
      <c r="I7169" s="55">
        <v>0</v>
      </c>
      <c r="J7169" s="55">
        <v>0</v>
      </c>
      <c r="K7169" s="55">
        <v>0</v>
      </c>
      <c r="L7169" s="55">
        <v>16401545.911097441</v>
      </c>
      <c r="M7169" s="56">
        <v>16401545.911097441</v>
      </c>
    </row>
    <row r="7170" spans="1:13" x14ac:dyDescent="0.4">
      <c r="A7170" s="51"/>
      <c r="B7170" s="52">
        <v>7152</v>
      </c>
      <c r="C7170" s="52">
        <v>11912992.707576863</v>
      </c>
      <c r="D7170" s="52">
        <v>0</v>
      </c>
      <c r="E7170" s="52">
        <v>0</v>
      </c>
      <c r="F7170" s="52">
        <v>0</v>
      </c>
      <c r="G7170" s="52">
        <v>0</v>
      </c>
      <c r="H7170" s="52">
        <v>0</v>
      </c>
      <c r="I7170" s="52">
        <v>0</v>
      </c>
      <c r="J7170" s="52">
        <v>0</v>
      </c>
      <c r="K7170" s="52">
        <v>0</v>
      </c>
      <c r="L7170" s="52">
        <v>0</v>
      </c>
      <c r="M7170" s="53">
        <v>32482905.093438569</v>
      </c>
    </row>
    <row r="7171" spans="1:13" x14ac:dyDescent="0.4">
      <c r="A7171" s="54"/>
      <c r="B7171" s="55">
        <v>7153</v>
      </c>
      <c r="C7171" s="55">
        <v>0</v>
      </c>
      <c r="D7171" s="55">
        <v>0</v>
      </c>
      <c r="E7171" s="55">
        <v>0</v>
      </c>
      <c r="F7171" s="55">
        <v>0</v>
      </c>
      <c r="G7171" s="55">
        <v>0</v>
      </c>
      <c r="H7171" s="55">
        <v>0</v>
      </c>
      <c r="I7171" s="55">
        <v>0</v>
      </c>
      <c r="J7171" s="55">
        <v>0</v>
      </c>
      <c r="K7171" s="55">
        <v>26846541.464234237</v>
      </c>
      <c r="L7171" s="55">
        <v>0</v>
      </c>
      <c r="M7171" s="56">
        <v>26846541.464234237</v>
      </c>
    </row>
    <row r="7172" spans="1:13" x14ac:dyDescent="0.4">
      <c r="A7172" s="51"/>
      <c r="B7172" s="52">
        <v>7154</v>
      </c>
      <c r="C7172" s="52">
        <v>0</v>
      </c>
      <c r="D7172" s="52">
        <v>0</v>
      </c>
      <c r="E7172" s="52">
        <v>0</v>
      </c>
      <c r="F7172" s="52">
        <v>0</v>
      </c>
      <c r="G7172" s="52">
        <v>0</v>
      </c>
      <c r="H7172" s="52">
        <v>0</v>
      </c>
      <c r="I7172" s="52">
        <v>0</v>
      </c>
      <c r="J7172" s="52">
        <v>0</v>
      </c>
      <c r="K7172" s="52">
        <v>0</v>
      </c>
      <c r="L7172" s="52">
        <v>0</v>
      </c>
      <c r="M7172" s="53">
        <v>0</v>
      </c>
    </row>
    <row r="7173" spans="1:13" x14ac:dyDescent="0.4">
      <c r="A7173" s="54"/>
      <c r="B7173" s="55">
        <v>7155</v>
      </c>
      <c r="C7173" s="55">
        <v>0</v>
      </c>
      <c r="D7173" s="55">
        <v>0</v>
      </c>
      <c r="E7173" s="55">
        <v>0</v>
      </c>
      <c r="F7173" s="55">
        <v>0</v>
      </c>
      <c r="G7173" s="55">
        <v>0</v>
      </c>
      <c r="H7173" s="55">
        <v>0</v>
      </c>
      <c r="I7173" s="55">
        <v>0</v>
      </c>
      <c r="J7173" s="55">
        <v>0</v>
      </c>
      <c r="K7173" s="55">
        <v>0</v>
      </c>
      <c r="L7173" s="55">
        <v>0</v>
      </c>
      <c r="M7173" s="56">
        <v>0</v>
      </c>
    </row>
    <row r="7174" spans="1:13" x14ac:dyDescent="0.4">
      <c r="A7174" s="51"/>
      <c r="B7174" s="52">
        <v>7156</v>
      </c>
      <c r="C7174" s="52">
        <v>0</v>
      </c>
      <c r="D7174" s="52">
        <v>0</v>
      </c>
      <c r="E7174" s="52">
        <v>0</v>
      </c>
      <c r="F7174" s="52">
        <v>0</v>
      </c>
      <c r="G7174" s="52">
        <v>6532036.586097518</v>
      </c>
      <c r="H7174" s="52">
        <v>0</v>
      </c>
      <c r="I7174" s="52">
        <v>0</v>
      </c>
      <c r="J7174" s="52">
        <v>0</v>
      </c>
      <c r="K7174" s="52">
        <v>0</v>
      </c>
      <c r="L7174" s="52">
        <v>0</v>
      </c>
      <c r="M7174" s="53">
        <v>6532036.586097518</v>
      </c>
    </row>
    <row r="7175" spans="1:13" x14ac:dyDescent="0.4">
      <c r="A7175" s="54"/>
      <c r="B7175" s="55">
        <v>7157</v>
      </c>
      <c r="C7175" s="55">
        <v>0</v>
      </c>
      <c r="D7175" s="55">
        <v>0</v>
      </c>
      <c r="E7175" s="55">
        <v>0</v>
      </c>
      <c r="F7175" s="55">
        <v>0</v>
      </c>
      <c r="G7175" s="55">
        <v>0</v>
      </c>
      <c r="H7175" s="55">
        <v>0</v>
      </c>
      <c r="I7175" s="55">
        <v>0</v>
      </c>
      <c r="J7175" s="55">
        <v>0</v>
      </c>
      <c r="K7175" s="55">
        <v>0</v>
      </c>
      <c r="L7175" s="55">
        <v>0</v>
      </c>
      <c r="M7175" s="56">
        <v>0</v>
      </c>
    </row>
    <row r="7176" spans="1:13" x14ac:dyDescent="0.4">
      <c r="A7176" s="51"/>
      <c r="B7176" s="52">
        <v>7158</v>
      </c>
      <c r="C7176" s="52">
        <v>0</v>
      </c>
      <c r="D7176" s="52">
        <v>0</v>
      </c>
      <c r="E7176" s="52">
        <v>0</v>
      </c>
      <c r="F7176" s="52">
        <v>0</v>
      </c>
      <c r="G7176" s="52">
        <v>0</v>
      </c>
      <c r="H7176" s="52">
        <v>0</v>
      </c>
      <c r="I7176" s="52">
        <v>6120947.1121207997</v>
      </c>
      <c r="J7176" s="52">
        <v>0</v>
      </c>
      <c r="K7176" s="52">
        <v>0</v>
      </c>
      <c r="L7176" s="52">
        <v>0</v>
      </c>
      <c r="M7176" s="53">
        <v>6120947.1121207997</v>
      </c>
    </row>
    <row r="7177" spans="1:13" x14ac:dyDescent="0.4">
      <c r="A7177" s="54"/>
      <c r="B7177" s="55">
        <v>7159</v>
      </c>
      <c r="C7177" s="55">
        <v>0</v>
      </c>
      <c r="D7177" s="55">
        <v>0</v>
      </c>
      <c r="E7177" s="55">
        <v>0</v>
      </c>
      <c r="F7177" s="55">
        <v>0</v>
      </c>
      <c r="G7177" s="55">
        <v>0</v>
      </c>
      <c r="H7177" s="55">
        <v>0</v>
      </c>
      <c r="I7177" s="55">
        <v>0</v>
      </c>
      <c r="J7177" s="55">
        <v>0</v>
      </c>
      <c r="K7177" s="55">
        <v>8013991.2785963826</v>
      </c>
      <c r="L7177" s="55">
        <v>0</v>
      </c>
      <c r="M7177" s="56">
        <v>8013991.2785963826</v>
      </c>
    </row>
    <row r="7178" spans="1:13" x14ac:dyDescent="0.4">
      <c r="A7178" s="51"/>
      <c r="B7178" s="52">
        <v>7160</v>
      </c>
      <c r="C7178" s="52">
        <v>0</v>
      </c>
      <c r="D7178" s="52">
        <v>0</v>
      </c>
      <c r="E7178" s="52">
        <v>0</v>
      </c>
      <c r="F7178" s="52">
        <v>0</v>
      </c>
      <c r="G7178" s="52">
        <v>0</v>
      </c>
      <c r="H7178" s="52">
        <v>0</v>
      </c>
      <c r="I7178" s="52">
        <v>12643554.377519652</v>
      </c>
      <c r="J7178" s="52">
        <v>0</v>
      </c>
      <c r="K7178" s="52">
        <v>9869388.0291282348</v>
      </c>
      <c r="L7178" s="52">
        <v>0</v>
      </c>
      <c r="M7178" s="53">
        <v>22512942.406647887</v>
      </c>
    </row>
    <row r="7179" spans="1:13" x14ac:dyDescent="0.4">
      <c r="A7179" s="54"/>
      <c r="B7179" s="55">
        <v>7161</v>
      </c>
      <c r="C7179" s="55">
        <v>0</v>
      </c>
      <c r="D7179" s="55">
        <v>0</v>
      </c>
      <c r="E7179" s="55">
        <v>0</v>
      </c>
      <c r="F7179" s="55">
        <v>0</v>
      </c>
      <c r="G7179" s="55">
        <v>0</v>
      </c>
      <c r="H7179" s="55">
        <v>0</v>
      </c>
      <c r="I7179" s="55">
        <v>0</v>
      </c>
      <c r="J7179" s="55">
        <v>0</v>
      </c>
      <c r="K7179" s="55">
        <v>0</v>
      </c>
      <c r="L7179" s="55">
        <v>0</v>
      </c>
      <c r="M7179" s="56">
        <v>0</v>
      </c>
    </row>
    <row r="7180" spans="1:13" x14ac:dyDescent="0.4">
      <c r="A7180" s="51"/>
      <c r="B7180" s="52">
        <v>7162</v>
      </c>
      <c r="C7180" s="52">
        <v>0</v>
      </c>
      <c r="D7180" s="52">
        <v>0</v>
      </c>
      <c r="E7180" s="52">
        <v>0</v>
      </c>
      <c r="F7180" s="52">
        <v>0</v>
      </c>
      <c r="G7180" s="52">
        <v>0</v>
      </c>
      <c r="H7180" s="52">
        <v>0</v>
      </c>
      <c r="I7180" s="52">
        <v>0</v>
      </c>
      <c r="J7180" s="52">
        <v>0</v>
      </c>
      <c r="K7180" s="52">
        <v>114186764.32544824</v>
      </c>
      <c r="L7180" s="52">
        <v>0</v>
      </c>
      <c r="M7180" s="53">
        <v>114186764.32544824</v>
      </c>
    </row>
    <row r="7181" spans="1:13" x14ac:dyDescent="0.4">
      <c r="A7181" s="54"/>
      <c r="B7181" s="55">
        <v>7163</v>
      </c>
      <c r="C7181" s="55">
        <v>0</v>
      </c>
      <c r="D7181" s="55">
        <v>0</v>
      </c>
      <c r="E7181" s="55">
        <v>0</v>
      </c>
      <c r="F7181" s="55">
        <v>22082583.940666065</v>
      </c>
      <c r="G7181" s="55">
        <v>0</v>
      </c>
      <c r="H7181" s="55">
        <v>0</v>
      </c>
      <c r="I7181" s="55">
        <v>0</v>
      </c>
      <c r="J7181" s="55">
        <v>0</v>
      </c>
      <c r="K7181" s="55">
        <v>0</v>
      </c>
      <c r="L7181" s="55">
        <v>0</v>
      </c>
      <c r="M7181" s="56">
        <v>22082583.940666065</v>
      </c>
    </row>
    <row r="7182" spans="1:13" x14ac:dyDescent="0.4">
      <c r="A7182" s="51"/>
      <c r="B7182" s="52">
        <v>7164</v>
      </c>
      <c r="C7182" s="52">
        <v>0</v>
      </c>
      <c r="D7182" s="52">
        <v>0</v>
      </c>
      <c r="E7182" s="52">
        <v>0</v>
      </c>
      <c r="F7182" s="52">
        <v>0</v>
      </c>
      <c r="G7182" s="52">
        <v>0</v>
      </c>
      <c r="H7182" s="52">
        <v>0</v>
      </c>
      <c r="I7182" s="52">
        <v>0</v>
      </c>
      <c r="J7182" s="52">
        <v>5851750.6689559268</v>
      </c>
      <c r="K7182" s="52">
        <v>0</v>
      </c>
      <c r="L7182" s="52">
        <v>0</v>
      </c>
      <c r="M7182" s="53">
        <v>0</v>
      </c>
    </row>
    <row r="7183" spans="1:13" x14ac:dyDescent="0.4">
      <c r="A7183" s="54"/>
      <c r="B7183" s="55">
        <v>7165</v>
      </c>
      <c r="C7183" s="55">
        <v>0</v>
      </c>
      <c r="D7183" s="55">
        <v>0</v>
      </c>
      <c r="E7183" s="55">
        <v>0</v>
      </c>
      <c r="F7183" s="55">
        <v>0</v>
      </c>
      <c r="G7183" s="55">
        <v>0</v>
      </c>
      <c r="H7183" s="55">
        <v>10088018.5463762</v>
      </c>
      <c r="I7183" s="55">
        <v>0</v>
      </c>
      <c r="J7183" s="55">
        <v>0</v>
      </c>
      <c r="K7183" s="55">
        <v>0</v>
      </c>
      <c r="L7183" s="55">
        <v>45766485.942498185</v>
      </c>
      <c r="M7183" s="56">
        <v>55854504.488874383</v>
      </c>
    </row>
    <row r="7184" spans="1:13" x14ac:dyDescent="0.4">
      <c r="A7184" s="51"/>
      <c r="B7184" s="52">
        <v>7166</v>
      </c>
      <c r="C7184" s="52">
        <v>0</v>
      </c>
      <c r="D7184" s="52">
        <v>0</v>
      </c>
      <c r="E7184" s="52">
        <v>0</v>
      </c>
      <c r="F7184" s="52">
        <v>0</v>
      </c>
      <c r="G7184" s="52">
        <v>0</v>
      </c>
      <c r="H7184" s="52">
        <v>0</v>
      </c>
      <c r="I7184" s="52">
        <v>0</v>
      </c>
      <c r="J7184" s="52">
        <v>0</v>
      </c>
      <c r="K7184" s="52">
        <v>0</v>
      </c>
      <c r="L7184" s="52">
        <v>55436102.851232246</v>
      </c>
      <c r="M7184" s="53">
        <v>65152134.806952462</v>
      </c>
    </row>
    <row r="7185" spans="1:13" x14ac:dyDescent="0.4">
      <c r="A7185" s="54"/>
      <c r="B7185" s="55">
        <v>7167</v>
      </c>
      <c r="C7185" s="55">
        <v>0</v>
      </c>
      <c r="D7185" s="55">
        <v>0</v>
      </c>
      <c r="E7185" s="55">
        <v>0</v>
      </c>
      <c r="F7185" s="55">
        <v>0</v>
      </c>
      <c r="G7185" s="55">
        <v>0</v>
      </c>
      <c r="H7185" s="55">
        <v>6677118.819358306</v>
      </c>
      <c r="I7185" s="55">
        <v>0</v>
      </c>
      <c r="J7185" s="55">
        <v>0</v>
      </c>
      <c r="K7185" s="55">
        <v>0</v>
      </c>
      <c r="L7185" s="55">
        <v>0</v>
      </c>
      <c r="M7185" s="56">
        <v>6677118.819358306</v>
      </c>
    </row>
    <row r="7186" spans="1:13" x14ac:dyDescent="0.4">
      <c r="A7186" s="51"/>
      <c r="B7186" s="52">
        <v>7168</v>
      </c>
      <c r="C7186" s="52">
        <v>0</v>
      </c>
      <c r="D7186" s="52">
        <v>14936061.331871534</v>
      </c>
      <c r="E7186" s="52">
        <v>0</v>
      </c>
      <c r="F7186" s="52">
        <v>0</v>
      </c>
      <c r="G7186" s="52">
        <v>46261444.790538445</v>
      </c>
      <c r="H7186" s="52">
        <v>0</v>
      </c>
      <c r="I7186" s="52">
        <v>0</v>
      </c>
      <c r="J7186" s="52">
        <v>0</v>
      </c>
      <c r="K7186" s="52">
        <v>0</v>
      </c>
      <c r="L7186" s="52">
        <v>0</v>
      </c>
      <c r="M7186" s="53">
        <v>61197506.122409977</v>
      </c>
    </row>
    <row r="7187" spans="1:13" x14ac:dyDescent="0.4">
      <c r="A7187" s="54"/>
      <c r="B7187" s="55">
        <v>7169</v>
      </c>
      <c r="C7187" s="55">
        <v>0</v>
      </c>
      <c r="D7187" s="55">
        <v>0</v>
      </c>
      <c r="E7187" s="55">
        <v>0</v>
      </c>
      <c r="F7187" s="55">
        <v>0</v>
      </c>
      <c r="G7187" s="55">
        <v>0</v>
      </c>
      <c r="H7187" s="55">
        <v>6419191.294541562</v>
      </c>
      <c r="I7187" s="55">
        <v>0</v>
      </c>
      <c r="J7187" s="55">
        <v>13851925.546554873</v>
      </c>
      <c r="K7187" s="55">
        <v>0</v>
      </c>
      <c r="L7187" s="55">
        <v>0</v>
      </c>
      <c r="M7187" s="56">
        <v>6419191.294541562</v>
      </c>
    </row>
    <row r="7188" spans="1:13" x14ac:dyDescent="0.4">
      <c r="A7188" s="51"/>
      <c r="B7188" s="52">
        <v>7170</v>
      </c>
      <c r="C7188" s="52">
        <v>0</v>
      </c>
      <c r="D7188" s="52">
        <v>0</v>
      </c>
      <c r="E7188" s="52">
        <v>0</v>
      </c>
      <c r="F7188" s="52">
        <v>0</v>
      </c>
      <c r="G7188" s="52">
        <v>0</v>
      </c>
      <c r="H7188" s="52">
        <v>27088221.491199963</v>
      </c>
      <c r="I7188" s="52">
        <v>0</v>
      </c>
      <c r="J7188" s="52">
        <v>0</v>
      </c>
      <c r="K7188" s="52">
        <v>12339318.116532501</v>
      </c>
      <c r="L7188" s="52">
        <v>0</v>
      </c>
      <c r="M7188" s="53">
        <v>39427539.60773246</v>
      </c>
    </row>
    <row r="7189" spans="1:13" x14ac:dyDescent="0.4">
      <c r="A7189" s="54"/>
      <c r="B7189" s="55">
        <v>7171</v>
      </c>
      <c r="C7189" s="55">
        <v>0</v>
      </c>
      <c r="D7189" s="55">
        <v>0</v>
      </c>
      <c r="E7189" s="55">
        <v>0</v>
      </c>
      <c r="F7189" s="55">
        <v>8167983.5004116492</v>
      </c>
      <c r="G7189" s="55">
        <v>0</v>
      </c>
      <c r="H7189" s="55">
        <v>0</v>
      </c>
      <c r="I7189" s="55">
        <v>0</v>
      </c>
      <c r="J7189" s="55">
        <v>0</v>
      </c>
      <c r="K7189" s="55">
        <v>0</v>
      </c>
      <c r="L7189" s="55">
        <v>0</v>
      </c>
      <c r="M7189" s="56">
        <v>14755327.807203157</v>
      </c>
    </row>
    <row r="7190" spans="1:13" x14ac:dyDescent="0.4">
      <c r="A7190" s="51"/>
      <c r="B7190" s="52">
        <v>7172</v>
      </c>
      <c r="C7190" s="52">
        <v>0</v>
      </c>
      <c r="D7190" s="52">
        <v>0</v>
      </c>
      <c r="E7190" s="52">
        <v>0</v>
      </c>
      <c r="F7190" s="52">
        <v>0</v>
      </c>
      <c r="G7190" s="52">
        <v>0</v>
      </c>
      <c r="H7190" s="52">
        <v>0</v>
      </c>
      <c r="I7190" s="52">
        <v>0</v>
      </c>
      <c r="J7190" s="52">
        <v>0</v>
      </c>
      <c r="K7190" s="52">
        <v>185832854.63626128</v>
      </c>
      <c r="L7190" s="52">
        <v>0</v>
      </c>
      <c r="M7190" s="53">
        <v>185832854.63626128</v>
      </c>
    </row>
    <row r="7191" spans="1:13" x14ac:dyDescent="0.4">
      <c r="A7191" s="54"/>
      <c r="B7191" s="55">
        <v>7173</v>
      </c>
      <c r="C7191" s="55">
        <v>0</v>
      </c>
      <c r="D7191" s="55">
        <v>0</v>
      </c>
      <c r="E7191" s="55">
        <v>14413061.836751506</v>
      </c>
      <c r="F7191" s="55">
        <v>0</v>
      </c>
      <c r="G7191" s="55">
        <v>0</v>
      </c>
      <c r="H7191" s="55">
        <v>0</v>
      </c>
      <c r="I7191" s="55">
        <v>0</v>
      </c>
      <c r="J7191" s="55">
        <v>0</v>
      </c>
      <c r="K7191" s="55">
        <v>0</v>
      </c>
      <c r="L7191" s="55">
        <v>0</v>
      </c>
      <c r="M7191" s="56">
        <v>14413061.836751506</v>
      </c>
    </row>
    <row r="7192" spans="1:13" x14ac:dyDescent="0.4">
      <c r="A7192" s="51"/>
      <c r="B7192" s="52">
        <v>7174</v>
      </c>
      <c r="C7192" s="52">
        <v>0</v>
      </c>
      <c r="D7192" s="52">
        <v>0</v>
      </c>
      <c r="E7192" s="52">
        <v>0</v>
      </c>
      <c r="F7192" s="52">
        <v>0</v>
      </c>
      <c r="G7192" s="52">
        <v>0</v>
      </c>
      <c r="H7192" s="52">
        <v>0</v>
      </c>
      <c r="I7192" s="52">
        <v>0</v>
      </c>
      <c r="J7192" s="52">
        <v>0</v>
      </c>
      <c r="K7192" s="52">
        <v>0</v>
      </c>
      <c r="L7192" s="52">
        <v>0</v>
      </c>
      <c r="M7192" s="53">
        <v>0</v>
      </c>
    </row>
    <row r="7193" spans="1:13" x14ac:dyDescent="0.4">
      <c r="A7193" s="54"/>
      <c r="B7193" s="55">
        <v>7175</v>
      </c>
      <c r="C7193" s="55">
        <v>0</v>
      </c>
      <c r="D7193" s="55">
        <v>0</v>
      </c>
      <c r="E7193" s="55">
        <v>0</v>
      </c>
      <c r="F7193" s="55">
        <v>0</v>
      </c>
      <c r="G7193" s="55">
        <v>0</v>
      </c>
      <c r="H7193" s="55">
        <v>0</v>
      </c>
      <c r="I7193" s="55">
        <v>0</v>
      </c>
      <c r="J7193" s="55">
        <v>0</v>
      </c>
      <c r="K7193" s="55">
        <v>0</v>
      </c>
      <c r="L7193" s="55">
        <v>0</v>
      </c>
      <c r="M7193" s="56">
        <v>0</v>
      </c>
    </row>
    <row r="7194" spans="1:13" x14ac:dyDescent="0.4">
      <c r="A7194" s="51"/>
      <c r="B7194" s="52">
        <v>7176</v>
      </c>
      <c r="C7194" s="52">
        <v>0</v>
      </c>
      <c r="D7194" s="52">
        <v>0</v>
      </c>
      <c r="E7194" s="52">
        <v>0</v>
      </c>
      <c r="F7194" s="52">
        <v>0</v>
      </c>
      <c r="G7194" s="52">
        <v>0</v>
      </c>
      <c r="H7194" s="52">
        <v>0</v>
      </c>
      <c r="I7194" s="52">
        <v>15247902.672222812</v>
      </c>
      <c r="J7194" s="52">
        <v>0</v>
      </c>
      <c r="K7194" s="52">
        <v>0</v>
      </c>
      <c r="L7194" s="52">
        <v>0</v>
      </c>
      <c r="M7194" s="53">
        <v>21132927.539911363</v>
      </c>
    </row>
    <row r="7195" spans="1:13" x14ac:dyDescent="0.4">
      <c r="A7195" s="54"/>
      <c r="B7195" s="55">
        <v>7177</v>
      </c>
      <c r="C7195" s="55">
        <v>0</v>
      </c>
      <c r="D7195" s="55">
        <v>0</v>
      </c>
      <c r="E7195" s="55">
        <v>0</v>
      </c>
      <c r="F7195" s="55">
        <v>0</v>
      </c>
      <c r="G7195" s="55">
        <v>0</v>
      </c>
      <c r="H7195" s="55">
        <v>0</v>
      </c>
      <c r="I7195" s="55">
        <v>0</v>
      </c>
      <c r="J7195" s="55">
        <v>0</v>
      </c>
      <c r="K7195" s="55">
        <v>0</v>
      </c>
      <c r="L7195" s="55">
        <v>0</v>
      </c>
      <c r="M7195" s="56">
        <v>0</v>
      </c>
    </row>
    <row r="7196" spans="1:13" x14ac:dyDescent="0.4">
      <c r="A7196" s="51"/>
      <c r="B7196" s="52">
        <v>7178</v>
      </c>
      <c r="C7196" s="52">
        <v>0</v>
      </c>
      <c r="D7196" s="52">
        <v>0</v>
      </c>
      <c r="E7196" s="52">
        <v>0</v>
      </c>
      <c r="F7196" s="52">
        <v>0</v>
      </c>
      <c r="G7196" s="52">
        <v>0</v>
      </c>
      <c r="H7196" s="52">
        <v>0</v>
      </c>
      <c r="I7196" s="52">
        <v>0</v>
      </c>
      <c r="J7196" s="52">
        <v>0</v>
      </c>
      <c r="K7196" s="52">
        <v>0</v>
      </c>
      <c r="L7196" s="52">
        <v>35856862.974643104</v>
      </c>
      <c r="M7196" s="53">
        <v>35856862.974643104</v>
      </c>
    </row>
    <row r="7197" spans="1:13" x14ac:dyDescent="0.4">
      <c r="A7197" s="54"/>
      <c r="B7197" s="55">
        <v>7179</v>
      </c>
      <c r="C7197" s="55">
        <v>0</v>
      </c>
      <c r="D7197" s="55">
        <v>0</v>
      </c>
      <c r="E7197" s="55">
        <v>385426657.31066</v>
      </c>
      <c r="F7197" s="55">
        <v>0</v>
      </c>
      <c r="G7197" s="55">
        <v>0</v>
      </c>
      <c r="H7197" s="55">
        <v>0</v>
      </c>
      <c r="I7197" s="55">
        <v>0</v>
      </c>
      <c r="J7197" s="55">
        <v>0</v>
      </c>
      <c r="K7197" s="55">
        <v>0</v>
      </c>
      <c r="L7197" s="55">
        <v>0</v>
      </c>
      <c r="M7197" s="56">
        <v>385426657.31066</v>
      </c>
    </row>
    <row r="7198" spans="1:13" x14ac:dyDescent="0.4">
      <c r="A7198" s="51"/>
      <c r="B7198" s="52">
        <v>7180</v>
      </c>
      <c r="C7198" s="52">
        <v>0</v>
      </c>
      <c r="D7198" s="52">
        <v>0</v>
      </c>
      <c r="E7198" s="52">
        <v>0</v>
      </c>
      <c r="F7198" s="52">
        <v>0</v>
      </c>
      <c r="G7198" s="52">
        <v>0</v>
      </c>
      <c r="H7198" s="52">
        <v>0</v>
      </c>
      <c r="I7198" s="52">
        <v>0</v>
      </c>
      <c r="J7198" s="52">
        <v>0</v>
      </c>
      <c r="K7198" s="52">
        <v>0</v>
      </c>
      <c r="L7198" s="52">
        <v>0</v>
      </c>
      <c r="M7198" s="53">
        <v>0</v>
      </c>
    </row>
    <row r="7199" spans="1:13" x14ac:dyDescent="0.4">
      <c r="A7199" s="54"/>
      <c r="B7199" s="55">
        <v>7181</v>
      </c>
      <c r="C7199" s="55">
        <v>0</v>
      </c>
      <c r="D7199" s="55">
        <v>0</v>
      </c>
      <c r="E7199" s="55">
        <v>0</v>
      </c>
      <c r="F7199" s="55">
        <v>0</v>
      </c>
      <c r="G7199" s="55">
        <v>0</v>
      </c>
      <c r="H7199" s="55">
        <v>11658537.831721509</v>
      </c>
      <c r="I7199" s="55">
        <v>0</v>
      </c>
      <c r="J7199" s="55">
        <v>0</v>
      </c>
      <c r="K7199" s="55">
        <v>0</v>
      </c>
      <c r="L7199" s="55">
        <v>0</v>
      </c>
      <c r="M7199" s="56">
        <v>11658537.831721509</v>
      </c>
    </row>
    <row r="7200" spans="1:13" x14ac:dyDescent="0.4">
      <c r="A7200" s="51"/>
      <c r="B7200" s="52">
        <v>7182</v>
      </c>
      <c r="C7200" s="52">
        <v>0</v>
      </c>
      <c r="D7200" s="52">
        <v>0</v>
      </c>
      <c r="E7200" s="52">
        <v>0</v>
      </c>
      <c r="F7200" s="52">
        <v>0</v>
      </c>
      <c r="G7200" s="52">
        <v>0</v>
      </c>
      <c r="H7200" s="52">
        <v>0</v>
      </c>
      <c r="I7200" s="52">
        <v>0</v>
      </c>
      <c r="J7200" s="52">
        <v>0</v>
      </c>
      <c r="K7200" s="52">
        <v>0</v>
      </c>
      <c r="L7200" s="52">
        <v>0</v>
      </c>
      <c r="M7200" s="53">
        <v>5997677.9328563362</v>
      </c>
    </row>
    <row r="7201" spans="1:13" x14ac:dyDescent="0.4">
      <c r="A7201" s="54"/>
      <c r="B7201" s="55">
        <v>7183</v>
      </c>
      <c r="C7201" s="55">
        <v>0</v>
      </c>
      <c r="D7201" s="55">
        <v>0</v>
      </c>
      <c r="E7201" s="55">
        <v>0</v>
      </c>
      <c r="F7201" s="55">
        <v>0</v>
      </c>
      <c r="G7201" s="55">
        <v>0</v>
      </c>
      <c r="H7201" s="55">
        <v>0</v>
      </c>
      <c r="I7201" s="55">
        <v>0</v>
      </c>
      <c r="J7201" s="55">
        <v>0</v>
      </c>
      <c r="K7201" s="55">
        <v>0</v>
      </c>
      <c r="L7201" s="55">
        <v>0</v>
      </c>
      <c r="M7201" s="56">
        <v>0</v>
      </c>
    </row>
    <row r="7202" spans="1:13" x14ac:dyDescent="0.4">
      <c r="A7202" s="51"/>
      <c r="B7202" s="52">
        <v>7184</v>
      </c>
      <c r="C7202" s="52">
        <v>0</v>
      </c>
      <c r="D7202" s="52">
        <v>0</v>
      </c>
      <c r="E7202" s="52">
        <v>13561939.484832004</v>
      </c>
      <c r="F7202" s="52">
        <v>0</v>
      </c>
      <c r="G7202" s="52">
        <v>0</v>
      </c>
      <c r="H7202" s="52">
        <v>0</v>
      </c>
      <c r="I7202" s="52">
        <v>0</v>
      </c>
      <c r="J7202" s="52">
        <v>0</v>
      </c>
      <c r="K7202" s="52">
        <v>0</v>
      </c>
      <c r="L7202" s="52">
        <v>0</v>
      </c>
      <c r="M7202" s="53">
        <v>13561939.484832004</v>
      </c>
    </row>
    <row r="7203" spans="1:13" x14ac:dyDescent="0.4">
      <c r="A7203" s="54"/>
      <c r="B7203" s="55">
        <v>7185</v>
      </c>
      <c r="C7203" s="55">
        <v>0</v>
      </c>
      <c r="D7203" s="55">
        <v>0</v>
      </c>
      <c r="E7203" s="55">
        <v>21147321.981794957</v>
      </c>
      <c r="F7203" s="55">
        <v>15690506.807828844</v>
      </c>
      <c r="G7203" s="55">
        <v>0</v>
      </c>
      <c r="H7203" s="55">
        <v>17500538.411417507</v>
      </c>
      <c r="I7203" s="55">
        <v>0</v>
      </c>
      <c r="J7203" s="55">
        <v>6995649.5792576689</v>
      </c>
      <c r="K7203" s="55">
        <v>0</v>
      </c>
      <c r="L7203" s="55">
        <v>0</v>
      </c>
      <c r="M7203" s="56">
        <v>54338367.201041304</v>
      </c>
    </row>
    <row r="7204" spans="1:13" x14ac:dyDescent="0.4">
      <c r="A7204" s="51"/>
      <c r="B7204" s="52">
        <v>7186</v>
      </c>
      <c r="C7204" s="52">
        <v>0</v>
      </c>
      <c r="D7204" s="52">
        <v>0</v>
      </c>
      <c r="E7204" s="52">
        <v>0</v>
      </c>
      <c r="F7204" s="52">
        <v>0</v>
      </c>
      <c r="G7204" s="52">
        <v>0</v>
      </c>
      <c r="H7204" s="52">
        <v>0</v>
      </c>
      <c r="I7204" s="52">
        <v>0</v>
      </c>
      <c r="J7204" s="52">
        <v>0</v>
      </c>
      <c r="K7204" s="52">
        <v>9280135.1292992178</v>
      </c>
      <c r="L7204" s="52">
        <v>0</v>
      </c>
      <c r="M7204" s="53">
        <v>22317835.50060536</v>
      </c>
    </row>
    <row r="7205" spans="1:13" x14ac:dyDescent="0.4">
      <c r="A7205" s="54"/>
      <c r="B7205" s="55">
        <v>7187</v>
      </c>
      <c r="C7205" s="55">
        <v>16351421.397878673</v>
      </c>
      <c r="D7205" s="55">
        <v>0</v>
      </c>
      <c r="E7205" s="55">
        <v>0</v>
      </c>
      <c r="F7205" s="55">
        <v>0</v>
      </c>
      <c r="G7205" s="55">
        <v>5838579.3226231057</v>
      </c>
      <c r="H7205" s="55">
        <v>0</v>
      </c>
      <c r="I7205" s="55">
        <v>0</v>
      </c>
      <c r="J7205" s="55">
        <v>0</v>
      </c>
      <c r="K7205" s="55">
        <v>0</v>
      </c>
      <c r="L7205" s="55">
        <v>0</v>
      </c>
      <c r="M7205" s="56">
        <v>22190000.720501777</v>
      </c>
    </row>
    <row r="7206" spans="1:13" x14ac:dyDescent="0.4">
      <c r="A7206" s="51"/>
      <c r="B7206" s="52">
        <v>7188</v>
      </c>
      <c r="C7206" s="52">
        <v>0</v>
      </c>
      <c r="D7206" s="52">
        <v>0</v>
      </c>
      <c r="E7206" s="52">
        <v>0</v>
      </c>
      <c r="F7206" s="52">
        <v>0</v>
      </c>
      <c r="G7206" s="52">
        <v>0</v>
      </c>
      <c r="H7206" s="52">
        <v>0</v>
      </c>
      <c r="I7206" s="52">
        <v>0</v>
      </c>
      <c r="J7206" s="52">
        <v>0</v>
      </c>
      <c r="K7206" s="52">
        <v>0</v>
      </c>
      <c r="L7206" s="52">
        <v>0</v>
      </c>
      <c r="M7206" s="53">
        <v>0</v>
      </c>
    </row>
    <row r="7207" spans="1:13" x14ac:dyDescent="0.4">
      <c r="A7207" s="54"/>
      <c r="B7207" s="55">
        <v>7189</v>
      </c>
      <c r="C7207" s="55">
        <v>8731855.4551866408</v>
      </c>
      <c r="D7207" s="55">
        <v>0</v>
      </c>
      <c r="E7207" s="55">
        <v>0</v>
      </c>
      <c r="F7207" s="55">
        <v>0</v>
      </c>
      <c r="G7207" s="55">
        <v>0</v>
      </c>
      <c r="H7207" s="55">
        <v>0</v>
      </c>
      <c r="I7207" s="55">
        <v>0</v>
      </c>
      <c r="J7207" s="55">
        <v>94207596.846797198</v>
      </c>
      <c r="K7207" s="55">
        <v>0</v>
      </c>
      <c r="L7207" s="55">
        <v>0</v>
      </c>
      <c r="M7207" s="56">
        <v>8731855.4551866408</v>
      </c>
    </row>
    <row r="7208" spans="1:13" x14ac:dyDescent="0.4">
      <c r="A7208" s="51"/>
      <c r="B7208" s="52">
        <v>7190</v>
      </c>
      <c r="C7208" s="52">
        <v>0</v>
      </c>
      <c r="D7208" s="52">
        <v>0</v>
      </c>
      <c r="E7208" s="52">
        <v>0</v>
      </c>
      <c r="F7208" s="52">
        <v>0</v>
      </c>
      <c r="G7208" s="52">
        <v>0</v>
      </c>
      <c r="H7208" s="52">
        <v>0</v>
      </c>
      <c r="I7208" s="52">
        <v>14868640.057958618</v>
      </c>
      <c r="J7208" s="52">
        <v>0</v>
      </c>
      <c r="K7208" s="52">
        <v>0</v>
      </c>
      <c r="L7208" s="52">
        <v>0</v>
      </c>
      <c r="M7208" s="53">
        <v>26059762.261853259</v>
      </c>
    </row>
    <row r="7209" spans="1:13" x14ac:dyDescent="0.4">
      <c r="A7209" s="54"/>
      <c r="B7209" s="55">
        <v>7191</v>
      </c>
      <c r="C7209" s="55">
        <v>0</v>
      </c>
      <c r="D7209" s="55">
        <v>0</v>
      </c>
      <c r="E7209" s="55">
        <v>0</v>
      </c>
      <c r="F7209" s="55">
        <v>0</v>
      </c>
      <c r="G7209" s="55">
        <v>22710162.485218126</v>
      </c>
      <c r="H7209" s="55">
        <v>0</v>
      </c>
      <c r="I7209" s="55">
        <v>0</v>
      </c>
      <c r="J7209" s="55">
        <v>6863596.3112479914</v>
      </c>
      <c r="K7209" s="55">
        <v>9799467.7459938806</v>
      </c>
      <c r="L7209" s="55">
        <v>0</v>
      </c>
      <c r="M7209" s="56">
        <v>32509630.231212005</v>
      </c>
    </row>
    <row r="7210" spans="1:13" x14ac:dyDescent="0.4">
      <c r="A7210" s="51"/>
      <c r="B7210" s="52">
        <v>7192</v>
      </c>
      <c r="C7210" s="52">
        <v>0</v>
      </c>
      <c r="D7210" s="52">
        <v>0</v>
      </c>
      <c r="E7210" s="52">
        <v>0</v>
      </c>
      <c r="F7210" s="52">
        <v>0</v>
      </c>
      <c r="G7210" s="52">
        <v>0</v>
      </c>
      <c r="H7210" s="52">
        <v>0</v>
      </c>
      <c r="I7210" s="52">
        <v>0</v>
      </c>
      <c r="J7210" s="52">
        <v>0</v>
      </c>
      <c r="K7210" s="52">
        <v>0</v>
      </c>
      <c r="L7210" s="52">
        <v>0</v>
      </c>
      <c r="M7210" s="53">
        <v>0</v>
      </c>
    </row>
    <row r="7211" spans="1:13" x14ac:dyDescent="0.4">
      <c r="A7211" s="54"/>
      <c r="B7211" s="55">
        <v>7193</v>
      </c>
      <c r="C7211" s="55">
        <v>0</v>
      </c>
      <c r="D7211" s="55">
        <v>0</v>
      </c>
      <c r="E7211" s="55">
        <v>0</v>
      </c>
      <c r="F7211" s="55">
        <v>0</v>
      </c>
      <c r="G7211" s="55">
        <v>0</v>
      </c>
      <c r="H7211" s="55">
        <v>0</v>
      </c>
      <c r="I7211" s="55">
        <v>0</v>
      </c>
      <c r="J7211" s="55">
        <v>0</v>
      </c>
      <c r="K7211" s="55">
        <v>0</v>
      </c>
      <c r="L7211" s="55">
        <v>0</v>
      </c>
      <c r="M7211" s="56">
        <v>0</v>
      </c>
    </row>
    <row r="7212" spans="1:13" x14ac:dyDescent="0.4">
      <c r="A7212" s="51"/>
      <c r="B7212" s="52">
        <v>7194</v>
      </c>
      <c r="C7212" s="52">
        <v>0</v>
      </c>
      <c r="D7212" s="52">
        <v>0</v>
      </c>
      <c r="E7212" s="52">
        <v>11214009.218597297</v>
      </c>
      <c r="F7212" s="52">
        <v>0</v>
      </c>
      <c r="G7212" s="52">
        <v>0</v>
      </c>
      <c r="H7212" s="52">
        <v>0</v>
      </c>
      <c r="I7212" s="52">
        <v>0</v>
      </c>
      <c r="J7212" s="52">
        <v>7478413.3497390561</v>
      </c>
      <c r="K7212" s="52">
        <v>0</v>
      </c>
      <c r="L7212" s="52">
        <v>0</v>
      </c>
      <c r="M7212" s="53">
        <v>58966395.233305581</v>
      </c>
    </row>
    <row r="7213" spans="1:13" x14ac:dyDescent="0.4">
      <c r="A7213" s="54"/>
      <c r="B7213" s="55">
        <v>7195</v>
      </c>
      <c r="C7213" s="55">
        <v>0</v>
      </c>
      <c r="D7213" s="55">
        <v>0</v>
      </c>
      <c r="E7213" s="55">
        <v>0</v>
      </c>
      <c r="F7213" s="55">
        <v>0</v>
      </c>
      <c r="G7213" s="55">
        <v>0</v>
      </c>
      <c r="H7213" s="55">
        <v>0</v>
      </c>
      <c r="I7213" s="55">
        <v>0</v>
      </c>
      <c r="J7213" s="55">
        <v>0</v>
      </c>
      <c r="K7213" s="55">
        <v>0</v>
      </c>
      <c r="L7213" s="55">
        <v>0</v>
      </c>
      <c r="M7213" s="56">
        <v>0</v>
      </c>
    </row>
    <row r="7214" spans="1:13" x14ac:dyDescent="0.4">
      <c r="A7214" s="51"/>
      <c r="B7214" s="52">
        <v>7196</v>
      </c>
      <c r="C7214" s="52">
        <v>0</v>
      </c>
      <c r="D7214" s="52">
        <v>0</v>
      </c>
      <c r="E7214" s="52">
        <v>31014040.301934525</v>
      </c>
      <c r="F7214" s="52">
        <v>0</v>
      </c>
      <c r="G7214" s="52">
        <v>0</v>
      </c>
      <c r="H7214" s="52">
        <v>0</v>
      </c>
      <c r="I7214" s="52">
        <v>0</v>
      </c>
      <c r="J7214" s="52">
        <v>0</v>
      </c>
      <c r="K7214" s="52">
        <v>0</v>
      </c>
      <c r="L7214" s="52">
        <v>0</v>
      </c>
      <c r="M7214" s="53">
        <v>31014040.301934525</v>
      </c>
    </row>
    <row r="7215" spans="1:13" x14ac:dyDescent="0.4">
      <c r="A7215" s="54"/>
      <c r="B7215" s="55">
        <v>7197</v>
      </c>
      <c r="C7215" s="55">
        <v>0</v>
      </c>
      <c r="D7215" s="55">
        <v>0</v>
      </c>
      <c r="E7215" s="55">
        <v>0</v>
      </c>
      <c r="F7215" s="55">
        <v>0</v>
      </c>
      <c r="G7215" s="55">
        <v>0</v>
      </c>
      <c r="H7215" s="55">
        <v>0</v>
      </c>
      <c r="I7215" s="55">
        <v>9733446.8215684928</v>
      </c>
      <c r="J7215" s="55">
        <v>0</v>
      </c>
      <c r="K7215" s="55">
        <v>0</v>
      </c>
      <c r="L7215" s="55">
        <v>0</v>
      </c>
      <c r="M7215" s="56">
        <v>9733446.8215684928</v>
      </c>
    </row>
    <row r="7216" spans="1:13" x14ac:dyDescent="0.4">
      <c r="A7216" s="51"/>
      <c r="B7216" s="52">
        <v>7198</v>
      </c>
      <c r="C7216" s="52">
        <v>0</v>
      </c>
      <c r="D7216" s="52">
        <v>6150467.7417187169</v>
      </c>
      <c r="E7216" s="52">
        <v>0</v>
      </c>
      <c r="F7216" s="52">
        <v>0</v>
      </c>
      <c r="G7216" s="52">
        <v>0</v>
      </c>
      <c r="H7216" s="52">
        <v>0</v>
      </c>
      <c r="I7216" s="52">
        <v>0</v>
      </c>
      <c r="J7216" s="52">
        <v>0</v>
      </c>
      <c r="K7216" s="52">
        <v>0</v>
      </c>
      <c r="L7216" s="52">
        <v>0</v>
      </c>
      <c r="M7216" s="53">
        <v>6150467.7417187169</v>
      </c>
    </row>
    <row r="7217" spans="1:13" x14ac:dyDescent="0.4">
      <c r="A7217" s="54"/>
      <c r="B7217" s="55">
        <v>7199</v>
      </c>
      <c r="C7217" s="55">
        <v>0</v>
      </c>
      <c r="D7217" s="55">
        <v>0</v>
      </c>
      <c r="E7217" s="55">
        <v>0</v>
      </c>
      <c r="F7217" s="55">
        <v>0</v>
      </c>
      <c r="G7217" s="55">
        <v>0</v>
      </c>
      <c r="H7217" s="55">
        <v>0</v>
      </c>
      <c r="I7217" s="55">
        <v>0</v>
      </c>
      <c r="J7217" s="55">
        <v>0</v>
      </c>
      <c r="K7217" s="55">
        <v>0</v>
      </c>
      <c r="L7217" s="55">
        <v>0</v>
      </c>
      <c r="M7217" s="56">
        <v>0</v>
      </c>
    </row>
    <row r="7218" spans="1:13" x14ac:dyDescent="0.4">
      <c r="A7218" s="51"/>
      <c r="B7218" s="52">
        <v>7200</v>
      </c>
      <c r="C7218" s="52">
        <v>0</v>
      </c>
      <c r="D7218" s="52">
        <v>0</v>
      </c>
      <c r="E7218" s="52">
        <v>0</v>
      </c>
      <c r="F7218" s="52">
        <v>7117262.6911851289</v>
      </c>
      <c r="G7218" s="52">
        <v>0</v>
      </c>
      <c r="H7218" s="52">
        <v>0</v>
      </c>
      <c r="I7218" s="52">
        <v>0</v>
      </c>
      <c r="J7218" s="52">
        <v>0</v>
      </c>
      <c r="K7218" s="52">
        <v>0</v>
      </c>
      <c r="L7218" s="52">
        <v>0</v>
      </c>
      <c r="M7218" s="53">
        <v>7117262.6911851289</v>
      </c>
    </row>
    <row r="7219" spans="1:13" x14ac:dyDescent="0.4">
      <c r="A7219" s="54"/>
      <c r="B7219" s="55">
        <v>7201</v>
      </c>
      <c r="C7219" s="55">
        <v>0</v>
      </c>
      <c r="D7219" s="55">
        <v>0</v>
      </c>
      <c r="E7219" s="55">
        <v>31982587.608779568</v>
      </c>
      <c r="F7219" s="55">
        <v>0</v>
      </c>
      <c r="G7219" s="55">
        <v>7252200.5630704435</v>
      </c>
      <c r="H7219" s="55">
        <v>0</v>
      </c>
      <c r="I7219" s="55">
        <v>0</v>
      </c>
      <c r="J7219" s="55">
        <v>0</v>
      </c>
      <c r="K7219" s="55">
        <v>0</v>
      </c>
      <c r="L7219" s="55">
        <v>0</v>
      </c>
      <c r="M7219" s="56">
        <v>39234788.171850011</v>
      </c>
    </row>
    <row r="7220" spans="1:13" x14ac:dyDescent="0.4">
      <c r="A7220" s="51"/>
      <c r="B7220" s="52">
        <v>7202</v>
      </c>
      <c r="C7220" s="52">
        <v>0</v>
      </c>
      <c r="D7220" s="52">
        <v>8276255.696028389</v>
      </c>
      <c r="E7220" s="52">
        <v>0</v>
      </c>
      <c r="F7220" s="52">
        <v>0</v>
      </c>
      <c r="G7220" s="52">
        <v>0</v>
      </c>
      <c r="H7220" s="52">
        <v>0</v>
      </c>
      <c r="I7220" s="52">
        <v>0</v>
      </c>
      <c r="J7220" s="52">
        <v>0</v>
      </c>
      <c r="K7220" s="52">
        <v>0</v>
      </c>
      <c r="L7220" s="52">
        <v>0</v>
      </c>
      <c r="M7220" s="53">
        <v>8276255.696028389</v>
      </c>
    </row>
    <row r="7221" spans="1:13" x14ac:dyDescent="0.4">
      <c r="A7221" s="54"/>
      <c r="B7221" s="55">
        <v>7203</v>
      </c>
      <c r="C7221" s="55">
        <v>0</v>
      </c>
      <c r="D7221" s="55">
        <v>0</v>
      </c>
      <c r="E7221" s="55">
        <v>14925453.91099439</v>
      </c>
      <c r="F7221" s="55">
        <v>0</v>
      </c>
      <c r="G7221" s="55">
        <v>0</v>
      </c>
      <c r="H7221" s="55">
        <v>0</v>
      </c>
      <c r="I7221" s="55">
        <v>0</v>
      </c>
      <c r="J7221" s="55">
        <v>0</v>
      </c>
      <c r="K7221" s="55">
        <v>0</v>
      </c>
      <c r="L7221" s="55">
        <v>0</v>
      </c>
      <c r="M7221" s="56">
        <v>14925453.91099439</v>
      </c>
    </row>
    <row r="7222" spans="1:13" x14ac:dyDescent="0.4">
      <c r="A7222" s="51"/>
      <c r="B7222" s="52">
        <v>7204</v>
      </c>
      <c r="C7222" s="52">
        <v>0</v>
      </c>
      <c r="D7222" s="52">
        <v>0</v>
      </c>
      <c r="E7222" s="52">
        <v>0</v>
      </c>
      <c r="F7222" s="52">
        <v>0</v>
      </c>
      <c r="G7222" s="52">
        <v>0</v>
      </c>
      <c r="H7222" s="52">
        <v>0</v>
      </c>
      <c r="I7222" s="52">
        <v>0</v>
      </c>
      <c r="J7222" s="52">
        <v>0</v>
      </c>
      <c r="K7222" s="52">
        <v>0</v>
      </c>
      <c r="L7222" s="52">
        <v>0</v>
      </c>
      <c r="M7222" s="53">
        <v>0</v>
      </c>
    </row>
    <row r="7223" spans="1:13" x14ac:dyDescent="0.4">
      <c r="A7223" s="54"/>
      <c r="B7223" s="55">
        <v>7205</v>
      </c>
      <c r="C7223" s="55">
        <v>0</v>
      </c>
      <c r="D7223" s="55">
        <v>0</v>
      </c>
      <c r="E7223" s="55">
        <v>6721925.023604502</v>
      </c>
      <c r="F7223" s="55">
        <v>0</v>
      </c>
      <c r="G7223" s="55">
        <v>0</v>
      </c>
      <c r="H7223" s="55">
        <v>0</v>
      </c>
      <c r="I7223" s="55">
        <v>0</v>
      </c>
      <c r="J7223" s="55">
        <v>0</v>
      </c>
      <c r="K7223" s="55">
        <v>0</v>
      </c>
      <c r="L7223" s="55">
        <v>0</v>
      </c>
      <c r="M7223" s="56">
        <v>6721925.023604502</v>
      </c>
    </row>
    <row r="7224" spans="1:13" x14ac:dyDescent="0.4">
      <c r="A7224" s="51"/>
      <c r="B7224" s="52">
        <v>7206</v>
      </c>
      <c r="C7224" s="52">
        <v>0</v>
      </c>
      <c r="D7224" s="52">
        <v>0</v>
      </c>
      <c r="E7224" s="52">
        <v>0</v>
      </c>
      <c r="F7224" s="52">
        <v>0</v>
      </c>
      <c r="G7224" s="52">
        <v>0</v>
      </c>
      <c r="H7224" s="52">
        <v>0</v>
      </c>
      <c r="I7224" s="52">
        <v>0</v>
      </c>
      <c r="J7224" s="52">
        <v>0</v>
      </c>
      <c r="K7224" s="52">
        <v>0</v>
      </c>
      <c r="L7224" s="52">
        <v>0</v>
      </c>
      <c r="M7224" s="53">
        <v>0</v>
      </c>
    </row>
    <row r="7225" spans="1:13" x14ac:dyDescent="0.4">
      <c r="A7225" s="54"/>
      <c r="B7225" s="55">
        <v>7207</v>
      </c>
      <c r="C7225" s="55">
        <v>0</v>
      </c>
      <c r="D7225" s="55">
        <v>0</v>
      </c>
      <c r="E7225" s="55">
        <v>14628546.170704201</v>
      </c>
      <c r="F7225" s="55">
        <v>0</v>
      </c>
      <c r="G7225" s="55">
        <v>0</v>
      </c>
      <c r="H7225" s="55">
        <v>0</v>
      </c>
      <c r="I7225" s="55">
        <v>0</v>
      </c>
      <c r="J7225" s="55">
        <v>9668310.9815998096</v>
      </c>
      <c r="K7225" s="55">
        <v>0</v>
      </c>
      <c r="L7225" s="55">
        <v>0</v>
      </c>
      <c r="M7225" s="56">
        <v>26764898.932629097</v>
      </c>
    </row>
    <row r="7226" spans="1:13" x14ac:dyDescent="0.4">
      <c r="A7226" s="51"/>
      <c r="B7226" s="52">
        <v>7208</v>
      </c>
      <c r="C7226" s="52">
        <v>6217549.4296941459</v>
      </c>
      <c r="D7226" s="52">
        <v>0</v>
      </c>
      <c r="E7226" s="52">
        <v>0</v>
      </c>
      <c r="F7226" s="52">
        <v>0</v>
      </c>
      <c r="G7226" s="52">
        <v>0</v>
      </c>
      <c r="H7226" s="52">
        <v>0</v>
      </c>
      <c r="I7226" s="52">
        <v>0</v>
      </c>
      <c r="J7226" s="52">
        <v>0</v>
      </c>
      <c r="K7226" s="52">
        <v>0</v>
      </c>
      <c r="L7226" s="52">
        <v>0</v>
      </c>
      <c r="M7226" s="53">
        <v>34204323.331194676</v>
      </c>
    </row>
    <row r="7227" spans="1:13" x14ac:dyDescent="0.4">
      <c r="A7227" s="54"/>
      <c r="B7227" s="55">
        <v>7209</v>
      </c>
      <c r="C7227" s="55">
        <v>0</v>
      </c>
      <c r="D7227" s="55">
        <v>13710248.7728379</v>
      </c>
      <c r="E7227" s="55">
        <v>0</v>
      </c>
      <c r="F7227" s="55">
        <v>0</v>
      </c>
      <c r="G7227" s="55">
        <v>0</v>
      </c>
      <c r="H7227" s="55">
        <v>44424492.893513098</v>
      </c>
      <c r="I7227" s="55">
        <v>6605498.4819513345</v>
      </c>
      <c r="J7227" s="55">
        <v>0</v>
      </c>
      <c r="K7227" s="55">
        <v>0</v>
      </c>
      <c r="L7227" s="55">
        <v>0</v>
      </c>
      <c r="M7227" s="56">
        <v>64740240.148302339</v>
      </c>
    </row>
    <row r="7228" spans="1:13" x14ac:dyDescent="0.4">
      <c r="A7228" s="51"/>
      <c r="B7228" s="52">
        <v>7210</v>
      </c>
      <c r="C7228" s="52">
        <v>0</v>
      </c>
      <c r="D7228" s="52">
        <v>0</v>
      </c>
      <c r="E7228" s="52">
        <v>0</v>
      </c>
      <c r="F7228" s="52">
        <v>0</v>
      </c>
      <c r="G7228" s="52">
        <v>0</v>
      </c>
      <c r="H7228" s="52">
        <v>0</v>
      </c>
      <c r="I7228" s="52">
        <v>25466320.302783109</v>
      </c>
      <c r="J7228" s="52">
        <v>0</v>
      </c>
      <c r="K7228" s="52">
        <v>0</v>
      </c>
      <c r="L7228" s="52">
        <v>0</v>
      </c>
      <c r="M7228" s="53">
        <v>25466320.302783109</v>
      </c>
    </row>
    <row r="7229" spans="1:13" x14ac:dyDescent="0.4">
      <c r="A7229" s="54"/>
      <c r="B7229" s="55">
        <v>7211</v>
      </c>
      <c r="C7229" s="55">
        <v>10868370.48093608</v>
      </c>
      <c r="D7229" s="55">
        <v>0</v>
      </c>
      <c r="E7229" s="55">
        <v>0</v>
      </c>
      <c r="F7229" s="55">
        <v>0</v>
      </c>
      <c r="G7229" s="55">
        <v>0</v>
      </c>
      <c r="H7229" s="55">
        <v>0</v>
      </c>
      <c r="I7229" s="55">
        <v>0</v>
      </c>
      <c r="J7229" s="55">
        <v>0</v>
      </c>
      <c r="K7229" s="55">
        <v>0</v>
      </c>
      <c r="L7229" s="55">
        <v>0</v>
      </c>
      <c r="M7229" s="56">
        <v>10868370.48093608</v>
      </c>
    </row>
    <row r="7230" spans="1:13" x14ac:dyDescent="0.4">
      <c r="A7230" s="51"/>
      <c r="B7230" s="52">
        <v>7212</v>
      </c>
      <c r="C7230" s="52">
        <v>0</v>
      </c>
      <c r="D7230" s="52">
        <v>0</v>
      </c>
      <c r="E7230" s="52">
        <v>5747918.2347655836</v>
      </c>
      <c r="F7230" s="52">
        <v>0</v>
      </c>
      <c r="G7230" s="52">
        <v>0</v>
      </c>
      <c r="H7230" s="52">
        <v>15999421.281395547</v>
      </c>
      <c r="I7230" s="52">
        <v>0</v>
      </c>
      <c r="J7230" s="52">
        <v>0</v>
      </c>
      <c r="K7230" s="52">
        <v>0</v>
      </c>
      <c r="L7230" s="52">
        <v>0</v>
      </c>
      <c r="M7230" s="53">
        <v>21747339.516161129</v>
      </c>
    </row>
    <row r="7231" spans="1:13" x14ac:dyDescent="0.4">
      <c r="A7231" s="54"/>
      <c r="B7231" s="55">
        <v>7213</v>
      </c>
      <c r="C7231" s="55">
        <v>0</v>
      </c>
      <c r="D7231" s="55">
        <v>0</v>
      </c>
      <c r="E7231" s="55">
        <v>0</v>
      </c>
      <c r="F7231" s="55">
        <v>0</v>
      </c>
      <c r="G7231" s="55">
        <v>0</v>
      </c>
      <c r="H7231" s="55">
        <v>0</v>
      </c>
      <c r="I7231" s="55">
        <v>0</v>
      </c>
      <c r="J7231" s="55">
        <v>0</v>
      </c>
      <c r="K7231" s="55">
        <v>5781725.0643960107</v>
      </c>
      <c r="L7231" s="55">
        <v>0</v>
      </c>
      <c r="M7231" s="56">
        <v>5781725.0643960107</v>
      </c>
    </row>
    <row r="7232" spans="1:13" x14ac:dyDescent="0.4">
      <c r="A7232" s="51"/>
      <c r="B7232" s="52">
        <v>7214</v>
      </c>
      <c r="C7232" s="52">
        <v>0</v>
      </c>
      <c r="D7232" s="52">
        <v>0</v>
      </c>
      <c r="E7232" s="52">
        <v>0</v>
      </c>
      <c r="F7232" s="52">
        <v>0</v>
      </c>
      <c r="G7232" s="52">
        <v>14757137.129036218</v>
      </c>
      <c r="H7232" s="52">
        <v>0</v>
      </c>
      <c r="I7232" s="52">
        <v>0</v>
      </c>
      <c r="J7232" s="52">
        <v>0</v>
      </c>
      <c r="K7232" s="52">
        <v>0</v>
      </c>
      <c r="L7232" s="52">
        <v>0</v>
      </c>
      <c r="M7232" s="53">
        <v>14757137.129036218</v>
      </c>
    </row>
    <row r="7233" spans="1:13" x14ac:dyDescent="0.4">
      <c r="A7233" s="54"/>
      <c r="B7233" s="55">
        <v>7215</v>
      </c>
      <c r="C7233" s="55">
        <v>6583126.1276761312</v>
      </c>
      <c r="D7233" s="55">
        <v>0</v>
      </c>
      <c r="E7233" s="55">
        <v>0</v>
      </c>
      <c r="F7233" s="55">
        <v>0</v>
      </c>
      <c r="G7233" s="55">
        <v>0</v>
      </c>
      <c r="H7233" s="55">
        <v>0</v>
      </c>
      <c r="I7233" s="55">
        <v>0</v>
      </c>
      <c r="J7233" s="55">
        <v>0</v>
      </c>
      <c r="K7233" s="55">
        <v>0</v>
      </c>
      <c r="L7233" s="55">
        <v>0</v>
      </c>
      <c r="M7233" s="56">
        <v>6583126.1276761312</v>
      </c>
    </row>
    <row r="7234" spans="1:13" x14ac:dyDescent="0.4">
      <c r="A7234" s="51"/>
      <c r="B7234" s="52">
        <v>7216</v>
      </c>
      <c r="C7234" s="52">
        <v>0</v>
      </c>
      <c r="D7234" s="52">
        <v>0</v>
      </c>
      <c r="E7234" s="52">
        <v>0</v>
      </c>
      <c r="F7234" s="52">
        <v>0</v>
      </c>
      <c r="G7234" s="52">
        <v>0</v>
      </c>
      <c r="H7234" s="52">
        <v>0</v>
      </c>
      <c r="I7234" s="52">
        <v>0</v>
      </c>
      <c r="J7234" s="52">
        <v>0</v>
      </c>
      <c r="K7234" s="52">
        <v>0</v>
      </c>
      <c r="L7234" s="52">
        <v>18427394.871245734</v>
      </c>
      <c r="M7234" s="53">
        <v>18427394.871245734</v>
      </c>
    </row>
    <row r="7235" spans="1:13" x14ac:dyDescent="0.4">
      <c r="A7235" s="54"/>
      <c r="B7235" s="55">
        <v>7217</v>
      </c>
      <c r="C7235" s="55">
        <v>0</v>
      </c>
      <c r="D7235" s="55">
        <v>0</v>
      </c>
      <c r="E7235" s="55">
        <v>0</v>
      </c>
      <c r="F7235" s="55">
        <v>0</v>
      </c>
      <c r="G7235" s="55">
        <v>0</v>
      </c>
      <c r="H7235" s="55">
        <v>0</v>
      </c>
      <c r="I7235" s="55">
        <v>0</v>
      </c>
      <c r="J7235" s="55">
        <v>0</v>
      </c>
      <c r="K7235" s="55">
        <v>0</v>
      </c>
      <c r="L7235" s="55">
        <v>0</v>
      </c>
      <c r="M7235" s="56">
        <v>0</v>
      </c>
    </row>
    <row r="7236" spans="1:13" x14ac:dyDescent="0.4">
      <c r="A7236" s="51"/>
      <c r="B7236" s="52">
        <v>7218</v>
      </c>
      <c r="C7236" s="52">
        <v>0</v>
      </c>
      <c r="D7236" s="52">
        <v>8049559.8951204997</v>
      </c>
      <c r="E7236" s="52">
        <v>0</v>
      </c>
      <c r="F7236" s="52">
        <v>6306480.6099164318</v>
      </c>
      <c r="G7236" s="52">
        <v>0</v>
      </c>
      <c r="H7236" s="52">
        <v>0</v>
      </c>
      <c r="I7236" s="52">
        <v>7102409.1356558474</v>
      </c>
      <c r="J7236" s="52">
        <v>0</v>
      </c>
      <c r="K7236" s="52">
        <v>0</v>
      </c>
      <c r="L7236" s="52">
        <v>0</v>
      </c>
      <c r="M7236" s="53">
        <v>21458449.640692774</v>
      </c>
    </row>
    <row r="7237" spans="1:13" x14ac:dyDescent="0.4">
      <c r="A7237" s="54"/>
      <c r="B7237" s="55">
        <v>7219</v>
      </c>
      <c r="C7237" s="55">
        <v>0</v>
      </c>
      <c r="D7237" s="55">
        <v>0</v>
      </c>
      <c r="E7237" s="55">
        <v>0</v>
      </c>
      <c r="F7237" s="55">
        <v>0</v>
      </c>
      <c r="G7237" s="55">
        <v>9047681.7077422105</v>
      </c>
      <c r="H7237" s="55">
        <v>0</v>
      </c>
      <c r="I7237" s="55">
        <v>0</v>
      </c>
      <c r="J7237" s="55">
        <v>0</v>
      </c>
      <c r="K7237" s="55">
        <v>0</v>
      </c>
      <c r="L7237" s="55">
        <v>0</v>
      </c>
      <c r="M7237" s="56">
        <v>9047681.7077422105</v>
      </c>
    </row>
    <row r="7238" spans="1:13" x14ac:dyDescent="0.4">
      <c r="A7238" s="51"/>
      <c r="B7238" s="52">
        <v>7220</v>
      </c>
      <c r="C7238" s="52">
        <v>0</v>
      </c>
      <c r="D7238" s="52">
        <v>0</v>
      </c>
      <c r="E7238" s="52">
        <v>0</v>
      </c>
      <c r="F7238" s="52">
        <v>0</v>
      </c>
      <c r="G7238" s="52">
        <v>0</v>
      </c>
      <c r="H7238" s="52">
        <v>0</v>
      </c>
      <c r="I7238" s="52">
        <v>0</v>
      </c>
      <c r="J7238" s="52">
        <v>0</v>
      </c>
      <c r="K7238" s="52">
        <v>48628666.876434118</v>
      </c>
      <c r="L7238" s="52">
        <v>0</v>
      </c>
      <c r="M7238" s="53">
        <v>48628666.876434118</v>
      </c>
    </row>
    <row r="7239" spans="1:13" x14ac:dyDescent="0.4">
      <c r="A7239" s="54"/>
      <c r="B7239" s="55">
        <v>7221</v>
      </c>
      <c r="C7239" s="55">
        <v>0</v>
      </c>
      <c r="D7239" s="55">
        <v>0</v>
      </c>
      <c r="E7239" s="55">
        <v>0</v>
      </c>
      <c r="F7239" s="55">
        <v>0</v>
      </c>
      <c r="G7239" s="55">
        <v>0</v>
      </c>
      <c r="H7239" s="55">
        <v>0</v>
      </c>
      <c r="I7239" s="55">
        <v>0</v>
      </c>
      <c r="J7239" s="55">
        <v>0</v>
      </c>
      <c r="K7239" s="55">
        <v>0</v>
      </c>
      <c r="L7239" s="55">
        <v>0</v>
      </c>
      <c r="M7239" s="56">
        <v>0</v>
      </c>
    </row>
    <row r="7240" spans="1:13" x14ac:dyDescent="0.4">
      <c r="A7240" s="51"/>
      <c r="B7240" s="52">
        <v>7222</v>
      </c>
      <c r="C7240" s="52">
        <v>0</v>
      </c>
      <c r="D7240" s="52">
        <v>0</v>
      </c>
      <c r="E7240" s="52">
        <v>0</v>
      </c>
      <c r="F7240" s="52">
        <v>0</v>
      </c>
      <c r="G7240" s="52">
        <v>0</v>
      </c>
      <c r="H7240" s="52">
        <v>0</v>
      </c>
      <c r="I7240" s="52">
        <v>0</v>
      </c>
      <c r="J7240" s="52">
        <v>0</v>
      </c>
      <c r="K7240" s="52">
        <v>0</v>
      </c>
      <c r="L7240" s="52">
        <v>0</v>
      </c>
      <c r="M7240" s="53">
        <v>0</v>
      </c>
    </row>
    <row r="7241" spans="1:13" x14ac:dyDescent="0.4">
      <c r="A7241" s="54"/>
      <c r="B7241" s="55">
        <v>7223</v>
      </c>
      <c r="C7241" s="55">
        <v>0</v>
      </c>
      <c r="D7241" s="55">
        <v>0</v>
      </c>
      <c r="E7241" s="55">
        <v>0</v>
      </c>
      <c r="F7241" s="55">
        <v>0</v>
      </c>
      <c r="G7241" s="55">
        <v>0</v>
      </c>
      <c r="H7241" s="55">
        <v>0</v>
      </c>
      <c r="I7241" s="55">
        <v>0</v>
      </c>
      <c r="J7241" s="55">
        <v>0</v>
      </c>
      <c r="K7241" s="55">
        <v>0</v>
      </c>
      <c r="L7241" s="55">
        <v>0</v>
      </c>
      <c r="M7241" s="56">
        <v>0</v>
      </c>
    </row>
    <row r="7242" spans="1:13" x14ac:dyDescent="0.4">
      <c r="A7242" s="51"/>
      <c r="B7242" s="52">
        <v>7224</v>
      </c>
      <c r="C7242" s="52">
        <v>0</v>
      </c>
      <c r="D7242" s="52">
        <v>0</v>
      </c>
      <c r="E7242" s="52">
        <v>0</v>
      </c>
      <c r="F7242" s="52">
        <v>0</v>
      </c>
      <c r="G7242" s="52">
        <v>0</v>
      </c>
      <c r="H7242" s="52">
        <v>0</v>
      </c>
      <c r="I7242" s="52">
        <v>0</v>
      </c>
      <c r="J7242" s="52">
        <v>0</v>
      </c>
      <c r="K7242" s="52">
        <v>0</v>
      </c>
      <c r="L7242" s="52">
        <v>0</v>
      </c>
      <c r="M7242" s="53">
        <v>0</v>
      </c>
    </row>
    <row r="7243" spans="1:13" x14ac:dyDescent="0.4">
      <c r="A7243" s="54"/>
      <c r="B7243" s="55">
        <v>7225</v>
      </c>
      <c r="C7243" s="55">
        <v>0</v>
      </c>
      <c r="D7243" s="55">
        <v>0</v>
      </c>
      <c r="E7243" s="55">
        <v>0</v>
      </c>
      <c r="F7243" s="55">
        <v>0</v>
      </c>
      <c r="G7243" s="55">
        <v>0</v>
      </c>
      <c r="H7243" s="55">
        <v>0</v>
      </c>
      <c r="I7243" s="55">
        <v>0</v>
      </c>
      <c r="J7243" s="55">
        <v>0</v>
      </c>
      <c r="K7243" s="55">
        <v>0</v>
      </c>
      <c r="L7243" s="55">
        <v>0</v>
      </c>
      <c r="M7243" s="56">
        <v>0</v>
      </c>
    </row>
    <row r="7244" spans="1:13" x14ac:dyDescent="0.4">
      <c r="A7244" s="51"/>
      <c r="B7244" s="52">
        <v>7226</v>
      </c>
      <c r="C7244" s="52">
        <v>0</v>
      </c>
      <c r="D7244" s="52">
        <v>0</v>
      </c>
      <c r="E7244" s="52">
        <v>0</v>
      </c>
      <c r="F7244" s="52">
        <v>0</v>
      </c>
      <c r="G7244" s="52">
        <v>0</v>
      </c>
      <c r="H7244" s="52">
        <v>15482547.582350273</v>
      </c>
      <c r="I7244" s="52">
        <v>0</v>
      </c>
      <c r="J7244" s="52">
        <v>0</v>
      </c>
      <c r="K7244" s="52">
        <v>0</v>
      </c>
      <c r="L7244" s="52">
        <v>0</v>
      </c>
      <c r="M7244" s="53">
        <v>15482547.582350273</v>
      </c>
    </row>
    <row r="7245" spans="1:13" x14ac:dyDescent="0.4">
      <c r="A7245" s="54"/>
      <c r="B7245" s="55">
        <v>7227</v>
      </c>
      <c r="C7245" s="55">
        <v>0</v>
      </c>
      <c r="D7245" s="55">
        <v>0</v>
      </c>
      <c r="E7245" s="55">
        <v>0</v>
      </c>
      <c r="F7245" s="55">
        <v>0</v>
      </c>
      <c r="G7245" s="55">
        <v>0</v>
      </c>
      <c r="H7245" s="55">
        <v>0</v>
      </c>
      <c r="I7245" s="55">
        <v>0</v>
      </c>
      <c r="J7245" s="55">
        <v>0</v>
      </c>
      <c r="K7245" s="55">
        <v>0</v>
      </c>
      <c r="L7245" s="55">
        <v>0</v>
      </c>
      <c r="M7245" s="56">
        <v>0</v>
      </c>
    </row>
    <row r="7246" spans="1:13" x14ac:dyDescent="0.4">
      <c r="A7246" s="51"/>
      <c r="B7246" s="52">
        <v>7228</v>
      </c>
      <c r="C7246" s="52">
        <v>0</v>
      </c>
      <c r="D7246" s="52">
        <v>0</v>
      </c>
      <c r="E7246" s="52">
        <v>0</v>
      </c>
      <c r="F7246" s="52">
        <v>0</v>
      </c>
      <c r="G7246" s="52">
        <v>0</v>
      </c>
      <c r="H7246" s="52">
        <v>95704105.192347229</v>
      </c>
      <c r="I7246" s="52">
        <v>0</v>
      </c>
      <c r="J7246" s="52">
        <v>0</v>
      </c>
      <c r="K7246" s="52">
        <v>0</v>
      </c>
      <c r="L7246" s="52">
        <v>0</v>
      </c>
      <c r="M7246" s="53">
        <v>95704105.192347229</v>
      </c>
    </row>
    <row r="7247" spans="1:13" x14ac:dyDescent="0.4">
      <c r="A7247" s="54"/>
      <c r="B7247" s="55">
        <v>7229</v>
      </c>
      <c r="C7247" s="55">
        <v>0</v>
      </c>
      <c r="D7247" s="55">
        <v>0</v>
      </c>
      <c r="E7247" s="55">
        <v>0</v>
      </c>
      <c r="F7247" s="55">
        <v>0</v>
      </c>
      <c r="G7247" s="55">
        <v>0</v>
      </c>
      <c r="H7247" s="55">
        <v>6046827.3945672587</v>
      </c>
      <c r="I7247" s="55">
        <v>0</v>
      </c>
      <c r="J7247" s="55">
        <v>0</v>
      </c>
      <c r="K7247" s="55">
        <v>0</v>
      </c>
      <c r="L7247" s="55">
        <v>0</v>
      </c>
      <c r="M7247" s="56">
        <v>6046827.3945672587</v>
      </c>
    </row>
    <row r="7248" spans="1:13" x14ac:dyDescent="0.4">
      <c r="A7248" s="51"/>
      <c r="B7248" s="52">
        <v>7230</v>
      </c>
      <c r="C7248" s="52">
        <v>10539184.596664926</v>
      </c>
      <c r="D7248" s="52">
        <v>6784638.1641218178</v>
      </c>
      <c r="E7248" s="52">
        <v>0</v>
      </c>
      <c r="F7248" s="52">
        <v>0</v>
      </c>
      <c r="G7248" s="52">
        <v>0</v>
      </c>
      <c r="H7248" s="52">
        <v>0</v>
      </c>
      <c r="I7248" s="52">
        <v>0</v>
      </c>
      <c r="J7248" s="52">
        <v>0</v>
      </c>
      <c r="K7248" s="52">
        <v>0</v>
      </c>
      <c r="L7248" s="52">
        <v>0</v>
      </c>
      <c r="M7248" s="53">
        <v>25480753.540751163</v>
      </c>
    </row>
    <row r="7249" spans="1:13" x14ac:dyDescent="0.4">
      <c r="A7249" s="54"/>
      <c r="B7249" s="55">
        <v>7231</v>
      </c>
      <c r="C7249" s="55">
        <v>0</v>
      </c>
      <c r="D7249" s="55">
        <v>0</v>
      </c>
      <c r="E7249" s="55">
        <v>0</v>
      </c>
      <c r="F7249" s="55">
        <v>13902562.481668765</v>
      </c>
      <c r="G7249" s="55">
        <v>10959363.712014245</v>
      </c>
      <c r="H7249" s="55">
        <v>0</v>
      </c>
      <c r="I7249" s="55">
        <v>0</v>
      </c>
      <c r="J7249" s="55">
        <v>0</v>
      </c>
      <c r="K7249" s="55">
        <v>0</v>
      </c>
      <c r="L7249" s="55">
        <v>0</v>
      </c>
      <c r="M7249" s="56">
        <v>24861926.19368301</v>
      </c>
    </row>
    <row r="7250" spans="1:13" x14ac:dyDescent="0.4">
      <c r="A7250" s="51"/>
      <c r="B7250" s="52">
        <v>7232</v>
      </c>
      <c r="C7250" s="52">
        <v>0</v>
      </c>
      <c r="D7250" s="52">
        <v>0</v>
      </c>
      <c r="E7250" s="52">
        <v>0</v>
      </c>
      <c r="F7250" s="52">
        <v>0</v>
      </c>
      <c r="G7250" s="52">
        <v>0</v>
      </c>
      <c r="H7250" s="52">
        <v>0</v>
      </c>
      <c r="I7250" s="52">
        <v>0</v>
      </c>
      <c r="J7250" s="52">
        <v>0</v>
      </c>
      <c r="K7250" s="52">
        <v>0</v>
      </c>
      <c r="L7250" s="52">
        <v>0</v>
      </c>
      <c r="M7250" s="53">
        <v>0</v>
      </c>
    </row>
    <row r="7251" spans="1:13" x14ac:dyDescent="0.4">
      <c r="A7251" s="54"/>
      <c r="B7251" s="55">
        <v>7233</v>
      </c>
      <c r="C7251" s="55">
        <v>0</v>
      </c>
      <c r="D7251" s="55">
        <v>0</v>
      </c>
      <c r="E7251" s="55">
        <v>0</v>
      </c>
      <c r="F7251" s="55">
        <v>0</v>
      </c>
      <c r="G7251" s="55">
        <v>0</v>
      </c>
      <c r="H7251" s="55">
        <v>0</v>
      </c>
      <c r="I7251" s="55">
        <v>0</v>
      </c>
      <c r="J7251" s="55">
        <v>0</v>
      </c>
      <c r="K7251" s="55">
        <v>15768612.010513308</v>
      </c>
      <c r="L7251" s="55">
        <v>0</v>
      </c>
      <c r="M7251" s="56">
        <v>15768612.010513308</v>
      </c>
    </row>
    <row r="7252" spans="1:13" x14ac:dyDescent="0.4">
      <c r="A7252" s="51"/>
      <c r="B7252" s="52">
        <v>7234</v>
      </c>
      <c r="C7252" s="52">
        <v>0</v>
      </c>
      <c r="D7252" s="52">
        <v>0</v>
      </c>
      <c r="E7252" s="52">
        <v>6150424.3563903514</v>
      </c>
      <c r="F7252" s="52">
        <v>0</v>
      </c>
      <c r="G7252" s="52">
        <v>0</v>
      </c>
      <c r="H7252" s="52">
        <v>0</v>
      </c>
      <c r="I7252" s="52">
        <v>0</v>
      </c>
      <c r="J7252" s="52">
        <v>5983567.372844046</v>
      </c>
      <c r="K7252" s="52">
        <v>0</v>
      </c>
      <c r="L7252" s="52">
        <v>0</v>
      </c>
      <c r="M7252" s="53">
        <v>6150424.3563903514</v>
      </c>
    </row>
    <row r="7253" spans="1:13" x14ac:dyDescent="0.4">
      <c r="A7253" s="54"/>
      <c r="B7253" s="55">
        <v>7235</v>
      </c>
      <c r="C7253" s="55">
        <v>100204892.16388072</v>
      </c>
      <c r="D7253" s="55">
        <v>35619433.851096526</v>
      </c>
      <c r="E7253" s="55">
        <v>0</v>
      </c>
      <c r="F7253" s="55">
        <v>0</v>
      </c>
      <c r="G7253" s="55">
        <v>0</v>
      </c>
      <c r="H7253" s="55">
        <v>0</v>
      </c>
      <c r="I7253" s="55">
        <v>0</v>
      </c>
      <c r="J7253" s="55">
        <v>0</v>
      </c>
      <c r="K7253" s="55">
        <v>6077684.7414205316</v>
      </c>
      <c r="L7253" s="55">
        <v>0</v>
      </c>
      <c r="M7253" s="56">
        <v>149061231.58906105</v>
      </c>
    </row>
    <row r="7254" spans="1:13" x14ac:dyDescent="0.4">
      <c r="A7254" s="51"/>
      <c r="B7254" s="52">
        <v>7236</v>
      </c>
      <c r="C7254" s="52">
        <v>0</v>
      </c>
      <c r="D7254" s="52">
        <v>0</v>
      </c>
      <c r="E7254" s="52">
        <v>0</v>
      </c>
      <c r="F7254" s="52">
        <v>0</v>
      </c>
      <c r="G7254" s="52">
        <v>6260172.7701245733</v>
      </c>
      <c r="H7254" s="52">
        <v>0</v>
      </c>
      <c r="I7254" s="52">
        <v>0</v>
      </c>
      <c r="J7254" s="52">
        <v>0</v>
      </c>
      <c r="K7254" s="52">
        <v>11063896.637136258</v>
      </c>
      <c r="L7254" s="52">
        <v>0</v>
      </c>
      <c r="M7254" s="53">
        <v>17324069.407260831</v>
      </c>
    </row>
    <row r="7255" spans="1:13" x14ac:dyDescent="0.4">
      <c r="A7255" s="54"/>
      <c r="B7255" s="55">
        <v>7237</v>
      </c>
      <c r="C7255" s="55">
        <v>0</v>
      </c>
      <c r="D7255" s="55">
        <v>0</v>
      </c>
      <c r="E7255" s="55">
        <v>0</v>
      </c>
      <c r="F7255" s="55">
        <v>0</v>
      </c>
      <c r="G7255" s="55">
        <v>0</v>
      </c>
      <c r="H7255" s="55">
        <v>0</v>
      </c>
      <c r="I7255" s="55">
        <v>0</v>
      </c>
      <c r="J7255" s="55">
        <v>0</v>
      </c>
      <c r="K7255" s="55">
        <v>0</v>
      </c>
      <c r="L7255" s="55">
        <v>0</v>
      </c>
      <c r="M7255" s="56">
        <v>0</v>
      </c>
    </row>
    <row r="7256" spans="1:13" x14ac:dyDescent="0.4">
      <c r="A7256" s="51"/>
      <c r="B7256" s="52">
        <v>7238</v>
      </c>
      <c r="C7256" s="52">
        <v>0</v>
      </c>
      <c r="D7256" s="52">
        <v>0</v>
      </c>
      <c r="E7256" s="52">
        <v>0</v>
      </c>
      <c r="F7256" s="52">
        <v>0</v>
      </c>
      <c r="G7256" s="52">
        <v>0</v>
      </c>
      <c r="H7256" s="52">
        <v>0</v>
      </c>
      <c r="I7256" s="52">
        <v>0</v>
      </c>
      <c r="J7256" s="52">
        <v>0</v>
      </c>
      <c r="K7256" s="52">
        <v>0</v>
      </c>
      <c r="L7256" s="52">
        <v>0</v>
      </c>
      <c r="M7256" s="53">
        <v>0</v>
      </c>
    </row>
    <row r="7257" spans="1:13" x14ac:dyDescent="0.4">
      <c r="A7257" s="54"/>
      <c r="B7257" s="55">
        <v>7239</v>
      </c>
      <c r="C7257" s="55">
        <v>0</v>
      </c>
      <c r="D7257" s="55">
        <v>0</v>
      </c>
      <c r="E7257" s="55">
        <v>0</v>
      </c>
      <c r="F7257" s="55">
        <v>0</v>
      </c>
      <c r="G7257" s="55">
        <v>0</v>
      </c>
      <c r="H7257" s="55">
        <v>0</v>
      </c>
      <c r="I7257" s="55">
        <v>0</v>
      </c>
      <c r="J7257" s="55">
        <v>7031055.4326841719</v>
      </c>
      <c r="K7257" s="55">
        <v>0</v>
      </c>
      <c r="L7257" s="55">
        <v>0</v>
      </c>
      <c r="M7257" s="56">
        <v>0</v>
      </c>
    </row>
    <row r="7258" spans="1:13" x14ac:dyDescent="0.4">
      <c r="A7258" s="51"/>
      <c r="B7258" s="52">
        <v>7240</v>
      </c>
      <c r="C7258" s="52">
        <v>0</v>
      </c>
      <c r="D7258" s="52">
        <v>0</v>
      </c>
      <c r="E7258" s="52">
        <v>0</v>
      </c>
      <c r="F7258" s="52">
        <v>0</v>
      </c>
      <c r="G7258" s="52">
        <v>0</v>
      </c>
      <c r="H7258" s="52">
        <v>7872971.0098027708</v>
      </c>
      <c r="I7258" s="52">
        <v>0</v>
      </c>
      <c r="J7258" s="52">
        <v>0</v>
      </c>
      <c r="K7258" s="52">
        <v>6179578.686056124</v>
      </c>
      <c r="L7258" s="52">
        <v>11089635.196182745</v>
      </c>
      <c r="M7258" s="53">
        <v>31289842.732197493</v>
      </c>
    </row>
    <row r="7259" spans="1:13" x14ac:dyDescent="0.4">
      <c r="A7259" s="54"/>
      <c r="B7259" s="55">
        <v>7241</v>
      </c>
      <c r="C7259" s="55">
        <v>0</v>
      </c>
      <c r="D7259" s="55">
        <v>0</v>
      </c>
      <c r="E7259" s="55">
        <v>0</v>
      </c>
      <c r="F7259" s="55">
        <v>0</v>
      </c>
      <c r="G7259" s="55">
        <v>0</v>
      </c>
      <c r="H7259" s="55">
        <v>0</v>
      </c>
      <c r="I7259" s="55">
        <v>0</v>
      </c>
      <c r="J7259" s="55">
        <v>0</v>
      </c>
      <c r="K7259" s="55">
        <v>0</v>
      </c>
      <c r="L7259" s="55">
        <v>0</v>
      </c>
      <c r="M7259" s="56">
        <v>0</v>
      </c>
    </row>
    <row r="7260" spans="1:13" x14ac:dyDescent="0.4">
      <c r="A7260" s="51"/>
      <c r="B7260" s="52">
        <v>7242</v>
      </c>
      <c r="C7260" s="52">
        <v>0</v>
      </c>
      <c r="D7260" s="52">
        <v>0</v>
      </c>
      <c r="E7260" s="52">
        <v>0</v>
      </c>
      <c r="F7260" s="52">
        <v>11625582.864137003</v>
      </c>
      <c r="G7260" s="52">
        <v>0</v>
      </c>
      <c r="H7260" s="52">
        <v>7126096.3309672112</v>
      </c>
      <c r="I7260" s="52">
        <v>0</v>
      </c>
      <c r="J7260" s="52">
        <v>0</v>
      </c>
      <c r="K7260" s="52">
        <v>0</v>
      </c>
      <c r="L7260" s="52">
        <v>0</v>
      </c>
      <c r="M7260" s="53">
        <v>18751679.195104215</v>
      </c>
    </row>
    <row r="7261" spans="1:13" x14ac:dyDescent="0.4">
      <c r="A7261" s="54"/>
      <c r="B7261" s="55">
        <v>7243</v>
      </c>
      <c r="C7261" s="55">
        <v>0</v>
      </c>
      <c r="D7261" s="55">
        <v>0</v>
      </c>
      <c r="E7261" s="55">
        <v>0</v>
      </c>
      <c r="F7261" s="55">
        <v>0</v>
      </c>
      <c r="G7261" s="55">
        <v>0</v>
      </c>
      <c r="H7261" s="55">
        <v>23249634.200445607</v>
      </c>
      <c r="I7261" s="55">
        <v>0</v>
      </c>
      <c r="J7261" s="55">
        <v>0</v>
      </c>
      <c r="K7261" s="55">
        <v>0</v>
      </c>
      <c r="L7261" s="55">
        <v>0</v>
      </c>
      <c r="M7261" s="56">
        <v>23249634.200445607</v>
      </c>
    </row>
    <row r="7262" spans="1:13" x14ac:dyDescent="0.4">
      <c r="A7262" s="51"/>
      <c r="B7262" s="52">
        <v>7244</v>
      </c>
      <c r="C7262" s="52">
        <v>0</v>
      </c>
      <c r="D7262" s="52">
        <v>0</v>
      </c>
      <c r="E7262" s="52">
        <v>0</v>
      </c>
      <c r="F7262" s="52">
        <v>0</v>
      </c>
      <c r="G7262" s="52">
        <v>0</v>
      </c>
      <c r="H7262" s="52">
        <v>0</v>
      </c>
      <c r="I7262" s="52">
        <v>0</v>
      </c>
      <c r="J7262" s="52">
        <v>0</v>
      </c>
      <c r="K7262" s="52">
        <v>0</v>
      </c>
      <c r="L7262" s="52">
        <v>0</v>
      </c>
      <c r="M7262" s="53">
        <v>0</v>
      </c>
    </row>
    <row r="7263" spans="1:13" x14ac:dyDescent="0.4">
      <c r="A7263" s="54"/>
      <c r="B7263" s="55">
        <v>7245</v>
      </c>
      <c r="C7263" s="55">
        <v>10121978.457586739</v>
      </c>
      <c r="D7263" s="55">
        <v>0</v>
      </c>
      <c r="E7263" s="55">
        <v>0</v>
      </c>
      <c r="F7263" s="55">
        <v>0</v>
      </c>
      <c r="G7263" s="55">
        <v>15404093.367750419</v>
      </c>
      <c r="H7263" s="55">
        <v>0</v>
      </c>
      <c r="I7263" s="55">
        <v>0</v>
      </c>
      <c r="J7263" s="55">
        <v>0</v>
      </c>
      <c r="K7263" s="55">
        <v>0</v>
      </c>
      <c r="L7263" s="55">
        <v>12758071.760524124</v>
      </c>
      <c r="M7263" s="56">
        <v>38284143.585861281</v>
      </c>
    </row>
    <row r="7264" spans="1:13" x14ac:dyDescent="0.4">
      <c r="A7264" s="51"/>
      <c r="B7264" s="52">
        <v>7246</v>
      </c>
      <c r="C7264" s="52">
        <v>0</v>
      </c>
      <c r="D7264" s="52">
        <v>0</v>
      </c>
      <c r="E7264" s="52">
        <v>0</v>
      </c>
      <c r="F7264" s="52">
        <v>0</v>
      </c>
      <c r="G7264" s="52">
        <v>0</v>
      </c>
      <c r="H7264" s="52">
        <v>0</v>
      </c>
      <c r="I7264" s="52">
        <v>0</v>
      </c>
      <c r="J7264" s="52">
        <v>0</v>
      </c>
      <c r="K7264" s="52">
        <v>0</v>
      </c>
      <c r="L7264" s="52">
        <v>0</v>
      </c>
      <c r="M7264" s="53">
        <v>0</v>
      </c>
    </row>
    <row r="7265" spans="1:13" x14ac:dyDescent="0.4">
      <c r="A7265" s="54"/>
      <c r="B7265" s="55">
        <v>7247</v>
      </c>
      <c r="C7265" s="55">
        <v>0</v>
      </c>
      <c r="D7265" s="55">
        <v>0</v>
      </c>
      <c r="E7265" s="55">
        <v>0</v>
      </c>
      <c r="F7265" s="55">
        <v>0</v>
      </c>
      <c r="G7265" s="55">
        <v>0</v>
      </c>
      <c r="H7265" s="55">
        <v>0</v>
      </c>
      <c r="I7265" s="55">
        <v>6325910.5545485411</v>
      </c>
      <c r="J7265" s="55">
        <v>5780562.343195878</v>
      </c>
      <c r="K7265" s="55">
        <v>0</v>
      </c>
      <c r="L7265" s="55">
        <v>0</v>
      </c>
      <c r="M7265" s="56">
        <v>6325910.5545485411</v>
      </c>
    </row>
    <row r="7266" spans="1:13" x14ac:dyDescent="0.4">
      <c r="A7266" s="51"/>
      <c r="B7266" s="52">
        <v>7248</v>
      </c>
      <c r="C7266" s="52">
        <v>0</v>
      </c>
      <c r="D7266" s="52">
        <v>0</v>
      </c>
      <c r="E7266" s="52">
        <v>0</v>
      </c>
      <c r="F7266" s="52">
        <v>0</v>
      </c>
      <c r="G7266" s="52">
        <v>0</v>
      </c>
      <c r="H7266" s="52">
        <v>0</v>
      </c>
      <c r="I7266" s="52">
        <v>6984911.7178903017</v>
      </c>
      <c r="J7266" s="52">
        <v>0</v>
      </c>
      <c r="K7266" s="52">
        <v>0</v>
      </c>
      <c r="L7266" s="52">
        <v>0</v>
      </c>
      <c r="M7266" s="53">
        <v>6984911.7178903017</v>
      </c>
    </row>
    <row r="7267" spans="1:13" x14ac:dyDescent="0.4">
      <c r="A7267" s="54"/>
      <c r="B7267" s="55">
        <v>7249</v>
      </c>
      <c r="C7267" s="55">
        <v>0</v>
      </c>
      <c r="D7267" s="55">
        <v>0</v>
      </c>
      <c r="E7267" s="55">
        <v>0</v>
      </c>
      <c r="F7267" s="55">
        <v>7787506.8739580959</v>
      </c>
      <c r="G7267" s="55">
        <v>0</v>
      </c>
      <c r="H7267" s="55">
        <v>0</v>
      </c>
      <c r="I7267" s="55">
        <v>0</v>
      </c>
      <c r="J7267" s="55">
        <v>0</v>
      </c>
      <c r="K7267" s="55">
        <v>0</v>
      </c>
      <c r="L7267" s="55">
        <v>0</v>
      </c>
      <c r="M7267" s="56">
        <v>13983143.878917249</v>
      </c>
    </row>
    <row r="7268" spans="1:13" x14ac:dyDescent="0.4">
      <c r="A7268" s="51"/>
      <c r="B7268" s="52">
        <v>7250</v>
      </c>
      <c r="C7268" s="52">
        <v>0</v>
      </c>
      <c r="D7268" s="52">
        <v>0</v>
      </c>
      <c r="E7268" s="52">
        <v>0</v>
      </c>
      <c r="F7268" s="52">
        <v>24673463.721066885</v>
      </c>
      <c r="G7268" s="52">
        <v>0</v>
      </c>
      <c r="H7268" s="52">
        <v>0</v>
      </c>
      <c r="I7268" s="52">
        <v>0</v>
      </c>
      <c r="J7268" s="52">
        <v>0</v>
      </c>
      <c r="K7268" s="52">
        <v>0</v>
      </c>
      <c r="L7268" s="52">
        <v>0</v>
      </c>
      <c r="M7268" s="53">
        <v>24673463.721066885</v>
      </c>
    </row>
    <row r="7269" spans="1:13" x14ac:dyDescent="0.4">
      <c r="A7269" s="54"/>
      <c r="B7269" s="55">
        <v>7251</v>
      </c>
      <c r="C7269" s="55">
        <v>0</v>
      </c>
      <c r="D7269" s="55">
        <v>0</v>
      </c>
      <c r="E7269" s="55">
        <v>0</v>
      </c>
      <c r="F7269" s="55">
        <v>0</v>
      </c>
      <c r="G7269" s="55">
        <v>0</v>
      </c>
      <c r="H7269" s="55">
        <v>0</v>
      </c>
      <c r="I7269" s="55">
        <v>0</v>
      </c>
      <c r="J7269" s="55">
        <v>0</v>
      </c>
      <c r="K7269" s="55">
        <v>0</v>
      </c>
      <c r="L7269" s="55">
        <v>0</v>
      </c>
      <c r="M7269" s="56">
        <v>0</v>
      </c>
    </row>
    <row r="7270" spans="1:13" x14ac:dyDescent="0.4">
      <c r="A7270" s="51"/>
      <c r="B7270" s="52">
        <v>7252</v>
      </c>
      <c r="C7270" s="52">
        <v>0</v>
      </c>
      <c r="D7270" s="52">
        <v>0</v>
      </c>
      <c r="E7270" s="52">
        <v>0</v>
      </c>
      <c r="F7270" s="52">
        <v>7392004.784901605</v>
      </c>
      <c r="G7270" s="52">
        <v>0</v>
      </c>
      <c r="H7270" s="52">
        <v>38550467.296054319</v>
      </c>
      <c r="I7270" s="52">
        <v>0</v>
      </c>
      <c r="J7270" s="52">
        <v>0</v>
      </c>
      <c r="K7270" s="52">
        <v>0</v>
      </c>
      <c r="L7270" s="52">
        <v>0</v>
      </c>
      <c r="M7270" s="53">
        <v>55603362.177823395</v>
      </c>
    </row>
    <row r="7271" spans="1:13" x14ac:dyDescent="0.4">
      <c r="A7271" s="54"/>
      <c r="B7271" s="55">
        <v>7253</v>
      </c>
      <c r="C7271" s="55">
        <v>0</v>
      </c>
      <c r="D7271" s="55">
        <v>0</v>
      </c>
      <c r="E7271" s="55">
        <v>0</v>
      </c>
      <c r="F7271" s="55">
        <v>0</v>
      </c>
      <c r="G7271" s="55">
        <v>7009414.6320932182</v>
      </c>
      <c r="H7271" s="55">
        <v>29217203.291072212</v>
      </c>
      <c r="I7271" s="55">
        <v>0</v>
      </c>
      <c r="J7271" s="55">
        <v>0</v>
      </c>
      <c r="K7271" s="55">
        <v>0</v>
      </c>
      <c r="L7271" s="55">
        <v>0</v>
      </c>
      <c r="M7271" s="56">
        <v>36226617.923165433</v>
      </c>
    </row>
    <row r="7272" spans="1:13" x14ac:dyDescent="0.4">
      <c r="A7272" s="51"/>
      <c r="B7272" s="52">
        <v>7254</v>
      </c>
      <c r="C7272" s="52">
        <v>0</v>
      </c>
      <c r="D7272" s="52">
        <v>0</v>
      </c>
      <c r="E7272" s="52">
        <v>0</v>
      </c>
      <c r="F7272" s="52">
        <v>7802760.2560538379</v>
      </c>
      <c r="G7272" s="52">
        <v>0</v>
      </c>
      <c r="H7272" s="52">
        <v>0</v>
      </c>
      <c r="I7272" s="52">
        <v>0</v>
      </c>
      <c r="J7272" s="52">
        <v>0</v>
      </c>
      <c r="K7272" s="52">
        <v>0</v>
      </c>
      <c r="L7272" s="52">
        <v>0</v>
      </c>
      <c r="M7272" s="53">
        <v>7802760.2560538379</v>
      </c>
    </row>
    <row r="7273" spans="1:13" x14ac:dyDescent="0.4">
      <c r="A7273" s="54"/>
      <c r="B7273" s="55">
        <v>7255</v>
      </c>
      <c r="C7273" s="55">
        <v>0</v>
      </c>
      <c r="D7273" s="55">
        <v>0</v>
      </c>
      <c r="E7273" s="55">
        <v>0</v>
      </c>
      <c r="F7273" s="55">
        <v>0</v>
      </c>
      <c r="G7273" s="55">
        <v>0</v>
      </c>
      <c r="H7273" s="55">
        <v>0</v>
      </c>
      <c r="I7273" s="55">
        <v>0</v>
      </c>
      <c r="J7273" s="55">
        <v>0</v>
      </c>
      <c r="K7273" s="55">
        <v>0</v>
      </c>
      <c r="L7273" s="55">
        <v>0</v>
      </c>
      <c r="M7273" s="56">
        <v>0</v>
      </c>
    </row>
    <row r="7274" spans="1:13" x14ac:dyDescent="0.4">
      <c r="A7274" s="51"/>
      <c r="B7274" s="52">
        <v>7256</v>
      </c>
      <c r="C7274" s="52">
        <v>0</v>
      </c>
      <c r="D7274" s="52">
        <v>0</v>
      </c>
      <c r="E7274" s="52">
        <v>0</v>
      </c>
      <c r="F7274" s="52">
        <v>0</v>
      </c>
      <c r="G7274" s="52">
        <v>0</v>
      </c>
      <c r="H7274" s="52">
        <v>0</v>
      </c>
      <c r="I7274" s="52">
        <v>0</v>
      </c>
      <c r="J7274" s="52">
        <v>0</v>
      </c>
      <c r="K7274" s="52">
        <v>0</v>
      </c>
      <c r="L7274" s="52">
        <v>0</v>
      </c>
      <c r="M7274" s="53">
        <v>0</v>
      </c>
    </row>
    <row r="7275" spans="1:13" x14ac:dyDescent="0.4">
      <c r="A7275" s="54"/>
      <c r="B7275" s="55">
        <v>7257</v>
      </c>
      <c r="C7275" s="55">
        <v>0</v>
      </c>
      <c r="D7275" s="55">
        <v>0</v>
      </c>
      <c r="E7275" s="55">
        <v>0</v>
      </c>
      <c r="F7275" s="55">
        <v>0</v>
      </c>
      <c r="G7275" s="55">
        <v>0</v>
      </c>
      <c r="H7275" s="55">
        <v>0</v>
      </c>
      <c r="I7275" s="55">
        <v>0</v>
      </c>
      <c r="J7275" s="55">
        <v>0</v>
      </c>
      <c r="K7275" s="55">
        <v>0</v>
      </c>
      <c r="L7275" s="55">
        <v>0</v>
      </c>
      <c r="M7275" s="56">
        <v>0</v>
      </c>
    </row>
    <row r="7276" spans="1:13" x14ac:dyDescent="0.4">
      <c r="A7276" s="51"/>
      <c r="B7276" s="52">
        <v>7258</v>
      </c>
      <c r="C7276" s="52">
        <v>0</v>
      </c>
      <c r="D7276" s="52">
        <v>0</v>
      </c>
      <c r="E7276" s="52">
        <v>0</v>
      </c>
      <c r="F7276" s="52">
        <v>0</v>
      </c>
      <c r="G7276" s="52">
        <v>0</v>
      </c>
      <c r="H7276" s="52">
        <v>0</v>
      </c>
      <c r="I7276" s="52">
        <v>0</v>
      </c>
      <c r="J7276" s="52">
        <v>0</v>
      </c>
      <c r="K7276" s="52">
        <v>0</v>
      </c>
      <c r="L7276" s="52">
        <v>7932842.4719973281</v>
      </c>
      <c r="M7276" s="53">
        <v>7932842.4719973281</v>
      </c>
    </row>
    <row r="7277" spans="1:13" x14ac:dyDescent="0.4">
      <c r="A7277" s="54"/>
      <c r="B7277" s="55">
        <v>7259</v>
      </c>
      <c r="C7277" s="55">
        <v>0</v>
      </c>
      <c r="D7277" s="55">
        <v>0</v>
      </c>
      <c r="E7277" s="55">
        <v>0</v>
      </c>
      <c r="F7277" s="55">
        <v>0</v>
      </c>
      <c r="G7277" s="55">
        <v>0</v>
      </c>
      <c r="H7277" s="55">
        <v>0</v>
      </c>
      <c r="I7277" s="55">
        <v>0</v>
      </c>
      <c r="J7277" s="55">
        <v>0</v>
      </c>
      <c r="K7277" s="55">
        <v>0</v>
      </c>
      <c r="L7277" s="55">
        <v>0</v>
      </c>
      <c r="M7277" s="56">
        <v>0</v>
      </c>
    </row>
    <row r="7278" spans="1:13" x14ac:dyDescent="0.4">
      <c r="A7278" s="51"/>
      <c r="B7278" s="52">
        <v>7260</v>
      </c>
      <c r="C7278" s="52">
        <v>0</v>
      </c>
      <c r="D7278" s="52">
        <v>0</v>
      </c>
      <c r="E7278" s="52">
        <v>0</v>
      </c>
      <c r="F7278" s="52">
        <v>16692861.50524345</v>
      </c>
      <c r="G7278" s="52">
        <v>0</v>
      </c>
      <c r="H7278" s="52">
        <v>13343788.715873169</v>
      </c>
      <c r="I7278" s="52">
        <v>0</v>
      </c>
      <c r="J7278" s="52">
        <v>0</v>
      </c>
      <c r="K7278" s="52">
        <v>0</v>
      </c>
      <c r="L7278" s="52">
        <v>6872512.280954862</v>
      </c>
      <c r="M7278" s="53">
        <v>36909162.502071477</v>
      </c>
    </row>
    <row r="7279" spans="1:13" x14ac:dyDescent="0.4">
      <c r="A7279" s="54"/>
      <c r="B7279" s="55">
        <v>7261</v>
      </c>
      <c r="C7279" s="55">
        <v>0</v>
      </c>
      <c r="D7279" s="55">
        <v>0</v>
      </c>
      <c r="E7279" s="55">
        <v>0</v>
      </c>
      <c r="F7279" s="55">
        <v>0</v>
      </c>
      <c r="G7279" s="55">
        <v>0</v>
      </c>
      <c r="H7279" s="55">
        <v>0</v>
      </c>
      <c r="I7279" s="55">
        <v>0</v>
      </c>
      <c r="J7279" s="55">
        <v>0</v>
      </c>
      <c r="K7279" s="55">
        <v>0</v>
      </c>
      <c r="L7279" s="55">
        <v>0</v>
      </c>
      <c r="M7279" s="56">
        <v>0</v>
      </c>
    </row>
    <row r="7280" spans="1:13" x14ac:dyDescent="0.4">
      <c r="A7280" s="51"/>
      <c r="B7280" s="52">
        <v>7262</v>
      </c>
      <c r="C7280" s="52">
        <v>0</v>
      </c>
      <c r="D7280" s="52">
        <v>0</v>
      </c>
      <c r="E7280" s="52">
        <v>0</v>
      </c>
      <c r="F7280" s="52">
        <v>24535888.835341308</v>
      </c>
      <c r="G7280" s="52">
        <v>0</v>
      </c>
      <c r="H7280" s="52">
        <v>0</v>
      </c>
      <c r="I7280" s="52">
        <v>0</v>
      </c>
      <c r="J7280" s="52">
        <v>0</v>
      </c>
      <c r="K7280" s="52">
        <v>0</v>
      </c>
      <c r="L7280" s="52">
        <v>0</v>
      </c>
      <c r="M7280" s="53">
        <v>24535888.835341308</v>
      </c>
    </row>
    <row r="7281" spans="1:13" x14ac:dyDescent="0.4">
      <c r="A7281" s="54"/>
      <c r="B7281" s="55">
        <v>7263</v>
      </c>
      <c r="C7281" s="55">
        <v>0</v>
      </c>
      <c r="D7281" s="55">
        <v>37142762.166617401</v>
      </c>
      <c r="E7281" s="55">
        <v>7110562.2116745543</v>
      </c>
      <c r="F7281" s="55">
        <v>0</v>
      </c>
      <c r="G7281" s="55">
        <v>0</v>
      </c>
      <c r="H7281" s="55">
        <v>0</v>
      </c>
      <c r="I7281" s="55">
        <v>0</v>
      </c>
      <c r="J7281" s="55">
        <v>0</v>
      </c>
      <c r="K7281" s="55">
        <v>0</v>
      </c>
      <c r="L7281" s="55">
        <v>0</v>
      </c>
      <c r="M7281" s="56">
        <v>44253324.378291957</v>
      </c>
    </row>
    <row r="7282" spans="1:13" x14ac:dyDescent="0.4">
      <c r="A7282" s="51"/>
      <c r="B7282" s="52">
        <v>7264</v>
      </c>
      <c r="C7282" s="52">
        <v>0</v>
      </c>
      <c r="D7282" s="52">
        <v>0</v>
      </c>
      <c r="E7282" s="52">
        <v>0</v>
      </c>
      <c r="F7282" s="52">
        <v>0</v>
      </c>
      <c r="G7282" s="52">
        <v>0</v>
      </c>
      <c r="H7282" s="52">
        <v>0</v>
      </c>
      <c r="I7282" s="52">
        <v>0</v>
      </c>
      <c r="J7282" s="52">
        <v>0</v>
      </c>
      <c r="K7282" s="52">
        <v>0</v>
      </c>
      <c r="L7282" s="52">
        <v>0</v>
      </c>
      <c r="M7282" s="53">
        <v>0</v>
      </c>
    </row>
    <row r="7283" spans="1:13" x14ac:dyDescent="0.4">
      <c r="A7283" s="54"/>
      <c r="B7283" s="55">
        <v>7265</v>
      </c>
      <c r="C7283" s="55">
        <v>0</v>
      </c>
      <c r="D7283" s="55">
        <v>0</v>
      </c>
      <c r="E7283" s="55">
        <v>0</v>
      </c>
      <c r="F7283" s="55">
        <v>0</v>
      </c>
      <c r="G7283" s="55">
        <v>5772808.6026382018</v>
      </c>
      <c r="H7283" s="55">
        <v>0</v>
      </c>
      <c r="I7283" s="55">
        <v>0</v>
      </c>
      <c r="J7283" s="55">
        <v>131989189.9934773</v>
      </c>
      <c r="K7283" s="55">
        <v>0</v>
      </c>
      <c r="L7283" s="55">
        <v>0</v>
      </c>
      <c r="M7283" s="56">
        <v>5772808.6026382018</v>
      </c>
    </row>
    <row r="7284" spans="1:13" x14ac:dyDescent="0.4">
      <c r="A7284" s="51"/>
      <c r="B7284" s="52">
        <v>7266</v>
      </c>
      <c r="C7284" s="52">
        <v>0</v>
      </c>
      <c r="D7284" s="52">
        <v>0</v>
      </c>
      <c r="E7284" s="52">
        <v>0</v>
      </c>
      <c r="F7284" s="52">
        <v>0</v>
      </c>
      <c r="G7284" s="52">
        <v>0</v>
      </c>
      <c r="H7284" s="52">
        <v>0</v>
      </c>
      <c r="I7284" s="52">
        <v>0</v>
      </c>
      <c r="J7284" s="52">
        <v>0</v>
      </c>
      <c r="K7284" s="52">
        <v>0</v>
      </c>
      <c r="L7284" s="52">
        <v>0</v>
      </c>
      <c r="M7284" s="53">
        <v>0</v>
      </c>
    </row>
    <row r="7285" spans="1:13" x14ac:dyDescent="0.4">
      <c r="A7285" s="54"/>
      <c r="B7285" s="55">
        <v>7267</v>
      </c>
      <c r="C7285" s="55">
        <v>0</v>
      </c>
      <c r="D7285" s="55">
        <v>11202886.279188288</v>
      </c>
      <c r="E7285" s="55">
        <v>0</v>
      </c>
      <c r="F7285" s="55">
        <v>0</v>
      </c>
      <c r="G7285" s="55">
        <v>0</v>
      </c>
      <c r="H7285" s="55">
        <v>0</v>
      </c>
      <c r="I7285" s="55">
        <v>0</v>
      </c>
      <c r="J7285" s="55">
        <v>0</v>
      </c>
      <c r="K7285" s="55">
        <v>0</v>
      </c>
      <c r="L7285" s="55">
        <v>0</v>
      </c>
      <c r="M7285" s="56">
        <v>11202886.279188288</v>
      </c>
    </row>
    <row r="7286" spans="1:13" x14ac:dyDescent="0.4">
      <c r="A7286" s="51"/>
      <c r="B7286" s="52">
        <v>7268</v>
      </c>
      <c r="C7286" s="52">
        <v>0</v>
      </c>
      <c r="D7286" s="52">
        <v>0</v>
      </c>
      <c r="E7286" s="52">
        <v>7607531.0350256609</v>
      </c>
      <c r="F7286" s="52">
        <v>0</v>
      </c>
      <c r="G7286" s="52">
        <v>0</v>
      </c>
      <c r="H7286" s="52">
        <v>0</v>
      </c>
      <c r="I7286" s="52">
        <v>0</v>
      </c>
      <c r="J7286" s="52">
        <v>0</v>
      </c>
      <c r="K7286" s="52">
        <v>0</v>
      </c>
      <c r="L7286" s="52">
        <v>0</v>
      </c>
      <c r="M7286" s="53">
        <v>21593594.562754985</v>
      </c>
    </row>
    <row r="7287" spans="1:13" x14ac:dyDescent="0.4">
      <c r="A7287" s="54"/>
      <c r="B7287" s="55">
        <v>7269</v>
      </c>
      <c r="C7287" s="55">
        <v>0</v>
      </c>
      <c r="D7287" s="55">
        <v>0</v>
      </c>
      <c r="E7287" s="55">
        <v>0</v>
      </c>
      <c r="F7287" s="55">
        <v>0</v>
      </c>
      <c r="G7287" s="55">
        <v>10545944.161440996</v>
      </c>
      <c r="H7287" s="55">
        <v>0</v>
      </c>
      <c r="I7287" s="55">
        <v>0</v>
      </c>
      <c r="J7287" s="55">
        <v>0</v>
      </c>
      <c r="K7287" s="55">
        <v>0</v>
      </c>
      <c r="L7287" s="55">
        <v>9120557.3679322321</v>
      </c>
      <c r="M7287" s="56">
        <v>29735479.78935568</v>
      </c>
    </row>
    <row r="7288" spans="1:13" x14ac:dyDescent="0.4">
      <c r="A7288" s="51"/>
      <c r="B7288" s="52">
        <v>7270</v>
      </c>
      <c r="C7288" s="52">
        <v>14546735.109137673</v>
      </c>
      <c r="D7288" s="52">
        <v>0</v>
      </c>
      <c r="E7288" s="52">
        <v>6261628.0914534898</v>
      </c>
      <c r="F7288" s="52">
        <v>0</v>
      </c>
      <c r="G7288" s="52">
        <v>0</v>
      </c>
      <c r="H7288" s="52">
        <v>0</v>
      </c>
      <c r="I7288" s="52">
        <v>0</v>
      </c>
      <c r="J7288" s="52">
        <v>0</v>
      </c>
      <c r="K7288" s="52">
        <v>0</v>
      </c>
      <c r="L7288" s="52">
        <v>0</v>
      </c>
      <c r="M7288" s="53">
        <v>20808363.200591162</v>
      </c>
    </row>
    <row r="7289" spans="1:13" x14ac:dyDescent="0.4">
      <c r="A7289" s="54"/>
      <c r="B7289" s="55">
        <v>7271</v>
      </c>
      <c r="C7289" s="55">
        <v>0</v>
      </c>
      <c r="D7289" s="55">
        <v>0</v>
      </c>
      <c r="E7289" s="55">
        <v>0</v>
      </c>
      <c r="F7289" s="55">
        <v>6943975.1528570447</v>
      </c>
      <c r="G7289" s="55">
        <v>0</v>
      </c>
      <c r="H7289" s="55">
        <v>0</v>
      </c>
      <c r="I7289" s="55">
        <v>0</v>
      </c>
      <c r="J7289" s="55">
        <v>0</v>
      </c>
      <c r="K7289" s="55">
        <v>0</v>
      </c>
      <c r="L7289" s="55">
        <v>0</v>
      </c>
      <c r="M7289" s="56">
        <v>13175463.500297744</v>
      </c>
    </row>
    <row r="7290" spans="1:13" x14ac:dyDescent="0.4">
      <c r="A7290" s="51"/>
      <c r="B7290" s="52">
        <v>7272</v>
      </c>
      <c r="C7290" s="52">
        <v>0</v>
      </c>
      <c r="D7290" s="52">
        <v>0</v>
      </c>
      <c r="E7290" s="52">
        <v>0</v>
      </c>
      <c r="F7290" s="52">
        <v>0</v>
      </c>
      <c r="G7290" s="52">
        <v>9032323.5891318116</v>
      </c>
      <c r="H7290" s="52">
        <v>0</v>
      </c>
      <c r="I7290" s="52">
        <v>0</v>
      </c>
      <c r="J7290" s="52">
        <v>0</v>
      </c>
      <c r="K7290" s="52">
        <v>0</v>
      </c>
      <c r="L7290" s="52">
        <v>0</v>
      </c>
      <c r="M7290" s="53">
        <v>9032323.5891318116</v>
      </c>
    </row>
    <row r="7291" spans="1:13" x14ac:dyDescent="0.4">
      <c r="A7291" s="54"/>
      <c r="B7291" s="55">
        <v>7273</v>
      </c>
      <c r="C7291" s="55">
        <v>0</v>
      </c>
      <c r="D7291" s="55">
        <v>0</v>
      </c>
      <c r="E7291" s="55">
        <v>0</v>
      </c>
      <c r="F7291" s="55">
        <v>0</v>
      </c>
      <c r="G7291" s="55">
        <v>0</v>
      </c>
      <c r="H7291" s="55">
        <v>0</v>
      </c>
      <c r="I7291" s="55">
        <v>0</v>
      </c>
      <c r="J7291" s="55">
        <v>0</v>
      </c>
      <c r="K7291" s="55">
        <v>0</v>
      </c>
      <c r="L7291" s="55">
        <v>0</v>
      </c>
      <c r="M7291" s="56">
        <v>0</v>
      </c>
    </row>
    <row r="7292" spans="1:13" x14ac:dyDescent="0.4">
      <c r="A7292" s="51"/>
      <c r="B7292" s="52">
        <v>7274</v>
      </c>
      <c r="C7292" s="52">
        <v>0</v>
      </c>
      <c r="D7292" s="52">
        <v>0</v>
      </c>
      <c r="E7292" s="52">
        <v>0</v>
      </c>
      <c r="F7292" s="52">
        <v>0</v>
      </c>
      <c r="G7292" s="52">
        <v>0</v>
      </c>
      <c r="H7292" s="52">
        <v>0</v>
      </c>
      <c r="I7292" s="52">
        <v>25199337.252678208</v>
      </c>
      <c r="J7292" s="52">
        <v>0</v>
      </c>
      <c r="K7292" s="52">
        <v>0</v>
      </c>
      <c r="L7292" s="52">
        <v>0</v>
      </c>
      <c r="M7292" s="53">
        <v>135022440.76891631</v>
      </c>
    </row>
    <row r="7293" spans="1:13" x14ac:dyDescent="0.4">
      <c r="A7293" s="54"/>
      <c r="B7293" s="55">
        <v>7275</v>
      </c>
      <c r="C7293" s="55">
        <v>0</v>
      </c>
      <c r="D7293" s="55">
        <v>0</v>
      </c>
      <c r="E7293" s="55">
        <v>0</v>
      </c>
      <c r="F7293" s="55">
        <v>0</v>
      </c>
      <c r="G7293" s="55">
        <v>0</v>
      </c>
      <c r="H7293" s="55">
        <v>0</v>
      </c>
      <c r="I7293" s="55">
        <v>0</v>
      </c>
      <c r="J7293" s="55">
        <v>0</v>
      </c>
      <c r="K7293" s="55">
        <v>0</v>
      </c>
      <c r="L7293" s="55">
        <v>0</v>
      </c>
      <c r="M7293" s="56">
        <v>6816497.3776770756</v>
      </c>
    </row>
    <row r="7294" spans="1:13" x14ac:dyDescent="0.4">
      <c r="A7294" s="51"/>
      <c r="B7294" s="52">
        <v>7276</v>
      </c>
      <c r="C7294" s="52">
        <v>0</v>
      </c>
      <c r="D7294" s="52">
        <v>0</v>
      </c>
      <c r="E7294" s="52">
        <v>5888616.6565883588</v>
      </c>
      <c r="F7294" s="52">
        <v>0</v>
      </c>
      <c r="G7294" s="52">
        <v>0</v>
      </c>
      <c r="H7294" s="52">
        <v>0</v>
      </c>
      <c r="I7294" s="52">
        <v>0</v>
      </c>
      <c r="J7294" s="52">
        <v>0</v>
      </c>
      <c r="K7294" s="52">
        <v>0</v>
      </c>
      <c r="L7294" s="52">
        <v>0</v>
      </c>
      <c r="M7294" s="53">
        <v>5888616.6565883588</v>
      </c>
    </row>
    <row r="7295" spans="1:13" x14ac:dyDescent="0.4">
      <c r="A7295" s="54"/>
      <c r="B7295" s="55">
        <v>7277</v>
      </c>
      <c r="C7295" s="55">
        <v>0</v>
      </c>
      <c r="D7295" s="55">
        <v>0</v>
      </c>
      <c r="E7295" s="55">
        <v>0</v>
      </c>
      <c r="F7295" s="55">
        <v>31012095.678013973</v>
      </c>
      <c r="G7295" s="55">
        <v>0</v>
      </c>
      <c r="H7295" s="55">
        <v>0</v>
      </c>
      <c r="I7295" s="55">
        <v>0</v>
      </c>
      <c r="J7295" s="55">
        <v>0</v>
      </c>
      <c r="K7295" s="55">
        <v>0</v>
      </c>
      <c r="L7295" s="55">
        <v>0</v>
      </c>
      <c r="M7295" s="56">
        <v>31012095.678013973</v>
      </c>
    </row>
    <row r="7296" spans="1:13" x14ac:dyDescent="0.4">
      <c r="A7296" s="51"/>
      <c r="B7296" s="52">
        <v>7278</v>
      </c>
      <c r="C7296" s="52">
        <v>0</v>
      </c>
      <c r="D7296" s="52">
        <v>0</v>
      </c>
      <c r="E7296" s="52">
        <v>0</v>
      </c>
      <c r="F7296" s="52">
        <v>0</v>
      </c>
      <c r="G7296" s="52">
        <v>0</v>
      </c>
      <c r="H7296" s="52">
        <v>0</v>
      </c>
      <c r="I7296" s="52">
        <v>0</v>
      </c>
      <c r="J7296" s="52">
        <v>0</v>
      </c>
      <c r="K7296" s="52">
        <v>0</v>
      </c>
      <c r="L7296" s="52">
        <v>0</v>
      </c>
      <c r="M7296" s="53">
        <v>0</v>
      </c>
    </row>
    <row r="7297" spans="1:13" x14ac:dyDescent="0.4">
      <c r="A7297" s="54"/>
      <c r="B7297" s="55">
        <v>7279</v>
      </c>
      <c r="C7297" s="55">
        <v>0</v>
      </c>
      <c r="D7297" s="55">
        <v>0</v>
      </c>
      <c r="E7297" s="55">
        <v>0</v>
      </c>
      <c r="F7297" s="55">
        <v>323342493.10109568</v>
      </c>
      <c r="G7297" s="55">
        <v>0</v>
      </c>
      <c r="H7297" s="55">
        <v>0</v>
      </c>
      <c r="I7297" s="55">
        <v>0</v>
      </c>
      <c r="J7297" s="55">
        <v>0</v>
      </c>
      <c r="K7297" s="55">
        <v>0</v>
      </c>
      <c r="L7297" s="55">
        <v>0</v>
      </c>
      <c r="M7297" s="56">
        <v>323342493.10109568</v>
      </c>
    </row>
    <row r="7298" spans="1:13" x14ac:dyDescent="0.4">
      <c r="A7298" s="51"/>
      <c r="B7298" s="52">
        <v>7280</v>
      </c>
      <c r="C7298" s="52">
        <v>0</v>
      </c>
      <c r="D7298" s="52">
        <v>0</v>
      </c>
      <c r="E7298" s="52">
        <v>14742224.038197229</v>
      </c>
      <c r="F7298" s="52">
        <v>0</v>
      </c>
      <c r="G7298" s="52">
        <v>10822464.496604156</v>
      </c>
      <c r="H7298" s="52">
        <v>0</v>
      </c>
      <c r="I7298" s="52">
        <v>0</v>
      </c>
      <c r="J7298" s="52">
        <v>0</v>
      </c>
      <c r="K7298" s="52">
        <v>0</v>
      </c>
      <c r="L7298" s="52">
        <v>0</v>
      </c>
      <c r="M7298" s="53">
        <v>25564688.534801383</v>
      </c>
    </row>
    <row r="7299" spans="1:13" x14ac:dyDescent="0.4">
      <c r="A7299" s="54"/>
      <c r="B7299" s="55">
        <v>7281</v>
      </c>
      <c r="C7299" s="55">
        <v>0</v>
      </c>
      <c r="D7299" s="55">
        <v>0</v>
      </c>
      <c r="E7299" s="55">
        <v>0</v>
      </c>
      <c r="F7299" s="55">
        <v>0</v>
      </c>
      <c r="G7299" s="55">
        <v>0</v>
      </c>
      <c r="H7299" s="55">
        <v>14342168.799033174</v>
      </c>
      <c r="I7299" s="55">
        <v>0</v>
      </c>
      <c r="J7299" s="55">
        <v>0</v>
      </c>
      <c r="K7299" s="55">
        <v>0</v>
      </c>
      <c r="L7299" s="55">
        <v>0</v>
      </c>
      <c r="M7299" s="56">
        <v>34118967.758910894</v>
      </c>
    </row>
    <row r="7300" spans="1:13" x14ac:dyDescent="0.4">
      <c r="A7300" s="51"/>
      <c r="B7300" s="52">
        <v>7282</v>
      </c>
      <c r="C7300" s="52">
        <v>0</v>
      </c>
      <c r="D7300" s="52">
        <v>0</v>
      </c>
      <c r="E7300" s="52">
        <v>0</v>
      </c>
      <c r="F7300" s="52">
        <v>0</v>
      </c>
      <c r="G7300" s="52">
        <v>0</v>
      </c>
      <c r="H7300" s="52">
        <v>0</v>
      </c>
      <c r="I7300" s="52">
        <v>0</v>
      </c>
      <c r="J7300" s="52">
        <v>0</v>
      </c>
      <c r="K7300" s="52">
        <v>0</v>
      </c>
      <c r="L7300" s="52">
        <v>0</v>
      </c>
      <c r="M7300" s="53">
        <v>0</v>
      </c>
    </row>
    <row r="7301" spans="1:13" x14ac:dyDescent="0.4">
      <c r="A7301" s="54"/>
      <c r="B7301" s="55">
        <v>7283</v>
      </c>
      <c r="C7301" s="55">
        <v>0</v>
      </c>
      <c r="D7301" s="55">
        <v>0</v>
      </c>
      <c r="E7301" s="55">
        <v>0</v>
      </c>
      <c r="F7301" s="55">
        <v>0</v>
      </c>
      <c r="G7301" s="55">
        <v>0</v>
      </c>
      <c r="H7301" s="55">
        <v>0</v>
      </c>
      <c r="I7301" s="55">
        <v>8834012.4376103245</v>
      </c>
      <c r="J7301" s="55">
        <v>0</v>
      </c>
      <c r="K7301" s="55">
        <v>0</v>
      </c>
      <c r="L7301" s="55">
        <v>0</v>
      </c>
      <c r="M7301" s="56">
        <v>8834012.4376103245</v>
      </c>
    </row>
    <row r="7302" spans="1:13" x14ac:dyDescent="0.4">
      <c r="A7302" s="51"/>
      <c r="B7302" s="52">
        <v>7284</v>
      </c>
      <c r="C7302" s="52">
        <v>0</v>
      </c>
      <c r="D7302" s="52">
        <v>0</v>
      </c>
      <c r="E7302" s="52">
        <v>6645699.1339415293</v>
      </c>
      <c r="F7302" s="52">
        <v>0</v>
      </c>
      <c r="G7302" s="52">
        <v>7752935.5162394354</v>
      </c>
      <c r="H7302" s="52">
        <v>0</v>
      </c>
      <c r="I7302" s="52">
        <v>0</v>
      </c>
      <c r="J7302" s="52">
        <v>0</v>
      </c>
      <c r="K7302" s="52">
        <v>0</v>
      </c>
      <c r="L7302" s="52">
        <v>0</v>
      </c>
      <c r="M7302" s="53">
        <v>14398634.650180964</v>
      </c>
    </row>
    <row r="7303" spans="1:13" x14ac:dyDescent="0.4">
      <c r="A7303" s="54"/>
      <c r="B7303" s="55">
        <v>7285</v>
      </c>
      <c r="C7303" s="55">
        <v>0</v>
      </c>
      <c r="D7303" s="55">
        <v>0</v>
      </c>
      <c r="E7303" s="55">
        <v>0</v>
      </c>
      <c r="F7303" s="55">
        <v>0</v>
      </c>
      <c r="G7303" s="55">
        <v>0</v>
      </c>
      <c r="H7303" s="55">
        <v>0</v>
      </c>
      <c r="I7303" s="55">
        <v>0</v>
      </c>
      <c r="J7303" s="55">
        <v>0</v>
      </c>
      <c r="K7303" s="55">
        <v>0</v>
      </c>
      <c r="L7303" s="55">
        <v>0</v>
      </c>
      <c r="M7303" s="56">
        <v>0</v>
      </c>
    </row>
    <row r="7304" spans="1:13" x14ac:dyDescent="0.4">
      <c r="A7304" s="51"/>
      <c r="B7304" s="52">
        <v>7286</v>
      </c>
      <c r="C7304" s="52">
        <v>0</v>
      </c>
      <c r="D7304" s="52">
        <v>8912557.191383943</v>
      </c>
      <c r="E7304" s="52">
        <v>0</v>
      </c>
      <c r="F7304" s="52">
        <v>0</v>
      </c>
      <c r="G7304" s="52">
        <v>0</v>
      </c>
      <c r="H7304" s="52">
        <v>0</v>
      </c>
      <c r="I7304" s="52">
        <v>0</v>
      </c>
      <c r="J7304" s="52">
        <v>0</v>
      </c>
      <c r="K7304" s="52">
        <v>0</v>
      </c>
      <c r="L7304" s="52">
        <v>0</v>
      </c>
      <c r="M7304" s="53">
        <v>8912557.191383943</v>
      </c>
    </row>
    <row r="7305" spans="1:13" x14ac:dyDescent="0.4">
      <c r="A7305" s="54"/>
      <c r="B7305" s="55">
        <v>7287</v>
      </c>
      <c r="C7305" s="55">
        <v>0</v>
      </c>
      <c r="D7305" s="55">
        <v>0</v>
      </c>
      <c r="E7305" s="55">
        <v>0</v>
      </c>
      <c r="F7305" s="55">
        <v>0</v>
      </c>
      <c r="G7305" s="55">
        <v>0</v>
      </c>
      <c r="H7305" s="55">
        <v>0</v>
      </c>
      <c r="I7305" s="55">
        <v>0</v>
      </c>
      <c r="J7305" s="55">
        <v>0</v>
      </c>
      <c r="K7305" s="55">
        <v>0</v>
      </c>
      <c r="L7305" s="55">
        <v>0</v>
      </c>
      <c r="M7305" s="56">
        <v>0</v>
      </c>
    </row>
    <row r="7306" spans="1:13" x14ac:dyDescent="0.4">
      <c r="A7306" s="51"/>
      <c r="B7306" s="52">
        <v>7288</v>
      </c>
      <c r="C7306" s="52">
        <v>0</v>
      </c>
      <c r="D7306" s="52">
        <v>0</v>
      </c>
      <c r="E7306" s="52">
        <v>0</v>
      </c>
      <c r="F7306" s="52">
        <v>0</v>
      </c>
      <c r="G7306" s="52">
        <v>0</v>
      </c>
      <c r="H7306" s="52">
        <v>0</v>
      </c>
      <c r="I7306" s="52">
        <v>0</v>
      </c>
      <c r="J7306" s="52">
        <v>0</v>
      </c>
      <c r="K7306" s="52">
        <v>0</v>
      </c>
      <c r="L7306" s="52">
        <v>246235638.03898817</v>
      </c>
      <c r="M7306" s="53">
        <v>246235638.03898817</v>
      </c>
    </row>
    <row r="7307" spans="1:13" x14ac:dyDescent="0.4">
      <c r="A7307" s="54"/>
      <c r="B7307" s="55">
        <v>7289</v>
      </c>
      <c r="C7307" s="55">
        <v>0</v>
      </c>
      <c r="D7307" s="55">
        <v>0</v>
      </c>
      <c r="E7307" s="55">
        <v>0</v>
      </c>
      <c r="F7307" s="55">
        <v>0</v>
      </c>
      <c r="G7307" s="55">
        <v>0</v>
      </c>
      <c r="H7307" s="55">
        <v>0</v>
      </c>
      <c r="I7307" s="55">
        <v>0</v>
      </c>
      <c r="J7307" s="55">
        <v>18194998.708879922</v>
      </c>
      <c r="K7307" s="55">
        <v>0</v>
      </c>
      <c r="L7307" s="55">
        <v>0</v>
      </c>
      <c r="M7307" s="56">
        <v>0</v>
      </c>
    </row>
    <row r="7308" spans="1:13" x14ac:dyDescent="0.4">
      <c r="A7308" s="51"/>
      <c r="B7308" s="52">
        <v>7290</v>
      </c>
      <c r="C7308" s="52">
        <v>0</v>
      </c>
      <c r="D7308" s="52">
        <v>0</v>
      </c>
      <c r="E7308" s="52">
        <v>0</v>
      </c>
      <c r="F7308" s="52">
        <v>0</v>
      </c>
      <c r="G7308" s="52">
        <v>0</v>
      </c>
      <c r="H7308" s="52">
        <v>0</v>
      </c>
      <c r="I7308" s="52">
        <v>0</v>
      </c>
      <c r="J7308" s="52">
        <v>0</v>
      </c>
      <c r="K7308" s="52">
        <v>0</v>
      </c>
      <c r="L7308" s="52">
        <v>0</v>
      </c>
      <c r="M7308" s="53">
        <v>0</v>
      </c>
    </row>
    <row r="7309" spans="1:13" x14ac:dyDescent="0.4">
      <c r="A7309" s="54"/>
      <c r="B7309" s="55">
        <v>7291</v>
      </c>
      <c r="C7309" s="55">
        <v>0</v>
      </c>
      <c r="D7309" s="55">
        <v>0</v>
      </c>
      <c r="E7309" s="55">
        <v>0</v>
      </c>
      <c r="F7309" s="55">
        <v>26968910.449208938</v>
      </c>
      <c r="G7309" s="55">
        <v>0</v>
      </c>
      <c r="H7309" s="55">
        <v>0</v>
      </c>
      <c r="I7309" s="55">
        <v>40807899.177456632</v>
      </c>
      <c r="J7309" s="55">
        <v>0</v>
      </c>
      <c r="K7309" s="55">
        <v>0</v>
      </c>
      <c r="L7309" s="55">
        <v>0</v>
      </c>
      <c r="M7309" s="56">
        <v>67776809.626665562</v>
      </c>
    </row>
    <row r="7310" spans="1:13" x14ac:dyDescent="0.4">
      <c r="A7310" s="51"/>
      <c r="B7310" s="52">
        <v>7292</v>
      </c>
      <c r="C7310" s="52">
        <v>0</v>
      </c>
      <c r="D7310" s="52">
        <v>0</v>
      </c>
      <c r="E7310" s="52">
        <v>0</v>
      </c>
      <c r="F7310" s="52">
        <v>0</v>
      </c>
      <c r="G7310" s="52">
        <v>0</v>
      </c>
      <c r="H7310" s="52">
        <v>0</v>
      </c>
      <c r="I7310" s="52">
        <v>0</v>
      </c>
      <c r="J7310" s="52">
        <v>0</v>
      </c>
      <c r="K7310" s="52">
        <v>0</v>
      </c>
      <c r="L7310" s="52">
        <v>0</v>
      </c>
      <c r="M7310" s="53">
        <v>0</v>
      </c>
    </row>
    <row r="7311" spans="1:13" x14ac:dyDescent="0.4">
      <c r="A7311" s="54"/>
      <c r="B7311" s="55">
        <v>7293</v>
      </c>
      <c r="C7311" s="55">
        <v>0</v>
      </c>
      <c r="D7311" s="55">
        <v>0</v>
      </c>
      <c r="E7311" s="55">
        <v>0</v>
      </c>
      <c r="F7311" s="55">
        <v>0</v>
      </c>
      <c r="G7311" s="55">
        <v>0</v>
      </c>
      <c r="H7311" s="55">
        <v>0</v>
      </c>
      <c r="I7311" s="55">
        <v>0</v>
      </c>
      <c r="J7311" s="55">
        <v>0</v>
      </c>
      <c r="K7311" s="55">
        <v>0</v>
      </c>
      <c r="L7311" s="55">
        <v>0</v>
      </c>
      <c r="M7311" s="56">
        <v>0</v>
      </c>
    </row>
    <row r="7312" spans="1:13" x14ac:dyDescent="0.4">
      <c r="A7312" s="51"/>
      <c r="B7312" s="52">
        <v>7294</v>
      </c>
      <c r="C7312" s="52">
        <v>0</v>
      </c>
      <c r="D7312" s="52">
        <v>0</v>
      </c>
      <c r="E7312" s="52">
        <v>0</v>
      </c>
      <c r="F7312" s="52">
        <v>0</v>
      </c>
      <c r="G7312" s="52">
        <v>0</v>
      </c>
      <c r="H7312" s="52">
        <v>0</v>
      </c>
      <c r="I7312" s="52">
        <v>0</v>
      </c>
      <c r="J7312" s="52">
        <v>0</v>
      </c>
      <c r="K7312" s="52">
        <v>0</v>
      </c>
      <c r="L7312" s="52">
        <v>0</v>
      </c>
      <c r="M7312" s="53">
        <v>0</v>
      </c>
    </row>
    <row r="7313" spans="1:13" x14ac:dyDescent="0.4">
      <c r="A7313" s="54"/>
      <c r="B7313" s="55">
        <v>7295</v>
      </c>
      <c r="C7313" s="55">
        <v>0</v>
      </c>
      <c r="D7313" s="55">
        <v>0</v>
      </c>
      <c r="E7313" s="55">
        <v>0</v>
      </c>
      <c r="F7313" s="55">
        <v>51266226.209175304</v>
      </c>
      <c r="G7313" s="55">
        <v>27303377.180365652</v>
      </c>
      <c r="H7313" s="55">
        <v>0</v>
      </c>
      <c r="I7313" s="55">
        <v>0</v>
      </c>
      <c r="J7313" s="55">
        <v>0</v>
      </c>
      <c r="K7313" s="55">
        <v>0</v>
      </c>
      <c r="L7313" s="55">
        <v>240362458.31203789</v>
      </c>
      <c r="M7313" s="56">
        <v>318932061.70157886</v>
      </c>
    </row>
    <row r="7314" spans="1:13" x14ac:dyDescent="0.4">
      <c r="A7314" s="51"/>
      <c r="B7314" s="52">
        <v>7296</v>
      </c>
      <c r="C7314" s="52">
        <v>0</v>
      </c>
      <c r="D7314" s="52">
        <v>0</v>
      </c>
      <c r="E7314" s="52">
        <v>13041924.613218162</v>
      </c>
      <c r="F7314" s="52">
        <v>0</v>
      </c>
      <c r="G7314" s="52">
        <v>0</v>
      </c>
      <c r="H7314" s="52">
        <v>0</v>
      </c>
      <c r="I7314" s="52">
        <v>0</v>
      </c>
      <c r="J7314" s="52">
        <v>0</v>
      </c>
      <c r="K7314" s="52">
        <v>0</v>
      </c>
      <c r="L7314" s="52">
        <v>12295389.566238975</v>
      </c>
      <c r="M7314" s="53">
        <v>25337314.179457139</v>
      </c>
    </row>
    <row r="7315" spans="1:13" x14ac:dyDescent="0.4">
      <c r="A7315" s="54"/>
      <c r="B7315" s="55">
        <v>7297</v>
      </c>
      <c r="C7315" s="55">
        <v>0</v>
      </c>
      <c r="D7315" s="55">
        <v>0</v>
      </c>
      <c r="E7315" s="55">
        <v>0</v>
      </c>
      <c r="F7315" s="55">
        <v>0</v>
      </c>
      <c r="G7315" s="55">
        <v>294062252.8189677</v>
      </c>
      <c r="H7315" s="55">
        <v>0</v>
      </c>
      <c r="I7315" s="55">
        <v>0</v>
      </c>
      <c r="J7315" s="55">
        <v>0</v>
      </c>
      <c r="K7315" s="55">
        <v>0</v>
      </c>
      <c r="L7315" s="55">
        <v>0</v>
      </c>
      <c r="M7315" s="56">
        <v>294062252.8189677</v>
      </c>
    </row>
    <row r="7316" spans="1:13" x14ac:dyDescent="0.4">
      <c r="A7316" s="51"/>
      <c r="B7316" s="52">
        <v>7298</v>
      </c>
      <c r="C7316" s="52">
        <v>0</v>
      </c>
      <c r="D7316" s="52">
        <v>0</v>
      </c>
      <c r="E7316" s="52">
        <v>0</v>
      </c>
      <c r="F7316" s="52">
        <v>0</v>
      </c>
      <c r="G7316" s="52">
        <v>0</v>
      </c>
      <c r="H7316" s="52">
        <v>0</v>
      </c>
      <c r="I7316" s="52">
        <v>0</v>
      </c>
      <c r="J7316" s="52">
        <v>0</v>
      </c>
      <c r="K7316" s="52">
        <v>0</v>
      </c>
      <c r="L7316" s="52">
        <v>0</v>
      </c>
      <c r="M7316" s="53">
        <v>0</v>
      </c>
    </row>
    <row r="7317" spans="1:13" x14ac:dyDescent="0.4">
      <c r="A7317" s="54"/>
      <c r="B7317" s="55">
        <v>7299</v>
      </c>
      <c r="C7317" s="55">
        <v>0</v>
      </c>
      <c r="D7317" s="55">
        <v>0</v>
      </c>
      <c r="E7317" s="55">
        <v>0</v>
      </c>
      <c r="F7317" s="55">
        <v>0</v>
      </c>
      <c r="G7317" s="55">
        <v>0</v>
      </c>
      <c r="H7317" s="55">
        <v>0</v>
      </c>
      <c r="I7317" s="55">
        <v>0</v>
      </c>
      <c r="J7317" s="55">
        <v>0</v>
      </c>
      <c r="K7317" s="55">
        <v>14376996.314889552</v>
      </c>
      <c r="L7317" s="55">
        <v>0</v>
      </c>
      <c r="M7317" s="56">
        <v>14376996.314889552</v>
      </c>
    </row>
    <row r="7318" spans="1:13" x14ac:dyDescent="0.4">
      <c r="A7318" s="51"/>
      <c r="B7318" s="52">
        <v>7300</v>
      </c>
      <c r="C7318" s="52">
        <v>0</v>
      </c>
      <c r="D7318" s="52">
        <v>0</v>
      </c>
      <c r="E7318" s="52">
        <v>0</v>
      </c>
      <c r="F7318" s="52">
        <v>0</v>
      </c>
      <c r="G7318" s="52">
        <v>0</v>
      </c>
      <c r="H7318" s="52">
        <v>0</v>
      </c>
      <c r="I7318" s="52">
        <v>0</v>
      </c>
      <c r="J7318" s="52">
        <v>0</v>
      </c>
      <c r="K7318" s="52">
        <v>6092116.5177744385</v>
      </c>
      <c r="L7318" s="52">
        <v>0</v>
      </c>
      <c r="M7318" s="53">
        <v>23038889.061173946</v>
      </c>
    </row>
    <row r="7319" spans="1:13" x14ac:dyDescent="0.4">
      <c r="A7319" s="54"/>
      <c r="B7319" s="55">
        <v>7301</v>
      </c>
      <c r="C7319" s="55">
        <v>0</v>
      </c>
      <c r="D7319" s="55">
        <v>0</v>
      </c>
      <c r="E7319" s="55">
        <v>6196602.1595322536</v>
      </c>
      <c r="F7319" s="55">
        <v>0</v>
      </c>
      <c r="G7319" s="55">
        <v>5780575.385639891</v>
      </c>
      <c r="H7319" s="55">
        <v>100451868.433171</v>
      </c>
      <c r="I7319" s="55">
        <v>88268619.430453792</v>
      </c>
      <c r="J7319" s="55">
        <v>0</v>
      </c>
      <c r="K7319" s="55">
        <v>0</v>
      </c>
      <c r="L7319" s="55">
        <v>0</v>
      </c>
      <c r="M7319" s="56">
        <v>210387542.20731255</v>
      </c>
    </row>
    <row r="7320" spans="1:13" x14ac:dyDescent="0.4">
      <c r="A7320" s="51"/>
      <c r="B7320" s="52">
        <v>7302</v>
      </c>
      <c r="C7320" s="52">
        <v>0</v>
      </c>
      <c r="D7320" s="52">
        <v>0</v>
      </c>
      <c r="E7320" s="52">
        <v>0</v>
      </c>
      <c r="F7320" s="52">
        <v>0</v>
      </c>
      <c r="G7320" s="52">
        <v>0</v>
      </c>
      <c r="H7320" s="52">
        <v>0</v>
      </c>
      <c r="I7320" s="52">
        <v>69793777.411356151</v>
      </c>
      <c r="J7320" s="52">
        <v>0</v>
      </c>
      <c r="K7320" s="52">
        <v>0</v>
      </c>
      <c r="L7320" s="52">
        <v>0</v>
      </c>
      <c r="M7320" s="53">
        <v>69793777.411356151</v>
      </c>
    </row>
    <row r="7321" spans="1:13" x14ac:dyDescent="0.4">
      <c r="A7321" s="54"/>
      <c r="B7321" s="55">
        <v>7303</v>
      </c>
      <c r="C7321" s="55">
        <v>0</v>
      </c>
      <c r="D7321" s="55">
        <v>0</v>
      </c>
      <c r="E7321" s="55">
        <v>0</v>
      </c>
      <c r="F7321" s="55">
        <v>0</v>
      </c>
      <c r="G7321" s="55">
        <v>0</v>
      </c>
      <c r="H7321" s="55">
        <v>10437949.141675156</v>
      </c>
      <c r="I7321" s="55">
        <v>0</v>
      </c>
      <c r="J7321" s="55">
        <v>6722760.0385641549</v>
      </c>
      <c r="K7321" s="55">
        <v>0</v>
      </c>
      <c r="L7321" s="55">
        <v>0</v>
      </c>
      <c r="M7321" s="56">
        <v>10437949.141675156</v>
      </c>
    </row>
    <row r="7322" spans="1:13" x14ac:dyDescent="0.4">
      <c r="A7322" s="51"/>
      <c r="B7322" s="52">
        <v>7304</v>
      </c>
      <c r="C7322" s="52">
        <v>0</v>
      </c>
      <c r="D7322" s="52">
        <v>0</v>
      </c>
      <c r="E7322" s="52">
        <v>0</v>
      </c>
      <c r="F7322" s="52">
        <v>0</v>
      </c>
      <c r="G7322" s="52">
        <v>0</v>
      </c>
      <c r="H7322" s="52">
        <v>9794437.1216691397</v>
      </c>
      <c r="I7322" s="52">
        <v>0</v>
      </c>
      <c r="J7322" s="52">
        <v>0</v>
      </c>
      <c r="K7322" s="52">
        <v>0</v>
      </c>
      <c r="L7322" s="52">
        <v>0</v>
      </c>
      <c r="M7322" s="53">
        <v>9794437.1216691397</v>
      </c>
    </row>
    <row r="7323" spans="1:13" x14ac:dyDescent="0.4">
      <c r="A7323" s="54"/>
      <c r="B7323" s="55">
        <v>7305</v>
      </c>
      <c r="C7323" s="55">
        <v>0</v>
      </c>
      <c r="D7323" s="55">
        <v>0</v>
      </c>
      <c r="E7323" s="55">
        <v>0</v>
      </c>
      <c r="F7323" s="55">
        <v>0</v>
      </c>
      <c r="G7323" s="55">
        <v>6074987.8494697046</v>
      </c>
      <c r="H7323" s="55">
        <v>0</v>
      </c>
      <c r="I7323" s="55">
        <v>0</v>
      </c>
      <c r="J7323" s="55">
        <v>0</v>
      </c>
      <c r="K7323" s="55">
        <v>8747180.4130919836</v>
      </c>
      <c r="L7323" s="55">
        <v>0</v>
      </c>
      <c r="M7323" s="56">
        <v>28682090.293657359</v>
      </c>
    </row>
    <row r="7324" spans="1:13" x14ac:dyDescent="0.4">
      <c r="A7324" s="51"/>
      <c r="B7324" s="52">
        <v>7306</v>
      </c>
      <c r="C7324" s="52">
        <v>7920015.8762287581</v>
      </c>
      <c r="D7324" s="52">
        <v>6510085.9720314965</v>
      </c>
      <c r="E7324" s="52">
        <v>0</v>
      </c>
      <c r="F7324" s="52">
        <v>0</v>
      </c>
      <c r="G7324" s="52">
        <v>0</v>
      </c>
      <c r="H7324" s="52">
        <v>0</v>
      </c>
      <c r="I7324" s="52">
        <v>0</v>
      </c>
      <c r="J7324" s="52">
        <v>0</v>
      </c>
      <c r="K7324" s="52">
        <v>0</v>
      </c>
      <c r="L7324" s="52">
        <v>0</v>
      </c>
      <c r="M7324" s="53">
        <v>14430101.848260256</v>
      </c>
    </row>
    <row r="7325" spans="1:13" x14ac:dyDescent="0.4">
      <c r="A7325" s="54"/>
      <c r="B7325" s="55">
        <v>7307</v>
      </c>
      <c r="C7325" s="55">
        <v>0</v>
      </c>
      <c r="D7325" s="55">
        <v>93393919.503283322</v>
      </c>
      <c r="E7325" s="55">
        <v>0</v>
      </c>
      <c r="F7325" s="55">
        <v>0</v>
      </c>
      <c r="G7325" s="55">
        <v>0</v>
      </c>
      <c r="H7325" s="55">
        <v>0</v>
      </c>
      <c r="I7325" s="55">
        <v>0</v>
      </c>
      <c r="J7325" s="55">
        <v>5846406.4238015832</v>
      </c>
      <c r="K7325" s="55">
        <v>0</v>
      </c>
      <c r="L7325" s="55">
        <v>0</v>
      </c>
      <c r="M7325" s="56">
        <v>93393919.503283322</v>
      </c>
    </row>
    <row r="7326" spans="1:13" x14ac:dyDescent="0.4">
      <c r="A7326" s="51"/>
      <c r="B7326" s="52">
        <v>7308</v>
      </c>
      <c r="C7326" s="52">
        <v>0</v>
      </c>
      <c r="D7326" s="52">
        <v>7211870.2886975873</v>
      </c>
      <c r="E7326" s="52">
        <v>0</v>
      </c>
      <c r="F7326" s="52">
        <v>0</v>
      </c>
      <c r="G7326" s="52">
        <v>0</v>
      </c>
      <c r="H7326" s="52">
        <v>11008977.726542609</v>
      </c>
      <c r="I7326" s="52">
        <v>0</v>
      </c>
      <c r="J7326" s="52">
        <v>0</v>
      </c>
      <c r="K7326" s="52">
        <v>0</v>
      </c>
      <c r="L7326" s="52">
        <v>39848415.965147644</v>
      </c>
      <c r="M7326" s="53">
        <v>489765757.39923298</v>
      </c>
    </row>
    <row r="7327" spans="1:13" x14ac:dyDescent="0.4">
      <c r="A7327" s="54"/>
      <c r="B7327" s="55">
        <v>7309</v>
      </c>
      <c r="C7327" s="55">
        <v>36599402.96325282</v>
      </c>
      <c r="D7327" s="55">
        <v>0</v>
      </c>
      <c r="E7327" s="55">
        <v>0</v>
      </c>
      <c r="F7327" s="55">
        <v>0</v>
      </c>
      <c r="G7327" s="55">
        <v>0</v>
      </c>
      <c r="H7327" s="55">
        <v>0</v>
      </c>
      <c r="I7327" s="55">
        <v>0</v>
      </c>
      <c r="J7327" s="55">
        <v>0</v>
      </c>
      <c r="K7327" s="55">
        <v>7798625.3169839187</v>
      </c>
      <c r="L7327" s="55">
        <v>0</v>
      </c>
      <c r="M7327" s="56">
        <v>75020367.376673535</v>
      </c>
    </row>
    <row r="7328" spans="1:13" x14ac:dyDescent="0.4">
      <c r="A7328" s="51"/>
      <c r="B7328" s="52">
        <v>7310</v>
      </c>
      <c r="C7328" s="52">
        <v>0</v>
      </c>
      <c r="D7328" s="52">
        <v>0</v>
      </c>
      <c r="E7328" s="52">
        <v>0</v>
      </c>
      <c r="F7328" s="52">
        <v>0</v>
      </c>
      <c r="G7328" s="52">
        <v>0</v>
      </c>
      <c r="H7328" s="52">
        <v>0</v>
      </c>
      <c r="I7328" s="52">
        <v>0</v>
      </c>
      <c r="J7328" s="52">
        <v>0</v>
      </c>
      <c r="K7328" s="52">
        <v>0</v>
      </c>
      <c r="L7328" s="52">
        <v>0</v>
      </c>
      <c r="M7328" s="53">
        <v>0</v>
      </c>
    </row>
    <row r="7329" spans="1:13" x14ac:dyDescent="0.4">
      <c r="A7329" s="54"/>
      <c r="B7329" s="55">
        <v>7311</v>
      </c>
      <c r="C7329" s="55">
        <v>7663986.1718345443</v>
      </c>
      <c r="D7329" s="55">
        <v>0</v>
      </c>
      <c r="E7329" s="55">
        <v>0</v>
      </c>
      <c r="F7329" s="55">
        <v>0</v>
      </c>
      <c r="G7329" s="55">
        <v>0</v>
      </c>
      <c r="H7329" s="55">
        <v>0</v>
      </c>
      <c r="I7329" s="55">
        <v>0</v>
      </c>
      <c r="J7329" s="55">
        <v>6021201.1837460855</v>
      </c>
      <c r="K7329" s="55">
        <v>0</v>
      </c>
      <c r="L7329" s="55">
        <v>0</v>
      </c>
      <c r="M7329" s="56">
        <v>7663986.1718345443</v>
      </c>
    </row>
    <row r="7330" spans="1:13" x14ac:dyDescent="0.4">
      <c r="A7330" s="51"/>
      <c r="B7330" s="52">
        <v>7312</v>
      </c>
      <c r="C7330" s="52">
        <v>0</v>
      </c>
      <c r="D7330" s="52">
        <v>0</v>
      </c>
      <c r="E7330" s="52">
        <v>0</v>
      </c>
      <c r="F7330" s="52">
        <v>0</v>
      </c>
      <c r="G7330" s="52">
        <v>0</v>
      </c>
      <c r="H7330" s="52">
        <v>10069596.267941644</v>
      </c>
      <c r="I7330" s="52">
        <v>0</v>
      </c>
      <c r="J7330" s="52">
        <v>0</v>
      </c>
      <c r="K7330" s="52">
        <v>0</v>
      </c>
      <c r="L7330" s="52">
        <v>0</v>
      </c>
      <c r="M7330" s="53">
        <v>10069596.267941644</v>
      </c>
    </row>
    <row r="7331" spans="1:13" x14ac:dyDescent="0.4">
      <c r="A7331" s="54"/>
      <c r="B7331" s="55">
        <v>7313</v>
      </c>
      <c r="C7331" s="55">
        <v>0</v>
      </c>
      <c r="D7331" s="55">
        <v>0</v>
      </c>
      <c r="E7331" s="55">
        <v>0</v>
      </c>
      <c r="F7331" s="55">
        <v>0</v>
      </c>
      <c r="G7331" s="55">
        <v>0</v>
      </c>
      <c r="H7331" s="55">
        <v>7543972.4533323748</v>
      </c>
      <c r="I7331" s="55">
        <v>0</v>
      </c>
      <c r="J7331" s="55">
        <v>0</v>
      </c>
      <c r="K7331" s="55">
        <v>0</v>
      </c>
      <c r="L7331" s="55">
        <v>0</v>
      </c>
      <c r="M7331" s="56">
        <v>7543972.4533323748</v>
      </c>
    </row>
    <row r="7332" spans="1:13" x14ac:dyDescent="0.4">
      <c r="A7332" s="51"/>
      <c r="B7332" s="52">
        <v>7314</v>
      </c>
      <c r="C7332" s="52">
        <v>0</v>
      </c>
      <c r="D7332" s="52">
        <v>0</v>
      </c>
      <c r="E7332" s="52">
        <v>5956315.8272462618</v>
      </c>
      <c r="F7332" s="52">
        <v>0</v>
      </c>
      <c r="G7332" s="52">
        <v>0</v>
      </c>
      <c r="H7332" s="52">
        <v>0</v>
      </c>
      <c r="I7332" s="52">
        <v>0</v>
      </c>
      <c r="J7332" s="52">
        <v>0</v>
      </c>
      <c r="K7332" s="52">
        <v>0</v>
      </c>
      <c r="L7332" s="52">
        <v>0</v>
      </c>
      <c r="M7332" s="53">
        <v>5956315.8272462618</v>
      </c>
    </row>
    <row r="7333" spans="1:13" x14ac:dyDescent="0.4">
      <c r="A7333" s="54"/>
      <c r="B7333" s="55">
        <v>7315</v>
      </c>
      <c r="C7333" s="55">
        <v>0</v>
      </c>
      <c r="D7333" s="55">
        <v>0</v>
      </c>
      <c r="E7333" s="55">
        <v>0</v>
      </c>
      <c r="F7333" s="55">
        <v>0</v>
      </c>
      <c r="G7333" s="55">
        <v>0</v>
      </c>
      <c r="H7333" s="55">
        <v>0</v>
      </c>
      <c r="I7333" s="55">
        <v>0</v>
      </c>
      <c r="J7333" s="55">
        <v>0</v>
      </c>
      <c r="K7333" s="55">
        <v>8236429.4294976834</v>
      </c>
      <c r="L7333" s="55">
        <v>0</v>
      </c>
      <c r="M7333" s="56">
        <v>8236429.4294976834</v>
      </c>
    </row>
    <row r="7334" spans="1:13" x14ac:dyDescent="0.4">
      <c r="A7334" s="51"/>
      <c r="B7334" s="52">
        <v>7316</v>
      </c>
      <c r="C7334" s="52">
        <v>0</v>
      </c>
      <c r="D7334" s="52">
        <v>0</v>
      </c>
      <c r="E7334" s="52">
        <v>0</v>
      </c>
      <c r="F7334" s="52">
        <v>148013866.7573759</v>
      </c>
      <c r="G7334" s="52">
        <v>0</v>
      </c>
      <c r="H7334" s="52">
        <v>0</v>
      </c>
      <c r="I7334" s="52">
        <v>0</v>
      </c>
      <c r="J7334" s="52">
        <v>0</v>
      </c>
      <c r="K7334" s="52">
        <v>0</v>
      </c>
      <c r="L7334" s="52">
        <v>0</v>
      </c>
      <c r="M7334" s="53">
        <v>148013866.7573759</v>
      </c>
    </row>
    <row r="7335" spans="1:13" x14ac:dyDescent="0.4">
      <c r="A7335" s="54"/>
      <c r="B7335" s="55">
        <v>7317</v>
      </c>
      <c r="C7335" s="55">
        <v>0</v>
      </c>
      <c r="D7335" s="55">
        <v>0</v>
      </c>
      <c r="E7335" s="55">
        <v>0</v>
      </c>
      <c r="F7335" s="55">
        <v>0</v>
      </c>
      <c r="G7335" s="55">
        <v>0</v>
      </c>
      <c r="H7335" s="55">
        <v>0</v>
      </c>
      <c r="I7335" s="55">
        <v>0</v>
      </c>
      <c r="J7335" s="55">
        <v>0</v>
      </c>
      <c r="K7335" s="55">
        <v>0</v>
      </c>
      <c r="L7335" s="55">
        <v>0</v>
      </c>
      <c r="M7335" s="56">
        <v>0</v>
      </c>
    </row>
    <row r="7336" spans="1:13" x14ac:dyDescent="0.4">
      <c r="A7336" s="51"/>
      <c r="B7336" s="52">
        <v>7318</v>
      </c>
      <c r="C7336" s="52">
        <v>0</v>
      </c>
      <c r="D7336" s="52">
        <v>0</v>
      </c>
      <c r="E7336" s="52">
        <v>0</v>
      </c>
      <c r="F7336" s="52">
        <v>0</v>
      </c>
      <c r="G7336" s="52">
        <v>7889234.5014795074</v>
      </c>
      <c r="H7336" s="52">
        <v>0</v>
      </c>
      <c r="I7336" s="52">
        <v>0</v>
      </c>
      <c r="J7336" s="52">
        <v>0</v>
      </c>
      <c r="K7336" s="52">
        <v>0</v>
      </c>
      <c r="L7336" s="52">
        <v>0</v>
      </c>
      <c r="M7336" s="53">
        <v>7889234.5014795074</v>
      </c>
    </row>
    <row r="7337" spans="1:13" x14ac:dyDescent="0.4">
      <c r="A7337" s="54"/>
      <c r="B7337" s="55">
        <v>7319</v>
      </c>
      <c r="C7337" s="55">
        <v>14253471.549561905</v>
      </c>
      <c r="D7337" s="55">
        <v>0</v>
      </c>
      <c r="E7337" s="55">
        <v>0</v>
      </c>
      <c r="F7337" s="55">
        <v>0</v>
      </c>
      <c r="G7337" s="55">
        <v>0</v>
      </c>
      <c r="H7337" s="55">
        <v>0</v>
      </c>
      <c r="I7337" s="55">
        <v>0</v>
      </c>
      <c r="J7337" s="55">
        <v>0</v>
      </c>
      <c r="K7337" s="55">
        <v>0</v>
      </c>
      <c r="L7337" s="55">
        <v>0</v>
      </c>
      <c r="M7337" s="56">
        <v>14253471.549561905</v>
      </c>
    </row>
    <row r="7338" spans="1:13" x14ac:dyDescent="0.4">
      <c r="A7338" s="51"/>
      <c r="B7338" s="52">
        <v>7320</v>
      </c>
      <c r="C7338" s="52">
        <v>0</v>
      </c>
      <c r="D7338" s="52">
        <v>0</v>
      </c>
      <c r="E7338" s="52">
        <v>0</v>
      </c>
      <c r="F7338" s="52">
        <v>6790737.0827742266</v>
      </c>
      <c r="G7338" s="52">
        <v>0</v>
      </c>
      <c r="H7338" s="52">
        <v>0</v>
      </c>
      <c r="I7338" s="52">
        <v>0</v>
      </c>
      <c r="J7338" s="52">
        <v>0</v>
      </c>
      <c r="K7338" s="52">
        <v>0</v>
      </c>
      <c r="L7338" s="52">
        <v>0</v>
      </c>
      <c r="M7338" s="53">
        <v>6790737.0827742266</v>
      </c>
    </row>
    <row r="7339" spans="1:13" x14ac:dyDescent="0.4">
      <c r="A7339" s="54"/>
      <c r="B7339" s="55">
        <v>7321</v>
      </c>
      <c r="C7339" s="55">
        <v>0</v>
      </c>
      <c r="D7339" s="55">
        <v>0</v>
      </c>
      <c r="E7339" s="55">
        <v>0</v>
      </c>
      <c r="F7339" s="55">
        <v>0</v>
      </c>
      <c r="G7339" s="55">
        <v>0</v>
      </c>
      <c r="H7339" s="55">
        <v>0</v>
      </c>
      <c r="I7339" s="55">
        <v>0</v>
      </c>
      <c r="J7339" s="55">
        <v>35512593.639599517</v>
      </c>
      <c r="K7339" s="55">
        <v>0</v>
      </c>
      <c r="L7339" s="55">
        <v>0</v>
      </c>
      <c r="M7339" s="56">
        <v>0</v>
      </c>
    </row>
    <row r="7340" spans="1:13" x14ac:dyDescent="0.4">
      <c r="A7340" s="51"/>
      <c r="B7340" s="52">
        <v>7322</v>
      </c>
      <c r="C7340" s="52">
        <v>0</v>
      </c>
      <c r="D7340" s="52">
        <v>0</v>
      </c>
      <c r="E7340" s="52">
        <v>0</v>
      </c>
      <c r="F7340" s="52">
        <v>0</v>
      </c>
      <c r="G7340" s="52">
        <v>0</v>
      </c>
      <c r="H7340" s="52">
        <v>0</v>
      </c>
      <c r="I7340" s="52">
        <v>0</v>
      </c>
      <c r="J7340" s="52">
        <v>0</v>
      </c>
      <c r="K7340" s="52">
        <v>0</v>
      </c>
      <c r="L7340" s="52">
        <v>0</v>
      </c>
      <c r="M7340" s="53">
        <v>0</v>
      </c>
    </row>
    <row r="7341" spans="1:13" x14ac:dyDescent="0.4">
      <c r="A7341" s="54"/>
      <c r="B7341" s="55">
        <v>7323</v>
      </c>
      <c r="C7341" s="55">
        <v>19817088.387346625</v>
      </c>
      <c r="D7341" s="55">
        <v>0</v>
      </c>
      <c r="E7341" s="55">
        <v>0</v>
      </c>
      <c r="F7341" s="55">
        <v>0</v>
      </c>
      <c r="G7341" s="55">
        <v>14478649.329850892</v>
      </c>
      <c r="H7341" s="55">
        <v>0</v>
      </c>
      <c r="I7341" s="55">
        <v>0</v>
      </c>
      <c r="J7341" s="55">
        <v>0</v>
      </c>
      <c r="K7341" s="55">
        <v>0</v>
      </c>
      <c r="L7341" s="55">
        <v>0</v>
      </c>
      <c r="M7341" s="56">
        <v>34295737.717197523</v>
      </c>
    </row>
    <row r="7342" spans="1:13" x14ac:dyDescent="0.4">
      <c r="A7342" s="51"/>
      <c r="B7342" s="52">
        <v>7324</v>
      </c>
      <c r="C7342" s="52">
        <v>0</v>
      </c>
      <c r="D7342" s="52">
        <v>0</v>
      </c>
      <c r="E7342" s="52">
        <v>0</v>
      </c>
      <c r="F7342" s="52">
        <v>0</v>
      </c>
      <c r="G7342" s="52">
        <v>0</v>
      </c>
      <c r="H7342" s="52">
        <v>0</v>
      </c>
      <c r="I7342" s="52">
        <v>0</v>
      </c>
      <c r="J7342" s="52">
        <v>6773845.1861230284</v>
      </c>
      <c r="K7342" s="52">
        <v>0</v>
      </c>
      <c r="L7342" s="52">
        <v>0</v>
      </c>
      <c r="M7342" s="53">
        <v>0</v>
      </c>
    </row>
    <row r="7343" spans="1:13" x14ac:dyDescent="0.4">
      <c r="A7343" s="54"/>
      <c r="B7343" s="55">
        <v>7325</v>
      </c>
      <c r="C7343" s="55">
        <v>0</v>
      </c>
      <c r="D7343" s="55">
        <v>0</v>
      </c>
      <c r="E7343" s="55">
        <v>0</v>
      </c>
      <c r="F7343" s="55">
        <v>0</v>
      </c>
      <c r="G7343" s="55">
        <v>7659830.592431061</v>
      </c>
      <c r="H7343" s="55">
        <v>11306275.665785655</v>
      </c>
      <c r="I7343" s="55">
        <v>0</v>
      </c>
      <c r="J7343" s="55">
        <v>0</v>
      </c>
      <c r="K7343" s="55">
        <v>0</v>
      </c>
      <c r="L7343" s="55">
        <v>0</v>
      </c>
      <c r="M7343" s="56">
        <v>18966106.258216716</v>
      </c>
    </row>
    <row r="7344" spans="1:13" x14ac:dyDescent="0.4">
      <c r="A7344" s="51"/>
      <c r="B7344" s="52">
        <v>7326</v>
      </c>
      <c r="C7344" s="52">
        <v>8436164.6103471369</v>
      </c>
      <c r="D7344" s="52">
        <v>0</v>
      </c>
      <c r="E7344" s="52">
        <v>0</v>
      </c>
      <c r="F7344" s="52">
        <v>0</v>
      </c>
      <c r="G7344" s="52">
        <v>0</v>
      </c>
      <c r="H7344" s="52">
        <v>0</v>
      </c>
      <c r="I7344" s="52">
        <v>0</v>
      </c>
      <c r="J7344" s="52">
        <v>0</v>
      </c>
      <c r="K7344" s="52">
        <v>0</v>
      </c>
      <c r="L7344" s="52">
        <v>0</v>
      </c>
      <c r="M7344" s="53">
        <v>8436164.6103471369</v>
      </c>
    </row>
    <row r="7345" spans="1:13" x14ac:dyDescent="0.4">
      <c r="A7345" s="54"/>
      <c r="B7345" s="55">
        <v>7327</v>
      </c>
      <c r="C7345" s="55">
        <v>0</v>
      </c>
      <c r="D7345" s="55">
        <v>0</v>
      </c>
      <c r="E7345" s="55">
        <v>0</v>
      </c>
      <c r="F7345" s="55">
        <v>0</v>
      </c>
      <c r="G7345" s="55">
        <v>0</v>
      </c>
      <c r="H7345" s="55">
        <v>0</v>
      </c>
      <c r="I7345" s="55">
        <v>0</v>
      </c>
      <c r="J7345" s="55">
        <v>0</v>
      </c>
      <c r="K7345" s="55">
        <v>0</v>
      </c>
      <c r="L7345" s="55">
        <v>0</v>
      </c>
      <c r="M7345" s="56">
        <v>0</v>
      </c>
    </row>
    <row r="7346" spans="1:13" x14ac:dyDescent="0.4">
      <c r="A7346" s="51"/>
      <c r="B7346" s="52">
        <v>7328</v>
      </c>
      <c r="C7346" s="52">
        <v>0</v>
      </c>
      <c r="D7346" s="52">
        <v>0</v>
      </c>
      <c r="E7346" s="52">
        <v>0</v>
      </c>
      <c r="F7346" s="52">
        <v>0</v>
      </c>
      <c r="G7346" s="52">
        <v>0</v>
      </c>
      <c r="H7346" s="52">
        <v>0</v>
      </c>
      <c r="I7346" s="52">
        <v>0</v>
      </c>
      <c r="J7346" s="52">
        <v>0</v>
      </c>
      <c r="K7346" s="52">
        <v>0</v>
      </c>
      <c r="L7346" s="52">
        <v>0</v>
      </c>
      <c r="M7346" s="53">
        <v>0</v>
      </c>
    </row>
    <row r="7347" spans="1:13" x14ac:dyDescent="0.4">
      <c r="A7347" s="54"/>
      <c r="B7347" s="55">
        <v>7329</v>
      </c>
      <c r="C7347" s="55">
        <v>0</v>
      </c>
      <c r="D7347" s="55">
        <v>0</v>
      </c>
      <c r="E7347" s="55">
        <v>0</v>
      </c>
      <c r="F7347" s="55">
        <v>0</v>
      </c>
      <c r="G7347" s="55">
        <v>0</v>
      </c>
      <c r="H7347" s="55">
        <v>245063663.62768945</v>
      </c>
      <c r="I7347" s="55">
        <v>0</v>
      </c>
      <c r="J7347" s="55">
        <v>0</v>
      </c>
      <c r="K7347" s="55">
        <v>0</v>
      </c>
      <c r="L7347" s="55">
        <v>0</v>
      </c>
      <c r="M7347" s="56">
        <v>252023995.55589023</v>
      </c>
    </row>
    <row r="7348" spans="1:13" x14ac:dyDescent="0.4">
      <c r="A7348" s="51"/>
      <c r="B7348" s="52">
        <v>7330</v>
      </c>
      <c r="C7348" s="52">
        <v>0</v>
      </c>
      <c r="D7348" s="52">
        <v>0</v>
      </c>
      <c r="E7348" s="52">
        <v>0</v>
      </c>
      <c r="F7348" s="52">
        <v>0</v>
      </c>
      <c r="G7348" s="52">
        <v>0</v>
      </c>
      <c r="H7348" s="52">
        <v>0</v>
      </c>
      <c r="I7348" s="52">
        <v>0</v>
      </c>
      <c r="J7348" s="52">
        <v>0</v>
      </c>
      <c r="K7348" s="52">
        <v>0</v>
      </c>
      <c r="L7348" s="52">
        <v>0</v>
      </c>
      <c r="M7348" s="53">
        <v>0</v>
      </c>
    </row>
    <row r="7349" spans="1:13" x14ac:dyDescent="0.4">
      <c r="A7349" s="54"/>
      <c r="B7349" s="55">
        <v>7331</v>
      </c>
      <c r="C7349" s="55">
        <v>18699245.748099096</v>
      </c>
      <c r="D7349" s="55">
        <v>0</v>
      </c>
      <c r="E7349" s="55">
        <v>0</v>
      </c>
      <c r="F7349" s="55">
        <v>0</v>
      </c>
      <c r="G7349" s="55">
        <v>6130537.8196341218</v>
      </c>
      <c r="H7349" s="55">
        <v>0</v>
      </c>
      <c r="I7349" s="55">
        <v>0</v>
      </c>
      <c r="J7349" s="55">
        <v>14787475.123275837</v>
      </c>
      <c r="K7349" s="55">
        <v>0</v>
      </c>
      <c r="L7349" s="55">
        <v>0</v>
      </c>
      <c r="M7349" s="56">
        <v>115554660.95012902</v>
      </c>
    </row>
    <row r="7350" spans="1:13" x14ac:dyDescent="0.4">
      <c r="A7350" s="51"/>
      <c r="B7350" s="52">
        <v>7332</v>
      </c>
      <c r="C7350" s="52">
        <v>0</v>
      </c>
      <c r="D7350" s="52">
        <v>0</v>
      </c>
      <c r="E7350" s="52">
        <v>0</v>
      </c>
      <c r="F7350" s="52">
        <v>0</v>
      </c>
      <c r="G7350" s="52">
        <v>0</v>
      </c>
      <c r="H7350" s="52">
        <v>0</v>
      </c>
      <c r="I7350" s="52">
        <v>0</v>
      </c>
      <c r="J7350" s="52">
        <v>0</v>
      </c>
      <c r="K7350" s="52">
        <v>0</v>
      </c>
      <c r="L7350" s="52">
        <v>0</v>
      </c>
      <c r="M7350" s="53">
        <v>0</v>
      </c>
    </row>
    <row r="7351" spans="1:13" x14ac:dyDescent="0.4">
      <c r="A7351" s="54"/>
      <c r="B7351" s="55">
        <v>7333</v>
      </c>
      <c r="C7351" s="55">
        <v>0</v>
      </c>
      <c r="D7351" s="55">
        <v>0</v>
      </c>
      <c r="E7351" s="55">
        <v>0</v>
      </c>
      <c r="F7351" s="55">
        <v>0</v>
      </c>
      <c r="G7351" s="55">
        <v>0</v>
      </c>
      <c r="H7351" s="55">
        <v>9186880.3649512623</v>
      </c>
      <c r="I7351" s="55">
        <v>0</v>
      </c>
      <c r="J7351" s="55">
        <v>0</v>
      </c>
      <c r="K7351" s="55">
        <v>0</v>
      </c>
      <c r="L7351" s="55">
        <v>0</v>
      </c>
      <c r="M7351" s="56">
        <v>9186880.3649512623</v>
      </c>
    </row>
    <row r="7352" spans="1:13" x14ac:dyDescent="0.4">
      <c r="A7352" s="51"/>
      <c r="B7352" s="52">
        <v>7334</v>
      </c>
      <c r="C7352" s="52">
        <v>0</v>
      </c>
      <c r="D7352" s="52">
        <v>0</v>
      </c>
      <c r="E7352" s="52">
        <v>0</v>
      </c>
      <c r="F7352" s="52">
        <v>0</v>
      </c>
      <c r="G7352" s="52">
        <v>0</v>
      </c>
      <c r="H7352" s="52">
        <v>0</v>
      </c>
      <c r="I7352" s="52">
        <v>0</v>
      </c>
      <c r="J7352" s="52">
        <v>0</v>
      </c>
      <c r="K7352" s="52">
        <v>0</v>
      </c>
      <c r="L7352" s="52">
        <v>0</v>
      </c>
      <c r="M7352" s="53">
        <v>0</v>
      </c>
    </row>
    <row r="7353" spans="1:13" x14ac:dyDescent="0.4">
      <c r="A7353" s="54"/>
      <c r="B7353" s="55">
        <v>7335</v>
      </c>
      <c r="C7353" s="55">
        <v>0</v>
      </c>
      <c r="D7353" s="55">
        <v>0</v>
      </c>
      <c r="E7353" s="55">
        <v>0</v>
      </c>
      <c r="F7353" s="55">
        <v>5999253.7497831369</v>
      </c>
      <c r="G7353" s="55">
        <v>0</v>
      </c>
      <c r="H7353" s="55">
        <v>0</v>
      </c>
      <c r="I7353" s="55">
        <v>0</v>
      </c>
      <c r="J7353" s="55">
        <v>0</v>
      </c>
      <c r="K7353" s="55">
        <v>0</v>
      </c>
      <c r="L7353" s="55">
        <v>0</v>
      </c>
      <c r="M7353" s="56">
        <v>5999253.7497831369</v>
      </c>
    </row>
    <row r="7354" spans="1:13" x14ac:dyDescent="0.4">
      <c r="A7354" s="51"/>
      <c r="B7354" s="52">
        <v>7336</v>
      </c>
      <c r="C7354" s="52">
        <v>0</v>
      </c>
      <c r="D7354" s="52">
        <v>0</v>
      </c>
      <c r="E7354" s="52">
        <v>7508873.9929707218</v>
      </c>
      <c r="F7354" s="52">
        <v>0</v>
      </c>
      <c r="G7354" s="52">
        <v>0</v>
      </c>
      <c r="H7354" s="52">
        <v>0</v>
      </c>
      <c r="I7354" s="52">
        <v>0</v>
      </c>
      <c r="J7354" s="52">
        <v>0</v>
      </c>
      <c r="K7354" s="52">
        <v>0</v>
      </c>
      <c r="L7354" s="52">
        <v>0</v>
      </c>
      <c r="M7354" s="53">
        <v>7508873.9929707218</v>
      </c>
    </row>
    <row r="7355" spans="1:13" x14ac:dyDescent="0.4">
      <c r="A7355" s="54"/>
      <c r="B7355" s="55">
        <v>7337</v>
      </c>
      <c r="C7355" s="55">
        <v>0</v>
      </c>
      <c r="D7355" s="55">
        <v>0</v>
      </c>
      <c r="E7355" s="55">
        <v>7783184.7154293852</v>
      </c>
      <c r="F7355" s="55">
        <v>0</v>
      </c>
      <c r="G7355" s="55">
        <v>0</v>
      </c>
      <c r="H7355" s="55">
        <v>0</v>
      </c>
      <c r="I7355" s="55">
        <v>0</v>
      </c>
      <c r="J7355" s="55">
        <v>0</v>
      </c>
      <c r="K7355" s="55">
        <v>0</v>
      </c>
      <c r="L7355" s="55">
        <v>0</v>
      </c>
      <c r="M7355" s="56">
        <v>7783184.7154293852</v>
      </c>
    </row>
    <row r="7356" spans="1:13" x14ac:dyDescent="0.4">
      <c r="A7356" s="51"/>
      <c r="B7356" s="52">
        <v>7338</v>
      </c>
      <c r="C7356" s="52">
        <v>0</v>
      </c>
      <c r="D7356" s="52">
        <v>0</v>
      </c>
      <c r="E7356" s="52">
        <v>0</v>
      </c>
      <c r="F7356" s="52">
        <v>0</v>
      </c>
      <c r="G7356" s="52">
        <v>0</v>
      </c>
      <c r="H7356" s="52">
        <v>0</v>
      </c>
      <c r="I7356" s="52">
        <v>0</v>
      </c>
      <c r="J7356" s="52">
        <v>0</v>
      </c>
      <c r="K7356" s="52">
        <v>0</v>
      </c>
      <c r="L7356" s="52">
        <v>0</v>
      </c>
      <c r="M7356" s="53">
        <v>0</v>
      </c>
    </row>
    <row r="7357" spans="1:13" x14ac:dyDescent="0.4">
      <c r="A7357" s="54"/>
      <c r="B7357" s="55">
        <v>7339</v>
      </c>
      <c r="C7357" s="55">
        <v>0</v>
      </c>
      <c r="D7357" s="55">
        <v>0</v>
      </c>
      <c r="E7357" s="55">
        <v>0</v>
      </c>
      <c r="F7357" s="55">
        <v>0</v>
      </c>
      <c r="G7357" s="55">
        <v>0</v>
      </c>
      <c r="H7357" s="55">
        <v>0</v>
      </c>
      <c r="I7357" s="55">
        <v>0</v>
      </c>
      <c r="J7357" s="55">
        <v>0</v>
      </c>
      <c r="K7357" s="55">
        <v>0</v>
      </c>
      <c r="L7357" s="55">
        <v>0</v>
      </c>
      <c r="M7357" s="56">
        <v>0</v>
      </c>
    </row>
    <row r="7358" spans="1:13" x14ac:dyDescent="0.4">
      <c r="A7358" s="51"/>
      <c r="B7358" s="52">
        <v>7340</v>
      </c>
      <c r="C7358" s="52">
        <v>0</v>
      </c>
      <c r="D7358" s="52">
        <v>0</v>
      </c>
      <c r="E7358" s="52">
        <v>22890463.40099569</v>
      </c>
      <c r="F7358" s="52">
        <v>0</v>
      </c>
      <c r="G7358" s="52">
        <v>0</v>
      </c>
      <c r="H7358" s="52">
        <v>0</v>
      </c>
      <c r="I7358" s="52">
        <v>0</v>
      </c>
      <c r="J7358" s="52">
        <v>0</v>
      </c>
      <c r="K7358" s="52">
        <v>0</v>
      </c>
      <c r="L7358" s="52">
        <v>0</v>
      </c>
      <c r="M7358" s="53">
        <v>22890463.40099569</v>
      </c>
    </row>
    <row r="7359" spans="1:13" x14ac:dyDescent="0.4">
      <c r="A7359" s="54"/>
      <c r="B7359" s="55">
        <v>7341</v>
      </c>
      <c r="C7359" s="55">
        <v>0</v>
      </c>
      <c r="D7359" s="55">
        <v>0</v>
      </c>
      <c r="E7359" s="55">
        <v>0</v>
      </c>
      <c r="F7359" s="55">
        <v>0</v>
      </c>
      <c r="G7359" s="55">
        <v>0</v>
      </c>
      <c r="H7359" s="55">
        <v>0</v>
      </c>
      <c r="I7359" s="55">
        <v>0</v>
      </c>
      <c r="J7359" s="55">
        <v>0</v>
      </c>
      <c r="K7359" s="55">
        <v>0</v>
      </c>
      <c r="L7359" s="55">
        <v>0</v>
      </c>
      <c r="M7359" s="56">
        <v>0</v>
      </c>
    </row>
    <row r="7360" spans="1:13" x14ac:dyDescent="0.4">
      <c r="A7360" s="51"/>
      <c r="B7360" s="52">
        <v>7342</v>
      </c>
      <c r="C7360" s="52">
        <v>0</v>
      </c>
      <c r="D7360" s="52">
        <v>11004500.954354048</v>
      </c>
      <c r="E7360" s="52">
        <v>0</v>
      </c>
      <c r="F7360" s="52">
        <v>0</v>
      </c>
      <c r="G7360" s="52">
        <v>31041020.244202271</v>
      </c>
      <c r="H7360" s="52">
        <v>126637747.14403792</v>
      </c>
      <c r="I7360" s="52">
        <v>0</v>
      </c>
      <c r="J7360" s="52">
        <v>0</v>
      </c>
      <c r="K7360" s="52">
        <v>0</v>
      </c>
      <c r="L7360" s="52">
        <v>0</v>
      </c>
      <c r="M7360" s="53">
        <v>168683268.34259424</v>
      </c>
    </row>
    <row r="7361" spans="1:13" x14ac:dyDescent="0.4">
      <c r="A7361" s="54"/>
      <c r="B7361" s="55">
        <v>7343</v>
      </c>
      <c r="C7361" s="55">
        <v>5924861.89740403</v>
      </c>
      <c r="D7361" s="55">
        <v>0</v>
      </c>
      <c r="E7361" s="55">
        <v>0</v>
      </c>
      <c r="F7361" s="55">
        <v>0</v>
      </c>
      <c r="G7361" s="55">
        <v>0</v>
      </c>
      <c r="H7361" s="55">
        <v>0</v>
      </c>
      <c r="I7361" s="55">
        <v>0</v>
      </c>
      <c r="J7361" s="55">
        <v>0</v>
      </c>
      <c r="K7361" s="55">
        <v>0</v>
      </c>
      <c r="L7361" s="55">
        <v>0</v>
      </c>
      <c r="M7361" s="56">
        <v>30011514.510691319</v>
      </c>
    </row>
    <row r="7362" spans="1:13" x14ac:dyDescent="0.4">
      <c r="A7362" s="51"/>
      <c r="B7362" s="52">
        <v>7344</v>
      </c>
      <c r="C7362" s="52">
        <v>0</v>
      </c>
      <c r="D7362" s="52">
        <v>0</v>
      </c>
      <c r="E7362" s="52">
        <v>0</v>
      </c>
      <c r="F7362" s="52">
        <v>0</v>
      </c>
      <c r="G7362" s="52">
        <v>0</v>
      </c>
      <c r="H7362" s="52">
        <v>23302204.02821663</v>
      </c>
      <c r="I7362" s="52">
        <v>0</v>
      </c>
      <c r="J7362" s="52">
        <v>0</v>
      </c>
      <c r="K7362" s="52">
        <v>0</v>
      </c>
      <c r="L7362" s="52">
        <v>0</v>
      </c>
      <c r="M7362" s="53">
        <v>23302204.02821663</v>
      </c>
    </row>
    <row r="7363" spans="1:13" x14ac:dyDescent="0.4">
      <c r="A7363" s="54"/>
      <c r="B7363" s="55">
        <v>7345</v>
      </c>
      <c r="C7363" s="55">
        <v>0</v>
      </c>
      <c r="D7363" s="55">
        <v>0</v>
      </c>
      <c r="E7363" s="55">
        <v>0</v>
      </c>
      <c r="F7363" s="55">
        <v>0</v>
      </c>
      <c r="G7363" s="55">
        <v>0</v>
      </c>
      <c r="H7363" s="55">
        <v>0</v>
      </c>
      <c r="I7363" s="55">
        <v>0</v>
      </c>
      <c r="J7363" s="55">
        <v>0</v>
      </c>
      <c r="K7363" s="55">
        <v>0</v>
      </c>
      <c r="L7363" s="55">
        <v>5829304.6642897287</v>
      </c>
      <c r="M7363" s="56">
        <v>5829304.6642897287</v>
      </c>
    </row>
    <row r="7364" spans="1:13" x14ac:dyDescent="0.4">
      <c r="A7364" s="51"/>
      <c r="B7364" s="52">
        <v>7346</v>
      </c>
      <c r="C7364" s="52">
        <v>6432577.6676715314</v>
      </c>
      <c r="D7364" s="52">
        <v>0</v>
      </c>
      <c r="E7364" s="52">
        <v>0</v>
      </c>
      <c r="F7364" s="52">
        <v>0</v>
      </c>
      <c r="G7364" s="52">
        <v>0</v>
      </c>
      <c r="H7364" s="52">
        <v>0</v>
      </c>
      <c r="I7364" s="52">
        <v>0</v>
      </c>
      <c r="J7364" s="52">
        <v>0</v>
      </c>
      <c r="K7364" s="52">
        <v>0</v>
      </c>
      <c r="L7364" s="52">
        <v>0</v>
      </c>
      <c r="M7364" s="53">
        <v>14818777.089782506</v>
      </c>
    </row>
    <row r="7365" spans="1:13" x14ac:dyDescent="0.4">
      <c r="A7365" s="54"/>
      <c r="B7365" s="55">
        <v>7347</v>
      </c>
      <c r="C7365" s="55">
        <v>0</v>
      </c>
      <c r="D7365" s="55">
        <v>0</v>
      </c>
      <c r="E7365" s="55">
        <v>0</v>
      </c>
      <c r="F7365" s="55">
        <v>6226971.4263776997</v>
      </c>
      <c r="G7365" s="55">
        <v>0</v>
      </c>
      <c r="H7365" s="55">
        <v>0</v>
      </c>
      <c r="I7365" s="55">
        <v>0</v>
      </c>
      <c r="J7365" s="55">
        <v>0</v>
      </c>
      <c r="K7365" s="55">
        <v>0</v>
      </c>
      <c r="L7365" s="55">
        <v>0</v>
      </c>
      <c r="M7365" s="56">
        <v>6226971.4263776997</v>
      </c>
    </row>
    <row r="7366" spans="1:13" x14ac:dyDescent="0.4">
      <c r="A7366" s="51"/>
      <c r="B7366" s="52">
        <v>7348</v>
      </c>
      <c r="C7366" s="52">
        <v>0</v>
      </c>
      <c r="D7366" s="52">
        <v>0</v>
      </c>
      <c r="E7366" s="52">
        <v>0</v>
      </c>
      <c r="F7366" s="52">
        <v>0</v>
      </c>
      <c r="G7366" s="52">
        <v>0</v>
      </c>
      <c r="H7366" s="52">
        <v>0</v>
      </c>
      <c r="I7366" s="52">
        <v>0</v>
      </c>
      <c r="J7366" s="52">
        <v>0</v>
      </c>
      <c r="K7366" s="52">
        <v>8293318.5163218435</v>
      </c>
      <c r="L7366" s="52">
        <v>0</v>
      </c>
      <c r="M7366" s="53">
        <v>112921069.87203076</v>
      </c>
    </row>
    <row r="7367" spans="1:13" x14ac:dyDescent="0.4">
      <c r="A7367" s="54"/>
      <c r="B7367" s="55">
        <v>7349</v>
      </c>
      <c r="C7367" s="55">
        <v>7207179.3135856437</v>
      </c>
      <c r="D7367" s="55">
        <v>0</v>
      </c>
      <c r="E7367" s="55">
        <v>0</v>
      </c>
      <c r="F7367" s="55">
        <v>0</v>
      </c>
      <c r="G7367" s="55">
        <v>5839052.1848660838</v>
      </c>
      <c r="H7367" s="55">
        <v>0</v>
      </c>
      <c r="I7367" s="55">
        <v>0</v>
      </c>
      <c r="J7367" s="55">
        <v>0</v>
      </c>
      <c r="K7367" s="55">
        <v>0</v>
      </c>
      <c r="L7367" s="55">
        <v>0</v>
      </c>
      <c r="M7367" s="56">
        <v>13046231.498451728</v>
      </c>
    </row>
    <row r="7368" spans="1:13" x14ac:dyDescent="0.4">
      <c r="A7368" s="51"/>
      <c r="B7368" s="52">
        <v>7350</v>
      </c>
      <c r="C7368" s="52">
        <v>0</v>
      </c>
      <c r="D7368" s="52">
        <v>6489513.8987089936</v>
      </c>
      <c r="E7368" s="52">
        <v>0</v>
      </c>
      <c r="F7368" s="52">
        <v>0</v>
      </c>
      <c r="G7368" s="52">
        <v>0</v>
      </c>
      <c r="H7368" s="52">
        <v>0</v>
      </c>
      <c r="I7368" s="52">
        <v>0</v>
      </c>
      <c r="J7368" s="52">
        <v>0</v>
      </c>
      <c r="K7368" s="52">
        <v>7469544.3010843582</v>
      </c>
      <c r="L7368" s="52">
        <v>16621394.418380111</v>
      </c>
      <c r="M7368" s="53">
        <v>30580452.618173465</v>
      </c>
    </row>
    <row r="7369" spans="1:13" x14ac:dyDescent="0.4">
      <c r="A7369" s="54"/>
      <c r="B7369" s="55">
        <v>7351</v>
      </c>
      <c r="C7369" s="55">
        <v>0</v>
      </c>
      <c r="D7369" s="55">
        <v>0</v>
      </c>
      <c r="E7369" s="55">
        <v>0</v>
      </c>
      <c r="F7369" s="55">
        <v>0</v>
      </c>
      <c r="G7369" s="55">
        <v>0</v>
      </c>
      <c r="H7369" s="55">
        <v>0</v>
      </c>
      <c r="I7369" s="55">
        <v>0</v>
      </c>
      <c r="J7369" s="55">
        <v>0</v>
      </c>
      <c r="K7369" s="55">
        <v>0</v>
      </c>
      <c r="L7369" s="55">
        <v>38402266.463030837</v>
      </c>
      <c r="M7369" s="56">
        <v>38402266.463030837</v>
      </c>
    </row>
    <row r="7370" spans="1:13" x14ac:dyDescent="0.4">
      <c r="A7370" s="51"/>
      <c r="B7370" s="52">
        <v>7352</v>
      </c>
      <c r="C7370" s="52">
        <v>0</v>
      </c>
      <c r="D7370" s="52">
        <v>8013061.8261817964</v>
      </c>
      <c r="E7370" s="52">
        <v>0</v>
      </c>
      <c r="F7370" s="52">
        <v>0</v>
      </c>
      <c r="G7370" s="52">
        <v>0</v>
      </c>
      <c r="H7370" s="52">
        <v>0</v>
      </c>
      <c r="I7370" s="52">
        <v>0</v>
      </c>
      <c r="J7370" s="52">
        <v>0</v>
      </c>
      <c r="K7370" s="52">
        <v>0</v>
      </c>
      <c r="L7370" s="52">
        <v>0</v>
      </c>
      <c r="M7370" s="53">
        <v>8013061.8261817964</v>
      </c>
    </row>
    <row r="7371" spans="1:13" x14ac:dyDescent="0.4">
      <c r="A7371" s="54"/>
      <c r="B7371" s="55">
        <v>7353</v>
      </c>
      <c r="C7371" s="55">
        <v>0</v>
      </c>
      <c r="D7371" s="55">
        <v>0</v>
      </c>
      <c r="E7371" s="55">
        <v>0</v>
      </c>
      <c r="F7371" s="55">
        <v>0</v>
      </c>
      <c r="G7371" s="55">
        <v>0</v>
      </c>
      <c r="H7371" s="55">
        <v>0</v>
      </c>
      <c r="I7371" s="55">
        <v>0</v>
      </c>
      <c r="J7371" s="55">
        <v>0</v>
      </c>
      <c r="K7371" s="55">
        <v>0</v>
      </c>
      <c r="L7371" s="55">
        <v>0</v>
      </c>
      <c r="M7371" s="56">
        <v>0</v>
      </c>
    </row>
    <row r="7372" spans="1:13" x14ac:dyDescent="0.4">
      <c r="A7372" s="51"/>
      <c r="B7372" s="52">
        <v>7354</v>
      </c>
      <c r="C7372" s="52">
        <v>0</v>
      </c>
      <c r="D7372" s="52">
        <v>16134122.870950462</v>
      </c>
      <c r="E7372" s="52">
        <v>0</v>
      </c>
      <c r="F7372" s="52">
        <v>0</v>
      </c>
      <c r="G7372" s="52">
        <v>0</v>
      </c>
      <c r="H7372" s="52">
        <v>0</v>
      </c>
      <c r="I7372" s="52">
        <v>0</v>
      </c>
      <c r="J7372" s="52">
        <v>0</v>
      </c>
      <c r="K7372" s="52">
        <v>0</v>
      </c>
      <c r="L7372" s="52">
        <v>18534050.113899175</v>
      </c>
      <c r="M7372" s="53">
        <v>34668172.984849639</v>
      </c>
    </row>
    <row r="7373" spans="1:13" x14ac:dyDescent="0.4">
      <c r="A7373" s="54"/>
      <c r="B7373" s="55">
        <v>7355</v>
      </c>
      <c r="C7373" s="55">
        <v>0</v>
      </c>
      <c r="D7373" s="55">
        <v>0</v>
      </c>
      <c r="E7373" s="55">
        <v>0</v>
      </c>
      <c r="F7373" s="55">
        <v>0</v>
      </c>
      <c r="G7373" s="55">
        <v>0</v>
      </c>
      <c r="H7373" s="55">
        <v>0</v>
      </c>
      <c r="I7373" s="55">
        <v>0</v>
      </c>
      <c r="J7373" s="55">
        <v>0</v>
      </c>
      <c r="K7373" s="55">
        <v>0</v>
      </c>
      <c r="L7373" s="55">
        <v>0</v>
      </c>
      <c r="M7373" s="56">
        <v>12646857.625399236</v>
      </c>
    </row>
    <row r="7374" spans="1:13" x14ac:dyDescent="0.4">
      <c r="A7374" s="51"/>
      <c r="B7374" s="52">
        <v>7356</v>
      </c>
      <c r="C7374" s="52">
        <v>0</v>
      </c>
      <c r="D7374" s="52">
        <v>0</v>
      </c>
      <c r="E7374" s="52">
        <v>0</v>
      </c>
      <c r="F7374" s="52">
        <v>0</v>
      </c>
      <c r="G7374" s="52">
        <v>0</v>
      </c>
      <c r="H7374" s="52">
        <v>0</v>
      </c>
      <c r="I7374" s="52">
        <v>0</v>
      </c>
      <c r="J7374" s="52">
        <v>0</v>
      </c>
      <c r="K7374" s="52">
        <v>0</v>
      </c>
      <c r="L7374" s="52">
        <v>0</v>
      </c>
      <c r="M7374" s="53">
        <v>0</v>
      </c>
    </row>
    <row r="7375" spans="1:13" x14ac:dyDescent="0.4">
      <c r="A7375" s="54"/>
      <c r="B7375" s="55">
        <v>7357</v>
      </c>
      <c r="C7375" s="55">
        <v>8953108.4465614911</v>
      </c>
      <c r="D7375" s="55">
        <v>0</v>
      </c>
      <c r="E7375" s="55">
        <v>0</v>
      </c>
      <c r="F7375" s="55">
        <v>0</v>
      </c>
      <c r="G7375" s="55">
        <v>0</v>
      </c>
      <c r="H7375" s="55">
        <v>0</v>
      </c>
      <c r="I7375" s="55">
        <v>0</v>
      </c>
      <c r="J7375" s="55">
        <v>0</v>
      </c>
      <c r="K7375" s="55">
        <v>0</v>
      </c>
      <c r="L7375" s="55">
        <v>0</v>
      </c>
      <c r="M7375" s="56">
        <v>8953108.4465614911</v>
      </c>
    </row>
    <row r="7376" spans="1:13" x14ac:dyDescent="0.4">
      <c r="A7376" s="51"/>
      <c r="B7376" s="52">
        <v>7358</v>
      </c>
      <c r="C7376" s="52">
        <v>0</v>
      </c>
      <c r="D7376" s="52">
        <v>7284941.8730785483</v>
      </c>
      <c r="E7376" s="52">
        <v>14709203.998711267</v>
      </c>
      <c r="F7376" s="52">
        <v>0</v>
      </c>
      <c r="G7376" s="52">
        <v>0</v>
      </c>
      <c r="H7376" s="52">
        <v>0</v>
      </c>
      <c r="I7376" s="52">
        <v>0</v>
      </c>
      <c r="J7376" s="52">
        <v>0</v>
      </c>
      <c r="K7376" s="52">
        <v>0</v>
      </c>
      <c r="L7376" s="52">
        <v>0</v>
      </c>
      <c r="M7376" s="53">
        <v>21994145.87178982</v>
      </c>
    </row>
    <row r="7377" spans="1:13" x14ac:dyDescent="0.4">
      <c r="A7377" s="54"/>
      <c r="B7377" s="55">
        <v>7359</v>
      </c>
      <c r="C7377" s="55">
        <v>0</v>
      </c>
      <c r="D7377" s="55">
        <v>0</v>
      </c>
      <c r="E7377" s="55">
        <v>0</v>
      </c>
      <c r="F7377" s="55">
        <v>0</v>
      </c>
      <c r="G7377" s="55">
        <v>6762468.6839031186</v>
      </c>
      <c r="H7377" s="55">
        <v>0</v>
      </c>
      <c r="I7377" s="55">
        <v>114672232.65301456</v>
      </c>
      <c r="J7377" s="55">
        <v>0</v>
      </c>
      <c r="K7377" s="55">
        <v>0</v>
      </c>
      <c r="L7377" s="55">
        <v>0</v>
      </c>
      <c r="M7377" s="56">
        <v>121434701.33691768</v>
      </c>
    </row>
    <row r="7378" spans="1:13" x14ac:dyDescent="0.4">
      <c r="A7378" s="51"/>
      <c r="B7378" s="52">
        <v>7360</v>
      </c>
      <c r="C7378" s="52">
        <v>0</v>
      </c>
      <c r="D7378" s="52">
        <v>0</v>
      </c>
      <c r="E7378" s="52">
        <v>0</v>
      </c>
      <c r="F7378" s="52">
        <v>0</v>
      </c>
      <c r="G7378" s="52">
        <v>0</v>
      </c>
      <c r="H7378" s="52">
        <v>0</v>
      </c>
      <c r="I7378" s="52">
        <v>0</v>
      </c>
      <c r="J7378" s="52">
        <v>0</v>
      </c>
      <c r="K7378" s="52">
        <v>0</v>
      </c>
      <c r="L7378" s="52">
        <v>0</v>
      </c>
      <c r="M7378" s="53">
        <v>0</v>
      </c>
    </row>
    <row r="7379" spans="1:13" x14ac:dyDescent="0.4">
      <c r="A7379" s="54"/>
      <c r="B7379" s="55">
        <v>7361</v>
      </c>
      <c r="C7379" s="55">
        <v>0</v>
      </c>
      <c r="D7379" s="55">
        <v>0</v>
      </c>
      <c r="E7379" s="55">
        <v>0</v>
      </c>
      <c r="F7379" s="55">
        <v>6357692.4774064049</v>
      </c>
      <c r="G7379" s="55">
        <v>6380787.7249393594</v>
      </c>
      <c r="H7379" s="55">
        <v>0</v>
      </c>
      <c r="I7379" s="55">
        <v>0</v>
      </c>
      <c r="J7379" s="55">
        <v>0</v>
      </c>
      <c r="K7379" s="55">
        <v>0</v>
      </c>
      <c r="L7379" s="55">
        <v>0</v>
      </c>
      <c r="M7379" s="56">
        <v>12738480.202345764</v>
      </c>
    </row>
    <row r="7380" spans="1:13" x14ac:dyDescent="0.4">
      <c r="A7380" s="51"/>
      <c r="B7380" s="52">
        <v>7362</v>
      </c>
      <c r="C7380" s="52">
        <v>0</v>
      </c>
      <c r="D7380" s="52">
        <v>0</v>
      </c>
      <c r="E7380" s="52">
        <v>0</v>
      </c>
      <c r="F7380" s="52">
        <v>0</v>
      </c>
      <c r="G7380" s="52">
        <v>19329789.407672983</v>
      </c>
      <c r="H7380" s="52">
        <v>0</v>
      </c>
      <c r="I7380" s="52">
        <v>0</v>
      </c>
      <c r="J7380" s="52">
        <v>0</v>
      </c>
      <c r="K7380" s="52">
        <v>0</v>
      </c>
      <c r="L7380" s="52">
        <v>0</v>
      </c>
      <c r="M7380" s="53">
        <v>27101193.532605842</v>
      </c>
    </row>
    <row r="7381" spans="1:13" x14ac:dyDescent="0.4">
      <c r="A7381" s="54"/>
      <c r="B7381" s="55">
        <v>7363</v>
      </c>
      <c r="C7381" s="55">
        <v>0</v>
      </c>
      <c r="D7381" s="55">
        <v>0</v>
      </c>
      <c r="E7381" s="55">
        <v>0</v>
      </c>
      <c r="F7381" s="55">
        <v>0</v>
      </c>
      <c r="G7381" s="55">
        <v>0</v>
      </c>
      <c r="H7381" s="55">
        <v>0</v>
      </c>
      <c r="I7381" s="55">
        <v>0</v>
      </c>
      <c r="J7381" s="55">
        <v>0</v>
      </c>
      <c r="K7381" s="55">
        <v>0</v>
      </c>
      <c r="L7381" s="55">
        <v>0</v>
      </c>
      <c r="M7381" s="56">
        <v>0</v>
      </c>
    </row>
    <row r="7382" spans="1:13" x14ac:dyDescent="0.4">
      <c r="A7382" s="51"/>
      <c r="B7382" s="52">
        <v>7364</v>
      </c>
      <c r="C7382" s="52">
        <v>0</v>
      </c>
      <c r="D7382" s="52">
        <v>0</v>
      </c>
      <c r="E7382" s="52">
        <v>0</v>
      </c>
      <c r="F7382" s="52">
        <v>0</v>
      </c>
      <c r="G7382" s="52">
        <v>0</v>
      </c>
      <c r="H7382" s="52">
        <v>0</v>
      </c>
      <c r="I7382" s="52">
        <v>0</v>
      </c>
      <c r="J7382" s="52">
        <v>0</v>
      </c>
      <c r="K7382" s="52">
        <v>0</v>
      </c>
      <c r="L7382" s="52">
        <v>0</v>
      </c>
      <c r="M7382" s="53">
        <v>0</v>
      </c>
    </row>
    <row r="7383" spans="1:13" x14ac:dyDescent="0.4">
      <c r="A7383" s="54"/>
      <c r="B7383" s="55">
        <v>7365</v>
      </c>
      <c r="C7383" s="55">
        <v>0</v>
      </c>
      <c r="D7383" s="55">
        <v>0</v>
      </c>
      <c r="E7383" s="55">
        <v>0</v>
      </c>
      <c r="F7383" s="55">
        <v>0</v>
      </c>
      <c r="G7383" s="55">
        <v>0</v>
      </c>
      <c r="H7383" s="55">
        <v>0</v>
      </c>
      <c r="I7383" s="55">
        <v>0</v>
      </c>
      <c r="J7383" s="55">
        <v>0</v>
      </c>
      <c r="K7383" s="55">
        <v>0</v>
      </c>
      <c r="L7383" s="55">
        <v>6831073.8516516425</v>
      </c>
      <c r="M7383" s="56">
        <v>59548329.616701528</v>
      </c>
    </row>
    <row r="7384" spans="1:13" x14ac:dyDescent="0.4">
      <c r="A7384" s="51"/>
      <c r="B7384" s="52">
        <v>7366</v>
      </c>
      <c r="C7384" s="52">
        <v>0</v>
      </c>
      <c r="D7384" s="52">
        <v>0</v>
      </c>
      <c r="E7384" s="52">
        <v>0</v>
      </c>
      <c r="F7384" s="52">
        <v>0</v>
      </c>
      <c r="G7384" s="52">
        <v>0</v>
      </c>
      <c r="H7384" s="52">
        <v>0</v>
      </c>
      <c r="I7384" s="52">
        <v>0</v>
      </c>
      <c r="J7384" s="52">
        <v>0</v>
      </c>
      <c r="K7384" s="52">
        <v>0</v>
      </c>
      <c r="L7384" s="52">
        <v>0</v>
      </c>
      <c r="M7384" s="53">
        <v>0</v>
      </c>
    </row>
    <row r="7385" spans="1:13" x14ac:dyDescent="0.4">
      <c r="A7385" s="54"/>
      <c r="B7385" s="55">
        <v>7367</v>
      </c>
      <c r="C7385" s="55">
        <v>0</v>
      </c>
      <c r="D7385" s="55">
        <v>0</v>
      </c>
      <c r="E7385" s="55">
        <v>0</v>
      </c>
      <c r="F7385" s="55">
        <v>0</v>
      </c>
      <c r="G7385" s="55">
        <v>0</v>
      </c>
      <c r="H7385" s="55">
        <v>0</v>
      </c>
      <c r="I7385" s="55">
        <v>0</v>
      </c>
      <c r="J7385" s="55">
        <v>0</v>
      </c>
      <c r="K7385" s="55">
        <v>0</v>
      </c>
      <c r="L7385" s="55">
        <v>0</v>
      </c>
      <c r="M7385" s="56">
        <v>0</v>
      </c>
    </row>
    <row r="7386" spans="1:13" x14ac:dyDescent="0.4">
      <c r="A7386" s="51"/>
      <c r="B7386" s="52">
        <v>7368</v>
      </c>
      <c r="C7386" s="52">
        <v>0</v>
      </c>
      <c r="D7386" s="52">
        <v>0</v>
      </c>
      <c r="E7386" s="52">
        <v>6478754.7740909457</v>
      </c>
      <c r="F7386" s="52">
        <v>0</v>
      </c>
      <c r="G7386" s="52">
        <v>0</v>
      </c>
      <c r="H7386" s="52">
        <v>0</v>
      </c>
      <c r="I7386" s="52">
        <v>0</v>
      </c>
      <c r="J7386" s="52">
        <v>0</v>
      </c>
      <c r="K7386" s="52">
        <v>0</v>
      </c>
      <c r="L7386" s="52">
        <v>0</v>
      </c>
      <c r="M7386" s="53">
        <v>37403952.907216012</v>
      </c>
    </row>
    <row r="7387" spans="1:13" x14ac:dyDescent="0.4">
      <c r="A7387" s="54"/>
      <c r="B7387" s="55">
        <v>7369</v>
      </c>
      <c r="C7387" s="55">
        <v>0</v>
      </c>
      <c r="D7387" s="55">
        <v>0</v>
      </c>
      <c r="E7387" s="55">
        <v>0</v>
      </c>
      <c r="F7387" s="55">
        <v>0</v>
      </c>
      <c r="G7387" s="55">
        <v>0</v>
      </c>
      <c r="H7387" s="55">
        <v>0</v>
      </c>
      <c r="I7387" s="55">
        <v>0</v>
      </c>
      <c r="J7387" s="55">
        <v>0</v>
      </c>
      <c r="K7387" s="55">
        <v>0</v>
      </c>
      <c r="L7387" s="55">
        <v>0</v>
      </c>
      <c r="M7387" s="56">
        <v>0</v>
      </c>
    </row>
    <row r="7388" spans="1:13" x14ac:dyDescent="0.4">
      <c r="A7388" s="51"/>
      <c r="B7388" s="52">
        <v>7370</v>
      </c>
      <c r="C7388" s="52">
        <v>0</v>
      </c>
      <c r="D7388" s="52">
        <v>0</v>
      </c>
      <c r="E7388" s="52">
        <v>0</v>
      </c>
      <c r="F7388" s="52">
        <v>0</v>
      </c>
      <c r="G7388" s="52">
        <v>0</v>
      </c>
      <c r="H7388" s="52">
        <v>0</v>
      </c>
      <c r="I7388" s="52">
        <v>6525458.0283004399</v>
      </c>
      <c r="J7388" s="52">
        <v>0</v>
      </c>
      <c r="K7388" s="52">
        <v>0</v>
      </c>
      <c r="L7388" s="52">
        <v>0</v>
      </c>
      <c r="M7388" s="53">
        <v>6525458.0283004399</v>
      </c>
    </row>
    <row r="7389" spans="1:13" x14ac:dyDescent="0.4">
      <c r="A7389" s="54"/>
      <c r="B7389" s="55">
        <v>7371</v>
      </c>
      <c r="C7389" s="55">
        <v>0</v>
      </c>
      <c r="D7389" s="55">
        <v>0</v>
      </c>
      <c r="E7389" s="55">
        <v>0</v>
      </c>
      <c r="F7389" s="55">
        <v>0</v>
      </c>
      <c r="G7389" s="55">
        <v>0</v>
      </c>
      <c r="H7389" s="55">
        <v>0</v>
      </c>
      <c r="I7389" s="55">
        <v>0</v>
      </c>
      <c r="J7389" s="55">
        <v>0</v>
      </c>
      <c r="K7389" s="55">
        <v>0</v>
      </c>
      <c r="L7389" s="55">
        <v>0</v>
      </c>
      <c r="M7389" s="56">
        <v>0</v>
      </c>
    </row>
    <row r="7390" spans="1:13" x14ac:dyDescent="0.4">
      <c r="A7390" s="51"/>
      <c r="B7390" s="52">
        <v>7372</v>
      </c>
      <c r="C7390" s="52">
        <v>0</v>
      </c>
      <c r="D7390" s="52">
        <v>0</v>
      </c>
      <c r="E7390" s="52">
        <v>0</v>
      </c>
      <c r="F7390" s="52">
        <v>0</v>
      </c>
      <c r="G7390" s="52">
        <v>111628918.70068052</v>
      </c>
      <c r="H7390" s="52">
        <v>0</v>
      </c>
      <c r="I7390" s="52">
        <v>0</v>
      </c>
      <c r="J7390" s="52">
        <v>0</v>
      </c>
      <c r="K7390" s="52">
        <v>0</v>
      </c>
      <c r="L7390" s="52">
        <v>0</v>
      </c>
      <c r="M7390" s="53">
        <v>111628918.70068052</v>
      </c>
    </row>
    <row r="7391" spans="1:13" x14ac:dyDescent="0.4">
      <c r="A7391" s="54"/>
      <c r="B7391" s="55">
        <v>7373</v>
      </c>
      <c r="C7391" s="55">
        <v>0</v>
      </c>
      <c r="D7391" s="55">
        <v>0</v>
      </c>
      <c r="E7391" s="55">
        <v>0</v>
      </c>
      <c r="F7391" s="55">
        <v>0</v>
      </c>
      <c r="G7391" s="55">
        <v>0</v>
      </c>
      <c r="H7391" s="55">
        <v>0</v>
      </c>
      <c r="I7391" s="55">
        <v>0</v>
      </c>
      <c r="J7391" s="55">
        <v>0</v>
      </c>
      <c r="K7391" s="55">
        <v>0</v>
      </c>
      <c r="L7391" s="55">
        <v>5949460.3042663829</v>
      </c>
      <c r="M7391" s="56">
        <v>5949460.3042663829</v>
      </c>
    </row>
    <row r="7392" spans="1:13" x14ac:dyDescent="0.4">
      <c r="A7392" s="51"/>
      <c r="B7392" s="52">
        <v>7374</v>
      </c>
      <c r="C7392" s="52">
        <v>0</v>
      </c>
      <c r="D7392" s="52">
        <v>0</v>
      </c>
      <c r="E7392" s="52">
        <v>0</v>
      </c>
      <c r="F7392" s="52">
        <v>0</v>
      </c>
      <c r="G7392" s="52">
        <v>0</v>
      </c>
      <c r="H7392" s="52">
        <v>0</v>
      </c>
      <c r="I7392" s="52">
        <v>0</v>
      </c>
      <c r="J7392" s="52">
        <v>0</v>
      </c>
      <c r="K7392" s="52">
        <v>0</v>
      </c>
      <c r="L7392" s="52">
        <v>0</v>
      </c>
      <c r="M7392" s="53">
        <v>0</v>
      </c>
    </row>
    <row r="7393" spans="1:13" x14ac:dyDescent="0.4">
      <c r="A7393" s="54"/>
      <c r="B7393" s="55">
        <v>7375</v>
      </c>
      <c r="C7393" s="55">
        <v>0</v>
      </c>
      <c r="D7393" s="55">
        <v>0</v>
      </c>
      <c r="E7393" s="55">
        <v>0</v>
      </c>
      <c r="F7393" s="55">
        <v>0</v>
      </c>
      <c r="G7393" s="55">
        <v>0</v>
      </c>
      <c r="H7393" s="55">
        <v>0</v>
      </c>
      <c r="I7393" s="55">
        <v>0</v>
      </c>
      <c r="J7393" s="55">
        <v>0</v>
      </c>
      <c r="K7393" s="55">
        <v>0</v>
      </c>
      <c r="L7393" s="55">
        <v>0</v>
      </c>
      <c r="M7393" s="56">
        <v>0</v>
      </c>
    </row>
    <row r="7394" spans="1:13" x14ac:dyDescent="0.4">
      <c r="A7394" s="51"/>
      <c r="B7394" s="52">
        <v>7376</v>
      </c>
      <c r="C7394" s="52">
        <v>0</v>
      </c>
      <c r="D7394" s="52">
        <v>0</v>
      </c>
      <c r="E7394" s="52">
        <v>0</v>
      </c>
      <c r="F7394" s="52">
        <v>6486589.0008939076</v>
      </c>
      <c r="G7394" s="52">
        <v>0</v>
      </c>
      <c r="H7394" s="52">
        <v>0</v>
      </c>
      <c r="I7394" s="52">
        <v>0</v>
      </c>
      <c r="J7394" s="52">
        <v>0</v>
      </c>
      <c r="K7394" s="52">
        <v>0</v>
      </c>
      <c r="L7394" s="52">
        <v>0</v>
      </c>
      <c r="M7394" s="53">
        <v>6486589.0008939076</v>
      </c>
    </row>
    <row r="7395" spans="1:13" x14ac:dyDescent="0.4">
      <c r="A7395" s="54"/>
      <c r="B7395" s="55">
        <v>7377</v>
      </c>
      <c r="C7395" s="55">
        <v>0</v>
      </c>
      <c r="D7395" s="55">
        <v>0</v>
      </c>
      <c r="E7395" s="55">
        <v>0</v>
      </c>
      <c r="F7395" s="55">
        <v>0</v>
      </c>
      <c r="G7395" s="55">
        <v>0</v>
      </c>
      <c r="H7395" s="55">
        <v>0</v>
      </c>
      <c r="I7395" s="55">
        <v>20166400.996854071</v>
      </c>
      <c r="J7395" s="55">
        <v>0</v>
      </c>
      <c r="K7395" s="55">
        <v>0</v>
      </c>
      <c r="L7395" s="55">
        <v>0</v>
      </c>
      <c r="M7395" s="56">
        <v>20166400.996854071</v>
      </c>
    </row>
    <row r="7396" spans="1:13" x14ac:dyDescent="0.4">
      <c r="A7396" s="51"/>
      <c r="B7396" s="52">
        <v>7378</v>
      </c>
      <c r="C7396" s="52">
        <v>0</v>
      </c>
      <c r="D7396" s="52">
        <v>0</v>
      </c>
      <c r="E7396" s="52">
        <v>0</v>
      </c>
      <c r="F7396" s="52">
        <v>0</v>
      </c>
      <c r="G7396" s="52">
        <v>0</v>
      </c>
      <c r="H7396" s="52">
        <v>0</v>
      </c>
      <c r="I7396" s="52">
        <v>0</v>
      </c>
      <c r="J7396" s="52">
        <v>0</v>
      </c>
      <c r="K7396" s="52">
        <v>0</v>
      </c>
      <c r="L7396" s="52">
        <v>0</v>
      </c>
      <c r="M7396" s="53">
        <v>0</v>
      </c>
    </row>
    <row r="7397" spans="1:13" x14ac:dyDescent="0.4">
      <c r="A7397" s="54"/>
      <c r="B7397" s="55">
        <v>7379</v>
      </c>
      <c r="C7397" s="55">
        <v>6369510.6161485258</v>
      </c>
      <c r="D7397" s="55">
        <v>0</v>
      </c>
      <c r="E7397" s="55">
        <v>0</v>
      </c>
      <c r="F7397" s="55">
        <v>0</v>
      </c>
      <c r="G7397" s="55">
        <v>0</v>
      </c>
      <c r="H7397" s="55">
        <v>0</v>
      </c>
      <c r="I7397" s="55">
        <v>0</v>
      </c>
      <c r="J7397" s="55">
        <v>119115546.80056186</v>
      </c>
      <c r="K7397" s="55">
        <v>0</v>
      </c>
      <c r="L7397" s="55">
        <v>0</v>
      </c>
      <c r="M7397" s="56">
        <v>6369510.6161485258</v>
      </c>
    </row>
    <row r="7398" spans="1:13" x14ac:dyDescent="0.4">
      <c r="A7398" s="51"/>
      <c r="B7398" s="52">
        <v>7380</v>
      </c>
      <c r="C7398" s="52">
        <v>0</v>
      </c>
      <c r="D7398" s="52">
        <v>0</v>
      </c>
      <c r="E7398" s="52">
        <v>0</v>
      </c>
      <c r="F7398" s="52">
        <v>0</v>
      </c>
      <c r="G7398" s="52">
        <v>0</v>
      </c>
      <c r="H7398" s="52">
        <v>0</v>
      </c>
      <c r="I7398" s="52">
        <v>0</v>
      </c>
      <c r="J7398" s="52">
        <v>0</v>
      </c>
      <c r="K7398" s="52">
        <v>6518260.2187750693</v>
      </c>
      <c r="L7398" s="52">
        <v>0</v>
      </c>
      <c r="M7398" s="53">
        <v>6518260.2187750693</v>
      </c>
    </row>
    <row r="7399" spans="1:13" x14ac:dyDescent="0.4">
      <c r="A7399" s="54"/>
      <c r="B7399" s="55">
        <v>7381</v>
      </c>
      <c r="C7399" s="55">
        <v>17730405.236188881</v>
      </c>
      <c r="D7399" s="55">
        <v>0</v>
      </c>
      <c r="E7399" s="55">
        <v>0</v>
      </c>
      <c r="F7399" s="55">
        <v>0</v>
      </c>
      <c r="G7399" s="55">
        <v>0</v>
      </c>
      <c r="H7399" s="55">
        <v>0</v>
      </c>
      <c r="I7399" s="55">
        <v>0</v>
      </c>
      <c r="J7399" s="55">
        <v>12572717.384845868</v>
      </c>
      <c r="K7399" s="55">
        <v>0</v>
      </c>
      <c r="L7399" s="55">
        <v>0</v>
      </c>
      <c r="M7399" s="56">
        <v>17730405.236188881</v>
      </c>
    </row>
    <row r="7400" spans="1:13" x14ac:dyDescent="0.4">
      <c r="A7400" s="51"/>
      <c r="B7400" s="52">
        <v>7382</v>
      </c>
      <c r="C7400" s="52">
        <v>0</v>
      </c>
      <c r="D7400" s="52">
        <v>0</v>
      </c>
      <c r="E7400" s="52">
        <v>0</v>
      </c>
      <c r="F7400" s="52">
        <v>0</v>
      </c>
      <c r="G7400" s="52">
        <v>0</v>
      </c>
      <c r="H7400" s="52">
        <v>0</v>
      </c>
      <c r="I7400" s="52">
        <v>0</v>
      </c>
      <c r="J7400" s="52">
        <v>0</v>
      </c>
      <c r="K7400" s="52">
        <v>0</v>
      </c>
      <c r="L7400" s="52">
        <v>7491605.074263704</v>
      </c>
      <c r="M7400" s="53">
        <v>7491605.074263704</v>
      </c>
    </row>
    <row r="7401" spans="1:13" x14ac:dyDescent="0.4">
      <c r="A7401" s="54"/>
      <c r="B7401" s="55">
        <v>7383</v>
      </c>
      <c r="C7401" s="55">
        <v>0</v>
      </c>
      <c r="D7401" s="55">
        <v>0</v>
      </c>
      <c r="E7401" s="55">
        <v>0</v>
      </c>
      <c r="F7401" s="55">
        <v>0</v>
      </c>
      <c r="G7401" s="55">
        <v>0</v>
      </c>
      <c r="H7401" s="55">
        <v>20904780.390800033</v>
      </c>
      <c r="I7401" s="55">
        <v>0</v>
      </c>
      <c r="J7401" s="55">
        <v>0</v>
      </c>
      <c r="K7401" s="55">
        <v>0</v>
      </c>
      <c r="L7401" s="55">
        <v>0</v>
      </c>
      <c r="M7401" s="56">
        <v>20904780.390800033</v>
      </c>
    </row>
    <row r="7402" spans="1:13" x14ac:dyDescent="0.4">
      <c r="A7402" s="51"/>
      <c r="B7402" s="52">
        <v>7384</v>
      </c>
      <c r="C7402" s="52">
        <v>0</v>
      </c>
      <c r="D7402" s="52">
        <v>6712014.5369330989</v>
      </c>
      <c r="E7402" s="52">
        <v>0</v>
      </c>
      <c r="F7402" s="52">
        <v>0</v>
      </c>
      <c r="G7402" s="52">
        <v>6517951.5719143804</v>
      </c>
      <c r="H7402" s="52">
        <v>0</v>
      </c>
      <c r="I7402" s="52">
        <v>0</v>
      </c>
      <c r="J7402" s="52">
        <v>0</v>
      </c>
      <c r="K7402" s="52">
        <v>0</v>
      </c>
      <c r="L7402" s="52">
        <v>0</v>
      </c>
      <c r="M7402" s="53">
        <v>13229966.10884748</v>
      </c>
    </row>
    <row r="7403" spans="1:13" x14ac:dyDescent="0.4">
      <c r="A7403" s="54"/>
      <c r="B7403" s="55">
        <v>7385</v>
      </c>
      <c r="C7403" s="55">
        <v>0</v>
      </c>
      <c r="D7403" s="55">
        <v>0</v>
      </c>
      <c r="E7403" s="55">
        <v>0</v>
      </c>
      <c r="F7403" s="55">
        <v>7908522.9113489408</v>
      </c>
      <c r="G7403" s="55">
        <v>0</v>
      </c>
      <c r="H7403" s="55">
        <v>0</v>
      </c>
      <c r="I7403" s="55">
        <v>0</v>
      </c>
      <c r="J7403" s="55">
        <v>0</v>
      </c>
      <c r="K7403" s="55">
        <v>0</v>
      </c>
      <c r="L7403" s="55">
        <v>0</v>
      </c>
      <c r="M7403" s="56">
        <v>7908522.9113489408</v>
      </c>
    </row>
    <row r="7404" spans="1:13" x14ac:dyDescent="0.4">
      <c r="A7404" s="51"/>
      <c r="B7404" s="52">
        <v>7386</v>
      </c>
      <c r="C7404" s="52">
        <v>0</v>
      </c>
      <c r="D7404" s="52">
        <v>0</v>
      </c>
      <c r="E7404" s="52">
        <v>18372700.65633177</v>
      </c>
      <c r="F7404" s="52">
        <v>0</v>
      </c>
      <c r="G7404" s="52">
        <v>0</v>
      </c>
      <c r="H7404" s="52">
        <v>0</v>
      </c>
      <c r="I7404" s="52">
        <v>0</v>
      </c>
      <c r="J7404" s="52">
        <v>0</v>
      </c>
      <c r="K7404" s="52">
        <v>0</v>
      </c>
      <c r="L7404" s="52">
        <v>0</v>
      </c>
      <c r="M7404" s="53">
        <v>137727154.13261139</v>
      </c>
    </row>
    <row r="7405" spans="1:13" x14ac:dyDescent="0.4">
      <c r="A7405" s="54"/>
      <c r="B7405" s="55">
        <v>7387</v>
      </c>
      <c r="C7405" s="55">
        <v>12917624.780647594</v>
      </c>
      <c r="D7405" s="55">
        <v>0</v>
      </c>
      <c r="E7405" s="55">
        <v>0</v>
      </c>
      <c r="F7405" s="55">
        <v>0</v>
      </c>
      <c r="G7405" s="55">
        <v>0</v>
      </c>
      <c r="H7405" s="55">
        <v>0</v>
      </c>
      <c r="I7405" s="55">
        <v>0</v>
      </c>
      <c r="J7405" s="55">
        <v>0</v>
      </c>
      <c r="K7405" s="55">
        <v>15578355.311406417</v>
      </c>
      <c r="L7405" s="55">
        <v>0</v>
      </c>
      <c r="M7405" s="56">
        <v>28495980.092054009</v>
      </c>
    </row>
    <row r="7406" spans="1:13" x14ac:dyDescent="0.4">
      <c r="A7406" s="51"/>
      <c r="B7406" s="52">
        <v>7388</v>
      </c>
      <c r="C7406" s="52">
        <v>0</v>
      </c>
      <c r="D7406" s="52">
        <v>0</v>
      </c>
      <c r="E7406" s="52">
        <v>0</v>
      </c>
      <c r="F7406" s="52">
        <v>0</v>
      </c>
      <c r="G7406" s="52">
        <v>0</v>
      </c>
      <c r="H7406" s="52">
        <v>0</v>
      </c>
      <c r="I7406" s="52">
        <v>0</v>
      </c>
      <c r="J7406" s="52">
        <v>0</v>
      </c>
      <c r="K7406" s="52">
        <v>0</v>
      </c>
      <c r="L7406" s="52">
        <v>0</v>
      </c>
      <c r="M7406" s="53">
        <v>0</v>
      </c>
    </row>
    <row r="7407" spans="1:13" x14ac:dyDescent="0.4">
      <c r="A7407" s="54"/>
      <c r="B7407" s="55">
        <v>7389</v>
      </c>
      <c r="C7407" s="55">
        <v>0</v>
      </c>
      <c r="D7407" s="55">
        <v>0</v>
      </c>
      <c r="E7407" s="55">
        <v>0</v>
      </c>
      <c r="F7407" s="55">
        <v>0</v>
      </c>
      <c r="G7407" s="55">
        <v>0</v>
      </c>
      <c r="H7407" s="55">
        <v>6905336.9838595036</v>
      </c>
      <c r="I7407" s="55">
        <v>0</v>
      </c>
      <c r="J7407" s="55">
        <v>0</v>
      </c>
      <c r="K7407" s="55">
        <v>0</v>
      </c>
      <c r="L7407" s="55">
        <v>6082925.1041628029</v>
      </c>
      <c r="M7407" s="56">
        <v>12988262.088022308</v>
      </c>
    </row>
    <row r="7408" spans="1:13" x14ac:dyDescent="0.4">
      <c r="A7408" s="51"/>
      <c r="B7408" s="52">
        <v>7390</v>
      </c>
      <c r="C7408" s="52">
        <v>0</v>
      </c>
      <c r="D7408" s="52">
        <v>0</v>
      </c>
      <c r="E7408" s="52">
        <v>126558570.71922876</v>
      </c>
      <c r="F7408" s="52">
        <v>7179745.4800402522</v>
      </c>
      <c r="G7408" s="52">
        <v>0</v>
      </c>
      <c r="H7408" s="52">
        <v>0</v>
      </c>
      <c r="I7408" s="52">
        <v>0</v>
      </c>
      <c r="J7408" s="52">
        <v>0</v>
      </c>
      <c r="K7408" s="52">
        <v>0</v>
      </c>
      <c r="L7408" s="52">
        <v>0</v>
      </c>
      <c r="M7408" s="53">
        <v>140385061.26548904</v>
      </c>
    </row>
    <row r="7409" spans="1:13" x14ac:dyDescent="0.4">
      <c r="A7409" s="54"/>
      <c r="B7409" s="55">
        <v>7391</v>
      </c>
      <c r="C7409" s="55">
        <v>0</v>
      </c>
      <c r="D7409" s="55">
        <v>0</v>
      </c>
      <c r="E7409" s="55">
        <v>0</v>
      </c>
      <c r="F7409" s="55">
        <v>0</v>
      </c>
      <c r="G7409" s="55">
        <v>0</v>
      </c>
      <c r="H7409" s="55">
        <v>0</v>
      </c>
      <c r="I7409" s="55">
        <v>0</v>
      </c>
      <c r="J7409" s="55">
        <v>0</v>
      </c>
      <c r="K7409" s="55">
        <v>0</v>
      </c>
      <c r="L7409" s="55">
        <v>0</v>
      </c>
      <c r="M7409" s="56">
        <v>0</v>
      </c>
    </row>
    <row r="7410" spans="1:13" x14ac:dyDescent="0.4">
      <c r="A7410" s="51"/>
      <c r="B7410" s="52">
        <v>7392</v>
      </c>
      <c r="C7410" s="52">
        <v>0</v>
      </c>
      <c r="D7410" s="52">
        <v>0</v>
      </c>
      <c r="E7410" s="52">
        <v>0</v>
      </c>
      <c r="F7410" s="52">
        <v>15070352.302770415</v>
      </c>
      <c r="G7410" s="52">
        <v>0</v>
      </c>
      <c r="H7410" s="52">
        <v>20183921.705086891</v>
      </c>
      <c r="I7410" s="52">
        <v>0</v>
      </c>
      <c r="J7410" s="52">
        <v>0</v>
      </c>
      <c r="K7410" s="52">
        <v>0</v>
      </c>
      <c r="L7410" s="52">
        <v>0</v>
      </c>
      <c r="M7410" s="53">
        <v>35254274.007857308</v>
      </c>
    </row>
    <row r="7411" spans="1:13" x14ac:dyDescent="0.4">
      <c r="A7411" s="54"/>
      <c r="B7411" s="55">
        <v>7393</v>
      </c>
      <c r="C7411" s="55">
        <v>0</v>
      </c>
      <c r="D7411" s="55">
        <v>0</v>
      </c>
      <c r="E7411" s="55">
        <v>0</v>
      </c>
      <c r="F7411" s="55">
        <v>0</v>
      </c>
      <c r="G7411" s="55">
        <v>0</v>
      </c>
      <c r="H7411" s="55">
        <v>0</v>
      </c>
      <c r="I7411" s="55">
        <v>0</v>
      </c>
      <c r="J7411" s="55">
        <v>0</v>
      </c>
      <c r="K7411" s="55">
        <v>0</v>
      </c>
      <c r="L7411" s="55">
        <v>0</v>
      </c>
      <c r="M7411" s="56">
        <v>0</v>
      </c>
    </row>
    <row r="7412" spans="1:13" x14ac:dyDescent="0.4">
      <c r="A7412" s="51"/>
      <c r="B7412" s="52">
        <v>7394</v>
      </c>
      <c r="C7412" s="52">
        <v>0</v>
      </c>
      <c r="D7412" s="52">
        <v>31284003.877091616</v>
      </c>
      <c r="E7412" s="52">
        <v>0</v>
      </c>
      <c r="F7412" s="52">
        <v>7008983.1660991572</v>
      </c>
      <c r="G7412" s="52">
        <v>0</v>
      </c>
      <c r="H7412" s="52">
        <v>0</v>
      </c>
      <c r="I7412" s="52">
        <v>0</v>
      </c>
      <c r="J7412" s="52">
        <v>0</v>
      </c>
      <c r="K7412" s="52">
        <v>0</v>
      </c>
      <c r="L7412" s="52">
        <v>0</v>
      </c>
      <c r="M7412" s="53">
        <v>38292987.043190777</v>
      </c>
    </row>
    <row r="7413" spans="1:13" x14ac:dyDescent="0.4">
      <c r="A7413" s="54"/>
      <c r="B7413" s="55">
        <v>7395</v>
      </c>
      <c r="C7413" s="55">
        <v>0</v>
      </c>
      <c r="D7413" s="55">
        <v>0</v>
      </c>
      <c r="E7413" s="55">
        <v>0</v>
      </c>
      <c r="F7413" s="55">
        <v>0</v>
      </c>
      <c r="G7413" s="55">
        <v>0</v>
      </c>
      <c r="H7413" s="55">
        <v>0</v>
      </c>
      <c r="I7413" s="55">
        <v>0</v>
      </c>
      <c r="J7413" s="55">
        <v>0</v>
      </c>
      <c r="K7413" s="55">
        <v>0</v>
      </c>
      <c r="L7413" s="55">
        <v>0</v>
      </c>
      <c r="M7413" s="56">
        <v>0</v>
      </c>
    </row>
    <row r="7414" spans="1:13" x14ac:dyDescent="0.4">
      <c r="A7414" s="51"/>
      <c r="B7414" s="52">
        <v>7396</v>
      </c>
      <c r="C7414" s="52">
        <v>0</v>
      </c>
      <c r="D7414" s="52">
        <v>0</v>
      </c>
      <c r="E7414" s="52">
        <v>0</v>
      </c>
      <c r="F7414" s="52">
        <v>0</v>
      </c>
      <c r="G7414" s="52">
        <v>0</v>
      </c>
      <c r="H7414" s="52">
        <v>0</v>
      </c>
      <c r="I7414" s="52">
        <v>0</v>
      </c>
      <c r="J7414" s="52">
        <v>0</v>
      </c>
      <c r="K7414" s="52">
        <v>6511105.2890673969</v>
      </c>
      <c r="L7414" s="52">
        <v>0</v>
      </c>
      <c r="M7414" s="53">
        <v>6511105.2890673969</v>
      </c>
    </row>
    <row r="7415" spans="1:13" x14ac:dyDescent="0.4">
      <c r="A7415" s="54"/>
      <c r="B7415" s="55">
        <v>7397</v>
      </c>
      <c r="C7415" s="55">
        <v>6087754.8081248496</v>
      </c>
      <c r="D7415" s="55">
        <v>0</v>
      </c>
      <c r="E7415" s="55">
        <v>0</v>
      </c>
      <c r="F7415" s="55">
        <v>0</v>
      </c>
      <c r="G7415" s="55">
        <v>0</v>
      </c>
      <c r="H7415" s="55">
        <v>0</v>
      </c>
      <c r="I7415" s="55">
        <v>0</v>
      </c>
      <c r="J7415" s="55">
        <v>0</v>
      </c>
      <c r="K7415" s="55">
        <v>0</v>
      </c>
      <c r="L7415" s="55">
        <v>0</v>
      </c>
      <c r="M7415" s="56">
        <v>6087754.8081248496</v>
      </c>
    </row>
    <row r="7416" spans="1:13" x14ac:dyDescent="0.4">
      <c r="A7416" s="51"/>
      <c r="B7416" s="52">
        <v>7398</v>
      </c>
      <c r="C7416" s="52">
        <v>0</v>
      </c>
      <c r="D7416" s="52">
        <v>0</v>
      </c>
      <c r="E7416" s="52">
        <v>0</v>
      </c>
      <c r="F7416" s="52">
        <v>0</v>
      </c>
      <c r="G7416" s="52">
        <v>0</v>
      </c>
      <c r="H7416" s="52">
        <v>0</v>
      </c>
      <c r="I7416" s="52">
        <v>0</v>
      </c>
      <c r="J7416" s="52">
        <v>0</v>
      </c>
      <c r="K7416" s="52">
        <v>0</v>
      </c>
      <c r="L7416" s="52">
        <v>0</v>
      </c>
      <c r="M7416" s="53">
        <v>0</v>
      </c>
    </row>
    <row r="7417" spans="1:13" x14ac:dyDescent="0.4">
      <c r="A7417" s="54"/>
      <c r="B7417" s="55">
        <v>7399</v>
      </c>
      <c r="C7417" s="55">
        <v>0</v>
      </c>
      <c r="D7417" s="55">
        <v>0</v>
      </c>
      <c r="E7417" s="55">
        <v>0</v>
      </c>
      <c r="F7417" s="55">
        <v>10003673.781036541</v>
      </c>
      <c r="G7417" s="55">
        <v>0</v>
      </c>
      <c r="H7417" s="55">
        <v>0</v>
      </c>
      <c r="I7417" s="55">
        <v>0</v>
      </c>
      <c r="J7417" s="55">
        <v>0</v>
      </c>
      <c r="K7417" s="55">
        <v>0</v>
      </c>
      <c r="L7417" s="55">
        <v>0</v>
      </c>
      <c r="M7417" s="56">
        <v>10003673.781036541</v>
      </c>
    </row>
    <row r="7418" spans="1:13" x14ac:dyDescent="0.4">
      <c r="A7418" s="51"/>
      <c r="B7418" s="52">
        <v>7400</v>
      </c>
      <c r="C7418" s="52">
        <v>0</v>
      </c>
      <c r="D7418" s="52">
        <v>0</v>
      </c>
      <c r="E7418" s="52">
        <v>0</v>
      </c>
      <c r="F7418" s="52">
        <v>0</v>
      </c>
      <c r="G7418" s="52">
        <v>0</v>
      </c>
      <c r="H7418" s="52">
        <v>0</v>
      </c>
      <c r="I7418" s="52">
        <v>0</v>
      </c>
      <c r="J7418" s="52">
        <v>0</v>
      </c>
      <c r="K7418" s="52">
        <v>0</v>
      </c>
      <c r="L7418" s="52">
        <v>0</v>
      </c>
      <c r="M7418" s="53">
        <v>0</v>
      </c>
    </row>
    <row r="7419" spans="1:13" x14ac:dyDescent="0.4">
      <c r="A7419" s="54"/>
      <c r="B7419" s="55">
        <v>7401</v>
      </c>
      <c r="C7419" s="55">
        <v>0</v>
      </c>
      <c r="D7419" s="55">
        <v>0</v>
      </c>
      <c r="E7419" s="55">
        <v>0</v>
      </c>
      <c r="F7419" s="55">
        <v>0</v>
      </c>
      <c r="G7419" s="55">
        <v>0</v>
      </c>
      <c r="H7419" s="55">
        <v>0</v>
      </c>
      <c r="I7419" s="55">
        <v>17877592.54216364</v>
      </c>
      <c r="J7419" s="55">
        <v>0</v>
      </c>
      <c r="K7419" s="55">
        <v>7836594.6320131635</v>
      </c>
      <c r="L7419" s="55">
        <v>0</v>
      </c>
      <c r="M7419" s="56">
        <v>25714187.174176805</v>
      </c>
    </row>
    <row r="7420" spans="1:13" x14ac:dyDescent="0.4">
      <c r="A7420" s="51"/>
      <c r="B7420" s="52">
        <v>7402</v>
      </c>
      <c r="C7420" s="52">
        <v>0</v>
      </c>
      <c r="D7420" s="52">
        <v>0</v>
      </c>
      <c r="E7420" s="52">
        <v>0</v>
      </c>
      <c r="F7420" s="52">
        <v>0</v>
      </c>
      <c r="G7420" s="52">
        <v>0</v>
      </c>
      <c r="H7420" s="52">
        <v>0</v>
      </c>
      <c r="I7420" s="52">
        <v>0</v>
      </c>
      <c r="J7420" s="52">
        <v>0</v>
      </c>
      <c r="K7420" s="52">
        <v>0</v>
      </c>
      <c r="L7420" s="52">
        <v>5864344.0675260881</v>
      </c>
      <c r="M7420" s="53">
        <v>5864344.0675260881</v>
      </c>
    </row>
    <row r="7421" spans="1:13" x14ac:dyDescent="0.4">
      <c r="A7421" s="54"/>
      <c r="B7421" s="55">
        <v>7403</v>
      </c>
      <c r="C7421" s="55">
        <v>0</v>
      </c>
      <c r="D7421" s="55">
        <v>0</v>
      </c>
      <c r="E7421" s="55">
        <v>0</v>
      </c>
      <c r="F7421" s="55">
        <v>0</v>
      </c>
      <c r="G7421" s="55">
        <v>0</v>
      </c>
      <c r="H7421" s="55">
        <v>0</v>
      </c>
      <c r="I7421" s="55">
        <v>0</v>
      </c>
      <c r="J7421" s="55">
        <v>7296776.1546541341</v>
      </c>
      <c r="K7421" s="55">
        <v>0</v>
      </c>
      <c r="L7421" s="55">
        <v>0</v>
      </c>
      <c r="M7421" s="56">
        <v>38736509.501004554</v>
      </c>
    </row>
    <row r="7422" spans="1:13" x14ac:dyDescent="0.4">
      <c r="A7422" s="51"/>
      <c r="B7422" s="52">
        <v>7404</v>
      </c>
      <c r="C7422" s="52">
        <v>0</v>
      </c>
      <c r="D7422" s="52">
        <v>6486982.1094003115</v>
      </c>
      <c r="E7422" s="52">
        <v>0</v>
      </c>
      <c r="F7422" s="52">
        <v>0</v>
      </c>
      <c r="G7422" s="52">
        <v>0</v>
      </c>
      <c r="H7422" s="52">
        <v>0</v>
      </c>
      <c r="I7422" s="52">
        <v>0</v>
      </c>
      <c r="J7422" s="52">
        <v>0</v>
      </c>
      <c r="K7422" s="52">
        <v>0</v>
      </c>
      <c r="L7422" s="52">
        <v>0</v>
      </c>
      <c r="M7422" s="53">
        <v>6486982.1094003115</v>
      </c>
    </row>
    <row r="7423" spans="1:13" x14ac:dyDescent="0.4">
      <c r="A7423" s="54"/>
      <c r="B7423" s="55">
        <v>7405</v>
      </c>
      <c r="C7423" s="55">
        <v>0</v>
      </c>
      <c r="D7423" s="55">
        <v>0</v>
      </c>
      <c r="E7423" s="55">
        <v>0</v>
      </c>
      <c r="F7423" s="55">
        <v>48932071.608990803</v>
      </c>
      <c r="G7423" s="55">
        <v>19212693.858930409</v>
      </c>
      <c r="H7423" s="55">
        <v>0</v>
      </c>
      <c r="I7423" s="55">
        <v>0</v>
      </c>
      <c r="J7423" s="55">
        <v>0</v>
      </c>
      <c r="K7423" s="55">
        <v>0</v>
      </c>
      <c r="L7423" s="55">
        <v>0</v>
      </c>
      <c r="M7423" s="56">
        <v>68144765.467921212</v>
      </c>
    </row>
    <row r="7424" spans="1:13" x14ac:dyDescent="0.4">
      <c r="A7424" s="51"/>
      <c r="B7424" s="52">
        <v>7406</v>
      </c>
      <c r="C7424" s="52">
        <v>497968897.49630439</v>
      </c>
      <c r="D7424" s="52">
        <v>0</v>
      </c>
      <c r="E7424" s="52">
        <v>0</v>
      </c>
      <c r="F7424" s="52">
        <v>0</v>
      </c>
      <c r="G7424" s="52">
        <v>0</v>
      </c>
      <c r="H7424" s="52">
        <v>0</v>
      </c>
      <c r="I7424" s="52">
        <v>36632529.451127931</v>
      </c>
      <c r="J7424" s="52">
        <v>0</v>
      </c>
      <c r="K7424" s="52">
        <v>0</v>
      </c>
      <c r="L7424" s="52">
        <v>0</v>
      </c>
      <c r="M7424" s="53">
        <v>534601426.94743234</v>
      </c>
    </row>
    <row r="7425" spans="1:13" x14ac:dyDescent="0.4">
      <c r="A7425" s="54"/>
      <c r="B7425" s="55">
        <v>7407</v>
      </c>
      <c r="C7425" s="55">
        <v>0</v>
      </c>
      <c r="D7425" s="55">
        <v>0</v>
      </c>
      <c r="E7425" s="55">
        <v>0</v>
      </c>
      <c r="F7425" s="55">
        <v>0</v>
      </c>
      <c r="G7425" s="55">
        <v>0</v>
      </c>
      <c r="H7425" s="55">
        <v>0</v>
      </c>
      <c r="I7425" s="55">
        <v>0</v>
      </c>
      <c r="J7425" s="55">
        <v>0</v>
      </c>
      <c r="K7425" s="55">
        <v>0</v>
      </c>
      <c r="L7425" s="55">
        <v>0</v>
      </c>
      <c r="M7425" s="56">
        <v>0</v>
      </c>
    </row>
    <row r="7426" spans="1:13" x14ac:dyDescent="0.4">
      <c r="A7426" s="51"/>
      <c r="B7426" s="52">
        <v>7408</v>
      </c>
      <c r="C7426" s="52">
        <v>9349562.5939583071</v>
      </c>
      <c r="D7426" s="52">
        <v>0</v>
      </c>
      <c r="E7426" s="52">
        <v>0</v>
      </c>
      <c r="F7426" s="52">
        <v>0</v>
      </c>
      <c r="G7426" s="52">
        <v>0</v>
      </c>
      <c r="H7426" s="52">
        <v>0</v>
      </c>
      <c r="I7426" s="52">
        <v>0</v>
      </c>
      <c r="J7426" s="52">
        <v>0</v>
      </c>
      <c r="K7426" s="52">
        <v>0</v>
      </c>
      <c r="L7426" s="52">
        <v>0</v>
      </c>
      <c r="M7426" s="53">
        <v>24671000.790204257</v>
      </c>
    </row>
    <row r="7427" spans="1:13" x14ac:dyDescent="0.4">
      <c r="A7427" s="54"/>
      <c r="B7427" s="55">
        <v>7409</v>
      </c>
      <c r="C7427" s="55">
        <v>0</v>
      </c>
      <c r="D7427" s="55">
        <v>0</v>
      </c>
      <c r="E7427" s="55">
        <v>103543190.07377672</v>
      </c>
      <c r="F7427" s="55">
        <v>0</v>
      </c>
      <c r="G7427" s="55">
        <v>0</v>
      </c>
      <c r="H7427" s="55">
        <v>0</v>
      </c>
      <c r="I7427" s="55">
        <v>0</v>
      </c>
      <c r="J7427" s="55">
        <v>8639770.9025186487</v>
      </c>
      <c r="K7427" s="55">
        <v>0</v>
      </c>
      <c r="L7427" s="55">
        <v>0</v>
      </c>
      <c r="M7427" s="56">
        <v>103543190.07377672</v>
      </c>
    </row>
    <row r="7428" spans="1:13" x14ac:dyDescent="0.4">
      <c r="A7428" s="51"/>
      <c r="B7428" s="52">
        <v>7410</v>
      </c>
      <c r="C7428" s="52">
        <v>7815153.6599915707</v>
      </c>
      <c r="D7428" s="52">
        <v>0</v>
      </c>
      <c r="E7428" s="52">
        <v>6410601.7634244747</v>
      </c>
      <c r="F7428" s="52">
        <v>9558420.4377533738</v>
      </c>
      <c r="G7428" s="52">
        <v>0</v>
      </c>
      <c r="H7428" s="52">
        <v>0</v>
      </c>
      <c r="I7428" s="52">
        <v>0</v>
      </c>
      <c r="J7428" s="52">
        <v>0</v>
      </c>
      <c r="K7428" s="52">
        <v>0</v>
      </c>
      <c r="L7428" s="52">
        <v>0</v>
      </c>
      <c r="M7428" s="53">
        <v>23784175.86116942</v>
      </c>
    </row>
    <row r="7429" spans="1:13" x14ac:dyDescent="0.4">
      <c r="A7429" s="54"/>
      <c r="B7429" s="55">
        <v>7411</v>
      </c>
      <c r="C7429" s="55">
        <v>0</v>
      </c>
      <c r="D7429" s="55">
        <v>14706194.573858062</v>
      </c>
      <c r="E7429" s="55">
        <v>0</v>
      </c>
      <c r="F7429" s="55">
        <v>9588780.1149049401</v>
      </c>
      <c r="G7429" s="55">
        <v>0</v>
      </c>
      <c r="H7429" s="55">
        <v>0</v>
      </c>
      <c r="I7429" s="55">
        <v>24043752.621112652</v>
      </c>
      <c r="J7429" s="55">
        <v>0</v>
      </c>
      <c r="K7429" s="55">
        <v>0</v>
      </c>
      <c r="L7429" s="55">
        <v>0</v>
      </c>
      <c r="M7429" s="56">
        <v>48338727.309875645</v>
      </c>
    </row>
    <row r="7430" spans="1:13" x14ac:dyDescent="0.4">
      <c r="A7430" s="51"/>
      <c r="B7430" s="52">
        <v>7412</v>
      </c>
      <c r="C7430" s="52">
        <v>15163690.832363172</v>
      </c>
      <c r="D7430" s="52">
        <v>0</v>
      </c>
      <c r="E7430" s="52">
        <v>0</v>
      </c>
      <c r="F7430" s="52">
        <v>0</v>
      </c>
      <c r="G7430" s="52">
        <v>0</v>
      </c>
      <c r="H7430" s="52">
        <v>0</v>
      </c>
      <c r="I7430" s="52">
        <v>0</v>
      </c>
      <c r="J7430" s="52">
        <v>0</v>
      </c>
      <c r="K7430" s="52">
        <v>0</v>
      </c>
      <c r="L7430" s="52">
        <v>37733567.072752871</v>
      </c>
      <c r="M7430" s="53">
        <v>52897257.905116051</v>
      </c>
    </row>
    <row r="7431" spans="1:13" x14ac:dyDescent="0.4">
      <c r="A7431" s="54"/>
      <c r="B7431" s="55">
        <v>7413</v>
      </c>
      <c r="C7431" s="55">
        <v>0</v>
      </c>
      <c r="D7431" s="55">
        <v>0</v>
      </c>
      <c r="E7431" s="55">
        <v>0</v>
      </c>
      <c r="F7431" s="55">
        <v>0</v>
      </c>
      <c r="G7431" s="55">
        <v>0</v>
      </c>
      <c r="H7431" s="55">
        <v>0</v>
      </c>
      <c r="I7431" s="55">
        <v>0</v>
      </c>
      <c r="J7431" s="55">
        <v>0</v>
      </c>
      <c r="K7431" s="55">
        <v>0</v>
      </c>
      <c r="L7431" s="55">
        <v>0</v>
      </c>
      <c r="M7431" s="56">
        <v>0</v>
      </c>
    </row>
    <row r="7432" spans="1:13" x14ac:dyDescent="0.4">
      <c r="A7432" s="51"/>
      <c r="B7432" s="52">
        <v>7414</v>
      </c>
      <c r="C7432" s="52">
        <v>0</v>
      </c>
      <c r="D7432" s="52">
        <v>0</v>
      </c>
      <c r="E7432" s="52">
        <v>0</v>
      </c>
      <c r="F7432" s="52">
        <v>0</v>
      </c>
      <c r="G7432" s="52">
        <v>0</v>
      </c>
      <c r="H7432" s="52">
        <v>0</v>
      </c>
      <c r="I7432" s="52">
        <v>0</v>
      </c>
      <c r="J7432" s="52">
        <v>0</v>
      </c>
      <c r="K7432" s="52">
        <v>0</v>
      </c>
      <c r="L7432" s="52">
        <v>0</v>
      </c>
      <c r="M7432" s="53">
        <v>0</v>
      </c>
    </row>
    <row r="7433" spans="1:13" x14ac:dyDescent="0.4">
      <c r="A7433" s="54"/>
      <c r="B7433" s="55">
        <v>7415</v>
      </c>
      <c r="C7433" s="55">
        <v>0</v>
      </c>
      <c r="D7433" s="55">
        <v>0</v>
      </c>
      <c r="E7433" s="55">
        <v>237609790.73291123</v>
      </c>
      <c r="F7433" s="55">
        <v>0</v>
      </c>
      <c r="G7433" s="55">
        <v>5811451.467856694</v>
      </c>
      <c r="H7433" s="55">
        <v>0</v>
      </c>
      <c r="I7433" s="55">
        <v>0</v>
      </c>
      <c r="J7433" s="55">
        <v>0</v>
      </c>
      <c r="K7433" s="55">
        <v>0</v>
      </c>
      <c r="L7433" s="55">
        <v>0</v>
      </c>
      <c r="M7433" s="56">
        <v>243421242.20076793</v>
      </c>
    </row>
    <row r="7434" spans="1:13" x14ac:dyDescent="0.4">
      <c r="A7434" s="51"/>
      <c r="B7434" s="52">
        <v>7416</v>
      </c>
      <c r="C7434" s="52">
        <v>0</v>
      </c>
      <c r="D7434" s="52">
        <v>0</v>
      </c>
      <c r="E7434" s="52">
        <v>239249704.83851349</v>
      </c>
      <c r="F7434" s="52">
        <v>0</v>
      </c>
      <c r="G7434" s="52">
        <v>0</v>
      </c>
      <c r="H7434" s="52">
        <v>0</v>
      </c>
      <c r="I7434" s="52">
        <v>0</v>
      </c>
      <c r="J7434" s="52">
        <v>0</v>
      </c>
      <c r="K7434" s="52">
        <v>0</v>
      </c>
      <c r="L7434" s="52">
        <v>0</v>
      </c>
      <c r="M7434" s="53">
        <v>239249704.83851349</v>
      </c>
    </row>
    <row r="7435" spans="1:13" x14ac:dyDescent="0.4">
      <c r="A7435" s="54"/>
      <c r="B7435" s="55">
        <v>7417</v>
      </c>
      <c r="C7435" s="55">
        <v>0</v>
      </c>
      <c r="D7435" s="55">
        <v>6461166.836443169</v>
      </c>
      <c r="E7435" s="55">
        <v>30379606.349657975</v>
      </c>
      <c r="F7435" s="55">
        <v>16462726.614068875</v>
      </c>
      <c r="G7435" s="55">
        <v>0</v>
      </c>
      <c r="H7435" s="55">
        <v>0</v>
      </c>
      <c r="I7435" s="55">
        <v>0</v>
      </c>
      <c r="J7435" s="55">
        <v>65957190.737306461</v>
      </c>
      <c r="K7435" s="55">
        <v>0</v>
      </c>
      <c r="L7435" s="55">
        <v>0</v>
      </c>
      <c r="M7435" s="56">
        <v>53303499.800170019</v>
      </c>
    </row>
    <row r="7436" spans="1:13" x14ac:dyDescent="0.4">
      <c r="A7436" s="51"/>
      <c r="B7436" s="52">
        <v>7418</v>
      </c>
      <c r="C7436" s="52">
        <v>0</v>
      </c>
      <c r="D7436" s="52">
        <v>0</v>
      </c>
      <c r="E7436" s="52">
        <v>40650816.758572318</v>
      </c>
      <c r="F7436" s="52">
        <v>8606097.9183110259</v>
      </c>
      <c r="G7436" s="52">
        <v>0</v>
      </c>
      <c r="H7436" s="52">
        <v>0</v>
      </c>
      <c r="I7436" s="52">
        <v>0</v>
      </c>
      <c r="J7436" s="52">
        <v>0</v>
      </c>
      <c r="K7436" s="52">
        <v>0</v>
      </c>
      <c r="L7436" s="52">
        <v>0</v>
      </c>
      <c r="M7436" s="53">
        <v>70334086.671002388</v>
      </c>
    </row>
    <row r="7437" spans="1:13" x14ac:dyDescent="0.4">
      <c r="A7437" s="54"/>
      <c r="B7437" s="55">
        <v>7419</v>
      </c>
      <c r="C7437" s="55">
        <v>0</v>
      </c>
      <c r="D7437" s="55">
        <v>0</v>
      </c>
      <c r="E7437" s="55">
        <v>0</v>
      </c>
      <c r="F7437" s="55">
        <v>0</v>
      </c>
      <c r="G7437" s="55">
        <v>0</v>
      </c>
      <c r="H7437" s="55">
        <v>0</v>
      </c>
      <c r="I7437" s="55">
        <v>0</v>
      </c>
      <c r="J7437" s="55">
        <v>0</v>
      </c>
      <c r="K7437" s="55">
        <v>0</v>
      </c>
      <c r="L7437" s="55">
        <v>0</v>
      </c>
      <c r="M7437" s="56">
        <v>0</v>
      </c>
    </row>
    <row r="7438" spans="1:13" x14ac:dyDescent="0.4">
      <c r="A7438" s="51"/>
      <c r="B7438" s="52">
        <v>7420</v>
      </c>
      <c r="C7438" s="52">
        <v>8943839.6631592326</v>
      </c>
      <c r="D7438" s="52">
        <v>0</v>
      </c>
      <c r="E7438" s="52">
        <v>0</v>
      </c>
      <c r="F7438" s="52">
        <v>0</v>
      </c>
      <c r="G7438" s="52">
        <v>0</v>
      </c>
      <c r="H7438" s="52">
        <v>0</v>
      </c>
      <c r="I7438" s="52">
        <v>0</v>
      </c>
      <c r="J7438" s="52">
        <v>0</v>
      </c>
      <c r="K7438" s="52">
        <v>0</v>
      </c>
      <c r="L7438" s="52">
        <v>0</v>
      </c>
      <c r="M7438" s="53">
        <v>8943839.6631592326</v>
      </c>
    </row>
    <row r="7439" spans="1:13" x14ac:dyDescent="0.4">
      <c r="A7439" s="54"/>
      <c r="B7439" s="55">
        <v>7421</v>
      </c>
      <c r="C7439" s="55">
        <v>0</v>
      </c>
      <c r="D7439" s="55">
        <v>0</v>
      </c>
      <c r="E7439" s="55">
        <v>0</v>
      </c>
      <c r="F7439" s="55">
        <v>0</v>
      </c>
      <c r="G7439" s="55">
        <v>0</v>
      </c>
      <c r="H7439" s="55">
        <v>0</v>
      </c>
      <c r="I7439" s="55">
        <v>14799054.573536854</v>
      </c>
      <c r="J7439" s="55">
        <v>0</v>
      </c>
      <c r="K7439" s="55">
        <v>0</v>
      </c>
      <c r="L7439" s="55">
        <v>0</v>
      </c>
      <c r="M7439" s="56">
        <v>14799054.573536854</v>
      </c>
    </row>
    <row r="7440" spans="1:13" x14ac:dyDescent="0.4">
      <c r="A7440" s="51"/>
      <c r="B7440" s="52">
        <v>7422</v>
      </c>
      <c r="C7440" s="52">
        <v>0</v>
      </c>
      <c r="D7440" s="52">
        <v>0</v>
      </c>
      <c r="E7440" s="52">
        <v>0</v>
      </c>
      <c r="F7440" s="52">
        <v>0</v>
      </c>
      <c r="G7440" s="52">
        <v>0</v>
      </c>
      <c r="H7440" s="52">
        <v>0</v>
      </c>
      <c r="I7440" s="52">
        <v>0</v>
      </c>
      <c r="J7440" s="52">
        <v>0</v>
      </c>
      <c r="K7440" s="52">
        <v>0</v>
      </c>
      <c r="L7440" s="52">
        <v>0</v>
      </c>
      <c r="M7440" s="53">
        <v>0</v>
      </c>
    </row>
    <row r="7441" spans="1:13" x14ac:dyDescent="0.4">
      <c r="A7441" s="54"/>
      <c r="B7441" s="55">
        <v>7423</v>
      </c>
      <c r="C7441" s="55">
        <v>0</v>
      </c>
      <c r="D7441" s="55">
        <v>0</v>
      </c>
      <c r="E7441" s="55">
        <v>0</v>
      </c>
      <c r="F7441" s="55">
        <v>0</v>
      </c>
      <c r="G7441" s="55">
        <v>0</v>
      </c>
      <c r="H7441" s="55">
        <v>0</v>
      </c>
      <c r="I7441" s="55">
        <v>0</v>
      </c>
      <c r="J7441" s="55">
        <v>0</v>
      </c>
      <c r="K7441" s="55">
        <v>6603946.0874253968</v>
      </c>
      <c r="L7441" s="55">
        <v>0</v>
      </c>
      <c r="M7441" s="56">
        <v>6603946.0874253968</v>
      </c>
    </row>
    <row r="7442" spans="1:13" x14ac:dyDescent="0.4">
      <c r="A7442" s="51"/>
      <c r="B7442" s="52">
        <v>7424</v>
      </c>
      <c r="C7442" s="52">
        <v>0</v>
      </c>
      <c r="D7442" s="52">
        <v>0</v>
      </c>
      <c r="E7442" s="52">
        <v>0</v>
      </c>
      <c r="F7442" s="52">
        <v>0</v>
      </c>
      <c r="G7442" s="52">
        <v>0</v>
      </c>
      <c r="H7442" s="52">
        <v>0</v>
      </c>
      <c r="I7442" s="52">
        <v>0</v>
      </c>
      <c r="J7442" s="52">
        <v>0</v>
      </c>
      <c r="K7442" s="52">
        <v>0</v>
      </c>
      <c r="L7442" s="52">
        <v>0</v>
      </c>
      <c r="M7442" s="53">
        <v>0</v>
      </c>
    </row>
    <row r="7443" spans="1:13" x14ac:dyDescent="0.4">
      <c r="A7443" s="54"/>
      <c r="B7443" s="55">
        <v>7425</v>
      </c>
      <c r="C7443" s="55">
        <v>0</v>
      </c>
      <c r="D7443" s="55">
        <v>0</v>
      </c>
      <c r="E7443" s="55">
        <v>0</v>
      </c>
      <c r="F7443" s="55">
        <v>16542391.158271978</v>
      </c>
      <c r="G7443" s="55">
        <v>0</v>
      </c>
      <c r="H7443" s="55">
        <v>0</v>
      </c>
      <c r="I7443" s="55">
        <v>0</v>
      </c>
      <c r="J7443" s="55">
        <v>0</v>
      </c>
      <c r="K7443" s="55">
        <v>0</v>
      </c>
      <c r="L7443" s="55">
        <v>0</v>
      </c>
      <c r="M7443" s="56">
        <v>16542391.158271978</v>
      </c>
    </row>
    <row r="7444" spans="1:13" x14ac:dyDescent="0.4">
      <c r="A7444" s="51"/>
      <c r="B7444" s="52">
        <v>7426</v>
      </c>
      <c r="C7444" s="52">
        <v>0</v>
      </c>
      <c r="D7444" s="52">
        <v>0</v>
      </c>
      <c r="E7444" s="52">
        <v>0</v>
      </c>
      <c r="F7444" s="52">
        <v>0</v>
      </c>
      <c r="G7444" s="52">
        <v>14184403.761353996</v>
      </c>
      <c r="H7444" s="52">
        <v>6876467.9812465236</v>
      </c>
      <c r="I7444" s="52">
        <v>0</v>
      </c>
      <c r="J7444" s="52">
        <v>0</v>
      </c>
      <c r="K7444" s="52">
        <v>0</v>
      </c>
      <c r="L7444" s="52">
        <v>0</v>
      </c>
      <c r="M7444" s="53">
        <v>21060871.742600519</v>
      </c>
    </row>
    <row r="7445" spans="1:13" x14ac:dyDescent="0.4">
      <c r="A7445" s="54"/>
      <c r="B7445" s="55">
        <v>7427</v>
      </c>
      <c r="C7445" s="55">
        <v>0</v>
      </c>
      <c r="D7445" s="55">
        <v>0</v>
      </c>
      <c r="E7445" s="55">
        <v>0</v>
      </c>
      <c r="F7445" s="55">
        <v>0</v>
      </c>
      <c r="G7445" s="55">
        <v>0</v>
      </c>
      <c r="H7445" s="55">
        <v>0</v>
      </c>
      <c r="I7445" s="55">
        <v>0</v>
      </c>
      <c r="J7445" s="55">
        <v>0</v>
      </c>
      <c r="K7445" s="55">
        <v>23932884.907230467</v>
      </c>
      <c r="L7445" s="55">
        <v>0</v>
      </c>
      <c r="M7445" s="56">
        <v>23932884.907230467</v>
      </c>
    </row>
    <row r="7446" spans="1:13" x14ac:dyDescent="0.4">
      <c r="A7446" s="51"/>
      <c r="B7446" s="52">
        <v>7428</v>
      </c>
      <c r="C7446" s="52">
        <v>0</v>
      </c>
      <c r="D7446" s="52">
        <v>0</v>
      </c>
      <c r="E7446" s="52">
        <v>0</v>
      </c>
      <c r="F7446" s="52">
        <v>0</v>
      </c>
      <c r="G7446" s="52">
        <v>0</v>
      </c>
      <c r="H7446" s="52">
        <v>0</v>
      </c>
      <c r="I7446" s="52">
        <v>0</v>
      </c>
      <c r="J7446" s="52">
        <v>0</v>
      </c>
      <c r="K7446" s="52">
        <v>0</v>
      </c>
      <c r="L7446" s="52">
        <v>0</v>
      </c>
      <c r="M7446" s="53">
        <v>14316188.193065338</v>
      </c>
    </row>
    <row r="7447" spans="1:13" x14ac:dyDescent="0.4">
      <c r="A7447" s="54"/>
      <c r="B7447" s="55">
        <v>7429</v>
      </c>
      <c r="C7447" s="55">
        <v>0</v>
      </c>
      <c r="D7447" s="55">
        <v>0</v>
      </c>
      <c r="E7447" s="55">
        <v>0</v>
      </c>
      <c r="F7447" s="55">
        <v>0</v>
      </c>
      <c r="G7447" s="55">
        <v>0</v>
      </c>
      <c r="H7447" s="55">
        <v>0</v>
      </c>
      <c r="I7447" s="55">
        <v>0</v>
      </c>
      <c r="J7447" s="55">
        <v>0</v>
      </c>
      <c r="K7447" s="55">
        <v>0</v>
      </c>
      <c r="L7447" s="55">
        <v>0</v>
      </c>
      <c r="M7447" s="56">
        <v>0</v>
      </c>
    </row>
    <row r="7448" spans="1:13" x14ac:dyDescent="0.4">
      <c r="A7448" s="51"/>
      <c r="B7448" s="52">
        <v>7430</v>
      </c>
      <c r="C7448" s="52">
        <v>9511369.3655015007</v>
      </c>
      <c r="D7448" s="52">
        <v>0</v>
      </c>
      <c r="E7448" s="52">
        <v>20470934.596104987</v>
      </c>
      <c r="F7448" s="52">
        <v>0</v>
      </c>
      <c r="G7448" s="52">
        <v>0</v>
      </c>
      <c r="H7448" s="52">
        <v>0</v>
      </c>
      <c r="I7448" s="52">
        <v>0</v>
      </c>
      <c r="J7448" s="52">
        <v>6165360.059969455</v>
      </c>
      <c r="K7448" s="52">
        <v>0</v>
      </c>
      <c r="L7448" s="52">
        <v>7104460.0243000211</v>
      </c>
      <c r="M7448" s="53">
        <v>37086763.985906512</v>
      </c>
    </row>
    <row r="7449" spans="1:13" x14ac:dyDescent="0.4">
      <c r="A7449" s="54"/>
      <c r="B7449" s="55">
        <v>7431</v>
      </c>
      <c r="C7449" s="55">
        <v>6485711.624067029</v>
      </c>
      <c r="D7449" s="55">
        <v>0</v>
      </c>
      <c r="E7449" s="55">
        <v>21370262.255511917</v>
      </c>
      <c r="F7449" s="55">
        <v>7628511.8097974481</v>
      </c>
      <c r="G7449" s="55">
        <v>0</v>
      </c>
      <c r="H7449" s="55">
        <v>0</v>
      </c>
      <c r="I7449" s="55">
        <v>0</v>
      </c>
      <c r="J7449" s="55">
        <v>0</v>
      </c>
      <c r="K7449" s="55">
        <v>0</v>
      </c>
      <c r="L7449" s="55">
        <v>0</v>
      </c>
      <c r="M7449" s="56">
        <v>35484485.689376399</v>
      </c>
    </row>
    <row r="7450" spans="1:13" x14ac:dyDescent="0.4">
      <c r="A7450" s="51"/>
      <c r="B7450" s="52">
        <v>7432</v>
      </c>
      <c r="C7450" s="52">
        <v>0</v>
      </c>
      <c r="D7450" s="52">
        <v>0</v>
      </c>
      <c r="E7450" s="52">
        <v>0</v>
      </c>
      <c r="F7450" s="52">
        <v>0</v>
      </c>
      <c r="G7450" s="52">
        <v>0</v>
      </c>
      <c r="H7450" s="52">
        <v>0</v>
      </c>
      <c r="I7450" s="52">
        <v>0</v>
      </c>
      <c r="J7450" s="52">
        <v>0</v>
      </c>
      <c r="K7450" s="52">
        <v>0</v>
      </c>
      <c r="L7450" s="52">
        <v>0</v>
      </c>
      <c r="M7450" s="53">
        <v>0</v>
      </c>
    </row>
    <row r="7451" spans="1:13" x14ac:dyDescent="0.4">
      <c r="A7451" s="54"/>
      <c r="B7451" s="55">
        <v>7433</v>
      </c>
      <c r="C7451" s="55">
        <v>0</v>
      </c>
      <c r="D7451" s="55">
        <v>0</v>
      </c>
      <c r="E7451" s="55">
        <v>0</v>
      </c>
      <c r="F7451" s="55">
        <v>0</v>
      </c>
      <c r="G7451" s="55">
        <v>0</v>
      </c>
      <c r="H7451" s="55">
        <v>0</v>
      </c>
      <c r="I7451" s="55">
        <v>0</v>
      </c>
      <c r="J7451" s="55">
        <v>0</v>
      </c>
      <c r="K7451" s="55">
        <v>0</v>
      </c>
      <c r="L7451" s="55">
        <v>0</v>
      </c>
      <c r="M7451" s="56">
        <v>0</v>
      </c>
    </row>
    <row r="7452" spans="1:13" x14ac:dyDescent="0.4">
      <c r="A7452" s="51"/>
      <c r="B7452" s="52">
        <v>7434</v>
      </c>
      <c r="C7452" s="52">
        <v>0</v>
      </c>
      <c r="D7452" s="52">
        <v>0</v>
      </c>
      <c r="E7452" s="52">
        <v>0</v>
      </c>
      <c r="F7452" s="52">
        <v>0</v>
      </c>
      <c r="G7452" s="52">
        <v>12100552.582032228</v>
      </c>
      <c r="H7452" s="52">
        <v>0</v>
      </c>
      <c r="I7452" s="52">
        <v>7306928.9563612323</v>
      </c>
      <c r="J7452" s="52">
        <v>0</v>
      </c>
      <c r="K7452" s="52">
        <v>5904900.7067575911</v>
      </c>
      <c r="L7452" s="52">
        <v>0</v>
      </c>
      <c r="M7452" s="53">
        <v>25312382.24515105</v>
      </c>
    </row>
    <row r="7453" spans="1:13" x14ac:dyDescent="0.4">
      <c r="A7453" s="54"/>
      <c r="B7453" s="55">
        <v>7435</v>
      </c>
      <c r="C7453" s="55">
        <v>0</v>
      </c>
      <c r="D7453" s="55">
        <v>0</v>
      </c>
      <c r="E7453" s="55">
        <v>0</v>
      </c>
      <c r="F7453" s="55">
        <v>0</v>
      </c>
      <c r="G7453" s="55">
        <v>0</v>
      </c>
      <c r="H7453" s="55">
        <v>0</v>
      </c>
      <c r="I7453" s="55">
        <v>0</v>
      </c>
      <c r="J7453" s="55">
        <v>0</v>
      </c>
      <c r="K7453" s="55">
        <v>31344028.080942355</v>
      </c>
      <c r="L7453" s="55">
        <v>0</v>
      </c>
      <c r="M7453" s="56">
        <v>31344028.080942355</v>
      </c>
    </row>
    <row r="7454" spans="1:13" x14ac:dyDescent="0.4">
      <c r="A7454" s="51"/>
      <c r="B7454" s="52">
        <v>7436</v>
      </c>
      <c r="C7454" s="52">
        <v>0</v>
      </c>
      <c r="D7454" s="52">
        <v>0</v>
      </c>
      <c r="E7454" s="52">
        <v>0</v>
      </c>
      <c r="F7454" s="52">
        <v>0</v>
      </c>
      <c r="G7454" s="52">
        <v>0</v>
      </c>
      <c r="H7454" s="52">
        <v>0</v>
      </c>
      <c r="I7454" s="52">
        <v>0</v>
      </c>
      <c r="J7454" s="52">
        <v>0</v>
      </c>
      <c r="K7454" s="52">
        <v>0</v>
      </c>
      <c r="L7454" s="52">
        <v>0</v>
      </c>
      <c r="M7454" s="53">
        <v>0</v>
      </c>
    </row>
    <row r="7455" spans="1:13" x14ac:dyDescent="0.4">
      <c r="A7455" s="54"/>
      <c r="B7455" s="55">
        <v>7437</v>
      </c>
      <c r="C7455" s="55">
        <v>10019041.339014318</v>
      </c>
      <c r="D7455" s="55">
        <v>7249106.4052743409</v>
      </c>
      <c r="E7455" s="55">
        <v>0</v>
      </c>
      <c r="F7455" s="55">
        <v>0</v>
      </c>
      <c r="G7455" s="55">
        <v>7168073.6917118626</v>
      </c>
      <c r="H7455" s="55">
        <v>0</v>
      </c>
      <c r="I7455" s="55">
        <v>0</v>
      </c>
      <c r="J7455" s="55">
        <v>0</v>
      </c>
      <c r="K7455" s="55">
        <v>0</v>
      </c>
      <c r="L7455" s="55">
        <v>0</v>
      </c>
      <c r="M7455" s="56">
        <v>24436221.436000519</v>
      </c>
    </row>
    <row r="7456" spans="1:13" x14ac:dyDescent="0.4">
      <c r="A7456" s="51"/>
      <c r="B7456" s="52">
        <v>7438</v>
      </c>
      <c r="C7456" s="52">
        <v>0</v>
      </c>
      <c r="D7456" s="52">
        <v>0</v>
      </c>
      <c r="E7456" s="52">
        <v>0</v>
      </c>
      <c r="F7456" s="52">
        <v>0</v>
      </c>
      <c r="G7456" s="52">
        <v>0</v>
      </c>
      <c r="H7456" s="52">
        <v>0</v>
      </c>
      <c r="I7456" s="52">
        <v>0</v>
      </c>
      <c r="J7456" s="52">
        <v>0</v>
      </c>
      <c r="K7456" s="52">
        <v>0</v>
      </c>
      <c r="L7456" s="52">
        <v>0</v>
      </c>
      <c r="M7456" s="53">
        <v>0</v>
      </c>
    </row>
    <row r="7457" spans="1:13" x14ac:dyDescent="0.4">
      <c r="A7457" s="54"/>
      <c r="B7457" s="55">
        <v>7439</v>
      </c>
      <c r="C7457" s="55">
        <v>0</v>
      </c>
      <c r="D7457" s="55">
        <v>0</v>
      </c>
      <c r="E7457" s="55">
        <v>0</v>
      </c>
      <c r="F7457" s="55">
        <v>0</v>
      </c>
      <c r="G7457" s="55">
        <v>0</v>
      </c>
      <c r="H7457" s="55">
        <v>0</v>
      </c>
      <c r="I7457" s="55">
        <v>0</v>
      </c>
      <c r="J7457" s="55">
        <v>0</v>
      </c>
      <c r="K7457" s="55">
        <v>0</v>
      </c>
      <c r="L7457" s="55">
        <v>18640878.200750541</v>
      </c>
      <c r="M7457" s="56">
        <v>18640878.200750541</v>
      </c>
    </row>
    <row r="7458" spans="1:13" x14ac:dyDescent="0.4">
      <c r="A7458" s="51"/>
      <c r="B7458" s="52">
        <v>7440</v>
      </c>
      <c r="C7458" s="52">
        <v>0</v>
      </c>
      <c r="D7458" s="52">
        <v>0</v>
      </c>
      <c r="E7458" s="52">
        <v>0</v>
      </c>
      <c r="F7458" s="52">
        <v>0</v>
      </c>
      <c r="G7458" s="52">
        <v>0</v>
      </c>
      <c r="H7458" s="52">
        <v>0</v>
      </c>
      <c r="I7458" s="52">
        <v>0</v>
      </c>
      <c r="J7458" s="52">
        <v>119076455.5185038</v>
      </c>
      <c r="K7458" s="52">
        <v>10669424.55731545</v>
      </c>
      <c r="L7458" s="52">
        <v>0</v>
      </c>
      <c r="M7458" s="53">
        <v>10669424.55731545</v>
      </c>
    </row>
    <row r="7459" spans="1:13" x14ac:dyDescent="0.4">
      <c r="A7459" s="54"/>
      <c r="B7459" s="55">
        <v>7441</v>
      </c>
      <c r="C7459" s="55">
        <v>0</v>
      </c>
      <c r="D7459" s="55">
        <v>0</v>
      </c>
      <c r="E7459" s="55">
        <v>0</v>
      </c>
      <c r="F7459" s="55">
        <v>0</v>
      </c>
      <c r="G7459" s="55">
        <v>0</v>
      </c>
      <c r="H7459" s="55">
        <v>10116353.227659363</v>
      </c>
      <c r="I7459" s="55">
        <v>7530107.887413674</v>
      </c>
      <c r="J7459" s="55">
        <v>0</v>
      </c>
      <c r="K7459" s="55">
        <v>0</v>
      </c>
      <c r="L7459" s="55">
        <v>0</v>
      </c>
      <c r="M7459" s="56">
        <v>17646461.11507304</v>
      </c>
    </row>
    <row r="7460" spans="1:13" x14ac:dyDescent="0.4">
      <c r="A7460" s="51"/>
      <c r="B7460" s="52">
        <v>7442</v>
      </c>
      <c r="C7460" s="52">
        <v>0</v>
      </c>
      <c r="D7460" s="52">
        <v>8052703.9844800401</v>
      </c>
      <c r="E7460" s="52">
        <v>0</v>
      </c>
      <c r="F7460" s="52">
        <v>0</v>
      </c>
      <c r="G7460" s="52">
        <v>0</v>
      </c>
      <c r="H7460" s="52">
        <v>0</v>
      </c>
      <c r="I7460" s="52">
        <v>0</v>
      </c>
      <c r="J7460" s="52">
        <v>0</v>
      </c>
      <c r="K7460" s="52">
        <v>0</v>
      </c>
      <c r="L7460" s="52">
        <v>0</v>
      </c>
      <c r="M7460" s="53">
        <v>13843556.172514727</v>
      </c>
    </row>
    <row r="7461" spans="1:13" x14ac:dyDescent="0.4">
      <c r="A7461" s="54"/>
      <c r="B7461" s="55">
        <v>7443</v>
      </c>
      <c r="C7461" s="55">
        <v>0</v>
      </c>
      <c r="D7461" s="55">
        <v>0</v>
      </c>
      <c r="E7461" s="55">
        <v>0</v>
      </c>
      <c r="F7461" s="55">
        <v>0</v>
      </c>
      <c r="G7461" s="55">
        <v>0</v>
      </c>
      <c r="H7461" s="55">
        <v>0</v>
      </c>
      <c r="I7461" s="55">
        <v>6192681.7933408292</v>
      </c>
      <c r="J7461" s="55">
        <v>0</v>
      </c>
      <c r="K7461" s="55">
        <v>0</v>
      </c>
      <c r="L7461" s="55">
        <v>0</v>
      </c>
      <c r="M7461" s="56">
        <v>6192681.7933408292</v>
      </c>
    </row>
    <row r="7462" spans="1:13" x14ac:dyDescent="0.4">
      <c r="A7462" s="51"/>
      <c r="B7462" s="52">
        <v>7444</v>
      </c>
      <c r="C7462" s="52">
        <v>0</v>
      </c>
      <c r="D7462" s="52">
        <v>0</v>
      </c>
      <c r="E7462" s="52">
        <v>0</v>
      </c>
      <c r="F7462" s="52">
        <v>0</v>
      </c>
      <c r="G7462" s="52">
        <v>0</v>
      </c>
      <c r="H7462" s="52">
        <v>0</v>
      </c>
      <c r="I7462" s="52">
        <v>0</v>
      </c>
      <c r="J7462" s="52">
        <v>0</v>
      </c>
      <c r="K7462" s="52">
        <v>0</v>
      </c>
      <c r="L7462" s="52">
        <v>0</v>
      </c>
      <c r="M7462" s="53">
        <v>0</v>
      </c>
    </row>
    <row r="7463" spans="1:13" x14ac:dyDescent="0.4">
      <c r="A7463" s="54"/>
      <c r="B7463" s="55">
        <v>7445</v>
      </c>
      <c r="C7463" s="55">
        <v>0</v>
      </c>
      <c r="D7463" s="55">
        <v>0</v>
      </c>
      <c r="E7463" s="55">
        <v>0</v>
      </c>
      <c r="F7463" s="55">
        <v>11875891.785693243</v>
      </c>
      <c r="G7463" s="55">
        <v>0</v>
      </c>
      <c r="H7463" s="55">
        <v>0</v>
      </c>
      <c r="I7463" s="55">
        <v>7735661.9613530478</v>
      </c>
      <c r="J7463" s="55">
        <v>0</v>
      </c>
      <c r="K7463" s="55">
        <v>0</v>
      </c>
      <c r="L7463" s="55">
        <v>0</v>
      </c>
      <c r="M7463" s="56">
        <v>19611553.747046292</v>
      </c>
    </row>
    <row r="7464" spans="1:13" x14ac:dyDescent="0.4">
      <c r="A7464" s="51"/>
      <c r="B7464" s="52">
        <v>7446</v>
      </c>
      <c r="C7464" s="52">
        <v>0</v>
      </c>
      <c r="D7464" s="52">
        <v>5875812.9018643126</v>
      </c>
      <c r="E7464" s="52">
        <v>0</v>
      </c>
      <c r="F7464" s="52">
        <v>0</v>
      </c>
      <c r="G7464" s="52">
        <v>0</v>
      </c>
      <c r="H7464" s="52">
        <v>7428544.1725086914</v>
      </c>
      <c r="I7464" s="52">
        <v>0</v>
      </c>
      <c r="J7464" s="52">
        <v>0</v>
      </c>
      <c r="K7464" s="52">
        <v>0</v>
      </c>
      <c r="L7464" s="52">
        <v>6557091.0159941288</v>
      </c>
      <c r="M7464" s="53">
        <v>19861448.090367131</v>
      </c>
    </row>
    <row r="7465" spans="1:13" x14ac:dyDescent="0.4">
      <c r="A7465" s="54"/>
      <c r="B7465" s="55">
        <v>7447</v>
      </c>
      <c r="C7465" s="55">
        <v>0</v>
      </c>
      <c r="D7465" s="55">
        <v>0</v>
      </c>
      <c r="E7465" s="55">
        <v>0</v>
      </c>
      <c r="F7465" s="55">
        <v>0</v>
      </c>
      <c r="G7465" s="55">
        <v>0</v>
      </c>
      <c r="H7465" s="55">
        <v>0</v>
      </c>
      <c r="I7465" s="55">
        <v>0</v>
      </c>
      <c r="J7465" s="55">
        <v>0</v>
      </c>
      <c r="K7465" s="55">
        <v>0</v>
      </c>
      <c r="L7465" s="55">
        <v>0</v>
      </c>
      <c r="M7465" s="56">
        <v>0</v>
      </c>
    </row>
    <row r="7466" spans="1:13" x14ac:dyDescent="0.4">
      <c r="A7466" s="51"/>
      <c r="B7466" s="52">
        <v>7448</v>
      </c>
      <c r="C7466" s="52">
        <v>0</v>
      </c>
      <c r="D7466" s="52">
        <v>0</v>
      </c>
      <c r="E7466" s="52">
        <v>0</v>
      </c>
      <c r="F7466" s="52">
        <v>0</v>
      </c>
      <c r="G7466" s="52">
        <v>0</v>
      </c>
      <c r="H7466" s="52">
        <v>0</v>
      </c>
      <c r="I7466" s="52">
        <v>0</v>
      </c>
      <c r="J7466" s="52">
        <v>0</v>
      </c>
      <c r="K7466" s="52">
        <v>0</v>
      </c>
      <c r="L7466" s="52">
        <v>0</v>
      </c>
      <c r="M7466" s="53">
        <v>0</v>
      </c>
    </row>
    <row r="7467" spans="1:13" x14ac:dyDescent="0.4">
      <c r="A7467" s="54"/>
      <c r="B7467" s="55">
        <v>7449</v>
      </c>
      <c r="C7467" s="55">
        <v>0</v>
      </c>
      <c r="D7467" s="55">
        <v>0</v>
      </c>
      <c r="E7467" s="55">
        <v>0</v>
      </c>
      <c r="F7467" s="55">
        <v>0</v>
      </c>
      <c r="G7467" s="55">
        <v>0</v>
      </c>
      <c r="H7467" s="55">
        <v>0</v>
      </c>
      <c r="I7467" s="55">
        <v>0</v>
      </c>
      <c r="J7467" s="55">
        <v>0</v>
      </c>
      <c r="K7467" s="55">
        <v>0</v>
      </c>
      <c r="L7467" s="55">
        <v>0</v>
      </c>
      <c r="M7467" s="56">
        <v>0</v>
      </c>
    </row>
    <row r="7468" spans="1:13" x14ac:dyDescent="0.4">
      <c r="A7468" s="51"/>
      <c r="B7468" s="52">
        <v>7450</v>
      </c>
      <c r="C7468" s="52">
        <v>8845711.9215434827</v>
      </c>
      <c r="D7468" s="52">
        <v>0</v>
      </c>
      <c r="E7468" s="52">
        <v>0</v>
      </c>
      <c r="F7468" s="52">
        <v>0</v>
      </c>
      <c r="G7468" s="52">
        <v>12683381.905094266</v>
      </c>
      <c r="H7468" s="52">
        <v>0</v>
      </c>
      <c r="I7468" s="52">
        <v>6346300.3724030675</v>
      </c>
      <c r="J7468" s="52">
        <v>0</v>
      </c>
      <c r="K7468" s="52">
        <v>0</v>
      </c>
      <c r="L7468" s="52">
        <v>0</v>
      </c>
      <c r="M7468" s="53">
        <v>27875394.199040815</v>
      </c>
    </row>
    <row r="7469" spans="1:13" x14ac:dyDescent="0.4">
      <c r="A7469" s="54"/>
      <c r="B7469" s="55">
        <v>7451</v>
      </c>
      <c r="C7469" s="55">
        <v>0</v>
      </c>
      <c r="D7469" s="55">
        <v>0</v>
      </c>
      <c r="E7469" s="55">
        <v>0</v>
      </c>
      <c r="F7469" s="55">
        <v>46912622.662148893</v>
      </c>
      <c r="G7469" s="55">
        <v>0</v>
      </c>
      <c r="H7469" s="55">
        <v>0</v>
      </c>
      <c r="I7469" s="55">
        <v>0</v>
      </c>
      <c r="J7469" s="55">
        <v>0</v>
      </c>
      <c r="K7469" s="55">
        <v>0</v>
      </c>
      <c r="L7469" s="55">
        <v>50080927.628773525</v>
      </c>
      <c r="M7469" s="56">
        <v>96993550.290922418</v>
      </c>
    </row>
    <row r="7470" spans="1:13" x14ac:dyDescent="0.4">
      <c r="A7470" s="51"/>
      <c r="B7470" s="52">
        <v>7452</v>
      </c>
      <c r="C7470" s="52">
        <v>0</v>
      </c>
      <c r="D7470" s="52">
        <v>0</v>
      </c>
      <c r="E7470" s="52">
        <v>113674049.68777472</v>
      </c>
      <c r="F7470" s="52">
        <v>0</v>
      </c>
      <c r="G7470" s="52">
        <v>0</v>
      </c>
      <c r="H7470" s="52">
        <v>58252479.721226513</v>
      </c>
      <c r="I7470" s="52">
        <v>0</v>
      </c>
      <c r="J7470" s="52">
        <v>0</v>
      </c>
      <c r="K7470" s="52">
        <v>0</v>
      </c>
      <c r="L7470" s="52">
        <v>0</v>
      </c>
      <c r="M7470" s="53">
        <v>171926529.40900123</v>
      </c>
    </row>
    <row r="7471" spans="1:13" x14ac:dyDescent="0.4">
      <c r="A7471" s="54"/>
      <c r="B7471" s="55">
        <v>7453</v>
      </c>
      <c r="C7471" s="55">
        <v>92836888.432187289</v>
      </c>
      <c r="D7471" s="55">
        <v>0</v>
      </c>
      <c r="E7471" s="55">
        <v>0</v>
      </c>
      <c r="F7471" s="55">
        <v>0</v>
      </c>
      <c r="G7471" s="55">
        <v>0</v>
      </c>
      <c r="H7471" s="55">
        <v>24016160.355919439</v>
      </c>
      <c r="I7471" s="55">
        <v>6380783.0525457682</v>
      </c>
      <c r="J7471" s="55">
        <v>0</v>
      </c>
      <c r="K7471" s="55">
        <v>0</v>
      </c>
      <c r="L7471" s="55">
        <v>0</v>
      </c>
      <c r="M7471" s="56">
        <v>123233831.8406525</v>
      </c>
    </row>
    <row r="7472" spans="1:13" x14ac:dyDescent="0.4">
      <c r="A7472" s="51"/>
      <c r="B7472" s="52">
        <v>7454</v>
      </c>
      <c r="C7472" s="52">
        <v>0</v>
      </c>
      <c r="D7472" s="52">
        <v>10292617.936358407</v>
      </c>
      <c r="E7472" s="52">
        <v>7149164.1520676464</v>
      </c>
      <c r="F7472" s="52">
        <v>0</v>
      </c>
      <c r="G7472" s="52">
        <v>0</v>
      </c>
      <c r="H7472" s="52">
        <v>0</v>
      </c>
      <c r="I7472" s="52">
        <v>0</v>
      </c>
      <c r="J7472" s="52">
        <v>0</v>
      </c>
      <c r="K7472" s="52">
        <v>0</v>
      </c>
      <c r="L7472" s="52">
        <v>0</v>
      </c>
      <c r="M7472" s="53">
        <v>17441782.088426054</v>
      </c>
    </row>
    <row r="7473" spans="1:13" x14ac:dyDescent="0.4">
      <c r="A7473" s="54"/>
      <c r="B7473" s="55">
        <v>7455</v>
      </c>
      <c r="C7473" s="55">
        <v>7653730.4395560082</v>
      </c>
      <c r="D7473" s="55">
        <v>0</v>
      </c>
      <c r="E7473" s="55">
        <v>0</v>
      </c>
      <c r="F7473" s="55">
        <v>0</v>
      </c>
      <c r="G7473" s="55">
        <v>0</v>
      </c>
      <c r="H7473" s="55">
        <v>0</v>
      </c>
      <c r="I7473" s="55">
        <v>0</v>
      </c>
      <c r="J7473" s="55">
        <v>0</v>
      </c>
      <c r="K7473" s="55">
        <v>0</v>
      </c>
      <c r="L7473" s="55">
        <v>0</v>
      </c>
      <c r="M7473" s="56">
        <v>84731142.240356162</v>
      </c>
    </row>
    <row r="7474" spans="1:13" x14ac:dyDescent="0.4">
      <c r="A7474" s="51"/>
      <c r="B7474" s="52">
        <v>7456</v>
      </c>
      <c r="C7474" s="52">
        <v>0</v>
      </c>
      <c r="D7474" s="52">
        <v>13674331.26777556</v>
      </c>
      <c r="E7474" s="52">
        <v>0</v>
      </c>
      <c r="F7474" s="52">
        <v>0</v>
      </c>
      <c r="G7474" s="52">
        <v>0</v>
      </c>
      <c r="H7474" s="52">
        <v>0</v>
      </c>
      <c r="I7474" s="52">
        <v>0</v>
      </c>
      <c r="J7474" s="52">
        <v>0</v>
      </c>
      <c r="K7474" s="52">
        <v>0</v>
      </c>
      <c r="L7474" s="52">
        <v>0</v>
      </c>
      <c r="M7474" s="53">
        <v>13674331.26777556</v>
      </c>
    </row>
    <row r="7475" spans="1:13" x14ac:dyDescent="0.4">
      <c r="A7475" s="54"/>
      <c r="B7475" s="55">
        <v>7457</v>
      </c>
      <c r="C7475" s="55">
        <v>0</v>
      </c>
      <c r="D7475" s="55">
        <v>7685117.1562768556</v>
      </c>
      <c r="E7475" s="55">
        <v>0</v>
      </c>
      <c r="F7475" s="55">
        <v>0</v>
      </c>
      <c r="G7475" s="55">
        <v>19496873.785250116</v>
      </c>
      <c r="H7475" s="55">
        <v>0</v>
      </c>
      <c r="I7475" s="55">
        <v>0</v>
      </c>
      <c r="J7475" s="55">
        <v>0</v>
      </c>
      <c r="K7475" s="55">
        <v>6277604.7727652956</v>
      </c>
      <c r="L7475" s="55">
        <v>0</v>
      </c>
      <c r="M7475" s="56">
        <v>33459595.714292265</v>
      </c>
    </row>
    <row r="7476" spans="1:13" x14ac:dyDescent="0.4">
      <c r="A7476" s="51"/>
      <c r="B7476" s="52">
        <v>7458</v>
      </c>
      <c r="C7476" s="52">
        <v>0</v>
      </c>
      <c r="D7476" s="52">
        <v>0</v>
      </c>
      <c r="E7476" s="52">
        <v>0</v>
      </c>
      <c r="F7476" s="52">
        <v>0</v>
      </c>
      <c r="G7476" s="52">
        <v>5765956.3840575852</v>
      </c>
      <c r="H7476" s="52">
        <v>0</v>
      </c>
      <c r="I7476" s="52">
        <v>0</v>
      </c>
      <c r="J7476" s="52">
        <v>0</v>
      </c>
      <c r="K7476" s="52">
        <v>0</v>
      </c>
      <c r="L7476" s="52">
        <v>17943083.053567406</v>
      </c>
      <c r="M7476" s="53">
        <v>23709039.437624991</v>
      </c>
    </row>
    <row r="7477" spans="1:13" x14ac:dyDescent="0.4">
      <c r="A7477" s="54"/>
      <c r="B7477" s="55">
        <v>7459</v>
      </c>
      <c r="C7477" s="55">
        <v>0</v>
      </c>
      <c r="D7477" s="55">
        <v>0</v>
      </c>
      <c r="E7477" s="55">
        <v>0</v>
      </c>
      <c r="F7477" s="55">
        <v>0</v>
      </c>
      <c r="G7477" s="55">
        <v>0</v>
      </c>
      <c r="H7477" s="55">
        <v>0</v>
      </c>
      <c r="I7477" s="55">
        <v>0</v>
      </c>
      <c r="J7477" s="55">
        <v>0</v>
      </c>
      <c r="K7477" s="55">
        <v>0</v>
      </c>
      <c r="L7477" s="55">
        <v>6456462.7076098602</v>
      </c>
      <c r="M7477" s="56">
        <v>6456462.7076098602</v>
      </c>
    </row>
    <row r="7478" spans="1:13" x14ac:dyDescent="0.4">
      <c r="A7478" s="51"/>
      <c r="B7478" s="52">
        <v>7460</v>
      </c>
      <c r="C7478" s="52">
        <v>7220980.0165835181</v>
      </c>
      <c r="D7478" s="52">
        <v>0</v>
      </c>
      <c r="E7478" s="52">
        <v>0</v>
      </c>
      <c r="F7478" s="52">
        <v>0</v>
      </c>
      <c r="G7478" s="52">
        <v>0</v>
      </c>
      <c r="H7478" s="52">
        <v>0</v>
      </c>
      <c r="I7478" s="52">
        <v>0</v>
      </c>
      <c r="J7478" s="52">
        <v>20049391.402060799</v>
      </c>
      <c r="K7478" s="52">
        <v>0</v>
      </c>
      <c r="L7478" s="52">
        <v>0</v>
      </c>
      <c r="M7478" s="53">
        <v>7220980.0165835181</v>
      </c>
    </row>
    <row r="7479" spans="1:13" x14ac:dyDescent="0.4">
      <c r="A7479" s="54"/>
      <c r="B7479" s="55">
        <v>7461</v>
      </c>
      <c r="C7479" s="55">
        <v>0</v>
      </c>
      <c r="D7479" s="55">
        <v>0</v>
      </c>
      <c r="E7479" s="55">
        <v>0</v>
      </c>
      <c r="F7479" s="55">
        <v>0</v>
      </c>
      <c r="G7479" s="55">
        <v>0</v>
      </c>
      <c r="H7479" s="55">
        <v>0</v>
      </c>
      <c r="I7479" s="55">
        <v>0</v>
      </c>
      <c r="J7479" s="55">
        <v>0</v>
      </c>
      <c r="K7479" s="55">
        <v>0</v>
      </c>
      <c r="L7479" s="55">
        <v>0</v>
      </c>
      <c r="M7479" s="56">
        <v>0</v>
      </c>
    </row>
    <row r="7480" spans="1:13" x14ac:dyDescent="0.4">
      <c r="A7480" s="51"/>
      <c r="B7480" s="52">
        <v>7462</v>
      </c>
      <c r="C7480" s="52">
        <v>0</v>
      </c>
      <c r="D7480" s="52">
        <v>0</v>
      </c>
      <c r="E7480" s="52">
        <v>0</v>
      </c>
      <c r="F7480" s="52">
        <v>0</v>
      </c>
      <c r="G7480" s="52">
        <v>0</v>
      </c>
      <c r="H7480" s="52">
        <v>0</v>
      </c>
      <c r="I7480" s="52">
        <v>0</v>
      </c>
      <c r="J7480" s="52">
        <v>0</v>
      </c>
      <c r="K7480" s="52">
        <v>0</v>
      </c>
      <c r="L7480" s="52">
        <v>0</v>
      </c>
      <c r="M7480" s="53">
        <v>0</v>
      </c>
    </row>
    <row r="7481" spans="1:13" x14ac:dyDescent="0.4">
      <c r="A7481" s="54"/>
      <c r="B7481" s="55">
        <v>7463</v>
      </c>
      <c r="C7481" s="55">
        <v>0</v>
      </c>
      <c r="D7481" s="55">
        <v>0</v>
      </c>
      <c r="E7481" s="55">
        <v>0</v>
      </c>
      <c r="F7481" s="55">
        <v>0</v>
      </c>
      <c r="G7481" s="55">
        <v>0</v>
      </c>
      <c r="H7481" s="55">
        <v>0</v>
      </c>
      <c r="I7481" s="55">
        <v>0</v>
      </c>
      <c r="J7481" s="55">
        <v>0</v>
      </c>
      <c r="K7481" s="55">
        <v>0</v>
      </c>
      <c r="L7481" s="55">
        <v>0</v>
      </c>
      <c r="M7481" s="56">
        <v>0</v>
      </c>
    </row>
    <row r="7482" spans="1:13" x14ac:dyDescent="0.4">
      <c r="A7482" s="51"/>
      <c r="B7482" s="52">
        <v>7464</v>
      </c>
      <c r="C7482" s="52">
        <v>0</v>
      </c>
      <c r="D7482" s="52">
        <v>0</v>
      </c>
      <c r="E7482" s="52">
        <v>0</v>
      </c>
      <c r="F7482" s="52">
        <v>0</v>
      </c>
      <c r="G7482" s="52">
        <v>0</v>
      </c>
      <c r="H7482" s="52">
        <v>0</v>
      </c>
      <c r="I7482" s="52">
        <v>0</v>
      </c>
      <c r="J7482" s="52">
        <v>5795066.9941774281</v>
      </c>
      <c r="K7482" s="52">
        <v>0</v>
      </c>
      <c r="L7482" s="52">
        <v>0</v>
      </c>
      <c r="M7482" s="53">
        <v>0</v>
      </c>
    </row>
    <row r="7483" spans="1:13" x14ac:dyDescent="0.4">
      <c r="A7483" s="54"/>
      <c r="B7483" s="55">
        <v>7465</v>
      </c>
      <c r="C7483" s="55">
        <v>0</v>
      </c>
      <c r="D7483" s="55">
        <v>0</v>
      </c>
      <c r="E7483" s="55">
        <v>0</v>
      </c>
      <c r="F7483" s="55">
        <v>0</v>
      </c>
      <c r="G7483" s="55">
        <v>7542983.4587781327</v>
      </c>
      <c r="H7483" s="55">
        <v>0</v>
      </c>
      <c r="I7483" s="55">
        <v>0</v>
      </c>
      <c r="J7483" s="55">
        <v>0</v>
      </c>
      <c r="K7483" s="55">
        <v>0</v>
      </c>
      <c r="L7483" s="55">
        <v>0</v>
      </c>
      <c r="M7483" s="56">
        <v>7542983.4587781327</v>
      </c>
    </row>
    <row r="7484" spans="1:13" x14ac:dyDescent="0.4">
      <c r="A7484" s="51"/>
      <c r="B7484" s="52">
        <v>7466</v>
      </c>
      <c r="C7484" s="52">
        <v>0</v>
      </c>
      <c r="D7484" s="52">
        <v>0</v>
      </c>
      <c r="E7484" s="52">
        <v>0</v>
      </c>
      <c r="F7484" s="52">
        <v>0</v>
      </c>
      <c r="G7484" s="52">
        <v>74173088.225863084</v>
      </c>
      <c r="H7484" s="52">
        <v>0</v>
      </c>
      <c r="I7484" s="52">
        <v>0</v>
      </c>
      <c r="J7484" s="52">
        <v>49670222.888722122</v>
      </c>
      <c r="K7484" s="52">
        <v>0</v>
      </c>
      <c r="L7484" s="52">
        <v>0</v>
      </c>
      <c r="M7484" s="53">
        <v>74173088.225863084</v>
      </c>
    </row>
    <row r="7485" spans="1:13" x14ac:dyDescent="0.4">
      <c r="A7485" s="54"/>
      <c r="B7485" s="55">
        <v>7467</v>
      </c>
      <c r="C7485" s="55">
        <v>0</v>
      </c>
      <c r="D7485" s="55">
        <v>0</v>
      </c>
      <c r="E7485" s="55">
        <v>0</v>
      </c>
      <c r="F7485" s="55">
        <v>0</v>
      </c>
      <c r="G7485" s="55">
        <v>6369606.662693914</v>
      </c>
      <c r="H7485" s="55">
        <v>0</v>
      </c>
      <c r="I7485" s="55">
        <v>0</v>
      </c>
      <c r="J7485" s="55">
        <v>0</v>
      </c>
      <c r="K7485" s="55">
        <v>0</v>
      </c>
      <c r="L7485" s="55">
        <v>0</v>
      </c>
      <c r="M7485" s="56">
        <v>6369606.662693914</v>
      </c>
    </row>
    <row r="7486" spans="1:13" x14ac:dyDescent="0.4">
      <c r="A7486" s="51"/>
      <c r="B7486" s="52">
        <v>7468</v>
      </c>
      <c r="C7486" s="52">
        <v>0</v>
      </c>
      <c r="D7486" s="52">
        <v>0</v>
      </c>
      <c r="E7486" s="52">
        <v>0</v>
      </c>
      <c r="F7486" s="52">
        <v>0</v>
      </c>
      <c r="G7486" s="52">
        <v>0</v>
      </c>
      <c r="H7486" s="52">
        <v>0</v>
      </c>
      <c r="I7486" s="52">
        <v>0</v>
      </c>
      <c r="J7486" s="52">
        <v>0</v>
      </c>
      <c r="K7486" s="52">
        <v>0</v>
      </c>
      <c r="L7486" s="52">
        <v>0</v>
      </c>
      <c r="M7486" s="53">
        <v>0</v>
      </c>
    </row>
    <row r="7487" spans="1:13" x14ac:dyDescent="0.4">
      <c r="A7487" s="54"/>
      <c r="B7487" s="55">
        <v>7469</v>
      </c>
      <c r="C7487" s="55">
        <v>0</v>
      </c>
      <c r="D7487" s="55">
        <v>0</v>
      </c>
      <c r="E7487" s="55">
        <v>0</v>
      </c>
      <c r="F7487" s="55">
        <v>0</v>
      </c>
      <c r="G7487" s="55">
        <v>7333079.3979507396</v>
      </c>
      <c r="H7487" s="55">
        <v>0</v>
      </c>
      <c r="I7487" s="55">
        <v>0</v>
      </c>
      <c r="J7487" s="55">
        <v>0</v>
      </c>
      <c r="K7487" s="55">
        <v>0</v>
      </c>
      <c r="L7487" s="55">
        <v>0</v>
      </c>
      <c r="M7487" s="56">
        <v>7333079.3979507396</v>
      </c>
    </row>
    <row r="7488" spans="1:13" x14ac:dyDescent="0.4">
      <c r="A7488" s="51"/>
      <c r="B7488" s="52">
        <v>7470</v>
      </c>
      <c r="C7488" s="52">
        <v>0</v>
      </c>
      <c r="D7488" s="52">
        <v>0</v>
      </c>
      <c r="E7488" s="52">
        <v>26249736.43573717</v>
      </c>
      <c r="F7488" s="52">
        <v>0</v>
      </c>
      <c r="G7488" s="52">
        <v>0</v>
      </c>
      <c r="H7488" s="52">
        <v>0</v>
      </c>
      <c r="I7488" s="52">
        <v>0</v>
      </c>
      <c r="J7488" s="52">
        <v>0</v>
      </c>
      <c r="K7488" s="52">
        <v>0</v>
      </c>
      <c r="L7488" s="52">
        <v>0</v>
      </c>
      <c r="M7488" s="53">
        <v>26249736.43573717</v>
      </c>
    </row>
    <row r="7489" spans="1:13" x14ac:dyDescent="0.4">
      <c r="A7489" s="54"/>
      <c r="B7489" s="55">
        <v>7471</v>
      </c>
      <c r="C7489" s="55">
        <v>0</v>
      </c>
      <c r="D7489" s="55">
        <v>0</v>
      </c>
      <c r="E7489" s="55">
        <v>0</v>
      </c>
      <c r="F7489" s="55">
        <v>0</v>
      </c>
      <c r="G7489" s="55">
        <v>5837948.5496710297</v>
      </c>
      <c r="H7489" s="55">
        <v>0</v>
      </c>
      <c r="I7489" s="55">
        <v>0</v>
      </c>
      <c r="J7489" s="55">
        <v>0</v>
      </c>
      <c r="K7489" s="55">
        <v>0</v>
      </c>
      <c r="L7489" s="55">
        <v>47758861.677383885</v>
      </c>
      <c r="M7489" s="56">
        <v>53596810.227054909</v>
      </c>
    </row>
    <row r="7490" spans="1:13" x14ac:dyDescent="0.4">
      <c r="A7490" s="51"/>
      <c r="B7490" s="52">
        <v>7472</v>
      </c>
      <c r="C7490" s="52">
        <v>0</v>
      </c>
      <c r="D7490" s="52">
        <v>0</v>
      </c>
      <c r="E7490" s="52">
        <v>12490888.037279025</v>
      </c>
      <c r="F7490" s="52">
        <v>0</v>
      </c>
      <c r="G7490" s="52">
        <v>0</v>
      </c>
      <c r="H7490" s="52">
        <v>0</v>
      </c>
      <c r="I7490" s="52">
        <v>0</v>
      </c>
      <c r="J7490" s="52">
        <v>0</v>
      </c>
      <c r="K7490" s="52">
        <v>0</v>
      </c>
      <c r="L7490" s="52">
        <v>0</v>
      </c>
      <c r="M7490" s="53">
        <v>12490888.037279025</v>
      </c>
    </row>
    <row r="7491" spans="1:13" x14ac:dyDescent="0.4">
      <c r="A7491" s="54"/>
      <c r="B7491" s="55">
        <v>7473</v>
      </c>
      <c r="C7491" s="55">
        <v>0</v>
      </c>
      <c r="D7491" s="55">
        <v>0</v>
      </c>
      <c r="E7491" s="55">
        <v>0</v>
      </c>
      <c r="F7491" s="55">
        <v>0</v>
      </c>
      <c r="G7491" s="55">
        <v>0</v>
      </c>
      <c r="H7491" s="55">
        <v>0</v>
      </c>
      <c r="I7491" s="55">
        <v>0</v>
      </c>
      <c r="J7491" s="55">
        <v>6272263.3503712425</v>
      </c>
      <c r="K7491" s="55">
        <v>9344330.7373004202</v>
      </c>
      <c r="L7491" s="55">
        <v>0</v>
      </c>
      <c r="M7491" s="56">
        <v>18758506.135239385</v>
      </c>
    </row>
    <row r="7492" spans="1:13" x14ac:dyDescent="0.4">
      <c r="A7492" s="51"/>
      <c r="B7492" s="52">
        <v>7474</v>
      </c>
      <c r="C7492" s="52">
        <v>0</v>
      </c>
      <c r="D7492" s="52">
        <v>0</v>
      </c>
      <c r="E7492" s="52">
        <v>0</v>
      </c>
      <c r="F7492" s="52">
        <v>0</v>
      </c>
      <c r="G7492" s="52">
        <v>10089294.536858108</v>
      </c>
      <c r="H7492" s="52">
        <v>0</v>
      </c>
      <c r="I7492" s="52">
        <v>7814884.3251964096</v>
      </c>
      <c r="J7492" s="52">
        <v>10417208.540316226</v>
      </c>
      <c r="K7492" s="52">
        <v>0</v>
      </c>
      <c r="L7492" s="52">
        <v>0</v>
      </c>
      <c r="M7492" s="53">
        <v>17904178.862054519</v>
      </c>
    </row>
    <row r="7493" spans="1:13" x14ac:dyDescent="0.4">
      <c r="A7493" s="54"/>
      <c r="B7493" s="55">
        <v>7475</v>
      </c>
      <c r="C7493" s="55">
        <v>0</v>
      </c>
      <c r="D7493" s="55">
        <v>0</v>
      </c>
      <c r="E7493" s="55">
        <v>0</v>
      </c>
      <c r="F7493" s="55">
        <v>0</v>
      </c>
      <c r="G7493" s="55">
        <v>0</v>
      </c>
      <c r="H7493" s="55">
        <v>0</v>
      </c>
      <c r="I7493" s="55">
        <v>0</v>
      </c>
      <c r="J7493" s="55">
        <v>0</v>
      </c>
      <c r="K7493" s="55">
        <v>0</v>
      </c>
      <c r="L7493" s="55">
        <v>0</v>
      </c>
      <c r="M7493" s="56">
        <v>0</v>
      </c>
    </row>
    <row r="7494" spans="1:13" x14ac:dyDescent="0.4">
      <c r="A7494" s="51"/>
      <c r="B7494" s="52">
        <v>7476</v>
      </c>
      <c r="C7494" s="52">
        <v>0</v>
      </c>
      <c r="D7494" s="52">
        <v>9044015.2499931455</v>
      </c>
      <c r="E7494" s="52">
        <v>0</v>
      </c>
      <c r="F7494" s="52">
        <v>14368287.248699227</v>
      </c>
      <c r="G7494" s="52">
        <v>0</v>
      </c>
      <c r="H7494" s="52">
        <v>9376265.9302418698</v>
      </c>
      <c r="I7494" s="52">
        <v>0</v>
      </c>
      <c r="J7494" s="52">
        <v>0</v>
      </c>
      <c r="K7494" s="52">
        <v>0</v>
      </c>
      <c r="L7494" s="52">
        <v>0</v>
      </c>
      <c r="M7494" s="53">
        <v>32788568.428934239</v>
      </c>
    </row>
    <row r="7495" spans="1:13" x14ac:dyDescent="0.4">
      <c r="A7495" s="54"/>
      <c r="B7495" s="55">
        <v>7477</v>
      </c>
      <c r="C7495" s="55">
        <v>0</v>
      </c>
      <c r="D7495" s="55">
        <v>0</v>
      </c>
      <c r="E7495" s="55">
        <v>0</v>
      </c>
      <c r="F7495" s="55">
        <v>12914513.785868742</v>
      </c>
      <c r="G7495" s="55">
        <v>0</v>
      </c>
      <c r="H7495" s="55">
        <v>0</v>
      </c>
      <c r="I7495" s="55">
        <v>0</v>
      </c>
      <c r="J7495" s="55">
        <v>6242444.3659481704</v>
      </c>
      <c r="K7495" s="55">
        <v>0</v>
      </c>
      <c r="L7495" s="55">
        <v>0</v>
      </c>
      <c r="M7495" s="56">
        <v>12914513.785868742</v>
      </c>
    </row>
    <row r="7496" spans="1:13" x14ac:dyDescent="0.4">
      <c r="A7496" s="51"/>
      <c r="B7496" s="52">
        <v>7478</v>
      </c>
      <c r="C7496" s="52">
        <v>0</v>
      </c>
      <c r="D7496" s="52">
        <v>0</v>
      </c>
      <c r="E7496" s="52">
        <v>0</v>
      </c>
      <c r="F7496" s="52">
        <v>0</v>
      </c>
      <c r="G7496" s="52">
        <v>0</v>
      </c>
      <c r="H7496" s="52">
        <v>57344583.100089163</v>
      </c>
      <c r="I7496" s="52">
        <v>0</v>
      </c>
      <c r="J7496" s="52">
        <v>0</v>
      </c>
      <c r="K7496" s="52">
        <v>0</v>
      </c>
      <c r="L7496" s="52">
        <v>0</v>
      </c>
      <c r="M7496" s="53">
        <v>57344583.100089163</v>
      </c>
    </row>
    <row r="7497" spans="1:13" x14ac:dyDescent="0.4">
      <c r="A7497" s="54"/>
      <c r="B7497" s="55">
        <v>7479</v>
      </c>
      <c r="C7497" s="55">
        <v>7164596.0440305173</v>
      </c>
      <c r="D7497" s="55">
        <v>0</v>
      </c>
      <c r="E7497" s="55">
        <v>0</v>
      </c>
      <c r="F7497" s="55">
        <v>5782019.9250861797</v>
      </c>
      <c r="G7497" s="55">
        <v>0</v>
      </c>
      <c r="H7497" s="55">
        <v>0</v>
      </c>
      <c r="I7497" s="55">
        <v>0</v>
      </c>
      <c r="J7497" s="55">
        <v>0</v>
      </c>
      <c r="K7497" s="55">
        <v>0</v>
      </c>
      <c r="L7497" s="55">
        <v>0</v>
      </c>
      <c r="M7497" s="56">
        <v>12946615.969116695</v>
      </c>
    </row>
    <row r="7498" spans="1:13" x14ac:dyDescent="0.4">
      <c r="A7498" s="51"/>
      <c r="B7498" s="52">
        <v>7480</v>
      </c>
      <c r="C7498" s="52">
        <v>0</v>
      </c>
      <c r="D7498" s="52">
        <v>0</v>
      </c>
      <c r="E7498" s="52">
        <v>0</v>
      </c>
      <c r="F7498" s="52">
        <v>6453079.2486250345</v>
      </c>
      <c r="G7498" s="52">
        <v>0</v>
      </c>
      <c r="H7498" s="52">
        <v>24323308.979340721</v>
      </c>
      <c r="I7498" s="52">
        <v>0</v>
      </c>
      <c r="J7498" s="52">
        <v>0</v>
      </c>
      <c r="K7498" s="52">
        <v>0</v>
      </c>
      <c r="L7498" s="52">
        <v>0</v>
      </c>
      <c r="M7498" s="53">
        <v>30776388.227965757</v>
      </c>
    </row>
    <row r="7499" spans="1:13" x14ac:dyDescent="0.4">
      <c r="A7499" s="54"/>
      <c r="B7499" s="55">
        <v>7481</v>
      </c>
      <c r="C7499" s="55">
        <v>0</v>
      </c>
      <c r="D7499" s="55">
        <v>0</v>
      </c>
      <c r="E7499" s="55">
        <v>0</v>
      </c>
      <c r="F7499" s="55">
        <v>0</v>
      </c>
      <c r="G7499" s="55">
        <v>0</v>
      </c>
      <c r="H7499" s="55">
        <v>0</v>
      </c>
      <c r="I7499" s="55">
        <v>16010547.436332598</v>
      </c>
      <c r="J7499" s="55">
        <v>0</v>
      </c>
      <c r="K7499" s="55">
        <v>0</v>
      </c>
      <c r="L7499" s="55">
        <v>0</v>
      </c>
      <c r="M7499" s="56">
        <v>16010547.436332598</v>
      </c>
    </row>
    <row r="7500" spans="1:13" x14ac:dyDescent="0.4">
      <c r="A7500" s="51"/>
      <c r="B7500" s="52">
        <v>7482</v>
      </c>
      <c r="C7500" s="52">
        <v>0</v>
      </c>
      <c r="D7500" s="52">
        <v>0</v>
      </c>
      <c r="E7500" s="52">
        <v>0</v>
      </c>
      <c r="F7500" s="52">
        <v>0</v>
      </c>
      <c r="G7500" s="52">
        <v>0</v>
      </c>
      <c r="H7500" s="52">
        <v>0</v>
      </c>
      <c r="I7500" s="52">
        <v>0</v>
      </c>
      <c r="J7500" s="52">
        <v>9816646.170085974</v>
      </c>
      <c r="K7500" s="52">
        <v>0</v>
      </c>
      <c r="L7500" s="52">
        <v>24848182.192068744</v>
      </c>
      <c r="M7500" s="53">
        <v>24848182.192068744</v>
      </c>
    </row>
    <row r="7501" spans="1:13" x14ac:dyDescent="0.4">
      <c r="A7501" s="54"/>
      <c r="B7501" s="55">
        <v>7483</v>
      </c>
      <c r="C7501" s="55">
        <v>0</v>
      </c>
      <c r="D7501" s="55">
        <v>0</v>
      </c>
      <c r="E7501" s="55">
        <v>0</v>
      </c>
      <c r="F7501" s="55">
        <v>0</v>
      </c>
      <c r="G7501" s="55">
        <v>0</v>
      </c>
      <c r="H7501" s="55">
        <v>0</v>
      </c>
      <c r="I7501" s="55">
        <v>0</v>
      </c>
      <c r="J7501" s="55">
        <v>0</v>
      </c>
      <c r="K7501" s="55">
        <v>0</v>
      </c>
      <c r="L7501" s="55">
        <v>6310784.5631564157</v>
      </c>
      <c r="M7501" s="56">
        <v>12148034.655652326</v>
      </c>
    </row>
    <row r="7502" spans="1:13" x14ac:dyDescent="0.4">
      <c r="A7502" s="51"/>
      <c r="B7502" s="52">
        <v>7484</v>
      </c>
      <c r="C7502" s="52">
        <v>0</v>
      </c>
      <c r="D7502" s="52">
        <v>0</v>
      </c>
      <c r="E7502" s="52">
        <v>0</v>
      </c>
      <c r="F7502" s="52">
        <v>0</v>
      </c>
      <c r="G7502" s="52">
        <v>0</v>
      </c>
      <c r="H7502" s="52">
        <v>0</v>
      </c>
      <c r="I7502" s="52">
        <v>0</v>
      </c>
      <c r="J7502" s="52">
        <v>0</v>
      </c>
      <c r="K7502" s="52">
        <v>0</v>
      </c>
      <c r="L7502" s="52">
        <v>0</v>
      </c>
      <c r="M7502" s="53">
        <v>0</v>
      </c>
    </row>
    <row r="7503" spans="1:13" x14ac:dyDescent="0.4">
      <c r="A7503" s="54"/>
      <c r="B7503" s="55">
        <v>7485</v>
      </c>
      <c r="C7503" s="55">
        <v>0</v>
      </c>
      <c r="D7503" s="55">
        <v>34057507.169529244</v>
      </c>
      <c r="E7503" s="55">
        <v>0</v>
      </c>
      <c r="F7503" s="55">
        <v>0</v>
      </c>
      <c r="G7503" s="55">
        <v>0</v>
      </c>
      <c r="H7503" s="55">
        <v>0</v>
      </c>
      <c r="I7503" s="55">
        <v>0</v>
      </c>
      <c r="J7503" s="55">
        <v>0</v>
      </c>
      <c r="K7503" s="55">
        <v>0</v>
      </c>
      <c r="L7503" s="55">
        <v>0</v>
      </c>
      <c r="M7503" s="56">
        <v>34057507.169529244</v>
      </c>
    </row>
    <row r="7504" spans="1:13" x14ac:dyDescent="0.4">
      <c r="A7504" s="51"/>
      <c r="B7504" s="52">
        <v>7486</v>
      </c>
      <c r="C7504" s="52">
        <v>0</v>
      </c>
      <c r="D7504" s="52">
        <v>0</v>
      </c>
      <c r="E7504" s="52">
        <v>0</v>
      </c>
      <c r="F7504" s="52">
        <v>0</v>
      </c>
      <c r="G7504" s="52">
        <v>0</v>
      </c>
      <c r="H7504" s="52">
        <v>0</v>
      </c>
      <c r="I7504" s="52">
        <v>0</v>
      </c>
      <c r="J7504" s="52">
        <v>0</v>
      </c>
      <c r="K7504" s="52">
        <v>0</v>
      </c>
      <c r="L7504" s="52">
        <v>8535420.7225840129</v>
      </c>
      <c r="M7504" s="53">
        <v>8535420.7225840129</v>
      </c>
    </row>
    <row r="7505" spans="1:13" x14ac:dyDescent="0.4">
      <c r="A7505" s="54"/>
      <c r="B7505" s="55">
        <v>7487</v>
      </c>
      <c r="C7505" s="55">
        <v>0</v>
      </c>
      <c r="D7505" s="55">
        <v>0</v>
      </c>
      <c r="E7505" s="55">
        <v>0</v>
      </c>
      <c r="F7505" s="55">
        <v>0</v>
      </c>
      <c r="G7505" s="55">
        <v>65568536.6672507</v>
      </c>
      <c r="H7505" s="55">
        <v>0</v>
      </c>
      <c r="I7505" s="55">
        <v>0</v>
      </c>
      <c r="J7505" s="55">
        <v>0</v>
      </c>
      <c r="K7505" s="55">
        <v>11224611.687732998</v>
      </c>
      <c r="L7505" s="55">
        <v>18655650.142958984</v>
      </c>
      <c r="M7505" s="56">
        <v>95448798.497942686</v>
      </c>
    </row>
    <row r="7506" spans="1:13" x14ac:dyDescent="0.4">
      <c r="A7506" s="51"/>
      <c r="B7506" s="52">
        <v>7488</v>
      </c>
      <c r="C7506" s="52">
        <v>0</v>
      </c>
      <c r="D7506" s="52">
        <v>0</v>
      </c>
      <c r="E7506" s="52">
        <v>0</v>
      </c>
      <c r="F7506" s="52">
        <v>0</v>
      </c>
      <c r="G7506" s="52">
        <v>0</v>
      </c>
      <c r="H7506" s="52">
        <v>0</v>
      </c>
      <c r="I7506" s="52">
        <v>0</v>
      </c>
      <c r="J7506" s="52">
        <v>0</v>
      </c>
      <c r="K7506" s="52">
        <v>0</v>
      </c>
      <c r="L7506" s="52">
        <v>0</v>
      </c>
      <c r="M7506" s="53">
        <v>0</v>
      </c>
    </row>
    <row r="7507" spans="1:13" x14ac:dyDescent="0.4">
      <c r="A7507" s="54"/>
      <c r="B7507" s="55">
        <v>7489</v>
      </c>
      <c r="C7507" s="55">
        <v>0</v>
      </c>
      <c r="D7507" s="55">
        <v>0</v>
      </c>
      <c r="E7507" s="55">
        <v>0</v>
      </c>
      <c r="F7507" s="55">
        <v>0</v>
      </c>
      <c r="G7507" s="55">
        <v>0</v>
      </c>
      <c r="H7507" s="55">
        <v>0</v>
      </c>
      <c r="I7507" s="55">
        <v>0</v>
      </c>
      <c r="J7507" s="55">
        <v>0</v>
      </c>
      <c r="K7507" s="55">
        <v>5785023.4307154715</v>
      </c>
      <c r="L7507" s="55">
        <v>0</v>
      </c>
      <c r="M7507" s="56">
        <v>5785023.4307154715</v>
      </c>
    </row>
    <row r="7508" spans="1:13" x14ac:dyDescent="0.4">
      <c r="A7508" s="51"/>
      <c r="B7508" s="52">
        <v>7490</v>
      </c>
      <c r="C7508" s="52">
        <v>7116980.6913940031</v>
      </c>
      <c r="D7508" s="52">
        <v>0</v>
      </c>
      <c r="E7508" s="52">
        <v>0</v>
      </c>
      <c r="F7508" s="52">
        <v>0</v>
      </c>
      <c r="G7508" s="52">
        <v>0</v>
      </c>
      <c r="H7508" s="52">
        <v>0</v>
      </c>
      <c r="I7508" s="52">
        <v>0</v>
      </c>
      <c r="J7508" s="52">
        <v>0</v>
      </c>
      <c r="K7508" s="52">
        <v>0</v>
      </c>
      <c r="L7508" s="52">
        <v>0</v>
      </c>
      <c r="M7508" s="53">
        <v>7116980.6913940031</v>
      </c>
    </row>
    <row r="7509" spans="1:13" x14ac:dyDescent="0.4">
      <c r="A7509" s="54"/>
      <c r="B7509" s="55">
        <v>7491</v>
      </c>
      <c r="C7509" s="55">
        <v>0</v>
      </c>
      <c r="D7509" s="55">
        <v>0</v>
      </c>
      <c r="E7509" s="55">
        <v>0</v>
      </c>
      <c r="F7509" s="55">
        <v>0</v>
      </c>
      <c r="G7509" s="55">
        <v>0</v>
      </c>
      <c r="H7509" s="55">
        <v>0</v>
      </c>
      <c r="I7509" s="55">
        <v>0</v>
      </c>
      <c r="J7509" s="55">
        <v>0</v>
      </c>
      <c r="K7509" s="55">
        <v>0</v>
      </c>
      <c r="L7509" s="55">
        <v>0</v>
      </c>
      <c r="M7509" s="56">
        <v>0</v>
      </c>
    </row>
    <row r="7510" spans="1:13" x14ac:dyDescent="0.4">
      <c r="A7510" s="51"/>
      <c r="B7510" s="52">
        <v>7492</v>
      </c>
      <c r="C7510" s="52">
        <v>0</v>
      </c>
      <c r="D7510" s="52">
        <v>0</v>
      </c>
      <c r="E7510" s="52">
        <v>0</v>
      </c>
      <c r="F7510" s="52">
        <v>0</v>
      </c>
      <c r="G7510" s="52">
        <v>0</v>
      </c>
      <c r="H7510" s="52">
        <v>120755793.27839704</v>
      </c>
      <c r="I7510" s="52">
        <v>0</v>
      </c>
      <c r="J7510" s="52">
        <v>0</v>
      </c>
      <c r="K7510" s="52">
        <v>11367886.610290345</v>
      </c>
      <c r="L7510" s="52">
        <v>0</v>
      </c>
      <c r="M7510" s="53">
        <v>132123679.8886874</v>
      </c>
    </row>
    <row r="7511" spans="1:13" x14ac:dyDescent="0.4">
      <c r="A7511" s="54"/>
      <c r="B7511" s="55">
        <v>7493</v>
      </c>
      <c r="C7511" s="55">
        <v>0</v>
      </c>
      <c r="D7511" s="55">
        <v>0</v>
      </c>
      <c r="E7511" s="55">
        <v>0</v>
      </c>
      <c r="F7511" s="55">
        <v>8648275.085152097</v>
      </c>
      <c r="G7511" s="55">
        <v>0</v>
      </c>
      <c r="H7511" s="55">
        <v>0</v>
      </c>
      <c r="I7511" s="55">
        <v>0</v>
      </c>
      <c r="J7511" s="55">
        <v>0</v>
      </c>
      <c r="K7511" s="55">
        <v>0</v>
      </c>
      <c r="L7511" s="55">
        <v>0</v>
      </c>
      <c r="M7511" s="56">
        <v>8648275.085152097</v>
      </c>
    </row>
    <row r="7512" spans="1:13" x14ac:dyDescent="0.4">
      <c r="A7512" s="51"/>
      <c r="B7512" s="52">
        <v>7494</v>
      </c>
      <c r="C7512" s="52">
        <v>0</v>
      </c>
      <c r="D7512" s="52">
        <v>6722631.2318618745</v>
      </c>
      <c r="E7512" s="52">
        <v>0</v>
      </c>
      <c r="F7512" s="52">
        <v>0</v>
      </c>
      <c r="G7512" s="52">
        <v>0</v>
      </c>
      <c r="H7512" s="52">
        <v>0</v>
      </c>
      <c r="I7512" s="52">
        <v>0</v>
      </c>
      <c r="J7512" s="52">
        <v>0</v>
      </c>
      <c r="K7512" s="52">
        <v>0</v>
      </c>
      <c r="L7512" s="52">
        <v>0</v>
      </c>
      <c r="M7512" s="53">
        <v>43153050.747994691</v>
      </c>
    </row>
    <row r="7513" spans="1:13" x14ac:dyDescent="0.4">
      <c r="A7513" s="54"/>
      <c r="B7513" s="55">
        <v>7495</v>
      </c>
      <c r="C7513" s="55">
        <v>0</v>
      </c>
      <c r="D7513" s="55">
        <v>12271044.904268259</v>
      </c>
      <c r="E7513" s="55">
        <v>30415733.022979829</v>
      </c>
      <c r="F7513" s="55">
        <v>0</v>
      </c>
      <c r="G7513" s="55">
        <v>0</v>
      </c>
      <c r="H7513" s="55">
        <v>0</v>
      </c>
      <c r="I7513" s="55">
        <v>0</v>
      </c>
      <c r="J7513" s="55">
        <v>0</v>
      </c>
      <c r="K7513" s="55">
        <v>0</v>
      </c>
      <c r="L7513" s="55">
        <v>0</v>
      </c>
      <c r="M7513" s="56">
        <v>42686777.927248091</v>
      </c>
    </row>
    <row r="7514" spans="1:13" x14ac:dyDescent="0.4">
      <c r="A7514" s="51"/>
      <c r="B7514" s="52">
        <v>7496</v>
      </c>
      <c r="C7514" s="52">
        <v>0</v>
      </c>
      <c r="D7514" s="52">
        <v>0</v>
      </c>
      <c r="E7514" s="52">
        <v>0</v>
      </c>
      <c r="F7514" s="52">
        <v>0</v>
      </c>
      <c r="G7514" s="52">
        <v>0</v>
      </c>
      <c r="H7514" s="52">
        <v>0</v>
      </c>
      <c r="I7514" s="52">
        <v>14484996.616094228</v>
      </c>
      <c r="J7514" s="52">
        <v>0</v>
      </c>
      <c r="K7514" s="52">
        <v>0</v>
      </c>
      <c r="L7514" s="52">
        <v>0</v>
      </c>
      <c r="M7514" s="53">
        <v>14484996.616094228</v>
      </c>
    </row>
    <row r="7515" spans="1:13" x14ac:dyDescent="0.4">
      <c r="A7515" s="54"/>
      <c r="B7515" s="55">
        <v>7497</v>
      </c>
      <c r="C7515" s="55">
        <v>0</v>
      </c>
      <c r="D7515" s="55">
        <v>0</v>
      </c>
      <c r="E7515" s="55">
        <v>7783757.7242477518</v>
      </c>
      <c r="F7515" s="55">
        <v>0</v>
      </c>
      <c r="G7515" s="55">
        <v>0</v>
      </c>
      <c r="H7515" s="55">
        <v>0</v>
      </c>
      <c r="I7515" s="55">
        <v>0</v>
      </c>
      <c r="J7515" s="55">
        <v>0</v>
      </c>
      <c r="K7515" s="55">
        <v>0</v>
      </c>
      <c r="L7515" s="55">
        <v>0</v>
      </c>
      <c r="M7515" s="56">
        <v>7783757.7242477518</v>
      </c>
    </row>
    <row r="7516" spans="1:13" x14ac:dyDescent="0.4">
      <c r="A7516" s="51"/>
      <c r="B7516" s="52">
        <v>7498</v>
      </c>
      <c r="C7516" s="52">
        <v>0</v>
      </c>
      <c r="D7516" s="52">
        <v>0</v>
      </c>
      <c r="E7516" s="52">
        <v>0</v>
      </c>
      <c r="F7516" s="52">
        <v>0</v>
      </c>
      <c r="G7516" s="52">
        <v>0</v>
      </c>
      <c r="H7516" s="52">
        <v>11457523.940457957</v>
      </c>
      <c r="I7516" s="52">
        <v>0</v>
      </c>
      <c r="J7516" s="52">
        <v>0</v>
      </c>
      <c r="K7516" s="52">
        <v>0</v>
      </c>
      <c r="L7516" s="52">
        <v>6190925.2784974817</v>
      </c>
      <c r="M7516" s="53">
        <v>17648449.218955435</v>
      </c>
    </row>
    <row r="7517" spans="1:13" x14ac:dyDescent="0.4">
      <c r="A7517" s="54"/>
      <c r="B7517" s="55">
        <v>7499</v>
      </c>
      <c r="C7517" s="55">
        <v>0</v>
      </c>
      <c r="D7517" s="55">
        <v>0</v>
      </c>
      <c r="E7517" s="55">
        <v>0</v>
      </c>
      <c r="F7517" s="55">
        <v>48305865.506967545</v>
      </c>
      <c r="G7517" s="55">
        <v>0</v>
      </c>
      <c r="H7517" s="55">
        <v>0</v>
      </c>
      <c r="I7517" s="55">
        <v>0</v>
      </c>
      <c r="J7517" s="55">
        <v>0</v>
      </c>
      <c r="K7517" s="55">
        <v>0</v>
      </c>
      <c r="L7517" s="55">
        <v>0</v>
      </c>
      <c r="M7517" s="56">
        <v>48305865.506967545</v>
      </c>
    </row>
    <row r="7518" spans="1:13" x14ac:dyDescent="0.4">
      <c r="A7518" s="51"/>
      <c r="B7518" s="52">
        <v>7500</v>
      </c>
      <c r="C7518" s="52">
        <v>0</v>
      </c>
      <c r="D7518" s="52">
        <v>0</v>
      </c>
      <c r="E7518" s="52">
        <v>0</v>
      </c>
      <c r="F7518" s="52">
        <v>0</v>
      </c>
      <c r="G7518" s="52">
        <v>0</v>
      </c>
      <c r="H7518" s="52">
        <v>0</v>
      </c>
      <c r="I7518" s="52">
        <v>0</v>
      </c>
      <c r="J7518" s="52">
        <v>0</v>
      </c>
      <c r="K7518" s="52">
        <v>0</v>
      </c>
      <c r="L7518" s="52">
        <v>15442813.310388202</v>
      </c>
      <c r="M7518" s="53">
        <v>15442813.310388202</v>
      </c>
    </row>
    <row r="7519" spans="1:13" x14ac:dyDescent="0.4">
      <c r="A7519" s="54"/>
      <c r="B7519" s="55">
        <v>7501</v>
      </c>
      <c r="C7519" s="55">
        <v>0</v>
      </c>
      <c r="D7519" s="55">
        <v>0</v>
      </c>
      <c r="E7519" s="55">
        <v>0</v>
      </c>
      <c r="F7519" s="55">
        <v>0</v>
      </c>
      <c r="G7519" s="55">
        <v>0</v>
      </c>
      <c r="H7519" s="55">
        <v>0</v>
      </c>
      <c r="I7519" s="55">
        <v>0</v>
      </c>
      <c r="J7519" s="55">
        <v>0</v>
      </c>
      <c r="K7519" s="55">
        <v>0</v>
      </c>
      <c r="L7519" s="55">
        <v>0</v>
      </c>
      <c r="M7519" s="56">
        <v>0</v>
      </c>
    </row>
    <row r="7520" spans="1:13" x14ac:dyDescent="0.4">
      <c r="A7520" s="51"/>
      <c r="B7520" s="52">
        <v>7502</v>
      </c>
      <c r="C7520" s="52">
        <v>77547354.234034717</v>
      </c>
      <c r="D7520" s="52">
        <v>0</v>
      </c>
      <c r="E7520" s="52">
        <v>0</v>
      </c>
      <c r="F7520" s="52">
        <v>0</v>
      </c>
      <c r="G7520" s="52">
        <v>0</v>
      </c>
      <c r="H7520" s="52">
        <v>0</v>
      </c>
      <c r="I7520" s="52">
        <v>0</v>
      </c>
      <c r="J7520" s="52">
        <v>0</v>
      </c>
      <c r="K7520" s="52">
        <v>0</v>
      </c>
      <c r="L7520" s="52">
        <v>0</v>
      </c>
      <c r="M7520" s="53">
        <v>77547354.234034717</v>
      </c>
    </row>
    <row r="7521" spans="1:13" x14ac:dyDescent="0.4">
      <c r="A7521" s="54"/>
      <c r="B7521" s="55">
        <v>7503</v>
      </c>
      <c r="C7521" s="55">
        <v>0</v>
      </c>
      <c r="D7521" s="55">
        <v>0</v>
      </c>
      <c r="E7521" s="55">
        <v>12664039.763592774</v>
      </c>
      <c r="F7521" s="55">
        <v>0</v>
      </c>
      <c r="G7521" s="55">
        <v>0</v>
      </c>
      <c r="H7521" s="55">
        <v>0</v>
      </c>
      <c r="I7521" s="55">
        <v>0</v>
      </c>
      <c r="J7521" s="55">
        <v>0</v>
      </c>
      <c r="K7521" s="55">
        <v>0</v>
      </c>
      <c r="L7521" s="55">
        <v>0</v>
      </c>
      <c r="M7521" s="56">
        <v>12664039.763592774</v>
      </c>
    </row>
    <row r="7522" spans="1:13" x14ac:dyDescent="0.4">
      <c r="A7522" s="51"/>
      <c r="B7522" s="52">
        <v>7504</v>
      </c>
      <c r="C7522" s="52">
        <v>0</v>
      </c>
      <c r="D7522" s="52">
        <v>0</v>
      </c>
      <c r="E7522" s="52">
        <v>0</v>
      </c>
      <c r="F7522" s="52">
        <v>0</v>
      </c>
      <c r="G7522" s="52">
        <v>0</v>
      </c>
      <c r="H7522" s="52">
        <v>19124280.337440245</v>
      </c>
      <c r="I7522" s="52">
        <v>0</v>
      </c>
      <c r="J7522" s="52">
        <v>0</v>
      </c>
      <c r="K7522" s="52">
        <v>0</v>
      </c>
      <c r="L7522" s="52">
        <v>0</v>
      </c>
      <c r="M7522" s="53">
        <v>19124280.337440245</v>
      </c>
    </row>
    <row r="7523" spans="1:13" x14ac:dyDescent="0.4">
      <c r="A7523" s="54"/>
      <c r="B7523" s="55">
        <v>7505</v>
      </c>
      <c r="C7523" s="55">
        <v>0</v>
      </c>
      <c r="D7523" s="55">
        <v>0</v>
      </c>
      <c r="E7523" s="55">
        <v>0</v>
      </c>
      <c r="F7523" s="55">
        <v>6800579.8375231409</v>
      </c>
      <c r="G7523" s="55">
        <v>0</v>
      </c>
      <c r="H7523" s="55">
        <v>0</v>
      </c>
      <c r="I7523" s="55">
        <v>0</v>
      </c>
      <c r="J7523" s="55">
        <v>0</v>
      </c>
      <c r="K7523" s="55">
        <v>0</v>
      </c>
      <c r="L7523" s="55">
        <v>0</v>
      </c>
      <c r="M7523" s="56">
        <v>6800579.8375231409</v>
      </c>
    </row>
    <row r="7524" spans="1:13" x14ac:dyDescent="0.4">
      <c r="A7524" s="51"/>
      <c r="B7524" s="52">
        <v>7506</v>
      </c>
      <c r="C7524" s="52">
        <v>0</v>
      </c>
      <c r="D7524" s="52">
        <v>0</v>
      </c>
      <c r="E7524" s="52">
        <v>0</v>
      </c>
      <c r="F7524" s="52">
        <v>0</v>
      </c>
      <c r="G7524" s="52">
        <v>0</v>
      </c>
      <c r="H7524" s="52">
        <v>0</v>
      </c>
      <c r="I7524" s="52">
        <v>8505110.7531039417</v>
      </c>
      <c r="J7524" s="52">
        <v>0</v>
      </c>
      <c r="K7524" s="52">
        <v>0</v>
      </c>
      <c r="L7524" s="52">
        <v>0</v>
      </c>
      <c r="M7524" s="53">
        <v>8505110.7531039417</v>
      </c>
    </row>
    <row r="7525" spans="1:13" x14ac:dyDescent="0.4">
      <c r="A7525" s="54"/>
      <c r="B7525" s="55">
        <v>7507</v>
      </c>
      <c r="C7525" s="55">
        <v>0</v>
      </c>
      <c r="D7525" s="55">
        <v>0</v>
      </c>
      <c r="E7525" s="55">
        <v>0</v>
      </c>
      <c r="F7525" s="55">
        <v>0</v>
      </c>
      <c r="G7525" s="55">
        <v>0</v>
      </c>
      <c r="H7525" s="55">
        <v>0</v>
      </c>
      <c r="I7525" s="55">
        <v>9670930.2529998161</v>
      </c>
      <c r="J7525" s="55">
        <v>0</v>
      </c>
      <c r="K7525" s="55">
        <v>0</v>
      </c>
      <c r="L7525" s="55">
        <v>0</v>
      </c>
      <c r="M7525" s="56">
        <v>9670930.2529998161</v>
      </c>
    </row>
    <row r="7526" spans="1:13" x14ac:dyDescent="0.4">
      <c r="A7526" s="51"/>
      <c r="B7526" s="52">
        <v>7508</v>
      </c>
      <c r="C7526" s="52">
        <v>0</v>
      </c>
      <c r="D7526" s="52">
        <v>0</v>
      </c>
      <c r="E7526" s="52">
        <v>0</v>
      </c>
      <c r="F7526" s="52">
        <v>0</v>
      </c>
      <c r="G7526" s="52">
        <v>0</v>
      </c>
      <c r="H7526" s="52">
        <v>0</v>
      </c>
      <c r="I7526" s="52">
        <v>8961176.6003562883</v>
      </c>
      <c r="J7526" s="52">
        <v>0</v>
      </c>
      <c r="K7526" s="52">
        <v>0</v>
      </c>
      <c r="L7526" s="52">
        <v>21425600.014346093</v>
      </c>
      <c r="M7526" s="53">
        <v>30386776.614702381</v>
      </c>
    </row>
    <row r="7527" spans="1:13" x14ac:dyDescent="0.4">
      <c r="A7527" s="54"/>
      <c r="B7527" s="55">
        <v>7509</v>
      </c>
      <c r="C7527" s="55">
        <v>0</v>
      </c>
      <c r="D7527" s="55">
        <v>0</v>
      </c>
      <c r="E7527" s="55">
        <v>0</v>
      </c>
      <c r="F7527" s="55">
        <v>0</v>
      </c>
      <c r="G7527" s="55">
        <v>0</v>
      </c>
      <c r="H7527" s="55">
        <v>0</v>
      </c>
      <c r="I7527" s="55">
        <v>0</v>
      </c>
      <c r="J7527" s="55">
        <v>0</v>
      </c>
      <c r="K7527" s="55">
        <v>0</v>
      </c>
      <c r="L7527" s="55">
        <v>0</v>
      </c>
      <c r="M7527" s="56">
        <v>0</v>
      </c>
    </row>
    <row r="7528" spans="1:13" x14ac:dyDescent="0.4">
      <c r="A7528" s="51"/>
      <c r="B7528" s="52">
        <v>7510</v>
      </c>
      <c r="C7528" s="52">
        <v>5900415.9841236779</v>
      </c>
      <c r="D7528" s="52">
        <v>0</v>
      </c>
      <c r="E7528" s="52">
        <v>0</v>
      </c>
      <c r="F7528" s="52">
        <v>0</v>
      </c>
      <c r="G7528" s="52">
        <v>0</v>
      </c>
      <c r="H7528" s="52">
        <v>0</v>
      </c>
      <c r="I7528" s="52">
        <v>0</v>
      </c>
      <c r="J7528" s="52">
        <v>0</v>
      </c>
      <c r="K7528" s="52">
        <v>0</v>
      </c>
      <c r="L7528" s="52">
        <v>0</v>
      </c>
      <c r="M7528" s="53">
        <v>5900415.9841236779</v>
      </c>
    </row>
    <row r="7529" spans="1:13" x14ac:dyDescent="0.4">
      <c r="A7529" s="54"/>
      <c r="B7529" s="55">
        <v>7511</v>
      </c>
      <c r="C7529" s="55">
        <v>0</v>
      </c>
      <c r="D7529" s="55">
        <v>0</v>
      </c>
      <c r="E7529" s="55">
        <v>0</v>
      </c>
      <c r="F7529" s="55">
        <v>0</v>
      </c>
      <c r="G7529" s="55">
        <v>0</v>
      </c>
      <c r="H7529" s="55">
        <v>6881566.269734174</v>
      </c>
      <c r="I7529" s="55">
        <v>0</v>
      </c>
      <c r="J7529" s="55">
        <v>0</v>
      </c>
      <c r="K7529" s="55">
        <v>0</v>
      </c>
      <c r="L7529" s="55">
        <v>0</v>
      </c>
      <c r="M7529" s="56">
        <v>6881566.269734174</v>
      </c>
    </row>
    <row r="7530" spans="1:13" x14ac:dyDescent="0.4">
      <c r="A7530" s="51"/>
      <c r="B7530" s="52">
        <v>7512</v>
      </c>
      <c r="C7530" s="52">
        <v>0</v>
      </c>
      <c r="D7530" s="52">
        <v>0</v>
      </c>
      <c r="E7530" s="52">
        <v>0</v>
      </c>
      <c r="F7530" s="52">
        <v>0</v>
      </c>
      <c r="G7530" s="52">
        <v>0</v>
      </c>
      <c r="H7530" s="52">
        <v>0</v>
      </c>
      <c r="I7530" s="52">
        <v>0</v>
      </c>
      <c r="J7530" s="52">
        <v>0</v>
      </c>
      <c r="K7530" s="52">
        <v>0</v>
      </c>
      <c r="L7530" s="52">
        <v>11522784.213964837</v>
      </c>
      <c r="M7530" s="53">
        <v>11522784.213964837</v>
      </c>
    </row>
    <row r="7531" spans="1:13" x14ac:dyDescent="0.4">
      <c r="A7531" s="54"/>
      <c r="B7531" s="55">
        <v>7513</v>
      </c>
      <c r="C7531" s="55">
        <v>0</v>
      </c>
      <c r="D7531" s="55">
        <v>0</v>
      </c>
      <c r="E7531" s="55">
        <v>0</v>
      </c>
      <c r="F7531" s="55">
        <v>0</v>
      </c>
      <c r="G7531" s="55">
        <v>0</v>
      </c>
      <c r="H7531" s="55">
        <v>0</v>
      </c>
      <c r="I7531" s="55">
        <v>0</v>
      </c>
      <c r="J7531" s="55">
        <v>0</v>
      </c>
      <c r="K7531" s="55">
        <v>0</v>
      </c>
      <c r="L7531" s="55">
        <v>5941075.1734200353</v>
      </c>
      <c r="M7531" s="56">
        <v>5941075.1734200353</v>
      </c>
    </row>
    <row r="7532" spans="1:13" x14ac:dyDescent="0.4">
      <c r="A7532" s="51"/>
      <c r="B7532" s="52">
        <v>7514</v>
      </c>
      <c r="C7532" s="52">
        <v>0</v>
      </c>
      <c r="D7532" s="52">
        <v>0</v>
      </c>
      <c r="E7532" s="52">
        <v>0</v>
      </c>
      <c r="F7532" s="52">
        <v>53966444.841012523</v>
      </c>
      <c r="G7532" s="52">
        <v>0</v>
      </c>
      <c r="H7532" s="52">
        <v>0</v>
      </c>
      <c r="I7532" s="52">
        <v>48597465.53073398</v>
      </c>
      <c r="J7532" s="52">
        <v>12236285.981379263</v>
      </c>
      <c r="K7532" s="52">
        <v>0</v>
      </c>
      <c r="L7532" s="52">
        <v>0</v>
      </c>
      <c r="M7532" s="53">
        <v>102563910.37174653</v>
      </c>
    </row>
    <row r="7533" spans="1:13" x14ac:dyDescent="0.4">
      <c r="A7533" s="54"/>
      <c r="B7533" s="55">
        <v>7515</v>
      </c>
      <c r="C7533" s="55">
        <v>0</v>
      </c>
      <c r="D7533" s="55">
        <v>0</v>
      </c>
      <c r="E7533" s="55">
        <v>0</v>
      </c>
      <c r="F7533" s="55">
        <v>0</v>
      </c>
      <c r="G7533" s="55">
        <v>0</v>
      </c>
      <c r="H7533" s="55">
        <v>0</v>
      </c>
      <c r="I7533" s="55">
        <v>0</v>
      </c>
      <c r="J7533" s="55">
        <v>0</v>
      </c>
      <c r="K7533" s="55">
        <v>0</v>
      </c>
      <c r="L7533" s="55">
        <v>0</v>
      </c>
      <c r="M7533" s="56">
        <v>5803789.3820892908</v>
      </c>
    </row>
    <row r="7534" spans="1:13" x14ac:dyDescent="0.4">
      <c r="A7534" s="51"/>
      <c r="B7534" s="52">
        <v>7516</v>
      </c>
      <c r="C7534" s="52">
        <v>0</v>
      </c>
      <c r="D7534" s="52">
        <v>0</v>
      </c>
      <c r="E7534" s="52">
        <v>0</v>
      </c>
      <c r="F7534" s="52">
        <v>13790784.505097156</v>
      </c>
      <c r="G7534" s="52">
        <v>0</v>
      </c>
      <c r="H7534" s="52">
        <v>0</v>
      </c>
      <c r="I7534" s="52">
        <v>0</v>
      </c>
      <c r="J7534" s="52">
        <v>0</v>
      </c>
      <c r="K7534" s="52">
        <v>0</v>
      </c>
      <c r="L7534" s="52">
        <v>0</v>
      </c>
      <c r="M7534" s="53">
        <v>13790784.505097156</v>
      </c>
    </row>
    <row r="7535" spans="1:13" x14ac:dyDescent="0.4">
      <c r="A7535" s="54"/>
      <c r="B7535" s="55">
        <v>7517</v>
      </c>
      <c r="C7535" s="55">
        <v>0</v>
      </c>
      <c r="D7535" s="55">
        <v>0</v>
      </c>
      <c r="E7535" s="55">
        <v>0</v>
      </c>
      <c r="F7535" s="55">
        <v>0</v>
      </c>
      <c r="G7535" s="55">
        <v>0</v>
      </c>
      <c r="H7535" s="55">
        <v>0</v>
      </c>
      <c r="I7535" s="55">
        <v>0</v>
      </c>
      <c r="J7535" s="55">
        <v>0</v>
      </c>
      <c r="K7535" s="55">
        <v>0</v>
      </c>
      <c r="L7535" s="55">
        <v>0</v>
      </c>
      <c r="M7535" s="56">
        <v>0</v>
      </c>
    </row>
    <row r="7536" spans="1:13" x14ac:dyDescent="0.4">
      <c r="A7536" s="51"/>
      <c r="B7536" s="52">
        <v>7518</v>
      </c>
      <c r="C7536" s="52">
        <v>0</v>
      </c>
      <c r="D7536" s="52">
        <v>0</v>
      </c>
      <c r="E7536" s="52">
        <v>0</v>
      </c>
      <c r="F7536" s="52">
        <v>0</v>
      </c>
      <c r="G7536" s="52">
        <v>0</v>
      </c>
      <c r="H7536" s="52">
        <v>0</v>
      </c>
      <c r="I7536" s="52">
        <v>0</v>
      </c>
      <c r="J7536" s="52">
        <v>0</v>
      </c>
      <c r="K7536" s="52">
        <v>0</v>
      </c>
      <c r="L7536" s="52">
        <v>0</v>
      </c>
      <c r="M7536" s="53">
        <v>32792838.378629632</v>
      </c>
    </row>
    <row r="7537" spans="1:13" x14ac:dyDescent="0.4">
      <c r="A7537" s="54"/>
      <c r="B7537" s="55">
        <v>7519</v>
      </c>
      <c r="C7537" s="55">
        <v>0</v>
      </c>
      <c r="D7537" s="55">
        <v>8404059.9504426494</v>
      </c>
      <c r="E7537" s="55">
        <v>0</v>
      </c>
      <c r="F7537" s="55">
        <v>0</v>
      </c>
      <c r="G7537" s="55">
        <v>0</v>
      </c>
      <c r="H7537" s="55">
        <v>0</v>
      </c>
      <c r="I7537" s="55">
        <v>0</v>
      </c>
      <c r="J7537" s="55">
        <v>0</v>
      </c>
      <c r="K7537" s="55">
        <v>0</v>
      </c>
      <c r="L7537" s="55">
        <v>0</v>
      </c>
      <c r="M7537" s="56">
        <v>21003903.095047913</v>
      </c>
    </row>
    <row r="7538" spans="1:13" x14ac:dyDescent="0.4">
      <c r="A7538" s="51"/>
      <c r="B7538" s="52">
        <v>7520</v>
      </c>
      <c r="C7538" s="52">
        <v>0</v>
      </c>
      <c r="D7538" s="52">
        <v>0</v>
      </c>
      <c r="E7538" s="52">
        <v>0</v>
      </c>
      <c r="F7538" s="52">
        <v>0</v>
      </c>
      <c r="G7538" s="52">
        <v>0</v>
      </c>
      <c r="H7538" s="52">
        <v>0</v>
      </c>
      <c r="I7538" s="52">
        <v>0</v>
      </c>
      <c r="J7538" s="52">
        <v>0</v>
      </c>
      <c r="K7538" s="52">
        <v>13158603.032351414</v>
      </c>
      <c r="L7538" s="52">
        <v>0</v>
      </c>
      <c r="M7538" s="53">
        <v>22543830.290568091</v>
      </c>
    </row>
    <row r="7539" spans="1:13" x14ac:dyDescent="0.4">
      <c r="A7539" s="54"/>
      <c r="B7539" s="55">
        <v>7521</v>
      </c>
      <c r="C7539" s="55">
        <v>0</v>
      </c>
      <c r="D7539" s="55">
        <v>11187715.728397569</v>
      </c>
      <c r="E7539" s="55">
        <v>0</v>
      </c>
      <c r="F7539" s="55">
        <v>0</v>
      </c>
      <c r="G7539" s="55">
        <v>0</v>
      </c>
      <c r="H7539" s="55">
        <v>0</v>
      </c>
      <c r="I7539" s="55">
        <v>0</v>
      </c>
      <c r="J7539" s="55">
        <v>0</v>
      </c>
      <c r="K7539" s="55">
        <v>0</v>
      </c>
      <c r="L7539" s="55">
        <v>0</v>
      </c>
      <c r="M7539" s="56">
        <v>11187715.728397569</v>
      </c>
    </row>
    <row r="7540" spans="1:13" x14ac:dyDescent="0.4">
      <c r="A7540" s="51"/>
      <c r="B7540" s="52">
        <v>7522</v>
      </c>
      <c r="C7540" s="52">
        <v>0</v>
      </c>
      <c r="D7540" s="52">
        <v>0</v>
      </c>
      <c r="E7540" s="52">
        <v>0</v>
      </c>
      <c r="F7540" s="52">
        <v>0</v>
      </c>
      <c r="G7540" s="52">
        <v>0</v>
      </c>
      <c r="H7540" s="52">
        <v>0</v>
      </c>
      <c r="I7540" s="52">
        <v>0</v>
      </c>
      <c r="J7540" s="52">
        <v>0</v>
      </c>
      <c r="K7540" s="52">
        <v>0</v>
      </c>
      <c r="L7540" s="52">
        <v>0</v>
      </c>
      <c r="M7540" s="53">
        <v>0</v>
      </c>
    </row>
    <row r="7541" spans="1:13" x14ac:dyDescent="0.4">
      <c r="A7541" s="54"/>
      <c r="B7541" s="55">
        <v>7523</v>
      </c>
      <c r="C7541" s="55">
        <v>0</v>
      </c>
      <c r="D7541" s="55">
        <v>0</v>
      </c>
      <c r="E7541" s="55">
        <v>0</v>
      </c>
      <c r="F7541" s="55">
        <v>0</v>
      </c>
      <c r="G7541" s="55">
        <v>0</v>
      </c>
      <c r="H7541" s="55">
        <v>0</v>
      </c>
      <c r="I7541" s="55">
        <v>0</v>
      </c>
      <c r="J7541" s="55">
        <v>0</v>
      </c>
      <c r="K7541" s="55">
        <v>0</v>
      </c>
      <c r="L7541" s="55">
        <v>0</v>
      </c>
      <c r="M7541" s="56">
        <v>24206758.006767359</v>
      </c>
    </row>
    <row r="7542" spans="1:13" x14ac:dyDescent="0.4">
      <c r="A7542" s="51"/>
      <c r="B7542" s="52">
        <v>7524</v>
      </c>
      <c r="C7542" s="52">
        <v>0</v>
      </c>
      <c r="D7542" s="52">
        <v>0</v>
      </c>
      <c r="E7542" s="52">
        <v>0</v>
      </c>
      <c r="F7542" s="52">
        <v>0</v>
      </c>
      <c r="G7542" s="52">
        <v>0</v>
      </c>
      <c r="H7542" s="52">
        <v>0</v>
      </c>
      <c r="I7542" s="52">
        <v>0</v>
      </c>
      <c r="J7542" s="52">
        <v>0</v>
      </c>
      <c r="K7542" s="52">
        <v>0</v>
      </c>
      <c r="L7542" s="52">
        <v>0</v>
      </c>
      <c r="M7542" s="53">
        <v>0</v>
      </c>
    </row>
    <row r="7543" spans="1:13" x14ac:dyDescent="0.4">
      <c r="A7543" s="54"/>
      <c r="B7543" s="55">
        <v>7525</v>
      </c>
      <c r="C7543" s="55">
        <v>0</v>
      </c>
      <c r="D7543" s="55">
        <v>0</v>
      </c>
      <c r="E7543" s="55">
        <v>0</v>
      </c>
      <c r="F7543" s="55">
        <v>0</v>
      </c>
      <c r="G7543" s="55">
        <v>60878394.637039311</v>
      </c>
      <c r="H7543" s="55">
        <v>0</v>
      </c>
      <c r="I7543" s="55">
        <v>0</v>
      </c>
      <c r="J7543" s="55">
        <v>0</v>
      </c>
      <c r="K7543" s="55">
        <v>0</v>
      </c>
      <c r="L7543" s="55">
        <v>6522508.5312717892</v>
      </c>
      <c r="M7543" s="56">
        <v>74274739.559334457</v>
      </c>
    </row>
    <row r="7544" spans="1:13" x14ac:dyDescent="0.4">
      <c r="A7544" s="51"/>
      <c r="B7544" s="52">
        <v>7526</v>
      </c>
      <c r="C7544" s="52">
        <v>0</v>
      </c>
      <c r="D7544" s="52">
        <v>0</v>
      </c>
      <c r="E7544" s="52">
        <v>0</v>
      </c>
      <c r="F7544" s="52">
        <v>0</v>
      </c>
      <c r="G7544" s="52">
        <v>0</v>
      </c>
      <c r="H7544" s="52">
        <v>0</v>
      </c>
      <c r="I7544" s="52">
        <v>0</v>
      </c>
      <c r="J7544" s="52">
        <v>0</v>
      </c>
      <c r="K7544" s="52">
        <v>0</v>
      </c>
      <c r="L7544" s="52">
        <v>0</v>
      </c>
      <c r="M7544" s="53">
        <v>0</v>
      </c>
    </row>
    <row r="7545" spans="1:13" x14ac:dyDescent="0.4">
      <c r="A7545" s="54"/>
      <c r="B7545" s="55">
        <v>7527</v>
      </c>
      <c r="C7545" s="55">
        <v>0</v>
      </c>
      <c r="D7545" s="55">
        <v>0</v>
      </c>
      <c r="E7545" s="55">
        <v>0</v>
      </c>
      <c r="F7545" s="55">
        <v>0</v>
      </c>
      <c r="G7545" s="55">
        <v>0</v>
      </c>
      <c r="H7545" s="55">
        <v>0</v>
      </c>
      <c r="I7545" s="55">
        <v>10640754.95710931</v>
      </c>
      <c r="J7545" s="55">
        <v>0</v>
      </c>
      <c r="K7545" s="55">
        <v>16087318.667569635</v>
      </c>
      <c r="L7545" s="55">
        <v>0</v>
      </c>
      <c r="M7545" s="56">
        <v>26728073.624678947</v>
      </c>
    </row>
    <row r="7546" spans="1:13" x14ac:dyDescent="0.4">
      <c r="A7546" s="51"/>
      <c r="B7546" s="52">
        <v>7528</v>
      </c>
      <c r="C7546" s="52">
        <v>5849352.6577452617</v>
      </c>
      <c r="D7546" s="52">
        <v>0</v>
      </c>
      <c r="E7546" s="52">
        <v>0</v>
      </c>
      <c r="F7546" s="52">
        <v>0</v>
      </c>
      <c r="G7546" s="52">
        <v>0</v>
      </c>
      <c r="H7546" s="52">
        <v>0</v>
      </c>
      <c r="I7546" s="52">
        <v>0</v>
      </c>
      <c r="J7546" s="52">
        <v>0</v>
      </c>
      <c r="K7546" s="52">
        <v>0</v>
      </c>
      <c r="L7546" s="52">
        <v>0</v>
      </c>
      <c r="M7546" s="53">
        <v>5849352.6577452617</v>
      </c>
    </row>
    <row r="7547" spans="1:13" x14ac:dyDescent="0.4">
      <c r="A7547" s="54"/>
      <c r="B7547" s="55">
        <v>7529</v>
      </c>
      <c r="C7547" s="55">
        <v>0</v>
      </c>
      <c r="D7547" s="55">
        <v>0</v>
      </c>
      <c r="E7547" s="55">
        <v>0</v>
      </c>
      <c r="F7547" s="55">
        <v>0</v>
      </c>
      <c r="G7547" s="55">
        <v>0</v>
      </c>
      <c r="H7547" s="55">
        <v>0</v>
      </c>
      <c r="I7547" s="55">
        <v>0</v>
      </c>
      <c r="J7547" s="55">
        <v>0</v>
      </c>
      <c r="K7547" s="55">
        <v>0</v>
      </c>
      <c r="L7547" s="55">
        <v>32077643.019107256</v>
      </c>
      <c r="M7547" s="56">
        <v>32077643.019107256</v>
      </c>
    </row>
    <row r="7548" spans="1:13" x14ac:dyDescent="0.4">
      <c r="A7548" s="51"/>
      <c r="B7548" s="52">
        <v>7530</v>
      </c>
      <c r="C7548" s="52">
        <v>0</v>
      </c>
      <c r="D7548" s="52">
        <v>0</v>
      </c>
      <c r="E7548" s="52">
        <v>0</v>
      </c>
      <c r="F7548" s="52">
        <v>0</v>
      </c>
      <c r="G7548" s="52">
        <v>23505766.435623087</v>
      </c>
      <c r="H7548" s="52">
        <v>0</v>
      </c>
      <c r="I7548" s="52">
        <v>0</v>
      </c>
      <c r="J7548" s="52">
        <v>6512322.8600322902</v>
      </c>
      <c r="K7548" s="52">
        <v>0</v>
      </c>
      <c r="L7548" s="52">
        <v>0</v>
      </c>
      <c r="M7548" s="53">
        <v>23505766.435623087</v>
      </c>
    </row>
    <row r="7549" spans="1:13" x14ac:dyDescent="0.4">
      <c r="A7549" s="54"/>
      <c r="B7549" s="55">
        <v>7531</v>
      </c>
      <c r="C7549" s="55">
        <v>0</v>
      </c>
      <c r="D7549" s="55">
        <v>0</v>
      </c>
      <c r="E7549" s="55">
        <v>0</v>
      </c>
      <c r="F7549" s="55">
        <v>0</v>
      </c>
      <c r="G7549" s="55">
        <v>0</v>
      </c>
      <c r="H7549" s="55">
        <v>0</v>
      </c>
      <c r="I7549" s="55">
        <v>0</v>
      </c>
      <c r="J7549" s="55">
        <v>0</v>
      </c>
      <c r="K7549" s="55">
        <v>45918587.9972528</v>
      </c>
      <c r="L7549" s="55">
        <v>0</v>
      </c>
      <c r="M7549" s="56">
        <v>45918587.9972528</v>
      </c>
    </row>
    <row r="7550" spans="1:13" x14ac:dyDescent="0.4">
      <c r="A7550" s="51"/>
      <c r="B7550" s="52">
        <v>7532</v>
      </c>
      <c r="C7550" s="52">
        <v>6727383.022098274</v>
      </c>
      <c r="D7550" s="52">
        <v>0</v>
      </c>
      <c r="E7550" s="52">
        <v>0</v>
      </c>
      <c r="F7550" s="52">
        <v>0</v>
      </c>
      <c r="G7550" s="52">
        <v>0</v>
      </c>
      <c r="H7550" s="52">
        <v>0</v>
      </c>
      <c r="I7550" s="52">
        <v>0</v>
      </c>
      <c r="J7550" s="52">
        <v>0</v>
      </c>
      <c r="K7550" s="52">
        <v>0</v>
      </c>
      <c r="L7550" s="52">
        <v>0</v>
      </c>
      <c r="M7550" s="53">
        <v>6727383.022098274</v>
      </c>
    </row>
    <row r="7551" spans="1:13" x14ac:dyDescent="0.4">
      <c r="A7551" s="54"/>
      <c r="B7551" s="55">
        <v>7533</v>
      </c>
      <c r="C7551" s="55">
        <v>0</v>
      </c>
      <c r="D7551" s="55">
        <v>0</v>
      </c>
      <c r="E7551" s="55">
        <v>0</v>
      </c>
      <c r="F7551" s="55">
        <v>0</v>
      </c>
      <c r="G7551" s="55">
        <v>0</v>
      </c>
      <c r="H7551" s="55">
        <v>0</v>
      </c>
      <c r="I7551" s="55">
        <v>0</v>
      </c>
      <c r="J7551" s="55">
        <v>0</v>
      </c>
      <c r="K7551" s="55">
        <v>0</v>
      </c>
      <c r="L7551" s="55">
        <v>0</v>
      </c>
      <c r="M7551" s="56">
        <v>13566919.378754506</v>
      </c>
    </row>
    <row r="7552" spans="1:13" x14ac:dyDescent="0.4">
      <c r="A7552" s="51"/>
      <c r="B7552" s="52">
        <v>7534</v>
      </c>
      <c r="C7552" s="52">
        <v>0</v>
      </c>
      <c r="D7552" s="52">
        <v>0</v>
      </c>
      <c r="E7552" s="52">
        <v>0</v>
      </c>
      <c r="F7552" s="52">
        <v>0</v>
      </c>
      <c r="G7552" s="52">
        <v>0</v>
      </c>
      <c r="H7552" s="52">
        <v>0</v>
      </c>
      <c r="I7552" s="52">
        <v>0</v>
      </c>
      <c r="J7552" s="52">
        <v>0</v>
      </c>
      <c r="K7552" s="52">
        <v>9016410.468752766</v>
      </c>
      <c r="L7552" s="52">
        <v>0</v>
      </c>
      <c r="M7552" s="53">
        <v>9016410.468752766</v>
      </c>
    </row>
    <row r="7553" spans="1:13" x14ac:dyDescent="0.4">
      <c r="A7553" s="54"/>
      <c r="B7553" s="55">
        <v>7535</v>
      </c>
      <c r="C7553" s="55">
        <v>0</v>
      </c>
      <c r="D7553" s="55">
        <v>0</v>
      </c>
      <c r="E7553" s="55">
        <v>0</v>
      </c>
      <c r="F7553" s="55">
        <v>0</v>
      </c>
      <c r="G7553" s="55">
        <v>0</v>
      </c>
      <c r="H7553" s="55">
        <v>0</v>
      </c>
      <c r="I7553" s="55">
        <v>0</v>
      </c>
      <c r="J7553" s="55">
        <v>0</v>
      </c>
      <c r="K7553" s="55">
        <v>0</v>
      </c>
      <c r="L7553" s="55">
        <v>0</v>
      </c>
      <c r="M7553" s="56">
        <v>0</v>
      </c>
    </row>
    <row r="7554" spans="1:13" x14ac:dyDescent="0.4">
      <c r="A7554" s="51"/>
      <c r="B7554" s="52">
        <v>7536</v>
      </c>
      <c r="C7554" s="52">
        <v>0</v>
      </c>
      <c r="D7554" s="52">
        <v>0</v>
      </c>
      <c r="E7554" s="52">
        <v>0</v>
      </c>
      <c r="F7554" s="52">
        <v>0</v>
      </c>
      <c r="G7554" s="52">
        <v>0</v>
      </c>
      <c r="H7554" s="52">
        <v>0</v>
      </c>
      <c r="I7554" s="52">
        <v>0</v>
      </c>
      <c r="J7554" s="52">
        <v>0</v>
      </c>
      <c r="K7554" s="52">
        <v>0</v>
      </c>
      <c r="L7554" s="52">
        <v>0</v>
      </c>
      <c r="M7554" s="53">
        <v>17209657.749950331</v>
      </c>
    </row>
    <row r="7555" spans="1:13" x14ac:dyDescent="0.4">
      <c r="A7555" s="54"/>
      <c r="B7555" s="55">
        <v>7537</v>
      </c>
      <c r="C7555" s="55">
        <v>10472787.618824992</v>
      </c>
      <c r="D7555" s="55">
        <v>0</v>
      </c>
      <c r="E7555" s="55">
        <v>0</v>
      </c>
      <c r="F7555" s="55">
        <v>0</v>
      </c>
      <c r="G7555" s="55">
        <v>0</v>
      </c>
      <c r="H7555" s="55">
        <v>8942844.3366307393</v>
      </c>
      <c r="I7555" s="55">
        <v>80543673.460528016</v>
      </c>
      <c r="J7555" s="55">
        <v>0</v>
      </c>
      <c r="K7555" s="55">
        <v>7569894.081666057</v>
      </c>
      <c r="L7555" s="55">
        <v>0</v>
      </c>
      <c r="M7555" s="56">
        <v>107529199.4976498</v>
      </c>
    </row>
    <row r="7556" spans="1:13" x14ac:dyDescent="0.4">
      <c r="A7556" s="51"/>
      <c r="B7556" s="52">
        <v>7538</v>
      </c>
      <c r="C7556" s="52">
        <v>7074599.8475549314</v>
      </c>
      <c r="D7556" s="52">
        <v>0</v>
      </c>
      <c r="E7556" s="52">
        <v>0</v>
      </c>
      <c r="F7556" s="52">
        <v>0</v>
      </c>
      <c r="G7556" s="52">
        <v>10726498.804260598</v>
      </c>
      <c r="H7556" s="52">
        <v>0</v>
      </c>
      <c r="I7556" s="52">
        <v>0</v>
      </c>
      <c r="J7556" s="52">
        <v>0</v>
      </c>
      <c r="K7556" s="52">
        <v>0</v>
      </c>
      <c r="L7556" s="52">
        <v>0</v>
      </c>
      <c r="M7556" s="53">
        <v>17801098.65181553</v>
      </c>
    </row>
    <row r="7557" spans="1:13" x14ac:dyDescent="0.4">
      <c r="A7557" s="54"/>
      <c r="B7557" s="55">
        <v>7539</v>
      </c>
      <c r="C7557" s="55">
        <v>0</v>
      </c>
      <c r="D7557" s="55">
        <v>15553133.701351561</v>
      </c>
      <c r="E7557" s="55">
        <v>0</v>
      </c>
      <c r="F7557" s="55">
        <v>7742723.0318223406</v>
      </c>
      <c r="G7557" s="55">
        <v>0</v>
      </c>
      <c r="H7557" s="55">
        <v>0</v>
      </c>
      <c r="I7557" s="55">
        <v>0</v>
      </c>
      <c r="J7557" s="55">
        <v>0</v>
      </c>
      <c r="K7557" s="55">
        <v>0</v>
      </c>
      <c r="L7557" s="55">
        <v>0</v>
      </c>
      <c r="M7557" s="56">
        <v>23295856.733173899</v>
      </c>
    </row>
    <row r="7558" spans="1:13" x14ac:dyDescent="0.4">
      <c r="A7558" s="51"/>
      <c r="B7558" s="52">
        <v>7540</v>
      </c>
      <c r="C7558" s="52">
        <v>0</v>
      </c>
      <c r="D7558" s="52">
        <v>0</v>
      </c>
      <c r="E7558" s="52">
        <v>0</v>
      </c>
      <c r="F7558" s="52">
        <v>0</v>
      </c>
      <c r="G7558" s="52">
        <v>0</v>
      </c>
      <c r="H7558" s="52">
        <v>0</v>
      </c>
      <c r="I7558" s="52">
        <v>0</v>
      </c>
      <c r="J7558" s="52">
        <v>0</v>
      </c>
      <c r="K7558" s="52">
        <v>0</v>
      </c>
      <c r="L7558" s="52">
        <v>17852492.216967322</v>
      </c>
      <c r="M7558" s="53">
        <v>17852492.216967322</v>
      </c>
    </row>
    <row r="7559" spans="1:13" x14ac:dyDescent="0.4">
      <c r="A7559" s="54"/>
      <c r="B7559" s="55">
        <v>7541</v>
      </c>
      <c r="C7559" s="55">
        <v>0</v>
      </c>
      <c r="D7559" s="55">
        <v>0</v>
      </c>
      <c r="E7559" s="55">
        <v>0</v>
      </c>
      <c r="F7559" s="55">
        <v>0</v>
      </c>
      <c r="G7559" s="55">
        <v>0</v>
      </c>
      <c r="H7559" s="55">
        <v>0</v>
      </c>
      <c r="I7559" s="55">
        <v>0</v>
      </c>
      <c r="J7559" s="55">
        <v>6453079.2486250345</v>
      </c>
      <c r="K7559" s="55">
        <v>0</v>
      </c>
      <c r="L7559" s="55">
        <v>0</v>
      </c>
      <c r="M7559" s="56">
        <v>0</v>
      </c>
    </row>
    <row r="7560" spans="1:13" x14ac:dyDescent="0.4">
      <c r="A7560" s="51"/>
      <c r="B7560" s="52">
        <v>7542</v>
      </c>
      <c r="C7560" s="52">
        <v>0</v>
      </c>
      <c r="D7560" s="52">
        <v>0</v>
      </c>
      <c r="E7560" s="52">
        <v>0</v>
      </c>
      <c r="F7560" s="52">
        <v>0</v>
      </c>
      <c r="G7560" s="52">
        <v>0</v>
      </c>
      <c r="H7560" s="52">
        <v>0</v>
      </c>
      <c r="I7560" s="52">
        <v>0</v>
      </c>
      <c r="J7560" s="52">
        <v>0</v>
      </c>
      <c r="K7560" s="52">
        <v>0</v>
      </c>
      <c r="L7560" s="52">
        <v>0</v>
      </c>
      <c r="M7560" s="53">
        <v>0</v>
      </c>
    </row>
    <row r="7561" spans="1:13" x14ac:dyDescent="0.4">
      <c r="A7561" s="54"/>
      <c r="B7561" s="55">
        <v>7543</v>
      </c>
      <c r="C7561" s="55">
        <v>0</v>
      </c>
      <c r="D7561" s="55">
        <v>5769485.8774036262</v>
      </c>
      <c r="E7561" s="55">
        <v>0</v>
      </c>
      <c r="F7561" s="55">
        <v>0</v>
      </c>
      <c r="G7561" s="55">
        <v>0</v>
      </c>
      <c r="H7561" s="55">
        <v>0</v>
      </c>
      <c r="I7561" s="55">
        <v>0</v>
      </c>
      <c r="J7561" s="55">
        <v>0</v>
      </c>
      <c r="K7561" s="55">
        <v>0</v>
      </c>
      <c r="L7561" s="55">
        <v>0</v>
      </c>
      <c r="M7561" s="56">
        <v>5769485.8774036262</v>
      </c>
    </row>
    <row r="7562" spans="1:13" x14ac:dyDescent="0.4">
      <c r="A7562" s="51"/>
      <c r="B7562" s="52">
        <v>7544</v>
      </c>
      <c r="C7562" s="52">
        <v>0</v>
      </c>
      <c r="D7562" s="52">
        <v>0</v>
      </c>
      <c r="E7562" s="52">
        <v>0</v>
      </c>
      <c r="F7562" s="52">
        <v>46299496.006612755</v>
      </c>
      <c r="G7562" s="52">
        <v>0</v>
      </c>
      <c r="H7562" s="52">
        <v>10543116.266287005</v>
      </c>
      <c r="I7562" s="52">
        <v>0</v>
      </c>
      <c r="J7562" s="52">
        <v>0</v>
      </c>
      <c r="K7562" s="52">
        <v>0</v>
      </c>
      <c r="L7562" s="52">
        <v>0</v>
      </c>
      <c r="M7562" s="53">
        <v>56842612.272899762</v>
      </c>
    </row>
    <row r="7563" spans="1:13" x14ac:dyDescent="0.4">
      <c r="A7563" s="54"/>
      <c r="B7563" s="55">
        <v>7545</v>
      </c>
      <c r="C7563" s="55">
        <v>0</v>
      </c>
      <c r="D7563" s="55">
        <v>0</v>
      </c>
      <c r="E7563" s="55">
        <v>0</v>
      </c>
      <c r="F7563" s="55">
        <v>104891405.7359013</v>
      </c>
      <c r="G7563" s="55">
        <v>0</v>
      </c>
      <c r="H7563" s="55">
        <v>0</v>
      </c>
      <c r="I7563" s="55">
        <v>0</v>
      </c>
      <c r="J7563" s="55">
        <v>0</v>
      </c>
      <c r="K7563" s="55">
        <v>0</v>
      </c>
      <c r="L7563" s="55">
        <v>0</v>
      </c>
      <c r="M7563" s="56">
        <v>104891405.7359013</v>
      </c>
    </row>
    <row r="7564" spans="1:13" x14ac:dyDescent="0.4">
      <c r="A7564" s="51"/>
      <c r="B7564" s="52">
        <v>7546</v>
      </c>
      <c r="C7564" s="52">
        <v>0</v>
      </c>
      <c r="D7564" s="52">
        <v>0</v>
      </c>
      <c r="E7564" s="52">
        <v>0</v>
      </c>
      <c r="F7564" s="52">
        <v>0</v>
      </c>
      <c r="G7564" s="52">
        <v>0</v>
      </c>
      <c r="H7564" s="52">
        <v>0</v>
      </c>
      <c r="I7564" s="52">
        <v>0</v>
      </c>
      <c r="J7564" s="52">
        <v>0</v>
      </c>
      <c r="K7564" s="52">
        <v>9824415.1937344</v>
      </c>
      <c r="L7564" s="52">
        <v>0</v>
      </c>
      <c r="M7564" s="53">
        <v>9824415.1937344</v>
      </c>
    </row>
    <row r="7565" spans="1:13" x14ac:dyDescent="0.4">
      <c r="A7565" s="54"/>
      <c r="B7565" s="55">
        <v>7547</v>
      </c>
      <c r="C7565" s="55">
        <v>0</v>
      </c>
      <c r="D7565" s="55">
        <v>0</v>
      </c>
      <c r="E7565" s="55">
        <v>0</v>
      </c>
      <c r="F7565" s="55">
        <v>0</v>
      </c>
      <c r="G7565" s="55">
        <v>0</v>
      </c>
      <c r="H7565" s="55">
        <v>0</v>
      </c>
      <c r="I7565" s="55">
        <v>63562830.975171313</v>
      </c>
      <c r="J7565" s="55">
        <v>0</v>
      </c>
      <c r="K7565" s="55">
        <v>0</v>
      </c>
      <c r="L7565" s="55">
        <v>0</v>
      </c>
      <c r="M7565" s="56">
        <v>63562830.975171313</v>
      </c>
    </row>
    <row r="7566" spans="1:13" x14ac:dyDescent="0.4">
      <c r="A7566" s="51"/>
      <c r="B7566" s="52">
        <v>7548</v>
      </c>
      <c r="C7566" s="52">
        <v>0</v>
      </c>
      <c r="D7566" s="52">
        <v>0</v>
      </c>
      <c r="E7566" s="52">
        <v>9178491.0495745875</v>
      </c>
      <c r="F7566" s="52">
        <v>0</v>
      </c>
      <c r="G7566" s="52">
        <v>0</v>
      </c>
      <c r="H7566" s="52">
        <v>0</v>
      </c>
      <c r="I7566" s="52">
        <v>6638364.1316445414</v>
      </c>
      <c r="J7566" s="52">
        <v>0</v>
      </c>
      <c r="K7566" s="52">
        <v>5878952.0066263583</v>
      </c>
      <c r="L7566" s="52">
        <v>0</v>
      </c>
      <c r="M7566" s="53">
        <v>21695807.187845487</v>
      </c>
    </row>
    <row r="7567" spans="1:13" x14ac:dyDescent="0.4">
      <c r="A7567" s="54"/>
      <c r="B7567" s="55">
        <v>7549</v>
      </c>
      <c r="C7567" s="55">
        <v>0</v>
      </c>
      <c r="D7567" s="55">
        <v>0</v>
      </c>
      <c r="E7567" s="55">
        <v>0</v>
      </c>
      <c r="F7567" s="55">
        <v>0</v>
      </c>
      <c r="G7567" s="55">
        <v>0</v>
      </c>
      <c r="H7567" s="55">
        <v>0</v>
      </c>
      <c r="I7567" s="55">
        <v>0</v>
      </c>
      <c r="J7567" s="55">
        <v>0</v>
      </c>
      <c r="K7567" s="55">
        <v>0</v>
      </c>
      <c r="L7567" s="55">
        <v>0</v>
      </c>
      <c r="M7567" s="56">
        <v>0</v>
      </c>
    </row>
    <row r="7568" spans="1:13" x14ac:dyDescent="0.4">
      <c r="A7568" s="51"/>
      <c r="B7568" s="52">
        <v>7550</v>
      </c>
      <c r="C7568" s="52">
        <v>0</v>
      </c>
      <c r="D7568" s="52">
        <v>0</v>
      </c>
      <c r="E7568" s="52">
        <v>0</v>
      </c>
      <c r="F7568" s="52">
        <v>0</v>
      </c>
      <c r="G7568" s="52">
        <v>0</v>
      </c>
      <c r="H7568" s="52">
        <v>0</v>
      </c>
      <c r="I7568" s="52">
        <v>0</v>
      </c>
      <c r="J7568" s="52">
        <v>0</v>
      </c>
      <c r="K7568" s="52">
        <v>0</v>
      </c>
      <c r="L7568" s="52">
        <v>0</v>
      </c>
      <c r="M7568" s="53">
        <v>0</v>
      </c>
    </row>
    <row r="7569" spans="1:13" x14ac:dyDescent="0.4">
      <c r="A7569" s="54"/>
      <c r="B7569" s="55">
        <v>7551</v>
      </c>
      <c r="C7569" s="55">
        <v>0</v>
      </c>
      <c r="D7569" s="55">
        <v>8449642.25313605</v>
      </c>
      <c r="E7569" s="55">
        <v>0</v>
      </c>
      <c r="F7569" s="55">
        <v>0</v>
      </c>
      <c r="G7569" s="55">
        <v>0</v>
      </c>
      <c r="H7569" s="55">
        <v>0</v>
      </c>
      <c r="I7569" s="55">
        <v>0</v>
      </c>
      <c r="J7569" s="55">
        <v>0</v>
      </c>
      <c r="K7569" s="55">
        <v>0</v>
      </c>
      <c r="L7569" s="55">
        <v>0</v>
      </c>
      <c r="M7569" s="56">
        <v>8449642.25313605</v>
      </c>
    </row>
    <row r="7570" spans="1:13" x14ac:dyDescent="0.4">
      <c r="A7570" s="51"/>
      <c r="B7570" s="52">
        <v>7552</v>
      </c>
      <c r="C7570" s="52">
        <v>0</v>
      </c>
      <c r="D7570" s="52">
        <v>0</v>
      </c>
      <c r="E7570" s="52">
        <v>0</v>
      </c>
      <c r="F7570" s="52">
        <v>0</v>
      </c>
      <c r="G7570" s="52">
        <v>0</v>
      </c>
      <c r="H7570" s="52">
        <v>0</v>
      </c>
      <c r="I7570" s="52">
        <v>0</v>
      </c>
      <c r="J7570" s="52">
        <v>11881853.226199524</v>
      </c>
      <c r="K7570" s="52">
        <v>0</v>
      </c>
      <c r="L7570" s="52">
        <v>0</v>
      </c>
      <c r="M7570" s="53">
        <v>0</v>
      </c>
    </row>
    <row r="7571" spans="1:13" x14ac:dyDescent="0.4">
      <c r="A7571" s="54"/>
      <c r="B7571" s="55">
        <v>7553</v>
      </c>
      <c r="C7571" s="55">
        <v>0</v>
      </c>
      <c r="D7571" s="55">
        <v>0</v>
      </c>
      <c r="E7571" s="55">
        <v>0</v>
      </c>
      <c r="F7571" s="55">
        <v>0</v>
      </c>
      <c r="G7571" s="55">
        <v>0</v>
      </c>
      <c r="H7571" s="55">
        <v>0</v>
      </c>
      <c r="I7571" s="55">
        <v>0</v>
      </c>
      <c r="J7571" s="55">
        <v>0</v>
      </c>
      <c r="K7571" s="55">
        <v>0</v>
      </c>
      <c r="L7571" s="55">
        <v>0</v>
      </c>
      <c r="M7571" s="56">
        <v>0</v>
      </c>
    </row>
    <row r="7572" spans="1:13" x14ac:dyDescent="0.4">
      <c r="A7572" s="51"/>
      <c r="B7572" s="52">
        <v>7554</v>
      </c>
      <c r="C7572" s="52">
        <v>0</v>
      </c>
      <c r="D7572" s="52">
        <v>0</v>
      </c>
      <c r="E7572" s="52">
        <v>0</v>
      </c>
      <c r="F7572" s="52">
        <v>0</v>
      </c>
      <c r="G7572" s="52">
        <v>5901661.2906197682</v>
      </c>
      <c r="H7572" s="52">
        <v>0</v>
      </c>
      <c r="I7572" s="52">
        <v>0</v>
      </c>
      <c r="J7572" s="52">
        <v>0</v>
      </c>
      <c r="K7572" s="52">
        <v>0</v>
      </c>
      <c r="L7572" s="52">
        <v>0</v>
      </c>
      <c r="M7572" s="53">
        <v>18929280.654309884</v>
      </c>
    </row>
    <row r="7573" spans="1:13" x14ac:dyDescent="0.4">
      <c r="A7573" s="54"/>
      <c r="B7573" s="55">
        <v>7555</v>
      </c>
      <c r="C7573" s="55">
        <v>0</v>
      </c>
      <c r="D7573" s="55">
        <v>0</v>
      </c>
      <c r="E7573" s="55">
        <v>0</v>
      </c>
      <c r="F7573" s="55">
        <v>0</v>
      </c>
      <c r="G7573" s="55">
        <v>0</v>
      </c>
      <c r="H7573" s="55">
        <v>0</v>
      </c>
      <c r="I7573" s="55">
        <v>0</v>
      </c>
      <c r="J7573" s="55">
        <v>8514973.8989799656</v>
      </c>
      <c r="K7573" s="55">
        <v>0</v>
      </c>
      <c r="L7573" s="55">
        <v>0</v>
      </c>
      <c r="M7573" s="56">
        <v>6516203.1471314374</v>
      </c>
    </row>
    <row r="7574" spans="1:13" x14ac:dyDescent="0.4">
      <c r="A7574" s="51"/>
      <c r="B7574" s="52">
        <v>7556</v>
      </c>
      <c r="C7574" s="52">
        <v>0</v>
      </c>
      <c r="D7574" s="52">
        <v>0</v>
      </c>
      <c r="E7574" s="52">
        <v>0</v>
      </c>
      <c r="F7574" s="52">
        <v>183275634.22860569</v>
      </c>
      <c r="G7574" s="52">
        <v>0</v>
      </c>
      <c r="H7574" s="52">
        <v>0</v>
      </c>
      <c r="I7574" s="52">
        <v>0</v>
      </c>
      <c r="J7574" s="52">
        <v>0</v>
      </c>
      <c r="K7574" s="52">
        <v>0</v>
      </c>
      <c r="L7574" s="52">
        <v>0</v>
      </c>
      <c r="M7574" s="53">
        <v>233662638.9614419</v>
      </c>
    </row>
    <row r="7575" spans="1:13" x14ac:dyDescent="0.4">
      <c r="A7575" s="54"/>
      <c r="B7575" s="55">
        <v>7557</v>
      </c>
      <c r="C7575" s="55">
        <v>0</v>
      </c>
      <c r="D7575" s="55">
        <v>0</v>
      </c>
      <c r="E7575" s="55">
        <v>0</v>
      </c>
      <c r="F7575" s="55">
        <v>0</v>
      </c>
      <c r="G7575" s="55">
        <v>0</v>
      </c>
      <c r="H7575" s="55">
        <v>13852509.757552216</v>
      </c>
      <c r="I7575" s="55">
        <v>0</v>
      </c>
      <c r="J7575" s="55">
        <v>0</v>
      </c>
      <c r="K7575" s="55">
        <v>0</v>
      </c>
      <c r="L7575" s="55">
        <v>0</v>
      </c>
      <c r="M7575" s="56">
        <v>13852509.757552216</v>
      </c>
    </row>
    <row r="7576" spans="1:13" x14ac:dyDescent="0.4">
      <c r="A7576" s="51"/>
      <c r="B7576" s="52">
        <v>7558</v>
      </c>
      <c r="C7576" s="52">
        <v>0</v>
      </c>
      <c r="D7576" s="52">
        <v>0</v>
      </c>
      <c r="E7576" s="52">
        <v>0</v>
      </c>
      <c r="F7576" s="52">
        <v>6340905.2949033193</v>
      </c>
      <c r="G7576" s="52">
        <v>0</v>
      </c>
      <c r="H7576" s="52">
        <v>0</v>
      </c>
      <c r="I7576" s="52">
        <v>0</v>
      </c>
      <c r="J7576" s="52">
        <v>0</v>
      </c>
      <c r="K7576" s="52">
        <v>0</v>
      </c>
      <c r="L7576" s="52">
        <v>0</v>
      </c>
      <c r="M7576" s="53">
        <v>6340905.2949033193</v>
      </c>
    </row>
    <row r="7577" spans="1:13" x14ac:dyDescent="0.4">
      <c r="A7577" s="54"/>
      <c r="B7577" s="55">
        <v>7559</v>
      </c>
      <c r="C7577" s="55">
        <v>0</v>
      </c>
      <c r="D7577" s="55">
        <v>7008809.6847374812</v>
      </c>
      <c r="E7577" s="55">
        <v>0</v>
      </c>
      <c r="F7577" s="55">
        <v>0</v>
      </c>
      <c r="G7577" s="55">
        <v>0</v>
      </c>
      <c r="H7577" s="55">
        <v>0</v>
      </c>
      <c r="I7577" s="55">
        <v>0</v>
      </c>
      <c r="J7577" s="55">
        <v>0</v>
      </c>
      <c r="K7577" s="55">
        <v>0</v>
      </c>
      <c r="L7577" s="55">
        <v>0</v>
      </c>
      <c r="M7577" s="56">
        <v>7008809.6847374812</v>
      </c>
    </row>
    <row r="7578" spans="1:13" x14ac:dyDescent="0.4">
      <c r="A7578" s="51"/>
      <c r="B7578" s="52">
        <v>7560</v>
      </c>
      <c r="C7578" s="52">
        <v>0</v>
      </c>
      <c r="D7578" s="52">
        <v>0</v>
      </c>
      <c r="E7578" s="52">
        <v>0</v>
      </c>
      <c r="F7578" s="52">
        <v>0</v>
      </c>
      <c r="G7578" s="52">
        <v>0</v>
      </c>
      <c r="H7578" s="52">
        <v>0</v>
      </c>
      <c r="I7578" s="52">
        <v>0</v>
      </c>
      <c r="J7578" s="52">
        <v>0</v>
      </c>
      <c r="K7578" s="52">
        <v>16062139.593139611</v>
      </c>
      <c r="L7578" s="52">
        <v>0</v>
      </c>
      <c r="M7578" s="53">
        <v>41862159.875209123</v>
      </c>
    </row>
    <row r="7579" spans="1:13" x14ac:dyDescent="0.4">
      <c r="A7579" s="54"/>
      <c r="B7579" s="55">
        <v>7561</v>
      </c>
      <c r="C7579" s="55">
        <v>0</v>
      </c>
      <c r="D7579" s="55">
        <v>0</v>
      </c>
      <c r="E7579" s="55">
        <v>0</v>
      </c>
      <c r="F7579" s="55">
        <v>0</v>
      </c>
      <c r="G7579" s="55">
        <v>0</v>
      </c>
      <c r="H7579" s="55">
        <v>0</v>
      </c>
      <c r="I7579" s="55">
        <v>0</v>
      </c>
      <c r="J7579" s="55">
        <v>12540707.716955602</v>
      </c>
      <c r="K7579" s="55">
        <v>0</v>
      </c>
      <c r="L7579" s="55">
        <v>0</v>
      </c>
      <c r="M7579" s="56">
        <v>0</v>
      </c>
    </row>
    <row r="7580" spans="1:13" x14ac:dyDescent="0.4">
      <c r="A7580" s="51"/>
      <c r="B7580" s="52">
        <v>7562</v>
      </c>
      <c r="C7580" s="52">
        <v>0</v>
      </c>
      <c r="D7580" s="52">
        <v>0</v>
      </c>
      <c r="E7580" s="52">
        <v>0</v>
      </c>
      <c r="F7580" s="52">
        <v>12980757.377000296</v>
      </c>
      <c r="G7580" s="52">
        <v>0</v>
      </c>
      <c r="H7580" s="52">
        <v>0</v>
      </c>
      <c r="I7580" s="52">
        <v>0</v>
      </c>
      <c r="J7580" s="52">
        <v>0</v>
      </c>
      <c r="K7580" s="52">
        <v>0</v>
      </c>
      <c r="L7580" s="52">
        <v>0</v>
      </c>
      <c r="M7580" s="53">
        <v>12980757.377000296</v>
      </c>
    </row>
    <row r="7581" spans="1:13" x14ac:dyDescent="0.4">
      <c r="A7581" s="54"/>
      <c r="B7581" s="55">
        <v>7563</v>
      </c>
      <c r="C7581" s="55">
        <v>0</v>
      </c>
      <c r="D7581" s="55">
        <v>0</v>
      </c>
      <c r="E7581" s="55">
        <v>0</v>
      </c>
      <c r="F7581" s="55">
        <v>0</v>
      </c>
      <c r="G7581" s="55">
        <v>0</v>
      </c>
      <c r="H7581" s="55">
        <v>0</v>
      </c>
      <c r="I7581" s="55">
        <v>0</v>
      </c>
      <c r="J7581" s="55">
        <v>0</v>
      </c>
      <c r="K7581" s="55">
        <v>0</v>
      </c>
      <c r="L7581" s="55">
        <v>0</v>
      </c>
      <c r="M7581" s="56">
        <v>0</v>
      </c>
    </row>
    <row r="7582" spans="1:13" x14ac:dyDescent="0.4">
      <c r="A7582" s="51"/>
      <c r="B7582" s="52">
        <v>7564</v>
      </c>
      <c r="C7582" s="52">
        <v>0</v>
      </c>
      <c r="D7582" s="52">
        <v>180477847.53532341</v>
      </c>
      <c r="E7582" s="52">
        <v>0</v>
      </c>
      <c r="F7582" s="52">
        <v>423096199.55007112</v>
      </c>
      <c r="G7582" s="52">
        <v>0</v>
      </c>
      <c r="H7582" s="52">
        <v>0</v>
      </c>
      <c r="I7582" s="52">
        <v>0</v>
      </c>
      <c r="J7582" s="52">
        <v>0</v>
      </c>
      <c r="K7582" s="52">
        <v>0</v>
      </c>
      <c r="L7582" s="52">
        <v>0</v>
      </c>
      <c r="M7582" s="53">
        <v>603574047.0853945</v>
      </c>
    </row>
    <row r="7583" spans="1:13" x14ac:dyDescent="0.4">
      <c r="A7583" s="54"/>
      <c r="B7583" s="55">
        <v>7565</v>
      </c>
      <c r="C7583" s="55">
        <v>7940987.1977331396</v>
      </c>
      <c r="D7583" s="55">
        <v>0</v>
      </c>
      <c r="E7583" s="55">
        <v>0</v>
      </c>
      <c r="F7583" s="55">
        <v>0</v>
      </c>
      <c r="G7583" s="55">
        <v>0</v>
      </c>
      <c r="H7583" s="55">
        <v>0</v>
      </c>
      <c r="I7583" s="55">
        <v>0</v>
      </c>
      <c r="J7583" s="55">
        <v>0</v>
      </c>
      <c r="K7583" s="55">
        <v>0</v>
      </c>
      <c r="L7583" s="55">
        <v>0</v>
      </c>
      <c r="M7583" s="56">
        <v>7940987.1977331396</v>
      </c>
    </row>
    <row r="7584" spans="1:13" x14ac:dyDescent="0.4">
      <c r="A7584" s="51"/>
      <c r="B7584" s="52">
        <v>7566</v>
      </c>
      <c r="C7584" s="52">
        <v>0</v>
      </c>
      <c r="D7584" s="52">
        <v>0</v>
      </c>
      <c r="E7584" s="52">
        <v>0</v>
      </c>
      <c r="F7584" s="52">
        <v>0</v>
      </c>
      <c r="G7584" s="52">
        <v>0</v>
      </c>
      <c r="H7584" s="52">
        <v>0</v>
      </c>
      <c r="I7584" s="52">
        <v>0</v>
      </c>
      <c r="J7584" s="52">
        <v>0</v>
      </c>
      <c r="K7584" s="52">
        <v>0</v>
      </c>
      <c r="L7584" s="52">
        <v>0</v>
      </c>
      <c r="M7584" s="53">
        <v>0</v>
      </c>
    </row>
    <row r="7585" spans="1:13" x14ac:dyDescent="0.4">
      <c r="A7585" s="54"/>
      <c r="B7585" s="55">
        <v>7567</v>
      </c>
      <c r="C7585" s="55">
        <v>7462308.3433811804</v>
      </c>
      <c r="D7585" s="55">
        <v>0</v>
      </c>
      <c r="E7585" s="55">
        <v>0</v>
      </c>
      <c r="F7585" s="55">
        <v>0</v>
      </c>
      <c r="G7585" s="55">
        <v>0</v>
      </c>
      <c r="H7585" s="55">
        <v>0</v>
      </c>
      <c r="I7585" s="55">
        <v>0</v>
      </c>
      <c r="J7585" s="55">
        <v>0</v>
      </c>
      <c r="K7585" s="55">
        <v>19721152.37477307</v>
      </c>
      <c r="L7585" s="55">
        <v>0</v>
      </c>
      <c r="M7585" s="56">
        <v>27183460.718154255</v>
      </c>
    </row>
    <row r="7586" spans="1:13" x14ac:dyDescent="0.4">
      <c r="A7586" s="51"/>
      <c r="B7586" s="52">
        <v>7568</v>
      </c>
      <c r="C7586" s="52">
        <v>0</v>
      </c>
      <c r="D7586" s="52">
        <v>0</v>
      </c>
      <c r="E7586" s="52">
        <v>0</v>
      </c>
      <c r="F7586" s="52">
        <v>0</v>
      </c>
      <c r="G7586" s="52">
        <v>0</v>
      </c>
      <c r="H7586" s="52">
        <v>0</v>
      </c>
      <c r="I7586" s="52">
        <v>0</v>
      </c>
      <c r="J7586" s="52">
        <v>0</v>
      </c>
      <c r="K7586" s="52">
        <v>0</v>
      </c>
      <c r="L7586" s="52">
        <v>0</v>
      </c>
      <c r="M7586" s="53">
        <v>0</v>
      </c>
    </row>
    <row r="7587" spans="1:13" x14ac:dyDescent="0.4">
      <c r="A7587" s="54"/>
      <c r="B7587" s="55">
        <v>7569</v>
      </c>
      <c r="C7587" s="55">
        <v>0</v>
      </c>
      <c r="D7587" s="55">
        <v>0</v>
      </c>
      <c r="E7587" s="55">
        <v>0</v>
      </c>
      <c r="F7587" s="55">
        <v>0</v>
      </c>
      <c r="G7587" s="55">
        <v>0</v>
      </c>
      <c r="H7587" s="55">
        <v>0</v>
      </c>
      <c r="I7587" s="55">
        <v>10072316.026188958</v>
      </c>
      <c r="J7587" s="55">
        <v>18374585.917142957</v>
      </c>
      <c r="K7587" s="55">
        <v>0</v>
      </c>
      <c r="L7587" s="55">
        <v>25851436.132341295</v>
      </c>
      <c r="M7587" s="56">
        <v>35923752.15853025</v>
      </c>
    </row>
    <row r="7588" spans="1:13" x14ac:dyDescent="0.4">
      <c r="A7588" s="51"/>
      <c r="B7588" s="52">
        <v>7570</v>
      </c>
      <c r="C7588" s="52">
        <v>0</v>
      </c>
      <c r="D7588" s="52">
        <v>0</v>
      </c>
      <c r="E7588" s="52">
        <v>0</v>
      </c>
      <c r="F7588" s="52">
        <v>0</v>
      </c>
      <c r="G7588" s="52">
        <v>0</v>
      </c>
      <c r="H7588" s="52">
        <v>5773153.7496497706</v>
      </c>
      <c r="I7588" s="52">
        <v>0</v>
      </c>
      <c r="J7588" s="52">
        <v>0</v>
      </c>
      <c r="K7588" s="52">
        <v>0</v>
      </c>
      <c r="L7588" s="52">
        <v>0</v>
      </c>
      <c r="M7588" s="53">
        <v>5773153.7496497706</v>
      </c>
    </row>
    <row r="7589" spans="1:13" x14ac:dyDescent="0.4">
      <c r="A7589" s="54"/>
      <c r="B7589" s="55">
        <v>7571</v>
      </c>
      <c r="C7589" s="55">
        <v>0</v>
      </c>
      <c r="D7589" s="55">
        <v>0</v>
      </c>
      <c r="E7589" s="55">
        <v>0</v>
      </c>
      <c r="F7589" s="55">
        <v>0</v>
      </c>
      <c r="G7589" s="55">
        <v>6294438.3392941551</v>
      </c>
      <c r="H7589" s="55">
        <v>0</v>
      </c>
      <c r="I7589" s="55">
        <v>0</v>
      </c>
      <c r="J7589" s="55">
        <v>0</v>
      </c>
      <c r="K7589" s="55">
        <v>0</v>
      </c>
      <c r="L7589" s="55">
        <v>0</v>
      </c>
      <c r="M7589" s="56">
        <v>6294438.3392941551</v>
      </c>
    </row>
    <row r="7590" spans="1:13" x14ac:dyDescent="0.4">
      <c r="A7590" s="51"/>
      <c r="B7590" s="52">
        <v>7572</v>
      </c>
      <c r="C7590" s="52">
        <v>0</v>
      </c>
      <c r="D7590" s="52">
        <v>0</v>
      </c>
      <c r="E7590" s="52">
        <v>0</v>
      </c>
      <c r="F7590" s="52">
        <v>0</v>
      </c>
      <c r="G7590" s="52">
        <v>0</v>
      </c>
      <c r="H7590" s="52">
        <v>0</v>
      </c>
      <c r="I7590" s="52">
        <v>0</v>
      </c>
      <c r="J7590" s="52">
        <v>0</v>
      </c>
      <c r="K7590" s="52">
        <v>0</v>
      </c>
      <c r="L7590" s="52">
        <v>5967139.519809572</v>
      </c>
      <c r="M7590" s="53">
        <v>5967139.519809572</v>
      </c>
    </row>
    <row r="7591" spans="1:13" x14ac:dyDescent="0.4">
      <c r="A7591" s="54"/>
      <c r="B7591" s="55">
        <v>7573</v>
      </c>
      <c r="C7591" s="55">
        <v>7332789.446608725</v>
      </c>
      <c r="D7591" s="55">
        <v>0</v>
      </c>
      <c r="E7591" s="55">
        <v>0</v>
      </c>
      <c r="F7591" s="55">
        <v>0</v>
      </c>
      <c r="G7591" s="55">
        <v>0</v>
      </c>
      <c r="H7591" s="55">
        <v>0</v>
      </c>
      <c r="I7591" s="55">
        <v>0</v>
      </c>
      <c r="J7591" s="55">
        <v>0</v>
      </c>
      <c r="K7591" s="55">
        <v>0</v>
      </c>
      <c r="L7591" s="55">
        <v>0</v>
      </c>
      <c r="M7591" s="56">
        <v>7332789.446608725</v>
      </c>
    </row>
    <row r="7592" spans="1:13" x14ac:dyDescent="0.4">
      <c r="A7592" s="51"/>
      <c r="B7592" s="52">
        <v>7574</v>
      </c>
      <c r="C7592" s="52">
        <v>0</v>
      </c>
      <c r="D7592" s="52">
        <v>0</v>
      </c>
      <c r="E7592" s="52">
        <v>0</v>
      </c>
      <c r="F7592" s="52">
        <v>0</v>
      </c>
      <c r="G7592" s="52">
        <v>10873224.688181326</v>
      </c>
      <c r="H7592" s="52">
        <v>0</v>
      </c>
      <c r="I7592" s="52">
        <v>0</v>
      </c>
      <c r="J7592" s="52">
        <v>0</v>
      </c>
      <c r="K7592" s="52">
        <v>54513422.622978821</v>
      </c>
      <c r="L7592" s="52">
        <v>0</v>
      </c>
      <c r="M7592" s="53">
        <v>65386647.311160147</v>
      </c>
    </row>
    <row r="7593" spans="1:13" x14ac:dyDescent="0.4">
      <c r="A7593" s="54"/>
      <c r="B7593" s="55">
        <v>7575</v>
      </c>
      <c r="C7593" s="55">
        <v>0</v>
      </c>
      <c r="D7593" s="55">
        <v>0</v>
      </c>
      <c r="E7593" s="55">
        <v>0</v>
      </c>
      <c r="F7593" s="55">
        <v>0</v>
      </c>
      <c r="G7593" s="55">
        <v>0</v>
      </c>
      <c r="H7593" s="55">
        <v>0</v>
      </c>
      <c r="I7593" s="55">
        <v>0</v>
      </c>
      <c r="J7593" s="55">
        <v>0</v>
      </c>
      <c r="K7593" s="55">
        <v>0</v>
      </c>
      <c r="L7593" s="55">
        <v>0</v>
      </c>
      <c r="M7593" s="56">
        <v>0</v>
      </c>
    </row>
    <row r="7594" spans="1:13" x14ac:dyDescent="0.4">
      <c r="A7594" s="51"/>
      <c r="B7594" s="52">
        <v>7576</v>
      </c>
      <c r="C7594" s="52">
        <v>0</v>
      </c>
      <c r="D7594" s="52">
        <v>0</v>
      </c>
      <c r="E7594" s="52">
        <v>0</v>
      </c>
      <c r="F7594" s="52">
        <v>0</v>
      </c>
      <c r="G7594" s="52">
        <v>0</v>
      </c>
      <c r="H7594" s="52">
        <v>0</v>
      </c>
      <c r="I7594" s="52">
        <v>0</v>
      </c>
      <c r="J7594" s="52">
        <v>7528151.8760186881</v>
      </c>
      <c r="K7594" s="52">
        <v>0</v>
      </c>
      <c r="L7594" s="52">
        <v>0</v>
      </c>
      <c r="M7594" s="53">
        <v>0</v>
      </c>
    </row>
    <row r="7595" spans="1:13" x14ac:dyDescent="0.4">
      <c r="A7595" s="54"/>
      <c r="B7595" s="55">
        <v>7577</v>
      </c>
      <c r="C7595" s="55">
        <v>0</v>
      </c>
      <c r="D7595" s="55">
        <v>0</v>
      </c>
      <c r="E7595" s="55">
        <v>0</v>
      </c>
      <c r="F7595" s="55">
        <v>0</v>
      </c>
      <c r="G7595" s="55">
        <v>0</v>
      </c>
      <c r="H7595" s="55">
        <v>0</v>
      </c>
      <c r="I7595" s="55">
        <v>0</v>
      </c>
      <c r="J7595" s="55">
        <v>0</v>
      </c>
      <c r="K7595" s="55">
        <v>0</v>
      </c>
      <c r="L7595" s="55">
        <v>0</v>
      </c>
      <c r="M7595" s="56">
        <v>0</v>
      </c>
    </row>
    <row r="7596" spans="1:13" x14ac:dyDescent="0.4">
      <c r="A7596" s="51"/>
      <c r="B7596" s="52">
        <v>7578</v>
      </c>
      <c r="C7596" s="52">
        <v>0</v>
      </c>
      <c r="D7596" s="52">
        <v>0</v>
      </c>
      <c r="E7596" s="52">
        <v>0</v>
      </c>
      <c r="F7596" s="52">
        <v>29108669.469233233</v>
      </c>
      <c r="G7596" s="52">
        <v>0</v>
      </c>
      <c r="H7596" s="52">
        <v>0</v>
      </c>
      <c r="I7596" s="52">
        <v>0</v>
      </c>
      <c r="J7596" s="52">
        <v>0</v>
      </c>
      <c r="K7596" s="52">
        <v>0</v>
      </c>
      <c r="L7596" s="52">
        <v>0</v>
      </c>
      <c r="M7596" s="53">
        <v>29108669.469233233</v>
      </c>
    </row>
    <row r="7597" spans="1:13" x14ac:dyDescent="0.4">
      <c r="A7597" s="54"/>
      <c r="B7597" s="55">
        <v>7579</v>
      </c>
      <c r="C7597" s="55">
        <v>0</v>
      </c>
      <c r="D7597" s="55">
        <v>0</v>
      </c>
      <c r="E7597" s="55">
        <v>0</v>
      </c>
      <c r="F7597" s="55">
        <v>0</v>
      </c>
      <c r="G7597" s="55">
        <v>0</v>
      </c>
      <c r="H7597" s="55">
        <v>0</v>
      </c>
      <c r="I7597" s="55">
        <v>0</v>
      </c>
      <c r="J7597" s="55">
        <v>0</v>
      </c>
      <c r="K7597" s="55">
        <v>0</v>
      </c>
      <c r="L7597" s="55">
        <v>0</v>
      </c>
      <c r="M7597" s="56">
        <v>0</v>
      </c>
    </row>
    <row r="7598" spans="1:13" x14ac:dyDescent="0.4">
      <c r="A7598" s="51"/>
      <c r="B7598" s="52">
        <v>7580</v>
      </c>
      <c r="C7598" s="52">
        <v>0</v>
      </c>
      <c r="D7598" s="52">
        <v>0</v>
      </c>
      <c r="E7598" s="52">
        <v>0</v>
      </c>
      <c r="F7598" s="52">
        <v>0</v>
      </c>
      <c r="G7598" s="52">
        <v>0</v>
      </c>
      <c r="H7598" s="52">
        <v>0</v>
      </c>
      <c r="I7598" s="52">
        <v>0</v>
      </c>
      <c r="J7598" s="52">
        <v>0</v>
      </c>
      <c r="K7598" s="52">
        <v>0</v>
      </c>
      <c r="L7598" s="52">
        <v>0</v>
      </c>
      <c r="M7598" s="53">
        <v>8371658.4819442593</v>
      </c>
    </row>
    <row r="7599" spans="1:13" x14ac:dyDescent="0.4">
      <c r="A7599" s="54"/>
      <c r="B7599" s="55">
        <v>7581</v>
      </c>
      <c r="C7599" s="55">
        <v>0</v>
      </c>
      <c r="D7599" s="55">
        <v>0</v>
      </c>
      <c r="E7599" s="55">
        <v>0</v>
      </c>
      <c r="F7599" s="55">
        <v>0</v>
      </c>
      <c r="G7599" s="55">
        <v>0</v>
      </c>
      <c r="H7599" s="55">
        <v>0</v>
      </c>
      <c r="I7599" s="55">
        <v>0</v>
      </c>
      <c r="J7599" s="55">
        <v>0</v>
      </c>
      <c r="K7599" s="55">
        <v>0</v>
      </c>
      <c r="L7599" s="55">
        <v>0</v>
      </c>
      <c r="M7599" s="56">
        <v>0</v>
      </c>
    </row>
    <row r="7600" spans="1:13" x14ac:dyDescent="0.4">
      <c r="A7600" s="51"/>
      <c r="B7600" s="52">
        <v>7582</v>
      </c>
      <c r="C7600" s="52">
        <v>0</v>
      </c>
      <c r="D7600" s="52">
        <v>0</v>
      </c>
      <c r="E7600" s="52">
        <v>0</v>
      </c>
      <c r="F7600" s="52">
        <v>0</v>
      </c>
      <c r="G7600" s="52">
        <v>0</v>
      </c>
      <c r="H7600" s="52">
        <v>0</v>
      </c>
      <c r="I7600" s="52">
        <v>0</v>
      </c>
      <c r="J7600" s="52">
        <v>0</v>
      </c>
      <c r="K7600" s="52">
        <v>49153188.389834493</v>
      </c>
      <c r="L7600" s="52">
        <v>0</v>
      </c>
      <c r="M7600" s="53">
        <v>49153188.389834493</v>
      </c>
    </row>
    <row r="7601" spans="1:13" x14ac:dyDescent="0.4">
      <c r="A7601" s="54"/>
      <c r="B7601" s="55">
        <v>7583</v>
      </c>
      <c r="C7601" s="55">
        <v>0</v>
      </c>
      <c r="D7601" s="55">
        <v>0</v>
      </c>
      <c r="E7601" s="55">
        <v>0</v>
      </c>
      <c r="F7601" s="55">
        <v>0</v>
      </c>
      <c r="G7601" s="55">
        <v>0</v>
      </c>
      <c r="H7601" s="55">
        <v>0</v>
      </c>
      <c r="I7601" s="55">
        <v>9985625.5388725549</v>
      </c>
      <c r="J7601" s="55">
        <v>9130328.6564974189</v>
      </c>
      <c r="K7601" s="55">
        <v>0</v>
      </c>
      <c r="L7601" s="55">
        <v>0</v>
      </c>
      <c r="M7601" s="56">
        <v>9985625.5388725549</v>
      </c>
    </row>
    <row r="7602" spans="1:13" x14ac:dyDescent="0.4">
      <c r="A7602" s="51"/>
      <c r="B7602" s="52">
        <v>7584</v>
      </c>
      <c r="C7602" s="52">
        <v>0</v>
      </c>
      <c r="D7602" s="52">
        <v>0</v>
      </c>
      <c r="E7602" s="52">
        <v>30202187.515073389</v>
      </c>
      <c r="F7602" s="52">
        <v>0</v>
      </c>
      <c r="G7602" s="52">
        <v>0</v>
      </c>
      <c r="H7602" s="52">
        <v>0</v>
      </c>
      <c r="I7602" s="52">
        <v>0</v>
      </c>
      <c r="J7602" s="52">
        <v>0</v>
      </c>
      <c r="K7602" s="52">
        <v>0</v>
      </c>
      <c r="L7602" s="52">
        <v>0</v>
      </c>
      <c r="M7602" s="53">
        <v>30202187.515073389</v>
      </c>
    </row>
    <row r="7603" spans="1:13" x14ac:dyDescent="0.4">
      <c r="A7603" s="54"/>
      <c r="B7603" s="55">
        <v>7585</v>
      </c>
      <c r="C7603" s="55">
        <v>0</v>
      </c>
      <c r="D7603" s="55">
        <v>0</v>
      </c>
      <c r="E7603" s="55">
        <v>0</v>
      </c>
      <c r="F7603" s="55">
        <v>0</v>
      </c>
      <c r="G7603" s="55">
        <v>0</v>
      </c>
      <c r="H7603" s="55">
        <v>0</v>
      </c>
      <c r="I7603" s="55">
        <v>6439120.6893711332</v>
      </c>
      <c r="J7603" s="55">
        <v>0</v>
      </c>
      <c r="K7603" s="55">
        <v>9152547.3284568805</v>
      </c>
      <c r="L7603" s="55">
        <v>0</v>
      </c>
      <c r="M7603" s="56">
        <v>15591668.017828014</v>
      </c>
    </row>
    <row r="7604" spans="1:13" x14ac:dyDescent="0.4">
      <c r="A7604" s="51"/>
      <c r="B7604" s="52">
        <v>7586</v>
      </c>
      <c r="C7604" s="52">
        <v>6737459.705443521</v>
      </c>
      <c r="D7604" s="52">
        <v>0</v>
      </c>
      <c r="E7604" s="52">
        <v>0</v>
      </c>
      <c r="F7604" s="52">
        <v>0</v>
      </c>
      <c r="G7604" s="52">
        <v>0</v>
      </c>
      <c r="H7604" s="52">
        <v>0</v>
      </c>
      <c r="I7604" s="52">
        <v>0</v>
      </c>
      <c r="J7604" s="52">
        <v>0</v>
      </c>
      <c r="K7604" s="52">
        <v>0</v>
      </c>
      <c r="L7604" s="52">
        <v>0</v>
      </c>
      <c r="M7604" s="53">
        <v>13981282.227724612</v>
      </c>
    </row>
    <row r="7605" spans="1:13" x14ac:dyDescent="0.4">
      <c r="A7605" s="54"/>
      <c r="B7605" s="55">
        <v>7587</v>
      </c>
      <c r="C7605" s="55">
        <v>0</v>
      </c>
      <c r="D7605" s="55">
        <v>0</v>
      </c>
      <c r="E7605" s="55">
        <v>0</v>
      </c>
      <c r="F7605" s="55">
        <v>0</v>
      </c>
      <c r="G7605" s="55">
        <v>0</v>
      </c>
      <c r="H7605" s="55">
        <v>0</v>
      </c>
      <c r="I7605" s="55">
        <v>0</v>
      </c>
      <c r="J7605" s="55">
        <v>0</v>
      </c>
      <c r="K7605" s="55">
        <v>0</v>
      </c>
      <c r="L7605" s="55">
        <v>0</v>
      </c>
      <c r="M7605" s="56">
        <v>0</v>
      </c>
    </row>
    <row r="7606" spans="1:13" x14ac:dyDescent="0.4">
      <c r="A7606" s="51"/>
      <c r="B7606" s="52">
        <v>7588</v>
      </c>
      <c r="C7606" s="52">
        <v>0</v>
      </c>
      <c r="D7606" s="52">
        <v>0</v>
      </c>
      <c r="E7606" s="52">
        <v>0</v>
      </c>
      <c r="F7606" s="52">
        <v>0</v>
      </c>
      <c r="G7606" s="52">
        <v>568259773.7809279</v>
      </c>
      <c r="H7606" s="52">
        <v>0</v>
      </c>
      <c r="I7606" s="52">
        <v>0</v>
      </c>
      <c r="J7606" s="52">
        <v>0</v>
      </c>
      <c r="K7606" s="52">
        <v>0</v>
      </c>
      <c r="L7606" s="52">
        <v>13428875.861089176</v>
      </c>
      <c r="M7606" s="53">
        <v>581688649.64201713</v>
      </c>
    </row>
    <row r="7607" spans="1:13" x14ac:dyDescent="0.4">
      <c r="A7607" s="54"/>
      <c r="B7607" s="55">
        <v>7589</v>
      </c>
      <c r="C7607" s="55">
        <v>0</v>
      </c>
      <c r="D7607" s="55">
        <v>8632874.0311360657</v>
      </c>
      <c r="E7607" s="55">
        <v>0</v>
      </c>
      <c r="F7607" s="55">
        <v>0</v>
      </c>
      <c r="G7607" s="55">
        <v>0</v>
      </c>
      <c r="H7607" s="55">
        <v>0</v>
      </c>
      <c r="I7607" s="55">
        <v>0</v>
      </c>
      <c r="J7607" s="55">
        <v>0</v>
      </c>
      <c r="K7607" s="55">
        <v>0</v>
      </c>
      <c r="L7607" s="55">
        <v>0</v>
      </c>
      <c r="M7607" s="56">
        <v>8632874.0311360657</v>
      </c>
    </row>
    <row r="7608" spans="1:13" x14ac:dyDescent="0.4">
      <c r="A7608" s="51"/>
      <c r="B7608" s="52">
        <v>7590</v>
      </c>
      <c r="C7608" s="52">
        <v>0</v>
      </c>
      <c r="D7608" s="52">
        <v>0</v>
      </c>
      <c r="E7608" s="52">
        <v>0</v>
      </c>
      <c r="F7608" s="52">
        <v>0</v>
      </c>
      <c r="G7608" s="52">
        <v>0</v>
      </c>
      <c r="H7608" s="52">
        <v>0</v>
      </c>
      <c r="I7608" s="52">
        <v>0</v>
      </c>
      <c r="J7608" s="52">
        <v>0</v>
      </c>
      <c r="K7608" s="52">
        <v>0</v>
      </c>
      <c r="L7608" s="52">
        <v>0</v>
      </c>
      <c r="M7608" s="53">
        <v>0</v>
      </c>
    </row>
    <row r="7609" spans="1:13" x14ac:dyDescent="0.4">
      <c r="A7609" s="54"/>
      <c r="B7609" s="55">
        <v>7591</v>
      </c>
      <c r="C7609" s="55">
        <v>0</v>
      </c>
      <c r="D7609" s="55">
        <v>0</v>
      </c>
      <c r="E7609" s="55">
        <v>0</v>
      </c>
      <c r="F7609" s="55">
        <v>0</v>
      </c>
      <c r="G7609" s="55">
        <v>0</v>
      </c>
      <c r="H7609" s="55">
        <v>0</v>
      </c>
      <c r="I7609" s="55">
        <v>0</v>
      </c>
      <c r="J7609" s="55">
        <v>0</v>
      </c>
      <c r="K7609" s="55">
        <v>6156299.3959785234</v>
      </c>
      <c r="L7609" s="55">
        <v>0</v>
      </c>
      <c r="M7609" s="56">
        <v>6156299.3959785234</v>
      </c>
    </row>
    <row r="7610" spans="1:13" x14ac:dyDescent="0.4">
      <c r="A7610" s="51"/>
      <c r="B7610" s="52">
        <v>7592</v>
      </c>
      <c r="C7610" s="52">
        <v>0</v>
      </c>
      <c r="D7610" s="52">
        <v>0</v>
      </c>
      <c r="E7610" s="52">
        <v>0</v>
      </c>
      <c r="F7610" s="52">
        <v>0</v>
      </c>
      <c r="G7610" s="52">
        <v>0</v>
      </c>
      <c r="H7610" s="52">
        <v>0</v>
      </c>
      <c r="I7610" s="52">
        <v>0</v>
      </c>
      <c r="J7610" s="52">
        <v>0</v>
      </c>
      <c r="K7610" s="52">
        <v>0</v>
      </c>
      <c r="L7610" s="52">
        <v>0</v>
      </c>
      <c r="M7610" s="53">
        <v>0</v>
      </c>
    </row>
    <row r="7611" spans="1:13" x14ac:dyDescent="0.4">
      <c r="A7611" s="54"/>
      <c r="B7611" s="55">
        <v>7593</v>
      </c>
      <c r="C7611" s="55">
        <v>0</v>
      </c>
      <c r="D7611" s="55">
        <v>0</v>
      </c>
      <c r="E7611" s="55">
        <v>0</v>
      </c>
      <c r="F7611" s="55">
        <v>0</v>
      </c>
      <c r="G7611" s="55">
        <v>0</v>
      </c>
      <c r="H7611" s="55">
        <v>0</v>
      </c>
      <c r="I7611" s="55">
        <v>0</v>
      </c>
      <c r="J7611" s="55">
        <v>0</v>
      </c>
      <c r="K7611" s="55">
        <v>0</v>
      </c>
      <c r="L7611" s="55">
        <v>0</v>
      </c>
      <c r="M7611" s="56">
        <v>0</v>
      </c>
    </row>
    <row r="7612" spans="1:13" x14ac:dyDescent="0.4">
      <c r="A7612" s="51"/>
      <c r="B7612" s="52">
        <v>7594</v>
      </c>
      <c r="C7612" s="52">
        <v>0</v>
      </c>
      <c r="D7612" s="52">
        <v>0</v>
      </c>
      <c r="E7612" s="52">
        <v>0</v>
      </c>
      <c r="F7612" s="52">
        <v>0</v>
      </c>
      <c r="G7612" s="52">
        <v>0</v>
      </c>
      <c r="H7612" s="52">
        <v>0</v>
      </c>
      <c r="I7612" s="52">
        <v>0</v>
      </c>
      <c r="J7612" s="52">
        <v>0</v>
      </c>
      <c r="K7612" s="52">
        <v>0</v>
      </c>
      <c r="L7612" s="52">
        <v>0</v>
      </c>
      <c r="M7612" s="53">
        <v>0</v>
      </c>
    </row>
    <row r="7613" spans="1:13" x14ac:dyDescent="0.4">
      <c r="A7613" s="54"/>
      <c r="B7613" s="55">
        <v>7595</v>
      </c>
      <c r="C7613" s="55">
        <v>0</v>
      </c>
      <c r="D7613" s="55">
        <v>0</v>
      </c>
      <c r="E7613" s="55">
        <v>0</v>
      </c>
      <c r="F7613" s="55">
        <v>0</v>
      </c>
      <c r="G7613" s="55">
        <v>0</v>
      </c>
      <c r="H7613" s="55">
        <v>0</v>
      </c>
      <c r="I7613" s="55">
        <v>0</v>
      </c>
      <c r="J7613" s="55">
        <v>0</v>
      </c>
      <c r="K7613" s="55">
        <v>0</v>
      </c>
      <c r="L7613" s="55">
        <v>0</v>
      </c>
      <c r="M7613" s="56">
        <v>0</v>
      </c>
    </row>
    <row r="7614" spans="1:13" x14ac:dyDescent="0.4">
      <c r="A7614" s="51"/>
      <c r="B7614" s="52">
        <v>7596</v>
      </c>
      <c r="C7614" s="52">
        <v>0</v>
      </c>
      <c r="D7614" s="52">
        <v>0</v>
      </c>
      <c r="E7614" s="52">
        <v>0</v>
      </c>
      <c r="F7614" s="52">
        <v>0</v>
      </c>
      <c r="G7614" s="52">
        <v>0</v>
      </c>
      <c r="H7614" s="52">
        <v>0</v>
      </c>
      <c r="I7614" s="52">
        <v>53908899.81445808</v>
      </c>
      <c r="J7614" s="52">
        <v>0</v>
      </c>
      <c r="K7614" s="52">
        <v>0</v>
      </c>
      <c r="L7614" s="52">
        <v>0</v>
      </c>
      <c r="M7614" s="53">
        <v>53908899.81445808</v>
      </c>
    </row>
    <row r="7615" spans="1:13" x14ac:dyDescent="0.4">
      <c r="A7615" s="54"/>
      <c r="B7615" s="55">
        <v>7597</v>
      </c>
      <c r="C7615" s="55">
        <v>0</v>
      </c>
      <c r="D7615" s="55">
        <v>10242826.662721856</v>
      </c>
      <c r="E7615" s="55">
        <v>0</v>
      </c>
      <c r="F7615" s="55">
        <v>91781003.867193699</v>
      </c>
      <c r="G7615" s="55">
        <v>52321852.184465267</v>
      </c>
      <c r="H7615" s="55">
        <v>0</v>
      </c>
      <c r="I7615" s="55">
        <v>0</v>
      </c>
      <c r="J7615" s="55">
        <v>0</v>
      </c>
      <c r="K7615" s="55">
        <v>0</v>
      </c>
      <c r="L7615" s="55">
        <v>0</v>
      </c>
      <c r="M7615" s="56">
        <v>170915810.240163</v>
      </c>
    </row>
    <row r="7616" spans="1:13" x14ac:dyDescent="0.4">
      <c r="A7616" s="51"/>
      <c r="B7616" s="52">
        <v>7598</v>
      </c>
      <c r="C7616" s="52">
        <v>0</v>
      </c>
      <c r="D7616" s="52">
        <v>6537101.7151529985</v>
      </c>
      <c r="E7616" s="52">
        <v>0</v>
      </c>
      <c r="F7616" s="52">
        <v>0</v>
      </c>
      <c r="G7616" s="52">
        <v>0</v>
      </c>
      <c r="H7616" s="52">
        <v>0</v>
      </c>
      <c r="I7616" s="52">
        <v>0</v>
      </c>
      <c r="J7616" s="52">
        <v>0</v>
      </c>
      <c r="K7616" s="52">
        <v>0</v>
      </c>
      <c r="L7616" s="52">
        <v>0</v>
      </c>
      <c r="M7616" s="53">
        <v>59870796.088674761</v>
      </c>
    </row>
    <row r="7617" spans="1:13" x14ac:dyDescent="0.4">
      <c r="A7617" s="54"/>
      <c r="B7617" s="55">
        <v>7599</v>
      </c>
      <c r="C7617" s="55">
        <v>6074572.3374176621</v>
      </c>
      <c r="D7617" s="55">
        <v>0</v>
      </c>
      <c r="E7617" s="55">
        <v>12168881.672244702</v>
      </c>
      <c r="F7617" s="55">
        <v>0</v>
      </c>
      <c r="G7617" s="55">
        <v>0</v>
      </c>
      <c r="H7617" s="55">
        <v>0</v>
      </c>
      <c r="I7617" s="55">
        <v>0</v>
      </c>
      <c r="J7617" s="55">
        <v>0</v>
      </c>
      <c r="K7617" s="55">
        <v>0</v>
      </c>
      <c r="L7617" s="55">
        <v>0</v>
      </c>
      <c r="M7617" s="56">
        <v>18243454.009662364</v>
      </c>
    </row>
    <row r="7618" spans="1:13" x14ac:dyDescent="0.4">
      <c r="A7618" s="51"/>
      <c r="B7618" s="52">
        <v>7600</v>
      </c>
      <c r="C7618" s="52">
        <v>0</v>
      </c>
      <c r="D7618" s="52">
        <v>0</v>
      </c>
      <c r="E7618" s="52">
        <v>0</v>
      </c>
      <c r="F7618" s="52">
        <v>5911707.2543522315</v>
      </c>
      <c r="G7618" s="52">
        <v>0</v>
      </c>
      <c r="H7618" s="52">
        <v>7502195.6426652446</v>
      </c>
      <c r="I7618" s="52">
        <v>0</v>
      </c>
      <c r="J7618" s="52">
        <v>0</v>
      </c>
      <c r="K7618" s="52">
        <v>0</v>
      </c>
      <c r="L7618" s="52">
        <v>0</v>
      </c>
      <c r="M7618" s="53">
        <v>13413902.897017475</v>
      </c>
    </row>
    <row r="7619" spans="1:13" x14ac:dyDescent="0.4">
      <c r="A7619" s="54"/>
      <c r="B7619" s="55">
        <v>7601</v>
      </c>
      <c r="C7619" s="55">
        <v>0</v>
      </c>
      <c r="D7619" s="55">
        <v>0</v>
      </c>
      <c r="E7619" s="55">
        <v>0</v>
      </c>
      <c r="F7619" s="55">
        <v>0</v>
      </c>
      <c r="G7619" s="55">
        <v>186360848.59018579</v>
      </c>
      <c r="H7619" s="55">
        <v>0</v>
      </c>
      <c r="I7619" s="55">
        <v>0</v>
      </c>
      <c r="J7619" s="55">
        <v>6645684.0145569518</v>
      </c>
      <c r="K7619" s="55">
        <v>0</v>
      </c>
      <c r="L7619" s="55">
        <v>0</v>
      </c>
      <c r="M7619" s="56">
        <v>186360848.59018579</v>
      </c>
    </row>
    <row r="7620" spans="1:13" x14ac:dyDescent="0.4">
      <c r="A7620" s="51"/>
      <c r="B7620" s="52">
        <v>7602</v>
      </c>
      <c r="C7620" s="52">
        <v>0</v>
      </c>
      <c r="D7620" s="52">
        <v>13104978.339840917</v>
      </c>
      <c r="E7620" s="52">
        <v>0</v>
      </c>
      <c r="F7620" s="52">
        <v>15512839.514569361</v>
      </c>
      <c r="G7620" s="52">
        <v>0</v>
      </c>
      <c r="H7620" s="52">
        <v>0</v>
      </c>
      <c r="I7620" s="52">
        <v>0</v>
      </c>
      <c r="J7620" s="52">
        <v>0</v>
      </c>
      <c r="K7620" s="52">
        <v>0</v>
      </c>
      <c r="L7620" s="52">
        <v>0</v>
      </c>
      <c r="M7620" s="53">
        <v>28617817.854410276</v>
      </c>
    </row>
    <row r="7621" spans="1:13" x14ac:dyDescent="0.4">
      <c r="A7621" s="54"/>
      <c r="B7621" s="55">
        <v>7603</v>
      </c>
      <c r="C7621" s="55">
        <v>5829110.2040072642</v>
      </c>
      <c r="D7621" s="55">
        <v>0</v>
      </c>
      <c r="E7621" s="55">
        <v>0</v>
      </c>
      <c r="F7621" s="55">
        <v>0</v>
      </c>
      <c r="G7621" s="55">
        <v>0</v>
      </c>
      <c r="H7621" s="55">
        <v>0</v>
      </c>
      <c r="I7621" s="55">
        <v>0</v>
      </c>
      <c r="J7621" s="55">
        <v>0</v>
      </c>
      <c r="K7621" s="55">
        <v>0</v>
      </c>
      <c r="L7621" s="55">
        <v>0</v>
      </c>
      <c r="M7621" s="56">
        <v>5829110.2040072642</v>
      </c>
    </row>
    <row r="7622" spans="1:13" x14ac:dyDescent="0.4">
      <c r="A7622" s="51"/>
      <c r="B7622" s="52">
        <v>7604</v>
      </c>
      <c r="C7622" s="52">
        <v>0</v>
      </c>
      <c r="D7622" s="52">
        <v>0</v>
      </c>
      <c r="E7622" s="52">
        <v>0</v>
      </c>
      <c r="F7622" s="52">
        <v>0</v>
      </c>
      <c r="G7622" s="52">
        <v>23017819.282175828</v>
      </c>
      <c r="H7622" s="52">
        <v>0</v>
      </c>
      <c r="I7622" s="52">
        <v>0</v>
      </c>
      <c r="J7622" s="52">
        <v>0</v>
      </c>
      <c r="K7622" s="52">
        <v>0</v>
      </c>
      <c r="L7622" s="52">
        <v>0</v>
      </c>
      <c r="M7622" s="53">
        <v>23017819.282175828</v>
      </c>
    </row>
    <row r="7623" spans="1:13" x14ac:dyDescent="0.4">
      <c r="A7623" s="54"/>
      <c r="B7623" s="55">
        <v>7605</v>
      </c>
      <c r="C7623" s="55">
        <v>0</v>
      </c>
      <c r="D7623" s="55">
        <v>8722554.0280141048</v>
      </c>
      <c r="E7623" s="55">
        <v>0</v>
      </c>
      <c r="F7623" s="55">
        <v>0</v>
      </c>
      <c r="G7623" s="55">
        <v>0</v>
      </c>
      <c r="H7623" s="55">
        <v>0</v>
      </c>
      <c r="I7623" s="55">
        <v>19854161.548774395</v>
      </c>
      <c r="J7623" s="55">
        <v>0</v>
      </c>
      <c r="K7623" s="55">
        <v>20968065.147534765</v>
      </c>
      <c r="L7623" s="55">
        <v>0</v>
      </c>
      <c r="M7623" s="56">
        <v>49544780.724323265</v>
      </c>
    </row>
    <row r="7624" spans="1:13" x14ac:dyDescent="0.4">
      <c r="A7624" s="51"/>
      <c r="B7624" s="52">
        <v>7606</v>
      </c>
      <c r="C7624" s="52">
        <v>0</v>
      </c>
      <c r="D7624" s="52">
        <v>0</v>
      </c>
      <c r="E7624" s="52">
        <v>0</v>
      </c>
      <c r="F7624" s="52">
        <v>0</v>
      </c>
      <c r="G7624" s="52">
        <v>0</v>
      </c>
      <c r="H7624" s="52">
        <v>0</v>
      </c>
      <c r="I7624" s="52">
        <v>0</v>
      </c>
      <c r="J7624" s="52">
        <v>12980757.377000296</v>
      </c>
      <c r="K7624" s="52">
        <v>0</v>
      </c>
      <c r="L7624" s="52">
        <v>0</v>
      </c>
      <c r="M7624" s="53">
        <v>0</v>
      </c>
    </row>
    <row r="7625" spans="1:13" x14ac:dyDescent="0.4">
      <c r="A7625" s="54"/>
      <c r="B7625" s="55">
        <v>7607</v>
      </c>
      <c r="C7625" s="55">
        <v>0</v>
      </c>
      <c r="D7625" s="55">
        <v>0</v>
      </c>
      <c r="E7625" s="55">
        <v>0</v>
      </c>
      <c r="F7625" s="55">
        <v>0</v>
      </c>
      <c r="G7625" s="55">
        <v>0</v>
      </c>
      <c r="H7625" s="55">
        <v>0</v>
      </c>
      <c r="I7625" s="55">
        <v>0</v>
      </c>
      <c r="J7625" s="55">
        <v>0</v>
      </c>
      <c r="K7625" s="55">
        <v>0</v>
      </c>
      <c r="L7625" s="55">
        <v>0</v>
      </c>
      <c r="M7625" s="56">
        <v>0</v>
      </c>
    </row>
    <row r="7626" spans="1:13" x14ac:dyDescent="0.4">
      <c r="A7626" s="51"/>
      <c r="B7626" s="52">
        <v>7608</v>
      </c>
      <c r="C7626" s="52">
        <v>0</v>
      </c>
      <c r="D7626" s="52">
        <v>0</v>
      </c>
      <c r="E7626" s="52">
        <v>0</v>
      </c>
      <c r="F7626" s="52">
        <v>21725456.66703758</v>
      </c>
      <c r="G7626" s="52">
        <v>0</v>
      </c>
      <c r="H7626" s="52">
        <v>5866456.4075405607</v>
      </c>
      <c r="I7626" s="52">
        <v>0</v>
      </c>
      <c r="J7626" s="52">
        <v>0</v>
      </c>
      <c r="K7626" s="52">
        <v>0</v>
      </c>
      <c r="L7626" s="52">
        <v>0</v>
      </c>
      <c r="M7626" s="53">
        <v>27591913.07457814</v>
      </c>
    </row>
    <row r="7627" spans="1:13" x14ac:dyDescent="0.4">
      <c r="A7627" s="54"/>
      <c r="B7627" s="55">
        <v>7609</v>
      </c>
      <c r="C7627" s="55">
        <v>0</v>
      </c>
      <c r="D7627" s="55">
        <v>0</v>
      </c>
      <c r="E7627" s="55">
        <v>0</v>
      </c>
      <c r="F7627" s="55">
        <v>0</v>
      </c>
      <c r="G7627" s="55">
        <v>0</v>
      </c>
      <c r="H7627" s="55">
        <v>0</v>
      </c>
      <c r="I7627" s="55">
        <v>0</v>
      </c>
      <c r="J7627" s="55">
        <v>0</v>
      </c>
      <c r="K7627" s="55">
        <v>0</v>
      </c>
      <c r="L7627" s="55">
        <v>689239101.16309667</v>
      </c>
      <c r="M7627" s="56">
        <v>689239101.16309667</v>
      </c>
    </row>
    <row r="7628" spans="1:13" x14ac:dyDescent="0.4">
      <c r="A7628" s="51"/>
      <c r="B7628" s="52">
        <v>7610</v>
      </c>
      <c r="C7628" s="52">
        <v>0</v>
      </c>
      <c r="D7628" s="52">
        <v>0</v>
      </c>
      <c r="E7628" s="52">
        <v>0</v>
      </c>
      <c r="F7628" s="52">
        <v>0</v>
      </c>
      <c r="G7628" s="52">
        <v>0</v>
      </c>
      <c r="H7628" s="52">
        <v>0</v>
      </c>
      <c r="I7628" s="52">
        <v>0</v>
      </c>
      <c r="J7628" s="52">
        <v>0</v>
      </c>
      <c r="K7628" s="52">
        <v>0</v>
      </c>
      <c r="L7628" s="52">
        <v>0</v>
      </c>
      <c r="M7628" s="53">
        <v>284375383.88892764</v>
      </c>
    </row>
    <row r="7629" spans="1:13" x14ac:dyDescent="0.4">
      <c r="A7629" s="54"/>
      <c r="B7629" s="55">
        <v>7611</v>
      </c>
      <c r="C7629" s="55">
        <v>0</v>
      </c>
      <c r="D7629" s="55">
        <v>0</v>
      </c>
      <c r="E7629" s="55">
        <v>0</v>
      </c>
      <c r="F7629" s="55">
        <v>0</v>
      </c>
      <c r="G7629" s="55">
        <v>0</v>
      </c>
      <c r="H7629" s="55">
        <v>0</v>
      </c>
      <c r="I7629" s="55">
        <v>0</v>
      </c>
      <c r="J7629" s="55">
        <v>0</v>
      </c>
      <c r="K7629" s="55">
        <v>0</v>
      </c>
      <c r="L7629" s="55">
        <v>0</v>
      </c>
      <c r="M7629" s="56">
        <v>0</v>
      </c>
    </row>
    <row r="7630" spans="1:13" x14ac:dyDescent="0.4">
      <c r="A7630" s="51"/>
      <c r="B7630" s="52">
        <v>7612</v>
      </c>
      <c r="C7630" s="52">
        <v>0</v>
      </c>
      <c r="D7630" s="52">
        <v>0</v>
      </c>
      <c r="E7630" s="52">
        <v>0</v>
      </c>
      <c r="F7630" s="52">
        <v>0</v>
      </c>
      <c r="G7630" s="52">
        <v>0</v>
      </c>
      <c r="H7630" s="52">
        <v>0</v>
      </c>
      <c r="I7630" s="52">
        <v>6388854.0449182112</v>
      </c>
      <c r="J7630" s="52">
        <v>0</v>
      </c>
      <c r="K7630" s="52">
        <v>8455835.7436445467</v>
      </c>
      <c r="L7630" s="52">
        <v>0</v>
      </c>
      <c r="M7630" s="53">
        <v>14844689.788562758</v>
      </c>
    </row>
    <row r="7631" spans="1:13" x14ac:dyDescent="0.4">
      <c r="A7631" s="54"/>
      <c r="B7631" s="55">
        <v>7613</v>
      </c>
      <c r="C7631" s="55">
        <v>0</v>
      </c>
      <c r="D7631" s="55">
        <v>0</v>
      </c>
      <c r="E7631" s="55">
        <v>0</v>
      </c>
      <c r="F7631" s="55">
        <v>0</v>
      </c>
      <c r="G7631" s="55">
        <v>0</v>
      </c>
      <c r="H7631" s="55">
        <v>0</v>
      </c>
      <c r="I7631" s="55">
        <v>0</v>
      </c>
      <c r="J7631" s="55">
        <v>0</v>
      </c>
      <c r="K7631" s="55">
        <v>0</v>
      </c>
      <c r="L7631" s="55">
        <v>0</v>
      </c>
      <c r="M7631" s="56">
        <v>0</v>
      </c>
    </row>
    <row r="7632" spans="1:13" x14ac:dyDescent="0.4">
      <c r="A7632" s="51"/>
      <c r="B7632" s="52">
        <v>7614</v>
      </c>
      <c r="C7632" s="52">
        <v>0</v>
      </c>
      <c r="D7632" s="52">
        <v>0</v>
      </c>
      <c r="E7632" s="52">
        <v>0</v>
      </c>
      <c r="F7632" s="52">
        <v>6022953.1453189859</v>
      </c>
      <c r="G7632" s="52">
        <v>0</v>
      </c>
      <c r="H7632" s="52">
        <v>0</v>
      </c>
      <c r="I7632" s="52">
        <v>0</v>
      </c>
      <c r="J7632" s="52">
        <v>0</v>
      </c>
      <c r="K7632" s="52">
        <v>0</v>
      </c>
      <c r="L7632" s="52">
        <v>0</v>
      </c>
      <c r="M7632" s="53">
        <v>6022953.1453189859</v>
      </c>
    </row>
    <row r="7633" spans="1:13" x14ac:dyDescent="0.4">
      <c r="A7633" s="54"/>
      <c r="B7633" s="55">
        <v>7615</v>
      </c>
      <c r="C7633" s="55">
        <v>0</v>
      </c>
      <c r="D7633" s="55">
        <v>0</v>
      </c>
      <c r="E7633" s="55">
        <v>0</v>
      </c>
      <c r="F7633" s="55">
        <v>0</v>
      </c>
      <c r="G7633" s="55">
        <v>0</v>
      </c>
      <c r="H7633" s="55">
        <v>0</v>
      </c>
      <c r="I7633" s="55">
        <v>0</v>
      </c>
      <c r="J7633" s="55">
        <v>0</v>
      </c>
      <c r="K7633" s="55">
        <v>0</v>
      </c>
      <c r="L7633" s="55">
        <v>0</v>
      </c>
      <c r="M7633" s="56">
        <v>0</v>
      </c>
    </row>
    <row r="7634" spans="1:13" x14ac:dyDescent="0.4">
      <c r="A7634" s="51"/>
      <c r="B7634" s="52">
        <v>7616</v>
      </c>
      <c r="C7634" s="52">
        <v>0</v>
      </c>
      <c r="D7634" s="52">
        <v>0</v>
      </c>
      <c r="E7634" s="52">
        <v>0</v>
      </c>
      <c r="F7634" s="52">
        <v>0</v>
      </c>
      <c r="G7634" s="52">
        <v>0</v>
      </c>
      <c r="H7634" s="52">
        <v>0</v>
      </c>
      <c r="I7634" s="52">
        <v>0</v>
      </c>
      <c r="J7634" s="52">
        <v>0</v>
      </c>
      <c r="K7634" s="52">
        <v>0</v>
      </c>
      <c r="L7634" s="52">
        <v>0</v>
      </c>
      <c r="M7634" s="53">
        <v>0</v>
      </c>
    </row>
    <row r="7635" spans="1:13" x14ac:dyDescent="0.4">
      <c r="A7635" s="54"/>
      <c r="B7635" s="55">
        <v>7617</v>
      </c>
      <c r="C7635" s="55">
        <v>5746115.1980983363</v>
      </c>
      <c r="D7635" s="55">
        <v>5997524.337674723</v>
      </c>
      <c r="E7635" s="55">
        <v>0</v>
      </c>
      <c r="F7635" s="55">
        <v>0</v>
      </c>
      <c r="G7635" s="55">
        <v>0</v>
      </c>
      <c r="H7635" s="55">
        <v>25918395.975632913</v>
      </c>
      <c r="I7635" s="55">
        <v>0</v>
      </c>
      <c r="J7635" s="55">
        <v>0</v>
      </c>
      <c r="K7635" s="55">
        <v>0</v>
      </c>
      <c r="L7635" s="55">
        <v>0</v>
      </c>
      <c r="M7635" s="56">
        <v>37662035.511405975</v>
      </c>
    </row>
    <row r="7636" spans="1:13" x14ac:dyDescent="0.4">
      <c r="A7636" s="51"/>
      <c r="B7636" s="52">
        <v>7618</v>
      </c>
      <c r="C7636" s="52">
        <v>0</v>
      </c>
      <c r="D7636" s="52">
        <v>0</v>
      </c>
      <c r="E7636" s="52">
        <v>0</v>
      </c>
      <c r="F7636" s="52">
        <v>0</v>
      </c>
      <c r="G7636" s="52">
        <v>8032078.0917106783</v>
      </c>
      <c r="H7636" s="52">
        <v>0</v>
      </c>
      <c r="I7636" s="52">
        <v>0</v>
      </c>
      <c r="J7636" s="52">
        <v>0</v>
      </c>
      <c r="K7636" s="52">
        <v>0</v>
      </c>
      <c r="L7636" s="52">
        <v>0</v>
      </c>
      <c r="M7636" s="53">
        <v>8032078.0917106783</v>
      </c>
    </row>
    <row r="7637" spans="1:13" x14ac:dyDescent="0.4">
      <c r="A7637" s="54"/>
      <c r="B7637" s="55">
        <v>7619</v>
      </c>
      <c r="C7637" s="55">
        <v>0</v>
      </c>
      <c r="D7637" s="55">
        <v>0</v>
      </c>
      <c r="E7637" s="55">
        <v>0</v>
      </c>
      <c r="F7637" s="55">
        <v>0</v>
      </c>
      <c r="G7637" s="55">
        <v>0</v>
      </c>
      <c r="H7637" s="55">
        <v>0</v>
      </c>
      <c r="I7637" s="55">
        <v>0</v>
      </c>
      <c r="J7637" s="55">
        <v>0</v>
      </c>
      <c r="K7637" s="55">
        <v>0</v>
      </c>
      <c r="L7637" s="55">
        <v>0</v>
      </c>
      <c r="M7637" s="56">
        <v>9083834.0483768694</v>
      </c>
    </row>
    <row r="7638" spans="1:13" x14ac:dyDescent="0.4">
      <c r="A7638" s="51"/>
      <c r="B7638" s="52">
        <v>7620</v>
      </c>
      <c r="C7638" s="52">
        <v>0</v>
      </c>
      <c r="D7638" s="52">
        <v>0</v>
      </c>
      <c r="E7638" s="52">
        <v>6545713.0603363523</v>
      </c>
      <c r="F7638" s="52">
        <v>0</v>
      </c>
      <c r="G7638" s="52">
        <v>0</v>
      </c>
      <c r="H7638" s="52">
        <v>0</v>
      </c>
      <c r="I7638" s="52">
        <v>0</v>
      </c>
      <c r="J7638" s="52">
        <v>0</v>
      </c>
      <c r="K7638" s="52">
        <v>0</v>
      </c>
      <c r="L7638" s="52">
        <v>0</v>
      </c>
      <c r="M7638" s="53">
        <v>6545713.0603363523</v>
      </c>
    </row>
    <row r="7639" spans="1:13" x14ac:dyDescent="0.4">
      <c r="A7639" s="54"/>
      <c r="B7639" s="55">
        <v>7621</v>
      </c>
      <c r="C7639" s="55">
        <v>0</v>
      </c>
      <c r="D7639" s="55">
        <v>10443400.83969932</v>
      </c>
      <c r="E7639" s="55">
        <v>0</v>
      </c>
      <c r="F7639" s="55">
        <v>0</v>
      </c>
      <c r="G7639" s="55">
        <v>0</v>
      </c>
      <c r="H7639" s="55">
        <v>0</v>
      </c>
      <c r="I7639" s="55">
        <v>0</v>
      </c>
      <c r="J7639" s="55">
        <v>0</v>
      </c>
      <c r="K7639" s="55">
        <v>0</v>
      </c>
      <c r="L7639" s="55">
        <v>0</v>
      </c>
      <c r="M7639" s="56">
        <v>10443400.83969932</v>
      </c>
    </row>
    <row r="7640" spans="1:13" x14ac:dyDescent="0.4">
      <c r="A7640" s="51"/>
      <c r="B7640" s="52">
        <v>7622</v>
      </c>
      <c r="C7640" s="52">
        <v>0</v>
      </c>
      <c r="D7640" s="52">
        <v>0</v>
      </c>
      <c r="E7640" s="52">
        <v>0</v>
      </c>
      <c r="F7640" s="52">
        <v>0</v>
      </c>
      <c r="G7640" s="52">
        <v>0</v>
      </c>
      <c r="H7640" s="52">
        <v>0</v>
      </c>
      <c r="I7640" s="52">
        <v>0</v>
      </c>
      <c r="J7640" s="52">
        <v>0</v>
      </c>
      <c r="K7640" s="52">
        <v>0</v>
      </c>
      <c r="L7640" s="52">
        <v>0</v>
      </c>
      <c r="M7640" s="53">
        <v>0</v>
      </c>
    </row>
    <row r="7641" spans="1:13" x14ac:dyDescent="0.4">
      <c r="A7641" s="54"/>
      <c r="B7641" s="55">
        <v>7623</v>
      </c>
      <c r="C7641" s="55">
        <v>0</v>
      </c>
      <c r="D7641" s="55">
        <v>30561968.705653831</v>
      </c>
      <c r="E7641" s="55">
        <v>0</v>
      </c>
      <c r="F7641" s="55">
        <v>0</v>
      </c>
      <c r="G7641" s="55">
        <v>0</v>
      </c>
      <c r="H7641" s="55">
        <v>0</v>
      </c>
      <c r="I7641" s="55">
        <v>0</v>
      </c>
      <c r="J7641" s="55">
        <v>7163702.4091190333</v>
      </c>
      <c r="K7641" s="55">
        <v>79297805.254119143</v>
      </c>
      <c r="L7641" s="55">
        <v>0</v>
      </c>
      <c r="M7641" s="56">
        <v>109859773.95977296</v>
      </c>
    </row>
    <row r="7642" spans="1:13" x14ac:dyDescent="0.4">
      <c r="A7642" s="51"/>
      <c r="B7642" s="52">
        <v>7624</v>
      </c>
      <c r="C7642" s="52">
        <v>39789431.954958439</v>
      </c>
      <c r="D7642" s="52">
        <v>0</v>
      </c>
      <c r="E7642" s="52">
        <v>0</v>
      </c>
      <c r="F7642" s="52">
        <v>0</v>
      </c>
      <c r="G7642" s="52">
        <v>0</v>
      </c>
      <c r="H7642" s="52">
        <v>0</v>
      </c>
      <c r="I7642" s="52">
        <v>0</v>
      </c>
      <c r="J7642" s="52">
        <v>0</v>
      </c>
      <c r="K7642" s="52">
        <v>0</v>
      </c>
      <c r="L7642" s="52">
        <v>0</v>
      </c>
      <c r="M7642" s="53">
        <v>39789431.954958439</v>
      </c>
    </row>
    <row r="7643" spans="1:13" x14ac:dyDescent="0.4">
      <c r="A7643" s="54"/>
      <c r="B7643" s="55">
        <v>7625</v>
      </c>
      <c r="C7643" s="55">
        <v>25446489.278243303</v>
      </c>
      <c r="D7643" s="55">
        <v>0</v>
      </c>
      <c r="E7643" s="55">
        <v>0</v>
      </c>
      <c r="F7643" s="55">
        <v>0</v>
      </c>
      <c r="G7643" s="55">
        <v>0</v>
      </c>
      <c r="H7643" s="55">
        <v>0</v>
      </c>
      <c r="I7643" s="55">
        <v>0</v>
      </c>
      <c r="J7643" s="55">
        <v>0</v>
      </c>
      <c r="K7643" s="55">
        <v>0</v>
      </c>
      <c r="L7643" s="55">
        <v>0</v>
      </c>
      <c r="M7643" s="56">
        <v>25446489.278243303</v>
      </c>
    </row>
    <row r="7644" spans="1:13" x14ac:dyDescent="0.4">
      <c r="A7644" s="51"/>
      <c r="B7644" s="52">
        <v>7626</v>
      </c>
      <c r="C7644" s="52">
        <v>0</v>
      </c>
      <c r="D7644" s="52">
        <v>0</v>
      </c>
      <c r="E7644" s="52">
        <v>0</v>
      </c>
      <c r="F7644" s="52">
        <v>0</v>
      </c>
      <c r="G7644" s="52">
        <v>0</v>
      </c>
      <c r="H7644" s="52">
        <v>0</v>
      </c>
      <c r="I7644" s="52">
        <v>7275771.4126744866</v>
      </c>
      <c r="J7644" s="52">
        <v>0</v>
      </c>
      <c r="K7644" s="52">
        <v>0</v>
      </c>
      <c r="L7644" s="52">
        <v>0</v>
      </c>
      <c r="M7644" s="53">
        <v>7275771.4126744866</v>
      </c>
    </row>
    <row r="7645" spans="1:13" x14ac:dyDescent="0.4">
      <c r="A7645" s="54"/>
      <c r="B7645" s="55">
        <v>7627</v>
      </c>
      <c r="C7645" s="55">
        <v>0</v>
      </c>
      <c r="D7645" s="55">
        <v>0</v>
      </c>
      <c r="E7645" s="55">
        <v>0</v>
      </c>
      <c r="F7645" s="55">
        <v>0</v>
      </c>
      <c r="G7645" s="55">
        <v>199177626.03016689</v>
      </c>
      <c r="H7645" s="55">
        <v>0</v>
      </c>
      <c r="I7645" s="55">
        <v>14952460.525634952</v>
      </c>
      <c r="J7645" s="55">
        <v>0</v>
      </c>
      <c r="K7645" s="55">
        <v>0</v>
      </c>
      <c r="L7645" s="55">
        <v>0</v>
      </c>
      <c r="M7645" s="56">
        <v>214130086.55580181</v>
      </c>
    </row>
    <row r="7646" spans="1:13" x14ac:dyDescent="0.4">
      <c r="A7646" s="51"/>
      <c r="B7646" s="52">
        <v>7628</v>
      </c>
      <c r="C7646" s="52">
        <v>0</v>
      </c>
      <c r="D7646" s="52">
        <v>0</v>
      </c>
      <c r="E7646" s="52">
        <v>0</v>
      </c>
      <c r="F7646" s="52">
        <v>0</v>
      </c>
      <c r="G7646" s="52">
        <v>0</v>
      </c>
      <c r="H7646" s="52">
        <v>0</v>
      </c>
      <c r="I7646" s="52">
        <v>0</v>
      </c>
      <c r="J7646" s="52">
        <v>0</v>
      </c>
      <c r="K7646" s="52">
        <v>0</v>
      </c>
      <c r="L7646" s="52">
        <v>0</v>
      </c>
      <c r="M7646" s="53">
        <v>0</v>
      </c>
    </row>
    <row r="7647" spans="1:13" x14ac:dyDescent="0.4">
      <c r="A7647" s="54"/>
      <c r="B7647" s="55">
        <v>7629</v>
      </c>
      <c r="C7647" s="55">
        <v>6714265.6522899577</v>
      </c>
      <c r="D7647" s="55">
        <v>0</v>
      </c>
      <c r="E7647" s="55">
        <v>0</v>
      </c>
      <c r="F7647" s="55">
        <v>0</v>
      </c>
      <c r="G7647" s="55">
        <v>0</v>
      </c>
      <c r="H7647" s="55">
        <v>0</v>
      </c>
      <c r="I7647" s="55">
        <v>0</v>
      </c>
      <c r="J7647" s="55">
        <v>0</v>
      </c>
      <c r="K7647" s="55">
        <v>0</v>
      </c>
      <c r="L7647" s="55">
        <v>0</v>
      </c>
      <c r="M7647" s="56">
        <v>6714265.6522899577</v>
      </c>
    </row>
    <row r="7648" spans="1:13" x14ac:dyDescent="0.4">
      <c r="A7648" s="51"/>
      <c r="B7648" s="52">
        <v>7630</v>
      </c>
      <c r="C7648" s="52">
        <v>0</v>
      </c>
      <c r="D7648" s="52">
        <v>6524445.5947286198</v>
      </c>
      <c r="E7648" s="52">
        <v>0</v>
      </c>
      <c r="F7648" s="52">
        <v>20780994.452541921</v>
      </c>
      <c r="G7648" s="52">
        <v>0</v>
      </c>
      <c r="H7648" s="52">
        <v>0</v>
      </c>
      <c r="I7648" s="52">
        <v>0</v>
      </c>
      <c r="J7648" s="52">
        <v>0</v>
      </c>
      <c r="K7648" s="52">
        <v>0</v>
      </c>
      <c r="L7648" s="52">
        <v>0</v>
      </c>
      <c r="M7648" s="53">
        <v>27305440.047270536</v>
      </c>
    </row>
    <row r="7649" spans="1:13" x14ac:dyDescent="0.4">
      <c r="A7649" s="54"/>
      <c r="B7649" s="55">
        <v>7631</v>
      </c>
      <c r="C7649" s="55">
        <v>0</v>
      </c>
      <c r="D7649" s="55">
        <v>0</v>
      </c>
      <c r="E7649" s="55">
        <v>0</v>
      </c>
      <c r="F7649" s="55">
        <v>0</v>
      </c>
      <c r="G7649" s="55">
        <v>0</v>
      </c>
      <c r="H7649" s="55">
        <v>0</v>
      </c>
      <c r="I7649" s="55">
        <v>0</v>
      </c>
      <c r="J7649" s="55">
        <v>0</v>
      </c>
      <c r="K7649" s="55">
        <v>0</v>
      </c>
      <c r="L7649" s="55">
        <v>0</v>
      </c>
      <c r="M7649" s="56">
        <v>0</v>
      </c>
    </row>
    <row r="7650" spans="1:13" x14ac:dyDescent="0.4">
      <c r="A7650" s="51"/>
      <c r="B7650" s="52">
        <v>7632</v>
      </c>
      <c r="C7650" s="52">
        <v>0</v>
      </c>
      <c r="D7650" s="52">
        <v>0</v>
      </c>
      <c r="E7650" s="52">
        <v>0</v>
      </c>
      <c r="F7650" s="52">
        <v>0</v>
      </c>
      <c r="G7650" s="52">
        <v>0</v>
      </c>
      <c r="H7650" s="52">
        <v>0</v>
      </c>
      <c r="I7650" s="52">
        <v>6811031.2468351061</v>
      </c>
      <c r="J7650" s="52">
        <v>162144944.840592</v>
      </c>
      <c r="K7650" s="52">
        <v>0</v>
      </c>
      <c r="L7650" s="52">
        <v>0</v>
      </c>
      <c r="M7650" s="53">
        <v>6811031.2468351061</v>
      </c>
    </row>
    <row r="7651" spans="1:13" x14ac:dyDescent="0.4">
      <c r="A7651" s="54"/>
      <c r="B7651" s="55">
        <v>7633</v>
      </c>
      <c r="C7651" s="55">
        <v>0</v>
      </c>
      <c r="D7651" s="55">
        <v>0</v>
      </c>
      <c r="E7651" s="55">
        <v>24890215.583993413</v>
      </c>
      <c r="F7651" s="55">
        <v>0</v>
      </c>
      <c r="G7651" s="55">
        <v>0</v>
      </c>
      <c r="H7651" s="55">
        <v>0</v>
      </c>
      <c r="I7651" s="55">
        <v>0</v>
      </c>
      <c r="J7651" s="55">
        <v>0</v>
      </c>
      <c r="K7651" s="55">
        <v>0</v>
      </c>
      <c r="L7651" s="55">
        <v>241544162.07892281</v>
      </c>
      <c r="M7651" s="56">
        <v>266434377.66291621</v>
      </c>
    </row>
    <row r="7652" spans="1:13" x14ac:dyDescent="0.4">
      <c r="A7652" s="51"/>
      <c r="B7652" s="52">
        <v>7634</v>
      </c>
      <c r="C7652" s="52">
        <v>0</v>
      </c>
      <c r="D7652" s="52">
        <v>0</v>
      </c>
      <c r="E7652" s="52">
        <v>0</v>
      </c>
      <c r="F7652" s="52">
        <v>0</v>
      </c>
      <c r="G7652" s="52">
        <v>0</v>
      </c>
      <c r="H7652" s="52">
        <v>0</v>
      </c>
      <c r="I7652" s="52">
        <v>6132111.7090316275</v>
      </c>
      <c r="J7652" s="52">
        <v>0</v>
      </c>
      <c r="K7652" s="52">
        <v>0</v>
      </c>
      <c r="L7652" s="52">
        <v>0</v>
      </c>
      <c r="M7652" s="53">
        <v>6132111.7090316275</v>
      </c>
    </row>
    <row r="7653" spans="1:13" x14ac:dyDescent="0.4">
      <c r="A7653" s="54"/>
      <c r="B7653" s="55">
        <v>7635</v>
      </c>
      <c r="C7653" s="55">
        <v>8568021.8028543629</v>
      </c>
      <c r="D7653" s="55">
        <v>0</v>
      </c>
      <c r="E7653" s="55">
        <v>0</v>
      </c>
      <c r="F7653" s="55">
        <v>0</v>
      </c>
      <c r="G7653" s="55">
        <v>0</v>
      </c>
      <c r="H7653" s="55">
        <v>0</v>
      </c>
      <c r="I7653" s="55">
        <v>0</v>
      </c>
      <c r="J7653" s="55">
        <v>0</v>
      </c>
      <c r="K7653" s="55">
        <v>0</v>
      </c>
      <c r="L7653" s="55">
        <v>0</v>
      </c>
      <c r="M7653" s="56">
        <v>8568021.8028543629</v>
      </c>
    </row>
    <row r="7654" spans="1:13" x14ac:dyDescent="0.4">
      <c r="A7654" s="51"/>
      <c r="B7654" s="52">
        <v>7636</v>
      </c>
      <c r="C7654" s="52">
        <v>0</v>
      </c>
      <c r="D7654" s="52">
        <v>0</v>
      </c>
      <c r="E7654" s="52">
        <v>6933278.9877651157</v>
      </c>
      <c r="F7654" s="52">
        <v>0</v>
      </c>
      <c r="G7654" s="52">
        <v>0</v>
      </c>
      <c r="H7654" s="52">
        <v>0</v>
      </c>
      <c r="I7654" s="52">
        <v>0</v>
      </c>
      <c r="J7654" s="52">
        <v>0</v>
      </c>
      <c r="K7654" s="52">
        <v>0</v>
      </c>
      <c r="L7654" s="52">
        <v>0</v>
      </c>
      <c r="M7654" s="53">
        <v>6933278.9877651157</v>
      </c>
    </row>
    <row r="7655" spans="1:13" x14ac:dyDescent="0.4">
      <c r="A7655" s="54"/>
      <c r="B7655" s="55">
        <v>7637</v>
      </c>
      <c r="C7655" s="55">
        <v>0</v>
      </c>
      <c r="D7655" s="55">
        <v>0</v>
      </c>
      <c r="E7655" s="55">
        <v>0</v>
      </c>
      <c r="F7655" s="55">
        <v>0</v>
      </c>
      <c r="G7655" s="55">
        <v>0</v>
      </c>
      <c r="H7655" s="55">
        <v>7976642.3517568652</v>
      </c>
      <c r="I7655" s="55">
        <v>0</v>
      </c>
      <c r="J7655" s="55">
        <v>0</v>
      </c>
      <c r="K7655" s="55">
        <v>5776818.1051245835</v>
      </c>
      <c r="L7655" s="55">
        <v>0</v>
      </c>
      <c r="M7655" s="56">
        <v>13753460.456881449</v>
      </c>
    </row>
    <row r="7656" spans="1:13" x14ac:dyDescent="0.4">
      <c r="A7656" s="51"/>
      <c r="B7656" s="52">
        <v>7638</v>
      </c>
      <c r="C7656" s="52">
        <v>0</v>
      </c>
      <c r="D7656" s="52">
        <v>0</v>
      </c>
      <c r="E7656" s="52">
        <v>0</v>
      </c>
      <c r="F7656" s="52">
        <v>0</v>
      </c>
      <c r="G7656" s="52">
        <v>0</v>
      </c>
      <c r="H7656" s="52">
        <v>0</v>
      </c>
      <c r="I7656" s="52">
        <v>0</v>
      </c>
      <c r="J7656" s="52">
        <v>0</v>
      </c>
      <c r="K7656" s="52">
        <v>0</v>
      </c>
      <c r="L7656" s="52">
        <v>0</v>
      </c>
      <c r="M7656" s="53">
        <v>0</v>
      </c>
    </row>
    <row r="7657" spans="1:13" x14ac:dyDescent="0.4">
      <c r="A7657" s="54"/>
      <c r="B7657" s="55">
        <v>7639</v>
      </c>
      <c r="C7657" s="55">
        <v>0</v>
      </c>
      <c r="D7657" s="55">
        <v>0</v>
      </c>
      <c r="E7657" s="55">
        <v>0</v>
      </c>
      <c r="F7657" s="55">
        <v>0</v>
      </c>
      <c r="G7657" s="55">
        <v>0</v>
      </c>
      <c r="H7657" s="55">
        <v>0</v>
      </c>
      <c r="I7657" s="55">
        <v>0</v>
      </c>
      <c r="J7657" s="55">
        <v>0</v>
      </c>
      <c r="K7657" s="55">
        <v>0</v>
      </c>
      <c r="L7657" s="55">
        <v>0</v>
      </c>
      <c r="M7657" s="56">
        <v>0</v>
      </c>
    </row>
    <row r="7658" spans="1:13" x14ac:dyDescent="0.4">
      <c r="A7658" s="51"/>
      <c r="B7658" s="52">
        <v>7640</v>
      </c>
      <c r="C7658" s="52">
        <v>0</v>
      </c>
      <c r="D7658" s="52">
        <v>7266335.1834386783</v>
      </c>
      <c r="E7658" s="52">
        <v>0</v>
      </c>
      <c r="F7658" s="52">
        <v>0</v>
      </c>
      <c r="G7658" s="52">
        <v>0</v>
      </c>
      <c r="H7658" s="52">
        <v>0</v>
      </c>
      <c r="I7658" s="52">
        <v>12259212.22141722</v>
      </c>
      <c r="J7658" s="52">
        <v>0</v>
      </c>
      <c r="K7658" s="52">
        <v>0</v>
      </c>
      <c r="L7658" s="52">
        <v>0</v>
      </c>
      <c r="M7658" s="53">
        <v>19525547.4048559</v>
      </c>
    </row>
    <row r="7659" spans="1:13" x14ac:dyDescent="0.4">
      <c r="A7659" s="54"/>
      <c r="B7659" s="55">
        <v>7641</v>
      </c>
      <c r="C7659" s="55">
        <v>0</v>
      </c>
      <c r="D7659" s="55">
        <v>0</v>
      </c>
      <c r="E7659" s="55">
        <v>0</v>
      </c>
      <c r="F7659" s="55">
        <v>0</v>
      </c>
      <c r="G7659" s="55">
        <v>0</v>
      </c>
      <c r="H7659" s="55">
        <v>0</v>
      </c>
      <c r="I7659" s="55">
        <v>0</v>
      </c>
      <c r="J7659" s="55">
        <v>0</v>
      </c>
      <c r="K7659" s="55">
        <v>9200390.5939441845</v>
      </c>
      <c r="L7659" s="55">
        <v>0</v>
      </c>
      <c r="M7659" s="56">
        <v>57541967.872365542</v>
      </c>
    </row>
    <row r="7660" spans="1:13" x14ac:dyDescent="0.4">
      <c r="A7660" s="51"/>
      <c r="B7660" s="52">
        <v>7642</v>
      </c>
      <c r="C7660" s="52">
        <v>32710937.112234239</v>
      </c>
      <c r="D7660" s="52">
        <v>0</v>
      </c>
      <c r="E7660" s="52">
        <v>0</v>
      </c>
      <c r="F7660" s="52">
        <v>0</v>
      </c>
      <c r="G7660" s="52">
        <v>0</v>
      </c>
      <c r="H7660" s="52">
        <v>0</v>
      </c>
      <c r="I7660" s="52">
        <v>0</v>
      </c>
      <c r="J7660" s="52">
        <v>12854394.911384502</v>
      </c>
      <c r="K7660" s="52">
        <v>0</v>
      </c>
      <c r="L7660" s="52">
        <v>0</v>
      </c>
      <c r="M7660" s="53">
        <v>32710937.112234239</v>
      </c>
    </row>
    <row r="7661" spans="1:13" x14ac:dyDescent="0.4">
      <c r="A7661" s="54"/>
      <c r="B7661" s="55">
        <v>7643</v>
      </c>
      <c r="C7661" s="55">
        <v>0</v>
      </c>
      <c r="D7661" s="55">
        <v>0</v>
      </c>
      <c r="E7661" s="55">
        <v>0</v>
      </c>
      <c r="F7661" s="55">
        <v>0</v>
      </c>
      <c r="G7661" s="55">
        <v>0</v>
      </c>
      <c r="H7661" s="55">
        <v>12291302.133029694</v>
      </c>
      <c r="I7661" s="55">
        <v>0</v>
      </c>
      <c r="J7661" s="55">
        <v>0</v>
      </c>
      <c r="K7661" s="55">
        <v>0</v>
      </c>
      <c r="L7661" s="55">
        <v>0</v>
      </c>
      <c r="M7661" s="56">
        <v>12291302.133029694</v>
      </c>
    </row>
    <row r="7662" spans="1:13" x14ac:dyDescent="0.4">
      <c r="A7662" s="51"/>
      <c r="B7662" s="52">
        <v>7644</v>
      </c>
      <c r="C7662" s="52">
        <v>0</v>
      </c>
      <c r="D7662" s="52">
        <v>0</v>
      </c>
      <c r="E7662" s="52">
        <v>0</v>
      </c>
      <c r="F7662" s="52">
        <v>8036579.0127671408</v>
      </c>
      <c r="G7662" s="52">
        <v>0</v>
      </c>
      <c r="H7662" s="52">
        <v>0</v>
      </c>
      <c r="I7662" s="52">
        <v>0</v>
      </c>
      <c r="J7662" s="52">
        <v>0</v>
      </c>
      <c r="K7662" s="52">
        <v>0</v>
      </c>
      <c r="L7662" s="52">
        <v>0</v>
      </c>
      <c r="M7662" s="53">
        <v>8036579.0127671408</v>
      </c>
    </row>
    <row r="7663" spans="1:13" x14ac:dyDescent="0.4">
      <c r="A7663" s="54"/>
      <c r="B7663" s="55">
        <v>7645</v>
      </c>
      <c r="C7663" s="55">
        <v>0</v>
      </c>
      <c r="D7663" s="55">
        <v>0</v>
      </c>
      <c r="E7663" s="55">
        <v>0</v>
      </c>
      <c r="F7663" s="55">
        <v>0</v>
      </c>
      <c r="G7663" s="55">
        <v>0</v>
      </c>
      <c r="H7663" s="55">
        <v>0</v>
      </c>
      <c r="I7663" s="55">
        <v>0</v>
      </c>
      <c r="J7663" s="55">
        <v>6454313.9218326341</v>
      </c>
      <c r="K7663" s="55">
        <v>0</v>
      </c>
      <c r="L7663" s="55">
        <v>5778783.0303087458</v>
      </c>
      <c r="M7663" s="56">
        <v>5778783.0303087458</v>
      </c>
    </row>
    <row r="7664" spans="1:13" x14ac:dyDescent="0.4">
      <c r="A7664" s="51"/>
      <c r="B7664" s="52">
        <v>7646</v>
      </c>
      <c r="C7664" s="52">
        <v>0</v>
      </c>
      <c r="D7664" s="52">
        <v>0</v>
      </c>
      <c r="E7664" s="52">
        <v>0</v>
      </c>
      <c r="F7664" s="52">
        <v>0</v>
      </c>
      <c r="G7664" s="52">
        <v>0</v>
      </c>
      <c r="H7664" s="52">
        <v>0</v>
      </c>
      <c r="I7664" s="52">
        <v>0</v>
      </c>
      <c r="J7664" s="52">
        <v>0</v>
      </c>
      <c r="K7664" s="52">
        <v>0</v>
      </c>
      <c r="L7664" s="52">
        <v>0</v>
      </c>
      <c r="M7664" s="53">
        <v>0</v>
      </c>
    </row>
    <row r="7665" spans="1:13" x14ac:dyDescent="0.4">
      <c r="A7665" s="54"/>
      <c r="B7665" s="55">
        <v>7647</v>
      </c>
      <c r="C7665" s="55">
        <v>0</v>
      </c>
      <c r="D7665" s="55">
        <v>0</v>
      </c>
      <c r="E7665" s="55">
        <v>0</v>
      </c>
      <c r="F7665" s="55">
        <v>179436680.67854762</v>
      </c>
      <c r="G7665" s="55">
        <v>0</v>
      </c>
      <c r="H7665" s="55">
        <v>0</v>
      </c>
      <c r="I7665" s="55">
        <v>0</v>
      </c>
      <c r="J7665" s="55">
        <v>0</v>
      </c>
      <c r="K7665" s="55">
        <v>0</v>
      </c>
      <c r="L7665" s="55">
        <v>5935752.6466465779</v>
      </c>
      <c r="M7665" s="56">
        <v>185372433.32519421</v>
      </c>
    </row>
    <row r="7666" spans="1:13" x14ac:dyDescent="0.4">
      <c r="A7666" s="51"/>
      <c r="B7666" s="52">
        <v>7648</v>
      </c>
      <c r="C7666" s="52">
        <v>0</v>
      </c>
      <c r="D7666" s="52">
        <v>8857713.1365397107</v>
      </c>
      <c r="E7666" s="52">
        <v>0</v>
      </c>
      <c r="F7666" s="52">
        <v>0</v>
      </c>
      <c r="G7666" s="52">
        <v>0</v>
      </c>
      <c r="H7666" s="52">
        <v>0</v>
      </c>
      <c r="I7666" s="52">
        <v>8418755.8494810481</v>
      </c>
      <c r="J7666" s="52">
        <v>0</v>
      </c>
      <c r="K7666" s="52">
        <v>0</v>
      </c>
      <c r="L7666" s="52">
        <v>0</v>
      </c>
      <c r="M7666" s="53">
        <v>17276468.986020759</v>
      </c>
    </row>
    <row r="7667" spans="1:13" x14ac:dyDescent="0.4">
      <c r="A7667" s="54"/>
      <c r="B7667" s="55">
        <v>7649</v>
      </c>
      <c r="C7667" s="55">
        <v>8507389.1282437649</v>
      </c>
      <c r="D7667" s="55">
        <v>0</v>
      </c>
      <c r="E7667" s="55">
        <v>0</v>
      </c>
      <c r="F7667" s="55">
        <v>0</v>
      </c>
      <c r="G7667" s="55">
        <v>462855131.71866679</v>
      </c>
      <c r="H7667" s="55">
        <v>0</v>
      </c>
      <c r="I7667" s="55">
        <v>0</v>
      </c>
      <c r="J7667" s="55">
        <v>0</v>
      </c>
      <c r="K7667" s="55">
        <v>0</v>
      </c>
      <c r="L7667" s="55">
        <v>0</v>
      </c>
      <c r="M7667" s="56">
        <v>471362520.84691054</v>
      </c>
    </row>
    <row r="7668" spans="1:13" x14ac:dyDescent="0.4">
      <c r="A7668" s="51"/>
      <c r="B7668" s="52">
        <v>7650</v>
      </c>
      <c r="C7668" s="52">
        <v>0</v>
      </c>
      <c r="D7668" s="52">
        <v>0</v>
      </c>
      <c r="E7668" s="52">
        <v>0</v>
      </c>
      <c r="F7668" s="52">
        <v>0</v>
      </c>
      <c r="G7668" s="52">
        <v>7362658.1297308989</v>
      </c>
      <c r="H7668" s="52">
        <v>0</v>
      </c>
      <c r="I7668" s="52">
        <v>0</v>
      </c>
      <c r="J7668" s="52">
        <v>0</v>
      </c>
      <c r="K7668" s="52">
        <v>0</v>
      </c>
      <c r="L7668" s="52">
        <v>0</v>
      </c>
      <c r="M7668" s="53">
        <v>18080546.044538531</v>
      </c>
    </row>
    <row r="7669" spans="1:13" x14ac:dyDescent="0.4">
      <c r="A7669" s="54"/>
      <c r="B7669" s="55">
        <v>7651</v>
      </c>
      <c r="C7669" s="55">
        <v>0</v>
      </c>
      <c r="D7669" s="55">
        <v>0</v>
      </c>
      <c r="E7669" s="55">
        <v>0</v>
      </c>
      <c r="F7669" s="55">
        <v>0</v>
      </c>
      <c r="G7669" s="55">
        <v>0</v>
      </c>
      <c r="H7669" s="55">
        <v>0</v>
      </c>
      <c r="I7669" s="55">
        <v>0</v>
      </c>
      <c r="J7669" s="55">
        <v>0</v>
      </c>
      <c r="K7669" s="55">
        <v>0</v>
      </c>
      <c r="L7669" s="55">
        <v>0</v>
      </c>
      <c r="M7669" s="56">
        <v>0</v>
      </c>
    </row>
    <row r="7670" spans="1:13" x14ac:dyDescent="0.4">
      <c r="A7670" s="51"/>
      <c r="B7670" s="52">
        <v>7652</v>
      </c>
      <c r="C7670" s="52">
        <v>0</v>
      </c>
      <c r="D7670" s="52">
        <v>0</v>
      </c>
      <c r="E7670" s="52">
        <v>0</v>
      </c>
      <c r="F7670" s="52">
        <v>0</v>
      </c>
      <c r="G7670" s="52">
        <v>0</v>
      </c>
      <c r="H7670" s="52">
        <v>6907168.2313279891</v>
      </c>
      <c r="I7670" s="52">
        <v>0</v>
      </c>
      <c r="J7670" s="52">
        <v>0</v>
      </c>
      <c r="K7670" s="52">
        <v>0</v>
      </c>
      <c r="L7670" s="52">
        <v>0</v>
      </c>
      <c r="M7670" s="53">
        <v>6907168.2313279891</v>
      </c>
    </row>
    <row r="7671" spans="1:13" x14ac:dyDescent="0.4">
      <c r="A7671" s="54"/>
      <c r="B7671" s="55">
        <v>7653</v>
      </c>
      <c r="C7671" s="55">
        <v>0</v>
      </c>
      <c r="D7671" s="55">
        <v>0</v>
      </c>
      <c r="E7671" s="55">
        <v>0</v>
      </c>
      <c r="F7671" s="55">
        <v>11716373.968445117</v>
      </c>
      <c r="G7671" s="55">
        <v>0</v>
      </c>
      <c r="H7671" s="55">
        <v>0</v>
      </c>
      <c r="I7671" s="55">
        <v>0</v>
      </c>
      <c r="J7671" s="55">
        <v>0</v>
      </c>
      <c r="K7671" s="55">
        <v>9396930.4707684703</v>
      </c>
      <c r="L7671" s="55">
        <v>0</v>
      </c>
      <c r="M7671" s="56">
        <v>28175556.970695771</v>
      </c>
    </row>
    <row r="7672" spans="1:13" x14ac:dyDescent="0.4">
      <c r="A7672" s="51"/>
      <c r="B7672" s="52">
        <v>7654</v>
      </c>
      <c r="C7672" s="52">
        <v>0</v>
      </c>
      <c r="D7672" s="52">
        <v>0</v>
      </c>
      <c r="E7672" s="52">
        <v>0</v>
      </c>
      <c r="F7672" s="52">
        <v>0</v>
      </c>
      <c r="G7672" s="52">
        <v>0</v>
      </c>
      <c r="H7672" s="52">
        <v>0</v>
      </c>
      <c r="I7672" s="52">
        <v>0</v>
      </c>
      <c r="J7672" s="52">
        <v>0</v>
      </c>
      <c r="K7672" s="52">
        <v>0</v>
      </c>
      <c r="L7672" s="52">
        <v>0</v>
      </c>
      <c r="M7672" s="53">
        <v>0</v>
      </c>
    </row>
    <row r="7673" spans="1:13" x14ac:dyDescent="0.4">
      <c r="A7673" s="54"/>
      <c r="B7673" s="55">
        <v>7655</v>
      </c>
      <c r="C7673" s="55">
        <v>0</v>
      </c>
      <c r="D7673" s="55">
        <v>0</v>
      </c>
      <c r="E7673" s="55">
        <v>0</v>
      </c>
      <c r="F7673" s="55">
        <v>0</v>
      </c>
      <c r="G7673" s="55">
        <v>0</v>
      </c>
      <c r="H7673" s="55">
        <v>0</v>
      </c>
      <c r="I7673" s="55">
        <v>0</v>
      </c>
      <c r="J7673" s="55">
        <v>0</v>
      </c>
      <c r="K7673" s="55">
        <v>0</v>
      </c>
      <c r="L7673" s="55">
        <v>0</v>
      </c>
      <c r="M7673" s="56">
        <v>0</v>
      </c>
    </row>
    <row r="7674" spans="1:13" x14ac:dyDescent="0.4">
      <c r="A7674" s="51"/>
      <c r="B7674" s="52">
        <v>7656</v>
      </c>
      <c r="C7674" s="52">
        <v>0</v>
      </c>
      <c r="D7674" s="52">
        <v>12165474.977751072</v>
      </c>
      <c r="E7674" s="52">
        <v>0</v>
      </c>
      <c r="F7674" s="52">
        <v>0</v>
      </c>
      <c r="G7674" s="52">
        <v>0</v>
      </c>
      <c r="H7674" s="52">
        <v>0</v>
      </c>
      <c r="I7674" s="52">
        <v>0</v>
      </c>
      <c r="J7674" s="52">
        <v>0</v>
      </c>
      <c r="K7674" s="52">
        <v>22016830.118408579</v>
      </c>
      <c r="L7674" s="52">
        <v>0</v>
      </c>
      <c r="M7674" s="53">
        <v>34182305.096159652</v>
      </c>
    </row>
    <row r="7675" spans="1:13" x14ac:dyDescent="0.4">
      <c r="A7675" s="54"/>
      <c r="B7675" s="55">
        <v>7657</v>
      </c>
      <c r="C7675" s="55">
        <v>0</v>
      </c>
      <c r="D7675" s="55">
        <v>0</v>
      </c>
      <c r="E7675" s="55">
        <v>0</v>
      </c>
      <c r="F7675" s="55">
        <v>0</v>
      </c>
      <c r="G7675" s="55">
        <v>0</v>
      </c>
      <c r="H7675" s="55">
        <v>0</v>
      </c>
      <c r="I7675" s="55">
        <v>0</v>
      </c>
      <c r="J7675" s="55">
        <v>0</v>
      </c>
      <c r="K7675" s="55">
        <v>0</v>
      </c>
      <c r="L7675" s="55">
        <v>0</v>
      </c>
      <c r="M7675" s="56">
        <v>0</v>
      </c>
    </row>
    <row r="7676" spans="1:13" x14ac:dyDescent="0.4">
      <c r="A7676" s="51"/>
      <c r="B7676" s="52">
        <v>7658</v>
      </c>
      <c r="C7676" s="52">
        <v>11967802.18869764</v>
      </c>
      <c r="D7676" s="52">
        <v>0</v>
      </c>
      <c r="E7676" s="52">
        <v>0</v>
      </c>
      <c r="F7676" s="52">
        <v>0</v>
      </c>
      <c r="G7676" s="52">
        <v>0</v>
      </c>
      <c r="H7676" s="52">
        <v>0</v>
      </c>
      <c r="I7676" s="52">
        <v>0</v>
      </c>
      <c r="J7676" s="52">
        <v>0</v>
      </c>
      <c r="K7676" s="52">
        <v>0</v>
      </c>
      <c r="L7676" s="52">
        <v>0</v>
      </c>
      <c r="M7676" s="53">
        <v>11967802.18869764</v>
      </c>
    </row>
    <row r="7677" spans="1:13" x14ac:dyDescent="0.4">
      <c r="A7677" s="54"/>
      <c r="B7677" s="55">
        <v>7659</v>
      </c>
      <c r="C7677" s="55">
        <v>0</v>
      </c>
      <c r="D7677" s="55">
        <v>7533122.9590272047</v>
      </c>
      <c r="E7677" s="55">
        <v>0</v>
      </c>
      <c r="F7677" s="55">
        <v>0</v>
      </c>
      <c r="G7677" s="55">
        <v>0</v>
      </c>
      <c r="H7677" s="55">
        <v>0</v>
      </c>
      <c r="I7677" s="55">
        <v>0</v>
      </c>
      <c r="J7677" s="55">
        <v>0</v>
      </c>
      <c r="K7677" s="55">
        <v>0</v>
      </c>
      <c r="L7677" s="55">
        <v>0</v>
      </c>
      <c r="M7677" s="56">
        <v>7533122.9590272047</v>
      </c>
    </row>
    <row r="7678" spans="1:13" x14ac:dyDescent="0.4">
      <c r="A7678" s="51"/>
      <c r="B7678" s="52">
        <v>7660</v>
      </c>
      <c r="C7678" s="52">
        <v>0</v>
      </c>
      <c r="D7678" s="52">
        <v>0</v>
      </c>
      <c r="E7678" s="52">
        <v>0</v>
      </c>
      <c r="F7678" s="52">
        <v>14607592.351000763</v>
      </c>
      <c r="G7678" s="52">
        <v>0</v>
      </c>
      <c r="H7678" s="52">
        <v>0</v>
      </c>
      <c r="I7678" s="52">
        <v>7300376.5689223828</v>
      </c>
      <c r="J7678" s="52">
        <v>0</v>
      </c>
      <c r="K7678" s="52">
        <v>8089672.5733279232</v>
      </c>
      <c r="L7678" s="52">
        <v>0</v>
      </c>
      <c r="M7678" s="53">
        <v>29997641.49325107</v>
      </c>
    </row>
    <row r="7679" spans="1:13" x14ac:dyDescent="0.4">
      <c r="A7679" s="54"/>
      <c r="B7679" s="55">
        <v>7661</v>
      </c>
      <c r="C7679" s="55">
        <v>0</v>
      </c>
      <c r="D7679" s="55">
        <v>10739786.924512235</v>
      </c>
      <c r="E7679" s="55">
        <v>0</v>
      </c>
      <c r="F7679" s="55">
        <v>0</v>
      </c>
      <c r="G7679" s="55">
        <v>9531027.7854434941</v>
      </c>
      <c r="H7679" s="55">
        <v>0</v>
      </c>
      <c r="I7679" s="55">
        <v>0</v>
      </c>
      <c r="J7679" s="55">
        <v>0</v>
      </c>
      <c r="K7679" s="55">
        <v>0</v>
      </c>
      <c r="L7679" s="55">
        <v>0</v>
      </c>
      <c r="M7679" s="56">
        <v>20270814.70995573</v>
      </c>
    </row>
    <row r="7680" spans="1:13" x14ac:dyDescent="0.4">
      <c r="A7680" s="51"/>
      <c r="B7680" s="52">
        <v>7662</v>
      </c>
      <c r="C7680" s="52">
        <v>0</v>
      </c>
      <c r="D7680" s="52">
        <v>0</v>
      </c>
      <c r="E7680" s="52">
        <v>0</v>
      </c>
      <c r="F7680" s="52">
        <v>0</v>
      </c>
      <c r="G7680" s="52">
        <v>0</v>
      </c>
      <c r="H7680" s="52">
        <v>0</v>
      </c>
      <c r="I7680" s="52">
        <v>0</v>
      </c>
      <c r="J7680" s="52">
        <v>0</v>
      </c>
      <c r="K7680" s="52">
        <v>0</v>
      </c>
      <c r="L7680" s="52">
        <v>0</v>
      </c>
      <c r="M7680" s="53">
        <v>0</v>
      </c>
    </row>
    <row r="7681" spans="1:13" x14ac:dyDescent="0.4">
      <c r="A7681" s="54"/>
      <c r="B7681" s="55">
        <v>7663</v>
      </c>
      <c r="C7681" s="55">
        <v>12609329.808878316</v>
      </c>
      <c r="D7681" s="55">
        <v>0</v>
      </c>
      <c r="E7681" s="55">
        <v>6895481.1831284072</v>
      </c>
      <c r="F7681" s="55">
        <v>0</v>
      </c>
      <c r="G7681" s="55">
        <v>9838080.2031533234</v>
      </c>
      <c r="H7681" s="55">
        <v>0</v>
      </c>
      <c r="I7681" s="55">
        <v>0</v>
      </c>
      <c r="J7681" s="55">
        <v>0</v>
      </c>
      <c r="K7681" s="55">
        <v>0</v>
      </c>
      <c r="L7681" s="55">
        <v>0</v>
      </c>
      <c r="M7681" s="56">
        <v>29342891.19516005</v>
      </c>
    </row>
    <row r="7682" spans="1:13" x14ac:dyDescent="0.4">
      <c r="A7682" s="51"/>
      <c r="B7682" s="52">
        <v>7664</v>
      </c>
      <c r="C7682" s="52">
        <v>0</v>
      </c>
      <c r="D7682" s="52">
        <v>0</v>
      </c>
      <c r="E7682" s="52">
        <v>0</v>
      </c>
      <c r="F7682" s="52">
        <v>0</v>
      </c>
      <c r="G7682" s="52">
        <v>0</v>
      </c>
      <c r="H7682" s="52">
        <v>0</v>
      </c>
      <c r="I7682" s="52">
        <v>0</v>
      </c>
      <c r="J7682" s="52">
        <v>0</v>
      </c>
      <c r="K7682" s="52">
        <v>12211725.607735686</v>
      </c>
      <c r="L7682" s="52">
        <v>0</v>
      </c>
      <c r="M7682" s="53">
        <v>12211725.607735686</v>
      </c>
    </row>
    <row r="7683" spans="1:13" x14ac:dyDescent="0.4">
      <c r="A7683" s="54"/>
      <c r="B7683" s="55">
        <v>7665</v>
      </c>
      <c r="C7683" s="55">
        <v>0</v>
      </c>
      <c r="D7683" s="55">
        <v>0</v>
      </c>
      <c r="E7683" s="55">
        <v>0</v>
      </c>
      <c r="F7683" s="55">
        <v>0</v>
      </c>
      <c r="G7683" s="55">
        <v>94804570.939347267</v>
      </c>
      <c r="H7683" s="55">
        <v>0</v>
      </c>
      <c r="I7683" s="55">
        <v>0</v>
      </c>
      <c r="J7683" s="55">
        <v>0</v>
      </c>
      <c r="K7683" s="55">
        <v>0</v>
      </c>
      <c r="L7683" s="55">
        <v>0</v>
      </c>
      <c r="M7683" s="56">
        <v>94804570.939347267</v>
      </c>
    </row>
    <row r="7684" spans="1:13" x14ac:dyDescent="0.4">
      <c r="A7684" s="51"/>
      <c r="B7684" s="52">
        <v>7666</v>
      </c>
      <c r="C7684" s="52">
        <v>0</v>
      </c>
      <c r="D7684" s="52">
        <v>0</v>
      </c>
      <c r="E7684" s="52">
        <v>0</v>
      </c>
      <c r="F7684" s="52">
        <v>0</v>
      </c>
      <c r="G7684" s="52">
        <v>0</v>
      </c>
      <c r="H7684" s="52">
        <v>0</v>
      </c>
      <c r="I7684" s="52">
        <v>0</v>
      </c>
      <c r="J7684" s="52">
        <v>0</v>
      </c>
      <c r="K7684" s="52">
        <v>0</v>
      </c>
      <c r="L7684" s="52">
        <v>0</v>
      </c>
      <c r="M7684" s="53">
        <v>7419673.0047673229</v>
      </c>
    </row>
    <row r="7685" spans="1:13" x14ac:dyDescent="0.4">
      <c r="A7685" s="54"/>
      <c r="B7685" s="55">
        <v>7667</v>
      </c>
      <c r="C7685" s="55">
        <v>0</v>
      </c>
      <c r="D7685" s="55">
        <v>0</v>
      </c>
      <c r="E7685" s="55">
        <v>5852038.7587235197</v>
      </c>
      <c r="F7685" s="55">
        <v>0</v>
      </c>
      <c r="G7685" s="55">
        <v>0</v>
      </c>
      <c r="H7685" s="55">
        <v>0</v>
      </c>
      <c r="I7685" s="55">
        <v>0</v>
      </c>
      <c r="J7685" s="55">
        <v>0</v>
      </c>
      <c r="K7685" s="55">
        <v>0</v>
      </c>
      <c r="L7685" s="55">
        <v>0</v>
      </c>
      <c r="M7685" s="56">
        <v>5852038.7587235197</v>
      </c>
    </row>
    <row r="7686" spans="1:13" x14ac:dyDescent="0.4">
      <c r="A7686" s="51"/>
      <c r="B7686" s="52">
        <v>7668</v>
      </c>
      <c r="C7686" s="52">
        <v>0</v>
      </c>
      <c r="D7686" s="52">
        <v>0</v>
      </c>
      <c r="E7686" s="52">
        <v>0</v>
      </c>
      <c r="F7686" s="52">
        <v>0</v>
      </c>
      <c r="G7686" s="52">
        <v>0</v>
      </c>
      <c r="H7686" s="52">
        <v>0</v>
      </c>
      <c r="I7686" s="52">
        <v>0</v>
      </c>
      <c r="J7686" s="52">
        <v>0</v>
      </c>
      <c r="K7686" s="52">
        <v>0</v>
      </c>
      <c r="L7686" s="52">
        <v>0</v>
      </c>
      <c r="M7686" s="53">
        <v>0</v>
      </c>
    </row>
    <row r="7687" spans="1:13" x14ac:dyDescent="0.4">
      <c r="A7687" s="54"/>
      <c r="B7687" s="55">
        <v>7669</v>
      </c>
      <c r="C7687" s="55">
        <v>30895469.724003289</v>
      </c>
      <c r="D7687" s="55">
        <v>0</v>
      </c>
      <c r="E7687" s="55">
        <v>0</v>
      </c>
      <c r="F7687" s="55">
        <v>0</v>
      </c>
      <c r="G7687" s="55">
        <v>0</v>
      </c>
      <c r="H7687" s="55">
        <v>0</v>
      </c>
      <c r="I7687" s="55">
        <v>18464439.00024002</v>
      </c>
      <c r="J7687" s="55">
        <v>364777466.21218097</v>
      </c>
      <c r="K7687" s="55">
        <v>0</v>
      </c>
      <c r="L7687" s="55">
        <v>0</v>
      </c>
      <c r="M7687" s="56">
        <v>49359908.724243313</v>
      </c>
    </row>
    <row r="7688" spans="1:13" x14ac:dyDescent="0.4">
      <c r="A7688" s="51"/>
      <c r="B7688" s="52">
        <v>7670</v>
      </c>
      <c r="C7688" s="52">
        <v>0</v>
      </c>
      <c r="D7688" s="52">
        <v>7512013.9146781759</v>
      </c>
      <c r="E7688" s="52">
        <v>0</v>
      </c>
      <c r="F7688" s="52">
        <v>0</v>
      </c>
      <c r="G7688" s="52">
        <v>0</v>
      </c>
      <c r="H7688" s="52">
        <v>0</v>
      </c>
      <c r="I7688" s="52">
        <v>0</v>
      </c>
      <c r="J7688" s="52">
        <v>43120668.444246396</v>
      </c>
      <c r="K7688" s="52">
        <v>0</v>
      </c>
      <c r="L7688" s="52">
        <v>20239963.551265668</v>
      </c>
      <c r="M7688" s="53">
        <v>34897178.048492953</v>
      </c>
    </row>
    <row r="7689" spans="1:13" x14ac:dyDescent="0.4">
      <c r="A7689" s="54"/>
      <c r="B7689" s="55">
        <v>7671</v>
      </c>
      <c r="C7689" s="55">
        <v>0</v>
      </c>
      <c r="D7689" s="55">
        <v>0</v>
      </c>
      <c r="E7689" s="55">
        <v>0</v>
      </c>
      <c r="F7689" s="55">
        <v>0</v>
      </c>
      <c r="G7689" s="55">
        <v>0</v>
      </c>
      <c r="H7689" s="55">
        <v>0</v>
      </c>
      <c r="I7689" s="55">
        <v>0</v>
      </c>
      <c r="J7689" s="55">
        <v>0</v>
      </c>
      <c r="K7689" s="55">
        <v>0</v>
      </c>
      <c r="L7689" s="55">
        <v>0</v>
      </c>
      <c r="M7689" s="56">
        <v>0</v>
      </c>
    </row>
    <row r="7690" spans="1:13" x14ac:dyDescent="0.4">
      <c r="A7690" s="51"/>
      <c r="B7690" s="52">
        <v>7672</v>
      </c>
      <c r="C7690" s="52">
        <v>0</v>
      </c>
      <c r="D7690" s="52">
        <v>0</v>
      </c>
      <c r="E7690" s="52">
        <v>0</v>
      </c>
      <c r="F7690" s="52">
        <v>0</v>
      </c>
      <c r="G7690" s="52">
        <v>0</v>
      </c>
      <c r="H7690" s="52">
        <v>302618444.75425982</v>
      </c>
      <c r="I7690" s="52">
        <v>0</v>
      </c>
      <c r="J7690" s="52">
        <v>8006505.8990360908</v>
      </c>
      <c r="K7690" s="52">
        <v>8567882.4003203809</v>
      </c>
      <c r="L7690" s="52">
        <v>0</v>
      </c>
      <c r="M7690" s="53">
        <v>311186327.15458024</v>
      </c>
    </row>
    <row r="7691" spans="1:13" x14ac:dyDescent="0.4">
      <c r="A7691" s="54"/>
      <c r="B7691" s="55">
        <v>7673</v>
      </c>
      <c r="C7691" s="55">
        <v>0</v>
      </c>
      <c r="D7691" s="55">
        <v>0</v>
      </c>
      <c r="E7691" s="55">
        <v>7281288.2072659107</v>
      </c>
      <c r="F7691" s="55">
        <v>0</v>
      </c>
      <c r="G7691" s="55">
        <v>0</v>
      </c>
      <c r="H7691" s="55">
        <v>0</v>
      </c>
      <c r="I7691" s="55">
        <v>0</v>
      </c>
      <c r="J7691" s="55">
        <v>6646012.8823604444</v>
      </c>
      <c r="K7691" s="55">
        <v>15517333.093720112</v>
      </c>
      <c r="L7691" s="55">
        <v>0</v>
      </c>
      <c r="M7691" s="56">
        <v>22798621.300986025</v>
      </c>
    </row>
    <row r="7692" spans="1:13" x14ac:dyDescent="0.4">
      <c r="A7692" s="51"/>
      <c r="B7692" s="52">
        <v>7674</v>
      </c>
      <c r="C7692" s="52">
        <v>0</v>
      </c>
      <c r="D7692" s="52">
        <v>0</v>
      </c>
      <c r="E7692" s="52">
        <v>0</v>
      </c>
      <c r="F7692" s="52">
        <v>6415013.7761951741</v>
      </c>
      <c r="G7692" s="52">
        <v>0</v>
      </c>
      <c r="H7692" s="52">
        <v>0</v>
      </c>
      <c r="I7692" s="52">
        <v>0</v>
      </c>
      <c r="J7692" s="52">
        <v>0</v>
      </c>
      <c r="K7692" s="52">
        <v>0</v>
      </c>
      <c r="L7692" s="52">
        <v>0</v>
      </c>
      <c r="M7692" s="53">
        <v>6415013.7761951741</v>
      </c>
    </row>
    <row r="7693" spans="1:13" x14ac:dyDescent="0.4">
      <c r="A7693" s="54"/>
      <c r="B7693" s="55">
        <v>7675</v>
      </c>
      <c r="C7693" s="55">
        <v>0</v>
      </c>
      <c r="D7693" s="55">
        <v>0</v>
      </c>
      <c r="E7693" s="55">
        <v>0</v>
      </c>
      <c r="F7693" s="55">
        <v>6492919.5329249837</v>
      </c>
      <c r="G7693" s="55">
        <v>0</v>
      </c>
      <c r="H7693" s="55">
        <v>5798626.9948476972</v>
      </c>
      <c r="I7693" s="55">
        <v>0</v>
      </c>
      <c r="J7693" s="55">
        <v>0</v>
      </c>
      <c r="K7693" s="55">
        <v>0</v>
      </c>
      <c r="L7693" s="55">
        <v>0</v>
      </c>
      <c r="M7693" s="56">
        <v>12291546.52777268</v>
      </c>
    </row>
    <row r="7694" spans="1:13" x14ac:dyDescent="0.4">
      <c r="A7694" s="51"/>
      <c r="B7694" s="52">
        <v>7676</v>
      </c>
      <c r="C7694" s="52">
        <v>0</v>
      </c>
      <c r="D7694" s="52">
        <v>194288415.39728704</v>
      </c>
      <c r="E7694" s="52">
        <v>0</v>
      </c>
      <c r="F7694" s="52">
        <v>0</v>
      </c>
      <c r="G7694" s="52">
        <v>0</v>
      </c>
      <c r="H7694" s="52">
        <v>0</v>
      </c>
      <c r="I7694" s="52">
        <v>0</v>
      </c>
      <c r="J7694" s="52">
        <v>0</v>
      </c>
      <c r="K7694" s="52">
        <v>0</v>
      </c>
      <c r="L7694" s="52">
        <v>28669957.512776643</v>
      </c>
      <c r="M7694" s="53">
        <v>222958372.91006368</v>
      </c>
    </row>
    <row r="7695" spans="1:13" x14ac:dyDescent="0.4">
      <c r="A7695" s="54"/>
      <c r="B7695" s="55">
        <v>7677</v>
      </c>
      <c r="C7695" s="55">
        <v>0</v>
      </c>
      <c r="D7695" s="55">
        <v>0</v>
      </c>
      <c r="E7695" s="55">
        <v>5921874.276134491</v>
      </c>
      <c r="F7695" s="55">
        <v>0</v>
      </c>
      <c r="G7695" s="55">
        <v>0</v>
      </c>
      <c r="H7695" s="55">
        <v>0</v>
      </c>
      <c r="I7695" s="55">
        <v>0</v>
      </c>
      <c r="J7695" s="55">
        <v>0</v>
      </c>
      <c r="K7695" s="55">
        <v>53964938.692868717</v>
      </c>
      <c r="L7695" s="55">
        <v>0</v>
      </c>
      <c r="M7695" s="56">
        <v>72423947.522397518</v>
      </c>
    </row>
    <row r="7696" spans="1:13" x14ac:dyDescent="0.4">
      <c r="A7696" s="51"/>
      <c r="B7696" s="52">
        <v>7678</v>
      </c>
      <c r="C7696" s="52">
        <v>0</v>
      </c>
      <c r="D7696" s="52">
        <v>0</v>
      </c>
      <c r="E7696" s="52">
        <v>9083691.9411455393</v>
      </c>
      <c r="F7696" s="52">
        <v>0</v>
      </c>
      <c r="G7696" s="52">
        <v>0</v>
      </c>
      <c r="H7696" s="52">
        <v>6891135.343192542</v>
      </c>
      <c r="I7696" s="52">
        <v>0</v>
      </c>
      <c r="J7696" s="52">
        <v>0</v>
      </c>
      <c r="K7696" s="52">
        <v>0</v>
      </c>
      <c r="L7696" s="52">
        <v>0</v>
      </c>
      <c r="M7696" s="53">
        <v>15974827.284338079</v>
      </c>
    </row>
    <row r="7697" spans="1:13" x14ac:dyDescent="0.4">
      <c r="A7697" s="54"/>
      <c r="B7697" s="55">
        <v>7679</v>
      </c>
      <c r="C7697" s="55">
        <v>0</v>
      </c>
      <c r="D7697" s="55">
        <v>0</v>
      </c>
      <c r="E7697" s="55">
        <v>0</v>
      </c>
      <c r="F7697" s="55">
        <v>0</v>
      </c>
      <c r="G7697" s="55">
        <v>0</v>
      </c>
      <c r="H7697" s="55">
        <v>0</v>
      </c>
      <c r="I7697" s="55">
        <v>0</v>
      </c>
      <c r="J7697" s="55">
        <v>0</v>
      </c>
      <c r="K7697" s="55">
        <v>0</v>
      </c>
      <c r="L7697" s="55">
        <v>0</v>
      </c>
      <c r="M7697" s="56">
        <v>0</v>
      </c>
    </row>
    <row r="7698" spans="1:13" x14ac:dyDescent="0.4">
      <c r="A7698" s="51"/>
      <c r="B7698" s="52">
        <v>7680</v>
      </c>
      <c r="C7698" s="52">
        <v>0</v>
      </c>
      <c r="D7698" s="52">
        <v>0</v>
      </c>
      <c r="E7698" s="52">
        <v>0</v>
      </c>
      <c r="F7698" s="52">
        <v>0</v>
      </c>
      <c r="G7698" s="52">
        <v>0</v>
      </c>
      <c r="H7698" s="52">
        <v>0</v>
      </c>
      <c r="I7698" s="52">
        <v>0</v>
      </c>
      <c r="J7698" s="52">
        <v>0</v>
      </c>
      <c r="K7698" s="52">
        <v>0</v>
      </c>
      <c r="L7698" s="52">
        <v>10605488.250263795</v>
      </c>
      <c r="M7698" s="53">
        <v>10605488.250263795</v>
      </c>
    </row>
    <row r="7699" spans="1:13" x14ac:dyDescent="0.4">
      <c r="A7699" s="54"/>
      <c r="B7699" s="55">
        <v>7681</v>
      </c>
      <c r="C7699" s="55">
        <v>0</v>
      </c>
      <c r="D7699" s="55">
        <v>0</v>
      </c>
      <c r="E7699" s="55">
        <v>0</v>
      </c>
      <c r="F7699" s="55">
        <v>0</v>
      </c>
      <c r="G7699" s="55">
        <v>0</v>
      </c>
      <c r="H7699" s="55">
        <v>0</v>
      </c>
      <c r="I7699" s="55">
        <v>0</v>
      </c>
      <c r="J7699" s="55">
        <v>0</v>
      </c>
      <c r="K7699" s="55">
        <v>0</v>
      </c>
      <c r="L7699" s="55">
        <v>0</v>
      </c>
      <c r="M7699" s="56">
        <v>0</v>
      </c>
    </row>
    <row r="7700" spans="1:13" x14ac:dyDescent="0.4">
      <c r="A7700" s="51"/>
      <c r="B7700" s="52">
        <v>7682</v>
      </c>
      <c r="C7700" s="52">
        <v>0</v>
      </c>
      <c r="D7700" s="52">
        <v>0</v>
      </c>
      <c r="E7700" s="52">
        <v>0</v>
      </c>
      <c r="F7700" s="52">
        <v>120436527.52713366</v>
      </c>
      <c r="G7700" s="52">
        <v>0</v>
      </c>
      <c r="H7700" s="52">
        <v>0</v>
      </c>
      <c r="I7700" s="52">
        <v>0</v>
      </c>
      <c r="J7700" s="52">
        <v>0</v>
      </c>
      <c r="K7700" s="52">
        <v>0</v>
      </c>
      <c r="L7700" s="52">
        <v>0</v>
      </c>
      <c r="M7700" s="53">
        <v>120436527.52713366</v>
      </c>
    </row>
    <row r="7701" spans="1:13" x14ac:dyDescent="0.4">
      <c r="A7701" s="54"/>
      <c r="B7701" s="55">
        <v>7683</v>
      </c>
      <c r="C7701" s="55">
        <v>0</v>
      </c>
      <c r="D7701" s="55">
        <v>0</v>
      </c>
      <c r="E7701" s="55">
        <v>0</v>
      </c>
      <c r="F7701" s="55">
        <v>0</v>
      </c>
      <c r="G7701" s="55">
        <v>0</v>
      </c>
      <c r="H7701" s="55">
        <v>0</v>
      </c>
      <c r="I7701" s="55">
        <v>0</v>
      </c>
      <c r="J7701" s="55">
        <v>0</v>
      </c>
      <c r="K7701" s="55">
        <v>0</v>
      </c>
      <c r="L7701" s="55">
        <v>0</v>
      </c>
      <c r="M7701" s="56">
        <v>0</v>
      </c>
    </row>
    <row r="7702" spans="1:13" x14ac:dyDescent="0.4">
      <c r="A7702" s="51"/>
      <c r="B7702" s="52">
        <v>7684</v>
      </c>
      <c r="C7702" s="52">
        <v>6469307.1184320571</v>
      </c>
      <c r="D7702" s="52">
        <v>0</v>
      </c>
      <c r="E7702" s="52">
        <v>0</v>
      </c>
      <c r="F7702" s="52">
        <v>0</v>
      </c>
      <c r="G7702" s="52">
        <v>0</v>
      </c>
      <c r="H7702" s="52">
        <v>0</v>
      </c>
      <c r="I7702" s="52">
        <v>0</v>
      </c>
      <c r="J7702" s="52">
        <v>0</v>
      </c>
      <c r="K7702" s="52">
        <v>0</v>
      </c>
      <c r="L7702" s="52">
        <v>0</v>
      </c>
      <c r="M7702" s="53">
        <v>6469307.1184320571</v>
      </c>
    </row>
    <row r="7703" spans="1:13" x14ac:dyDescent="0.4">
      <c r="A7703" s="54"/>
      <c r="B7703" s="55">
        <v>7685</v>
      </c>
      <c r="C7703" s="55">
        <v>0</v>
      </c>
      <c r="D7703" s="55">
        <v>0</v>
      </c>
      <c r="E7703" s="55">
        <v>13045373.310316063</v>
      </c>
      <c r="F7703" s="55">
        <v>6353675.9325828087</v>
      </c>
      <c r="G7703" s="55">
        <v>0</v>
      </c>
      <c r="H7703" s="55">
        <v>0</v>
      </c>
      <c r="I7703" s="55">
        <v>0</v>
      </c>
      <c r="J7703" s="55">
        <v>0</v>
      </c>
      <c r="K7703" s="55">
        <v>6506236.8666368201</v>
      </c>
      <c r="L7703" s="55">
        <v>0</v>
      </c>
      <c r="M7703" s="56">
        <v>25905286.109535698</v>
      </c>
    </row>
    <row r="7704" spans="1:13" x14ac:dyDescent="0.4">
      <c r="A7704" s="51"/>
      <c r="B7704" s="52">
        <v>7686</v>
      </c>
      <c r="C7704" s="52">
        <v>12899053.541671259</v>
      </c>
      <c r="D7704" s="52">
        <v>0</v>
      </c>
      <c r="E7704" s="52">
        <v>0</v>
      </c>
      <c r="F7704" s="52">
        <v>0</v>
      </c>
      <c r="G7704" s="52">
        <v>0</v>
      </c>
      <c r="H7704" s="52">
        <v>0</v>
      </c>
      <c r="I7704" s="52">
        <v>0</v>
      </c>
      <c r="J7704" s="52">
        <v>0</v>
      </c>
      <c r="K7704" s="52">
        <v>0</v>
      </c>
      <c r="L7704" s="52">
        <v>0</v>
      </c>
      <c r="M7704" s="53">
        <v>12899053.541671259</v>
      </c>
    </row>
    <row r="7705" spans="1:13" x14ac:dyDescent="0.4">
      <c r="A7705" s="54"/>
      <c r="B7705" s="55">
        <v>7687</v>
      </c>
      <c r="C7705" s="55">
        <v>0</v>
      </c>
      <c r="D7705" s="55">
        <v>0</v>
      </c>
      <c r="E7705" s="55">
        <v>0</v>
      </c>
      <c r="F7705" s="55">
        <v>25482281.366502196</v>
      </c>
      <c r="G7705" s="55">
        <v>0</v>
      </c>
      <c r="H7705" s="55">
        <v>0</v>
      </c>
      <c r="I7705" s="55">
        <v>0</v>
      </c>
      <c r="J7705" s="55">
        <v>0</v>
      </c>
      <c r="K7705" s="55">
        <v>0</v>
      </c>
      <c r="L7705" s="55">
        <v>0</v>
      </c>
      <c r="M7705" s="56">
        <v>25482281.366502196</v>
      </c>
    </row>
    <row r="7706" spans="1:13" x14ac:dyDescent="0.4">
      <c r="A7706" s="51"/>
      <c r="B7706" s="52">
        <v>7688</v>
      </c>
      <c r="C7706" s="52">
        <v>0</v>
      </c>
      <c r="D7706" s="52">
        <v>0</v>
      </c>
      <c r="E7706" s="52">
        <v>0</v>
      </c>
      <c r="F7706" s="52">
        <v>0</v>
      </c>
      <c r="G7706" s="52">
        <v>48618591.227397062</v>
      </c>
      <c r="H7706" s="52">
        <v>0</v>
      </c>
      <c r="I7706" s="52">
        <v>0</v>
      </c>
      <c r="J7706" s="52">
        <v>0</v>
      </c>
      <c r="K7706" s="52">
        <v>0</v>
      </c>
      <c r="L7706" s="52">
        <v>0</v>
      </c>
      <c r="M7706" s="53">
        <v>48618591.227397062</v>
      </c>
    </row>
    <row r="7707" spans="1:13" x14ac:dyDescent="0.4">
      <c r="A7707" s="54"/>
      <c r="B7707" s="55">
        <v>7689</v>
      </c>
      <c r="C7707" s="55">
        <v>0</v>
      </c>
      <c r="D7707" s="55">
        <v>11350246.226030016</v>
      </c>
      <c r="E7707" s="55">
        <v>0</v>
      </c>
      <c r="F7707" s="55">
        <v>10075057.455011353</v>
      </c>
      <c r="G7707" s="55">
        <v>0</v>
      </c>
      <c r="H7707" s="55">
        <v>0</v>
      </c>
      <c r="I7707" s="55">
        <v>0</v>
      </c>
      <c r="J7707" s="55">
        <v>0</v>
      </c>
      <c r="K7707" s="55">
        <v>0</v>
      </c>
      <c r="L7707" s="55">
        <v>0</v>
      </c>
      <c r="M7707" s="56">
        <v>21425303.681041367</v>
      </c>
    </row>
    <row r="7708" spans="1:13" x14ac:dyDescent="0.4">
      <c r="A7708" s="51"/>
      <c r="B7708" s="52">
        <v>7690</v>
      </c>
      <c r="C7708" s="52">
        <v>0</v>
      </c>
      <c r="D7708" s="52">
        <v>0</v>
      </c>
      <c r="E7708" s="52">
        <v>0</v>
      </c>
      <c r="F7708" s="52">
        <v>0</v>
      </c>
      <c r="G7708" s="52">
        <v>0</v>
      </c>
      <c r="H7708" s="52">
        <v>0</v>
      </c>
      <c r="I7708" s="52">
        <v>0</v>
      </c>
      <c r="J7708" s="52">
        <v>0</v>
      </c>
      <c r="K7708" s="52">
        <v>0</v>
      </c>
      <c r="L7708" s="52">
        <v>0</v>
      </c>
      <c r="M7708" s="53">
        <v>0</v>
      </c>
    </row>
    <row r="7709" spans="1:13" x14ac:dyDescent="0.4">
      <c r="A7709" s="54"/>
      <c r="B7709" s="55">
        <v>7691</v>
      </c>
      <c r="C7709" s="55">
        <v>0</v>
      </c>
      <c r="D7709" s="55">
        <v>0</v>
      </c>
      <c r="E7709" s="55">
        <v>0</v>
      </c>
      <c r="F7709" s="55">
        <v>0</v>
      </c>
      <c r="G7709" s="55">
        <v>0</v>
      </c>
      <c r="H7709" s="55">
        <v>0</v>
      </c>
      <c r="I7709" s="55">
        <v>0</v>
      </c>
      <c r="J7709" s="55">
        <v>0</v>
      </c>
      <c r="K7709" s="55">
        <v>8748106.3527704887</v>
      </c>
      <c r="L7709" s="55">
        <v>0</v>
      </c>
      <c r="M7709" s="56">
        <v>18259315.054657325</v>
      </c>
    </row>
    <row r="7710" spans="1:13" x14ac:dyDescent="0.4">
      <c r="A7710" s="51"/>
      <c r="B7710" s="52">
        <v>7692</v>
      </c>
      <c r="C7710" s="52">
        <v>0</v>
      </c>
      <c r="D7710" s="52">
        <v>0</v>
      </c>
      <c r="E7710" s="52">
        <v>0</v>
      </c>
      <c r="F7710" s="52">
        <v>0</v>
      </c>
      <c r="G7710" s="52">
        <v>0</v>
      </c>
      <c r="H7710" s="52">
        <v>0</v>
      </c>
      <c r="I7710" s="52">
        <v>0</v>
      </c>
      <c r="J7710" s="52">
        <v>0</v>
      </c>
      <c r="K7710" s="52">
        <v>6233615.3709676266</v>
      </c>
      <c r="L7710" s="52">
        <v>0</v>
      </c>
      <c r="M7710" s="53">
        <v>6233615.3709676266</v>
      </c>
    </row>
    <row r="7711" spans="1:13" x14ac:dyDescent="0.4">
      <c r="A7711" s="54"/>
      <c r="B7711" s="55">
        <v>7693</v>
      </c>
      <c r="C7711" s="55">
        <v>0</v>
      </c>
      <c r="D7711" s="55">
        <v>0</v>
      </c>
      <c r="E7711" s="55">
        <v>0</v>
      </c>
      <c r="F7711" s="55">
        <v>0</v>
      </c>
      <c r="G7711" s="55">
        <v>0</v>
      </c>
      <c r="H7711" s="55">
        <v>0</v>
      </c>
      <c r="I7711" s="55">
        <v>0</v>
      </c>
      <c r="J7711" s="55">
        <v>6633427.8746023588</v>
      </c>
      <c r="K7711" s="55">
        <v>0</v>
      </c>
      <c r="L7711" s="55">
        <v>0</v>
      </c>
      <c r="M7711" s="56">
        <v>0</v>
      </c>
    </row>
    <row r="7712" spans="1:13" x14ac:dyDescent="0.4">
      <c r="A7712" s="51"/>
      <c r="B7712" s="52">
        <v>7694</v>
      </c>
      <c r="C7712" s="52">
        <v>0</v>
      </c>
      <c r="D7712" s="52">
        <v>20214658.426151037</v>
      </c>
      <c r="E7712" s="52">
        <v>0</v>
      </c>
      <c r="F7712" s="52">
        <v>0</v>
      </c>
      <c r="G7712" s="52">
        <v>0</v>
      </c>
      <c r="H7712" s="52">
        <v>0</v>
      </c>
      <c r="I7712" s="52">
        <v>43094923.345344231</v>
      </c>
      <c r="J7712" s="52">
        <v>0</v>
      </c>
      <c r="K7712" s="52">
        <v>0</v>
      </c>
      <c r="L7712" s="52">
        <v>0</v>
      </c>
      <c r="M7712" s="53">
        <v>63309581.77149526</v>
      </c>
    </row>
    <row r="7713" spans="1:13" x14ac:dyDescent="0.4">
      <c r="A7713" s="54"/>
      <c r="B7713" s="55">
        <v>7695</v>
      </c>
      <c r="C7713" s="55">
        <v>6242850.2798787225</v>
      </c>
      <c r="D7713" s="55">
        <v>0</v>
      </c>
      <c r="E7713" s="55">
        <v>0</v>
      </c>
      <c r="F7713" s="55">
        <v>15096367.113977153</v>
      </c>
      <c r="G7713" s="55">
        <v>0</v>
      </c>
      <c r="H7713" s="55">
        <v>0</v>
      </c>
      <c r="I7713" s="55">
        <v>0</v>
      </c>
      <c r="J7713" s="55">
        <v>0</v>
      </c>
      <c r="K7713" s="55">
        <v>0</v>
      </c>
      <c r="L7713" s="55">
        <v>0</v>
      </c>
      <c r="M7713" s="56">
        <v>21339217.393855877</v>
      </c>
    </row>
    <row r="7714" spans="1:13" x14ac:dyDescent="0.4">
      <c r="A7714" s="51"/>
      <c r="B7714" s="52">
        <v>7696</v>
      </c>
      <c r="C7714" s="52">
        <v>0</v>
      </c>
      <c r="D7714" s="52">
        <v>0</v>
      </c>
      <c r="E7714" s="52">
        <v>0</v>
      </c>
      <c r="F7714" s="52">
        <v>0</v>
      </c>
      <c r="G7714" s="52">
        <v>0</v>
      </c>
      <c r="H7714" s="52">
        <v>158512551.65805376</v>
      </c>
      <c r="I7714" s="52">
        <v>0</v>
      </c>
      <c r="J7714" s="52">
        <v>5745828.3589045946</v>
      </c>
      <c r="K7714" s="52">
        <v>0</v>
      </c>
      <c r="L7714" s="52">
        <v>0</v>
      </c>
      <c r="M7714" s="53">
        <v>158512551.65805376</v>
      </c>
    </row>
    <row r="7715" spans="1:13" x14ac:dyDescent="0.4">
      <c r="A7715" s="54"/>
      <c r="B7715" s="55">
        <v>7697</v>
      </c>
      <c r="C7715" s="55">
        <v>0</v>
      </c>
      <c r="D7715" s="55">
        <v>0</v>
      </c>
      <c r="E7715" s="55">
        <v>0</v>
      </c>
      <c r="F7715" s="55">
        <v>6843633.0194564983</v>
      </c>
      <c r="G7715" s="55">
        <v>0</v>
      </c>
      <c r="H7715" s="55">
        <v>0</v>
      </c>
      <c r="I7715" s="55">
        <v>0</v>
      </c>
      <c r="J7715" s="55">
        <v>7381336.9281965699</v>
      </c>
      <c r="K7715" s="55">
        <v>0</v>
      </c>
      <c r="L7715" s="55">
        <v>0</v>
      </c>
      <c r="M7715" s="56">
        <v>6843633.0194564983</v>
      </c>
    </row>
    <row r="7716" spans="1:13" x14ac:dyDescent="0.4">
      <c r="A7716" s="51"/>
      <c r="B7716" s="52">
        <v>7698</v>
      </c>
      <c r="C7716" s="52">
        <v>0</v>
      </c>
      <c r="D7716" s="52">
        <v>0</v>
      </c>
      <c r="E7716" s="52">
        <v>11638997.178809926</v>
      </c>
      <c r="F7716" s="52">
        <v>0</v>
      </c>
      <c r="G7716" s="52">
        <v>0</v>
      </c>
      <c r="H7716" s="52">
        <v>0</v>
      </c>
      <c r="I7716" s="52">
        <v>0</v>
      </c>
      <c r="J7716" s="52">
        <v>0</v>
      </c>
      <c r="K7716" s="52">
        <v>0</v>
      </c>
      <c r="L7716" s="52">
        <v>0</v>
      </c>
      <c r="M7716" s="53">
        <v>11638997.178809926</v>
      </c>
    </row>
    <row r="7717" spans="1:13" x14ac:dyDescent="0.4">
      <c r="A7717" s="54"/>
      <c r="B7717" s="55">
        <v>7699</v>
      </c>
      <c r="C7717" s="55">
        <v>0</v>
      </c>
      <c r="D7717" s="55">
        <v>0</v>
      </c>
      <c r="E7717" s="55">
        <v>0</v>
      </c>
      <c r="F7717" s="55">
        <v>0</v>
      </c>
      <c r="G7717" s="55">
        <v>0</v>
      </c>
      <c r="H7717" s="55">
        <v>0</v>
      </c>
      <c r="I7717" s="55">
        <v>0</v>
      </c>
      <c r="J7717" s="55">
        <v>0</v>
      </c>
      <c r="K7717" s="55">
        <v>0</v>
      </c>
      <c r="L7717" s="55">
        <v>0</v>
      </c>
      <c r="M7717" s="56">
        <v>0</v>
      </c>
    </row>
    <row r="7718" spans="1:13" x14ac:dyDescent="0.4">
      <c r="A7718" s="51"/>
      <c r="B7718" s="52">
        <v>7700</v>
      </c>
      <c r="C7718" s="52">
        <v>0</v>
      </c>
      <c r="D7718" s="52">
        <v>0</v>
      </c>
      <c r="E7718" s="52">
        <v>0</v>
      </c>
      <c r="F7718" s="52">
        <v>0</v>
      </c>
      <c r="G7718" s="52">
        <v>0</v>
      </c>
      <c r="H7718" s="52">
        <v>0</v>
      </c>
      <c r="I7718" s="52">
        <v>0</v>
      </c>
      <c r="J7718" s="52">
        <v>0</v>
      </c>
      <c r="K7718" s="52">
        <v>0</v>
      </c>
      <c r="L7718" s="52">
        <v>0</v>
      </c>
      <c r="M7718" s="53">
        <v>8103835.2175931605</v>
      </c>
    </row>
    <row r="7719" spans="1:13" x14ac:dyDescent="0.4">
      <c r="A7719" s="54"/>
      <c r="B7719" s="55">
        <v>7701</v>
      </c>
      <c r="C7719" s="55">
        <v>0</v>
      </c>
      <c r="D7719" s="55">
        <v>0</v>
      </c>
      <c r="E7719" s="55">
        <v>0</v>
      </c>
      <c r="F7719" s="55">
        <v>0</v>
      </c>
      <c r="G7719" s="55">
        <v>0</v>
      </c>
      <c r="H7719" s="55">
        <v>0</v>
      </c>
      <c r="I7719" s="55">
        <v>0</v>
      </c>
      <c r="J7719" s="55">
        <v>0</v>
      </c>
      <c r="K7719" s="55">
        <v>0</v>
      </c>
      <c r="L7719" s="55">
        <v>0</v>
      </c>
      <c r="M7719" s="56">
        <v>0</v>
      </c>
    </row>
    <row r="7720" spans="1:13" x14ac:dyDescent="0.4">
      <c r="A7720" s="51"/>
      <c r="B7720" s="52">
        <v>7702</v>
      </c>
      <c r="C7720" s="52">
        <v>54077894.393896349</v>
      </c>
      <c r="D7720" s="52">
        <v>0</v>
      </c>
      <c r="E7720" s="52">
        <v>0</v>
      </c>
      <c r="F7720" s="52">
        <v>0</v>
      </c>
      <c r="G7720" s="52">
        <v>0</v>
      </c>
      <c r="H7720" s="52">
        <v>0</v>
      </c>
      <c r="I7720" s="52">
        <v>0</v>
      </c>
      <c r="J7720" s="52">
        <v>0</v>
      </c>
      <c r="K7720" s="52">
        <v>0</v>
      </c>
      <c r="L7720" s="52">
        <v>0</v>
      </c>
      <c r="M7720" s="53">
        <v>54077894.393896349</v>
      </c>
    </row>
    <row r="7721" spans="1:13" x14ac:dyDescent="0.4">
      <c r="A7721" s="54"/>
      <c r="B7721" s="55">
        <v>7703</v>
      </c>
      <c r="C7721" s="55">
        <v>0</v>
      </c>
      <c r="D7721" s="55">
        <v>0</v>
      </c>
      <c r="E7721" s="55">
        <v>89183837.841939777</v>
      </c>
      <c r="F7721" s="55">
        <v>0</v>
      </c>
      <c r="G7721" s="55">
        <v>0</v>
      </c>
      <c r="H7721" s="55">
        <v>0</v>
      </c>
      <c r="I7721" s="55">
        <v>0</v>
      </c>
      <c r="J7721" s="55">
        <v>0</v>
      </c>
      <c r="K7721" s="55">
        <v>0</v>
      </c>
      <c r="L7721" s="55">
        <v>0</v>
      </c>
      <c r="M7721" s="56">
        <v>89183837.841939777</v>
      </c>
    </row>
    <row r="7722" spans="1:13" x14ac:dyDescent="0.4">
      <c r="A7722" s="51"/>
      <c r="B7722" s="52">
        <v>7704</v>
      </c>
      <c r="C7722" s="52">
        <v>0</v>
      </c>
      <c r="D7722" s="52">
        <v>0</v>
      </c>
      <c r="E7722" s="52">
        <v>0</v>
      </c>
      <c r="F7722" s="52">
        <v>0</v>
      </c>
      <c r="G7722" s="52">
        <v>0</v>
      </c>
      <c r="H7722" s="52">
        <v>0</v>
      </c>
      <c r="I7722" s="52">
        <v>0</v>
      </c>
      <c r="J7722" s="52">
        <v>0</v>
      </c>
      <c r="K7722" s="52">
        <v>0</v>
      </c>
      <c r="L7722" s="52">
        <v>0</v>
      </c>
      <c r="M7722" s="53">
        <v>0</v>
      </c>
    </row>
    <row r="7723" spans="1:13" x14ac:dyDescent="0.4">
      <c r="A7723" s="54"/>
      <c r="B7723" s="55">
        <v>7705</v>
      </c>
      <c r="C7723" s="55">
        <v>0</v>
      </c>
      <c r="D7723" s="55">
        <v>0</v>
      </c>
      <c r="E7723" s="55">
        <v>0</v>
      </c>
      <c r="F7723" s="55">
        <v>0</v>
      </c>
      <c r="G7723" s="55">
        <v>0</v>
      </c>
      <c r="H7723" s="55">
        <v>0</v>
      </c>
      <c r="I7723" s="55">
        <v>0</v>
      </c>
      <c r="J7723" s="55">
        <v>0</v>
      </c>
      <c r="K7723" s="55">
        <v>0</v>
      </c>
      <c r="L7723" s="55">
        <v>0</v>
      </c>
      <c r="M7723" s="56">
        <v>0</v>
      </c>
    </row>
    <row r="7724" spans="1:13" x14ac:dyDescent="0.4">
      <c r="A7724" s="51"/>
      <c r="B7724" s="52">
        <v>7706</v>
      </c>
      <c r="C7724" s="52">
        <v>0</v>
      </c>
      <c r="D7724" s="52">
        <v>0</v>
      </c>
      <c r="E7724" s="52">
        <v>0</v>
      </c>
      <c r="F7724" s="52">
        <v>0</v>
      </c>
      <c r="G7724" s="52">
        <v>0</v>
      </c>
      <c r="H7724" s="52">
        <v>0</v>
      </c>
      <c r="I7724" s="52">
        <v>0</v>
      </c>
      <c r="J7724" s="52">
        <v>0</v>
      </c>
      <c r="K7724" s="52">
        <v>0</v>
      </c>
      <c r="L7724" s="52">
        <v>0</v>
      </c>
      <c r="M7724" s="53">
        <v>0</v>
      </c>
    </row>
    <row r="7725" spans="1:13" x14ac:dyDescent="0.4">
      <c r="A7725" s="54"/>
      <c r="B7725" s="55">
        <v>7707</v>
      </c>
      <c r="C7725" s="55">
        <v>0</v>
      </c>
      <c r="D7725" s="55">
        <v>0</v>
      </c>
      <c r="E7725" s="55">
        <v>0</v>
      </c>
      <c r="F7725" s="55">
        <v>0</v>
      </c>
      <c r="G7725" s="55">
        <v>0</v>
      </c>
      <c r="H7725" s="55">
        <v>0</v>
      </c>
      <c r="I7725" s="55">
        <v>0</v>
      </c>
      <c r="J7725" s="55">
        <v>0</v>
      </c>
      <c r="K7725" s="55">
        <v>0</v>
      </c>
      <c r="L7725" s="55">
        <v>0</v>
      </c>
      <c r="M7725" s="56">
        <v>0</v>
      </c>
    </row>
    <row r="7726" spans="1:13" x14ac:dyDescent="0.4">
      <c r="A7726" s="51"/>
      <c r="B7726" s="52">
        <v>7708</v>
      </c>
      <c r="C7726" s="52">
        <v>0</v>
      </c>
      <c r="D7726" s="52">
        <v>0</v>
      </c>
      <c r="E7726" s="52">
        <v>6553099.9344178848</v>
      </c>
      <c r="F7726" s="52">
        <v>0</v>
      </c>
      <c r="G7726" s="52">
        <v>0</v>
      </c>
      <c r="H7726" s="52">
        <v>0</v>
      </c>
      <c r="I7726" s="52">
        <v>0</v>
      </c>
      <c r="J7726" s="52">
        <v>0</v>
      </c>
      <c r="K7726" s="52">
        <v>0</v>
      </c>
      <c r="L7726" s="52">
        <v>0</v>
      </c>
      <c r="M7726" s="53">
        <v>6553099.9344178848</v>
      </c>
    </row>
    <row r="7727" spans="1:13" x14ac:dyDescent="0.4">
      <c r="A7727" s="54"/>
      <c r="B7727" s="55">
        <v>7709</v>
      </c>
      <c r="C7727" s="55">
        <v>0</v>
      </c>
      <c r="D7727" s="55">
        <v>0</v>
      </c>
      <c r="E7727" s="55">
        <v>0</v>
      </c>
      <c r="F7727" s="55">
        <v>0</v>
      </c>
      <c r="G7727" s="55">
        <v>0</v>
      </c>
      <c r="H7727" s="55">
        <v>0</v>
      </c>
      <c r="I7727" s="55">
        <v>6577039.9858862609</v>
      </c>
      <c r="J7727" s="55">
        <v>0</v>
      </c>
      <c r="K7727" s="55">
        <v>6669305.3505221251</v>
      </c>
      <c r="L7727" s="55">
        <v>11784586.555752382</v>
      </c>
      <c r="M7727" s="56">
        <v>25030931.89216077</v>
      </c>
    </row>
    <row r="7728" spans="1:13" x14ac:dyDescent="0.4">
      <c r="A7728" s="51"/>
      <c r="B7728" s="52">
        <v>7710</v>
      </c>
      <c r="C7728" s="52">
        <v>0</v>
      </c>
      <c r="D7728" s="52">
        <v>0</v>
      </c>
      <c r="E7728" s="52">
        <v>0</v>
      </c>
      <c r="F7728" s="52">
        <v>9431587.6736930832</v>
      </c>
      <c r="G7728" s="52">
        <v>0</v>
      </c>
      <c r="H7728" s="52">
        <v>0</v>
      </c>
      <c r="I7728" s="52">
        <v>0</v>
      </c>
      <c r="J7728" s="52">
        <v>0</v>
      </c>
      <c r="K7728" s="52">
        <v>0</v>
      </c>
      <c r="L7728" s="52">
        <v>0</v>
      </c>
      <c r="M7728" s="53">
        <v>9431587.6736930832</v>
      </c>
    </row>
    <row r="7729" spans="1:13" x14ac:dyDescent="0.4">
      <c r="A7729" s="54"/>
      <c r="B7729" s="55">
        <v>7711</v>
      </c>
      <c r="C7729" s="55">
        <v>0</v>
      </c>
      <c r="D7729" s="55">
        <v>0</v>
      </c>
      <c r="E7729" s="55">
        <v>0</v>
      </c>
      <c r="F7729" s="55">
        <v>0</v>
      </c>
      <c r="G7729" s="55">
        <v>0</v>
      </c>
      <c r="H7729" s="55">
        <v>0</v>
      </c>
      <c r="I7729" s="55">
        <v>0</v>
      </c>
      <c r="J7729" s="55">
        <v>0</v>
      </c>
      <c r="K7729" s="55">
        <v>0</v>
      </c>
      <c r="L7729" s="55">
        <v>0</v>
      </c>
      <c r="M7729" s="56">
        <v>0</v>
      </c>
    </row>
    <row r="7730" spans="1:13" x14ac:dyDescent="0.4">
      <c r="A7730" s="51"/>
      <c r="B7730" s="52">
        <v>7712</v>
      </c>
      <c r="C7730" s="52">
        <v>0</v>
      </c>
      <c r="D7730" s="52">
        <v>0</v>
      </c>
      <c r="E7730" s="52">
        <v>0</v>
      </c>
      <c r="F7730" s="52">
        <v>0</v>
      </c>
      <c r="G7730" s="52">
        <v>5909661.7406251747</v>
      </c>
      <c r="H7730" s="52">
        <v>0</v>
      </c>
      <c r="I7730" s="52">
        <v>0</v>
      </c>
      <c r="J7730" s="52">
        <v>0</v>
      </c>
      <c r="K7730" s="52">
        <v>0</v>
      </c>
      <c r="L7730" s="52">
        <v>0</v>
      </c>
      <c r="M7730" s="53">
        <v>5909661.7406251747</v>
      </c>
    </row>
    <row r="7731" spans="1:13" x14ac:dyDescent="0.4">
      <c r="A7731" s="54"/>
      <c r="B7731" s="55">
        <v>7713</v>
      </c>
      <c r="C7731" s="55">
        <v>0</v>
      </c>
      <c r="D7731" s="55">
        <v>0</v>
      </c>
      <c r="E7731" s="55">
        <v>0</v>
      </c>
      <c r="F7731" s="55">
        <v>0</v>
      </c>
      <c r="G7731" s="55">
        <v>0</v>
      </c>
      <c r="H7731" s="55">
        <v>0</v>
      </c>
      <c r="I7731" s="55">
        <v>0</v>
      </c>
      <c r="J7731" s="55">
        <v>0</v>
      </c>
      <c r="K7731" s="55">
        <v>0</v>
      </c>
      <c r="L7731" s="55">
        <v>0</v>
      </c>
      <c r="M7731" s="56">
        <v>0</v>
      </c>
    </row>
    <row r="7732" spans="1:13" x14ac:dyDescent="0.4">
      <c r="A7732" s="51"/>
      <c r="B7732" s="52">
        <v>7714</v>
      </c>
      <c r="C7732" s="52">
        <v>0</v>
      </c>
      <c r="D7732" s="52">
        <v>13492525.261021309</v>
      </c>
      <c r="E7732" s="52">
        <v>0</v>
      </c>
      <c r="F7732" s="52">
        <v>0</v>
      </c>
      <c r="G7732" s="52">
        <v>0</v>
      </c>
      <c r="H7732" s="52">
        <v>0</v>
      </c>
      <c r="I7732" s="52">
        <v>0</v>
      </c>
      <c r="J7732" s="52">
        <v>0</v>
      </c>
      <c r="K7732" s="52">
        <v>11540114.371729655</v>
      </c>
      <c r="L7732" s="52">
        <v>0</v>
      </c>
      <c r="M7732" s="53">
        <v>25032639.632750969</v>
      </c>
    </row>
    <row r="7733" spans="1:13" x14ac:dyDescent="0.4">
      <c r="A7733" s="54"/>
      <c r="B7733" s="55">
        <v>7715</v>
      </c>
      <c r="C7733" s="55">
        <v>0</v>
      </c>
      <c r="D7733" s="55">
        <v>0</v>
      </c>
      <c r="E7733" s="55">
        <v>0</v>
      </c>
      <c r="F7733" s="55">
        <v>0</v>
      </c>
      <c r="G7733" s="55">
        <v>0</v>
      </c>
      <c r="H7733" s="55">
        <v>6202607.5736408178</v>
      </c>
      <c r="I7733" s="55">
        <v>0</v>
      </c>
      <c r="J7733" s="55">
        <v>0</v>
      </c>
      <c r="K7733" s="55">
        <v>0</v>
      </c>
      <c r="L7733" s="55">
        <v>0</v>
      </c>
      <c r="M7733" s="56">
        <v>6202607.5736408178</v>
      </c>
    </row>
    <row r="7734" spans="1:13" x14ac:dyDescent="0.4">
      <c r="A7734" s="51"/>
      <c r="B7734" s="52">
        <v>7716</v>
      </c>
      <c r="C7734" s="52">
        <v>0</v>
      </c>
      <c r="D7734" s="52">
        <v>0</v>
      </c>
      <c r="E7734" s="52">
        <v>7335263.5587028116</v>
      </c>
      <c r="F7734" s="52">
        <v>8286648.2696443889</v>
      </c>
      <c r="G7734" s="52">
        <v>7028784.3000598745</v>
      </c>
      <c r="H7734" s="52">
        <v>0</v>
      </c>
      <c r="I7734" s="52">
        <v>0</v>
      </c>
      <c r="J7734" s="52">
        <v>0</v>
      </c>
      <c r="K7734" s="52">
        <v>15598142.008808604</v>
      </c>
      <c r="L7734" s="52">
        <v>0</v>
      </c>
      <c r="M7734" s="53">
        <v>38248838.137215681</v>
      </c>
    </row>
    <row r="7735" spans="1:13" x14ac:dyDescent="0.4">
      <c r="A7735" s="54"/>
      <c r="B7735" s="55">
        <v>7717</v>
      </c>
      <c r="C7735" s="55">
        <v>0</v>
      </c>
      <c r="D7735" s="55">
        <v>0</v>
      </c>
      <c r="E7735" s="55">
        <v>0</v>
      </c>
      <c r="F7735" s="55">
        <v>0</v>
      </c>
      <c r="G7735" s="55">
        <v>0</v>
      </c>
      <c r="H7735" s="55">
        <v>0</v>
      </c>
      <c r="I7735" s="55">
        <v>0</v>
      </c>
      <c r="J7735" s="55">
        <v>6628634.3699205015</v>
      </c>
      <c r="K7735" s="55">
        <v>0</v>
      </c>
      <c r="L7735" s="55">
        <v>0</v>
      </c>
      <c r="M7735" s="56">
        <v>0</v>
      </c>
    </row>
    <row r="7736" spans="1:13" x14ac:dyDescent="0.4">
      <c r="A7736" s="51"/>
      <c r="B7736" s="52">
        <v>7718</v>
      </c>
      <c r="C7736" s="52">
        <v>0</v>
      </c>
      <c r="D7736" s="52">
        <v>0</v>
      </c>
      <c r="E7736" s="52">
        <v>0</v>
      </c>
      <c r="F7736" s="52">
        <v>11765103.70177795</v>
      </c>
      <c r="G7736" s="52">
        <v>0</v>
      </c>
      <c r="H7736" s="52">
        <v>0</v>
      </c>
      <c r="I7736" s="52">
        <v>0</v>
      </c>
      <c r="J7736" s="52">
        <v>0</v>
      </c>
      <c r="K7736" s="52">
        <v>35274175.028542295</v>
      </c>
      <c r="L7736" s="52">
        <v>0</v>
      </c>
      <c r="M7736" s="53">
        <v>47039278.730320245</v>
      </c>
    </row>
    <row r="7737" spans="1:13" x14ac:dyDescent="0.4">
      <c r="A7737" s="54"/>
      <c r="B7737" s="55">
        <v>7719</v>
      </c>
      <c r="C7737" s="55">
        <v>0</v>
      </c>
      <c r="D7737" s="55">
        <v>0</v>
      </c>
      <c r="E7737" s="55">
        <v>0</v>
      </c>
      <c r="F7737" s="55">
        <v>0</v>
      </c>
      <c r="G7737" s="55">
        <v>0</v>
      </c>
      <c r="H7737" s="55">
        <v>0</v>
      </c>
      <c r="I7737" s="55">
        <v>0</v>
      </c>
      <c r="J7737" s="55">
        <v>0</v>
      </c>
      <c r="K7737" s="55">
        <v>0</v>
      </c>
      <c r="L7737" s="55">
        <v>0</v>
      </c>
      <c r="M7737" s="56">
        <v>0</v>
      </c>
    </row>
    <row r="7738" spans="1:13" x14ac:dyDescent="0.4">
      <c r="A7738" s="51"/>
      <c r="B7738" s="52">
        <v>7720</v>
      </c>
      <c r="C7738" s="52">
        <v>0</v>
      </c>
      <c r="D7738" s="52">
        <v>0</v>
      </c>
      <c r="E7738" s="52">
        <v>0</v>
      </c>
      <c r="F7738" s="52">
        <v>0</v>
      </c>
      <c r="G7738" s="52">
        <v>0</v>
      </c>
      <c r="H7738" s="52">
        <v>0</v>
      </c>
      <c r="I7738" s="52">
        <v>0</v>
      </c>
      <c r="J7738" s="52">
        <v>0</v>
      </c>
      <c r="K7738" s="52">
        <v>8509486.2617446817</v>
      </c>
      <c r="L7738" s="52">
        <v>0</v>
      </c>
      <c r="M7738" s="53">
        <v>8509486.2617446817</v>
      </c>
    </row>
    <row r="7739" spans="1:13" x14ac:dyDescent="0.4">
      <c r="A7739" s="54"/>
      <c r="B7739" s="55">
        <v>7721</v>
      </c>
      <c r="C7739" s="55">
        <v>19665938.095508546</v>
      </c>
      <c r="D7739" s="55">
        <v>0</v>
      </c>
      <c r="E7739" s="55">
        <v>0</v>
      </c>
      <c r="F7739" s="55">
        <v>0</v>
      </c>
      <c r="G7739" s="55">
        <v>9126153.0414105896</v>
      </c>
      <c r="H7739" s="55">
        <v>0</v>
      </c>
      <c r="I7739" s="55">
        <v>0</v>
      </c>
      <c r="J7739" s="55">
        <v>23316014.366244841</v>
      </c>
      <c r="K7739" s="55">
        <v>0</v>
      </c>
      <c r="L7739" s="55">
        <v>0</v>
      </c>
      <c r="M7739" s="56">
        <v>28792091.136919133</v>
      </c>
    </row>
    <row r="7740" spans="1:13" x14ac:dyDescent="0.4">
      <c r="A7740" s="51"/>
      <c r="B7740" s="52">
        <v>7722</v>
      </c>
      <c r="C7740" s="52">
        <v>108231757.77141006</v>
      </c>
      <c r="D7740" s="52">
        <v>0</v>
      </c>
      <c r="E7740" s="52">
        <v>0</v>
      </c>
      <c r="F7740" s="52">
        <v>0</v>
      </c>
      <c r="G7740" s="52">
        <v>0</v>
      </c>
      <c r="H7740" s="52">
        <v>9216976.7795906328</v>
      </c>
      <c r="I7740" s="52">
        <v>41136096.737089694</v>
      </c>
      <c r="J7740" s="52">
        <v>0</v>
      </c>
      <c r="K7740" s="52">
        <v>0</v>
      </c>
      <c r="L7740" s="52">
        <v>0</v>
      </c>
      <c r="M7740" s="53">
        <v>158584831.28809041</v>
      </c>
    </row>
    <row r="7741" spans="1:13" x14ac:dyDescent="0.4">
      <c r="A7741" s="54"/>
      <c r="B7741" s="55">
        <v>7723</v>
      </c>
      <c r="C7741" s="55">
        <v>9526610.7007340435</v>
      </c>
      <c r="D7741" s="55">
        <v>0</v>
      </c>
      <c r="E7741" s="55">
        <v>0</v>
      </c>
      <c r="F7741" s="55">
        <v>0</v>
      </c>
      <c r="G7741" s="55">
        <v>0</v>
      </c>
      <c r="H7741" s="55">
        <v>0</v>
      </c>
      <c r="I7741" s="55">
        <v>0</v>
      </c>
      <c r="J7741" s="55">
        <v>0</v>
      </c>
      <c r="K7741" s="55">
        <v>0</v>
      </c>
      <c r="L7741" s="55">
        <v>0</v>
      </c>
      <c r="M7741" s="56">
        <v>282689980.00283444</v>
      </c>
    </row>
    <row r="7742" spans="1:13" x14ac:dyDescent="0.4">
      <c r="A7742" s="51"/>
      <c r="B7742" s="52">
        <v>7724</v>
      </c>
      <c r="C7742" s="52">
        <v>0</v>
      </c>
      <c r="D7742" s="52">
        <v>0</v>
      </c>
      <c r="E7742" s="52">
        <v>12246670.371460836</v>
      </c>
      <c r="F7742" s="52">
        <v>0</v>
      </c>
      <c r="G7742" s="52">
        <v>0</v>
      </c>
      <c r="H7742" s="52">
        <v>0</v>
      </c>
      <c r="I7742" s="52">
        <v>0</v>
      </c>
      <c r="J7742" s="52">
        <v>0</v>
      </c>
      <c r="K7742" s="52">
        <v>0</v>
      </c>
      <c r="L7742" s="52">
        <v>0</v>
      </c>
      <c r="M7742" s="53">
        <v>12246670.371460836</v>
      </c>
    </row>
    <row r="7743" spans="1:13" x14ac:dyDescent="0.4">
      <c r="A7743" s="54"/>
      <c r="B7743" s="55">
        <v>7725</v>
      </c>
      <c r="C7743" s="55">
        <v>0</v>
      </c>
      <c r="D7743" s="55">
        <v>0</v>
      </c>
      <c r="E7743" s="55">
        <v>0</v>
      </c>
      <c r="F7743" s="55">
        <v>0</v>
      </c>
      <c r="G7743" s="55">
        <v>0</v>
      </c>
      <c r="H7743" s="55">
        <v>0</v>
      </c>
      <c r="I7743" s="55">
        <v>0</v>
      </c>
      <c r="J7743" s="55">
        <v>0</v>
      </c>
      <c r="K7743" s="55">
        <v>0</v>
      </c>
      <c r="L7743" s="55">
        <v>0</v>
      </c>
      <c r="M7743" s="56">
        <v>0</v>
      </c>
    </row>
    <row r="7744" spans="1:13" x14ac:dyDescent="0.4">
      <c r="A7744" s="51"/>
      <c r="B7744" s="52">
        <v>7726</v>
      </c>
      <c r="C7744" s="52">
        <v>0</v>
      </c>
      <c r="D7744" s="52">
        <v>0</v>
      </c>
      <c r="E7744" s="52">
        <v>0</v>
      </c>
      <c r="F7744" s="52">
        <v>0</v>
      </c>
      <c r="G7744" s="52">
        <v>0</v>
      </c>
      <c r="H7744" s="52">
        <v>0</v>
      </c>
      <c r="I7744" s="52">
        <v>0</v>
      </c>
      <c r="J7744" s="52">
        <v>0</v>
      </c>
      <c r="K7744" s="52">
        <v>8622815.5909172781</v>
      </c>
      <c r="L7744" s="52">
        <v>0</v>
      </c>
      <c r="M7744" s="53">
        <v>8622815.5909172781</v>
      </c>
    </row>
    <row r="7745" spans="1:13" x14ac:dyDescent="0.4">
      <c r="A7745" s="54"/>
      <c r="B7745" s="55">
        <v>7727</v>
      </c>
      <c r="C7745" s="55">
        <v>0</v>
      </c>
      <c r="D7745" s="55">
        <v>0</v>
      </c>
      <c r="E7745" s="55">
        <v>0</v>
      </c>
      <c r="F7745" s="55">
        <v>0</v>
      </c>
      <c r="G7745" s="55">
        <v>0</v>
      </c>
      <c r="H7745" s="55">
        <v>0</v>
      </c>
      <c r="I7745" s="55">
        <v>0</v>
      </c>
      <c r="J7745" s="55">
        <v>6829211.3853397826</v>
      </c>
      <c r="K7745" s="55">
        <v>0</v>
      </c>
      <c r="L7745" s="55">
        <v>0</v>
      </c>
      <c r="M7745" s="56">
        <v>9487221.1618743129</v>
      </c>
    </row>
    <row r="7746" spans="1:13" x14ac:dyDescent="0.4">
      <c r="A7746" s="51"/>
      <c r="B7746" s="52">
        <v>7728</v>
      </c>
      <c r="C7746" s="52">
        <v>0</v>
      </c>
      <c r="D7746" s="52">
        <v>0</v>
      </c>
      <c r="E7746" s="52">
        <v>0</v>
      </c>
      <c r="F7746" s="52">
        <v>0</v>
      </c>
      <c r="G7746" s="52">
        <v>0</v>
      </c>
      <c r="H7746" s="52">
        <v>0</v>
      </c>
      <c r="I7746" s="52">
        <v>0</v>
      </c>
      <c r="J7746" s="52">
        <v>0</v>
      </c>
      <c r="K7746" s="52">
        <v>0</v>
      </c>
      <c r="L7746" s="52">
        <v>0</v>
      </c>
      <c r="M7746" s="53">
        <v>0</v>
      </c>
    </row>
    <row r="7747" spans="1:13" x14ac:dyDescent="0.4">
      <c r="A7747" s="54"/>
      <c r="B7747" s="55">
        <v>7729</v>
      </c>
      <c r="C7747" s="55">
        <v>10965078.981436104</v>
      </c>
      <c r="D7747" s="55">
        <v>11453901.575853636</v>
      </c>
      <c r="E7747" s="55">
        <v>0</v>
      </c>
      <c r="F7747" s="55">
        <v>0</v>
      </c>
      <c r="G7747" s="55">
        <v>0</v>
      </c>
      <c r="H7747" s="55">
        <v>0</v>
      </c>
      <c r="I7747" s="55">
        <v>0</v>
      </c>
      <c r="J7747" s="55">
        <v>0</v>
      </c>
      <c r="K7747" s="55">
        <v>0</v>
      </c>
      <c r="L7747" s="55">
        <v>0</v>
      </c>
      <c r="M7747" s="56">
        <v>22418980.557289746</v>
      </c>
    </row>
    <row r="7748" spans="1:13" x14ac:dyDescent="0.4">
      <c r="A7748" s="51"/>
      <c r="B7748" s="52">
        <v>7730</v>
      </c>
      <c r="C7748" s="52">
        <v>0</v>
      </c>
      <c r="D7748" s="52">
        <v>8137323.8779614493</v>
      </c>
      <c r="E7748" s="52">
        <v>9133109.4901879504</v>
      </c>
      <c r="F7748" s="52">
        <v>0</v>
      </c>
      <c r="G7748" s="52">
        <v>0</v>
      </c>
      <c r="H7748" s="52">
        <v>0</v>
      </c>
      <c r="I7748" s="52">
        <v>0</v>
      </c>
      <c r="J7748" s="52">
        <v>0</v>
      </c>
      <c r="K7748" s="52">
        <v>0</v>
      </c>
      <c r="L7748" s="52">
        <v>6384907.2070583683</v>
      </c>
      <c r="M7748" s="53">
        <v>23655340.57520777</v>
      </c>
    </row>
    <row r="7749" spans="1:13" x14ac:dyDescent="0.4">
      <c r="A7749" s="54"/>
      <c r="B7749" s="55">
        <v>7731</v>
      </c>
      <c r="C7749" s="55">
        <v>0</v>
      </c>
      <c r="D7749" s="55">
        <v>0</v>
      </c>
      <c r="E7749" s="55">
        <v>39335439.611740492</v>
      </c>
      <c r="F7749" s="55">
        <v>6232530.4166694926</v>
      </c>
      <c r="G7749" s="55">
        <v>0</v>
      </c>
      <c r="H7749" s="55">
        <v>0</v>
      </c>
      <c r="I7749" s="55">
        <v>0</v>
      </c>
      <c r="J7749" s="55">
        <v>0</v>
      </c>
      <c r="K7749" s="55">
        <v>0</v>
      </c>
      <c r="L7749" s="55">
        <v>0</v>
      </c>
      <c r="M7749" s="56">
        <v>45567970.028409988</v>
      </c>
    </row>
    <row r="7750" spans="1:13" x14ac:dyDescent="0.4">
      <c r="A7750" s="51"/>
      <c r="B7750" s="52">
        <v>7732</v>
      </c>
      <c r="C7750" s="52">
        <v>0</v>
      </c>
      <c r="D7750" s="52">
        <v>0</v>
      </c>
      <c r="E7750" s="52">
        <v>0</v>
      </c>
      <c r="F7750" s="52">
        <v>0</v>
      </c>
      <c r="G7750" s="52">
        <v>31517425.570184909</v>
      </c>
      <c r="H7750" s="52">
        <v>7358909.2999435309</v>
      </c>
      <c r="I7750" s="52">
        <v>0</v>
      </c>
      <c r="J7750" s="52">
        <v>0</v>
      </c>
      <c r="K7750" s="52">
        <v>0</v>
      </c>
      <c r="L7750" s="52">
        <v>0</v>
      </c>
      <c r="M7750" s="53">
        <v>38876334.870128438</v>
      </c>
    </row>
    <row r="7751" spans="1:13" x14ac:dyDescent="0.4">
      <c r="A7751" s="54"/>
      <c r="B7751" s="55">
        <v>7733</v>
      </c>
      <c r="C7751" s="55">
        <v>0</v>
      </c>
      <c r="D7751" s="55">
        <v>0</v>
      </c>
      <c r="E7751" s="55">
        <v>0</v>
      </c>
      <c r="F7751" s="55">
        <v>0</v>
      </c>
      <c r="G7751" s="55">
        <v>0</v>
      </c>
      <c r="H7751" s="55">
        <v>0</v>
      </c>
      <c r="I7751" s="55">
        <v>0</v>
      </c>
      <c r="J7751" s="55">
        <v>0</v>
      </c>
      <c r="K7751" s="55">
        <v>0</v>
      </c>
      <c r="L7751" s="55">
        <v>0</v>
      </c>
      <c r="M7751" s="56">
        <v>0</v>
      </c>
    </row>
    <row r="7752" spans="1:13" x14ac:dyDescent="0.4">
      <c r="A7752" s="51"/>
      <c r="B7752" s="52">
        <v>7734</v>
      </c>
      <c r="C7752" s="52">
        <v>0</v>
      </c>
      <c r="D7752" s="52">
        <v>0</v>
      </c>
      <c r="E7752" s="52">
        <v>0</v>
      </c>
      <c r="F7752" s="52">
        <v>8881694.2294343766</v>
      </c>
      <c r="G7752" s="52">
        <v>0</v>
      </c>
      <c r="H7752" s="52">
        <v>6361346.7871988285</v>
      </c>
      <c r="I7752" s="52">
        <v>2421641978.787993</v>
      </c>
      <c r="J7752" s="52">
        <v>0</v>
      </c>
      <c r="K7752" s="52">
        <v>0</v>
      </c>
      <c r="L7752" s="52">
        <v>0</v>
      </c>
      <c r="M7752" s="53">
        <v>2436885019.804626</v>
      </c>
    </row>
    <row r="7753" spans="1:13" x14ac:dyDescent="0.4">
      <c r="A7753" s="54"/>
      <c r="B7753" s="55">
        <v>7735</v>
      </c>
      <c r="C7753" s="55">
        <v>0</v>
      </c>
      <c r="D7753" s="55">
        <v>0</v>
      </c>
      <c r="E7753" s="55">
        <v>0</v>
      </c>
      <c r="F7753" s="55">
        <v>0</v>
      </c>
      <c r="G7753" s="55">
        <v>0</v>
      </c>
      <c r="H7753" s="55">
        <v>0</v>
      </c>
      <c r="I7753" s="55">
        <v>0</v>
      </c>
      <c r="J7753" s="55">
        <v>6882772.9312547483</v>
      </c>
      <c r="K7753" s="55">
        <v>0</v>
      </c>
      <c r="L7753" s="55">
        <v>54120677.886346608</v>
      </c>
      <c r="M7753" s="56">
        <v>54120677.886346608</v>
      </c>
    </row>
    <row r="7754" spans="1:13" x14ac:dyDescent="0.4">
      <c r="A7754" s="51"/>
      <c r="B7754" s="52">
        <v>7736</v>
      </c>
      <c r="C7754" s="52">
        <v>0</v>
      </c>
      <c r="D7754" s="52">
        <v>0</v>
      </c>
      <c r="E7754" s="52">
        <v>0</v>
      </c>
      <c r="F7754" s="52">
        <v>6130297.709146237</v>
      </c>
      <c r="G7754" s="52">
        <v>10071266.381570565</v>
      </c>
      <c r="H7754" s="52">
        <v>0</v>
      </c>
      <c r="I7754" s="52">
        <v>0</v>
      </c>
      <c r="J7754" s="52">
        <v>0</v>
      </c>
      <c r="K7754" s="52">
        <v>0</v>
      </c>
      <c r="L7754" s="52">
        <v>0</v>
      </c>
      <c r="M7754" s="53">
        <v>16201564.0907168</v>
      </c>
    </row>
    <row r="7755" spans="1:13" x14ac:dyDescent="0.4">
      <c r="A7755" s="54"/>
      <c r="B7755" s="55">
        <v>7737</v>
      </c>
      <c r="C7755" s="55">
        <v>0</v>
      </c>
      <c r="D7755" s="55">
        <v>0</v>
      </c>
      <c r="E7755" s="55">
        <v>0</v>
      </c>
      <c r="F7755" s="55">
        <v>0</v>
      </c>
      <c r="G7755" s="55">
        <v>0</v>
      </c>
      <c r="H7755" s="55">
        <v>6260054.5045502037</v>
      </c>
      <c r="I7755" s="55">
        <v>7153288.9624564201</v>
      </c>
      <c r="J7755" s="55">
        <v>0</v>
      </c>
      <c r="K7755" s="55">
        <v>0</v>
      </c>
      <c r="L7755" s="55">
        <v>0</v>
      </c>
      <c r="M7755" s="56">
        <v>13413343.467006624</v>
      </c>
    </row>
    <row r="7756" spans="1:13" x14ac:dyDescent="0.4">
      <c r="A7756" s="51"/>
      <c r="B7756" s="52">
        <v>7738</v>
      </c>
      <c r="C7756" s="52">
        <v>0</v>
      </c>
      <c r="D7756" s="52">
        <v>0</v>
      </c>
      <c r="E7756" s="52">
        <v>6114097.8146009343</v>
      </c>
      <c r="F7756" s="52">
        <v>0</v>
      </c>
      <c r="G7756" s="52">
        <v>9033093.3329336606</v>
      </c>
      <c r="H7756" s="52">
        <v>0</v>
      </c>
      <c r="I7756" s="52">
        <v>0</v>
      </c>
      <c r="J7756" s="52">
        <v>0</v>
      </c>
      <c r="K7756" s="52">
        <v>0</v>
      </c>
      <c r="L7756" s="52">
        <v>0</v>
      </c>
      <c r="M7756" s="53">
        <v>21191596.027545597</v>
      </c>
    </row>
    <row r="7757" spans="1:13" x14ac:dyDescent="0.4">
      <c r="A7757" s="54"/>
      <c r="B7757" s="55">
        <v>7739</v>
      </c>
      <c r="C7757" s="55">
        <v>0</v>
      </c>
      <c r="D7757" s="55">
        <v>16161605.37782024</v>
      </c>
      <c r="E7757" s="55">
        <v>0</v>
      </c>
      <c r="F7757" s="55">
        <v>0</v>
      </c>
      <c r="G7757" s="55">
        <v>0</v>
      </c>
      <c r="H7757" s="55">
        <v>5878301.3394585326</v>
      </c>
      <c r="I7757" s="55">
        <v>0</v>
      </c>
      <c r="J7757" s="55">
        <v>0</v>
      </c>
      <c r="K7757" s="55">
        <v>0</v>
      </c>
      <c r="L7757" s="55">
        <v>0</v>
      </c>
      <c r="M7757" s="56">
        <v>31504103.999741219</v>
      </c>
    </row>
    <row r="7758" spans="1:13" x14ac:dyDescent="0.4">
      <c r="A7758" s="51"/>
      <c r="B7758" s="52">
        <v>7740</v>
      </c>
      <c r="C7758" s="52">
        <v>0</v>
      </c>
      <c r="D7758" s="52">
        <v>0</v>
      </c>
      <c r="E7758" s="52">
        <v>0</v>
      </c>
      <c r="F7758" s="52">
        <v>0</v>
      </c>
      <c r="G7758" s="52">
        <v>0</v>
      </c>
      <c r="H7758" s="52">
        <v>0</v>
      </c>
      <c r="I7758" s="52">
        <v>0</v>
      </c>
      <c r="J7758" s="52">
        <v>0</v>
      </c>
      <c r="K7758" s="52">
        <v>0</v>
      </c>
      <c r="L7758" s="52">
        <v>0</v>
      </c>
      <c r="M7758" s="53">
        <v>0</v>
      </c>
    </row>
    <row r="7759" spans="1:13" x14ac:dyDescent="0.4">
      <c r="A7759" s="54"/>
      <c r="B7759" s="55">
        <v>7741</v>
      </c>
      <c r="C7759" s="55">
        <v>0</v>
      </c>
      <c r="D7759" s="55">
        <v>0</v>
      </c>
      <c r="E7759" s="55">
        <v>0</v>
      </c>
      <c r="F7759" s="55">
        <v>0</v>
      </c>
      <c r="G7759" s="55">
        <v>0</v>
      </c>
      <c r="H7759" s="55">
        <v>0</v>
      </c>
      <c r="I7759" s="55">
        <v>5910830.0103725847</v>
      </c>
      <c r="J7759" s="55">
        <v>44127255.319800764</v>
      </c>
      <c r="K7759" s="55">
        <v>0</v>
      </c>
      <c r="L7759" s="55">
        <v>0</v>
      </c>
      <c r="M7759" s="56">
        <v>53871008.817548774</v>
      </c>
    </row>
    <row r="7760" spans="1:13" x14ac:dyDescent="0.4">
      <c r="A7760" s="51"/>
      <c r="B7760" s="52">
        <v>7742</v>
      </c>
      <c r="C7760" s="52">
        <v>0</v>
      </c>
      <c r="D7760" s="52">
        <v>0</v>
      </c>
      <c r="E7760" s="52">
        <v>0</v>
      </c>
      <c r="F7760" s="52">
        <v>0</v>
      </c>
      <c r="G7760" s="52">
        <v>0</v>
      </c>
      <c r="H7760" s="52">
        <v>52855693.247965202</v>
      </c>
      <c r="I7760" s="52">
        <v>0</v>
      </c>
      <c r="J7760" s="52">
        <v>0</v>
      </c>
      <c r="K7760" s="52">
        <v>0</v>
      </c>
      <c r="L7760" s="52">
        <v>0</v>
      </c>
      <c r="M7760" s="53">
        <v>52855693.247965202</v>
      </c>
    </row>
    <row r="7761" spans="1:13" x14ac:dyDescent="0.4">
      <c r="A7761" s="54"/>
      <c r="B7761" s="55">
        <v>7743</v>
      </c>
      <c r="C7761" s="55">
        <v>0</v>
      </c>
      <c r="D7761" s="55">
        <v>0</v>
      </c>
      <c r="E7761" s="55">
        <v>8222239.6470404482</v>
      </c>
      <c r="F7761" s="55">
        <v>0</v>
      </c>
      <c r="G7761" s="55">
        <v>0</v>
      </c>
      <c r="H7761" s="55">
        <v>0</v>
      </c>
      <c r="I7761" s="55">
        <v>0</v>
      </c>
      <c r="J7761" s="55">
        <v>0</v>
      </c>
      <c r="K7761" s="55">
        <v>0</v>
      </c>
      <c r="L7761" s="55">
        <v>0</v>
      </c>
      <c r="M7761" s="56">
        <v>8222239.6470404482</v>
      </c>
    </row>
    <row r="7762" spans="1:13" x14ac:dyDescent="0.4">
      <c r="A7762" s="51"/>
      <c r="B7762" s="52">
        <v>7744</v>
      </c>
      <c r="C7762" s="52">
        <v>9255534.798559254</v>
      </c>
      <c r="D7762" s="52">
        <v>0</v>
      </c>
      <c r="E7762" s="52">
        <v>0</v>
      </c>
      <c r="F7762" s="52">
        <v>0</v>
      </c>
      <c r="G7762" s="52">
        <v>0</v>
      </c>
      <c r="H7762" s="52">
        <v>0</v>
      </c>
      <c r="I7762" s="52">
        <v>0</v>
      </c>
      <c r="J7762" s="52">
        <v>0</v>
      </c>
      <c r="K7762" s="52">
        <v>9116853.2123479266</v>
      </c>
      <c r="L7762" s="52">
        <v>0</v>
      </c>
      <c r="M7762" s="53">
        <v>18372388.010907181</v>
      </c>
    </row>
    <row r="7763" spans="1:13" x14ac:dyDescent="0.4">
      <c r="A7763" s="54"/>
      <c r="B7763" s="55">
        <v>7745</v>
      </c>
      <c r="C7763" s="55">
        <v>0</v>
      </c>
      <c r="D7763" s="55">
        <v>15773686.558920326</v>
      </c>
      <c r="E7763" s="55">
        <v>0</v>
      </c>
      <c r="F7763" s="55">
        <v>0</v>
      </c>
      <c r="G7763" s="55">
        <v>0</v>
      </c>
      <c r="H7763" s="55">
        <v>0</v>
      </c>
      <c r="I7763" s="55">
        <v>0</v>
      </c>
      <c r="J7763" s="55">
        <v>0</v>
      </c>
      <c r="K7763" s="55">
        <v>0</v>
      </c>
      <c r="L7763" s="55">
        <v>0</v>
      </c>
      <c r="M7763" s="56">
        <v>15773686.558920326</v>
      </c>
    </row>
    <row r="7764" spans="1:13" x14ac:dyDescent="0.4">
      <c r="A7764" s="51"/>
      <c r="B7764" s="52">
        <v>7746</v>
      </c>
      <c r="C7764" s="52">
        <v>0</v>
      </c>
      <c r="D7764" s="52">
        <v>0</v>
      </c>
      <c r="E7764" s="52">
        <v>0</v>
      </c>
      <c r="F7764" s="52">
        <v>5841920.2724390868</v>
      </c>
      <c r="G7764" s="52">
        <v>0</v>
      </c>
      <c r="H7764" s="52">
        <v>0</v>
      </c>
      <c r="I7764" s="52">
        <v>0</v>
      </c>
      <c r="J7764" s="52">
        <v>15558145.474221565</v>
      </c>
      <c r="K7764" s="52">
        <v>0</v>
      </c>
      <c r="L7764" s="52">
        <v>0</v>
      </c>
      <c r="M7764" s="53">
        <v>5841920.2724390868</v>
      </c>
    </row>
    <row r="7765" spans="1:13" x14ac:dyDescent="0.4">
      <c r="A7765" s="54"/>
      <c r="B7765" s="55">
        <v>7747</v>
      </c>
      <c r="C7765" s="55">
        <v>6818833.6452698382</v>
      </c>
      <c r="D7765" s="55">
        <v>17410292.748465903</v>
      </c>
      <c r="E7765" s="55">
        <v>0</v>
      </c>
      <c r="F7765" s="55">
        <v>0</v>
      </c>
      <c r="G7765" s="55">
        <v>0</v>
      </c>
      <c r="H7765" s="55">
        <v>0</v>
      </c>
      <c r="I7765" s="55">
        <v>13718558.647904184</v>
      </c>
      <c r="J7765" s="55">
        <v>0</v>
      </c>
      <c r="K7765" s="55">
        <v>0</v>
      </c>
      <c r="L7765" s="55">
        <v>0</v>
      </c>
      <c r="M7765" s="56">
        <v>37947685.041639917</v>
      </c>
    </row>
    <row r="7766" spans="1:13" x14ac:dyDescent="0.4">
      <c r="A7766" s="51"/>
      <c r="B7766" s="52">
        <v>7748</v>
      </c>
      <c r="C7766" s="52">
        <v>0</v>
      </c>
      <c r="D7766" s="52">
        <v>0</v>
      </c>
      <c r="E7766" s="52">
        <v>0</v>
      </c>
      <c r="F7766" s="52">
        <v>0</v>
      </c>
      <c r="G7766" s="52">
        <v>0</v>
      </c>
      <c r="H7766" s="52">
        <v>0</v>
      </c>
      <c r="I7766" s="52">
        <v>0</v>
      </c>
      <c r="J7766" s="52">
        <v>0</v>
      </c>
      <c r="K7766" s="52">
        <v>0</v>
      </c>
      <c r="L7766" s="52">
        <v>0</v>
      </c>
      <c r="M7766" s="53">
        <v>0</v>
      </c>
    </row>
    <row r="7767" spans="1:13" x14ac:dyDescent="0.4">
      <c r="A7767" s="54"/>
      <c r="B7767" s="55">
        <v>7749</v>
      </c>
      <c r="C7767" s="55">
        <v>0</v>
      </c>
      <c r="D7767" s="55">
        <v>0</v>
      </c>
      <c r="E7767" s="55">
        <v>0</v>
      </c>
      <c r="F7767" s="55">
        <v>0</v>
      </c>
      <c r="G7767" s="55">
        <v>5946821.4609488444</v>
      </c>
      <c r="H7767" s="55">
        <v>0</v>
      </c>
      <c r="I7767" s="55">
        <v>0</v>
      </c>
      <c r="J7767" s="55">
        <v>0</v>
      </c>
      <c r="K7767" s="55">
        <v>0</v>
      </c>
      <c r="L7767" s="55">
        <v>0</v>
      </c>
      <c r="M7767" s="56">
        <v>5946821.4609488444</v>
      </c>
    </row>
    <row r="7768" spans="1:13" x14ac:dyDescent="0.4">
      <c r="A7768" s="51"/>
      <c r="B7768" s="52">
        <v>7750</v>
      </c>
      <c r="C7768" s="52">
        <v>0</v>
      </c>
      <c r="D7768" s="52">
        <v>0</v>
      </c>
      <c r="E7768" s="52">
        <v>0</v>
      </c>
      <c r="F7768" s="52">
        <v>0</v>
      </c>
      <c r="G7768" s="52">
        <v>0</v>
      </c>
      <c r="H7768" s="52">
        <v>0</v>
      </c>
      <c r="I7768" s="52">
        <v>0</v>
      </c>
      <c r="J7768" s="52">
        <v>0</v>
      </c>
      <c r="K7768" s="52">
        <v>0</v>
      </c>
      <c r="L7768" s="52">
        <v>0</v>
      </c>
      <c r="M7768" s="53">
        <v>0</v>
      </c>
    </row>
    <row r="7769" spans="1:13" x14ac:dyDescent="0.4">
      <c r="A7769" s="54"/>
      <c r="B7769" s="55">
        <v>7751</v>
      </c>
      <c r="C7769" s="55">
        <v>0</v>
      </c>
      <c r="D7769" s="55">
        <v>0</v>
      </c>
      <c r="E7769" s="55">
        <v>0</v>
      </c>
      <c r="F7769" s="55">
        <v>0</v>
      </c>
      <c r="G7769" s="55">
        <v>6068477.9756003506</v>
      </c>
      <c r="H7769" s="55">
        <v>0</v>
      </c>
      <c r="I7769" s="55">
        <v>0</v>
      </c>
      <c r="J7769" s="55">
        <v>0</v>
      </c>
      <c r="K7769" s="55">
        <v>0</v>
      </c>
      <c r="L7769" s="55">
        <v>0</v>
      </c>
      <c r="M7769" s="56">
        <v>6068477.9756003506</v>
      </c>
    </row>
    <row r="7770" spans="1:13" x14ac:dyDescent="0.4">
      <c r="A7770" s="51"/>
      <c r="B7770" s="52">
        <v>7752</v>
      </c>
      <c r="C7770" s="52">
        <v>0</v>
      </c>
      <c r="D7770" s="52">
        <v>0</v>
      </c>
      <c r="E7770" s="52">
        <v>0</v>
      </c>
      <c r="F7770" s="52">
        <v>0</v>
      </c>
      <c r="G7770" s="52">
        <v>0</v>
      </c>
      <c r="H7770" s="52">
        <v>0</v>
      </c>
      <c r="I7770" s="52">
        <v>7750966.9927080227</v>
      </c>
      <c r="J7770" s="52">
        <v>0</v>
      </c>
      <c r="K7770" s="52">
        <v>0</v>
      </c>
      <c r="L7770" s="52">
        <v>0</v>
      </c>
      <c r="M7770" s="53">
        <v>7750966.9927080227</v>
      </c>
    </row>
    <row r="7771" spans="1:13" x14ac:dyDescent="0.4">
      <c r="A7771" s="54"/>
      <c r="B7771" s="55">
        <v>7753</v>
      </c>
      <c r="C7771" s="55">
        <v>8510243.5034602061</v>
      </c>
      <c r="D7771" s="55">
        <v>0</v>
      </c>
      <c r="E7771" s="55">
        <v>0</v>
      </c>
      <c r="F7771" s="55">
        <v>0</v>
      </c>
      <c r="G7771" s="55">
        <v>0</v>
      </c>
      <c r="H7771" s="55">
        <v>0</v>
      </c>
      <c r="I7771" s="55">
        <v>0</v>
      </c>
      <c r="J7771" s="55">
        <v>0</v>
      </c>
      <c r="K7771" s="55">
        <v>0</v>
      </c>
      <c r="L7771" s="55">
        <v>0</v>
      </c>
      <c r="M7771" s="56">
        <v>8510243.5034602061</v>
      </c>
    </row>
    <row r="7772" spans="1:13" x14ac:dyDescent="0.4">
      <c r="A7772" s="51"/>
      <c r="B7772" s="52">
        <v>7754</v>
      </c>
      <c r="C7772" s="52">
        <v>113157835.50916876</v>
      </c>
      <c r="D7772" s="52">
        <v>0</v>
      </c>
      <c r="E7772" s="52">
        <v>0</v>
      </c>
      <c r="F7772" s="52">
        <v>0</v>
      </c>
      <c r="G7772" s="52">
        <v>0</v>
      </c>
      <c r="H7772" s="52">
        <v>0</v>
      </c>
      <c r="I7772" s="52">
        <v>0</v>
      </c>
      <c r="J7772" s="52">
        <v>0</v>
      </c>
      <c r="K7772" s="52">
        <v>8439038.8144741617</v>
      </c>
      <c r="L7772" s="52">
        <v>0</v>
      </c>
      <c r="M7772" s="53">
        <v>121596874.32364294</v>
      </c>
    </row>
    <row r="7773" spans="1:13" x14ac:dyDescent="0.4">
      <c r="A7773" s="54"/>
      <c r="B7773" s="55">
        <v>7755</v>
      </c>
      <c r="C7773" s="55">
        <v>0</v>
      </c>
      <c r="D7773" s="55">
        <v>0</v>
      </c>
      <c r="E7773" s="55">
        <v>0</v>
      </c>
      <c r="F7773" s="55">
        <v>6599403.304166425</v>
      </c>
      <c r="G7773" s="55">
        <v>0</v>
      </c>
      <c r="H7773" s="55">
        <v>0</v>
      </c>
      <c r="I7773" s="55">
        <v>0</v>
      </c>
      <c r="J7773" s="55">
        <v>0</v>
      </c>
      <c r="K7773" s="55">
        <v>0</v>
      </c>
      <c r="L7773" s="55">
        <v>0</v>
      </c>
      <c r="M7773" s="56">
        <v>6599403.304166425</v>
      </c>
    </row>
    <row r="7774" spans="1:13" x14ac:dyDescent="0.4">
      <c r="A7774" s="51"/>
      <c r="B7774" s="52">
        <v>7756</v>
      </c>
      <c r="C7774" s="52">
        <v>0</v>
      </c>
      <c r="D7774" s="52">
        <v>0</v>
      </c>
      <c r="E7774" s="52">
        <v>0</v>
      </c>
      <c r="F7774" s="52">
        <v>0</v>
      </c>
      <c r="G7774" s="52">
        <v>0</v>
      </c>
      <c r="H7774" s="52">
        <v>0</v>
      </c>
      <c r="I7774" s="52">
        <v>0</v>
      </c>
      <c r="J7774" s="52">
        <v>0</v>
      </c>
      <c r="K7774" s="52">
        <v>0</v>
      </c>
      <c r="L7774" s="52">
        <v>0</v>
      </c>
      <c r="M7774" s="53">
        <v>0</v>
      </c>
    </row>
    <row r="7775" spans="1:13" x14ac:dyDescent="0.4">
      <c r="A7775" s="54"/>
      <c r="B7775" s="55">
        <v>7757</v>
      </c>
      <c r="C7775" s="55">
        <v>0</v>
      </c>
      <c r="D7775" s="55">
        <v>0</v>
      </c>
      <c r="E7775" s="55">
        <v>0</v>
      </c>
      <c r="F7775" s="55">
        <v>0</v>
      </c>
      <c r="G7775" s="55">
        <v>0</v>
      </c>
      <c r="H7775" s="55">
        <v>0</v>
      </c>
      <c r="I7775" s="55">
        <v>0</v>
      </c>
      <c r="J7775" s="55">
        <v>0</v>
      </c>
      <c r="K7775" s="55">
        <v>0</v>
      </c>
      <c r="L7775" s="55">
        <v>6155464.6129759196</v>
      </c>
      <c r="M7775" s="56">
        <v>6155464.6129759196</v>
      </c>
    </row>
    <row r="7776" spans="1:13" x14ac:dyDescent="0.4">
      <c r="A7776" s="51"/>
      <c r="B7776" s="52">
        <v>7758</v>
      </c>
      <c r="C7776" s="52">
        <v>0</v>
      </c>
      <c r="D7776" s="52">
        <v>0</v>
      </c>
      <c r="E7776" s="52">
        <v>0</v>
      </c>
      <c r="F7776" s="52">
        <v>0</v>
      </c>
      <c r="G7776" s="52">
        <v>0</v>
      </c>
      <c r="H7776" s="52">
        <v>0</v>
      </c>
      <c r="I7776" s="52">
        <v>0</v>
      </c>
      <c r="J7776" s="52">
        <v>0</v>
      </c>
      <c r="K7776" s="52">
        <v>0</v>
      </c>
      <c r="L7776" s="52">
        <v>0</v>
      </c>
      <c r="M7776" s="53">
        <v>0</v>
      </c>
    </row>
    <row r="7777" spans="1:13" x14ac:dyDescent="0.4">
      <c r="A7777" s="54"/>
      <c r="B7777" s="55">
        <v>7759</v>
      </c>
      <c r="C7777" s="55">
        <v>24566493.469654866</v>
      </c>
      <c r="D7777" s="55">
        <v>0</v>
      </c>
      <c r="E7777" s="55">
        <v>0</v>
      </c>
      <c r="F7777" s="55">
        <v>0</v>
      </c>
      <c r="G7777" s="55">
        <v>0</v>
      </c>
      <c r="H7777" s="55">
        <v>0</v>
      </c>
      <c r="I7777" s="55">
        <v>0</v>
      </c>
      <c r="J7777" s="55">
        <v>0</v>
      </c>
      <c r="K7777" s="55">
        <v>22833830.49617476</v>
      </c>
      <c r="L7777" s="55">
        <v>0</v>
      </c>
      <c r="M7777" s="56">
        <v>47400323.965829626</v>
      </c>
    </row>
    <row r="7778" spans="1:13" x14ac:dyDescent="0.4">
      <c r="A7778" s="51"/>
      <c r="B7778" s="52">
        <v>7760</v>
      </c>
      <c r="C7778" s="52">
        <v>0</v>
      </c>
      <c r="D7778" s="52">
        <v>0</v>
      </c>
      <c r="E7778" s="52">
        <v>0</v>
      </c>
      <c r="F7778" s="52">
        <v>0</v>
      </c>
      <c r="G7778" s="52">
        <v>0</v>
      </c>
      <c r="H7778" s="52">
        <v>0</v>
      </c>
      <c r="I7778" s="52">
        <v>0</v>
      </c>
      <c r="J7778" s="52">
        <v>55319720.128512621</v>
      </c>
      <c r="K7778" s="52">
        <v>0</v>
      </c>
      <c r="L7778" s="52">
        <v>0</v>
      </c>
      <c r="M7778" s="53">
        <v>0</v>
      </c>
    </row>
    <row r="7779" spans="1:13" x14ac:dyDescent="0.4">
      <c r="A7779" s="54"/>
      <c r="B7779" s="55">
        <v>7761</v>
      </c>
      <c r="C7779" s="55">
        <v>0</v>
      </c>
      <c r="D7779" s="55">
        <v>0</v>
      </c>
      <c r="E7779" s="55">
        <v>0</v>
      </c>
      <c r="F7779" s="55">
        <v>0</v>
      </c>
      <c r="G7779" s="55">
        <v>0</v>
      </c>
      <c r="H7779" s="55">
        <v>16857741.936072581</v>
      </c>
      <c r="I7779" s="55">
        <v>0</v>
      </c>
      <c r="J7779" s="55">
        <v>0</v>
      </c>
      <c r="K7779" s="55">
        <v>0</v>
      </c>
      <c r="L7779" s="55">
        <v>0</v>
      </c>
      <c r="M7779" s="56">
        <v>16857741.936072581</v>
      </c>
    </row>
    <row r="7780" spans="1:13" x14ac:dyDescent="0.4">
      <c r="A7780" s="51"/>
      <c r="B7780" s="52">
        <v>7762</v>
      </c>
      <c r="C7780" s="52">
        <v>0</v>
      </c>
      <c r="D7780" s="52">
        <v>0</v>
      </c>
      <c r="E7780" s="52">
        <v>14603533.458879884</v>
      </c>
      <c r="F7780" s="52">
        <v>0</v>
      </c>
      <c r="G7780" s="52">
        <v>0</v>
      </c>
      <c r="H7780" s="52">
        <v>0</v>
      </c>
      <c r="I7780" s="52">
        <v>0</v>
      </c>
      <c r="J7780" s="52">
        <v>0</v>
      </c>
      <c r="K7780" s="52">
        <v>0</v>
      </c>
      <c r="L7780" s="52">
        <v>0</v>
      </c>
      <c r="M7780" s="53">
        <v>14603533.458879884</v>
      </c>
    </row>
    <row r="7781" spans="1:13" x14ac:dyDescent="0.4">
      <c r="A7781" s="54"/>
      <c r="B7781" s="55">
        <v>7763</v>
      </c>
      <c r="C7781" s="55">
        <v>6526759.9960429613</v>
      </c>
      <c r="D7781" s="55">
        <v>593597114.5617578</v>
      </c>
      <c r="E7781" s="55">
        <v>0</v>
      </c>
      <c r="F7781" s="55">
        <v>0</v>
      </c>
      <c r="G7781" s="55">
        <v>8025250.5254593026</v>
      </c>
      <c r="H7781" s="55">
        <v>0</v>
      </c>
      <c r="I7781" s="55">
        <v>0</v>
      </c>
      <c r="J7781" s="55">
        <v>0</v>
      </c>
      <c r="K7781" s="55">
        <v>0</v>
      </c>
      <c r="L7781" s="55">
        <v>0</v>
      </c>
      <c r="M7781" s="56">
        <v>608149125.08326006</v>
      </c>
    </row>
    <row r="7782" spans="1:13" x14ac:dyDescent="0.4">
      <c r="A7782" s="51"/>
      <c r="B7782" s="52">
        <v>7764</v>
      </c>
      <c r="C7782" s="52">
        <v>0</v>
      </c>
      <c r="D7782" s="52">
        <v>0</v>
      </c>
      <c r="E7782" s="52">
        <v>0</v>
      </c>
      <c r="F7782" s="52">
        <v>0</v>
      </c>
      <c r="G7782" s="52">
        <v>0</v>
      </c>
      <c r="H7782" s="52">
        <v>0</v>
      </c>
      <c r="I7782" s="52">
        <v>6242910.6805139678</v>
      </c>
      <c r="J7782" s="52">
        <v>13507368.247423775</v>
      </c>
      <c r="K7782" s="52">
        <v>0</v>
      </c>
      <c r="L7782" s="52">
        <v>0</v>
      </c>
      <c r="M7782" s="53">
        <v>29719946.272427287</v>
      </c>
    </row>
    <row r="7783" spans="1:13" x14ac:dyDescent="0.4">
      <c r="A7783" s="54"/>
      <c r="B7783" s="55">
        <v>7765</v>
      </c>
      <c r="C7783" s="55">
        <v>0</v>
      </c>
      <c r="D7783" s="55">
        <v>0</v>
      </c>
      <c r="E7783" s="55">
        <v>0</v>
      </c>
      <c r="F7783" s="55">
        <v>0</v>
      </c>
      <c r="G7783" s="55">
        <v>0</v>
      </c>
      <c r="H7783" s="55">
        <v>0</v>
      </c>
      <c r="I7783" s="55">
        <v>0</v>
      </c>
      <c r="J7783" s="55">
        <v>0</v>
      </c>
      <c r="K7783" s="55">
        <v>0</v>
      </c>
      <c r="L7783" s="55">
        <v>0</v>
      </c>
      <c r="M7783" s="56">
        <v>0</v>
      </c>
    </row>
    <row r="7784" spans="1:13" x14ac:dyDescent="0.4">
      <c r="A7784" s="51"/>
      <c r="B7784" s="52">
        <v>7766</v>
      </c>
      <c r="C7784" s="52">
        <v>0</v>
      </c>
      <c r="D7784" s="52">
        <v>0</v>
      </c>
      <c r="E7784" s="52">
        <v>0</v>
      </c>
      <c r="F7784" s="52">
        <v>0</v>
      </c>
      <c r="G7784" s="52">
        <v>0</v>
      </c>
      <c r="H7784" s="52">
        <v>0</v>
      </c>
      <c r="I7784" s="52">
        <v>0</v>
      </c>
      <c r="J7784" s="52">
        <v>0</v>
      </c>
      <c r="K7784" s="52">
        <v>0</v>
      </c>
      <c r="L7784" s="52">
        <v>0</v>
      </c>
      <c r="M7784" s="53">
        <v>0</v>
      </c>
    </row>
    <row r="7785" spans="1:13" x14ac:dyDescent="0.4">
      <c r="A7785" s="54"/>
      <c r="B7785" s="55">
        <v>7767</v>
      </c>
      <c r="C7785" s="55">
        <v>0</v>
      </c>
      <c r="D7785" s="55">
        <v>0</v>
      </c>
      <c r="E7785" s="55">
        <v>0</v>
      </c>
      <c r="F7785" s="55">
        <v>0</v>
      </c>
      <c r="G7785" s="55">
        <v>0</v>
      </c>
      <c r="H7785" s="55">
        <v>0</v>
      </c>
      <c r="I7785" s="55">
        <v>0</v>
      </c>
      <c r="J7785" s="55">
        <v>0</v>
      </c>
      <c r="K7785" s="55">
        <v>0</v>
      </c>
      <c r="L7785" s="55">
        <v>0</v>
      </c>
      <c r="M7785" s="56">
        <v>0</v>
      </c>
    </row>
    <row r="7786" spans="1:13" x14ac:dyDescent="0.4">
      <c r="A7786" s="51"/>
      <c r="B7786" s="52">
        <v>7768</v>
      </c>
      <c r="C7786" s="52">
        <v>0</v>
      </c>
      <c r="D7786" s="52">
        <v>0</v>
      </c>
      <c r="E7786" s="52">
        <v>0</v>
      </c>
      <c r="F7786" s="52">
        <v>0</v>
      </c>
      <c r="G7786" s="52">
        <v>0</v>
      </c>
      <c r="H7786" s="52">
        <v>0</v>
      </c>
      <c r="I7786" s="52">
        <v>0</v>
      </c>
      <c r="J7786" s="52">
        <v>6343915.0345735699</v>
      </c>
      <c r="K7786" s="52">
        <v>0</v>
      </c>
      <c r="L7786" s="52">
        <v>0</v>
      </c>
      <c r="M7786" s="53">
        <v>0</v>
      </c>
    </row>
    <row r="7787" spans="1:13" x14ac:dyDescent="0.4">
      <c r="A7787" s="54"/>
      <c r="B7787" s="55">
        <v>7769</v>
      </c>
      <c r="C7787" s="55">
        <v>0</v>
      </c>
      <c r="D7787" s="55">
        <v>0</v>
      </c>
      <c r="E7787" s="55">
        <v>0</v>
      </c>
      <c r="F7787" s="55">
        <v>0</v>
      </c>
      <c r="G7787" s="55">
        <v>0</v>
      </c>
      <c r="H7787" s="55">
        <v>0</v>
      </c>
      <c r="I7787" s="55">
        <v>63119277.301951706</v>
      </c>
      <c r="J7787" s="55">
        <v>0</v>
      </c>
      <c r="K7787" s="55">
        <v>0</v>
      </c>
      <c r="L7787" s="55">
        <v>0</v>
      </c>
      <c r="M7787" s="56">
        <v>63119277.301951706</v>
      </c>
    </row>
    <row r="7788" spans="1:13" x14ac:dyDescent="0.4">
      <c r="A7788" s="51"/>
      <c r="B7788" s="52">
        <v>7770</v>
      </c>
      <c r="C7788" s="52">
        <v>0</v>
      </c>
      <c r="D7788" s="52">
        <v>0</v>
      </c>
      <c r="E7788" s="52">
        <v>0</v>
      </c>
      <c r="F7788" s="52">
        <v>0</v>
      </c>
      <c r="G7788" s="52">
        <v>0</v>
      </c>
      <c r="H7788" s="52">
        <v>0</v>
      </c>
      <c r="I7788" s="52">
        <v>0</v>
      </c>
      <c r="J7788" s="52">
        <v>0</v>
      </c>
      <c r="K7788" s="52">
        <v>6709317.9509050259</v>
      </c>
      <c r="L7788" s="52">
        <v>0</v>
      </c>
      <c r="M7788" s="53">
        <v>12918728.114419274</v>
      </c>
    </row>
    <row r="7789" spans="1:13" x14ac:dyDescent="0.4">
      <c r="A7789" s="54"/>
      <c r="B7789" s="55">
        <v>7771</v>
      </c>
      <c r="C7789" s="55">
        <v>0</v>
      </c>
      <c r="D7789" s="55">
        <v>0</v>
      </c>
      <c r="E7789" s="55">
        <v>0</v>
      </c>
      <c r="F7789" s="55">
        <v>0</v>
      </c>
      <c r="G7789" s="55">
        <v>0</v>
      </c>
      <c r="H7789" s="55">
        <v>0</v>
      </c>
      <c r="I7789" s="55">
        <v>0</v>
      </c>
      <c r="J7789" s="55">
        <v>0</v>
      </c>
      <c r="K7789" s="55">
        <v>0</v>
      </c>
      <c r="L7789" s="55">
        <v>0</v>
      </c>
      <c r="M7789" s="56">
        <v>0</v>
      </c>
    </row>
    <row r="7790" spans="1:13" x14ac:dyDescent="0.4">
      <c r="A7790" s="51"/>
      <c r="B7790" s="52">
        <v>7772</v>
      </c>
      <c r="C7790" s="52">
        <v>6005938.4252301976</v>
      </c>
      <c r="D7790" s="52">
        <v>0</v>
      </c>
      <c r="E7790" s="52">
        <v>0</v>
      </c>
      <c r="F7790" s="52">
        <v>0</v>
      </c>
      <c r="G7790" s="52">
        <v>0</v>
      </c>
      <c r="H7790" s="52">
        <v>8935528.4409943353</v>
      </c>
      <c r="I7790" s="52">
        <v>0</v>
      </c>
      <c r="J7790" s="52">
        <v>0</v>
      </c>
      <c r="K7790" s="52">
        <v>0</v>
      </c>
      <c r="L7790" s="52">
        <v>0</v>
      </c>
      <c r="M7790" s="53">
        <v>14941466.866224531</v>
      </c>
    </row>
    <row r="7791" spans="1:13" x14ac:dyDescent="0.4">
      <c r="A7791" s="54"/>
      <c r="B7791" s="55">
        <v>7773</v>
      </c>
      <c r="C7791" s="55">
        <v>0</v>
      </c>
      <c r="D7791" s="55">
        <v>0</v>
      </c>
      <c r="E7791" s="55">
        <v>0</v>
      </c>
      <c r="F7791" s="55">
        <v>0</v>
      </c>
      <c r="G7791" s="55">
        <v>0</v>
      </c>
      <c r="H7791" s="55">
        <v>0</v>
      </c>
      <c r="I7791" s="55">
        <v>0</v>
      </c>
      <c r="J7791" s="55">
        <v>0</v>
      </c>
      <c r="K7791" s="55">
        <v>0</v>
      </c>
      <c r="L7791" s="55">
        <v>0</v>
      </c>
      <c r="M7791" s="56">
        <v>0</v>
      </c>
    </row>
    <row r="7792" spans="1:13" x14ac:dyDescent="0.4">
      <c r="A7792" s="51"/>
      <c r="B7792" s="52">
        <v>7774</v>
      </c>
      <c r="C7792" s="52">
        <v>0</v>
      </c>
      <c r="D7792" s="52">
        <v>0</v>
      </c>
      <c r="E7792" s="52">
        <v>0</v>
      </c>
      <c r="F7792" s="52">
        <v>0</v>
      </c>
      <c r="G7792" s="52">
        <v>0</v>
      </c>
      <c r="H7792" s="52">
        <v>0</v>
      </c>
      <c r="I7792" s="52">
        <v>0</v>
      </c>
      <c r="J7792" s="52">
        <v>0</v>
      </c>
      <c r="K7792" s="52">
        <v>0</v>
      </c>
      <c r="L7792" s="52">
        <v>0</v>
      </c>
      <c r="M7792" s="53">
        <v>0</v>
      </c>
    </row>
    <row r="7793" spans="1:13" x14ac:dyDescent="0.4">
      <c r="A7793" s="54"/>
      <c r="B7793" s="55">
        <v>7775</v>
      </c>
      <c r="C7793" s="55">
        <v>6595589.0319823185</v>
      </c>
      <c r="D7793" s="55">
        <v>100664665.63912264</v>
      </c>
      <c r="E7793" s="55">
        <v>0</v>
      </c>
      <c r="F7793" s="55">
        <v>0</v>
      </c>
      <c r="G7793" s="55">
        <v>23489600.574302562</v>
      </c>
      <c r="H7793" s="55">
        <v>0</v>
      </c>
      <c r="I7793" s="55">
        <v>0</v>
      </c>
      <c r="J7793" s="55">
        <v>0</v>
      </c>
      <c r="K7793" s="55">
        <v>0</v>
      </c>
      <c r="L7793" s="55">
        <v>0</v>
      </c>
      <c r="M7793" s="56">
        <v>130749855.24540752</v>
      </c>
    </row>
    <row r="7794" spans="1:13" x14ac:dyDescent="0.4">
      <c r="A7794" s="51"/>
      <c r="B7794" s="52">
        <v>7776</v>
      </c>
      <c r="C7794" s="52">
        <v>6647828.0414279271</v>
      </c>
      <c r="D7794" s="52">
        <v>0</v>
      </c>
      <c r="E7794" s="52">
        <v>0</v>
      </c>
      <c r="F7794" s="52">
        <v>0</v>
      </c>
      <c r="G7794" s="52">
        <v>0</v>
      </c>
      <c r="H7794" s="52">
        <v>0</v>
      </c>
      <c r="I7794" s="52">
        <v>0</v>
      </c>
      <c r="J7794" s="52">
        <v>0</v>
      </c>
      <c r="K7794" s="52">
        <v>0</v>
      </c>
      <c r="L7794" s="52">
        <v>0</v>
      </c>
      <c r="M7794" s="53">
        <v>6647828.0414279271</v>
      </c>
    </row>
    <row r="7795" spans="1:13" x14ac:dyDescent="0.4">
      <c r="A7795" s="54"/>
      <c r="B7795" s="55">
        <v>7777</v>
      </c>
      <c r="C7795" s="55">
        <v>0</v>
      </c>
      <c r="D7795" s="55">
        <v>0</v>
      </c>
      <c r="E7795" s="55">
        <v>0</v>
      </c>
      <c r="F7795" s="55">
        <v>0</v>
      </c>
      <c r="G7795" s="55">
        <v>0</v>
      </c>
      <c r="H7795" s="55">
        <v>0</v>
      </c>
      <c r="I7795" s="55">
        <v>0</v>
      </c>
      <c r="J7795" s="55">
        <v>6954022.6899935175</v>
      </c>
      <c r="K7795" s="55">
        <v>0</v>
      </c>
      <c r="L7795" s="55">
        <v>0</v>
      </c>
      <c r="M7795" s="56">
        <v>0</v>
      </c>
    </row>
    <row r="7796" spans="1:13" x14ac:dyDescent="0.4">
      <c r="A7796" s="51"/>
      <c r="B7796" s="52">
        <v>7778</v>
      </c>
      <c r="C7796" s="52">
        <v>0</v>
      </c>
      <c r="D7796" s="52">
        <v>0</v>
      </c>
      <c r="E7796" s="52">
        <v>0</v>
      </c>
      <c r="F7796" s="52">
        <v>0</v>
      </c>
      <c r="G7796" s="52">
        <v>0</v>
      </c>
      <c r="H7796" s="52">
        <v>0</v>
      </c>
      <c r="I7796" s="52">
        <v>0</v>
      </c>
      <c r="J7796" s="52">
        <v>0</v>
      </c>
      <c r="K7796" s="52">
        <v>0</v>
      </c>
      <c r="L7796" s="52">
        <v>0</v>
      </c>
      <c r="M7796" s="53">
        <v>0</v>
      </c>
    </row>
    <row r="7797" spans="1:13" x14ac:dyDescent="0.4">
      <c r="A7797" s="54"/>
      <c r="B7797" s="55">
        <v>7779</v>
      </c>
      <c r="C7797" s="55">
        <v>8366080.888130947</v>
      </c>
      <c r="D7797" s="55">
        <v>0</v>
      </c>
      <c r="E7797" s="55">
        <v>0</v>
      </c>
      <c r="F7797" s="55">
        <v>0</v>
      </c>
      <c r="G7797" s="55">
        <v>0</v>
      </c>
      <c r="H7797" s="55">
        <v>0</v>
      </c>
      <c r="I7797" s="55">
        <v>0</v>
      </c>
      <c r="J7797" s="55">
        <v>0</v>
      </c>
      <c r="K7797" s="55">
        <v>0</v>
      </c>
      <c r="L7797" s="55">
        <v>6194928.4920101324</v>
      </c>
      <c r="M7797" s="56">
        <v>14561009.380141079</v>
      </c>
    </row>
    <row r="7798" spans="1:13" x14ac:dyDescent="0.4">
      <c r="A7798" s="51"/>
      <c r="B7798" s="52">
        <v>7780</v>
      </c>
      <c r="C7798" s="52">
        <v>0</v>
      </c>
      <c r="D7798" s="52">
        <v>9779808.7194792405</v>
      </c>
      <c r="E7798" s="52">
        <v>0</v>
      </c>
      <c r="F7798" s="52">
        <v>0</v>
      </c>
      <c r="G7798" s="52">
        <v>5820023.5972061241</v>
      </c>
      <c r="H7798" s="52">
        <v>0</v>
      </c>
      <c r="I7798" s="52">
        <v>0</v>
      </c>
      <c r="J7798" s="52">
        <v>0</v>
      </c>
      <c r="K7798" s="52">
        <v>0</v>
      </c>
      <c r="L7798" s="52">
        <v>0</v>
      </c>
      <c r="M7798" s="53">
        <v>15599832.316685364</v>
      </c>
    </row>
    <row r="7799" spans="1:13" x14ac:dyDescent="0.4">
      <c r="A7799" s="54"/>
      <c r="B7799" s="55">
        <v>7781</v>
      </c>
      <c r="C7799" s="55">
        <v>0</v>
      </c>
      <c r="D7799" s="55">
        <v>0</v>
      </c>
      <c r="E7799" s="55">
        <v>0</v>
      </c>
      <c r="F7799" s="55">
        <v>0</v>
      </c>
      <c r="G7799" s="55">
        <v>6064016.2870406108</v>
      </c>
      <c r="H7799" s="55">
        <v>0</v>
      </c>
      <c r="I7799" s="55">
        <v>0</v>
      </c>
      <c r="J7799" s="55">
        <v>0</v>
      </c>
      <c r="K7799" s="55">
        <v>0</v>
      </c>
      <c r="L7799" s="55">
        <v>0</v>
      </c>
      <c r="M7799" s="56">
        <v>6064016.2870406108</v>
      </c>
    </row>
    <row r="7800" spans="1:13" x14ac:dyDescent="0.4">
      <c r="A7800" s="51"/>
      <c r="B7800" s="52">
        <v>7782</v>
      </c>
      <c r="C7800" s="52">
        <v>0</v>
      </c>
      <c r="D7800" s="52">
        <v>0</v>
      </c>
      <c r="E7800" s="52">
        <v>0</v>
      </c>
      <c r="F7800" s="52">
        <v>0</v>
      </c>
      <c r="G7800" s="52">
        <v>0</v>
      </c>
      <c r="H7800" s="52">
        <v>0</v>
      </c>
      <c r="I7800" s="52">
        <v>0</v>
      </c>
      <c r="J7800" s="52">
        <v>0</v>
      </c>
      <c r="K7800" s="52">
        <v>0</v>
      </c>
      <c r="L7800" s="52">
        <v>0</v>
      </c>
      <c r="M7800" s="53">
        <v>10021533.839116229</v>
      </c>
    </row>
    <row r="7801" spans="1:13" x14ac:dyDescent="0.4">
      <c r="A7801" s="54"/>
      <c r="B7801" s="55">
        <v>7783</v>
      </c>
      <c r="C7801" s="55">
        <v>7115103.2951858463</v>
      </c>
      <c r="D7801" s="55">
        <v>0</v>
      </c>
      <c r="E7801" s="55">
        <v>0</v>
      </c>
      <c r="F7801" s="55">
        <v>0</v>
      </c>
      <c r="G7801" s="55">
        <v>23581063.89817499</v>
      </c>
      <c r="H7801" s="55">
        <v>0</v>
      </c>
      <c r="I7801" s="55">
        <v>0</v>
      </c>
      <c r="J7801" s="55">
        <v>0</v>
      </c>
      <c r="K7801" s="55">
        <v>0</v>
      </c>
      <c r="L7801" s="55">
        <v>0</v>
      </c>
      <c r="M7801" s="56">
        <v>237028751.99808231</v>
      </c>
    </row>
    <row r="7802" spans="1:13" x14ac:dyDescent="0.4">
      <c r="A7802" s="51"/>
      <c r="B7802" s="52">
        <v>7784</v>
      </c>
      <c r="C7802" s="52">
        <v>0</v>
      </c>
      <c r="D7802" s="52">
        <v>44810882.392956115</v>
      </c>
      <c r="E7802" s="52">
        <v>0</v>
      </c>
      <c r="F7802" s="52">
        <v>0</v>
      </c>
      <c r="G7802" s="52">
        <v>0</v>
      </c>
      <c r="H7802" s="52">
        <v>0</v>
      </c>
      <c r="I7802" s="52">
        <v>0</v>
      </c>
      <c r="J7802" s="52">
        <v>222438073.4832055</v>
      </c>
      <c r="K7802" s="52">
        <v>0</v>
      </c>
      <c r="L7802" s="52">
        <v>0</v>
      </c>
      <c r="M7802" s="53">
        <v>44810882.392956115</v>
      </c>
    </row>
    <row r="7803" spans="1:13" x14ac:dyDescent="0.4">
      <c r="A7803" s="54"/>
      <c r="B7803" s="55">
        <v>7785</v>
      </c>
      <c r="C7803" s="55">
        <v>0</v>
      </c>
      <c r="D7803" s="55">
        <v>0</v>
      </c>
      <c r="E7803" s="55">
        <v>0</v>
      </c>
      <c r="F7803" s="55">
        <v>12575254.375438396</v>
      </c>
      <c r="G7803" s="55">
        <v>0</v>
      </c>
      <c r="H7803" s="55">
        <v>0</v>
      </c>
      <c r="I7803" s="55">
        <v>0</v>
      </c>
      <c r="J7803" s="55">
        <v>0</v>
      </c>
      <c r="K7803" s="55">
        <v>162097841.2775223</v>
      </c>
      <c r="L7803" s="55">
        <v>0</v>
      </c>
      <c r="M7803" s="56">
        <v>174673095.65296069</v>
      </c>
    </row>
    <row r="7804" spans="1:13" x14ac:dyDescent="0.4">
      <c r="A7804" s="51"/>
      <c r="B7804" s="52">
        <v>7786</v>
      </c>
      <c r="C7804" s="52">
        <v>0</v>
      </c>
      <c r="D7804" s="52">
        <v>0</v>
      </c>
      <c r="E7804" s="52">
        <v>0</v>
      </c>
      <c r="F7804" s="52">
        <v>0</v>
      </c>
      <c r="G7804" s="52">
        <v>0</v>
      </c>
      <c r="H7804" s="52">
        <v>0</v>
      </c>
      <c r="I7804" s="52">
        <v>0</v>
      </c>
      <c r="J7804" s="52">
        <v>0</v>
      </c>
      <c r="K7804" s="52">
        <v>240341170.26548785</v>
      </c>
      <c r="L7804" s="52">
        <v>0</v>
      </c>
      <c r="M7804" s="53">
        <v>240341170.26548785</v>
      </c>
    </row>
    <row r="7805" spans="1:13" x14ac:dyDescent="0.4">
      <c r="A7805" s="54"/>
      <c r="B7805" s="55">
        <v>7787</v>
      </c>
      <c r="C7805" s="55">
        <v>0</v>
      </c>
      <c r="D7805" s="55">
        <v>0</v>
      </c>
      <c r="E7805" s="55">
        <v>0</v>
      </c>
      <c r="F7805" s="55">
        <v>0</v>
      </c>
      <c r="G7805" s="55">
        <v>0</v>
      </c>
      <c r="H7805" s="55">
        <v>0</v>
      </c>
      <c r="I7805" s="55">
        <v>17341832.94117742</v>
      </c>
      <c r="J7805" s="55">
        <v>0</v>
      </c>
      <c r="K7805" s="55">
        <v>0</v>
      </c>
      <c r="L7805" s="55">
        <v>0</v>
      </c>
      <c r="M7805" s="56">
        <v>122941081.4033592</v>
      </c>
    </row>
    <row r="7806" spans="1:13" x14ac:dyDescent="0.4">
      <c r="A7806" s="51"/>
      <c r="B7806" s="52">
        <v>7788</v>
      </c>
      <c r="C7806" s="52">
        <v>0</v>
      </c>
      <c r="D7806" s="52">
        <v>0</v>
      </c>
      <c r="E7806" s="52">
        <v>0</v>
      </c>
      <c r="F7806" s="52">
        <v>0</v>
      </c>
      <c r="G7806" s="52">
        <v>7167042.5207274351</v>
      </c>
      <c r="H7806" s="52">
        <v>0</v>
      </c>
      <c r="I7806" s="52">
        <v>7204652.9642172977</v>
      </c>
      <c r="J7806" s="52">
        <v>0</v>
      </c>
      <c r="K7806" s="52">
        <v>0</v>
      </c>
      <c r="L7806" s="52">
        <v>0</v>
      </c>
      <c r="M7806" s="53">
        <v>14371695.484944733</v>
      </c>
    </row>
    <row r="7807" spans="1:13" x14ac:dyDescent="0.4">
      <c r="A7807" s="54"/>
      <c r="B7807" s="55">
        <v>7789</v>
      </c>
      <c r="C7807" s="55">
        <v>11545514.770155407</v>
      </c>
      <c r="D7807" s="55">
        <v>0</v>
      </c>
      <c r="E7807" s="55">
        <v>0</v>
      </c>
      <c r="F7807" s="55">
        <v>0</v>
      </c>
      <c r="G7807" s="55">
        <v>10427865.993910152</v>
      </c>
      <c r="H7807" s="55">
        <v>0</v>
      </c>
      <c r="I7807" s="55">
        <v>0</v>
      </c>
      <c r="J7807" s="55">
        <v>0</v>
      </c>
      <c r="K7807" s="55">
        <v>0</v>
      </c>
      <c r="L7807" s="55">
        <v>7393465.5877826372</v>
      </c>
      <c r="M7807" s="56">
        <v>29366846.351848196</v>
      </c>
    </row>
    <row r="7808" spans="1:13" x14ac:dyDescent="0.4">
      <c r="A7808" s="51"/>
      <c r="B7808" s="52">
        <v>7790</v>
      </c>
      <c r="C7808" s="52">
        <v>12098551.872452345</v>
      </c>
      <c r="D7808" s="52">
        <v>0</v>
      </c>
      <c r="E7808" s="52">
        <v>0</v>
      </c>
      <c r="F7808" s="52">
        <v>0</v>
      </c>
      <c r="G7808" s="52">
        <v>7520389.0020951293</v>
      </c>
      <c r="H7808" s="52">
        <v>8914221.1082287244</v>
      </c>
      <c r="I7808" s="52">
        <v>0</v>
      </c>
      <c r="J7808" s="52">
        <v>0</v>
      </c>
      <c r="K7808" s="52">
        <v>0</v>
      </c>
      <c r="L7808" s="52">
        <v>0</v>
      </c>
      <c r="M7808" s="53">
        <v>28533161.982776199</v>
      </c>
    </row>
    <row r="7809" spans="1:13" x14ac:dyDescent="0.4">
      <c r="A7809" s="54"/>
      <c r="B7809" s="55">
        <v>7791</v>
      </c>
      <c r="C7809" s="55">
        <v>0</v>
      </c>
      <c r="D7809" s="55">
        <v>0</v>
      </c>
      <c r="E7809" s="55">
        <v>8709147.3061993457</v>
      </c>
      <c r="F7809" s="55">
        <v>0</v>
      </c>
      <c r="G7809" s="55">
        <v>0</v>
      </c>
      <c r="H7809" s="55">
        <v>0</v>
      </c>
      <c r="I7809" s="55">
        <v>0</v>
      </c>
      <c r="J7809" s="55">
        <v>0</v>
      </c>
      <c r="K7809" s="55">
        <v>0</v>
      </c>
      <c r="L7809" s="55">
        <v>0</v>
      </c>
      <c r="M7809" s="56">
        <v>8709147.3061993457</v>
      </c>
    </row>
    <row r="7810" spans="1:13" x14ac:dyDescent="0.4">
      <c r="A7810" s="51"/>
      <c r="B7810" s="52">
        <v>7792</v>
      </c>
      <c r="C7810" s="52">
        <v>0</v>
      </c>
      <c r="D7810" s="52">
        <v>0</v>
      </c>
      <c r="E7810" s="52">
        <v>0</v>
      </c>
      <c r="F7810" s="52">
        <v>0</v>
      </c>
      <c r="G7810" s="52">
        <v>0</v>
      </c>
      <c r="H7810" s="52">
        <v>0</v>
      </c>
      <c r="I7810" s="52">
        <v>0</v>
      </c>
      <c r="J7810" s="52">
        <v>0</v>
      </c>
      <c r="K7810" s="52">
        <v>0</v>
      </c>
      <c r="L7810" s="52">
        <v>0</v>
      </c>
      <c r="M7810" s="53">
        <v>33627195.253668435</v>
      </c>
    </row>
    <row r="7811" spans="1:13" x14ac:dyDescent="0.4">
      <c r="A7811" s="54"/>
      <c r="B7811" s="55">
        <v>7793</v>
      </c>
      <c r="C7811" s="55">
        <v>0</v>
      </c>
      <c r="D7811" s="55">
        <v>0</v>
      </c>
      <c r="E7811" s="55">
        <v>0</v>
      </c>
      <c r="F7811" s="55">
        <v>0</v>
      </c>
      <c r="G7811" s="55">
        <v>0</v>
      </c>
      <c r="H7811" s="55">
        <v>0</v>
      </c>
      <c r="I7811" s="55">
        <v>9585376.2238600347</v>
      </c>
      <c r="J7811" s="55">
        <v>0</v>
      </c>
      <c r="K7811" s="55">
        <v>33160735.158149078</v>
      </c>
      <c r="L7811" s="55">
        <v>0</v>
      </c>
      <c r="M7811" s="56">
        <v>42746111.382009111</v>
      </c>
    </row>
    <row r="7812" spans="1:13" x14ac:dyDescent="0.4">
      <c r="A7812" s="51"/>
      <c r="B7812" s="52">
        <v>7794</v>
      </c>
      <c r="C7812" s="52">
        <v>0</v>
      </c>
      <c r="D7812" s="52">
        <v>0</v>
      </c>
      <c r="E7812" s="52">
        <v>0</v>
      </c>
      <c r="F7812" s="52">
        <v>0</v>
      </c>
      <c r="G7812" s="52">
        <v>0</v>
      </c>
      <c r="H7812" s="52">
        <v>0</v>
      </c>
      <c r="I7812" s="52">
        <v>0</v>
      </c>
      <c r="J7812" s="52">
        <v>0</v>
      </c>
      <c r="K7812" s="52">
        <v>9828006.8859907053</v>
      </c>
      <c r="L7812" s="52">
        <v>0</v>
      </c>
      <c r="M7812" s="53">
        <v>9828006.8859907053</v>
      </c>
    </row>
    <row r="7813" spans="1:13" x14ac:dyDescent="0.4">
      <c r="A7813" s="54"/>
      <c r="B7813" s="55">
        <v>7795</v>
      </c>
      <c r="C7813" s="55">
        <v>0</v>
      </c>
      <c r="D7813" s="55">
        <v>0</v>
      </c>
      <c r="E7813" s="55">
        <v>0</v>
      </c>
      <c r="F7813" s="55">
        <v>0</v>
      </c>
      <c r="G7813" s="55">
        <v>0</v>
      </c>
      <c r="H7813" s="55">
        <v>0</v>
      </c>
      <c r="I7813" s="55">
        <v>0</v>
      </c>
      <c r="J7813" s="55">
        <v>0</v>
      </c>
      <c r="K7813" s="55">
        <v>0</v>
      </c>
      <c r="L7813" s="55">
        <v>0</v>
      </c>
      <c r="M7813" s="56">
        <v>0</v>
      </c>
    </row>
    <row r="7814" spans="1:13" x14ac:dyDescent="0.4">
      <c r="A7814" s="51"/>
      <c r="B7814" s="52">
        <v>7796</v>
      </c>
      <c r="C7814" s="52">
        <v>0</v>
      </c>
      <c r="D7814" s="52">
        <v>0</v>
      </c>
      <c r="E7814" s="52">
        <v>0</v>
      </c>
      <c r="F7814" s="52">
        <v>0</v>
      </c>
      <c r="G7814" s="52">
        <v>0</v>
      </c>
      <c r="H7814" s="52">
        <v>0</v>
      </c>
      <c r="I7814" s="52">
        <v>0</v>
      </c>
      <c r="J7814" s="52">
        <v>9478177.5912615675</v>
      </c>
      <c r="K7814" s="52">
        <v>0</v>
      </c>
      <c r="L7814" s="52">
        <v>0</v>
      </c>
      <c r="M7814" s="53">
        <v>0</v>
      </c>
    </row>
    <row r="7815" spans="1:13" x14ac:dyDescent="0.4">
      <c r="A7815" s="54"/>
      <c r="B7815" s="55">
        <v>7797</v>
      </c>
      <c r="C7815" s="55">
        <v>0</v>
      </c>
      <c r="D7815" s="55">
        <v>0</v>
      </c>
      <c r="E7815" s="55">
        <v>0</v>
      </c>
      <c r="F7815" s="55">
        <v>0</v>
      </c>
      <c r="G7815" s="55">
        <v>0</v>
      </c>
      <c r="H7815" s="55">
        <v>0</v>
      </c>
      <c r="I7815" s="55">
        <v>0</v>
      </c>
      <c r="J7815" s="55">
        <v>0</v>
      </c>
      <c r="K7815" s="55">
        <v>0</v>
      </c>
      <c r="L7815" s="55">
        <v>0</v>
      </c>
      <c r="M7815" s="56">
        <v>0</v>
      </c>
    </row>
    <row r="7816" spans="1:13" x14ac:dyDescent="0.4">
      <c r="A7816" s="51"/>
      <c r="B7816" s="52">
        <v>7798</v>
      </c>
      <c r="C7816" s="52">
        <v>0</v>
      </c>
      <c r="D7816" s="52">
        <v>0</v>
      </c>
      <c r="E7816" s="52">
        <v>0</v>
      </c>
      <c r="F7816" s="52">
        <v>0</v>
      </c>
      <c r="G7816" s="52">
        <v>0</v>
      </c>
      <c r="H7816" s="52">
        <v>0</v>
      </c>
      <c r="I7816" s="52">
        <v>0</v>
      </c>
      <c r="J7816" s="52">
        <v>0</v>
      </c>
      <c r="K7816" s="52">
        <v>0</v>
      </c>
      <c r="L7816" s="52">
        <v>0</v>
      </c>
      <c r="M7816" s="53">
        <v>0</v>
      </c>
    </row>
    <row r="7817" spans="1:13" x14ac:dyDescent="0.4">
      <c r="A7817" s="54"/>
      <c r="B7817" s="55">
        <v>7799</v>
      </c>
      <c r="C7817" s="55">
        <v>0</v>
      </c>
      <c r="D7817" s="55">
        <v>0</v>
      </c>
      <c r="E7817" s="55">
        <v>0</v>
      </c>
      <c r="F7817" s="55">
        <v>0</v>
      </c>
      <c r="G7817" s="55">
        <v>0</v>
      </c>
      <c r="H7817" s="55">
        <v>0</v>
      </c>
      <c r="I7817" s="55">
        <v>0</v>
      </c>
      <c r="J7817" s="55">
        <v>0</v>
      </c>
      <c r="K7817" s="55">
        <v>0</v>
      </c>
      <c r="L7817" s="55">
        <v>0</v>
      </c>
      <c r="M7817" s="56">
        <v>9835778.3771835528</v>
      </c>
    </row>
    <row r="7818" spans="1:13" x14ac:dyDescent="0.4">
      <c r="A7818" s="51"/>
      <c r="B7818" s="52">
        <v>7800</v>
      </c>
      <c r="C7818" s="52">
        <v>0</v>
      </c>
      <c r="D7818" s="52">
        <v>0</v>
      </c>
      <c r="E7818" s="52">
        <v>0</v>
      </c>
      <c r="F7818" s="52">
        <v>0</v>
      </c>
      <c r="G7818" s="52">
        <v>0</v>
      </c>
      <c r="H7818" s="52">
        <v>0</v>
      </c>
      <c r="I7818" s="52">
        <v>0</v>
      </c>
      <c r="J7818" s="52">
        <v>0</v>
      </c>
      <c r="K7818" s="52">
        <v>0</v>
      </c>
      <c r="L7818" s="52">
        <v>13457091.272259099</v>
      </c>
      <c r="M7818" s="53">
        <v>13457091.272259099</v>
      </c>
    </row>
    <row r="7819" spans="1:13" x14ac:dyDescent="0.4">
      <c r="A7819" s="54"/>
      <c r="B7819" s="55">
        <v>7801</v>
      </c>
      <c r="C7819" s="55">
        <v>6204489.5609507654</v>
      </c>
      <c r="D7819" s="55">
        <v>0</v>
      </c>
      <c r="E7819" s="55">
        <v>12330137.370799083</v>
      </c>
      <c r="F7819" s="55">
        <v>0</v>
      </c>
      <c r="G7819" s="55">
        <v>0</v>
      </c>
      <c r="H7819" s="55">
        <v>0</v>
      </c>
      <c r="I7819" s="55">
        <v>0</v>
      </c>
      <c r="J7819" s="55">
        <v>0</v>
      </c>
      <c r="K7819" s="55">
        <v>0</v>
      </c>
      <c r="L7819" s="55">
        <v>26994418.344281465</v>
      </c>
      <c r="M7819" s="56">
        <v>45529045.276031315</v>
      </c>
    </row>
    <row r="7820" spans="1:13" x14ac:dyDescent="0.4">
      <c r="A7820" s="51"/>
      <c r="B7820" s="52">
        <v>7802</v>
      </c>
      <c r="C7820" s="52">
        <v>0</v>
      </c>
      <c r="D7820" s="52">
        <v>0</v>
      </c>
      <c r="E7820" s="52">
        <v>0</v>
      </c>
      <c r="F7820" s="52">
        <v>0</v>
      </c>
      <c r="G7820" s="52">
        <v>0</v>
      </c>
      <c r="H7820" s="52">
        <v>0</v>
      </c>
      <c r="I7820" s="52">
        <v>0</v>
      </c>
      <c r="J7820" s="52">
        <v>10943289.894780245</v>
      </c>
      <c r="K7820" s="52">
        <v>0</v>
      </c>
      <c r="L7820" s="52">
        <v>0</v>
      </c>
      <c r="M7820" s="53">
        <v>0</v>
      </c>
    </row>
    <row r="7821" spans="1:13" x14ac:dyDescent="0.4">
      <c r="A7821" s="54"/>
      <c r="B7821" s="55">
        <v>7803</v>
      </c>
      <c r="C7821" s="55">
        <v>39582475.240722656</v>
      </c>
      <c r="D7821" s="55">
        <v>0</v>
      </c>
      <c r="E7821" s="55">
        <v>0</v>
      </c>
      <c r="F7821" s="55">
        <v>0</v>
      </c>
      <c r="G7821" s="55">
        <v>9576862.5763406381</v>
      </c>
      <c r="H7821" s="55">
        <v>0</v>
      </c>
      <c r="I7821" s="55">
        <v>0</v>
      </c>
      <c r="J7821" s="55">
        <v>0</v>
      </c>
      <c r="K7821" s="55">
        <v>0</v>
      </c>
      <c r="L7821" s="55">
        <v>0</v>
      </c>
      <c r="M7821" s="56">
        <v>49159337.817063294</v>
      </c>
    </row>
    <row r="7822" spans="1:13" x14ac:dyDescent="0.4">
      <c r="A7822" s="51"/>
      <c r="B7822" s="52">
        <v>7804</v>
      </c>
      <c r="C7822" s="52">
        <v>0</v>
      </c>
      <c r="D7822" s="52">
        <v>9497445.6989436671</v>
      </c>
      <c r="E7822" s="52">
        <v>0</v>
      </c>
      <c r="F7822" s="52">
        <v>0</v>
      </c>
      <c r="G7822" s="52">
        <v>0</v>
      </c>
      <c r="H7822" s="52">
        <v>46834004.386275768</v>
      </c>
      <c r="I7822" s="52">
        <v>0</v>
      </c>
      <c r="J7822" s="52">
        <v>0</v>
      </c>
      <c r="K7822" s="52">
        <v>0</v>
      </c>
      <c r="L7822" s="52">
        <v>0</v>
      </c>
      <c r="M7822" s="53">
        <v>66691395.050407059</v>
      </c>
    </row>
    <row r="7823" spans="1:13" x14ac:dyDescent="0.4">
      <c r="A7823" s="54"/>
      <c r="B7823" s="55">
        <v>7805</v>
      </c>
      <c r="C7823" s="55">
        <v>0</v>
      </c>
      <c r="D7823" s="55">
        <v>24534680.399265617</v>
      </c>
      <c r="E7823" s="55">
        <v>0</v>
      </c>
      <c r="F7823" s="55">
        <v>0</v>
      </c>
      <c r="G7823" s="55">
        <v>0</v>
      </c>
      <c r="H7823" s="55">
        <v>99079789.756934613</v>
      </c>
      <c r="I7823" s="55">
        <v>0</v>
      </c>
      <c r="J7823" s="55">
        <v>0</v>
      </c>
      <c r="K7823" s="55">
        <v>0</v>
      </c>
      <c r="L7823" s="55">
        <v>0</v>
      </c>
      <c r="M7823" s="56">
        <v>123614470.15620025</v>
      </c>
    </row>
    <row r="7824" spans="1:13" x14ac:dyDescent="0.4">
      <c r="A7824" s="51"/>
      <c r="B7824" s="52">
        <v>7806</v>
      </c>
      <c r="C7824" s="52">
        <v>0</v>
      </c>
      <c r="D7824" s="52">
        <v>0</v>
      </c>
      <c r="E7824" s="52">
        <v>0</v>
      </c>
      <c r="F7824" s="52">
        <v>0</v>
      </c>
      <c r="G7824" s="52">
        <v>0</v>
      </c>
      <c r="H7824" s="52">
        <v>0</v>
      </c>
      <c r="I7824" s="52">
        <v>7936331.4323948193</v>
      </c>
      <c r="J7824" s="52">
        <v>0</v>
      </c>
      <c r="K7824" s="52">
        <v>0</v>
      </c>
      <c r="L7824" s="52">
        <v>13707240.280490514</v>
      </c>
      <c r="M7824" s="53">
        <v>21643571.712885335</v>
      </c>
    </row>
    <row r="7825" spans="1:13" x14ac:dyDescent="0.4">
      <c r="A7825" s="54"/>
      <c r="B7825" s="55">
        <v>7807</v>
      </c>
      <c r="C7825" s="55">
        <v>5992849.614042908</v>
      </c>
      <c r="D7825" s="55">
        <v>0</v>
      </c>
      <c r="E7825" s="55">
        <v>0</v>
      </c>
      <c r="F7825" s="55">
        <v>0</v>
      </c>
      <c r="G7825" s="55">
        <v>0</v>
      </c>
      <c r="H7825" s="55">
        <v>0</v>
      </c>
      <c r="I7825" s="55">
        <v>0</v>
      </c>
      <c r="J7825" s="55">
        <v>0</v>
      </c>
      <c r="K7825" s="55">
        <v>0</v>
      </c>
      <c r="L7825" s="55">
        <v>0</v>
      </c>
      <c r="M7825" s="56">
        <v>5992849.614042908</v>
      </c>
    </row>
    <row r="7826" spans="1:13" x14ac:dyDescent="0.4">
      <c r="A7826" s="51"/>
      <c r="B7826" s="52">
        <v>7808</v>
      </c>
      <c r="C7826" s="52">
        <v>0</v>
      </c>
      <c r="D7826" s="52">
        <v>0</v>
      </c>
      <c r="E7826" s="52">
        <v>0</v>
      </c>
      <c r="F7826" s="52">
        <v>0</v>
      </c>
      <c r="G7826" s="52">
        <v>0</v>
      </c>
      <c r="H7826" s="52">
        <v>0</v>
      </c>
      <c r="I7826" s="52">
        <v>0</v>
      </c>
      <c r="J7826" s="52">
        <v>0</v>
      </c>
      <c r="K7826" s="52">
        <v>6307094.0258109905</v>
      </c>
      <c r="L7826" s="52">
        <v>11739258.618014203</v>
      </c>
      <c r="M7826" s="53">
        <v>18046352.643825196</v>
      </c>
    </row>
    <row r="7827" spans="1:13" x14ac:dyDescent="0.4">
      <c r="A7827" s="54"/>
      <c r="B7827" s="55">
        <v>7809</v>
      </c>
      <c r="C7827" s="55">
        <v>0</v>
      </c>
      <c r="D7827" s="55">
        <v>0</v>
      </c>
      <c r="E7827" s="55">
        <v>0</v>
      </c>
      <c r="F7827" s="55">
        <v>0</v>
      </c>
      <c r="G7827" s="55">
        <v>0</v>
      </c>
      <c r="H7827" s="55">
        <v>0</v>
      </c>
      <c r="I7827" s="55">
        <v>0</v>
      </c>
      <c r="J7827" s="55">
        <v>0</v>
      </c>
      <c r="K7827" s="55">
        <v>0</v>
      </c>
      <c r="L7827" s="55">
        <v>59889654.162328497</v>
      </c>
      <c r="M7827" s="56">
        <v>59889654.162328497</v>
      </c>
    </row>
    <row r="7828" spans="1:13" x14ac:dyDescent="0.4">
      <c r="A7828" s="51"/>
      <c r="B7828" s="52">
        <v>7810</v>
      </c>
      <c r="C7828" s="52">
        <v>0</v>
      </c>
      <c r="D7828" s="52">
        <v>0</v>
      </c>
      <c r="E7828" s="52">
        <v>0</v>
      </c>
      <c r="F7828" s="52">
        <v>0</v>
      </c>
      <c r="G7828" s="52">
        <v>0</v>
      </c>
      <c r="H7828" s="52">
        <v>0</v>
      </c>
      <c r="I7828" s="52">
        <v>0</v>
      </c>
      <c r="J7828" s="52">
        <v>0</v>
      </c>
      <c r="K7828" s="52">
        <v>0</v>
      </c>
      <c r="L7828" s="52">
        <v>0</v>
      </c>
      <c r="M7828" s="53">
        <v>0</v>
      </c>
    </row>
    <row r="7829" spans="1:13" x14ac:dyDescent="0.4">
      <c r="A7829" s="54"/>
      <c r="B7829" s="55">
        <v>7811</v>
      </c>
      <c r="C7829" s="55">
        <v>0</v>
      </c>
      <c r="D7829" s="55">
        <v>0</v>
      </c>
      <c r="E7829" s="55">
        <v>0</v>
      </c>
      <c r="F7829" s="55">
        <v>0</v>
      </c>
      <c r="G7829" s="55">
        <v>0</v>
      </c>
      <c r="H7829" s="55">
        <v>0</v>
      </c>
      <c r="I7829" s="55">
        <v>0</v>
      </c>
      <c r="J7829" s="55">
        <v>0</v>
      </c>
      <c r="K7829" s="55">
        <v>0</v>
      </c>
      <c r="L7829" s="55">
        <v>0</v>
      </c>
      <c r="M7829" s="56">
        <v>31358052.473069064</v>
      </c>
    </row>
    <row r="7830" spans="1:13" x14ac:dyDescent="0.4">
      <c r="A7830" s="51"/>
      <c r="B7830" s="52">
        <v>7812</v>
      </c>
      <c r="C7830" s="52">
        <v>0</v>
      </c>
      <c r="D7830" s="52">
        <v>0</v>
      </c>
      <c r="E7830" s="52">
        <v>0</v>
      </c>
      <c r="F7830" s="52">
        <v>0</v>
      </c>
      <c r="G7830" s="52">
        <v>0</v>
      </c>
      <c r="H7830" s="52">
        <v>0</v>
      </c>
      <c r="I7830" s="52">
        <v>0</v>
      </c>
      <c r="J7830" s="52">
        <v>10506672.088035161</v>
      </c>
      <c r="K7830" s="52">
        <v>6886022.6949301213</v>
      </c>
      <c r="L7830" s="52">
        <v>0</v>
      </c>
      <c r="M7830" s="53">
        <v>6886022.6949301213</v>
      </c>
    </row>
    <row r="7831" spans="1:13" x14ac:dyDescent="0.4">
      <c r="A7831" s="54"/>
      <c r="B7831" s="55">
        <v>7813</v>
      </c>
      <c r="C7831" s="55">
        <v>0</v>
      </c>
      <c r="D7831" s="55">
        <v>0</v>
      </c>
      <c r="E7831" s="55">
        <v>0</v>
      </c>
      <c r="F7831" s="55">
        <v>0</v>
      </c>
      <c r="G7831" s="55">
        <v>0</v>
      </c>
      <c r="H7831" s="55">
        <v>0</v>
      </c>
      <c r="I7831" s="55">
        <v>0</v>
      </c>
      <c r="J7831" s="55">
        <v>0</v>
      </c>
      <c r="K7831" s="55">
        <v>0</v>
      </c>
      <c r="L7831" s="55">
        <v>0</v>
      </c>
      <c r="M7831" s="56">
        <v>0</v>
      </c>
    </row>
    <row r="7832" spans="1:13" x14ac:dyDescent="0.4">
      <c r="A7832" s="51"/>
      <c r="B7832" s="52">
        <v>7814</v>
      </c>
      <c r="C7832" s="52">
        <v>0</v>
      </c>
      <c r="D7832" s="52">
        <v>0</v>
      </c>
      <c r="E7832" s="52">
        <v>0</v>
      </c>
      <c r="F7832" s="52">
        <v>5991486.0543133141</v>
      </c>
      <c r="G7832" s="52">
        <v>0</v>
      </c>
      <c r="H7832" s="52">
        <v>0</v>
      </c>
      <c r="I7832" s="52">
        <v>0</v>
      </c>
      <c r="J7832" s="52">
        <v>0</v>
      </c>
      <c r="K7832" s="52">
        <v>0</v>
      </c>
      <c r="L7832" s="52">
        <v>0</v>
      </c>
      <c r="M7832" s="53">
        <v>5991486.0543133141</v>
      </c>
    </row>
    <row r="7833" spans="1:13" x14ac:dyDescent="0.4">
      <c r="A7833" s="54"/>
      <c r="B7833" s="55">
        <v>7815</v>
      </c>
      <c r="C7833" s="55">
        <v>0</v>
      </c>
      <c r="D7833" s="55">
        <v>25917970.315033793</v>
      </c>
      <c r="E7833" s="55">
        <v>0</v>
      </c>
      <c r="F7833" s="55">
        <v>25055846.114165403</v>
      </c>
      <c r="G7833" s="55">
        <v>0</v>
      </c>
      <c r="H7833" s="55">
        <v>0</v>
      </c>
      <c r="I7833" s="55">
        <v>0</v>
      </c>
      <c r="J7833" s="55">
        <v>0</v>
      </c>
      <c r="K7833" s="55">
        <v>0</v>
      </c>
      <c r="L7833" s="55">
        <v>0</v>
      </c>
      <c r="M7833" s="56">
        <v>50973816.429199196</v>
      </c>
    </row>
    <row r="7834" spans="1:13" x14ac:dyDescent="0.4">
      <c r="A7834" s="51"/>
      <c r="B7834" s="52">
        <v>7816</v>
      </c>
      <c r="C7834" s="52">
        <v>0</v>
      </c>
      <c r="D7834" s="52">
        <v>0</v>
      </c>
      <c r="E7834" s="52">
        <v>0</v>
      </c>
      <c r="F7834" s="52">
        <v>0</v>
      </c>
      <c r="G7834" s="52">
        <v>0</v>
      </c>
      <c r="H7834" s="52">
        <v>0</v>
      </c>
      <c r="I7834" s="52">
        <v>0</v>
      </c>
      <c r="J7834" s="52">
        <v>11616959.855187394</v>
      </c>
      <c r="K7834" s="52">
        <v>0</v>
      </c>
      <c r="L7834" s="52">
        <v>0</v>
      </c>
      <c r="M7834" s="53">
        <v>0</v>
      </c>
    </row>
    <row r="7835" spans="1:13" x14ac:dyDescent="0.4">
      <c r="A7835" s="54"/>
      <c r="B7835" s="55">
        <v>7817</v>
      </c>
      <c r="C7835" s="55">
        <v>0</v>
      </c>
      <c r="D7835" s="55">
        <v>23256663.735998198</v>
      </c>
      <c r="E7835" s="55">
        <v>0</v>
      </c>
      <c r="F7835" s="55">
        <v>0</v>
      </c>
      <c r="G7835" s="55">
        <v>0</v>
      </c>
      <c r="H7835" s="55">
        <v>0</v>
      </c>
      <c r="I7835" s="55">
        <v>0</v>
      </c>
      <c r="J7835" s="55">
        <v>0</v>
      </c>
      <c r="K7835" s="55">
        <v>15070519.733369956</v>
      </c>
      <c r="L7835" s="55">
        <v>0</v>
      </c>
      <c r="M7835" s="56">
        <v>38327183.46936816</v>
      </c>
    </row>
    <row r="7836" spans="1:13" x14ac:dyDescent="0.4">
      <c r="A7836" s="51"/>
      <c r="B7836" s="52">
        <v>7818</v>
      </c>
      <c r="C7836" s="52">
        <v>0</v>
      </c>
      <c r="D7836" s="52">
        <v>0</v>
      </c>
      <c r="E7836" s="52">
        <v>0</v>
      </c>
      <c r="F7836" s="52">
        <v>0</v>
      </c>
      <c r="G7836" s="52">
        <v>0</v>
      </c>
      <c r="H7836" s="52">
        <v>0</v>
      </c>
      <c r="I7836" s="52">
        <v>0</v>
      </c>
      <c r="J7836" s="52">
        <v>0</v>
      </c>
      <c r="K7836" s="52">
        <v>0</v>
      </c>
      <c r="L7836" s="52">
        <v>13632991.982906427</v>
      </c>
      <c r="M7836" s="53">
        <v>13632991.982906427</v>
      </c>
    </row>
    <row r="7837" spans="1:13" x14ac:dyDescent="0.4">
      <c r="A7837" s="54"/>
      <c r="B7837" s="55">
        <v>7819</v>
      </c>
      <c r="C7837" s="55">
        <v>0</v>
      </c>
      <c r="D7837" s="55">
        <v>0</v>
      </c>
      <c r="E7837" s="55">
        <v>0</v>
      </c>
      <c r="F7837" s="55">
        <v>0</v>
      </c>
      <c r="G7837" s="55">
        <v>0</v>
      </c>
      <c r="H7837" s="55">
        <v>0</v>
      </c>
      <c r="I7837" s="55">
        <v>0</v>
      </c>
      <c r="J7837" s="55">
        <v>0</v>
      </c>
      <c r="K7837" s="55">
        <v>0</v>
      </c>
      <c r="L7837" s="55">
        <v>0</v>
      </c>
      <c r="M7837" s="56">
        <v>0</v>
      </c>
    </row>
    <row r="7838" spans="1:13" x14ac:dyDescent="0.4">
      <c r="A7838" s="51"/>
      <c r="B7838" s="52">
        <v>7820</v>
      </c>
      <c r="C7838" s="52">
        <v>0</v>
      </c>
      <c r="D7838" s="52">
        <v>0</v>
      </c>
      <c r="E7838" s="52">
        <v>0</v>
      </c>
      <c r="F7838" s="52">
        <v>0</v>
      </c>
      <c r="G7838" s="52">
        <v>0</v>
      </c>
      <c r="H7838" s="52">
        <v>0</v>
      </c>
      <c r="I7838" s="52">
        <v>0</v>
      </c>
      <c r="J7838" s="52">
        <v>0</v>
      </c>
      <c r="K7838" s="52">
        <v>0</v>
      </c>
      <c r="L7838" s="52">
        <v>0</v>
      </c>
      <c r="M7838" s="53">
        <v>0</v>
      </c>
    </row>
    <row r="7839" spans="1:13" x14ac:dyDescent="0.4">
      <c r="A7839" s="54"/>
      <c r="B7839" s="55">
        <v>7821</v>
      </c>
      <c r="C7839" s="55">
        <v>0</v>
      </c>
      <c r="D7839" s="55">
        <v>0</v>
      </c>
      <c r="E7839" s="55">
        <v>0</v>
      </c>
      <c r="F7839" s="55">
        <v>0</v>
      </c>
      <c r="G7839" s="55">
        <v>0</v>
      </c>
      <c r="H7839" s="55">
        <v>0</v>
      </c>
      <c r="I7839" s="55">
        <v>0</v>
      </c>
      <c r="J7839" s="55">
        <v>0</v>
      </c>
      <c r="K7839" s="55">
        <v>0</v>
      </c>
      <c r="L7839" s="55">
        <v>0</v>
      </c>
      <c r="M7839" s="56">
        <v>0</v>
      </c>
    </row>
    <row r="7840" spans="1:13" x14ac:dyDescent="0.4">
      <c r="A7840" s="51"/>
      <c r="B7840" s="52">
        <v>7822</v>
      </c>
      <c r="C7840" s="52">
        <v>0</v>
      </c>
      <c r="D7840" s="52">
        <v>0</v>
      </c>
      <c r="E7840" s="52">
        <v>0</v>
      </c>
      <c r="F7840" s="52">
        <v>0</v>
      </c>
      <c r="G7840" s="52">
        <v>0</v>
      </c>
      <c r="H7840" s="52">
        <v>7692620.2605529297</v>
      </c>
      <c r="I7840" s="52">
        <v>0</v>
      </c>
      <c r="J7840" s="52">
        <v>0</v>
      </c>
      <c r="K7840" s="52">
        <v>0</v>
      </c>
      <c r="L7840" s="52">
        <v>0</v>
      </c>
      <c r="M7840" s="53">
        <v>7692620.2605529297</v>
      </c>
    </row>
    <row r="7841" spans="1:13" x14ac:dyDescent="0.4">
      <c r="A7841" s="54"/>
      <c r="B7841" s="55">
        <v>7823</v>
      </c>
      <c r="C7841" s="55">
        <v>0</v>
      </c>
      <c r="D7841" s="55">
        <v>0</v>
      </c>
      <c r="E7841" s="55">
        <v>0</v>
      </c>
      <c r="F7841" s="55">
        <v>0</v>
      </c>
      <c r="G7841" s="55">
        <v>0</v>
      </c>
      <c r="H7841" s="55">
        <v>0</v>
      </c>
      <c r="I7841" s="55">
        <v>0</v>
      </c>
      <c r="J7841" s="55">
        <v>0</v>
      </c>
      <c r="K7841" s="55">
        <v>8247434.486245377</v>
      </c>
      <c r="L7841" s="55">
        <v>0</v>
      </c>
      <c r="M7841" s="56">
        <v>8247434.486245377</v>
      </c>
    </row>
    <row r="7842" spans="1:13" x14ac:dyDescent="0.4">
      <c r="A7842" s="51"/>
      <c r="B7842" s="52">
        <v>7824</v>
      </c>
      <c r="C7842" s="52">
        <v>0</v>
      </c>
      <c r="D7842" s="52">
        <v>45400869.289092019</v>
      </c>
      <c r="E7842" s="52">
        <v>0</v>
      </c>
      <c r="F7842" s="52">
        <v>0</v>
      </c>
      <c r="G7842" s="52">
        <v>0</v>
      </c>
      <c r="H7842" s="52">
        <v>0</v>
      </c>
      <c r="I7842" s="52">
        <v>5856385.4535476835</v>
      </c>
      <c r="J7842" s="52">
        <v>0</v>
      </c>
      <c r="K7842" s="52">
        <v>0</v>
      </c>
      <c r="L7842" s="52">
        <v>0</v>
      </c>
      <c r="M7842" s="53">
        <v>51257254.742639706</v>
      </c>
    </row>
    <row r="7843" spans="1:13" x14ac:dyDescent="0.4">
      <c r="A7843" s="54"/>
      <c r="B7843" s="55">
        <v>7825</v>
      </c>
      <c r="C7843" s="55">
        <v>27723348.884276547</v>
      </c>
      <c r="D7843" s="55">
        <v>0</v>
      </c>
      <c r="E7843" s="55">
        <v>0</v>
      </c>
      <c r="F7843" s="55">
        <v>6069413.004066241</v>
      </c>
      <c r="G7843" s="55">
        <v>18607900.456224751</v>
      </c>
      <c r="H7843" s="55">
        <v>0</v>
      </c>
      <c r="I7843" s="55">
        <v>0</v>
      </c>
      <c r="J7843" s="55">
        <v>0</v>
      </c>
      <c r="K7843" s="55">
        <v>0</v>
      </c>
      <c r="L7843" s="55">
        <v>0</v>
      </c>
      <c r="M7843" s="56">
        <v>52400662.344567545</v>
      </c>
    </row>
    <row r="7844" spans="1:13" x14ac:dyDescent="0.4">
      <c r="A7844" s="51"/>
      <c r="B7844" s="52">
        <v>7826</v>
      </c>
      <c r="C7844" s="52">
        <v>0</v>
      </c>
      <c r="D7844" s="52">
        <v>0</v>
      </c>
      <c r="E7844" s="52">
        <v>0</v>
      </c>
      <c r="F7844" s="52">
        <v>0</v>
      </c>
      <c r="G7844" s="52">
        <v>0</v>
      </c>
      <c r="H7844" s="52">
        <v>0</v>
      </c>
      <c r="I7844" s="52">
        <v>0</v>
      </c>
      <c r="J7844" s="52">
        <v>0</v>
      </c>
      <c r="K7844" s="52">
        <v>0</v>
      </c>
      <c r="L7844" s="52">
        <v>8820175.7062029094</v>
      </c>
      <c r="M7844" s="53">
        <v>8820175.7062029094</v>
      </c>
    </row>
    <row r="7845" spans="1:13" x14ac:dyDescent="0.4">
      <c r="A7845" s="54"/>
      <c r="B7845" s="55">
        <v>7827</v>
      </c>
      <c r="C7845" s="55">
        <v>0</v>
      </c>
      <c r="D7845" s="55">
        <v>1926591813.8563752</v>
      </c>
      <c r="E7845" s="55">
        <v>6534313.4685255755</v>
      </c>
      <c r="F7845" s="55">
        <v>0</v>
      </c>
      <c r="G7845" s="55">
        <v>0</v>
      </c>
      <c r="H7845" s="55">
        <v>0</v>
      </c>
      <c r="I7845" s="55">
        <v>0</v>
      </c>
      <c r="J7845" s="55">
        <v>0</v>
      </c>
      <c r="K7845" s="55">
        <v>0</v>
      </c>
      <c r="L7845" s="55">
        <v>36516262.899700321</v>
      </c>
      <c r="M7845" s="56">
        <v>1969642390.2246013</v>
      </c>
    </row>
    <row r="7846" spans="1:13" x14ac:dyDescent="0.4">
      <c r="A7846" s="51"/>
      <c r="B7846" s="52">
        <v>7828</v>
      </c>
      <c r="C7846" s="52">
        <v>0</v>
      </c>
      <c r="D7846" s="52">
        <v>0</v>
      </c>
      <c r="E7846" s="52">
        <v>12377244.503529314</v>
      </c>
      <c r="F7846" s="52">
        <v>0</v>
      </c>
      <c r="G7846" s="52">
        <v>9728977.6453560293</v>
      </c>
      <c r="H7846" s="52">
        <v>0</v>
      </c>
      <c r="I7846" s="52">
        <v>0</v>
      </c>
      <c r="J7846" s="52">
        <v>0</v>
      </c>
      <c r="K7846" s="52">
        <v>0</v>
      </c>
      <c r="L7846" s="52">
        <v>0</v>
      </c>
      <c r="M7846" s="53">
        <v>22106222.148885343</v>
      </c>
    </row>
    <row r="7847" spans="1:13" x14ac:dyDescent="0.4">
      <c r="A7847" s="54"/>
      <c r="B7847" s="55">
        <v>7829</v>
      </c>
      <c r="C7847" s="55">
        <v>0</v>
      </c>
      <c r="D7847" s="55">
        <v>0</v>
      </c>
      <c r="E7847" s="55">
        <v>0</v>
      </c>
      <c r="F7847" s="55">
        <v>0</v>
      </c>
      <c r="G7847" s="55">
        <v>0</v>
      </c>
      <c r="H7847" s="55">
        <v>0</v>
      </c>
      <c r="I7847" s="55">
        <v>0</v>
      </c>
      <c r="J7847" s="55">
        <v>0</v>
      </c>
      <c r="K7847" s="55">
        <v>0</v>
      </c>
      <c r="L7847" s="55">
        <v>0</v>
      </c>
      <c r="M7847" s="56">
        <v>0</v>
      </c>
    </row>
    <row r="7848" spans="1:13" x14ac:dyDescent="0.4">
      <c r="A7848" s="51"/>
      <c r="B7848" s="52">
        <v>7830</v>
      </c>
      <c r="C7848" s="52">
        <v>0</v>
      </c>
      <c r="D7848" s="52">
        <v>0</v>
      </c>
      <c r="E7848" s="52">
        <v>0</v>
      </c>
      <c r="F7848" s="52">
        <v>0</v>
      </c>
      <c r="G7848" s="52">
        <v>6787858.2639691643</v>
      </c>
      <c r="H7848" s="52">
        <v>0</v>
      </c>
      <c r="I7848" s="52">
        <v>22685125.68386421</v>
      </c>
      <c r="J7848" s="52">
        <v>17361110.00818859</v>
      </c>
      <c r="K7848" s="52">
        <v>0</v>
      </c>
      <c r="L7848" s="52">
        <v>0</v>
      </c>
      <c r="M7848" s="53">
        <v>29472983.94783337</v>
      </c>
    </row>
    <row r="7849" spans="1:13" x14ac:dyDescent="0.4">
      <c r="A7849" s="54"/>
      <c r="B7849" s="55">
        <v>7831</v>
      </c>
      <c r="C7849" s="55">
        <v>6040364.0471762717</v>
      </c>
      <c r="D7849" s="55">
        <v>0</v>
      </c>
      <c r="E7849" s="55">
        <v>0</v>
      </c>
      <c r="F7849" s="55">
        <v>0</v>
      </c>
      <c r="G7849" s="55">
        <v>0</v>
      </c>
      <c r="H7849" s="55">
        <v>0</v>
      </c>
      <c r="I7849" s="55">
        <v>0</v>
      </c>
      <c r="J7849" s="55">
        <v>0</v>
      </c>
      <c r="K7849" s="55">
        <v>0</v>
      </c>
      <c r="L7849" s="55">
        <v>0</v>
      </c>
      <c r="M7849" s="56">
        <v>14318750.28058023</v>
      </c>
    </row>
    <row r="7850" spans="1:13" x14ac:dyDescent="0.4">
      <c r="A7850" s="51"/>
      <c r="B7850" s="52">
        <v>7832</v>
      </c>
      <c r="C7850" s="52">
        <v>0</v>
      </c>
      <c r="D7850" s="52">
        <v>0</v>
      </c>
      <c r="E7850" s="52">
        <v>0</v>
      </c>
      <c r="F7850" s="52">
        <v>0</v>
      </c>
      <c r="G7850" s="52">
        <v>0</v>
      </c>
      <c r="H7850" s="52">
        <v>8972880.4894494414</v>
      </c>
      <c r="I7850" s="52">
        <v>21745841.276965827</v>
      </c>
      <c r="J7850" s="52">
        <v>0</v>
      </c>
      <c r="K7850" s="52">
        <v>0</v>
      </c>
      <c r="L7850" s="52">
        <v>19260429.03878212</v>
      </c>
      <c r="M7850" s="53">
        <v>49979150.805197395</v>
      </c>
    </row>
    <row r="7851" spans="1:13" x14ac:dyDescent="0.4">
      <c r="A7851" s="54"/>
      <c r="B7851" s="55">
        <v>7833</v>
      </c>
      <c r="C7851" s="55">
        <v>0</v>
      </c>
      <c r="D7851" s="55">
        <v>0</v>
      </c>
      <c r="E7851" s="55">
        <v>0</v>
      </c>
      <c r="F7851" s="55">
        <v>0</v>
      </c>
      <c r="G7851" s="55">
        <v>0</v>
      </c>
      <c r="H7851" s="55">
        <v>0</v>
      </c>
      <c r="I7851" s="55">
        <v>0</v>
      </c>
      <c r="J7851" s="55">
        <v>11765103.70177795</v>
      </c>
      <c r="K7851" s="55">
        <v>0</v>
      </c>
      <c r="L7851" s="55">
        <v>0</v>
      </c>
      <c r="M7851" s="56">
        <v>0</v>
      </c>
    </row>
    <row r="7852" spans="1:13" x14ac:dyDescent="0.4">
      <c r="A7852" s="51"/>
      <c r="B7852" s="52">
        <v>7834</v>
      </c>
      <c r="C7852" s="52">
        <v>0</v>
      </c>
      <c r="D7852" s="52">
        <v>0</v>
      </c>
      <c r="E7852" s="52">
        <v>0</v>
      </c>
      <c r="F7852" s="52">
        <v>0</v>
      </c>
      <c r="G7852" s="52">
        <v>5979803.946675783</v>
      </c>
      <c r="H7852" s="52">
        <v>0</v>
      </c>
      <c r="I7852" s="52">
        <v>0</v>
      </c>
      <c r="J7852" s="52">
        <v>0</v>
      </c>
      <c r="K7852" s="52">
        <v>0</v>
      </c>
      <c r="L7852" s="52">
        <v>0</v>
      </c>
      <c r="M7852" s="53">
        <v>5979803.946675783</v>
      </c>
    </row>
    <row r="7853" spans="1:13" x14ac:dyDescent="0.4">
      <c r="A7853" s="54"/>
      <c r="B7853" s="55">
        <v>7835</v>
      </c>
      <c r="C7853" s="55">
        <v>0</v>
      </c>
      <c r="D7853" s="55">
        <v>0</v>
      </c>
      <c r="E7853" s="55">
        <v>0</v>
      </c>
      <c r="F7853" s="55">
        <v>15394972.664923938</v>
      </c>
      <c r="G7853" s="55">
        <v>0</v>
      </c>
      <c r="H7853" s="55">
        <v>0</v>
      </c>
      <c r="I7853" s="55">
        <v>0</v>
      </c>
      <c r="J7853" s="55">
        <v>0</v>
      </c>
      <c r="K7853" s="55">
        <v>0</v>
      </c>
      <c r="L7853" s="55">
        <v>0</v>
      </c>
      <c r="M7853" s="56">
        <v>21443048.701883201</v>
      </c>
    </row>
    <row r="7854" spans="1:13" x14ac:dyDescent="0.4">
      <c r="A7854" s="51"/>
      <c r="B7854" s="52">
        <v>7836</v>
      </c>
      <c r="C7854" s="52">
        <v>0</v>
      </c>
      <c r="D7854" s="52">
        <v>0</v>
      </c>
      <c r="E7854" s="52">
        <v>0</v>
      </c>
      <c r="F7854" s="52">
        <v>0</v>
      </c>
      <c r="G7854" s="52">
        <v>0</v>
      </c>
      <c r="H7854" s="52">
        <v>28914417.421972916</v>
      </c>
      <c r="I7854" s="52">
        <v>0</v>
      </c>
      <c r="J7854" s="52">
        <v>0</v>
      </c>
      <c r="K7854" s="52">
        <v>0</v>
      </c>
      <c r="L7854" s="52">
        <v>12464203.4124316</v>
      </c>
      <c r="M7854" s="53">
        <v>41378620.834404513</v>
      </c>
    </row>
    <row r="7855" spans="1:13" x14ac:dyDescent="0.4">
      <c r="A7855" s="54"/>
      <c r="B7855" s="55">
        <v>7837</v>
      </c>
      <c r="C7855" s="55">
        <v>0</v>
      </c>
      <c r="D7855" s="55">
        <v>13626671.126925368</v>
      </c>
      <c r="E7855" s="55">
        <v>0</v>
      </c>
      <c r="F7855" s="55">
        <v>0</v>
      </c>
      <c r="G7855" s="55">
        <v>0</v>
      </c>
      <c r="H7855" s="55">
        <v>0</v>
      </c>
      <c r="I7855" s="55">
        <v>0</v>
      </c>
      <c r="J7855" s="55">
        <v>0</v>
      </c>
      <c r="K7855" s="55">
        <v>0</v>
      </c>
      <c r="L7855" s="55">
        <v>0</v>
      </c>
      <c r="M7855" s="56">
        <v>13626671.126925368</v>
      </c>
    </row>
    <row r="7856" spans="1:13" x14ac:dyDescent="0.4">
      <c r="A7856" s="51"/>
      <c r="B7856" s="52">
        <v>7838</v>
      </c>
      <c r="C7856" s="52">
        <v>0</v>
      </c>
      <c r="D7856" s="52">
        <v>0</v>
      </c>
      <c r="E7856" s="52">
        <v>0</v>
      </c>
      <c r="F7856" s="52">
        <v>0</v>
      </c>
      <c r="G7856" s="52">
        <v>0</v>
      </c>
      <c r="H7856" s="52">
        <v>0</v>
      </c>
      <c r="I7856" s="52">
        <v>0</v>
      </c>
      <c r="J7856" s="52">
        <v>0</v>
      </c>
      <c r="K7856" s="52">
        <v>24464815.559880286</v>
      </c>
      <c r="L7856" s="52">
        <v>0</v>
      </c>
      <c r="M7856" s="53">
        <v>24464815.559880286</v>
      </c>
    </row>
    <row r="7857" spans="1:13" x14ac:dyDescent="0.4">
      <c r="A7857" s="54"/>
      <c r="B7857" s="55">
        <v>7839</v>
      </c>
      <c r="C7857" s="55">
        <v>0</v>
      </c>
      <c r="D7857" s="55">
        <v>0</v>
      </c>
      <c r="E7857" s="55">
        <v>0</v>
      </c>
      <c r="F7857" s="55">
        <v>0</v>
      </c>
      <c r="G7857" s="55">
        <v>0</v>
      </c>
      <c r="H7857" s="55">
        <v>0</v>
      </c>
      <c r="I7857" s="55">
        <v>0</v>
      </c>
      <c r="J7857" s="55">
        <v>0</v>
      </c>
      <c r="K7857" s="55">
        <v>0</v>
      </c>
      <c r="L7857" s="55">
        <v>0</v>
      </c>
      <c r="M7857" s="56">
        <v>0</v>
      </c>
    </row>
    <row r="7858" spans="1:13" x14ac:dyDescent="0.4">
      <c r="A7858" s="51"/>
      <c r="B7858" s="52">
        <v>7840</v>
      </c>
      <c r="C7858" s="52">
        <v>0</v>
      </c>
      <c r="D7858" s="52">
        <v>6820302.7800561097</v>
      </c>
      <c r="E7858" s="52">
        <v>0</v>
      </c>
      <c r="F7858" s="52">
        <v>0</v>
      </c>
      <c r="G7858" s="52">
        <v>0</v>
      </c>
      <c r="H7858" s="52">
        <v>0</v>
      </c>
      <c r="I7858" s="52">
        <v>0</v>
      </c>
      <c r="J7858" s="52">
        <v>0</v>
      </c>
      <c r="K7858" s="52">
        <v>0</v>
      </c>
      <c r="L7858" s="52">
        <v>0</v>
      </c>
      <c r="M7858" s="53">
        <v>6820302.7800561097</v>
      </c>
    </row>
    <row r="7859" spans="1:13" x14ac:dyDescent="0.4">
      <c r="A7859" s="54"/>
      <c r="B7859" s="55">
        <v>7841</v>
      </c>
      <c r="C7859" s="55">
        <v>0</v>
      </c>
      <c r="D7859" s="55">
        <v>0</v>
      </c>
      <c r="E7859" s="55">
        <v>0</v>
      </c>
      <c r="F7859" s="55">
        <v>0</v>
      </c>
      <c r="G7859" s="55">
        <v>0</v>
      </c>
      <c r="H7859" s="55">
        <v>0</v>
      </c>
      <c r="I7859" s="55">
        <v>0</v>
      </c>
      <c r="J7859" s="55">
        <v>0</v>
      </c>
      <c r="K7859" s="55">
        <v>28516040.30266127</v>
      </c>
      <c r="L7859" s="55">
        <v>0</v>
      </c>
      <c r="M7859" s="56">
        <v>28516040.30266127</v>
      </c>
    </row>
    <row r="7860" spans="1:13" x14ac:dyDescent="0.4">
      <c r="A7860" s="51"/>
      <c r="B7860" s="52">
        <v>7842</v>
      </c>
      <c r="C7860" s="52">
        <v>9756471.2289705519</v>
      </c>
      <c r="D7860" s="52">
        <v>0</v>
      </c>
      <c r="E7860" s="52">
        <v>0</v>
      </c>
      <c r="F7860" s="52">
        <v>0</v>
      </c>
      <c r="G7860" s="52">
        <v>0</v>
      </c>
      <c r="H7860" s="52">
        <v>0</v>
      </c>
      <c r="I7860" s="52">
        <v>0</v>
      </c>
      <c r="J7860" s="52">
        <v>0</v>
      </c>
      <c r="K7860" s="52">
        <v>0</v>
      </c>
      <c r="L7860" s="52">
        <v>0</v>
      </c>
      <c r="M7860" s="53">
        <v>9756471.2289705519</v>
      </c>
    </row>
    <row r="7861" spans="1:13" x14ac:dyDescent="0.4">
      <c r="A7861" s="54"/>
      <c r="B7861" s="55">
        <v>7843</v>
      </c>
      <c r="C7861" s="55">
        <v>0</v>
      </c>
      <c r="D7861" s="55">
        <v>0</v>
      </c>
      <c r="E7861" s="55">
        <v>0</v>
      </c>
      <c r="F7861" s="55">
        <v>0</v>
      </c>
      <c r="G7861" s="55">
        <v>0</v>
      </c>
      <c r="H7861" s="55">
        <v>0</v>
      </c>
      <c r="I7861" s="55">
        <v>0</v>
      </c>
      <c r="J7861" s="55">
        <v>0</v>
      </c>
      <c r="K7861" s="55">
        <v>0</v>
      </c>
      <c r="L7861" s="55">
        <v>0</v>
      </c>
      <c r="M7861" s="56">
        <v>0</v>
      </c>
    </row>
    <row r="7862" spans="1:13" x14ac:dyDescent="0.4">
      <c r="A7862" s="51"/>
      <c r="B7862" s="52">
        <v>7844</v>
      </c>
      <c r="C7862" s="52">
        <v>0</v>
      </c>
      <c r="D7862" s="52">
        <v>0</v>
      </c>
      <c r="E7862" s="52">
        <v>0</v>
      </c>
      <c r="F7862" s="52">
        <v>0</v>
      </c>
      <c r="G7862" s="52">
        <v>0</v>
      </c>
      <c r="H7862" s="52">
        <v>0</v>
      </c>
      <c r="I7862" s="52">
        <v>0</v>
      </c>
      <c r="J7862" s="52">
        <v>0</v>
      </c>
      <c r="K7862" s="52">
        <v>7086523.459099561</v>
      </c>
      <c r="L7862" s="52">
        <v>0</v>
      </c>
      <c r="M7862" s="53">
        <v>7086523.459099561</v>
      </c>
    </row>
    <row r="7863" spans="1:13" x14ac:dyDescent="0.4">
      <c r="A7863" s="54"/>
      <c r="B7863" s="55">
        <v>7845</v>
      </c>
      <c r="C7863" s="55">
        <v>0</v>
      </c>
      <c r="D7863" s="55">
        <v>0</v>
      </c>
      <c r="E7863" s="55">
        <v>18639886.246347666</v>
      </c>
      <c r="F7863" s="55">
        <v>0</v>
      </c>
      <c r="G7863" s="55">
        <v>0</v>
      </c>
      <c r="H7863" s="55">
        <v>0</v>
      </c>
      <c r="I7863" s="55">
        <v>0</v>
      </c>
      <c r="J7863" s="55">
        <v>0</v>
      </c>
      <c r="K7863" s="55">
        <v>0</v>
      </c>
      <c r="L7863" s="55">
        <v>0</v>
      </c>
      <c r="M7863" s="56">
        <v>18639886.246347666</v>
      </c>
    </row>
    <row r="7864" spans="1:13" x14ac:dyDescent="0.4">
      <c r="A7864" s="51"/>
      <c r="B7864" s="52">
        <v>7846</v>
      </c>
      <c r="C7864" s="52">
        <v>0</v>
      </c>
      <c r="D7864" s="52">
        <v>0</v>
      </c>
      <c r="E7864" s="52">
        <v>0</v>
      </c>
      <c r="F7864" s="52">
        <v>0</v>
      </c>
      <c r="G7864" s="52">
        <v>7940123.5633015186</v>
      </c>
      <c r="H7864" s="52">
        <v>0</v>
      </c>
      <c r="I7864" s="52">
        <v>0</v>
      </c>
      <c r="J7864" s="52">
        <v>0</v>
      </c>
      <c r="K7864" s="52">
        <v>0</v>
      </c>
      <c r="L7864" s="52">
        <v>0</v>
      </c>
      <c r="M7864" s="53">
        <v>7940123.5633015186</v>
      </c>
    </row>
    <row r="7865" spans="1:13" x14ac:dyDescent="0.4">
      <c r="A7865" s="54"/>
      <c r="B7865" s="55">
        <v>7847</v>
      </c>
      <c r="C7865" s="55">
        <v>0</v>
      </c>
      <c r="D7865" s="55">
        <v>0</v>
      </c>
      <c r="E7865" s="55">
        <v>0</v>
      </c>
      <c r="F7865" s="55">
        <v>12498071.150709683</v>
      </c>
      <c r="G7865" s="55">
        <v>0</v>
      </c>
      <c r="H7865" s="55">
        <v>0</v>
      </c>
      <c r="I7865" s="55">
        <v>0</v>
      </c>
      <c r="J7865" s="55">
        <v>0</v>
      </c>
      <c r="K7865" s="55">
        <v>0</v>
      </c>
      <c r="L7865" s="55">
        <v>7692672.2180007389</v>
      </c>
      <c r="M7865" s="56">
        <v>20190743.368710421</v>
      </c>
    </row>
    <row r="7866" spans="1:13" x14ac:dyDescent="0.4">
      <c r="A7866" s="51"/>
      <c r="B7866" s="52">
        <v>7848</v>
      </c>
      <c r="C7866" s="52">
        <v>6684140.7746488601</v>
      </c>
      <c r="D7866" s="52">
        <v>0</v>
      </c>
      <c r="E7866" s="52">
        <v>44366650.581562318</v>
      </c>
      <c r="F7866" s="52">
        <v>0</v>
      </c>
      <c r="G7866" s="52">
        <v>0</v>
      </c>
      <c r="H7866" s="52">
        <v>0</v>
      </c>
      <c r="I7866" s="52">
        <v>0</v>
      </c>
      <c r="J7866" s="52">
        <v>0</v>
      </c>
      <c r="K7866" s="52">
        <v>0</v>
      </c>
      <c r="L7866" s="52">
        <v>0</v>
      </c>
      <c r="M7866" s="53">
        <v>51050791.356211178</v>
      </c>
    </row>
    <row r="7867" spans="1:13" x14ac:dyDescent="0.4">
      <c r="A7867" s="54"/>
      <c r="B7867" s="55">
        <v>7849</v>
      </c>
      <c r="C7867" s="55">
        <v>0</v>
      </c>
      <c r="D7867" s="55">
        <v>0</v>
      </c>
      <c r="E7867" s="55">
        <v>0</v>
      </c>
      <c r="F7867" s="55">
        <v>0</v>
      </c>
      <c r="G7867" s="55">
        <v>0</v>
      </c>
      <c r="H7867" s="55">
        <v>0</v>
      </c>
      <c r="I7867" s="55">
        <v>8497059.9085767884</v>
      </c>
      <c r="J7867" s="55">
        <v>5882749.9086232521</v>
      </c>
      <c r="K7867" s="55">
        <v>0</v>
      </c>
      <c r="L7867" s="55">
        <v>0</v>
      </c>
      <c r="M7867" s="56">
        <v>8497059.9085767884</v>
      </c>
    </row>
    <row r="7868" spans="1:13" x14ac:dyDescent="0.4">
      <c r="A7868" s="51"/>
      <c r="B7868" s="52">
        <v>7850</v>
      </c>
      <c r="C7868" s="52">
        <v>0</v>
      </c>
      <c r="D7868" s="52">
        <v>0</v>
      </c>
      <c r="E7868" s="52">
        <v>0</v>
      </c>
      <c r="F7868" s="52">
        <v>0</v>
      </c>
      <c r="G7868" s="52">
        <v>9251877.585251784</v>
      </c>
      <c r="H7868" s="52">
        <v>0</v>
      </c>
      <c r="I7868" s="52">
        <v>0</v>
      </c>
      <c r="J7868" s="52">
        <v>27194303.313775979</v>
      </c>
      <c r="K7868" s="52">
        <v>0</v>
      </c>
      <c r="L7868" s="52">
        <v>0</v>
      </c>
      <c r="M7868" s="53">
        <v>9251877.585251784</v>
      </c>
    </row>
    <row r="7869" spans="1:13" x14ac:dyDescent="0.4">
      <c r="A7869" s="54"/>
      <c r="B7869" s="55">
        <v>7851</v>
      </c>
      <c r="C7869" s="55">
        <v>0</v>
      </c>
      <c r="D7869" s="55">
        <v>0</v>
      </c>
      <c r="E7869" s="55">
        <v>0</v>
      </c>
      <c r="F7869" s="55">
        <v>0</v>
      </c>
      <c r="G7869" s="55">
        <v>0</v>
      </c>
      <c r="H7869" s="55">
        <v>0</v>
      </c>
      <c r="I7869" s="55">
        <v>0</v>
      </c>
      <c r="J7869" s="55">
        <v>0</v>
      </c>
      <c r="K7869" s="55">
        <v>0</v>
      </c>
      <c r="L7869" s="55">
        <v>0</v>
      </c>
      <c r="M7869" s="56">
        <v>0</v>
      </c>
    </row>
    <row r="7870" spans="1:13" x14ac:dyDescent="0.4">
      <c r="A7870" s="51"/>
      <c r="B7870" s="52">
        <v>7852</v>
      </c>
      <c r="C7870" s="52">
        <v>0</v>
      </c>
      <c r="D7870" s="52">
        <v>0</v>
      </c>
      <c r="E7870" s="52">
        <v>7902340.5546220066</v>
      </c>
      <c r="F7870" s="52">
        <v>0</v>
      </c>
      <c r="G7870" s="52">
        <v>0</v>
      </c>
      <c r="H7870" s="52">
        <v>0</v>
      </c>
      <c r="I7870" s="52">
        <v>0</v>
      </c>
      <c r="J7870" s="52">
        <v>0</v>
      </c>
      <c r="K7870" s="52">
        <v>0</v>
      </c>
      <c r="L7870" s="52">
        <v>0</v>
      </c>
      <c r="M7870" s="53">
        <v>7902340.5546220066</v>
      </c>
    </row>
    <row r="7871" spans="1:13" x14ac:dyDescent="0.4">
      <c r="A7871" s="54"/>
      <c r="B7871" s="55">
        <v>7853</v>
      </c>
      <c r="C7871" s="55">
        <v>0</v>
      </c>
      <c r="D7871" s="55">
        <v>0</v>
      </c>
      <c r="E7871" s="55">
        <v>0</v>
      </c>
      <c r="F7871" s="55">
        <v>13227884.742968673</v>
      </c>
      <c r="G7871" s="55">
        <v>0</v>
      </c>
      <c r="H7871" s="55">
        <v>0</v>
      </c>
      <c r="I7871" s="55">
        <v>0</v>
      </c>
      <c r="J7871" s="55">
        <v>0</v>
      </c>
      <c r="K7871" s="55">
        <v>0</v>
      </c>
      <c r="L7871" s="55">
        <v>0</v>
      </c>
      <c r="M7871" s="56">
        <v>92174814.315874577</v>
      </c>
    </row>
    <row r="7872" spans="1:13" x14ac:dyDescent="0.4">
      <c r="A7872" s="51"/>
      <c r="B7872" s="52">
        <v>7854</v>
      </c>
      <c r="C7872" s="52">
        <v>0</v>
      </c>
      <c r="D7872" s="52">
        <v>0</v>
      </c>
      <c r="E7872" s="52">
        <v>0</v>
      </c>
      <c r="F7872" s="52">
        <v>0</v>
      </c>
      <c r="G7872" s="52">
        <v>0</v>
      </c>
      <c r="H7872" s="52">
        <v>0</v>
      </c>
      <c r="I7872" s="52">
        <v>0</v>
      </c>
      <c r="J7872" s="52">
        <v>0</v>
      </c>
      <c r="K7872" s="52">
        <v>0</v>
      </c>
      <c r="L7872" s="52">
        <v>0</v>
      </c>
      <c r="M7872" s="53">
        <v>0</v>
      </c>
    </row>
    <row r="7873" spans="1:13" x14ac:dyDescent="0.4">
      <c r="A7873" s="54"/>
      <c r="B7873" s="55">
        <v>7855</v>
      </c>
      <c r="C7873" s="55">
        <v>6373701.7547004446</v>
      </c>
      <c r="D7873" s="55">
        <v>7857528.1809448414</v>
      </c>
      <c r="E7873" s="55">
        <v>0</v>
      </c>
      <c r="F7873" s="55">
        <v>0</v>
      </c>
      <c r="G7873" s="55">
        <v>0</v>
      </c>
      <c r="H7873" s="55">
        <v>0</v>
      </c>
      <c r="I7873" s="55">
        <v>0</v>
      </c>
      <c r="J7873" s="55">
        <v>0</v>
      </c>
      <c r="K7873" s="55">
        <v>0</v>
      </c>
      <c r="L7873" s="55">
        <v>0</v>
      </c>
      <c r="M7873" s="56">
        <v>14231229.935645286</v>
      </c>
    </row>
    <row r="7874" spans="1:13" x14ac:dyDescent="0.4">
      <c r="A7874" s="51"/>
      <c r="B7874" s="52">
        <v>7856</v>
      </c>
      <c r="C7874" s="52">
        <v>0</v>
      </c>
      <c r="D7874" s="52">
        <v>0</v>
      </c>
      <c r="E7874" s="52">
        <v>0</v>
      </c>
      <c r="F7874" s="52">
        <v>0</v>
      </c>
      <c r="G7874" s="52">
        <v>0</v>
      </c>
      <c r="H7874" s="52">
        <v>0</v>
      </c>
      <c r="I7874" s="52">
        <v>0</v>
      </c>
      <c r="J7874" s="52">
        <v>0</v>
      </c>
      <c r="K7874" s="52">
        <v>0</v>
      </c>
      <c r="L7874" s="52">
        <v>0</v>
      </c>
      <c r="M7874" s="53">
        <v>0</v>
      </c>
    </row>
    <row r="7875" spans="1:13" x14ac:dyDescent="0.4">
      <c r="A7875" s="54"/>
      <c r="B7875" s="55">
        <v>7857</v>
      </c>
      <c r="C7875" s="55">
        <v>0</v>
      </c>
      <c r="D7875" s="55">
        <v>0</v>
      </c>
      <c r="E7875" s="55">
        <v>0</v>
      </c>
      <c r="F7875" s="55">
        <v>0</v>
      </c>
      <c r="G7875" s="55">
        <v>0</v>
      </c>
      <c r="H7875" s="55">
        <v>0</v>
      </c>
      <c r="I7875" s="55">
        <v>0</v>
      </c>
      <c r="J7875" s="55">
        <v>11876531.368424544</v>
      </c>
      <c r="K7875" s="55">
        <v>0</v>
      </c>
      <c r="L7875" s="55">
        <v>0</v>
      </c>
      <c r="M7875" s="56">
        <v>0</v>
      </c>
    </row>
    <row r="7876" spans="1:13" x14ac:dyDescent="0.4">
      <c r="A7876" s="51"/>
      <c r="B7876" s="52">
        <v>7858</v>
      </c>
      <c r="C7876" s="52">
        <v>0</v>
      </c>
      <c r="D7876" s="52">
        <v>31841004.705502115</v>
      </c>
      <c r="E7876" s="52">
        <v>0</v>
      </c>
      <c r="F7876" s="52">
        <v>0</v>
      </c>
      <c r="G7876" s="52">
        <v>0</v>
      </c>
      <c r="H7876" s="52">
        <v>0</v>
      </c>
      <c r="I7876" s="52">
        <v>0</v>
      </c>
      <c r="J7876" s="52">
        <v>0</v>
      </c>
      <c r="K7876" s="52">
        <v>0</v>
      </c>
      <c r="L7876" s="52">
        <v>0</v>
      </c>
      <c r="M7876" s="53">
        <v>31841004.705502115</v>
      </c>
    </row>
    <row r="7877" spans="1:13" x14ac:dyDescent="0.4">
      <c r="A7877" s="54"/>
      <c r="B7877" s="55">
        <v>7859</v>
      </c>
      <c r="C7877" s="55">
        <v>0</v>
      </c>
      <c r="D7877" s="55">
        <v>0</v>
      </c>
      <c r="E7877" s="55">
        <v>0</v>
      </c>
      <c r="F7877" s="55">
        <v>0</v>
      </c>
      <c r="G7877" s="55">
        <v>0</v>
      </c>
      <c r="H7877" s="55">
        <v>0</v>
      </c>
      <c r="I7877" s="55">
        <v>0</v>
      </c>
      <c r="J7877" s="55">
        <v>0</v>
      </c>
      <c r="K7877" s="55">
        <v>6018081.4158027703</v>
      </c>
      <c r="L7877" s="55">
        <v>0</v>
      </c>
      <c r="M7877" s="56">
        <v>6018081.4158027703</v>
      </c>
    </row>
    <row r="7878" spans="1:13" x14ac:dyDescent="0.4">
      <c r="A7878" s="51"/>
      <c r="B7878" s="52">
        <v>7860</v>
      </c>
      <c r="C7878" s="52">
        <v>1332981990.3759809</v>
      </c>
      <c r="D7878" s="52">
        <v>0</v>
      </c>
      <c r="E7878" s="52">
        <v>0</v>
      </c>
      <c r="F7878" s="52">
        <v>0</v>
      </c>
      <c r="G7878" s="52">
        <v>0</v>
      </c>
      <c r="H7878" s="52">
        <v>0</v>
      </c>
      <c r="I7878" s="52">
        <v>0</v>
      </c>
      <c r="J7878" s="52">
        <v>0</v>
      </c>
      <c r="K7878" s="52">
        <v>0</v>
      </c>
      <c r="L7878" s="52">
        <v>0</v>
      </c>
      <c r="M7878" s="53">
        <v>1332981990.3759809</v>
      </c>
    </row>
    <row r="7879" spans="1:13" x14ac:dyDescent="0.4">
      <c r="A7879" s="54"/>
      <c r="B7879" s="55">
        <v>7861</v>
      </c>
      <c r="C7879" s="55">
        <v>0</v>
      </c>
      <c r="D7879" s="55">
        <v>0</v>
      </c>
      <c r="E7879" s="55">
        <v>0</v>
      </c>
      <c r="F7879" s="55">
        <v>0</v>
      </c>
      <c r="G7879" s="55">
        <v>17475666.363112587</v>
      </c>
      <c r="H7879" s="55">
        <v>0</v>
      </c>
      <c r="I7879" s="55">
        <v>0</v>
      </c>
      <c r="J7879" s="55">
        <v>6195806.2715570787</v>
      </c>
      <c r="K7879" s="55">
        <v>0</v>
      </c>
      <c r="L7879" s="55">
        <v>0</v>
      </c>
      <c r="M7879" s="56">
        <v>17475666.363112587</v>
      </c>
    </row>
    <row r="7880" spans="1:13" x14ac:dyDescent="0.4">
      <c r="A7880" s="51"/>
      <c r="B7880" s="52">
        <v>7862</v>
      </c>
      <c r="C7880" s="52">
        <v>25832700.127432361</v>
      </c>
      <c r="D7880" s="52">
        <v>0</v>
      </c>
      <c r="E7880" s="52">
        <v>11919767.271999814</v>
      </c>
      <c r="F7880" s="52">
        <v>0</v>
      </c>
      <c r="G7880" s="52">
        <v>0</v>
      </c>
      <c r="H7880" s="52">
        <v>0</v>
      </c>
      <c r="I7880" s="52">
        <v>0</v>
      </c>
      <c r="J7880" s="52">
        <v>0</v>
      </c>
      <c r="K7880" s="52">
        <v>0</v>
      </c>
      <c r="L7880" s="52">
        <v>0</v>
      </c>
      <c r="M7880" s="53">
        <v>37752467.399432175</v>
      </c>
    </row>
    <row r="7881" spans="1:13" x14ac:dyDescent="0.4">
      <c r="A7881" s="54"/>
      <c r="B7881" s="55">
        <v>7863</v>
      </c>
      <c r="C7881" s="55">
        <v>0</v>
      </c>
      <c r="D7881" s="55">
        <v>0</v>
      </c>
      <c r="E7881" s="55">
        <v>0</v>
      </c>
      <c r="F7881" s="55">
        <v>0</v>
      </c>
      <c r="G7881" s="55">
        <v>0</v>
      </c>
      <c r="H7881" s="55">
        <v>0</v>
      </c>
      <c r="I7881" s="55">
        <v>6276650.8011087235</v>
      </c>
      <c r="J7881" s="55">
        <v>0</v>
      </c>
      <c r="K7881" s="55">
        <v>0</v>
      </c>
      <c r="L7881" s="55">
        <v>0</v>
      </c>
      <c r="M7881" s="56">
        <v>383648033.05655265</v>
      </c>
    </row>
    <row r="7882" spans="1:13" x14ac:dyDescent="0.4">
      <c r="A7882" s="51"/>
      <c r="B7882" s="52">
        <v>7864</v>
      </c>
      <c r="C7882" s="52">
        <v>0</v>
      </c>
      <c r="D7882" s="52">
        <v>0</v>
      </c>
      <c r="E7882" s="52">
        <v>0</v>
      </c>
      <c r="F7882" s="52">
        <v>0</v>
      </c>
      <c r="G7882" s="52">
        <v>0</v>
      </c>
      <c r="H7882" s="52">
        <v>0</v>
      </c>
      <c r="I7882" s="52">
        <v>0</v>
      </c>
      <c r="J7882" s="52">
        <v>0</v>
      </c>
      <c r="K7882" s="52">
        <v>0</v>
      </c>
      <c r="L7882" s="52">
        <v>0</v>
      </c>
      <c r="M7882" s="53">
        <v>0</v>
      </c>
    </row>
    <row r="7883" spans="1:13" x14ac:dyDescent="0.4">
      <c r="A7883" s="54"/>
      <c r="B7883" s="55">
        <v>7865</v>
      </c>
      <c r="C7883" s="55">
        <v>0</v>
      </c>
      <c r="D7883" s="55">
        <v>0</v>
      </c>
      <c r="E7883" s="55">
        <v>0</v>
      </c>
      <c r="F7883" s="55">
        <v>0</v>
      </c>
      <c r="G7883" s="55">
        <v>0</v>
      </c>
      <c r="H7883" s="55">
        <v>0</v>
      </c>
      <c r="I7883" s="55">
        <v>0</v>
      </c>
      <c r="J7883" s="55">
        <v>0</v>
      </c>
      <c r="K7883" s="55">
        <v>0</v>
      </c>
      <c r="L7883" s="55">
        <v>9969296.2220813036</v>
      </c>
      <c r="M7883" s="56">
        <v>9969296.2220813036</v>
      </c>
    </row>
    <row r="7884" spans="1:13" x14ac:dyDescent="0.4">
      <c r="A7884" s="51"/>
      <c r="B7884" s="52">
        <v>7866</v>
      </c>
      <c r="C7884" s="52">
        <v>0</v>
      </c>
      <c r="D7884" s="52">
        <v>28742245.498135988</v>
      </c>
      <c r="E7884" s="52">
        <v>0</v>
      </c>
      <c r="F7884" s="52">
        <v>0</v>
      </c>
      <c r="G7884" s="52">
        <v>0</v>
      </c>
      <c r="H7884" s="52">
        <v>0</v>
      </c>
      <c r="I7884" s="52">
        <v>0</v>
      </c>
      <c r="J7884" s="52">
        <v>0</v>
      </c>
      <c r="K7884" s="52">
        <v>0</v>
      </c>
      <c r="L7884" s="52">
        <v>0</v>
      </c>
      <c r="M7884" s="53">
        <v>28742245.498135988</v>
      </c>
    </row>
    <row r="7885" spans="1:13" x14ac:dyDescent="0.4">
      <c r="A7885" s="54"/>
      <c r="B7885" s="55">
        <v>7867</v>
      </c>
      <c r="C7885" s="55">
        <v>0</v>
      </c>
      <c r="D7885" s="55">
        <v>0</v>
      </c>
      <c r="E7885" s="55">
        <v>0</v>
      </c>
      <c r="F7885" s="55">
        <v>6347369.3582318434</v>
      </c>
      <c r="G7885" s="55">
        <v>0</v>
      </c>
      <c r="H7885" s="55">
        <v>0</v>
      </c>
      <c r="I7885" s="55">
        <v>0</v>
      </c>
      <c r="J7885" s="55">
        <v>0</v>
      </c>
      <c r="K7885" s="55">
        <v>0</v>
      </c>
      <c r="L7885" s="55">
        <v>0</v>
      </c>
      <c r="M7885" s="56">
        <v>6347369.3582318434</v>
      </c>
    </row>
    <row r="7886" spans="1:13" x14ac:dyDescent="0.4">
      <c r="A7886" s="51"/>
      <c r="B7886" s="52">
        <v>7868</v>
      </c>
      <c r="C7886" s="52">
        <v>0</v>
      </c>
      <c r="D7886" s="52">
        <v>0</v>
      </c>
      <c r="E7886" s="52">
        <v>0</v>
      </c>
      <c r="F7886" s="52">
        <v>0</v>
      </c>
      <c r="G7886" s="52">
        <v>0</v>
      </c>
      <c r="H7886" s="52">
        <v>0</v>
      </c>
      <c r="I7886" s="52">
        <v>0</v>
      </c>
      <c r="J7886" s="52">
        <v>0</v>
      </c>
      <c r="K7886" s="52">
        <v>0</v>
      </c>
      <c r="L7886" s="52">
        <v>0</v>
      </c>
      <c r="M7886" s="53">
        <v>0</v>
      </c>
    </row>
    <row r="7887" spans="1:13" x14ac:dyDescent="0.4">
      <c r="A7887" s="54"/>
      <c r="B7887" s="55">
        <v>7869</v>
      </c>
      <c r="C7887" s="55">
        <v>67251817.679418668</v>
      </c>
      <c r="D7887" s="55">
        <v>0</v>
      </c>
      <c r="E7887" s="55">
        <v>0</v>
      </c>
      <c r="F7887" s="55">
        <v>15589643.258358547</v>
      </c>
      <c r="G7887" s="55">
        <v>0</v>
      </c>
      <c r="H7887" s="55">
        <v>0</v>
      </c>
      <c r="I7887" s="55">
        <v>0</v>
      </c>
      <c r="J7887" s="55">
        <v>53966444.841012523</v>
      </c>
      <c r="K7887" s="55">
        <v>14461777.824189976</v>
      </c>
      <c r="L7887" s="55">
        <v>0</v>
      </c>
      <c r="M7887" s="56">
        <v>97303238.761967197</v>
      </c>
    </row>
    <row r="7888" spans="1:13" x14ac:dyDescent="0.4">
      <c r="A7888" s="51"/>
      <c r="B7888" s="52">
        <v>7870</v>
      </c>
      <c r="C7888" s="52">
        <v>0</v>
      </c>
      <c r="D7888" s="52">
        <v>0</v>
      </c>
      <c r="E7888" s="52">
        <v>0</v>
      </c>
      <c r="F7888" s="52">
        <v>11087942.964012582</v>
      </c>
      <c r="G7888" s="52">
        <v>0</v>
      </c>
      <c r="H7888" s="52">
        <v>0</v>
      </c>
      <c r="I7888" s="52">
        <v>0</v>
      </c>
      <c r="J7888" s="52">
        <v>0</v>
      </c>
      <c r="K7888" s="52">
        <v>0</v>
      </c>
      <c r="L7888" s="52">
        <v>0</v>
      </c>
      <c r="M7888" s="53">
        <v>11087942.964012582</v>
      </c>
    </row>
    <row r="7889" spans="1:13" x14ac:dyDescent="0.4">
      <c r="A7889" s="54"/>
      <c r="B7889" s="55">
        <v>7871</v>
      </c>
      <c r="C7889" s="55">
        <v>0</v>
      </c>
      <c r="D7889" s="55">
        <v>0</v>
      </c>
      <c r="E7889" s="55">
        <v>0</v>
      </c>
      <c r="F7889" s="55">
        <v>0</v>
      </c>
      <c r="G7889" s="55">
        <v>0</v>
      </c>
      <c r="H7889" s="55">
        <v>0</v>
      </c>
      <c r="I7889" s="55">
        <v>0</v>
      </c>
      <c r="J7889" s="55">
        <v>0</v>
      </c>
      <c r="K7889" s="55">
        <v>0</v>
      </c>
      <c r="L7889" s="55">
        <v>0</v>
      </c>
      <c r="M7889" s="56">
        <v>0</v>
      </c>
    </row>
    <row r="7890" spans="1:13" x14ac:dyDescent="0.4">
      <c r="A7890" s="51"/>
      <c r="B7890" s="52">
        <v>7872</v>
      </c>
      <c r="C7890" s="52">
        <v>0</v>
      </c>
      <c r="D7890" s="52">
        <v>0</v>
      </c>
      <c r="E7890" s="52">
        <v>0</v>
      </c>
      <c r="F7890" s="52">
        <v>0</v>
      </c>
      <c r="G7890" s="52">
        <v>0</v>
      </c>
      <c r="H7890" s="52">
        <v>0</v>
      </c>
      <c r="I7890" s="52">
        <v>0</v>
      </c>
      <c r="J7890" s="52">
        <v>0</v>
      </c>
      <c r="K7890" s="52">
        <v>6000763.9060557643</v>
      </c>
      <c r="L7890" s="52">
        <v>0</v>
      </c>
      <c r="M7890" s="53">
        <v>6000763.9060557643</v>
      </c>
    </row>
    <row r="7891" spans="1:13" x14ac:dyDescent="0.4">
      <c r="A7891" s="54"/>
      <c r="B7891" s="55">
        <v>7873</v>
      </c>
      <c r="C7891" s="55">
        <v>49672092.560434707</v>
      </c>
      <c r="D7891" s="55">
        <v>0</v>
      </c>
      <c r="E7891" s="55">
        <v>0</v>
      </c>
      <c r="F7891" s="55">
        <v>0</v>
      </c>
      <c r="G7891" s="55">
        <v>0</v>
      </c>
      <c r="H7891" s="55">
        <v>0</v>
      </c>
      <c r="I7891" s="55">
        <v>0</v>
      </c>
      <c r="J7891" s="55">
        <v>0</v>
      </c>
      <c r="K7891" s="55">
        <v>0</v>
      </c>
      <c r="L7891" s="55">
        <v>0</v>
      </c>
      <c r="M7891" s="56">
        <v>49672092.560434707</v>
      </c>
    </row>
    <row r="7892" spans="1:13" x14ac:dyDescent="0.4">
      <c r="A7892" s="51"/>
      <c r="B7892" s="52">
        <v>7874</v>
      </c>
      <c r="C7892" s="52">
        <v>0</v>
      </c>
      <c r="D7892" s="52">
        <v>0</v>
      </c>
      <c r="E7892" s="52">
        <v>0</v>
      </c>
      <c r="F7892" s="52">
        <v>0</v>
      </c>
      <c r="G7892" s="52">
        <v>8340621.8761162078</v>
      </c>
      <c r="H7892" s="52">
        <v>0</v>
      </c>
      <c r="I7892" s="52">
        <v>0</v>
      </c>
      <c r="J7892" s="52">
        <v>29729195.76523497</v>
      </c>
      <c r="K7892" s="52">
        <v>0</v>
      </c>
      <c r="L7892" s="52">
        <v>0</v>
      </c>
      <c r="M7892" s="53">
        <v>8340621.8761162078</v>
      </c>
    </row>
    <row r="7893" spans="1:13" x14ac:dyDescent="0.4">
      <c r="A7893" s="54"/>
      <c r="B7893" s="55">
        <v>7875</v>
      </c>
      <c r="C7893" s="55">
        <v>0</v>
      </c>
      <c r="D7893" s="55">
        <v>0</v>
      </c>
      <c r="E7893" s="55">
        <v>0</v>
      </c>
      <c r="F7893" s="55">
        <v>0</v>
      </c>
      <c r="G7893" s="55">
        <v>0</v>
      </c>
      <c r="H7893" s="55">
        <v>130666611.8592197</v>
      </c>
      <c r="I7893" s="55">
        <v>0</v>
      </c>
      <c r="J7893" s="55">
        <v>0</v>
      </c>
      <c r="K7893" s="55">
        <v>0</v>
      </c>
      <c r="L7893" s="55">
        <v>0</v>
      </c>
      <c r="M7893" s="56">
        <v>130666611.8592197</v>
      </c>
    </row>
    <row r="7894" spans="1:13" x14ac:dyDescent="0.4">
      <c r="A7894" s="51"/>
      <c r="B7894" s="52">
        <v>7876</v>
      </c>
      <c r="C7894" s="52">
        <v>0</v>
      </c>
      <c r="D7894" s="52">
        <v>58589212.444120623</v>
      </c>
      <c r="E7894" s="52">
        <v>0</v>
      </c>
      <c r="F7894" s="52">
        <v>0</v>
      </c>
      <c r="G7894" s="52">
        <v>0</v>
      </c>
      <c r="H7894" s="52">
        <v>0</v>
      </c>
      <c r="I7894" s="52">
        <v>0</v>
      </c>
      <c r="J7894" s="52">
        <v>0</v>
      </c>
      <c r="K7894" s="52">
        <v>0</v>
      </c>
      <c r="L7894" s="52">
        <v>0</v>
      </c>
      <c r="M7894" s="53">
        <v>58589212.444120623</v>
      </c>
    </row>
    <row r="7895" spans="1:13" x14ac:dyDescent="0.4">
      <c r="A7895" s="54"/>
      <c r="B7895" s="55">
        <v>7877</v>
      </c>
      <c r="C7895" s="55">
        <v>0</v>
      </c>
      <c r="D7895" s="55">
        <v>0</v>
      </c>
      <c r="E7895" s="55">
        <v>0</v>
      </c>
      <c r="F7895" s="55">
        <v>0</v>
      </c>
      <c r="G7895" s="55">
        <v>0</v>
      </c>
      <c r="H7895" s="55">
        <v>0</v>
      </c>
      <c r="I7895" s="55">
        <v>0</v>
      </c>
      <c r="J7895" s="55">
        <v>6625715.5071119042</v>
      </c>
      <c r="K7895" s="55">
        <v>0</v>
      </c>
      <c r="L7895" s="55">
        <v>0</v>
      </c>
      <c r="M7895" s="56">
        <v>0</v>
      </c>
    </row>
    <row r="7896" spans="1:13" x14ac:dyDescent="0.4">
      <c r="A7896" s="51"/>
      <c r="B7896" s="52">
        <v>7878</v>
      </c>
      <c r="C7896" s="52">
        <v>0</v>
      </c>
      <c r="D7896" s="52">
        <v>0</v>
      </c>
      <c r="E7896" s="52">
        <v>0</v>
      </c>
      <c r="F7896" s="52">
        <v>0</v>
      </c>
      <c r="G7896" s="52">
        <v>0</v>
      </c>
      <c r="H7896" s="52">
        <v>0</v>
      </c>
      <c r="I7896" s="52">
        <v>0</v>
      </c>
      <c r="J7896" s="52">
        <v>0</v>
      </c>
      <c r="K7896" s="52">
        <v>0</v>
      </c>
      <c r="L7896" s="52">
        <v>0</v>
      </c>
      <c r="M7896" s="53">
        <v>0</v>
      </c>
    </row>
    <row r="7897" spans="1:13" x14ac:dyDescent="0.4">
      <c r="A7897" s="54"/>
      <c r="B7897" s="55">
        <v>7879</v>
      </c>
      <c r="C7897" s="55">
        <v>0</v>
      </c>
      <c r="D7897" s="55">
        <v>0</v>
      </c>
      <c r="E7897" s="55">
        <v>0</v>
      </c>
      <c r="F7897" s="55">
        <v>0</v>
      </c>
      <c r="G7897" s="55">
        <v>0</v>
      </c>
      <c r="H7897" s="55">
        <v>48058554.837030157</v>
      </c>
      <c r="I7897" s="55">
        <v>0</v>
      </c>
      <c r="J7897" s="55">
        <v>0</v>
      </c>
      <c r="K7897" s="55">
        <v>0</v>
      </c>
      <c r="L7897" s="55">
        <v>0</v>
      </c>
      <c r="M7897" s="56">
        <v>54167053.963225827</v>
      </c>
    </row>
    <row r="7898" spans="1:13" x14ac:dyDescent="0.4">
      <c r="A7898" s="51"/>
      <c r="B7898" s="52">
        <v>7880</v>
      </c>
      <c r="C7898" s="52">
        <v>0</v>
      </c>
      <c r="D7898" s="52">
        <v>0</v>
      </c>
      <c r="E7898" s="52">
        <v>46986422.379939325</v>
      </c>
      <c r="F7898" s="52">
        <v>0</v>
      </c>
      <c r="G7898" s="52">
        <v>0</v>
      </c>
      <c r="H7898" s="52">
        <v>0</v>
      </c>
      <c r="I7898" s="52">
        <v>0</v>
      </c>
      <c r="J7898" s="52">
        <v>0</v>
      </c>
      <c r="K7898" s="52">
        <v>0</v>
      </c>
      <c r="L7898" s="52">
        <v>0</v>
      </c>
      <c r="M7898" s="53">
        <v>46986422.379939325</v>
      </c>
    </row>
    <row r="7899" spans="1:13" x14ac:dyDescent="0.4">
      <c r="A7899" s="54"/>
      <c r="B7899" s="55">
        <v>7881</v>
      </c>
      <c r="C7899" s="55">
        <v>0</v>
      </c>
      <c r="D7899" s="55">
        <v>0</v>
      </c>
      <c r="E7899" s="55">
        <v>7946376.348095634</v>
      </c>
      <c r="F7899" s="55">
        <v>0</v>
      </c>
      <c r="G7899" s="55">
        <v>0</v>
      </c>
      <c r="H7899" s="55">
        <v>0</v>
      </c>
      <c r="I7899" s="55">
        <v>0</v>
      </c>
      <c r="J7899" s="55">
        <v>0</v>
      </c>
      <c r="K7899" s="55">
        <v>0</v>
      </c>
      <c r="L7899" s="55">
        <v>0</v>
      </c>
      <c r="M7899" s="56">
        <v>7946376.348095634</v>
      </c>
    </row>
    <row r="7900" spans="1:13" x14ac:dyDescent="0.4">
      <c r="A7900" s="51"/>
      <c r="B7900" s="52">
        <v>7882</v>
      </c>
      <c r="C7900" s="52">
        <v>34630145.86807362</v>
      </c>
      <c r="D7900" s="52">
        <v>0</v>
      </c>
      <c r="E7900" s="52">
        <v>0</v>
      </c>
      <c r="F7900" s="52">
        <v>0</v>
      </c>
      <c r="G7900" s="52">
        <v>5830078.0294889808</v>
      </c>
      <c r="H7900" s="52">
        <v>0</v>
      </c>
      <c r="I7900" s="52">
        <v>0</v>
      </c>
      <c r="J7900" s="52">
        <v>0</v>
      </c>
      <c r="K7900" s="52">
        <v>0</v>
      </c>
      <c r="L7900" s="52">
        <v>0</v>
      </c>
      <c r="M7900" s="53">
        <v>40460223.897562601</v>
      </c>
    </row>
    <row r="7901" spans="1:13" x14ac:dyDescent="0.4">
      <c r="A7901" s="54"/>
      <c r="B7901" s="55">
        <v>7883</v>
      </c>
      <c r="C7901" s="55">
        <v>0</v>
      </c>
      <c r="D7901" s="55">
        <v>0</v>
      </c>
      <c r="E7901" s="55">
        <v>0</v>
      </c>
      <c r="F7901" s="55">
        <v>0</v>
      </c>
      <c r="G7901" s="55">
        <v>236544219.23092815</v>
      </c>
      <c r="H7901" s="55">
        <v>0</v>
      </c>
      <c r="I7901" s="55">
        <v>0</v>
      </c>
      <c r="J7901" s="55">
        <v>0</v>
      </c>
      <c r="K7901" s="55">
        <v>0</v>
      </c>
      <c r="L7901" s="55">
        <v>11477861.268924776</v>
      </c>
      <c r="M7901" s="56">
        <v>248022080.49985296</v>
      </c>
    </row>
    <row r="7902" spans="1:13" x14ac:dyDescent="0.4">
      <c r="A7902" s="51"/>
      <c r="B7902" s="52">
        <v>7884</v>
      </c>
      <c r="C7902" s="52">
        <v>0</v>
      </c>
      <c r="D7902" s="52">
        <v>0</v>
      </c>
      <c r="E7902" s="52">
        <v>0</v>
      </c>
      <c r="F7902" s="52">
        <v>0</v>
      </c>
      <c r="G7902" s="52">
        <v>0</v>
      </c>
      <c r="H7902" s="52">
        <v>0</v>
      </c>
      <c r="I7902" s="52">
        <v>0</v>
      </c>
      <c r="J7902" s="52">
        <v>0</v>
      </c>
      <c r="K7902" s="52">
        <v>0</v>
      </c>
      <c r="L7902" s="52">
        <v>0</v>
      </c>
      <c r="M7902" s="53">
        <v>0</v>
      </c>
    </row>
    <row r="7903" spans="1:13" x14ac:dyDescent="0.4">
      <c r="A7903" s="54"/>
      <c r="B7903" s="55">
        <v>7885</v>
      </c>
      <c r="C7903" s="55">
        <v>0</v>
      </c>
      <c r="D7903" s="55">
        <v>0</v>
      </c>
      <c r="E7903" s="55">
        <v>8480281.2791493423</v>
      </c>
      <c r="F7903" s="55">
        <v>0</v>
      </c>
      <c r="G7903" s="55">
        <v>0</v>
      </c>
      <c r="H7903" s="55">
        <v>0</v>
      </c>
      <c r="I7903" s="55">
        <v>0</v>
      </c>
      <c r="J7903" s="55">
        <v>5987594.1934950594</v>
      </c>
      <c r="K7903" s="55">
        <v>0</v>
      </c>
      <c r="L7903" s="55">
        <v>0</v>
      </c>
      <c r="M7903" s="56">
        <v>8480281.2791493423</v>
      </c>
    </row>
    <row r="7904" spans="1:13" x14ac:dyDescent="0.4">
      <c r="A7904" s="51"/>
      <c r="B7904" s="52">
        <v>7886</v>
      </c>
      <c r="C7904" s="52">
        <v>0</v>
      </c>
      <c r="D7904" s="52">
        <v>0</v>
      </c>
      <c r="E7904" s="52">
        <v>0</v>
      </c>
      <c r="F7904" s="52">
        <v>0</v>
      </c>
      <c r="G7904" s="52">
        <v>0</v>
      </c>
      <c r="H7904" s="52">
        <v>0</v>
      </c>
      <c r="I7904" s="52">
        <v>0</v>
      </c>
      <c r="J7904" s="52">
        <v>0</v>
      </c>
      <c r="K7904" s="52">
        <v>0</v>
      </c>
      <c r="L7904" s="52">
        <v>0</v>
      </c>
      <c r="M7904" s="53">
        <v>0</v>
      </c>
    </row>
    <row r="7905" spans="1:13" x14ac:dyDescent="0.4">
      <c r="A7905" s="54"/>
      <c r="B7905" s="55">
        <v>7887</v>
      </c>
      <c r="C7905" s="55">
        <v>0</v>
      </c>
      <c r="D7905" s="55">
        <v>6262586.0562022757</v>
      </c>
      <c r="E7905" s="55">
        <v>13631599.237196788</v>
      </c>
      <c r="F7905" s="55">
        <v>18538897.448309861</v>
      </c>
      <c r="G7905" s="55">
        <v>6006741.2167968769</v>
      </c>
      <c r="H7905" s="55">
        <v>0</v>
      </c>
      <c r="I7905" s="55">
        <v>0</v>
      </c>
      <c r="J7905" s="55">
        <v>8150074.5066481028</v>
      </c>
      <c r="K7905" s="55">
        <v>0</v>
      </c>
      <c r="L7905" s="55">
        <v>0</v>
      </c>
      <c r="M7905" s="56">
        <v>44439823.958505802</v>
      </c>
    </row>
    <row r="7906" spans="1:13" x14ac:dyDescent="0.4">
      <c r="A7906" s="51"/>
      <c r="B7906" s="52">
        <v>7888</v>
      </c>
      <c r="C7906" s="52">
        <v>0</v>
      </c>
      <c r="D7906" s="52">
        <v>0</v>
      </c>
      <c r="E7906" s="52">
        <v>0</v>
      </c>
      <c r="F7906" s="52">
        <v>0</v>
      </c>
      <c r="G7906" s="52">
        <v>6021995.5209908197</v>
      </c>
      <c r="H7906" s="52">
        <v>0</v>
      </c>
      <c r="I7906" s="52">
        <v>6125874.046623935</v>
      </c>
      <c r="J7906" s="52">
        <v>0</v>
      </c>
      <c r="K7906" s="52">
        <v>0</v>
      </c>
      <c r="L7906" s="52">
        <v>0</v>
      </c>
      <c r="M7906" s="53">
        <v>12147869.567614757</v>
      </c>
    </row>
    <row r="7907" spans="1:13" x14ac:dyDescent="0.4">
      <c r="A7907" s="54"/>
      <c r="B7907" s="55">
        <v>7889</v>
      </c>
      <c r="C7907" s="55">
        <v>0</v>
      </c>
      <c r="D7907" s="55">
        <v>0</v>
      </c>
      <c r="E7907" s="55">
        <v>0</v>
      </c>
      <c r="F7907" s="55">
        <v>0</v>
      </c>
      <c r="G7907" s="55">
        <v>0</v>
      </c>
      <c r="H7907" s="55">
        <v>0</v>
      </c>
      <c r="I7907" s="55">
        <v>0</v>
      </c>
      <c r="J7907" s="55">
        <v>0</v>
      </c>
      <c r="K7907" s="55">
        <v>33370334.128399748</v>
      </c>
      <c r="L7907" s="55">
        <v>25720065.260935791</v>
      </c>
      <c r="M7907" s="56">
        <v>59090399.389335543</v>
      </c>
    </row>
    <row r="7908" spans="1:13" x14ac:dyDescent="0.4">
      <c r="A7908" s="51"/>
      <c r="B7908" s="52">
        <v>7890</v>
      </c>
      <c r="C7908" s="52">
        <v>7797903.8711291747</v>
      </c>
      <c r="D7908" s="52">
        <v>0</v>
      </c>
      <c r="E7908" s="52">
        <v>48411884.075811274</v>
      </c>
      <c r="F7908" s="52">
        <v>0</v>
      </c>
      <c r="G7908" s="52">
        <v>0</v>
      </c>
      <c r="H7908" s="52">
        <v>5903188.3217035029</v>
      </c>
      <c r="I7908" s="52">
        <v>0</v>
      </c>
      <c r="J7908" s="52">
        <v>0</v>
      </c>
      <c r="K7908" s="52">
        <v>0</v>
      </c>
      <c r="L7908" s="52">
        <v>0</v>
      </c>
      <c r="M7908" s="53">
        <v>62112976.268643953</v>
      </c>
    </row>
    <row r="7909" spans="1:13" x14ac:dyDescent="0.4">
      <c r="A7909" s="54"/>
      <c r="B7909" s="55">
        <v>7891</v>
      </c>
      <c r="C7909" s="55">
        <v>0</v>
      </c>
      <c r="D7909" s="55">
        <v>0</v>
      </c>
      <c r="E7909" s="55">
        <v>0</v>
      </c>
      <c r="F7909" s="55">
        <v>0</v>
      </c>
      <c r="G7909" s="55">
        <v>0</v>
      </c>
      <c r="H7909" s="55">
        <v>0</v>
      </c>
      <c r="I7909" s="55">
        <v>0</v>
      </c>
      <c r="J7909" s="55">
        <v>0</v>
      </c>
      <c r="K7909" s="55">
        <v>0</v>
      </c>
      <c r="L7909" s="55">
        <v>0</v>
      </c>
      <c r="M7909" s="56">
        <v>0</v>
      </c>
    </row>
    <row r="7910" spans="1:13" x14ac:dyDescent="0.4">
      <c r="A7910" s="51"/>
      <c r="B7910" s="52">
        <v>7892</v>
      </c>
      <c r="C7910" s="52">
        <v>0</v>
      </c>
      <c r="D7910" s="52">
        <v>0</v>
      </c>
      <c r="E7910" s="52">
        <v>21361070.441274848</v>
      </c>
      <c r="F7910" s="52">
        <v>0</v>
      </c>
      <c r="G7910" s="52">
        <v>0</v>
      </c>
      <c r="H7910" s="52">
        <v>0</v>
      </c>
      <c r="I7910" s="52">
        <v>7086490.4306726772</v>
      </c>
      <c r="J7910" s="52">
        <v>0</v>
      </c>
      <c r="K7910" s="52">
        <v>0</v>
      </c>
      <c r="L7910" s="52">
        <v>0</v>
      </c>
      <c r="M7910" s="53">
        <v>28447560.871947527</v>
      </c>
    </row>
    <row r="7911" spans="1:13" x14ac:dyDescent="0.4">
      <c r="A7911" s="54"/>
      <c r="B7911" s="55">
        <v>7893</v>
      </c>
      <c r="C7911" s="55">
        <v>0</v>
      </c>
      <c r="D7911" s="55">
        <v>0</v>
      </c>
      <c r="E7911" s="55">
        <v>0</v>
      </c>
      <c r="F7911" s="55">
        <v>0</v>
      </c>
      <c r="G7911" s="55">
        <v>0</v>
      </c>
      <c r="H7911" s="55">
        <v>0</v>
      </c>
      <c r="I7911" s="55">
        <v>0</v>
      </c>
      <c r="J7911" s="55">
        <v>0</v>
      </c>
      <c r="K7911" s="55">
        <v>11446604.296791662</v>
      </c>
      <c r="L7911" s="55">
        <v>0</v>
      </c>
      <c r="M7911" s="56">
        <v>11446604.296791662</v>
      </c>
    </row>
    <row r="7912" spans="1:13" x14ac:dyDescent="0.4">
      <c r="A7912" s="51"/>
      <c r="B7912" s="52">
        <v>7894</v>
      </c>
      <c r="C7912" s="52">
        <v>0</v>
      </c>
      <c r="D7912" s="52">
        <v>0</v>
      </c>
      <c r="E7912" s="52">
        <v>0</v>
      </c>
      <c r="F7912" s="52">
        <v>0</v>
      </c>
      <c r="G7912" s="52">
        <v>0</v>
      </c>
      <c r="H7912" s="52">
        <v>0</v>
      </c>
      <c r="I7912" s="52">
        <v>0</v>
      </c>
      <c r="J7912" s="52">
        <v>0</v>
      </c>
      <c r="K7912" s="52">
        <v>0</v>
      </c>
      <c r="L7912" s="52">
        <v>0</v>
      </c>
      <c r="M7912" s="53">
        <v>0</v>
      </c>
    </row>
    <row r="7913" spans="1:13" x14ac:dyDescent="0.4">
      <c r="A7913" s="54"/>
      <c r="B7913" s="55">
        <v>7895</v>
      </c>
      <c r="C7913" s="55">
        <v>7782625.2201609677</v>
      </c>
      <c r="D7913" s="55">
        <v>6981431.6731866943</v>
      </c>
      <c r="E7913" s="55">
        <v>0</v>
      </c>
      <c r="F7913" s="55">
        <v>0</v>
      </c>
      <c r="G7913" s="55">
        <v>0</v>
      </c>
      <c r="H7913" s="55">
        <v>0</v>
      </c>
      <c r="I7913" s="55">
        <v>0</v>
      </c>
      <c r="J7913" s="55">
        <v>0</v>
      </c>
      <c r="K7913" s="55">
        <v>0</v>
      </c>
      <c r="L7913" s="55">
        <v>0</v>
      </c>
      <c r="M7913" s="56">
        <v>14764056.893347662</v>
      </c>
    </row>
    <row r="7914" spans="1:13" x14ac:dyDescent="0.4">
      <c r="A7914" s="51"/>
      <c r="B7914" s="52">
        <v>7896</v>
      </c>
      <c r="C7914" s="52">
        <v>0</v>
      </c>
      <c r="D7914" s="52">
        <v>0</v>
      </c>
      <c r="E7914" s="52">
        <v>6757180.6133678518</v>
      </c>
      <c r="F7914" s="52">
        <v>31740680.640914649</v>
      </c>
      <c r="G7914" s="52">
        <v>0</v>
      </c>
      <c r="H7914" s="52">
        <v>36996702.98053053</v>
      </c>
      <c r="I7914" s="52">
        <v>0</v>
      </c>
      <c r="J7914" s="52">
        <v>0</v>
      </c>
      <c r="K7914" s="52">
        <v>0</v>
      </c>
      <c r="L7914" s="52">
        <v>0</v>
      </c>
      <c r="M7914" s="53">
        <v>75494564.234813035</v>
      </c>
    </row>
    <row r="7915" spans="1:13" x14ac:dyDescent="0.4">
      <c r="A7915" s="54"/>
      <c r="B7915" s="55">
        <v>7897</v>
      </c>
      <c r="C7915" s="55">
        <v>0</v>
      </c>
      <c r="D7915" s="55">
        <v>0</v>
      </c>
      <c r="E7915" s="55">
        <v>0</v>
      </c>
      <c r="F7915" s="55">
        <v>0</v>
      </c>
      <c r="G7915" s="55">
        <v>0</v>
      </c>
      <c r="H7915" s="55">
        <v>0</v>
      </c>
      <c r="I7915" s="55">
        <v>0</v>
      </c>
      <c r="J7915" s="55">
        <v>0</v>
      </c>
      <c r="K7915" s="55">
        <v>0</v>
      </c>
      <c r="L7915" s="55">
        <v>0</v>
      </c>
      <c r="M7915" s="56">
        <v>0</v>
      </c>
    </row>
    <row r="7916" spans="1:13" x14ac:dyDescent="0.4">
      <c r="A7916" s="51"/>
      <c r="B7916" s="52">
        <v>7898</v>
      </c>
      <c r="C7916" s="52">
        <v>0</v>
      </c>
      <c r="D7916" s="52">
        <v>0</v>
      </c>
      <c r="E7916" s="52">
        <v>0</v>
      </c>
      <c r="F7916" s="52">
        <v>0</v>
      </c>
      <c r="G7916" s="52">
        <v>0</v>
      </c>
      <c r="H7916" s="52">
        <v>0</v>
      </c>
      <c r="I7916" s="52">
        <v>0</v>
      </c>
      <c r="J7916" s="52">
        <v>0</v>
      </c>
      <c r="K7916" s="52">
        <v>0</v>
      </c>
      <c r="L7916" s="52">
        <v>0</v>
      </c>
      <c r="M7916" s="53">
        <v>0</v>
      </c>
    </row>
    <row r="7917" spans="1:13" x14ac:dyDescent="0.4">
      <c r="A7917" s="54"/>
      <c r="B7917" s="55">
        <v>7899</v>
      </c>
      <c r="C7917" s="55">
        <v>0</v>
      </c>
      <c r="D7917" s="55">
        <v>0</v>
      </c>
      <c r="E7917" s="55">
        <v>0</v>
      </c>
      <c r="F7917" s="55">
        <v>0</v>
      </c>
      <c r="G7917" s="55">
        <v>0</v>
      </c>
      <c r="H7917" s="55">
        <v>0</v>
      </c>
      <c r="I7917" s="55">
        <v>0</v>
      </c>
      <c r="J7917" s="55">
        <v>91781003.867193699</v>
      </c>
      <c r="K7917" s="55">
        <v>0</v>
      </c>
      <c r="L7917" s="55">
        <v>0</v>
      </c>
      <c r="M7917" s="56">
        <v>0</v>
      </c>
    </row>
    <row r="7918" spans="1:13" x14ac:dyDescent="0.4">
      <c r="A7918" s="51"/>
      <c r="B7918" s="52">
        <v>7900</v>
      </c>
      <c r="C7918" s="52">
        <v>0</v>
      </c>
      <c r="D7918" s="52">
        <v>0</v>
      </c>
      <c r="E7918" s="52">
        <v>0</v>
      </c>
      <c r="F7918" s="52">
        <v>0</v>
      </c>
      <c r="G7918" s="52">
        <v>0</v>
      </c>
      <c r="H7918" s="52">
        <v>0</v>
      </c>
      <c r="I7918" s="52">
        <v>0</v>
      </c>
      <c r="J7918" s="52">
        <v>0</v>
      </c>
      <c r="K7918" s="52">
        <v>118966756.90087</v>
      </c>
      <c r="L7918" s="52">
        <v>0</v>
      </c>
      <c r="M7918" s="53">
        <v>134822632.94839102</v>
      </c>
    </row>
    <row r="7919" spans="1:13" x14ac:dyDescent="0.4">
      <c r="A7919" s="54"/>
      <c r="B7919" s="55">
        <v>7901</v>
      </c>
      <c r="C7919" s="55">
        <v>0</v>
      </c>
      <c r="D7919" s="55">
        <v>0</v>
      </c>
      <c r="E7919" s="55">
        <v>0</v>
      </c>
      <c r="F7919" s="55">
        <v>0</v>
      </c>
      <c r="G7919" s="55">
        <v>0</v>
      </c>
      <c r="H7919" s="55">
        <v>0</v>
      </c>
      <c r="I7919" s="55">
        <v>0</v>
      </c>
      <c r="J7919" s="55">
        <v>0</v>
      </c>
      <c r="K7919" s="55">
        <v>0</v>
      </c>
      <c r="L7919" s="55">
        <v>6243553.5542964004</v>
      </c>
      <c r="M7919" s="56">
        <v>6243553.5542964004</v>
      </c>
    </row>
    <row r="7920" spans="1:13" x14ac:dyDescent="0.4">
      <c r="A7920" s="51"/>
      <c r="B7920" s="52">
        <v>7902</v>
      </c>
      <c r="C7920" s="52">
        <v>0</v>
      </c>
      <c r="D7920" s="52">
        <v>0</v>
      </c>
      <c r="E7920" s="52">
        <v>0</v>
      </c>
      <c r="F7920" s="52">
        <v>0</v>
      </c>
      <c r="G7920" s="52">
        <v>0</v>
      </c>
      <c r="H7920" s="52">
        <v>0</v>
      </c>
      <c r="I7920" s="52">
        <v>0</v>
      </c>
      <c r="J7920" s="52">
        <v>0</v>
      </c>
      <c r="K7920" s="52">
        <v>0</v>
      </c>
      <c r="L7920" s="52">
        <v>109565548.00265878</v>
      </c>
      <c r="M7920" s="53">
        <v>109565548.00265878</v>
      </c>
    </row>
    <row r="7921" spans="1:13" x14ac:dyDescent="0.4">
      <c r="A7921" s="54"/>
      <c r="B7921" s="55">
        <v>7903</v>
      </c>
      <c r="C7921" s="55">
        <v>0</v>
      </c>
      <c r="D7921" s="55">
        <v>0</v>
      </c>
      <c r="E7921" s="55">
        <v>0</v>
      </c>
      <c r="F7921" s="55">
        <v>0</v>
      </c>
      <c r="G7921" s="55">
        <v>0</v>
      </c>
      <c r="H7921" s="55">
        <v>0</v>
      </c>
      <c r="I7921" s="55">
        <v>0</v>
      </c>
      <c r="J7921" s="55">
        <v>42799406.883624598</v>
      </c>
      <c r="K7921" s="55">
        <v>0</v>
      </c>
      <c r="L7921" s="55">
        <v>0</v>
      </c>
      <c r="M7921" s="56">
        <v>0</v>
      </c>
    </row>
    <row r="7922" spans="1:13" x14ac:dyDescent="0.4">
      <c r="A7922" s="51"/>
      <c r="B7922" s="52">
        <v>7904</v>
      </c>
      <c r="C7922" s="52">
        <v>0</v>
      </c>
      <c r="D7922" s="52">
        <v>0</v>
      </c>
      <c r="E7922" s="52">
        <v>0</v>
      </c>
      <c r="F7922" s="52">
        <v>16478729.514773669</v>
      </c>
      <c r="G7922" s="52">
        <v>0</v>
      </c>
      <c r="H7922" s="52">
        <v>0</v>
      </c>
      <c r="I7922" s="52">
        <v>0</v>
      </c>
      <c r="J7922" s="52">
        <v>0</v>
      </c>
      <c r="K7922" s="52">
        <v>0</v>
      </c>
      <c r="L7922" s="52">
        <v>0</v>
      </c>
      <c r="M7922" s="53">
        <v>16478729.514773669</v>
      </c>
    </row>
    <row r="7923" spans="1:13" x14ac:dyDescent="0.4">
      <c r="A7923" s="54"/>
      <c r="B7923" s="55">
        <v>7905</v>
      </c>
      <c r="C7923" s="55">
        <v>0</v>
      </c>
      <c r="D7923" s="55">
        <v>0</v>
      </c>
      <c r="E7923" s="55">
        <v>0</v>
      </c>
      <c r="F7923" s="55">
        <v>0</v>
      </c>
      <c r="G7923" s="55">
        <v>0</v>
      </c>
      <c r="H7923" s="55">
        <v>0</v>
      </c>
      <c r="I7923" s="55">
        <v>0</v>
      </c>
      <c r="J7923" s="55">
        <v>7669660.6589757586</v>
      </c>
      <c r="K7923" s="55">
        <v>0</v>
      </c>
      <c r="L7923" s="55">
        <v>19595534.597221904</v>
      </c>
      <c r="M7923" s="56">
        <v>19595534.597221904</v>
      </c>
    </row>
    <row r="7924" spans="1:13" x14ac:dyDescent="0.4">
      <c r="A7924" s="51"/>
      <c r="B7924" s="52">
        <v>7906</v>
      </c>
      <c r="C7924" s="52">
        <v>0</v>
      </c>
      <c r="D7924" s="52">
        <v>0</v>
      </c>
      <c r="E7924" s="52">
        <v>26289985.567200817</v>
      </c>
      <c r="F7924" s="52">
        <v>0</v>
      </c>
      <c r="G7924" s="52">
        <v>54161057.410747156</v>
      </c>
      <c r="H7924" s="52">
        <v>0</v>
      </c>
      <c r="I7924" s="52">
        <v>0</v>
      </c>
      <c r="J7924" s="52">
        <v>0</v>
      </c>
      <c r="K7924" s="52">
        <v>0</v>
      </c>
      <c r="L7924" s="52">
        <v>0</v>
      </c>
      <c r="M7924" s="53">
        <v>129550189.25217554</v>
      </c>
    </row>
    <row r="7925" spans="1:13" x14ac:dyDescent="0.4">
      <c r="A7925" s="54"/>
      <c r="B7925" s="55">
        <v>7907</v>
      </c>
      <c r="C7925" s="55">
        <v>25471169.491864521</v>
      </c>
      <c r="D7925" s="55">
        <v>0</v>
      </c>
      <c r="E7925" s="55">
        <v>0</v>
      </c>
      <c r="F7925" s="55">
        <v>0</v>
      </c>
      <c r="G7925" s="55">
        <v>0</v>
      </c>
      <c r="H7925" s="55">
        <v>0</v>
      </c>
      <c r="I7925" s="55">
        <v>0</v>
      </c>
      <c r="J7925" s="55">
        <v>0</v>
      </c>
      <c r="K7925" s="55">
        <v>8643205.3284629993</v>
      </c>
      <c r="L7925" s="55">
        <v>0</v>
      </c>
      <c r="M7925" s="56">
        <v>34114374.82032752</v>
      </c>
    </row>
    <row r="7926" spans="1:13" x14ac:dyDescent="0.4">
      <c r="A7926" s="51"/>
      <c r="B7926" s="52">
        <v>7908</v>
      </c>
      <c r="C7926" s="52">
        <v>0</v>
      </c>
      <c r="D7926" s="52">
        <v>0</v>
      </c>
      <c r="E7926" s="52">
        <v>0</v>
      </c>
      <c r="F7926" s="52">
        <v>0</v>
      </c>
      <c r="G7926" s="52">
        <v>0</v>
      </c>
      <c r="H7926" s="52">
        <v>0</v>
      </c>
      <c r="I7926" s="52">
        <v>0</v>
      </c>
      <c r="J7926" s="52">
        <v>7758116.5993248364</v>
      </c>
      <c r="K7926" s="52">
        <v>5940940.3338682326</v>
      </c>
      <c r="L7926" s="52">
        <v>0</v>
      </c>
      <c r="M7926" s="53">
        <v>5940940.3338682326</v>
      </c>
    </row>
    <row r="7927" spans="1:13" x14ac:dyDescent="0.4">
      <c r="A7927" s="54"/>
      <c r="B7927" s="55">
        <v>7909</v>
      </c>
      <c r="C7927" s="55">
        <v>0</v>
      </c>
      <c r="D7927" s="55">
        <v>0</v>
      </c>
      <c r="E7927" s="55">
        <v>0</v>
      </c>
      <c r="F7927" s="55">
        <v>0</v>
      </c>
      <c r="G7927" s="55">
        <v>0</v>
      </c>
      <c r="H7927" s="55">
        <v>0</v>
      </c>
      <c r="I7927" s="55">
        <v>0</v>
      </c>
      <c r="J7927" s="55">
        <v>0</v>
      </c>
      <c r="K7927" s="55">
        <v>0</v>
      </c>
      <c r="L7927" s="55">
        <v>0</v>
      </c>
      <c r="M7927" s="56">
        <v>0</v>
      </c>
    </row>
    <row r="7928" spans="1:13" x14ac:dyDescent="0.4">
      <c r="A7928" s="51"/>
      <c r="B7928" s="52">
        <v>7910</v>
      </c>
      <c r="C7928" s="52">
        <v>0</v>
      </c>
      <c r="D7928" s="52">
        <v>5810058.6115522208</v>
      </c>
      <c r="E7928" s="52">
        <v>0</v>
      </c>
      <c r="F7928" s="52">
        <v>0</v>
      </c>
      <c r="G7928" s="52">
        <v>6217559.9139780942</v>
      </c>
      <c r="H7928" s="52">
        <v>0</v>
      </c>
      <c r="I7928" s="52">
        <v>0</v>
      </c>
      <c r="J7928" s="52">
        <v>6599403.304166425</v>
      </c>
      <c r="K7928" s="52">
        <v>0</v>
      </c>
      <c r="L7928" s="52">
        <v>0</v>
      </c>
      <c r="M7928" s="53">
        <v>12027618.525530316</v>
      </c>
    </row>
    <row r="7929" spans="1:13" x14ac:dyDescent="0.4">
      <c r="A7929" s="54"/>
      <c r="B7929" s="55">
        <v>7911</v>
      </c>
      <c r="C7929" s="55">
        <v>0</v>
      </c>
      <c r="D7929" s="55">
        <v>0</v>
      </c>
      <c r="E7929" s="55">
        <v>0</v>
      </c>
      <c r="F7929" s="55">
        <v>0</v>
      </c>
      <c r="G7929" s="55">
        <v>18832580.255441792</v>
      </c>
      <c r="H7929" s="55">
        <v>0</v>
      </c>
      <c r="I7929" s="55">
        <v>0</v>
      </c>
      <c r="J7929" s="55">
        <v>0</v>
      </c>
      <c r="K7929" s="55">
        <v>0</v>
      </c>
      <c r="L7929" s="55">
        <v>0</v>
      </c>
      <c r="M7929" s="56">
        <v>55304932.253216699</v>
      </c>
    </row>
    <row r="7930" spans="1:13" x14ac:dyDescent="0.4">
      <c r="A7930" s="51"/>
      <c r="B7930" s="52">
        <v>7912</v>
      </c>
      <c r="C7930" s="52">
        <v>0</v>
      </c>
      <c r="D7930" s="52">
        <v>0</v>
      </c>
      <c r="E7930" s="52">
        <v>0</v>
      </c>
      <c r="F7930" s="52">
        <v>0</v>
      </c>
      <c r="G7930" s="52">
        <v>0</v>
      </c>
      <c r="H7930" s="52">
        <v>0</v>
      </c>
      <c r="I7930" s="52">
        <v>0</v>
      </c>
      <c r="J7930" s="52">
        <v>0</v>
      </c>
      <c r="K7930" s="52">
        <v>6601383.2141149091</v>
      </c>
      <c r="L7930" s="52">
        <v>0</v>
      </c>
      <c r="M7930" s="53">
        <v>12919432.693300055</v>
      </c>
    </row>
    <row r="7931" spans="1:13" x14ac:dyDescent="0.4">
      <c r="A7931" s="54"/>
      <c r="B7931" s="55">
        <v>7913</v>
      </c>
      <c r="C7931" s="55">
        <v>0</v>
      </c>
      <c r="D7931" s="55">
        <v>0</v>
      </c>
      <c r="E7931" s="55">
        <v>0</v>
      </c>
      <c r="F7931" s="55">
        <v>9808055.3672936</v>
      </c>
      <c r="G7931" s="55">
        <v>0</v>
      </c>
      <c r="H7931" s="55">
        <v>0</v>
      </c>
      <c r="I7931" s="55">
        <v>0</v>
      </c>
      <c r="J7931" s="55">
        <v>0</v>
      </c>
      <c r="K7931" s="55">
        <v>0</v>
      </c>
      <c r="L7931" s="55">
        <v>0</v>
      </c>
      <c r="M7931" s="56">
        <v>9808055.3672936</v>
      </c>
    </row>
    <row r="7932" spans="1:13" x14ac:dyDescent="0.4">
      <c r="A7932" s="51"/>
      <c r="B7932" s="52">
        <v>7914</v>
      </c>
      <c r="C7932" s="52">
        <v>0</v>
      </c>
      <c r="D7932" s="52">
        <v>0</v>
      </c>
      <c r="E7932" s="52">
        <v>0</v>
      </c>
      <c r="F7932" s="52">
        <v>0</v>
      </c>
      <c r="G7932" s="52">
        <v>0</v>
      </c>
      <c r="H7932" s="52">
        <v>0</v>
      </c>
      <c r="I7932" s="52">
        <v>0</v>
      </c>
      <c r="J7932" s="52">
        <v>0</v>
      </c>
      <c r="K7932" s="52">
        <v>0</v>
      </c>
      <c r="L7932" s="52">
        <v>0</v>
      </c>
      <c r="M7932" s="53">
        <v>0</v>
      </c>
    </row>
    <row r="7933" spans="1:13" x14ac:dyDescent="0.4">
      <c r="A7933" s="54"/>
      <c r="B7933" s="55">
        <v>7915</v>
      </c>
      <c r="C7933" s="55">
        <v>0</v>
      </c>
      <c r="D7933" s="55">
        <v>7125163.4296400528</v>
      </c>
      <c r="E7933" s="55">
        <v>0</v>
      </c>
      <c r="F7933" s="55">
        <v>0</v>
      </c>
      <c r="G7933" s="55">
        <v>0</v>
      </c>
      <c r="H7933" s="55">
        <v>0</v>
      </c>
      <c r="I7933" s="55">
        <v>0</v>
      </c>
      <c r="J7933" s="55">
        <v>0</v>
      </c>
      <c r="K7933" s="55">
        <v>0</v>
      </c>
      <c r="L7933" s="55">
        <v>0</v>
      </c>
      <c r="M7933" s="56">
        <v>13045209.761822471</v>
      </c>
    </row>
    <row r="7934" spans="1:13" x14ac:dyDescent="0.4">
      <c r="A7934" s="51"/>
      <c r="B7934" s="52">
        <v>7916</v>
      </c>
      <c r="C7934" s="52">
        <v>0</v>
      </c>
      <c r="D7934" s="52">
        <v>0</v>
      </c>
      <c r="E7934" s="52">
        <v>0</v>
      </c>
      <c r="F7934" s="52">
        <v>7360943.6870804587</v>
      </c>
      <c r="G7934" s="52">
        <v>0</v>
      </c>
      <c r="H7934" s="52">
        <v>0</v>
      </c>
      <c r="I7934" s="52">
        <v>6310947.5140407979</v>
      </c>
      <c r="J7934" s="52">
        <v>0</v>
      </c>
      <c r="K7934" s="52">
        <v>0</v>
      </c>
      <c r="L7934" s="52">
        <v>0</v>
      </c>
      <c r="M7934" s="53">
        <v>19702284.323656347</v>
      </c>
    </row>
    <row r="7935" spans="1:13" x14ac:dyDescent="0.4">
      <c r="A7935" s="54"/>
      <c r="B7935" s="55">
        <v>7917</v>
      </c>
      <c r="C7935" s="55">
        <v>0</v>
      </c>
      <c r="D7935" s="55">
        <v>0</v>
      </c>
      <c r="E7935" s="55">
        <v>0</v>
      </c>
      <c r="F7935" s="55">
        <v>0</v>
      </c>
      <c r="G7935" s="55">
        <v>0</v>
      </c>
      <c r="H7935" s="55">
        <v>0</v>
      </c>
      <c r="I7935" s="55">
        <v>0</v>
      </c>
      <c r="J7935" s="55">
        <v>0</v>
      </c>
      <c r="K7935" s="55">
        <v>0</v>
      </c>
      <c r="L7935" s="55">
        <v>0</v>
      </c>
      <c r="M7935" s="56">
        <v>0</v>
      </c>
    </row>
    <row r="7936" spans="1:13" x14ac:dyDescent="0.4">
      <c r="A7936" s="51"/>
      <c r="B7936" s="52">
        <v>7918</v>
      </c>
      <c r="C7936" s="52">
        <v>6319298.3338686572</v>
      </c>
      <c r="D7936" s="52">
        <v>0</v>
      </c>
      <c r="E7936" s="52">
        <v>0</v>
      </c>
      <c r="F7936" s="52">
        <v>0</v>
      </c>
      <c r="G7936" s="52">
        <v>0</v>
      </c>
      <c r="H7936" s="52">
        <v>0</v>
      </c>
      <c r="I7936" s="52">
        <v>0</v>
      </c>
      <c r="J7936" s="52">
        <v>0</v>
      </c>
      <c r="K7936" s="52">
        <v>0</v>
      </c>
      <c r="L7936" s="52">
        <v>0</v>
      </c>
      <c r="M7936" s="53">
        <v>6319298.3338686572</v>
      </c>
    </row>
    <row r="7937" spans="1:13" x14ac:dyDescent="0.4">
      <c r="A7937" s="54"/>
      <c r="B7937" s="55">
        <v>7919</v>
      </c>
      <c r="C7937" s="55">
        <v>0</v>
      </c>
      <c r="D7937" s="55">
        <v>0</v>
      </c>
      <c r="E7937" s="55">
        <v>24365214.652789891</v>
      </c>
      <c r="F7937" s="55">
        <v>6060076.345063787</v>
      </c>
      <c r="G7937" s="55">
        <v>0</v>
      </c>
      <c r="H7937" s="55">
        <v>0</v>
      </c>
      <c r="I7937" s="55">
        <v>0</v>
      </c>
      <c r="J7937" s="55">
        <v>0</v>
      </c>
      <c r="K7937" s="55">
        <v>10094037.095649974</v>
      </c>
      <c r="L7937" s="55">
        <v>0</v>
      </c>
      <c r="M7937" s="56">
        <v>51384989.549960539</v>
      </c>
    </row>
    <row r="7938" spans="1:13" x14ac:dyDescent="0.4">
      <c r="A7938" s="51"/>
      <c r="B7938" s="52">
        <v>7920</v>
      </c>
      <c r="C7938" s="52">
        <v>0</v>
      </c>
      <c r="D7938" s="52">
        <v>0</v>
      </c>
      <c r="E7938" s="52">
        <v>0</v>
      </c>
      <c r="F7938" s="52">
        <v>0</v>
      </c>
      <c r="G7938" s="52">
        <v>0</v>
      </c>
      <c r="H7938" s="52">
        <v>0</v>
      </c>
      <c r="I7938" s="52">
        <v>0</v>
      </c>
      <c r="J7938" s="52">
        <v>0</v>
      </c>
      <c r="K7938" s="52">
        <v>9864720.4451971874</v>
      </c>
      <c r="L7938" s="52">
        <v>0</v>
      </c>
      <c r="M7938" s="53">
        <v>54521983.958138905</v>
      </c>
    </row>
    <row r="7939" spans="1:13" x14ac:dyDescent="0.4">
      <c r="A7939" s="54"/>
      <c r="B7939" s="55">
        <v>7921</v>
      </c>
      <c r="C7939" s="55">
        <v>0</v>
      </c>
      <c r="D7939" s="55">
        <v>0</v>
      </c>
      <c r="E7939" s="55">
        <v>0</v>
      </c>
      <c r="F7939" s="55">
        <v>0</v>
      </c>
      <c r="G7939" s="55">
        <v>0</v>
      </c>
      <c r="H7939" s="55">
        <v>7061287.5333741289</v>
      </c>
      <c r="I7939" s="55">
        <v>0</v>
      </c>
      <c r="J7939" s="55">
        <v>7151872.6690059388</v>
      </c>
      <c r="K7939" s="55">
        <v>0</v>
      </c>
      <c r="L7939" s="55">
        <v>0</v>
      </c>
      <c r="M7939" s="56">
        <v>7061287.5333741289</v>
      </c>
    </row>
    <row r="7940" spans="1:13" x14ac:dyDescent="0.4">
      <c r="A7940" s="51"/>
      <c r="B7940" s="52">
        <v>7922</v>
      </c>
      <c r="C7940" s="52">
        <v>0</v>
      </c>
      <c r="D7940" s="52">
        <v>0</v>
      </c>
      <c r="E7940" s="52">
        <v>0</v>
      </c>
      <c r="F7940" s="52">
        <v>0</v>
      </c>
      <c r="G7940" s="52">
        <v>0</v>
      </c>
      <c r="H7940" s="52">
        <v>32054420.427631684</v>
      </c>
      <c r="I7940" s="52">
        <v>19497864.481566574</v>
      </c>
      <c r="J7940" s="52">
        <v>0</v>
      </c>
      <c r="K7940" s="52">
        <v>0</v>
      </c>
      <c r="L7940" s="52">
        <v>0</v>
      </c>
      <c r="M7940" s="53">
        <v>51552284.909198262</v>
      </c>
    </row>
    <row r="7941" spans="1:13" x14ac:dyDescent="0.4">
      <c r="A7941" s="54"/>
      <c r="B7941" s="55">
        <v>7923</v>
      </c>
      <c r="C7941" s="55">
        <v>0</v>
      </c>
      <c r="D7941" s="55">
        <v>0</v>
      </c>
      <c r="E7941" s="55">
        <v>0</v>
      </c>
      <c r="F7941" s="55">
        <v>0</v>
      </c>
      <c r="G7941" s="55">
        <v>0</v>
      </c>
      <c r="H7941" s="55">
        <v>23198586.240725249</v>
      </c>
      <c r="I7941" s="55">
        <v>0</v>
      </c>
      <c r="J7941" s="55">
        <v>0</v>
      </c>
      <c r="K7941" s="55">
        <v>0</v>
      </c>
      <c r="L7941" s="55">
        <v>0</v>
      </c>
      <c r="M7941" s="56">
        <v>23198586.240725249</v>
      </c>
    </row>
    <row r="7942" spans="1:13" x14ac:dyDescent="0.4">
      <c r="A7942" s="51"/>
      <c r="B7942" s="52">
        <v>7924</v>
      </c>
      <c r="C7942" s="52">
        <v>0</v>
      </c>
      <c r="D7942" s="52">
        <v>0</v>
      </c>
      <c r="E7942" s="52">
        <v>0</v>
      </c>
      <c r="F7942" s="52">
        <v>0</v>
      </c>
      <c r="G7942" s="52">
        <v>0</v>
      </c>
      <c r="H7942" s="52">
        <v>0</v>
      </c>
      <c r="I7942" s="52">
        <v>7093946.057278689</v>
      </c>
      <c r="J7942" s="52">
        <v>0</v>
      </c>
      <c r="K7942" s="52">
        <v>0</v>
      </c>
      <c r="L7942" s="52">
        <v>0</v>
      </c>
      <c r="M7942" s="53">
        <v>7093946.057278689</v>
      </c>
    </row>
    <row r="7943" spans="1:13" x14ac:dyDescent="0.4">
      <c r="A7943" s="54"/>
      <c r="B7943" s="55">
        <v>7925</v>
      </c>
      <c r="C7943" s="55">
        <v>0</v>
      </c>
      <c r="D7943" s="55">
        <v>0</v>
      </c>
      <c r="E7943" s="55">
        <v>0</v>
      </c>
      <c r="F7943" s="55">
        <v>0</v>
      </c>
      <c r="G7943" s="55">
        <v>0</v>
      </c>
      <c r="H7943" s="55">
        <v>0</v>
      </c>
      <c r="I7943" s="55">
        <v>0</v>
      </c>
      <c r="J7943" s="55">
        <v>5999253.7497831369</v>
      </c>
      <c r="K7943" s="55">
        <v>0</v>
      </c>
      <c r="L7943" s="55">
        <v>0</v>
      </c>
      <c r="M7943" s="56">
        <v>0</v>
      </c>
    </row>
    <row r="7944" spans="1:13" x14ac:dyDescent="0.4">
      <c r="A7944" s="51"/>
      <c r="B7944" s="52">
        <v>7926</v>
      </c>
      <c r="C7944" s="52">
        <v>0</v>
      </c>
      <c r="D7944" s="52">
        <v>6123479.3311171904</v>
      </c>
      <c r="E7944" s="52">
        <v>21364060.642599955</v>
      </c>
      <c r="F7944" s="52">
        <v>0</v>
      </c>
      <c r="G7944" s="52">
        <v>0</v>
      </c>
      <c r="H7944" s="52">
        <v>0</v>
      </c>
      <c r="I7944" s="52">
        <v>0</v>
      </c>
      <c r="J7944" s="52">
        <v>0</v>
      </c>
      <c r="K7944" s="52">
        <v>0</v>
      </c>
      <c r="L7944" s="52">
        <v>0</v>
      </c>
      <c r="M7944" s="53">
        <v>27487539.973717146</v>
      </c>
    </row>
    <row r="7945" spans="1:13" x14ac:dyDescent="0.4">
      <c r="A7945" s="54"/>
      <c r="B7945" s="55">
        <v>7927</v>
      </c>
      <c r="C7945" s="55">
        <v>0</v>
      </c>
      <c r="D7945" s="55">
        <v>23069566.558379386</v>
      </c>
      <c r="E7945" s="55">
        <v>0</v>
      </c>
      <c r="F7945" s="55">
        <v>0</v>
      </c>
      <c r="G7945" s="55">
        <v>0</v>
      </c>
      <c r="H7945" s="55">
        <v>0</v>
      </c>
      <c r="I7945" s="55">
        <v>0</v>
      </c>
      <c r="J7945" s="55">
        <v>107024427.98742294</v>
      </c>
      <c r="K7945" s="55">
        <v>0</v>
      </c>
      <c r="L7945" s="55">
        <v>0</v>
      </c>
      <c r="M7945" s="56">
        <v>23069566.558379386</v>
      </c>
    </row>
    <row r="7946" spans="1:13" x14ac:dyDescent="0.4">
      <c r="A7946" s="51"/>
      <c r="B7946" s="52">
        <v>7928</v>
      </c>
      <c r="C7946" s="52">
        <v>0</v>
      </c>
      <c r="D7946" s="52">
        <v>0</v>
      </c>
      <c r="E7946" s="52">
        <v>0</v>
      </c>
      <c r="F7946" s="52">
        <v>0</v>
      </c>
      <c r="G7946" s="52">
        <v>0</v>
      </c>
      <c r="H7946" s="52">
        <v>0</v>
      </c>
      <c r="I7946" s="52">
        <v>0</v>
      </c>
      <c r="J7946" s="52">
        <v>0</v>
      </c>
      <c r="K7946" s="52">
        <v>0</v>
      </c>
      <c r="L7946" s="52">
        <v>0</v>
      </c>
      <c r="M7946" s="53">
        <v>0</v>
      </c>
    </row>
    <row r="7947" spans="1:13" x14ac:dyDescent="0.4">
      <c r="A7947" s="54"/>
      <c r="B7947" s="55">
        <v>7929</v>
      </c>
      <c r="C7947" s="55">
        <v>6469180.7793304622</v>
      </c>
      <c r="D7947" s="55">
        <v>6980607.128120767</v>
      </c>
      <c r="E7947" s="55">
        <v>0</v>
      </c>
      <c r="F7947" s="55">
        <v>0</v>
      </c>
      <c r="G7947" s="55">
        <v>0</v>
      </c>
      <c r="H7947" s="55">
        <v>0</v>
      </c>
      <c r="I7947" s="55">
        <v>0</v>
      </c>
      <c r="J7947" s="55">
        <v>0</v>
      </c>
      <c r="K7947" s="55">
        <v>0</v>
      </c>
      <c r="L7947" s="55">
        <v>0</v>
      </c>
      <c r="M7947" s="56">
        <v>13449787.907451227</v>
      </c>
    </row>
    <row r="7948" spans="1:13" x14ac:dyDescent="0.4">
      <c r="A7948" s="51"/>
      <c r="B7948" s="52">
        <v>7930</v>
      </c>
      <c r="C7948" s="52">
        <v>0</v>
      </c>
      <c r="D7948" s="52">
        <v>6711204.1823585685</v>
      </c>
      <c r="E7948" s="52">
        <v>0</v>
      </c>
      <c r="F7948" s="52">
        <v>13269521.324847976</v>
      </c>
      <c r="G7948" s="52">
        <v>50247046.983783901</v>
      </c>
      <c r="H7948" s="52">
        <v>0</v>
      </c>
      <c r="I7948" s="52">
        <v>0</v>
      </c>
      <c r="J7948" s="52">
        <v>0</v>
      </c>
      <c r="K7948" s="52">
        <v>0</v>
      </c>
      <c r="L7948" s="52">
        <v>0</v>
      </c>
      <c r="M7948" s="53">
        <v>70227772.490990445</v>
      </c>
    </row>
    <row r="7949" spans="1:13" x14ac:dyDescent="0.4">
      <c r="A7949" s="54"/>
      <c r="B7949" s="55">
        <v>7931</v>
      </c>
      <c r="C7949" s="55">
        <v>0</v>
      </c>
      <c r="D7949" s="55">
        <v>0</v>
      </c>
      <c r="E7949" s="55">
        <v>0</v>
      </c>
      <c r="F7949" s="55">
        <v>0</v>
      </c>
      <c r="G7949" s="55">
        <v>0</v>
      </c>
      <c r="H7949" s="55">
        <v>0</v>
      </c>
      <c r="I7949" s="55">
        <v>0</v>
      </c>
      <c r="J7949" s="55">
        <v>0</v>
      </c>
      <c r="K7949" s="55">
        <v>0</v>
      </c>
      <c r="L7949" s="55">
        <v>0</v>
      </c>
      <c r="M7949" s="56">
        <v>0</v>
      </c>
    </row>
    <row r="7950" spans="1:13" x14ac:dyDescent="0.4">
      <c r="A7950" s="51"/>
      <c r="B7950" s="52">
        <v>7932</v>
      </c>
      <c r="C7950" s="52">
        <v>0</v>
      </c>
      <c r="D7950" s="52">
        <v>0</v>
      </c>
      <c r="E7950" s="52">
        <v>0</v>
      </c>
      <c r="F7950" s="52">
        <v>0</v>
      </c>
      <c r="G7950" s="52">
        <v>0</v>
      </c>
      <c r="H7950" s="52">
        <v>0</v>
      </c>
      <c r="I7950" s="52">
        <v>0</v>
      </c>
      <c r="J7950" s="52">
        <v>0</v>
      </c>
      <c r="K7950" s="52">
        <v>0</v>
      </c>
      <c r="L7950" s="52">
        <v>0</v>
      </c>
      <c r="M7950" s="53">
        <v>0</v>
      </c>
    </row>
    <row r="7951" spans="1:13" x14ac:dyDescent="0.4">
      <c r="A7951" s="54"/>
      <c r="B7951" s="55">
        <v>7933</v>
      </c>
      <c r="C7951" s="55">
        <v>0</v>
      </c>
      <c r="D7951" s="55">
        <v>0</v>
      </c>
      <c r="E7951" s="55">
        <v>0</v>
      </c>
      <c r="F7951" s="55">
        <v>0</v>
      </c>
      <c r="G7951" s="55">
        <v>0</v>
      </c>
      <c r="H7951" s="55">
        <v>0</v>
      </c>
      <c r="I7951" s="55">
        <v>0</v>
      </c>
      <c r="J7951" s="55">
        <v>0</v>
      </c>
      <c r="K7951" s="55">
        <v>17315232.491126355</v>
      </c>
      <c r="L7951" s="55">
        <v>0</v>
      </c>
      <c r="M7951" s="56">
        <v>17315232.491126355</v>
      </c>
    </row>
    <row r="7952" spans="1:13" x14ac:dyDescent="0.4">
      <c r="A7952" s="51"/>
      <c r="B7952" s="52">
        <v>7934</v>
      </c>
      <c r="C7952" s="52">
        <v>0</v>
      </c>
      <c r="D7952" s="52">
        <v>0</v>
      </c>
      <c r="E7952" s="52">
        <v>0</v>
      </c>
      <c r="F7952" s="52">
        <v>0</v>
      </c>
      <c r="G7952" s="52">
        <v>0</v>
      </c>
      <c r="H7952" s="52">
        <v>7861713.1520739356</v>
      </c>
      <c r="I7952" s="52">
        <v>0</v>
      </c>
      <c r="J7952" s="52">
        <v>0</v>
      </c>
      <c r="K7952" s="52">
        <v>0</v>
      </c>
      <c r="L7952" s="52">
        <v>0</v>
      </c>
      <c r="M7952" s="53">
        <v>7861713.1520739356</v>
      </c>
    </row>
    <row r="7953" spans="1:13" x14ac:dyDescent="0.4">
      <c r="A7953" s="54"/>
      <c r="B7953" s="55">
        <v>7935</v>
      </c>
      <c r="C7953" s="55">
        <v>0</v>
      </c>
      <c r="D7953" s="55">
        <v>0</v>
      </c>
      <c r="E7953" s="55">
        <v>0</v>
      </c>
      <c r="F7953" s="55">
        <v>0</v>
      </c>
      <c r="G7953" s="55">
        <v>0</v>
      </c>
      <c r="H7953" s="55">
        <v>0</v>
      </c>
      <c r="I7953" s="55">
        <v>0</v>
      </c>
      <c r="J7953" s="55">
        <v>0</v>
      </c>
      <c r="K7953" s="55">
        <v>0</v>
      </c>
      <c r="L7953" s="55">
        <v>0</v>
      </c>
      <c r="M7953" s="56">
        <v>0</v>
      </c>
    </row>
    <row r="7954" spans="1:13" x14ac:dyDescent="0.4">
      <c r="A7954" s="51"/>
      <c r="B7954" s="52">
        <v>7936</v>
      </c>
      <c r="C7954" s="52">
        <v>0</v>
      </c>
      <c r="D7954" s="52">
        <v>0</v>
      </c>
      <c r="E7954" s="52">
        <v>0</v>
      </c>
      <c r="F7954" s="52">
        <v>0</v>
      </c>
      <c r="G7954" s="52">
        <v>0</v>
      </c>
      <c r="H7954" s="52">
        <v>0</v>
      </c>
      <c r="I7954" s="52">
        <v>0</v>
      </c>
      <c r="J7954" s="52">
        <v>0</v>
      </c>
      <c r="K7954" s="52">
        <v>0</v>
      </c>
      <c r="L7954" s="52">
        <v>0</v>
      </c>
      <c r="M7954" s="53">
        <v>0</v>
      </c>
    </row>
    <row r="7955" spans="1:13" x14ac:dyDescent="0.4">
      <c r="A7955" s="54"/>
      <c r="B7955" s="55">
        <v>7937</v>
      </c>
      <c r="C7955" s="55">
        <v>6885694.4981037416</v>
      </c>
      <c r="D7955" s="55">
        <v>0</v>
      </c>
      <c r="E7955" s="55">
        <v>43341580.322007</v>
      </c>
      <c r="F7955" s="55">
        <v>0</v>
      </c>
      <c r="G7955" s="55">
        <v>28483302.909288511</v>
      </c>
      <c r="H7955" s="55">
        <v>0</v>
      </c>
      <c r="I7955" s="55">
        <v>0</v>
      </c>
      <c r="J7955" s="55">
        <v>0</v>
      </c>
      <c r="K7955" s="55">
        <v>0</v>
      </c>
      <c r="L7955" s="55">
        <v>8278461.1189288693</v>
      </c>
      <c r="M7955" s="56">
        <v>86989038.848328114</v>
      </c>
    </row>
    <row r="7956" spans="1:13" x14ac:dyDescent="0.4">
      <c r="A7956" s="51"/>
      <c r="B7956" s="52">
        <v>7938</v>
      </c>
      <c r="C7956" s="52">
        <v>0</v>
      </c>
      <c r="D7956" s="52">
        <v>0</v>
      </c>
      <c r="E7956" s="52">
        <v>0</v>
      </c>
      <c r="F7956" s="52">
        <v>0</v>
      </c>
      <c r="G7956" s="52">
        <v>6334125.8122943463</v>
      </c>
      <c r="H7956" s="52">
        <v>0</v>
      </c>
      <c r="I7956" s="52">
        <v>59119090.157470495</v>
      </c>
      <c r="J7956" s="52">
        <v>0</v>
      </c>
      <c r="K7956" s="52">
        <v>601010679.72210181</v>
      </c>
      <c r="L7956" s="52">
        <v>0</v>
      </c>
      <c r="M7956" s="53">
        <v>672863324.14098108</v>
      </c>
    </row>
    <row r="7957" spans="1:13" x14ac:dyDescent="0.4">
      <c r="A7957" s="54"/>
      <c r="B7957" s="55">
        <v>7939</v>
      </c>
      <c r="C7957" s="55">
        <v>0</v>
      </c>
      <c r="D7957" s="55">
        <v>0</v>
      </c>
      <c r="E7957" s="55">
        <v>0</v>
      </c>
      <c r="F7957" s="55">
        <v>0</v>
      </c>
      <c r="G7957" s="55">
        <v>0</v>
      </c>
      <c r="H7957" s="55">
        <v>0</v>
      </c>
      <c r="I7957" s="55">
        <v>0</v>
      </c>
      <c r="J7957" s="55">
        <v>0</v>
      </c>
      <c r="K7957" s="55">
        <v>0</v>
      </c>
      <c r="L7957" s="55">
        <v>7235648.0128784627</v>
      </c>
      <c r="M7957" s="56">
        <v>31208801.571089718</v>
      </c>
    </row>
    <row r="7958" spans="1:13" x14ac:dyDescent="0.4">
      <c r="A7958" s="51"/>
      <c r="B7958" s="52">
        <v>7940</v>
      </c>
      <c r="C7958" s="52">
        <v>0</v>
      </c>
      <c r="D7958" s="52">
        <v>0</v>
      </c>
      <c r="E7958" s="52">
        <v>0</v>
      </c>
      <c r="F7958" s="52">
        <v>0</v>
      </c>
      <c r="G7958" s="52">
        <v>0</v>
      </c>
      <c r="H7958" s="52">
        <v>0</v>
      </c>
      <c r="I7958" s="52">
        <v>0</v>
      </c>
      <c r="J7958" s="52">
        <v>0</v>
      </c>
      <c r="K7958" s="52">
        <v>0</v>
      </c>
      <c r="L7958" s="52">
        <v>0</v>
      </c>
      <c r="M7958" s="53">
        <v>0</v>
      </c>
    </row>
    <row r="7959" spans="1:13" x14ac:dyDescent="0.4">
      <c r="A7959" s="54"/>
      <c r="B7959" s="55">
        <v>7941</v>
      </c>
      <c r="C7959" s="55">
        <v>0</v>
      </c>
      <c r="D7959" s="55">
        <v>0</v>
      </c>
      <c r="E7959" s="55">
        <v>0</v>
      </c>
      <c r="F7959" s="55">
        <v>0</v>
      </c>
      <c r="G7959" s="55">
        <v>0</v>
      </c>
      <c r="H7959" s="55">
        <v>0</v>
      </c>
      <c r="I7959" s="55">
        <v>0</v>
      </c>
      <c r="J7959" s="55">
        <v>0</v>
      </c>
      <c r="K7959" s="55">
        <v>0</v>
      </c>
      <c r="L7959" s="55">
        <v>0</v>
      </c>
      <c r="M7959" s="56">
        <v>0</v>
      </c>
    </row>
    <row r="7960" spans="1:13" x14ac:dyDescent="0.4">
      <c r="A7960" s="51"/>
      <c r="B7960" s="52">
        <v>7942</v>
      </c>
      <c r="C7960" s="52">
        <v>0</v>
      </c>
      <c r="D7960" s="52">
        <v>41319973.75432609</v>
      </c>
      <c r="E7960" s="52">
        <v>0</v>
      </c>
      <c r="F7960" s="52">
        <v>0</v>
      </c>
      <c r="G7960" s="52">
        <v>0</v>
      </c>
      <c r="H7960" s="52">
        <v>0</v>
      </c>
      <c r="I7960" s="52">
        <v>0</v>
      </c>
      <c r="J7960" s="52">
        <v>0</v>
      </c>
      <c r="K7960" s="52">
        <v>0</v>
      </c>
      <c r="L7960" s="52">
        <v>0</v>
      </c>
      <c r="M7960" s="53">
        <v>41319973.75432609</v>
      </c>
    </row>
    <row r="7961" spans="1:13" x14ac:dyDescent="0.4">
      <c r="A7961" s="54"/>
      <c r="B7961" s="55">
        <v>7943</v>
      </c>
      <c r="C7961" s="55">
        <v>31764388.871420585</v>
      </c>
      <c r="D7961" s="55">
        <v>7469261.934259274</v>
      </c>
      <c r="E7961" s="55">
        <v>0</v>
      </c>
      <c r="F7961" s="55">
        <v>0</v>
      </c>
      <c r="G7961" s="55">
        <v>0</v>
      </c>
      <c r="H7961" s="55">
        <v>0</v>
      </c>
      <c r="I7961" s="55">
        <v>0</v>
      </c>
      <c r="J7961" s="55">
        <v>0</v>
      </c>
      <c r="K7961" s="55">
        <v>0</v>
      </c>
      <c r="L7961" s="55">
        <v>7153188.2243162803</v>
      </c>
      <c r="M7961" s="56">
        <v>46386839.029996142</v>
      </c>
    </row>
    <row r="7962" spans="1:13" x14ac:dyDescent="0.4">
      <c r="A7962" s="51"/>
      <c r="B7962" s="52">
        <v>7944</v>
      </c>
      <c r="C7962" s="52">
        <v>0</v>
      </c>
      <c r="D7962" s="52">
        <v>0</v>
      </c>
      <c r="E7962" s="52">
        <v>0</v>
      </c>
      <c r="F7962" s="52">
        <v>0</v>
      </c>
      <c r="G7962" s="52">
        <v>9396338.5483484063</v>
      </c>
      <c r="H7962" s="52">
        <v>0</v>
      </c>
      <c r="I7962" s="52">
        <v>0</v>
      </c>
      <c r="J7962" s="52">
        <v>0</v>
      </c>
      <c r="K7962" s="52">
        <v>0</v>
      </c>
      <c r="L7962" s="52">
        <v>0</v>
      </c>
      <c r="M7962" s="53">
        <v>9396338.5483484063</v>
      </c>
    </row>
    <row r="7963" spans="1:13" x14ac:dyDescent="0.4">
      <c r="A7963" s="54"/>
      <c r="B7963" s="55">
        <v>7945</v>
      </c>
      <c r="C7963" s="55">
        <v>0</v>
      </c>
      <c r="D7963" s="55">
        <v>0</v>
      </c>
      <c r="E7963" s="55">
        <v>20997796.554322448</v>
      </c>
      <c r="F7963" s="55">
        <v>0</v>
      </c>
      <c r="G7963" s="55">
        <v>0</v>
      </c>
      <c r="H7963" s="55">
        <v>0</v>
      </c>
      <c r="I7963" s="55">
        <v>0</v>
      </c>
      <c r="J7963" s="55">
        <v>0</v>
      </c>
      <c r="K7963" s="55">
        <v>18278089.02448443</v>
      </c>
      <c r="L7963" s="55">
        <v>0</v>
      </c>
      <c r="M7963" s="56">
        <v>39275885.578806877</v>
      </c>
    </row>
    <row r="7964" spans="1:13" x14ac:dyDescent="0.4">
      <c r="A7964" s="51"/>
      <c r="B7964" s="52">
        <v>7946</v>
      </c>
      <c r="C7964" s="52">
        <v>0</v>
      </c>
      <c r="D7964" s="52">
        <v>0</v>
      </c>
      <c r="E7964" s="52">
        <v>0</v>
      </c>
      <c r="F7964" s="52">
        <v>0</v>
      </c>
      <c r="G7964" s="52">
        <v>0</v>
      </c>
      <c r="H7964" s="52">
        <v>10330873.017498627</v>
      </c>
      <c r="I7964" s="52">
        <v>14409515.849651966</v>
      </c>
      <c r="J7964" s="52">
        <v>0</v>
      </c>
      <c r="K7964" s="52">
        <v>0</v>
      </c>
      <c r="L7964" s="52">
        <v>0</v>
      </c>
      <c r="M7964" s="53">
        <v>24740388.867150594</v>
      </c>
    </row>
    <row r="7965" spans="1:13" x14ac:dyDescent="0.4">
      <c r="A7965" s="54"/>
      <c r="B7965" s="55">
        <v>7947</v>
      </c>
      <c r="C7965" s="55">
        <v>0</v>
      </c>
      <c r="D7965" s="55">
        <v>0</v>
      </c>
      <c r="E7965" s="55">
        <v>0</v>
      </c>
      <c r="F7965" s="55">
        <v>9202609.6428449322</v>
      </c>
      <c r="G7965" s="55">
        <v>0</v>
      </c>
      <c r="H7965" s="55">
        <v>218314917.64880037</v>
      </c>
      <c r="I7965" s="55">
        <v>0</v>
      </c>
      <c r="J7965" s="55">
        <v>0</v>
      </c>
      <c r="K7965" s="55">
        <v>0</v>
      </c>
      <c r="L7965" s="55">
        <v>8078549.7665583314</v>
      </c>
      <c r="M7965" s="56">
        <v>235596077.05820364</v>
      </c>
    </row>
    <row r="7966" spans="1:13" x14ac:dyDescent="0.4">
      <c r="A7966" s="51"/>
      <c r="B7966" s="52">
        <v>7948</v>
      </c>
      <c r="C7966" s="52">
        <v>0</v>
      </c>
      <c r="D7966" s="52">
        <v>6215893.4866712559</v>
      </c>
      <c r="E7966" s="52">
        <v>9323360.8588500135</v>
      </c>
      <c r="F7966" s="52">
        <v>0</v>
      </c>
      <c r="G7966" s="52">
        <v>0</v>
      </c>
      <c r="H7966" s="52">
        <v>0</v>
      </c>
      <c r="I7966" s="52">
        <v>0</v>
      </c>
      <c r="J7966" s="52">
        <v>0</v>
      </c>
      <c r="K7966" s="52">
        <v>0</v>
      </c>
      <c r="L7966" s="52">
        <v>0</v>
      </c>
      <c r="M7966" s="53">
        <v>15539254.345521268</v>
      </c>
    </row>
    <row r="7967" spans="1:13" x14ac:dyDescent="0.4">
      <c r="A7967" s="54"/>
      <c r="B7967" s="55">
        <v>7949</v>
      </c>
      <c r="C7967" s="55">
        <v>0</v>
      </c>
      <c r="D7967" s="55">
        <v>0</v>
      </c>
      <c r="E7967" s="55">
        <v>7120028.4282638058</v>
      </c>
      <c r="F7967" s="55">
        <v>0</v>
      </c>
      <c r="G7967" s="55">
        <v>0</v>
      </c>
      <c r="H7967" s="55">
        <v>0</v>
      </c>
      <c r="I7967" s="55">
        <v>0</v>
      </c>
      <c r="J7967" s="55">
        <v>0</v>
      </c>
      <c r="K7967" s="55">
        <v>0</v>
      </c>
      <c r="L7967" s="55">
        <v>7043728.8401982673</v>
      </c>
      <c r="M7967" s="56">
        <v>14163757.268462071</v>
      </c>
    </row>
    <row r="7968" spans="1:13" x14ac:dyDescent="0.4">
      <c r="A7968" s="51"/>
      <c r="B7968" s="52">
        <v>7950</v>
      </c>
      <c r="C7968" s="52">
        <v>10506651.659620579</v>
      </c>
      <c r="D7968" s="52">
        <v>0</v>
      </c>
      <c r="E7968" s="52">
        <v>0</v>
      </c>
      <c r="F7968" s="52">
        <v>0</v>
      </c>
      <c r="G7968" s="52">
        <v>0</v>
      </c>
      <c r="H7968" s="52">
        <v>0</v>
      </c>
      <c r="I7968" s="52">
        <v>0</v>
      </c>
      <c r="J7968" s="52">
        <v>0</v>
      </c>
      <c r="K7968" s="52">
        <v>0</v>
      </c>
      <c r="L7968" s="52">
        <v>0</v>
      </c>
      <c r="M7968" s="53">
        <v>10506651.659620579</v>
      </c>
    </row>
    <row r="7969" spans="1:13" x14ac:dyDescent="0.4">
      <c r="A7969" s="54"/>
      <c r="B7969" s="55">
        <v>7951</v>
      </c>
      <c r="C7969" s="55">
        <v>0</v>
      </c>
      <c r="D7969" s="55">
        <v>8356282.0734862173</v>
      </c>
      <c r="E7969" s="55">
        <v>0</v>
      </c>
      <c r="F7969" s="55">
        <v>0</v>
      </c>
      <c r="G7969" s="55">
        <v>0</v>
      </c>
      <c r="H7969" s="55">
        <v>0</v>
      </c>
      <c r="I7969" s="55">
        <v>0</v>
      </c>
      <c r="J7969" s="55">
        <v>0</v>
      </c>
      <c r="K7969" s="55">
        <v>0</v>
      </c>
      <c r="L7969" s="55">
        <v>0</v>
      </c>
      <c r="M7969" s="56">
        <v>8356282.0734862173</v>
      </c>
    </row>
    <row r="7970" spans="1:13" x14ac:dyDescent="0.4">
      <c r="A7970" s="51"/>
      <c r="B7970" s="52">
        <v>7952</v>
      </c>
      <c r="C7970" s="52">
        <v>0</v>
      </c>
      <c r="D7970" s="52">
        <v>0</v>
      </c>
      <c r="E7970" s="52">
        <v>0</v>
      </c>
      <c r="F7970" s="52">
        <v>10102282.496208224</v>
      </c>
      <c r="G7970" s="52">
        <v>0</v>
      </c>
      <c r="H7970" s="52">
        <v>0</v>
      </c>
      <c r="I7970" s="52">
        <v>0</v>
      </c>
      <c r="J7970" s="52">
        <v>0</v>
      </c>
      <c r="K7970" s="52">
        <v>0</v>
      </c>
      <c r="L7970" s="52">
        <v>0</v>
      </c>
      <c r="M7970" s="53">
        <v>10102282.496208224</v>
      </c>
    </row>
    <row r="7971" spans="1:13" x14ac:dyDescent="0.4">
      <c r="A7971" s="54"/>
      <c r="B7971" s="55">
        <v>7953</v>
      </c>
      <c r="C7971" s="55">
        <v>0</v>
      </c>
      <c r="D7971" s="55">
        <v>0</v>
      </c>
      <c r="E7971" s="55">
        <v>0</v>
      </c>
      <c r="F7971" s="55">
        <v>0</v>
      </c>
      <c r="G7971" s="55">
        <v>11253192.261334345</v>
      </c>
      <c r="H7971" s="55">
        <v>38622776.922236085</v>
      </c>
      <c r="I7971" s="55">
        <v>0</v>
      </c>
      <c r="J7971" s="55">
        <v>0</v>
      </c>
      <c r="K7971" s="55">
        <v>0</v>
      </c>
      <c r="L7971" s="55">
        <v>0</v>
      </c>
      <c r="M7971" s="56">
        <v>49875969.18357043</v>
      </c>
    </row>
    <row r="7972" spans="1:13" x14ac:dyDescent="0.4">
      <c r="A7972" s="51"/>
      <c r="B7972" s="52">
        <v>7954</v>
      </c>
      <c r="C7972" s="52">
        <v>0</v>
      </c>
      <c r="D7972" s="52">
        <v>0</v>
      </c>
      <c r="E7972" s="52">
        <v>0</v>
      </c>
      <c r="F7972" s="52">
        <v>27745726.505641066</v>
      </c>
      <c r="G7972" s="52">
        <v>6306804.673706417</v>
      </c>
      <c r="H7972" s="52">
        <v>0</v>
      </c>
      <c r="I7972" s="52">
        <v>6908497.3214054601</v>
      </c>
      <c r="J7972" s="52">
        <v>0</v>
      </c>
      <c r="K7972" s="52">
        <v>0</v>
      </c>
      <c r="L7972" s="52">
        <v>0</v>
      </c>
      <c r="M7972" s="53">
        <v>40961028.500752941</v>
      </c>
    </row>
    <row r="7973" spans="1:13" x14ac:dyDescent="0.4">
      <c r="A7973" s="54"/>
      <c r="B7973" s="55">
        <v>7955</v>
      </c>
      <c r="C7973" s="55">
        <v>0</v>
      </c>
      <c r="D7973" s="55">
        <v>18543089.402420752</v>
      </c>
      <c r="E7973" s="55">
        <v>0</v>
      </c>
      <c r="F7973" s="55">
        <v>0</v>
      </c>
      <c r="G7973" s="55">
        <v>0</v>
      </c>
      <c r="H7973" s="55">
        <v>0</v>
      </c>
      <c r="I7973" s="55">
        <v>0</v>
      </c>
      <c r="J7973" s="55">
        <v>0</v>
      </c>
      <c r="K7973" s="55">
        <v>0</v>
      </c>
      <c r="L7973" s="55">
        <v>0</v>
      </c>
      <c r="M7973" s="56">
        <v>30325173.147858657</v>
      </c>
    </row>
    <row r="7974" spans="1:13" x14ac:dyDescent="0.4">
      <c r="A7974" s="51"/>
      <c r="B7974" s="52">
        <v>7956</v>
      </c>
      <c r="C7974" s="52">
        <v>0</v>
      </c>
      <c r="D7974" s="52">
        <v>0</v>
      </c>
      <c r="E7974" s="52">
        <v>0</v>
      </c>
      <c r="F7974" s="52">
        <v>0</v>
      </c>
      <c r="G7974" s="52">
        <v>0</v>
      </c>
      <c r="H7974" s="52">
        <v>0</v>
      </c>
      <c r="I7974" s="52">
        <v>0</v>
      </c>
      <c r="J7974" s="52">
        <v>0</v>
      </c>
      <c r="K7974" s="52">
        <v>0</v>
      </c>
      <c r="L7974" s="52">
        <v>0</v>
      </c>
      <c r="M7974" s="53">
        <v>6595648.2417713972</v>
      </c>
    </row>
    <row r="7975" spans="1:13" x14ac:dyDescent="0.4">
      <c r="A7975" s="54"/>
      <c r="B7975" s="55">
        <v>7957</v>
      </c>
      <c r="C7975" s="55">
        <v>0</v>
      </c>
      <c r="D7975" s="55">
        <v>0</v>
      </c>
      <c r="E7975" s="55">
        <v>0</v>
      </c>
      <c r="F7975" s="55">
        <v>0</v>
      </c>
      <c r="G7975" s="55">
        <v>0</v>
      </c>
      <c r="H7975" s="55">
        <v>22424565.820599113</v>
      </c>
      <c r="I7975" s="55">
        <v>16747947.916786712</v>
      </c>
      <c r="J7975" s="55">
        <v>0</v>
      </c>
      <c r="K7975" s="55">
        <v>0</v>
      </c>
      <c r="L7975" s="55">
        <v>0</v>
      </c>
      <c r="M7975" s="56">
        <v>39172513.737385824</v>
      </c>
    </row>
    <row r="7976" spans="1:13" x14ac:dyDescent="0.4">
      <c r="A7976" s="51"/>
      <c r="B7976" s="52">
        <v>7958</v>
      </c>
      <c r="C7976" s="52">
        <v>0</v>
      </c>
      <c r="D7976" s="52">
        <v>0</v>
      </c>
      <c r="E7976" s="52">
        <v>0</v>
      </c>
      <c r="F7976" s="52">
        <v>0</v>
      </c>
      <c r="G7976" s="52">
        <v>0</v>
      </c>
      <c r="H7976" s="52">
        <v>0</v>
      </c>
      <c r="I7976" s="52">
        <v>0</v>
      </c>
      <c r="J7976" s="52">
        <v>0</v>
      </c>
      <c r="K7976" s="52">
        <v>0</v>
      </c>
      <c r="L7976" s="52">
        <v>6026564.9033845887</v>
      </c>
      <c r="M7976" s="53">
        <v>6026564.9033845887</v>
      </c>
    </row>
    <row r="7977" spans="1:13" x14ac:dyDescent="0.4">
      <c r="A7977" s="54"/>
      <c r="B7977" s="55">
        <v>7959</v>
      </c>
      <c r="C7977" s="55">
        <v>0</v>
      </c>
      <c r="D7977" s="55">
        <v>6751595.4401971344</v>
      </c>
      <c r="E7977" s="55">
        <v>0</v>
      </c>
      <c r="F7977" s="55">
        <v>0</v>
      </c>
      <c r="G7977" s="55">
        <v>82347197.457490742</v>
      </c>
      <c r="H7977" s="55">
        <v>0</v>
      </c>
      <c r="I7977" s="55">
        <v>0</v>
      </c>
      <c r="J7977" s="55">
        <v>0</v>
      </c>
      <c r="K7977" s="55">
        <v>0</v>
      </c>
      <c r="L7977" s="55">
        <v>0</v>
      </c>
      <c r="M7977" s="56">
        <v>89098792.897687882</v>
      </c>
    </row>
    <row r="7978" spans="1:13" x14ac:dyDescent="0.4">
      <c r="A7978" s="51"/>
      <c r="B7978" s="52">
        <v>7960</v>
      </c>
      <c r="C7978" s="52">
        <v>0</v>
      </c>
      <c r="D7978" s="52">
        <v>0</v>
      </c>
      <c r="E7978" s="52">
        <v>0</v>
      </c>
      <c r="F7978" s="52">
        <v>0</v>
      </c>
      <c r="G7978" s="52">
        <v>7442140.2244949136</v>
      </c>
      <c r="H7978" s="52">
        <v>0</v>
      </c>
      <c r="I7978" s="52">
        <v>0</v>
      </c>
      <c r="J7978" s="52">
        <v>0</v>
      </c>
      <c r="K7978" s="52">
        <v>0</v>
      </c>
      <c r="L7978" s="52">
        <v>0</v>
      </c>
      <c r="M7978" s="53">
        <v>14336582.472025501</v>
      </c>
    </row>
    <row r="7979" spans="1:13" x14ac:dyDescent="0.4">
      <c r="A7979" s="54"/>
      <c r="B7979" s="55">
        <v>7961</v>
      </c>
      <c r="C7979" s="55">
        <v>0</v>
      </c>
      <c r="D7979" s="55">
        <v>0</v>
      </c>
      <c r="E7979" s="55">
        <v>0</v>
      </c>
      <c r="F7979" s="55">
        <v>0</v>
      </c>
      <c r="G7979" s="55">
        <v>0</v>
      </c>
      <c r="H7979" s="55">
        <v>0</v>
      </c>
      <c r="I7979" s="55">
        <v>0</v>
      </c>
      <c r="J7979" s="55">
        <v>0</v>
      </c>
      <c r="K7979" s="55">
        <v>8300817.5898204045</v>
      </c>
      <c r="L7979" s="55">
        <v>10144959.856998852</v>
      </c>
      <c r="M7979" s="56">
        <v>34901913.48583585</v>
      </c>
    </row>
    <row r="7980" spans="1:13" x14ac:dyDescent="0.4">
      <c r="A7980" s="51"/>
      <c r="B7980" s="52">
        <v>7962</v>
      </c>
      <c r="C7980" s="52">
        <v>0</v>
      </c>
      <c r="D7980" s="52">
        <v>0</v>
      </c>
      <c r="E7980" s="52">
        <v>0</v>
      </c>
      <c r="F7980" s="52">
        <v>39740527.291719109</v>
      </c>
      <c r="G7980" s="52">
        <v>0</v>
      </c>
      <c r="H7980" s="52">
        <v>0</v>
      </c>
      <c r="I7980" s="52">
        <v>7107056.2648968445</v>
      </c>
      <c r="J7980" s="52">
        <v>0</v>
      </c>
      <c r="K7980" s="52">
        <v>0</v>
      </c>
      <c r="L7980" s="52">
        <v>0</v>
      </c>
      <c r="M7980" s="53">
        <v>46847583.556615949</v>
      </c>
    </row>
    <row r="7981" spans="1:13" x14ac:dyDescent="0.4">
      <c r="A7981" s="54"/>
      <c r="B7981" s="55">
        <v>7963</v>
      </c>
      <c r="C7981" s="55">
        <v>0</v>
      </c>
      <c r="D7981" s="55">
        <v>0</v>
      </c>
      <c r="E7981" s="55">
        <v>0</v>
      </c>
      <c r="F7981" s="55">
        <v>0</v>
      </c>
      <c r="G7981" s="55">
        <v>0</v>
      </c>
      <c r="H7981" s="55">
        <v>0</v>
      </c>
      <c r="I7981" s="55">
        <v>0</v>
      </c>
      <c r="J7981" s="55">
        <v>0</v>
      </c>
      <c r="K7981" s="55">
        <v>0</v>
      </c>
      <c r="L7981" s="55">
        <v>0</v>
      </c>
      <c r="M7981" s="56">
        <v>0</v>
      </c>
    </row>
    <row r="7982" spans="1:13" x14ac:dyDescent="0.4">
      <c r="A7982" s="51"/>
      <c r="B7982" s="52">
        <v>7964</v>
      </c>
      <c r="C7982" s="52">
        <v>0</v>
      </c>
      <c r="D7982" s="52">
        <v>0</v>
      </c>
      <c r="E7982" s="52">
        <v>16744218.89610933</v>
      </c>
      <c r="F7982" s="52">
        <v>0</v>
      </c>
      <c r="G7982" s="52">
        <v>0</v>
      </c>
      <c r="H7982" s="52">
        <v>5809547.3168069161</v>
      </c>
      <c r="I7982" s="52">
        <v>0</v>
      </c>
      <c r="J7982" s="52">
        <v>0</v>
      </c>
      <c r="K7982" s="52">
        <v>0</v>
      </c>
      <c r="L7982" s="52">
        <v>0</v>
      </c>
      <c r="M7982" s="53">
        <v>22553766.212916248</v>
      </c>
    </row>
    <row r="7983" spans="1:13" x14ac:dyDescent="0.4">
      <c r="A7983" s="54"/>
      <c r="B7983" s="55">
        <v>7965</v>
      </c>
      <c r="C7983" s="55">
        <v>0</v>
      </c>
      <c r="D7983" s="55">
        <v>16616231.500912055</v>
      </c>
      <c r="E7983" s="55">
        <v>0</v>
      </c>
      <c r="F7983" s="55">
        <v>0</v>
      </c>
      <c r="G7983" s="55">
        <v>0</v>
      </c>
      <c r="H7983" s="55">
        <v>0</v>
      </c>
      <c r="I7983" s="55">
        <v>8117483.0927466173</v>
      </c>
      <c r="J7983" s="55">
        <v>7684796.4836622588</v>
      </c>
      <c r="K7983" s="55">
        <v>0</v>
      </c>
      <c r="L7983" s="55">
        <v>0</v>
      </c>
      <c r="M7983" s="56">
        <v>24733714.593658675</v>
      </c>
    </row>
    <row r="7984" spans="1:13" x14ac:dyDescent="0.4">
      <c r="A7984" s="51"/>
      <c r="B7984" s="52">
        <v>7966</v>
      </c>
      <c r="C7984" s="52">
        <v>10395376.197195608</v>
      </c>
      <c r="D7984" s="52">
        <v>46954562.047648229</v>
      </c>
      <c r="E7984" s="52">
        <v>0</v>
      </c>
      <c r="F7984" s="52">
        <v>0</v>
      </c>
      <c r="G7984" s="52">
        <v>0</v>
      </c>
      <c r="H7984" s="52">
        <v>0</v>
      </c>
      <c r="I7984" s="52">
        <v>14876836.877079479</v>
      </c>
      <c r="J7984" s="52">
        <v>0</v>
      </c>
      <c r="K7984" s="52">
        <v>0</v>
      </c>
      <c r="L7984" s="52">
        <v>0</v>
      </c>
      <c r="M7984" s="53">
        <v>72226775.121923327</v>
      </c>
    </row>
    <row r="7985" spans="1:13" x14ac:dyDescent="0.4">
      <c r="A7985" s="54"/>
      <c r="B7985" s="55">
        <v>7967</v>
      </c>
      <c r="C7985" s="55">
        <v>0</v>
      </c>
      <c r="D7985" s="55">
        <v>0</v>
      </c>
      <c r="E7985" s="55">
        <v>0</v>
      </c>
      <c r="F7985" s="55">
        <v>0</v>
      </c>
      <c r="G7985" s="55">
        <v>0</v>
      </c>
      <c r="H7985" s="55">
        <v>0</v>
      </c>
      <c r="I7985" s="55">
        <v>0</v>
      </c>
      <c r="J7985" s="55">
        <v>0</v>
      </c>
      <c r="K7985" s="55">
        <v>0</v>
      </c>
      <c r="L7985" s="55">
        <v>0</v>
      </c>
      <c r="M7985" s="56">
        <v>8671702.7982580792</v>
      </c>
    </row>
    <row r="7986" spans="1:13" x14ac:dyDescent="0.4">
      <c r="A7986" s="51"/>
      <c r="B7986" s="52">
        <v>7968</v>
      </c>
      <c r="C7986" s="52">
        <v>0</v>
      </c>
      <c r="D7986" s="52">
        <v>0</v>
      </c>
      <c r="E7986" s="52">
        <v>0</v>
      </c>
      <c r="F7986" s="52">
        <v>0</v>
      </c>
      <c r="G7986" s="52">
        <v>0</v>
      </c>
      <c r="H7986" s="52">
        <v>6306007.651777897</v>
      </c>
      <c r="I7986" s="52">
        <v>0</v>
      </c>
      <c r="J7986" s="52">
        <v>0</v>
      </c>
      <c r="K7986" s="52">
        <v>0</v>
      </c>
      <c r="L7986" s="52">
        <v>0</v>
      </c>
      <c r="M7986" s="53">
        <v>6306007.651777897</v>
      </c>
    </row>
    <row r="7987" spans="1:13" x14ac:dyDescent="0.4">
      <c r="A7987" s="54"/>
      <c r="B7987" s="55">
        <v>7969</v>
      </c>
      <c r="C7987" s="55">
        <v>0</v>
      </c>
      <c r="D7987" s="55">
        <v>0</v>
      </c>
      <c r="E7987" s="55">
        <v>0</v>
      </c>
      <c r="F7987" s="55">
        <v>0</v>
      </c>
      <c r="G7987" s="55">
        <v>6072262.9446004033</v>
      </c>
      <c r="H7987" s="55">
        <v>0</v>
      </c>
      <c r="I7987" s="55">
        <v>0</v>
      </c>
      <c r="J7987" s="55">
        <v>9318635.4464135338</v>
      </c>
      <c r="K7987" s="55">
        <v>0</v>
      </c>
      <c r="L7987" s="55">
        <v>0</v>
      </c>
      <c r="M7987" s="56">
        <v>6072262.9446004033</v>
      </c>
    </row>
    <row r="7988" spans="1:13" x14ac:dyDescent="0.4">
      <c r="A7988" s="51"/>
      <c r="B7988" s="52">
        <v>7970</v>
      </c>
      <c r="C7988" s="52">
        <v>0</v>
      </c>
      <c r="D7988" s="52">
        <v>0</v>
      </c>
      <c r="E7988" s="52">
        <v>0</v>
      </c>
      <c r="F7988" s="52">
        <v>6032423.9646507259</v>
      </c>
      <c r="G7988" s="52">
        <v>0</v>
      </c>
      <c r="H7988" s="52">
        <v>0</v>
      </c>
      <c r="I7988" s="52">
        <v>0</v>
      </c>
      <c r="J7988" s="52">
        <v>7106046.4545704508</v>
      </c>
      <c r="K7988" s="52">
        <v>6245913.8650574312</v>
      </c>
      <c r="L7988" s="52">
        <v>0</v>
      </c>
      <c r="M7988" s="53">
        <v>12278337.829708155</v>
      </c>
    </row>
    <row r="7989" spans="1:13" x14ac:dyDescent="0.4">
      <c r="A7989" s="54"/>
      <c r="B7989" s="55">
        <v>7971</v>
      </c>
      <c r="C7989" s="55">
        <v>7144179.9672670523</v>
      </c>
      <c r="D7989" s="55">
        <v>0</v>
      </c>
      <c r="E7989" s="55">
        <v>0</v>
      </c>
      <c r="F7989" s="55">
        <v>0</v>
      </c>
      <c r="G7989" s="55">
        <v>7530022.64000489</v>
      </c>
      <c r="H7989" s="55">
        <v>0</v>
      </c>
      <c r="I7989" s="55">
        <v>0</v>
      </c>
      <c r="J7989" s="55">
        <v>0</v>
      </c>
      <c r="K7989" s="55">
        <v>0</v>
      </c>
      <c r="L7989" s="55">
        <v>0</v>
      </c>
      <c r="M7989" s="56">
        <v>20618031.491871458</v>
      </c>
    </row>
    <row r="7990" spans="1:13" x14ac:dyDescent="0.4">
      <c r="A7990" s="51"/>
      <c r="B7990" s="52">
        <v>7972</v>
      </c>
      <c r="C7990" s="52">
        <v>0</v>
      </c>
      <c r="D7990" s="52">
        <v>0</v>
      </c>
      <c r="E7990" s="52">
        <v>0</v>
      </c>
      <c r="F7990" s="52">
        <v>0</v>
      </c>
      <c r="G7990" s="52">
        <v>0</v>
      </c>
      <c r="H7990" s="52">
        <v>0</v>
      </c>
      <c r="I7990" s="52">
        <v>0</v>
      </c>
      <c r="J7990" s="52">
        <v>0</v>
      </c>
      <c r="K7990" s="52">
        <v>6171797.1648332896</v>
      </c>
      <c r="L7990" s="52">
        <v>0</v>
      </c>
      <c r="M7990" s="53">
        <v>6171797.1648332896</v>
      </c>
    </row>
    <row r="7991" spans="1:13" x14ac:dyDescent="0.4">
      <c r="A7991" s="54"/>
      <c r="B7991" s="55">
        <v>7973</v>
      </c>
      <c r="C7991" s="55">
        <v>0</v>
      </c>
      <c r="D7991" s="55">
        <v>0</v>
      </c>
      <c r="E7991" s="55">
        <v>0</v>
      </c>
      <c r="F7991" s="55">
        <v>0</v>
      </c>
      <c r="G7991" s="55">
        <v>6390935.7635817658</v>
      </c>
      <c r="H7991" s="55">
        <v>0</v>
      </c>
      <c r="I7991" s="55">
        <v>0</v>
      </c>
      <c r="J7991" s="55">
        <v>0</v>
      </c>
      <c r="K7991" s="55">
        <v>0</v>
      </c>
      <c r="L7991" s="55">
        <v>0</v>
      </c>
      <c r="M7991" s="56">
        <v>6390935.7635817658</v>
      </c>
    </row>
    <row r="7992" spans="1:13" x14ac:dyDescent="0.4">
      <c r="A7992" s="51"/>
      <c r="B7992" s="52">
        <v>7974</v>
      </c>
      <c r="C7992" s="52">
        <v>0</v>
      </c>
      <c r="D7992" s="52">
        <v>0</v>
      </c>
      <c r="E7992" s="52">
        <v>0</v>
      </c>
      <c r="F7992" s="52">
        <v>28414843.848488662</v>
      </c>
      <c r="G7992" s="52">
        <v>0</v>
      </c>
      <c r="H7992" s="52">
        <v>0</v>
      </c>
      <c r="I7992" s="52">
        <v>0</v>
      </c>
      <c r="J7992" s="52">
        <v>0</v>
      </c>
      <c r="K7992" s="52">
        <v>5801572.2560139056</v>
      </c>
      <c r="L7992" s="52">
        <v>0</v>
      </c>
      <c r="M7992" s="53">
        <v>34216416.104502574</v>
      </c>
    </row>
    <row r="7993" spans="1:13" x14ac:dyDescent="0.4">
      <c r="A7993" s="54"/>
      <c r="B7993" s="55">
        <v>7975</v>
      </c>
      <c r="C7993" s="55">
        <v>0</v>
      </c>
      <c r="D7993" s="55">
        <v>0</v>
      </c>
      <c r="E7993" s="55">
        <v>0</v>
      </c>
      <c r="F7993" s="55">
        <v>8339091.1640628548</v>
      </c>
      <c r="G7993" s="55">
        <v>0</v>
      </c>
      <c r="H7993" s="55">
        <v>0</v>
      </c>
      <c r="I7993" s="55">
        <v>0</v>
      </c>
      <c r="J7993" s="55">
        <v>0</v>
      </c>
      <c r="K7993" s="55">
        <v>0</v>
      </c>
      <c r="L7993" s="55">
        <v>0</v>
      </c>
      <c r="M7993" s="56">
        <v>8339091.1640628548</v>
      </c>
    </row>
    <row r="7994" spans="1:13" x14ac:dyDescent="0.4">
      <c r="A7994" s="51"/>
      <c r="B7994" s="52">
        <v>7976</v>
      </c>
      <c r="C7994" s="52">
        <v>0</v>
      </c>
      <c r="D7994" s="52">
        <v>0</v>
      </c>
      <c r="E7994" s="52">
        <v>0</v>
      </c>
      <c r="F7994" s="52">
        <v>0</v>
      </c>
      <c r="G7994" s="52">
        <v>0</v>
      </c>
      <c r="H7994" s="52">
        <v>0</v>
      </c>
      <c r="I7994" s="52">
        <v>0</v>
      </c>
      <c r="J7994" s="52">
        <v>0</v>
      </c>
      <c r="K7994" s="52">
        <v>0</v>
      </c>
      <c r="L7994" s="52">
        <v>0</v>
      </c>
      <c r="M7994" s="53">
        <v>0</v>
      </c>
    </row>
    <row r="7995" spans="1:13" x14ac:dyDescent="0.4">
      <c r="A7995" s="54"/>
      <c r="B7995" s="55">
        <v>7977</v>
      </c>
      <c r="C7995" s="55">
        <v>6386060.7672487171</v>
      </c>
      <c r="D7995" s="55">
        <v>0</v>
      </c>
      <c r="E7995" s="55">
        <v>0</v>
      </c>
      <c r="F7995" s="55">
        <v>0</v>
      </c>
      <c r="G7995" s="55">
        <v>0</v>
      </c>
      <c r="H7995" s="55">
        <v>13577776.222244106</v>
      </c>
      <c r="I7995" s="55">
        <v>0</v>
      </c>
      <c r="J7995" s="55">
        <v>8116819.5144159645</v>
      </c>
      <c r="K7995" s="55">
        <v>0</v>
      </c>
      <c r="L7995" s="55">
        <v>0</v>
      </c>
      <c r="M7995" s="56">
        <v>19963836.989492822</v>
      </c>
    </row>
    <row r="7996" spans="1:13" x14ac:dyDescent="0.4">
      <c r="A7996" s="51"/>
      <c r="B7996" s="52">
        <v>7978</v>
      </c>
      <c r="C7996" s="52">
        <v>0</v>
      </c>
      <c r="D7996" s="52">
        <v>0</v>
      </c>
      <c r="E7996" s="52">
        <v>0</v>
      </c>
      <c r="F7996" s="52">
        <v>12893854.990430849</v>
      </c>
      <c r="G7996" s="52">
        <v>0</v>
      </c>
      <c r="H7996" s="52">
        <v>11407662.223816756</v>
      </c>
      <c r="I7996" s="52">
        <v>0</v>
      </c>
      <c r="J7996" s="52">
        <v>0</v>
      </c>
      <c r="K7996" s="52">
        <v>0</v>
      </c>
      <c r="L7996" s="52">
        <v>0</v>
      </c>
      <c r="M7996" s="53">
        <v>24301517.214247603</v>
      </c>
    </row>
    <row r="7997" spans="1:13" x14ac:dyDescent="0.4">
      <c r="A7997" s="54"/>
      <c r="B7997" s="55">
        <v>7979</v>
      </c>
      <c r="C7997" s="55">
        <v>0</v>
      </c>
      <c r="D7997" s="55">
        <v>0</v>
      </c>
      <c r="E7997" s="55">
        <v>5901997.6033922583</v>
      </c>
      <c r="F7997" s="55">
        <v>0</v>
      </c>
      <c r="G7997" s="55">
        <v>0</v>
      </c>
      <c r="H7997" s="55">
        <v>0</v>
      </c>
      <c r="I7997" s="55">
        <v>0</v>
      </c>
      <c r="J7997" s="55">
        <v>12917145.617392641</v>
      </c>
      <c r="K7997" s="55">
        <v>0</v>
      </c>
      <c r="L7997" s="55">
        <v>6814745.3466568924</v>
      </c>
      <c r="M7997" s="56">
        <v>12716742.950049153</v>
      </c>
    </row>
    <row r="7998" spans="1:13" x14ac:dyDescent="0.4">
      <c r="A7998" s="51"/>
      <c r="B7998" s="52">
        <v>7980</v>
      </c>
      <c r="C7998" s="52">
        <v>0</v>
      </c>
      <c r="D7998" s="52">
        <v>14838277.639718646</v>
      </c>
      <c r="E7998" s="52">
        <v>0</v>
      </c>
      <c r="F7998" s="52">
        <v>14063945.664041676</v>
      </c>
      <c r="G7998" s="52">
        <v>0</v>
      </c>
      <c r="H7998" s="52">
        <v>0</v>
      </c>
      <c r="I7998" s="52">
        <v>0</v>
      </c>
      <c r="J7998" s="52">
        <v>0</v>
      </c>
      <c r="K7998" s="52">
        <v>0</v>
      </c>
      <c r="L7998" s="52">
        <v>0</v>
      </c>
      <c r="M7998" s="53">
        <v>28902223.303760324</v>
      </c>
    </row>
    <row r="7999" spans="1:13" x14ac:dyDescent="0.4">
      <c r="A7999" s="54"/>
      <c r="B7999" s="55">
        <v>7981</v>
      </c>
      <c r="C7999" s="55">
        <v>0</v>
      </c>
      <c r="D7999" s="55">
        <v>0</v>
      </c>
      <c r="E7999" s="55">
        <v>0</v>
      </c>
      <c r="F7999" s="55">
        <v>0</v>
      </c>
      <c r="G7999" s="55">
        <v>0</v>
      </c>
      <c r="H7999" s="55">
        <v>48015598.106184043</v>
      </c>
      <c r="I7999" s="55">
        <v>0</v>
      </c>
      <c r="J7999" s="55">
        <v>0</v>
      </c>
      <c r="K7999" s="55">
        <v>0</v>
      </c>
      <c r="L7999" s="55">
        <v>0</v>
      </c>
      <c r="M7999" s="56">
        <v>48015598.106184043</v>
      </c>
    </row>
    <row r="8000" spans="1:13" x14ac:dyDescent="0.4">
      <c r="A8000" s="51"/>
      <c r="B8000" s="52">
        <v>7982</v>
      </c>
      <c r="C8000" s="52">
        <v>0</v>
      </c>
      <c r="D8000" s="52">
        <v>0</v>
      </c>
      <c r="E8000" s="52">
        <v>0</v>
      </c>
      <c r="F8000" s="52">
        <v>0</v>
      </c>
      <c r="G8000" s="52">
        <v>0</v>
      </c>
      <c r="H8000" s="52">
        <v>0</v>
      </c>
      <c r="I8000" s="52">
        <v>0</v>
      </c>
      <c r="J8000" s="52">
        <v>0</v>
      </c>
      <c r="K8000" s="52">
        <v>36603432.675651737</v>
      </c>
      <c r="L8000" s="52">
        <v>0</v>
      </c>
      <c r="M8000" s="53">
        <v>36603432.675651737</v>
      </c>
    </row>
    <row r="8001" spans="1:13" x14ac:dyDescent="0.4">
      <c r="A8001" s="54"/>
      <c r="B8001" s="55">
        <v>7983</v>
      </c>
      <c r="C8001" s="55">
        <v>0</v>
      </c>
      <c r="D8001" s="55">
        <v>0</v>
      </c>
      <c r="E8001" s="55">
        <v>0</v>
      </c>
      <c r="F8001" s="55">
        <v>0</v>
      </c>
      <c r="G8001" s="55">
        <v>0</v>
      </c>
      <c r="H8001" s="55">
        <v>0</v>
      </c>
      <c r="I8001" s="55">
        <v>0</v>
      </c>
      <c r="J8001" s="55">
        <v>0</v>
      </c>
      <c r="K8001" s="55">
        <v>0</v>
      </c>
      <c r="L8001" s="55">
        <v>0</v>
      </c>
      <c r="M8001" s="56">
        <v>0</v>
      </c>
    </row>
    <row r="8002" spans="1:13" x14ac:dyDescent="0.4">
      <c r="A8002" s="51"/>
      <c r="B8002" s="52">
        <v>7984</v>
      </c>
      <c r="C8002" s="52">
        <v>0</v>
      </c>
      <c r="D8002" s="52">
        <v>0</v>
      </c>
      <c r="E8002" s="52">
        <v>0</v>
      </c>
      <c r="F8002" s="52">
        <v>0</v>
      </c>
      <c r="G8002" s="52">
        <v>0</v>
      </c>
      <c r="H8002" s="52">
        <v>0</v>
      </c>
      <c r="I8002" s="52">
        <v>0</v>
      </c>
      <c r="J8002" s="52">
        <v>0</v>
      </c>
      <c r="K8002" s="52">
        <v>664237405.19202411</v>
      </c>
      <c r="L8002" s="52">
        <v>5764502.7456859872</v>
      </c>
      <c r="M8002" s="53">
        <v>670001907.93771005</v>
      </c>
    </row>
    <row r="8003" spans="1:13" x14ac:dyDescent="0.4">
      <c r="A8003" s="54"/>
      <c r="B8003" s="55">
        <v>7985</v>
      </c>
      <c r="C8003" s="55">
        <v>0</v>
      </c>
      <c r="D8003" s="55">
        <v>0</v>
      </c>
      <c r="E8003" s="55">
        <v>0</v>
      </c>
      <c r="F8003" s="55">
        <v>0</v>
      </c>
      <c r="G8003" s="55">
        <v>0</v>
      </c>
      <c r="H8003" s="55">
        <v>0</v>
      </c>
      <c r="I8003" s="55">
        <v>0</v>
      </c>
      <c r="J8003" s="55">
        <v>0</v>
      </c>
      <c r="K8003" s="55">
        <v>0</v>
      </c>
      <c r="L8003" s="55">
        <v>0</v>
      </c>
      <c r="M8003" s="56">
        <v>0</v>
      </c>
    </row>
    <row r="8004" spans="1:13" x14ac:dyDescent="0.4">
      <c r="A8004" s="51"/>
      <c r="B8004" s="52">
        <v>7986</v>
      </c>
      <c r="C8004" s="52">
        <v>6017978.5465398105</v>
      </c>
      <c r="D8004" s="52">
        <v>0</v>
      </c>
      <c r="E8004" s="52">
        <v>0</v>
      </c>
      <c r="F8004" s="52">
        <v>0</v>
      </c>
      <c r="G8004" s="52">
        <v>0</v>
      </c>
      <c r="H8004" s="52">
        <v>22690787.117065076</v>
      </c>
      <c r="I8004" s="52">
        <v>0</v>
      </c>
      <c r="J8004" s="52">
        <v>0</v>
      </c>
      <c r="K8004" s="52">
        <v>0</v>
      </c>
      <c r="L8004" s="52">
        <v>0</v>
      </c>
      <c r="M8004" s="53">
        <v>28708765.663604885</v>
      </c>
    </row>
    <row r="8005" spans="1:13" x14ac:dyDescent="0.4">
      <c r="A8005" s="54"/>
      <c r="B8005" s="55">
        <v>7987</v>
      </c>
      <c r="C8005" s="55">
        <v>0</v>
      </c>
      <c r="D8005" s="55">
        <v>0</v>
      </c>
      <c r="E8005" s="55">
        <v>0</v>
      </c>
      <c r="F8005" s="55">
        <v>0</v>
      </c>
      <c r="G8005" s="55">
        <v>0</v>
      </c>
      <c r="H8005" s="55">
        <v>0</v>
      </c>
      <c r="I8005" s="55">
        <v>0</v>
      </c>
      <c r="J8005" s="55">
        <v>0</v>
      </c>
      <c r="K8005" s="55">
        <v>0</v>
      </c>
      <c r="L8005" s="55">
        <v>0</v>
      </c>
      <c r="M8005" s="56">
        <v>11960187.440833105</v>
      </c>
    </row>
    <row r="8006" spans="1:13" x14ac:dyDescent="0.4">
      <c r="A8006" s="51"/>
      <c r="B8006" s="52">
        <v>7988</v>
      </c>
      <c r="C8006" s="52">
        <v>0</v>
      </c>
      <c r="D8006" s="52">
        <v>0</v>
      </c>
      <c r="E8006" s="52">
        <v>0</v>
      </c>
      <c r="F8006" s="52">
        <v>0</v>
      </c>
      <c r="G8006" s="52">
        <v>0</v>
      </c>
      <c r="H8006" s="52">
        <v>0</v>
      </c>
      <c r="I8006" s="52">
        <v>0</v>
      </c>
      <c r="J8006" s="52">
        <v>0</v>
      </c>
      <c r="K8006" s="52">
        <v>0</v>
      </c>
      <c r="L8006" s="52">
        <v>0</v>
      </c>
      <c r="M8006" s="53">
        <v>0</v>
      </c>
    </row>
    <row r="8007" spans="1:13" x14ac:dyDescent="0.4">
      <c r="A8007" s="54"/>
      <c r="B8007" s="55">
        <v>7989</v>
      </c>
      <c r="C8007" s="55">
        <v>0</v>
      </c>
      <c r="D8007" s="55">
        <v>0</v>
      </c>
      <c r="E8007" s="55">
        <v>0</v>
      </c>
      <c r="F8007" s="55">
        <v>0</v>
      </c>
      <c r="G8007" s="55">
        <v>13369454.986112371</v>
      </c>
      <c r="H8007" s="55">
        <v>0</v>
      </c>
      <c r="I8007" s="55">
        <v>0</v>
      </c>
      <c r="J8007" s="55">
        <v>0</v>
      </c>
      <c r="K8007" s="55">
        <v>0</v>
      </c>
      <c r="L8007" s="55">
        <v>0</v>
      </c>
      <c r="M8007" s="56">
        <v>20112529.836247012</v>
      </c>
    </row>
    <row r="8008" spans="1:13" x14ac:dyDescent="0.4">
      <c r="A8008" s="51"/>
      <c r="B8008" s="52">
        <v>7990</v>
      </c>
      <c r="C8008" s="52">
        <v>0</v>
      </c>
      <c r="D8008" s="52">
        <v>0</v>
      </c>
      <c r="E8008" s="52">
        <v>0</v>
      </c>
      <c r="F8008" s="52">
        <v>0</v>
      </c>
      <c r="G8008" s="52">
        <v>0</v>
      </c>
      <c r="H8008" s="52">
        <v>25521955.879237987</v>
      </c>
      <c r="I8008" s="52">
        <v>0</v>
      </c>
      <c r="J8008" s="52">
        <v>0</v>
      </c>
      <c r="K8008" s="52">
        <v>0</v>
      </c>
      <c r="L8008" s="52">
        <v>17539634.348809615</v>
      </c>
      <c r="M8008" s="53">
        <v>43061590.228047602</v>
      </c>
    </row>
    <row r="8009" spans="1:13" x14ac:dyDescent="0.4">
      <c r="A8009" s="54"/>
      <c r="B8009" s="55">
        <v>7991</v>
      </c>
      <c r="C8009" s="55">
        <v>6258208.2120720902</v>
      </c>
      <c r="D8009" s="55">
        <v>0</v>
      </c>
      <c r="E8009" s="55">
        <v>5944626.3941492075</v>
      </c>
      <c r="F8009" s="55">
        <v>0</v>
      </c>
      <c r="G8009" s="55">
        <v>0</v>
      </c>
      <c r="H8009" s="55">
        <v>0</v>
      </c>
      <c r="I8009" s="55">
        <v>0</v>
      </c>
      <c r="J8009" s="55">
        <v>0</v>
      </c>
      <c r="K8009" s="55">
        <v>0</v>
      </c>
      <c r="L8009" s="55">
        <v>0</v>
      </c>
      <c r="M8009" s="56">
        <v>12202834.606221298</v>
      </c>
    </row>
    <row r="8010" spans="1:13" x14ac:dyDescent="0.4">
      <c r="A8010" s="51"/>
      <c r="B8010" s="52">
        <v>7992</v>
      </c>
      <c r="C8010" s="52">
        <v>0</v>
      </c>
      <c r="D8010" s="52">
        <v>0</v>
      </c>
      <c r="E8010" s="52">
        <v>0</v>
      </c>
      <c r="F8010" s="52">
        <v>6317883.4902593903</v>
      </c>
      <c r="G8010" s="52">
        <v>0</v>
      </c>
      <c r="H8010" s="52">
        <v>0</v>
      </c>
      <c r="I8010" s="52">
        <v>0</v>
      </c>
      <c r="J8010" s="52">
        <v>0</v>
      </c>
      <c r="K8010" s="52">
        <v>0</v>
      </c>
      <c r="L8010" s="52">
        <v>0</v>
      </c>
      <c r="M8010" s="53">
        <v>6317883.4902593903</v>
      </c>
    </row>
    <row r="8011" spans="1:13" x14ac:dyDescent="0.4">
      <c r="A8011" s="54"/>
      <c r="B8011" s="55">
        <v>7993</v>
      </c>
      <c r="C8011" s="55">
        <v>0</v>
      </c>
      <c r="D8011" s="55">
        <v>0</v>
      </c>
      <c r="E8011" s="55">
        <v>0</v>
      </c>
      <c r="F8011" s="55">
        <v>0</v>
      </c>
      <c r="G8011" s="55">
        <v>0</v>
      </c>
      <c r="H8011" s="55">
        <v>0</v>
      </c>
      <c r="I8011" s="55">
        <v>0</v>
      </c>
      <c r="J8011" s="55">
        <v>0</v>
      </c>
      <c r="K8011" s="55">
        <v>0</v>
      </c>
      <c r="L8011" s="55">
        <v>0</v>
      </c>
      <c r="M8011" s="56">
        <v>0</v>
      </c>
    </row>
    <row r="8012" spans="1:13" x14ac:dyDescent="0.4">
      <c r="A8012" s="51"/>
      <c r="B8012" s="52">
        <v>7994</v>
      </c>
      <c r="C8012" s="52">
        <v>0</v>
      </c>
      <c r="D8012" s="52">
        <v>0</v>
      </c>
      <c r="E8012" s="52">
        <v>0</v>
      </c>
      <c r="F8012" s="52">
        <v>0</v>
      </c>
      <c r="G8012" s="52">
        <v>10328683.33224684</v>
      </c>
      <c r="H8012" s="52">
        <v>0</v>
      </c>
      <c r="I8012" s="52">
        <v>0</v>
      </c>
      <c r="J8012" s="52">
        <v>0</v>
      </c>
      <c r="K8012" s="52">
        <v>0</v>
      </c>
      <c r="L8012" s="52">
        <v>6011420.3287784532</v>
      </c>
      <c r="M8012" s="53">
        <v>24375301.341899436</v>
      </c>
    </row>
    <row r="8013" spans="1:13" x14ac:dyDescent="0.4">
      <c r="A8013" s="54"/>
      <c r="B8013" s="55">
        <v>7995</v>
      </c>
      <c r="C8013" s="55">
        <v>0</v>
      </c>
      <c r="D8013" s="55">
        <v>0</v>
      </c>
      <c r="E8013" s="55">
        <v>6891422.8051992953</v>
      </c>
      <c r="F8013" s="55">
        <v>0</v>
      </c>
      <c r="G8013" s="55">
        <v>0</v>
      </c>
      <c r="H8013" s="55">
        <v>0</v>
      </c>
      <c r="I8013" s="55">
        <v>0</v>
      </c>
      <c r="J8013" s="55">
        <v>0</v>
      </c>
      <c r="K8013" s="55">
        <v>0</v>
      </c>
      <c r="L8013" s="55">
        <v>0</v>
      </c>
      <c r="M8013" s="56">
        <v>6891422.8051992953</v>
      </c>
    </row>
    <row r="8014" spans="1:13" x14ac:dyDescent="0.4">
      <c r="A8014" s="51"/>
      <c r="B8014" s="52">
        <v>7996</v>
      </c>
      <c r="C8014" s="52">
        <v>0</v>
      </c>
      <c r="D8014" s="52">
        <v>0</v>
      </c>
      <c r="E8014" s="52">
        <v>0</v>
      </c>
      <c r="F8014" s="52">
        <v>0</v>
      </c>
      <c r="G8014" s="52">
        <v>0</v>
      </c>
      <c r="H8014" s="52">
        <v>0</v>
      </c>
      <c r="I8014" s="52">
        <v>0</v>
      </c>
      <c r="J8014" s="52">
        <v>0</v>
      </c>
      <c r="K8014" s="52">
        <v>0</v>
      </c>
      <c r="L8014" s="52">
        <v>0</v>
      </c>
      <c r="M8014" s="53">
        <v>0</v>
      </c>
    </row>
    <row r="8015" spans="1:13" x14ac:dyDescent="0.4">
      <c r="A8015" s="54"/>
      <c r="B8015" s="55">
        <v>7997</v>
      </c>
      <c r="C8015" s="55">
        <v>0</v>
      </c>
      <c r="D8015" s="55">
        <v>0</v>
      </c>
      <c r="E8015" s="55">
        <v>0</v>
      </c>
      <c r="F8015" s="55">
        <v>18562233.064387958</v>
      </c>
      <c r="G8015" s="55">
        <v>6486378.5536428988</v>
      </c>
      <c r="H8015" s="55">
        <v>0</v>
      </c>
      <c r="I8015" s="55">
        <v>0</v>
      </c>
      <c r="J8015" s="55">
        <v>0</v>
      </c>
      <c r="K8015" s="55">
        <v>13066996.614815099</v>
      </c>
      <c r="L8015" s="55">
        <v>0</v>
      </c>
      <c r="M8015" s="56">
        <v>38115608.232845962</v>
      </c>
    </row>
    <row r="8016" spans="1:13" x14ac:dyDescent="0.4">
      <c r="A8016" s="51"/>
      <c r="B8016" s="52">
        <v>7998</v>
      </c>
      <c r="C8016" s="52">
        <v>0</v>
      </c>
      <c r="D8016" s="52">
        <v>0</v>
      </c>
      <c r="E8016" s="52">
        <v>0</v>
      </c>
      <c r="F8016" s="52">
        <v>0</v>
      </c>
      <c r="G8016" s="52">
        <v>0</v>
      </c>
      <c r="H8016" s="52">
        <v>0</v>
      </c>
      <c r="I8016" s="52">
        <v>0</v>
      </c>
      <c r="J8016" s="52">
        <v>0</v>
      </c>
      <c r="K8016" s="52">
        <v>0</v>
      </c>
      <c r="L8016" s="52">
        <v>0</v>
      </c>
      <c r="M8016" s="53">
        <v>0</v>
      </c>
    </row>
    <row r="8017" spans="1:13" x14ac:dyDescent="0.4">
      <c r="A8017" s="54"/>
      <c r="B8017" s="55">
        <v>7999</v>
      </c>
      <c r="C8017" s="55">
        <v>0</v>
      </c>
      <c r="D8017" s="55">
        <v>0</v>
      </c>
      <c r="E8017" s="55">
        <v>0</v>
      </c>
      <c r="F8017" s="55">
        <v>0</v>
      </c>
      <c r="G8017" s="55">
        <v>0</v>
      </c>
      <c r="H8017" s="55">
        <v>0</v>
      </c>
      <c r="I8017" s="55">
        <v>0</v>
      </c>
      <c r="J8017" s="55">
        <v>151741960.8106516</v>
      </c>
      <c r="K8017" s="55">
        <v>6381630.5970983552</v>
      </c>
      <c r="L8017" s="55">
        <v>0</v>
      </c>
      <c r="M8017" s="56">
        <v>6381630.5970983552</v>
      </c>
    </row>
    <row r="8018" spans="1:13" x14ac:dyDescent="0.4">
      <c r="A8018" s="51"/>
      <c r="B8018" s="52">
        <v>8000</v>
      </c>
      <c r="C8018" s="52">
        <v>0</v>
      </c>
      <c r="D8018" s="52">
        <v>0</v>
      </c>
      <c r="E8018" s="52">
        <v>8508683.1960082054</v>
      </c>
      <c r="F8018" s="52">
        <v>0</v>
      </c>
      <c r="G8018" s="52">
        <v>0</v>
      </c>
      <c r="H8018" s="52">
        <v>0</v>
      </c>
      <c r="I8018" s="52">
        <v>0</v>
      </c>
      <c r="J8018" s="52">
        <v>0</v>
      </c>
      <c r="K8018" s="52">
        <v>0</v>
      </c>
      <c r="L8018" s="52">
        <v>0</v>
      </c>
      <c r="M8018" s="53">
        <v>8508683.1960082054</v>
      </c>
    </row>
    <row r="8019" spans="1:13" x14ac:dyDescent="0.4">
      <c r="A8019" s="54"/>
      <c r="B8019" s="55">
        <v>8001</v>
      </c>
      <c r="C8019" s="55">
        <v>0</v>
      </c>
      <c r="D8019" s="55">
        <v>0</v>
      </c>
      <c r="E8019" s="55">
        <v>0</v>
      </c>
      <c r="F8019" s="55">
        <v>0</v>
      </c>
      <c r="G8019" s="55">
        <v>0</v>
      </c>
      <c r="H8019" s="55">
        <v>0</v>
      </c>
      <c r="I8019" s="55">
        <v>0</v>
      </c>
      <c r="J8019" s="55">
        <v>6128752.0047907922</v>
      </c>
      <c r="K8019" s="55">
        <v>0</v>
      </c>
      <c r="L8019" s="55">
        <v>0</v>
      </c>
      <c r="M8019" s="56">
        <v>0</v>
      </c>
    </row>
    <row r="8020" spans="1:13" x14ac:dyDescent="0.4">
      <c r="A8020" s="51"/>
      <c r="B8020" s="52">
        <v>8002</v>
      </c>
      <c r="C8020" s="52">
        <v>0</v>
      </c>
      <c r="D8020" s="52">
        <v>0</v>
      </c>
      <c r="E8020" s="52">
        <v>0</v>
      </c>
      <c r="F8020" s="52">
        <v>0</v>
      </c>
      <c r="G8020" s="52">
        <v>0</v>
      </c>
      <c r="H8020" s="52">
        <v>0</v>
      </c>
      <c r="I8020" s="52">
        <v>0</v>
      </c>
      <c r="J8020" s="52">
        <v>6489141.9906093664</v>
      </c>
      <c r="K8020" s="52">
        <v>0</v>
      </c>
      <c r="L8020" s="52">
        <v>5926417.7680785526</v>
      </c>
      <c r="M8020" s="53">
        <v>5926417.7680785526</v>
      </c>
    </row>
    <row r="8021" spans="1:13" x14ac:dyDescent="0.4">
      <c r="A8021" s="54"/>
      <c r="B8021" s="55">
        <v>8003</v>
      </c>
      <c r="C8021" s="55">
        <v>0</v>
      </c>
      <c r="D8021" s="55">
        <v>0</v>
      </c>
      <c r="E8021" s="55">
        <v>0</v>
      </c>
      <c r="F8021" s="55">
        <v>0</v>
      </c>
      <c r="G8021" s="55">
        <v>0</v>
      </c>
      <c r="H8021" s="55">
        <v>0</v>
      </c>
      <c r="I8021" s="55">
        <v>0</v>
      </c>
      <c r="J8021" s="55">
        <v>0</v>
      </c>
      <c r="K8021" s="55">
        <v>0</v>
      </c>
      <c r="L8021" s="55">
        <v>0</v>
      </c>
      <c r="M8021" s="56">
        <v>0</v>
      </c>
    </row>
    <row r="8022" spans="1:13" x14ac:dyDescent="0.4">
      <c r="A8022" s="51"/>
      <c r="B8022" s="52">
        <v>8004</v>
      </c>
      <c r="C8022" s="52">
        <v>0</v>
      </c>
      <c r="D8022" s="52">
        <v>0</v>
      </c>
      <c r="E8022" s="52">
        <v>0</v>
      </c>
      <c r="F8022" s="52">
        <v>17082479.390636597</v>
      </c>
      <c r="G8022" s="52">
        <v>0</v>
      </c>
      <c r="H8022" s="52">
        <v>0</v>
      </c>
      <c r="I8022" s="52">
        <v>0</v>
      </c>
      <c r="J8022" s="52">
        <v>0</v>
      </c>
      <c r="K8022" s="52">
        <v>0</v>
      </c>
      <c r="L8022" s="52">
        <v>0</v>
      </c>
      <c r="M8022" s="53">
        <v>17082479.390636597</v>
      </c>
    </row>
    <row r="8023" spans="1:13" x14ac:dyDescent="0.4">
      <c r="A8023" s="54"/>
      <c r="B8023" s="55">
        <v>8005</v>
      </c>
      <c r="C8023" s="55">
        <v>0</v>
      </c>
      <c r="D8023" s="55">
        <v>0</v>
      </c>
      <c r="E8023" s="55">
        <v>0</v>
      </c>
      <c r="F8023" s="55">
        <v>0</v>
      </c>
      <c r="G8023" s="55">
        <v>0</v>
      </c>
      <c r="H8023" s="55">
        <v>21286131.680249646</v>
      </c>
      <c r="I8023" s="55">
        <v>0</v>
      </c>
      <c r="J8023" s="55">
        <v>0</v>
      </c>
      <c r="K8023" s="55">
        <v>0</v>
      </c>
      <c r="L8023" s="55">
        <v>0</v>
      </c>
      <c r="M8023" s="56">
        <v>36080297.352912113</v>
      </c>
    </row>
    <row r="8024" spans="1:13" x14ac:dyDescent="0.4">
      <c r="A8024" s="51"/>
      <c r="B8024" s="52">
        <v>8006</v>
      </c>
      <c r="C8024" s="52">
        <v>19023085.706630871</v>
      </c>
      <c r="D8024" s="52">
        <v>6906257.1878314735</v>
      </c>
      <c r="E8024" s="52">
        <v>0</v>
      </c>
      <c r="F8024" s="52">
        <v>0</v>
      </c>
      <c r="G8024" s="52">
        <v>0</v>
      </c>
      <c r="H8024" s="52">
        <v>31411044.172398232</v>
      </c>
      <c r="I8024" s="52">
        <v>0</v>
      </c>
      <c r="J8024" s="52">
        <v>0</v>
      </c>
      <c r="K8024" s="52">
        <v>0</v>
      </c>
      <c r="L8024" s="52">
        <v>0</v>
      </c>
      <c r="M8024" s="53">
        <v>57340387.066860579</v>
      </c>
    </row>
    <row r="8025" spans="1:13" x14ac:dyDescent="0.4">
      <c r="A8025" s="54"/>
      <c r="B8025" s="55">
        <v>8007</v>
      </c>
      <c r="C8025" s="55">
        <v>0</v>
      </c>
      <c r="D8025" s="55">
        <v>0</v>
      </c>
      <c r="E8025" s="55">
        <v>0</v>
      </c>
      <c r="F8025" s="55">
        <v>0</v>
      </c>
      <c r="G8025" s="55">
        <v>5929375.9177147159</v>
      </c>
      <c r="H8025" s="55">
        <v>0</v>
      </c>
      <c r="I8025" s="55">
        <v>37418561.466626555</v>
      </c>
      <c r="J8025" s="55">
        <v>0</v>
      </c>
      <c r="K8025" s="55">
        <v>0</v>
      </c>
      <c r="L8025" s="55">
        <v>0</v>
      </c>
      <c r="M8025" s="56">
        <v>43347937.38434127</v>
      </c>
    </row>
    <row r="8026" spans="1:13" x14ac:dyDescent="0.4">
      <c r="A8026" s="51"/>
      <c r="B8026" s="52">
        <v>8008</v>
      </c>
      <c r="C8026" s="52">
        <v>0</v>
      </c>
      <c r="D8026" s="52">
        <v>0</v>
      </c>
      <c r="E8026" s="52">
        <v>0</v>
      </c>
      <c r="F8026" s="52">
        <v>0</v>
      </c>
      <c r="G8026" s="52">
        <v>0</v>
      </c>
      <c r="H8026" s="52">
        <v>0</v>
      </c>
      <c r="I8026" s="52">
        <v>0</v>
      </c>
      <c r="J8026" s="52">
        <v>0</v>
      </c>
      <c r="K8026" s="52">
        <v>0</v>
      </c>
      <c r="L8026" s="52">
        <v>0</v>
      </c>
      <c r="M8026" s="53">
        <v>0</v>
      </c>
    </row>
    <row r="8027" spans="1:13" x14ac:dyDescent="0.4">
      <c r="A8027" s="54"/>
      <c r="B8027" s="55">
        <v>8009</v>
      </c>
      <c r="C8027" s="55">
        <v>0</v>
      </c>
      <c r="D8027" s="55">
        <v>5817973.8559299866</v>
      </c>
      <c r="E8027" s="55">
        <v>0</v>
      </c>
      <c r="F8027" s="55">
        <v>0</v>
      </c>
      <c r="G8027" s="55">
        <v>0</v>
      </c>
      <c r="H8027" s="55">
        <v>0</v>
      </c>
      <c r="I8027" s="55">
        <v>0</v>
      </c>
      <c r="J8027" s="55">
        <v>0</v>
      </c>
      <c r="K8027" s="55">
        <v>0</v>
      </c>
      <c r="L8027" s="55">
        <v>0</v>
      </c>
      <c r="M8027" s="56">
        <v>5817973.8559299866</v>
      </c>
    </row>
    <row r="8028" spans="1:13" x14ac:dyDescent="0.4">
      <c r="A8028" s="51"/>
      <c r="B8028" s="52">
        <v>8010</v>
      </c>
      <c r="C8028" s="52">
        <v>0</v>
      </c>
      <c r="D8028" s="52">
        <v>0</v>
      </c>
      <c r="E8028" s="52">
        <v>6626584.6699869949</v>
      </c>
      <c r="F8028" s="52">
        <v>0</v>
      </c>
      <c r="G8028" s="52">
        <v>0</v>
      </c>
      <c r="H8028" s="52">
        <v>0</v>
      </c>
      <c r="I8028" s="52">
        <v>0</v>
      </c>
      <c r="J8028" s="52">
        <v>13270568.809731202</v>
      </c>
      <c r="K8028" s="52">
        <v>0</v>
      </c>
      <c r="L8028" s="52">
        <v>8876711.899676919</v>
      </c>
      <c r="M8028" s="53">
        <v>15503296.569663914</v>
      </c>
    </row>
    <row r="8029" spans="1:13" x14ac:dyDescent="0.4">
      <c r="A8029" s="54"/>
      <c r="B8029" s="55">
        <v>8011</v>
      </c>
      <c r="C8029" s="55">
        <v>0</v>
      </c>
      <c r="D8029" s="55">
        <v>0</v>
      </c>
      <c r="E8029" s="55">
        <v>0</v>
      </c>
      <c r="F8029" s="55">
        <v>0</v>
      </c>
      <c r="G8029" s="55">
        <v>12381297.37316798</v>
      </c>
      <c r="H8029" s="55">
        <v>8906555.3951647896</v>
      </c>
      <c r="I8029" s="55">
        <v>0</v>
      </c>
      <c r="J8029" s="55">
        <v>0</v>
      </c>
      <c r="K8029" s="55">
        <v>0</v>
      </c>
      <c r="L8029" s="55">
        <v>10383674.426974526</v>
      </c>
      <c r="M8029" s="56">
        <v>31671527.195307292</v>
      </c>
    </row>
    <row r="8030" spans="1:13" x14ac:dyDescent="0.4">
      <c r="A8030" s="51"/>
      <c r="B8030" s="52">
        <v>8012</v>
      </c>
      <c r="C8030" s="52">
        <v>0</v>
      </c>
      <c r="D8030" s="52">
        <v>0</v>
      </c>
      <c r="E8030" s="52">
        <v>0</v>
      </c>
      <c r="F8030" s="52">
        <v>0</v>
      </c>
      <c r="G8030" s="52">
        <v>0</v>
      </c>
      <c r="H8030" s="52">
        <v>0</v>
      </c>
      <c r="I8030" s="52">
        <v>0</v>
      </c>
      <c r="J8030" s="52">
        <v>0</v>
      </c>
      <c r="K8030" s="52">
        <v>0</v>
      </c>
      <c r="L8030" s="52">
        <v>0</v>
      </c>
      <c r="M8030" s="53">
        <v>0</v>
      </c>
    </row>
    <row r="8031" spans="1:13" x14ac:dyDescent="0.4">
      <c r="A8031" s="54"/>
      <c r="B8031" s="55">
        <v>8013</v>
      </c>
      <c r="C8031" s="55">
        <v>0</v>
      </c>
      <c r="D8031" s="55">
        <v>0</v>
      </c>
      <c r="E8031" s="55">
        <v>0</v>
      </c>
      <c r="F8031" s="55">
        <v>0</v>
      </c>
      <c r="G8031" s="55">
        <v>11510997.781257242</v>
      </c>
      <c r="H8031" s="55">
        <v>0</v>
      </c>
      <c r="I8031" s="55">
        <v>0</v>
      </c>
      <c r="J8031" s="55">
        <v>0</v>
      </c>
      <c r="K8031" s="55">
        <v>0</v>
      </c>
      <c r="L8031" s="55">
        <v>0</v>
      </c>
      <c r="M8031" s="56">
        <v>11510997.781257242</v>
      </c>
    </row>
    <row r="8032" spans="1:13" x14ac:dyDescent="0.4">
      <c r="A8032" s="51"/>
      <c r="B8032" s="52">
        <v>8014</v>
      </c>
      <c r="C8032" s="52">
        <v>0</v>
      </c>
      <c r="D8032" s="52">
        <v>0</v>
      </c>
      <c r="E8032" s="52">
        <v>0</v>
      </c>
      <c r="F8032" s="52">
        <v>0</v>
      </c>
      <c r="G8032" s="52">
        <v>0</v>
      </c>
      <c r="H8032" s="52">
        <v>0</v>
      </c>
      <c r="I8032" s="52">
        <v>0</v>
      </c>
      <c r="J8032" s="52">
        <v>0</v>
      </c>
      <c r="K8032" s="52">
        <v>0</v>
      </c>
      <c r="L8032" s="52">
        <v>0</v>
      </c>
      <c r="M8032" s="53">
        <v>0</v>
      </c>
    </row>
    <row r="8033" spans="1:13" x14ac:dyDescent="0.4">
      <c r="A8033" s="54"/>
      <c r="B8033" s="55">
        <v>8015</v>
      </c>
      <c r="C8033" s="55">
        <v>0</v>
      </c>
      <c r="D8033" s="55">
        <v>176822652.86044008</v>
      </c>
      <c r="E8033" s="55">
        <v>0</v>
      </c>
      <c r="F8033" s="55">
        <v>0</v>
      </c>
      <c r="G8033" s="55">
        <v>0</v>
      </c>
      <c r="H8033" s="55">
        <v>0</v>
      </c>
      <c r="I8033" s="55">
        <v>0</v>
      </c>
      <c r="J8033" s="55">
        <v>0</v>
      </c>
      <c r="K8033" s="55">
        <v>7776251.9714508764</v>
      </c>
      <c r="L8033" s="55">
        <v>0</v>
      </c>
      <c r="M8033" s="56">
        <v>184598904.83189097</v>
      </c>
    </row>
    <row r="8034" spans="1:13" x14ac:dyDescent="0.4">
      <c r="A8034" s="51"/>
      <c r="B8034" s="52">
        <v>8016</v>
      </c>
      <c r="C8034" s="52">
        <v>6420753.7587874085</v>
      </c>
      <c r="D8034" s="52">
        <v>0</v>
      </c>
      <c r="E8034" s="52">
        <v>0</v>
      </c>
      <c r="F8034" s="52">
        <v>0</v>
      </c>
      <c r="G8034" s="52">
        <v>6604909.5565573703</v>
      </c>
      <c r="H8034" s="52">
        <v>0</v>
      </c>
      <c r="I8034" s="52">
        <v>0</v>
      </c>
      <c r="J8034" s="52">
        <v>0</v>
      </c>
      <c r="K8034" s="52">
        <v>0</v>
      </c>
      <c r="L8034" s="52">
        <v>12581051.401062096</v>
      </c>
      <c r="M8034" s="53">
        <v>25606714.716406871</v>
      </c>
    </row>
    <row r="8035" spans="1:13" x14ac:dyDescent="0.4">
      <c r="A8035" s="54"/>
      <c r="B8035" s="55">
        <v>8017</v>
      </c>
      <c r="C8035" s="55">
        <v>0</v>
      </c>
      <c r="D8035" s="55">
        <v>0</v>
      </c>
      <c r="E8035" s="55">
        <v>8176547.7417918723</v>
      </c>
      <c r="F8035" s="55">
        <v>0</v>
      </c>
      <c r="G8035" s="55">
        <v>0</v>
      </c>
      <c r="H8035" s="55">
        <v>0</v>
      </c>
      <c r="I8035" s="55">
        <v>0</v>
      </c>
      <c r="J8035" s="55">
        <v>0</v>
      </c>
      <c r="K8035" s="55">
        <v>0</v>
      </c>
      <c r="L8035" s="55">
        <v>0</v>
      </c>
      <c r="M8035" s="56">
        <v>8176547.7417918723</v>
      </c>
    </row>
    <row r="8036" spans="1:13" x14ac:dyDescent="0.4">
      <c r="A8036" s="51"/>
      <c r="B8036" s="52">
        <v>8018</v>
      </c>
      <c r="C8036" s="52">
        <v>0</v>
      </c>
      <c r="D8036" s="52">
        <v>0</v>
      </c>
      <c r="E8036" s="52">
        <v>0</v>
      </c>
      <c r="F8036" s="52">
        <v>0</v>
      </c>
      <c r="G8036" s="52">
        <v>0</v>
      </c>
      <c r="H8036" s="52">
        <v>0</v>
      </c>
      <c r="I8036" s="52">
        <v>0</v>
      </c>
      <c r="J8036" s="52">
        <v>0</v>
      </c>
      <c r="K8036" s="52">
        <v>0</v>
      </c>
      <c r="L8036" s="52">
        <v>0</v>
      </c>
      <c r="M8036" s="53">
        <v>13786909.485974671</v>
      </c>
    </row>
    <row r="8037" spans="1:13" x14ac:dyDescent="0.4">
      <c r="A8037" s="54"/>
      <c r="B8037" s="55">
        <v>8019</v>
      </c>
      <c r="C8037" s="55">
        <v>0</v>
      </c>
      <c r="D8037" s="55">
        <v>0</v>
      </c>
      <c r="E8037" s="55">
        <v>0</v>
      </c>
      <c r="F8037" s="55">
        <v>0</v>
      </c>
      <c r="G8037" s="55">
        <v>0</v>
      </c>
      <c r="H8037" s="55">
        <v>0</v>
      </c>
      <c r="I8037" s="55">
        <v>0</v>
      </c>
      <c r="J8037" s="55">
        <v>0</v>
      </c>
      <c r="K8037" s="55">
        <v>0</v>
      </c>
      <c r="L8037" s="55">
        <v>0</v>
      </c>
      <c r="M8037" s="56">
        <v>0</v>
      </c>
    </row>
    <row r="8038" spans="1:13" x14ac:dyDescent="0.4">
      <c r="A8038" s="51"/>
      <c r="B8038" s="52">
        <v>8020</v>
      </c>
      <c r="C8038" s="52">
        <v>0</v>
      </c>
      <c r="D8038" s="52">
        <v>5903788.0329738008</v>
      </c>
      <c r="E8038" s="52">
        <v>0</v>
      </c>
      <c r="F8038" s="52">
        <v>0</v>
      </c>
      <c r="G8038" s="52">
        <v>0</v>
      </c>
      <c r="H8038" s="52">
        <v>0</v>
      </c>
      <c r="I8038" s="52">
        <v>0</v>
      </c>
      <c r="J8038" s="52">
        <v>0</v>
      </c>
      <c r="K8038" s="52">
        <v>0</v>
      </c>
      <c r="L8038" s="52">
        <v>0</v>
      </c>
      <c r="M8038" s="53">
        <v>5903788.0329738008</v>
      </c>
    </row>
    <row r="8039" spans="1:13" x14ac:dyDescent="0.4">
      <c r="A8039" s="54"/>
      <c r="B8039" s="55">
        <v>8021</v>
      </c>
      <c r="C8039" s="55">
        <v>0</v>
      </c>
      <c r="D8039" s="55">
        <v>0</v>
      </c>
      <c r="E8039" s="55">
        <v>0</v>
      </c>
      <c r="F8039" s="55">
        <v>0</v>
      </c>
      <c r="G8039" s="55">
        <v>0</v>
      </c>
      <c r="H8039" s="55">
        <v>0</v>
      </c>
      <c r="I8039" s="55">
        <v>0</v>
      </c>
      <c r="J8039" s="55">
        <v>11336108.072885552</v>
      </c>
      <c r="K8039" s="55">
        <v>0</v>
      </c>
      <c r="L8039" s="55">
        <v>0</v>
      </c>
      <c r="M8039" s="56">
        <v>27676923.784668371</v>
      </c>
    </row>
    <row r="8040" spans="1:13" x14ac:dyDescent="0.4">
      <c r="A8040" s="51"/>
      <c r="B8040" s="52">
        <v>8022</v>
      </c>
      <c r="C8040" s="52">
        <v>0</v>
      </c>
      <c r="D8040" s="52">
        <v>0</v>
      </c>
      <c r="E8040" s="52">
        <v>0</v>
      </c>
      <c r="F8040" s="52">
        <v>7791390.6618527696</v>
      </c>
      <c r="G8040" s="52">
        <v>0</v>
      </c>
      <c r="H8040" s="52">
        <v>0</v>
      </c>
      <c r="I8040" s="52">
        <v>14345770.5916127</v>
      </c>
      <c r="J8040" s="52">
        <v>0</v>
      </c>
      <c r="K8040" s="52">
        <v>0</v>
      </c>
      <c r="L8040" s="52">
        <v>0</v>
      </c>
      <c r="M8040" s="53">
        <v>52366802.599848583</v>
      </c>
    </row>
    <row r="8041" spans="1:13" x14ac:dyDescent="0.4">
      <c r="A8041" s="54"/>
      <c r="B8041" s="55">
        <v>8023</v>
      </c>
      <c r="C8041" s="55">
        <v>0</v>
      </c>
      <c r="D8041" s="55">
        <v>9634506.0150415432</v>
      </c>
      <c r="E8041" s="55">
        <v>0</v>
      </c>
      <c r="F8041" s="55">
        <v>0</v>
      </c>
      <c r="G8041" s="55">
        <v>0</v>
      </c>
      <c r="H8041" s="55">
        <v>0</v>
      </c>
      <c r="I8041" s="55">
        <v>0</v>
      </c>
      <c r="J8041" s="55">
        <v>0</v>
      </c>
      <c r="K8041" s="55">
        <v>0</v>
      </c>
      <c r="L8041" s="55">
        <v>9440408.5422075801</v>
      </c>
      <c r="M8041" s="56">
        <v>19074914.557249125</v>
      </c>
    </row>
    <row r="8042" spans="1:13" x14ac:dyDescent="0.4">
      <c r="A8042" s="51"/>
      <c r="B8042" s="52">
        <v>8024</v>
      </c>
      <c r="C8042" s="52">
        <v>0</v>
      </c>
      <c r="D8042" s="52">
        <v>0</v>
      </c>
      <c r="E8042" s="52">
        <v>0</v>
      </c>
      <c r="F8042" s="52">
        <v>0</v>
      </c>
      <c r="G8042" s="52">
        <v>0</v>
      </c>
      <c r="H8042" s="52">
        <v>0</v>
      </c>
      <c r="I8042" s="52">
        <v>0</v>
      </c>
      <c r="J8042" s="52">
        <v>0</v>
      </c>
      <c r="K8042" s="52">
        <v>0</v>
      </c>
      <c r="L8042" s="52">
        <v>0</v>
      </c>
      <c r="M8042" s="53">
        <v>42657669.692250378</v>
      </c>
    </row>
    <row r="8043" spans="1:13" x14ac:dyDescent="0.4">
      <c r="A8043" s="54"/>
      <c r="B8043" s="55">
        <v>8025</v>
      </c>
      <c r="C8043" s="55">
        <v>0</v>
      </c>
      <c r="D8043" s="55">
        <v>0</v>
      </c>
      <c r="E8043" s="55">
        <v>0</v>
      </c>
      <c r="F8043" s="55">
        <v>0</v>
      </c>
      <c r="G8043" s="55">
        <v>0</v>
      </c>
      <c r="H8043" s="55">
        <v>35628441.789734274</v>
      </c>
      <c r="I8043" s="55">
        <v>0</v>
      </c>
      <c r="J8043" s="55">
        <v>52440820.918109007</v>
      </c>
      <c r="K8043" s="55">
        <v>0</v>
      </c>
      <c r="L8043" s="55">
        <v>0</v>
      </c>
      <c r="M8043" s="56">
        <v>35628441.789734274</v>
      </c>
    </row>
    <row r="8044" spans="1:13" x14ac:dyDescent="0.4">
      <c r="A8044" s="51"/>
      <c r="B8044" s="52">
        <v>8026</v>
      </c>
      <c r="C8044" s="52">
        <v>0</v>
      </c>
      <c r="D8044" s="52">
        <v>0</v>
      </c>
      <c r="E8044" s="52">
        <v>0</v>
      </c>
      <c r="F8044" s="52">
        <v>0</v>
      </c>
      <c r="G8044" s="52">
        <v>0</v>
      </c>
      <c r="H8044" s="52">
        <v>0</v>
      </c>
      <c r="I8044" s="52">
        <v>0</v>
      </c>
      <c r="J8044" s="52">
        <v>0</v>
      </c>
      <c r="K8044" s="52">
        <v>0</v>
      </c>
      <c r="L8044" s="52">
        <v>0</v>
      </c>
      <c r="M8044" s="53">
        <v>0</v>
      </c>
    </row>
    <row r="8045" spans="1:13" x14ac:dyDescent="0.4">
      <c r="A8045" s="54"/>
      <c r="B8045" s="55">
        <v>8027</v>
      </c>
      <c r="C8045" s="55">
        <v>0</v>
      </c>
      <c r="D8045" s="55">
        <v>0</v>
      </c>
      <c r="E8045" s="55">
        <v>0</v>
      </c>
      <c r="F8045" s="55">
        <v>0</v>
      </c>
      <c r="G8045" s="55">
        <v>0</v>
      </c>
      <c r="H8045" s="55">
        <v>0</v>
      </c>
      <c r="I8045" s="55">
        <v>0</v>
      </c>
      <c r="J8045" s="55">
        <v>0</v>
      </c>
      <c r="K8045" s="55">
        <v>0</v>
      </c>
      <c r="L8045" s="55">
        <v>0</v>
      </c>
      <c r="M8045" s="56">
        <v>5961012.2520965301</v>
      </c>
    </row>
    <row r="8046" spans="1:13" x14ac:dyDescent="0.4">
      <c r="A8046" s="51"/>
      <c r="B8046" s="52">
        <v>8028</v>
      </c>
      <c r="C8046" s="52">
        <v>11015909.925314857</v>
      </c>
      <c r="D8046" s="52">
        <v>0</v>
      </c>
      <c r="E8046" s="52">
        <v>0</v>
      </c>
      <c r="F8046" s="52">
        <v>0</v>
      </c>
      <c r="G8046" s="52">
        <v>0</v>
      </c>
      <c r="H8046" s="52">
        <v>0</v>
      </c>
      <c r="I8046" s="52">
        <v>0</v>
      </c>
      <c r="J8046" s="52">
        <v>0</v>
      </c>
      <c r="K8046" s="52">
        <v>0</v>
      </c>
      <c r="L8046" s="52">
        <v>0</v>
      </c>
      <c r="M8046" s="53">
        <v>28648506.91840272</v>
      </c>
    </row>
    <row r="8047" spans="1:13" x14ac:dyDescent="0.4">
      <c r="A8047" s="54"/>
      <c r="B8047" s="55">
        <v>8029</v>
      </c>
      <c r="C8047" s="55">
        <v>0</v>
      </c>
      <c r="D8047" s="55">
        <v>0</v>
      </c>
      <c r="E8047" s="55">
        <v>31466472.27301221</v>
      </c>
      <c r="F8047" s="55">
        <v>0</v>
      </c>
      <c r="G8047" s="55">
        <v>0</v>
      </c>
      <c r="H8047" s="55">
        <v>0</v>
      </c>
      <c r="I8047" s="55">
        <v>0</v>
      </c>
      <c r="J8047" s="55">
        <v>0</v>
      </c>
      <c r="K8047" s="55">
        <v>0</v>
      </c>
      <c r="L8047" s="55">
        <v>0</v>
      </c>
      <c r="M8047" s="56">
        <v>31466472.27301221</v>
      </c>
    </row>
    <row r="8048" spans="1:13" x14ac:dyDescent="0.4">
      <c r="A8048" s="51"/>
      <c r="B8048" s="52">
        <v>8030</v>
      </c>
      <c r="C8048" s="52">
        <v>0</v>
      </c>
      <c r="D8048" s="52">
        <v>28907631.426639188</v>
      </c>
      <c r="E8048" s="52">
        <v>0</v>
      </c>
      <c r="F8048" s="52">
        <v>0</v>
      </c>
      <c r="G8048" s="52">
        <v>0</v>
      </c>
      <c r="H8048" s="52">
        <v>0</v>
      </c>
      <c r="I8048" s="52">
        <v>0</v>
      </c>
      <c r="J8048" s="52">
        <v>0</v>
      </c>
      <c r="K8048" s="52">
        <v>0</v>
      </c>
      <c r="L8048" s="52">
        <v>0</v>
      </c>
      <c r="M8048" s="53">
        <v>35209080.321834818</v>
      </c>
    </row>
    <row r="8049" spans="1:13" x14ac:dyDescent="0.4">
      <c r="A8049" s="54"/>
      <c r="B8049" s="55">
        <v>8031</v>
      </c>
      <c r="C8049" s="55">
        <v>0</v>
      </c>
      <c r="D8049" s="55">
        <v>0</v>
      </c>
      <c r="E8049" s="55">
        <v>0</v>
      </c>
      <c r="F8049" s="55">
        <v>0</v>
      </c>
      <c r="G8049" s="55">
        <v>6805831.9088129271</v>
      </c>
      <c r="H8049" s="55">
        <v>214613243.76945823</v>
      </c>
      <c r="I8049" s="55">
        <v>0</v>
      </c>
      <c r="J8049" s="55">
        <v>0</v>
      </c>
      <c r="K8049" s="55">
        <v>0</v>
      </c>
      <c r="L8049" s="55">
        <v>0</v>
      </c>
      <c r="M8049" s="56">
        <v>221419075.67827117</v>
      </c>
    </row>
    <row r="8050" spans="1:13" x14ac:dyDescent="0.4">
      <c r="A8050" s="51"/>
      <c r="B8050" s="52">
        <v>8032</v>
      </c>
      <c r="C8050" s="52">
        <v>0</v>
      </c>
      <c r="D8050" s="52">
        <v>0</v>
      </c>
      <c r="E8050" s="52">
        <v>0</v>
      </c>
      <c r="F8050" s="52">
        <v>0</v>
      </c>
      <c r="G8050" s="52">
        <v>0</v>
      </c>
      <c r="H8050" s="52">
        <v>0</v>
      </c>
      <c r="I8050" s="52">
        <v>0</v>
      </c>
      <c r="J8050" s="52">
        <v>0</v>
      </c>
      <c r="K8050" s="52">
        <v>0</v>
      </c>
      <c r="L8050" s="52">
        <v>0</v>
      </c>
      <c r="M8050" s="53">
        <v>0</v>
      </c>
    </row>
    <row r="8051" spans="1:13" x14ac:dyDescent="0.4">
      <c r="A8051" s="54"/>
      <c r="B8051" s="55">
        <v>8033</v>
      </c>
      <c r="C8051" s="55">
        <v>0</v>
      </c>
      <c r="D8051" s="55">
        <v>0</v>
      </c>
      <c r="E8051" s="55">
        <v>0</v>
      </c>
      <c r="F8051" s="55">
        <v>0</v>
      </c>
      <c r="G8051" s="55">
        <v>9913129.2682091426</v>
      </c>
      <c r="H8051" s="55">
        <v>0</v>
      </c>
      <c r="I8051" s="55">
        <v>0</v>
      </c>
      <c r="J8051" s="55">
        <v>9537962.0284822471</v>
      </c>
      <c r="K8051" s="55">
        <v>6558657.4198937137</v>
      </c>
      <c r="L8051" s="55">
        <v>0</v>
      </c>
      <c r="M8051" s="56">
        <v>16471786.688102856</v>
      </c>
    </row>
    <row r="8052" spans="1:13" x14ac:dyDescent="0.4">
      <c r="A8052" s="51"/>
      <c r="B8052" s="52">
        <v>8034</v>
      </c>
      <c r="C8052" s="52">
        <v>7112134.1096354499</v>
      </c>
      <c r="D8052" s="52">
        <v>682789688.71675706</v>
      </c>
      <c r="E8052" s="52">
        <v>0</v>
      </c>
      <c r="F8052" s="52">
        <v>22002413.262351576</v>
      </c>
      <c r="G8052" s="52">
        <v>0</v>
      </c>
      <c r="H8052" s="52">
        <v>0</v>
      </c>
      <c r="I8052" s="52">
        <v>0</v>
      </c>
      <c r="J8052" s="52">
        <v>0</v>
      </c>
      <c r="K8052" s="52">
        <v>0</v>
      </c>
      <c r="L8052" s="52">
        <v>0</v>
      </c>
      <c r="M8052" s="53">
        <v>711904236.08874416</v>
      </c>
    </row>
    <row r="8053" spans="1:13" x14ac:dyDescent="0.4">
      <c r="A8053" s="54"/>
      <c r="B8053" s="55">
        <v>8035</v>
      </c>
      <c r="C8053" s="55">
        <v>0</v>
      </c>
      <c r="D8053" s="55">
        <v>0</v>
      </c>
      <c r="E8053" s="55">
        <v>0</v>
      </c>
      <c r="F8053" s="55">
        <v>0</v>
      </c>
      <c r="G8053" s="55">
        <v>0</v>
      </c>
      <c r="H8053" s="55">
        <v>6228963.7582203941</v>
      </c>
      <c r="I8053" s="55">
        <v>0</v>
      </c>
      <c r="J8053" s="55">
        <v>5789037.6802996742</v>
      </c>
      <c r="K8053" s="55">
        <v>0</v>
      </c>
      <c r="L8053" s="55">
        <v>0</v>
      </c>
      <c r="M8053" s="56">
        <v>53134698.947862662</v>
      </c>
    </row>
    <row r="8054" spans="1:13" x14ac:dyDescent="0.4">
      <c r="A8054" s="51"/>
      <c r="B8054" s="52">
        <v>8036</v>
      </c>
      <c r="C8054" s="52">
        <v>0</v>
      </c>
      <c r="D8054" s="52">
        <v>0</v>
      </c>
      <c r="E8054" s="52">
        <v>0</v>
      </c>
      <c r="F8054" s="52">
        <v>0</v>
      </c>
      <c r="G8054" s="52">
        <v>0</v>
      </c>
      <c r="H8054" s="52">
        <v>6043690.0460693501</v>
      </c>
      <c r="I8054" s="52">
        <v>0</v>
      </c>
      <c r="J8054" s="52">
        <v>0</v>
      </c>
      <c r="K8054" s="52">
        <v>0</v>
      </c>
      <c r="L8054" s="52">
        <v>0</v>
      </c>
      <c r="M8054" s="53">
        <v>6043690.0460693501</v>
      </c>
    </row>
    <row r="8055" spans="1:13" x14ac:dyDescent="0.4">
      <c r="A8055" s="54"/>
      <c r="B8055" s="55">
        <v>8037</v>
      </c>
      <c r="C8055" s="55">
        <v>0</v>
      </c>
      <c r="D8055" s="55">
        <v>0</v>
      </c>
      <c r="E8055" s="55">
        <v>0</v>
      </c>
      <c r="F8055" s="55">
        <v>0</v>
      </c>
      <c r="G8055" s="55">
        <v>0</v>
      </c>
      <c r="H8055" s="55">
        <v>0</v>
      </c>
      <c r="I8055" s="55">
        <v>0</v>
      </c>
      <c r="J8055" s="55">
        <v>7187709.3108523348</v>
      </c>
      <c r="K8055" s="55">
        <v>0</v>
      </c>
      <c r="L8055" s="55">
        <v>0</v>
      </c>
      <c r="M8055" s="56">
        <v>0</v>
      </c>
    </row>
    <row r="8056" spans="1:13" x14ac:dyDescent="0.4">
      <c r="A8056" s="51"/>
      <c r="B8056" s="52">
        <v>8038</v>
      </c>
      <c r="C8056" s="52">
        <v>0</v>
      </c>
      <c r="D8056" s="52">
        <v>0</v>
      </c>
      <c r="E8056" s="52">
        <v>0</v>
      </c>
      <c r="F8056" s="52">
        <v>0</v>
      </c>
      <c r="G8056" s="52">
        <v>23305869.103040565</v>
      </c>
      <c r="H8056" s="52">
        <v>0</v>
      </c>
      <c r="I8056" s="52">
        <v>0</v>
      </c>
      <c r="J8056" s="52">
        <v>0</v>
      </c>
      <c r="K8056" s="52">
        <v>0</v>
      </c>
      <c r="L8056" s="52">
        <v>21850639.14765605</v>
      </c>
      <c r="M8056" s="53">
        <v>45156508.250696614</v>
      </c>
    </row>
    <row r="8057" spans="1:13" x14ac:dyDescent="0.4">
      <c r="A8057" s="54"/>
      <c r="B8057" s="55">
        <v>8039</v>
      </c>
      <c r="C8057" s="55">
        <v>11259466.499142457</v>
      </c>
      <c r="D8057" s="55">
        <v>0</v>
      </c>
      <c r="E8057" s="55">
        <v>0</v>
      </c>
      <c r="F8057" s="55">
        <v>0</v>
      </c>
      <c r="G8057" s="55">
        <v>0</v>
      </c>
      <c r="H8057" s="55">
        <v>0</v>
      </c>
      <c r="I8057" s="55">
        <v>9042561.8997496162</v>
      </c>
      <c r="J8057" s="55">
        <v>0</v>
      </c>
      <c r="K8057" s="55">
        <v>10586011.146342171</v>
      </c>
      <c r="L8057" s="55">
        <v>0</v>
      </c>
      <c r="M8057" s="56">
        <v>30888039.545234248</v>
      </c>
    </row>
    <row r="8058" spans="1:13" x14ac:dyDescent="0.4">
      <c r="A8058" s="51"/>
      <c r="B8058" s="52">
        <v>8040</v>
      </c>
      <c r="C8058" s="52">
        <v>0</v>
      </c>
      <c r="D8058" s="52">
        <v>0</v>
      </c>
      <c r="E8058" s="52">
        <v>0</v>
      </c>
      <c r="F8058" s="52">
        <v>0</v>
      </c>
      <c r="G8058" s="52">
        <v>0</v>
      </c>
      <c r="H8058" s="52">
        <v>0</v>
      </c>
      <c r="I8058" s="52">
        <v>0</v>
      </c>
      <c r="J8058" s="52">
        <v>0</v>
      </c>
      <c r="K8058" s="52">
        <v>0</v>
      </c>
      <c r="L8058" s="52">
        <v>0</v>
      </c>
      <c r="M8058" s="53">
        <v>0</v>
      </c>
    </row>
    <row r="8059" spans="1:13" x14ac:dyDescent="0.4">
      <c r="A8059" s="54"/>
      <c r="B8059" s="55">
        <v>8041</v>
      </c>
      <c r="C8059" s="55">
        <v>0</v>
      </c>
      <c r="D8059" s="55">
        <v>0</v>
      </c>
      <c r="E8059" s="55">
        <v>0</v>
      </c>
      <c r="F8059" s="55">
        <v>0</v>
      </c>
      <c r="G8059" s="55">
        <v>0</v>
      </c>
      <c r="H8059" s="55">
        <v>0</v>
      </c>
      <c r="I8059" s="55">
        <v>0</v>
      </c>
      <c r="J8059" s="55">
        <v>0</v>
      </c>
      <c r="K8059" s="55">
        <v>0</v>
      </c>
      <c r="L8059" s="55">
        <v>0</v>
      </c>
      <c r="M8059" s="56">
        <v>0</v>
      </c>
    </row>
    <row r="8060" spans="1:13" x14ac:dyDescent="0.4">
      <c r="A8060" s="51"/>
      <c r="B8060" s="52">
        <v>8042</v>
      </c>
      <c r="C8060" s="52">
        <v>0</v>
      </c>
      <c r="D8060" s="52">
        <v>5843652.7828717921</v>
      </c>
      <c r="E8060" s="52">
        <v>0</v>
      </c>
      <c r="F8060" s="52">
        <v>0</v>
      </c>
      <c r="G8060" s="52">
        <v>0</v>
      </c>
      <c r="H8060" s="52">
        <v>0</v>
      </c>
      <c r="I8060" s="52">
        <v>0</v>
      </c>
      <c r="J8060" s="52">
        <v>0</v>
      </c>
      <c r="K8060" s="52">
        <v>0</v>
      </c>
      <c r="L8060" s="52">
        <v>0</v>
      </c>
      <c r="M8060" s="53">
        <v>15955021.177277789</v>
      </c>
    </row>
    <row r="8061" spans="1:13" x14ac:dyDescent="0.4">
      <c r="A8061" s="54"/>
      <c r="B8061" s="55">
        <v>8043</v>
      </c>
      <c r="C8061" s="55">
        <v>0</v>
      </c>
      <c r="D8061" s="55">
        <v>0</v>
      </c>
      <c r="E8061" s="55">
        <v>0</v>
      </c>
      <c r="F8061" s="55">
        <v>0</v>
      </c>
      <c r="G8061" s="55">
        <v>0</v>
      </c>
      <c r="H8061" s="55">
        <v>0</v>
      </c>
      <c r="I8061" s="55">
        <v>0</v>
      </c>
      <c r="J8061" s="55">
        <v>0</v>
      </c>
      <c r="K8061" s="55">
        <v>0</v>
      </c>
      <c r="L8061" s="55">
        <v>0</v>
      </c>
      <c r="M8061" s="56">
        <v>0</v>
      </c>
    </row>
    <row r="8062" spans="1:13" x14ac:dyDescent="0.4">
      <c r="A8062" s="51"/>
      <c r="B8062" s="52">
        <v>8044</v>
      </c>
      <c r="C8062" s="52">
        <v>0</v>
      </c>
      <c r="D8062" s="52">
        <v>0</v>
      </c>
      <c r="E8062" s="52">
        <v>0</v>
      </c>
      <c r="F8062" s="52">
        <v>0</v>
      </c>
      <c r="G8062" s="52">
        <v>0</v>
      </c>
      <c r="H8062" s="52">
        <v>0</v>
      </c>
      <c r="I8062" s="52">
        <v>0</v>
      </c>
      <c r="J8062" s="52">
        <v>0</v>
      </c>
      <c r="K8062" s="52">
        <v>0</v>
      </c>
      <c r="L8062" s="52">
        <v>0</v>
      </c>
      <c r="M8062" s="53">
        <v>0</v>
      </c>
    </row>
    <row r="8063" spans="1:13" x14ac:dyDescent="0.4">
      <c r="A8063" s="54"/>
      <c r="B8063" s="55">
        <v>8045</v>
      </c>
      <c r="C8063" s="55">
        <v>0</v>
      </c>
      <c r="D8063" s="55">
        <v>0</v>
      </c>
      <c r="E8063" s="55">
        <v>0</v>
      </c>
      <c r="F8063" s="55">
        <v>0</v>
      </c>
      <c r="G8063" s="55">
        <v>0</v>
      </c>
      <c r="H8063" s="55">
        <v>0</v>
      </c>
      <c r="I8063" s="55">
        <v>0</v>
      </c>
      <c r="J8063" s="55">
        <v>0</v>
      </c>
      <c r="K8063" s="55">
        <v>0</v>
      </c>
      <c r="L8063" s="55">
        <v>0</v>
      </c>
      <c r="M8063" s="56">
        <v>0</v>
      </c>
    </row>
    <row r="8064" spans="1:13" x14ac:dyDescent="0.4">
      <c r="A8064" s="51"/>
      <c r="B8064" s="52">
        <v>8046</v>
      </c>
      <c r="C8064" s="52">
        <v>0</v>
      </c>
      <c r="D8064" s="52">
        <v>0</v>
      </c>
      <c r="E8064" s="52">
        <v>0</v>
      </c>
      <c r="F8064" s="52">
        <v>0</v>
      </c>
      <c r="G8064" s="52">
        <v>0</v>
      </c>
      <c r="H8064" s="52">
        <v>0</v>
      </c>
      <c r="I8064" s="52">
        <v>0</v>
      </c>
      <c r="J8064" s="52">
        <v>0</v>
      </c>
      <c r="K8064" s="52">
        <v>15936072.252243068</v>
      </c>
      <c r="L8064" s="52">
        <v>7143659.0862531811</v>
      </c>
      <c r="M8064" s="53">
        <v>23079731.338496249</v>
      </c>
    </row>
    <row r="8065" spans="1:13" x14ac:dyDescent="0.4">
      <c r="A8065" s="54"/>
      <c r="B8065" s="55">
        <v>8047</v>
      </c>
      <c r="C8065" s="55">
        <v>0</v>
      </c>
      <c r="D8065" s="55">
        <v>0</v>
      </c>
      <c r="E8065" s="55">
        <v>0</v>
      </c>
      <c r="F8065" s="55">
        <v>0</v>
      </c>
      <c r="G8065" s="55">
        <v>0</v>
      </c>
      <c r="H8065" s="55">
        <v>0</v>
      </c>
      <c r="I8065" s="55">
        <v>0</v>
      </c>
      <c r="J8065" s="55">
        <v>0</v>
      </c>
      <c r="K8065" s="55">
        <v>0</v>
      </c>
      <c r="L8065" s="55">
        <v>0</v>
      </c>
      <c r="M8065" s="56">
        <v>0</v>
      </c>
    </row>
    <row r="8066" spans="1:13" x14ac:dyDescent="0.4">
      <c r="A8066" s="51"/>
      <c r="B8066" s="52">
        <v>8048</v>
      </c>
      <c r="C8066" s="52">
        <v>0</v>
      </c>
      <c r="D8066" s="52">
        <v>0</v>
      </c>
      <c r="E8066" s="52">
        <v>6613600.8940646183</v>
      </c>
      <c r="F8066" s="52">
        <v>58047540.509931877</v>
      </c>
      <c r="G8066" s="52">
        <v>6970296.3067051033</v>
      </c>
      <c r="H8066" s="52">
        <v>0</v>
      </c>
      <c r="I8066" s="52">
        <v>0</v>
      </c>
      <c r="J8066" s="52">
        <v>28472021.60832563</v>
      </c>
      <c r="K8066" s="52">
        <v>0</v>
      </c>
      <c r="L8066" s="52">
        <v>0</v>
      </c>
      <c r="M8066" s="53">
        <v>78837761.993804932</v>
      </c>
    </row>
    <row r="8067" spans="1:13" x14ac:dyDescent="0.4">
      <c r="A8067" s="54"/>
      <c r="B8067" s="55">
        <v>8049</v>
      </c>
      <c r="C8067" s="55">
        <v>5922651.5761459107</v>
      </c>
      <c r="D8067" s="55">
        <v>0</v>
      </c>
      <c r="E8067" s="55">
        <v>0</v>
      </c>
      <c r="F8067" s="55">
        <v>0</v>
      </c>
      <c r="G8067" s="55">
        <v>0</v>
      </c>
      <c r="H8067" s="55">
        <v>0</v>
      </c>
      <c r="I8067" s="55">
        <v>0</v>
      </c>
      <c r="J8067" s="55">
        <v>0</v>
      </c>
      <c r="K8067" s="55">
        <v>0</v>
      </c>
      <c r="L8067" s="55">
        <v>0</v>
      </c>
      <c r="M8067" s="56">
        <v>5922651.5761459107</v>
      </c>
    </row>
    <row r="8068" spans="1:13" x14ac:dyDescent="0.4">
      <c r="A8068" s="51"/>
      <c r="B8068" s="52">
        <v>8050</v>
      </c>
      <c r="C8068" s="52">
        <v>0</v>
      </c>
      <c r="D8068" s="52">
        <v>0</v>
      </c>
      <c r="E8068" s="52">
        <v>0</v>
      </c>
      <c r="F8068" s="52">
        <v>0</v>
      </c>
      <c r="G8068" s="52">
        <v>0</v>
      </c>
      <c r="H8068" s="52">
        <v>0</v>
      </c>
      <c r="I8068" s="52">
        <v>0</v>
      </c>
      <c r="J8068" s="52">
        <v>0</v>
      </c>
      <c r="K8068" s="52">
        <v>0</v>
      </c>
      <c r="L8068" s="52">
        <v>0</v>
      </c>
      <c r="M8068" s="53">
        <v>0</v>
      </c>
    </row>
    <row r="8069" spans="1:13" x14ac:dyDescent="0.4">
      <c r="A8069" s="54"/>
      <c r="B8069" s="55">
        <v>8051</v>
      </c>
      <c r="C8069" s="55">
        <v>0</v>
      </c>
      <c r="D8069" s="55">
        <v>0</v>
      </c>
      <c r="E8069" s="55">
        <v>0</v>
      </c>
      <c r="F8069" s="55">
        <v>0</v>
      </c>
      <c r="G8069" s="55">
        <v>0</v>
      </c>
      <c r="H8069" s="55">
        <v>0</v>
      </c>
      <c r="I8069" s="55">
        <v>0</v>
      </c>
      <c r="J8069" s="55">
        <v>0</v>
      </c>
      <c r="K8069" s="55">
        <v>0</v>
      </c>
      <c r="L8069" s="55">
        <v>0</v>
      </c>
      <c r="M8069" s="56">
        <v>0</v>
      </c>
    </row>
    <row r="8070" spans="1:13" x14ac:dyDescent="0.4">
      <c r="A8070" s="51"/>
      <c r="B8070" s="52">
        <v>8052</v>
      </c>
      <c r="C8070" s="52">
        <v>11609252.98148706</v>
      </c>
      <c r="D8070" s="52">
        <v>0</v>
      </c>
      <c r="E8070" s="52">
        <v>0</v>
      </c>
      <c r="F8070" s="52">
        <v>0</v>
      </c>
      <c r="G8070" s="52">
        <v>0</v>
      </c>
      <c r="H8070" s="52">
        <v>0</v>
      </c>
      <c r="I8070" s="52">
        <v>0</v>
      </c>
      <c r="J8070" s="52">
        <v>0</v>
      </c>
      <c r="K8070" s="52">
        <v>0</v>
      </c>
      <c r="L8070" s="52">
        <v>0</v>
      </c>
      <c r="M8070" s="53">
        <v>19506853.587335959</v>
      </c>
    </row>
    <row r="8071" spans="1:13" x14ac:dyDescent="0.4">
      <c r="A8071" s="54"/>
      <c r="B8071" s="55">
        <v>8053</v>
      </c>
      <c r="C8071" s="55">
        <v>0</v>
      </c>
      <c r="D8071" s="55">
        <v>0</v>
      </c>
      <c r="E8071" s="55">
        <v>0</v>
      </c>
      <c r="F8071" s="55">
        <v>0</v>
      </c>
      <c r="G8071" s="55">
        <v>0</v>
      </c>
      <c r="H8071" s="55">
        <v>0</v>
      </c>
      <c r="I8071" s="55">
        <v>0</v>
      </c>
      <c r="J8071" s="55">
        <v>0</v>
      </c>
      <c r="K8071" s="55">
        <v>0</v>
      </c>
      <c r="L8071" s="55">
        <v>0</v>
      </c>
      <c r="M8071" s="56">
        <v>0</v>
      </c>
    </row>
    <row r="8072" spans="1:13" x14ac:dyDescent="0.4">
      <c r="A8072" s="51"/>
      <c r="B8072" s="52">
        <v>8054</v>
      </c>
      <c r="C8072" s="52">
        <v>0</v>
      </c>
      <c r="D8072" s="52">
        <v>0</v>
      </c>
      <c r="E8072" s="52">
        <v>0</v>
      </c>
      <c r="F8072" s="52">
        <v>0</v>
      </c>
      <c r="G8072" s="52">
        <v>0</v>
      </c>
      <c r="H8072" s="52">
        <v>77885075.193006337</v>
      </c>
      <c r="I8072" s="52">
        <v>0</v>
      </c>
      <c r="J8072" s="52">
        <v>0</v>
      </c>
      <c r="K8072" s="52">
        <v>0</v>
      </c>
      <c r="L8072" s="52">
        <v>23988797.787906826</v>
      </c>
      <c r="M8072" s="53">
        <v>101873872.98091316</v>
      </c>
    </row>
    <row r="8073" spans="1:13" x14ac:dyDescent="0.4">
      <c r="A8073" s="54"/>
      <c r="B8073" s="55">
        <v>8055</v>
      </c>
      <c r="C8073" s="55">
        <v>0</v>
      </c>
      <c r="D8073" s="55">
        <v>0</v>
      </c>
      <c r="E8073" s="55">
        <v>0</v>
      </c>
      <c r="F8073" s="55">
        <v>0</v>
      </c>
      <c r="G8073" s="55">
        <v>0</v>
      </c>
      <c r="H8073" s="55">
        <v>0</v>
      </c>
      <c r="I8073" s="55">
        <v>0</v>
      </c>
      <c r="J8073" s="55">
        <v>0</v>
      </c>
      <c r="K8073" s="55">
        <v>0</v>
      </c>
      <c r="L8073" s="55">
        <v>0</v>
      </c>
      <c r="M8073" s="56">
        <v>0</v>
      </c>
    </row>
    <row r="8074" spans="1:13" x14ac:dyDescent="0.4">
      <c r="A8074" s="51"/>
      <c r="B8074" s="52">
        <v>8056</v>
      </c>
      <c r="C8074" s="52">
        <v>0</v>
      </c>
      <c r="D8074" s="52">
        <v>0</v>
      </c>
      <c r="E8074" s="52">
        <v>0</v>
      </c>
      <c r="F8074" s="52">
        <v>0</v>
      </c>
      <c r="G8074" s="52">
        <v>0</v>
      </c>
      <c r="H8074" s="52">
        <v>21921589.924455781</v>
      </c>
      <c r="I8074" s="52">
        <v>0</v>
      </c>
      <c r="J8074" s="52">
        <v>0</v>
      </c>
      <c r="K8074" s="52">
        <v>0</v>
      </c>
      <c r="L8074" s="52">
        <v>0</v>
      </c>
      <c r="M8074" s="53">
        <v>21921589.924455781</v>
      </c>
    </row>
    <row r="8075" spans="1:13" x14ac:dyDescent="0.4">
      <c r="A8075" s="54"/>
      <c r="B8075" s="55">
        <v>8057</v>
      </c>
      <c r="C8075" s="55">
        <v>6287685.7730473578</v>
      </c>
      <c r="D8075" s="55">
        <v>0</v>
      </c>
      <c r="E8075" s="55">
        <v>6748735.1092665168</v>
      </c>
      <c r="F8075" s="55">
        <v>0</v>
      </c>
      <c r="G8075" s="55">
        <v>0</v>
      </c>
      <c r="H8075" s="55">
        <v>0</v>
      </c>
      <c r="I8075" s="55">
        <v>10240005.316700794</v>
      </c>
      <c r="J8075" s="55">
        <v>7745691.0449299747</v>
      </c>
      <c r="K8075" s="55">
        <v>0</v>
      </c>
      <c r="L8075" s="55">
        <v>0</v>
      </c>
      <c r="M8075" s="56">
        <v>23276426.199014667</v>
      </c>
    </row>
    <row r="8076" spans="1:13" x14ac:dyDescent="0.4">
      <c r="A8076" s="51"/>
      <c r="B8076" s="52">
        <v>8058</v>
      </c>
      <c r="C8076" s="52">
        <v>0</v>
      </c>
      <c r="D8076" s="52">
        <v>0</v>
      </c>
      <c r="E8076" s="52">
        <v>0</v>
      </c>
      <c r="F8076" s="52">
        <v>6523505.13344335</v>
      </c>
      <c r="G8076" s="52">
        <v>0</v>
      </c>
      <c r="H8076" s="52">
        <v>0</v>
      </c>
      <c r="I8076" s="52">
        <v>0</v>
      </c>
      <c r="J8076" s="52">
        <v>0</v>
      </c>
      <c r="K8076" s="52">
        <v>0</v>
      </c>
      <c r="L8076" s="52">
        <v>0</v>
      </c>
      <c r="M8076" s="53">
        <v>6523505.13344335</v>
      </c>
    </row>
    <row r="8077" spans="1:13" x14ac:dyDescent="0.4">
      <c r="A8077" s="54"/>
      <c r="B8077" s="55">
        <v>8059</v>
      </c>
      <c r="C8077" s="55">
        <v>0</v>
      </c>
      <c r="D8077" s="55">
        <v>0</v>
      </c>
      <c r="E8077" s="55">
        <v>0</v>
      </c>
      <c r="F8077" s="55">
        <v>0</v>
      </c>
      <c r="G8077" s="55">
        <v>0</v>
      </c>
      <c r="H8077" s="55">
        <v>0</v>
      </c>
      <c r="I8077" s="55">
        <v>0</v>
      </c>
      <c r="J8077" s="55">
        <v>0</v>
      </c>
      <c r="K8077" s="55">
        <v>21244208.932848193</v>
      </c>
      <c r="L8077" s="55">
        <v>0</v>
      </c>
      <c r="M8077" s="56">
        <v>21244208.932848193</v>
      </c>
    </row>
    <row r="8078" spans="1:13" x14ac:dyDescent="0.4">
      <c r="A8078" s="51"/>
      <c r="B8078" s="52">
        <v>8060</v>
      </c>
      <c r="C8078" s="52">
        <v>0</v>
      </c>
      <c r="D8078" s="52">
        <v>0</v>
      </c>
      <c r="E8078" s="52">
        <v>0</v>
      </c>
      <c r="F8078" s="52">
        <v>0</v>
      </c>
      <c r="G8078" s="52">
        <v>7242981.53788043</v>
      </c>
      <c r="H8078" s="52">
        <v>0</v>
      </c>
      <c r="I8078" s="52">
        <v>0</v>
      </c>
      <c r="J8078" s="52">
        <v>0</v>
      </c>
      <c r="K8078" s="52">
        <v>0</v>
      </c>
      <c r="L8078" s="52">
        <v>0</v>
      </c>
      <c r="M8078" s="53">
        <v>7242981.53788043</v>
      </c>
    </row>
    <row r="8079" spans="1:13" x14ac:dyDescent="0.4">
      <c r="A8079" s="54"/>
      <c r="B8079" s="55">
        <v>8061</v>
      </c>
      <c r="C8079" s="55">
        <v>0</v>
      </c>
      <c r="D8079" s="55">
        <v>0</v>
      </c>
      <c r="E8079" s="55">
        <v>0</v>
      </c>
      <c r="F8079" s="55">
        <v>0</v>
      </c>
      <c r="G8079" s="55">
        <v>0</v>
      </c>
      <c r="H8079" s="55">
        <v>0</v>
      </c>
      <c r="I8079" s="55">
        <v>0</v>
      </c>
      <c r="J8079" s="55">
        <v>0</v>
      </c>
      <c r="K8079" s="55">
        <v>0</v>
      </c>
      <c r="L8079" s="55">
        <v>0</v>
      </c>
      <c r="M8079" s="56">
        <v>0</v>
      </c>
    </row>
    <row r="8080" spans="1:13" x14ac:dyDescent="0.4">
      <c r="A8080" s="51"/>
      <c r="B8080" s="52">
        <v>8062</v>
      </c>
      <c r="C8080" s="52">
        <v>0</v>
      </c>
      <c r="D8080" s="52">
        <v>0</v>
      </c>
      <c r="E8080" s="52">
        <v>0</v>
      </c>
      <c r="F8080" s="52">
        <v>0</v>
      </c>
      <c r="G8080" s="52">
        <v>0</v>
      </c>
      <c r="H8080" s="52">
        <v>0</v>
      </c>
      <c r="I8080" s="52">
        <v>0</v>
      </c>
      <c r="J8080" s="52">
        <v>0</v>
      </c>
      <c r="K8080" s="52">
        <v>0</v>
      </c>
      <c r="L8080" s="52">
        <v>0</v>
      </c>
      <c r="M8080" s="53">
        <v>0</v>
      </c>
    </row>
    <row r="8081" spans="1:13" x14ac:dyDescent="0.4">
      <c r="A8081" s="54"/>
      <c r="B8081" s="55">
        <v>8063</v>
      </c>
      <c r="C8081" s="55">
        <v>0</v>
      </c>
      <c r="D8081" s="55">
        <v>0</v>
      </c>
      <c r="E8081" s="55">
        <v>0</v>
      </c>
      <c r="F8081" s="55">
        <v>0</v>
      </c>
      <c r="G8081" s="55">
        <v>0</v>
      </c>
      <c r="H8081" s="55">
        <v>0</v>
      </c>
      <c r="I8081" s="55">
        <v>0</v>
      </c>
      <c r="J8081" s="55">
        <v>0</v>
      </c>
      <c r="K8081" s="55">
        <v>0</v>
      </c>
      <c r="L8081" s="55">
        <v>0</v>
      </c>
      <c r="M8081" s="56">
        <v>0</v>
      </c>
    </row>
    <row r="8082" spans="1:13" x14ac:dyDescent="0.4">
      <c r="A8082" s="51"/>
      <c r="B8082" s="52">
        <v>8064</v>
      </c>
      <c r="C8082" s="52">
        <v>0</v>
      </c>
      <c r="D8082" s="52">
        <v>11938667.493451998</v>
      </c>
      <c r="E8082" s="52">
        <v>0</v>
      </c>
      <c r="F8082" s="52">
        <v>0</v>
      </c>
      <c r="G8082" s="52">
        <v>0</v>
      </c>
      <c r="H8082" s="52">
        <v>0</v>
      </c>
      <c r="I8082" s="52">
        <v>0</v>
      </c>
      <c r="J8082" s="52">
        <v>0</v>
      </c>
      <c r="K8082" s="52">
        <v>44935108.001982547</v>
      </c>
      <c r="L8082" s="52">
        <v>0</v>
      </c>
      <c r="M8082" s="53">
        <v>56873775.495434545</v>
      </c>
    </row>
    <row r="8083" spans="1:13" x14ac:dyDescent="0.4">
      <c r="A8083" s="54"/>
      <c r="B8083" s="55">
        <v>8065</v>
      </c>
      <c r="C8083" s="55">
        <v>0</v>
      </c>
      <c r="D8083" s="55">
        <v>0</v>
      </c>
      <c r="E8083" s="55">
        <v>0</v>
      </c>
      <c r="F8083" s="55">
        <v>0</v>
      </c>
      <c r="G8083" s="55">
        <v>0</v>
      </c>
      <c r="H8083" s="55">
        <v>0</v>
      </c>
      <c r="I8083" s="55">
        <v>0</v>
      </c>
      <c r="J8083" s="55">
        <v>0</v>
      </c>
      <c r="K8083" s="55">
        <v>0</v>
      </c>
      <c r="L8083" s="55">
        <v>0</v>
      </c>
      <c r="M8083" s="56">
        <v>0</v>
      </c>
    </row>
    <row r="8084" spans="1:13" x14ac:dyDescent="0.4">
      <c r="A8084" s="51"/>
      <c r="B8084" s="52">
        <v>8066</v>
      </c>
      <c r="C8084" s="52">
        <v>7222313.6314078961</v>
      </c>
      <c r="D8084" s="52">
        <v>0</v>
      </c>
      <c r="E8084" s="52">
        <v>133180150.33546926</v>
      </c>
      <c r="F8084" s="52">
        <v>0</v>
      </c>
      <c r="G8084" s="52">
        <v>0</v>
      </c>
      <c r="H8084" s="52">
        <v>0</v>
      </c>
      <c r="I8084" s="52">
        <v>0</v>
      </c>
      <c r="J8084" s="52">
        <v>0</v>
      </c>
      <c r="K8084" s="52">
        <v>0</v>
      </c>
      <c r="L8084" s="52">
        <v>29552449.685663257</v>
      </c>
      <c r="M8084" s="53">
        <v>595435416.37253571</v>
      </c>
    </row>
    <row r="8085" spans="1:13" x14ac:dyDescent="0.4">
      <c r="A8085" s="54"/>
      <c r="B8085" s="55">
        <v>8067</v>
      </c>
      <c r="C8085" s="55">
        <v>0</v>
      </c>
      <c r="D8085" s="55">
        <v>0</v>
      </c>
      <c r="E8085" s="55">
        <v>0</v>
      </c>
      <c r="F8085" s="55">
        <v>0</v>
      </c>
      <c r="G8085" s="55">
        <v>0</v>
      </c>
      <c r="H8085" s="55">
        <v>0</v>
      </c>
      <c r="I8085" s="55">
        <v>38666958.699963816</v>
      </c>
      <c r="J8085" s="55">
        <v>0</v>
      </c>
      <c r="K8085" s="55">
        <v>38586745.924423791</v>
      </c>
      <c r="L8085" s="55">
        <v>0</v>
      </c>
      <c r="M8085" s="56">
        <v>77253704.624387607</v>
      </c>
    </row>
    <row r="8086" spans="1:13" x14ac:dyDescent="0.4">
      <c r="A8086" s="51"/>
      <c r="B8086" s="52">
        <v>8068</v>
      </c>
      <c r="C8086" s="52">
        <v>7178748.6471832544</v>
      </c>
      <c r="D8086" s="52">
        <v>0</v>
      </c>
      <c r="E8086" s="52">
        <v>0</v>
      </c>
      <c r="F8086" s="52">
        <v>0</v>
      </c>
      <c r="G8086" s="52">
        <v>39606451.369331136</v>
      </c>
      <c r="H8086" s="52">
        <v>0</v>
      </c>
      <c r="I8086" s="52">
        <v>0</v>
      </c>
      <c r="J8086" s="52">
        <v>0</v>
      </c>
      <c r="K8086" s="52">
        <v>0</v>
      </c>
      <c r="L8086" s="52">
        <v>0</v>
      </c>
      <c r="M8086" s="53">
        <v>46785200.016514391</v>
      </c>
    </row>
    <row r="8087" spans="1:13" x14ac:dyDescent="0.4">
      <c r="A8087" s="54"/>
      <c r="B8087" s="55">
        <v>8069</v>
      </c>
      <c r="C8087" s="55">
        <v>0</v>
      </c>
      <c r="D8087" s="55">
        <v>0</v>
      </c>
      <c r="E8087" s="55">
        <v>0</v>
      </c>
      <c r="F8087" s="55">
        <v>0</v>
      </c>
      <c r="G8087" s="55">
        <v>0</v>
      </c>
      <c r="H8087" s="55">
        <v>0</v>
      </c>
      <c r="I8087" s="55">
        <v>0</v>
      </c>
      <c r="J8087" s="55">
        <v>0</v>
      </c>
      <c r="K8087" s="55">
        <v>0</v>
      </c>
      <c r="L8087" s="55">
        <v>0</v>
      </c>
      <c r="M8087" s="56">
        <v>10749453.627257574</v>
      </c>
    </row>
    <row r="8088" spans="1:13" x14ac:dyDescent="0.4">
      <c r="A8088" s="51"/>
      <c r="B8088" s="52">
        <v>8070</v>
      </c>
      <c r="C8088" s="52">
        <v>7136533.8640364902</v>
      </c>
      <c r="D8088" s="52">
        <v>7138794.9558060961</v>
      </c>
      <c r="E8088" s="52">
        <v>84351410.61342214</v>
      </c>
      <c r="F8088" s="52">
        <v>0</v>
      </c>
      <c r="G8088" s="52">
        <v>13904663.235439222</v>
      </c>
      <c r="H8088" s="52">
        <v>142760969.07660642</v>
      </c>
      <c r="I8088" s="52">
        <v>0</v>
      </c>
      <c r="J8088" s="52">
        <v>0</v>
      </c>
      <c r="K8088" s="52">
        <v>8175725.4712654799</v>
      </c>
      <c r="L8088" s="52">
        <v>0</v>
      </c>
      <c r="M8088" s="53">
        <v>263468097.21657583</v>
      </c>
    </row>
    <row r="8089" spans="1:13" x14ac:dyDescent="0.4">
      <c r="A8089" s="54"/>
      <c r="B8089" s="55">
        <v>8071</v>
      </c>
      <c r="C8089" s="55">
        <v>0</v>
      </c>
      <c r="D8089" s="55">
        <v>0</v>
      </c>
      <c r="E8089" s="55">
        <v>0</v>
      </c>
      <c r="F8089" s="55">
        <v>0</v>
      </c>
      <c r="G8089" s="55">
        <v>0</v>
      </c>
      <c r="H8089" s="55">
        <v>0</v>
      </c>
      <c r="I8089" s="55">
        <v>0</v>
      </c>
      <c r="J8089" s="55">
        <v>0</v>
      </c>
      <c r="K8089" s="55">
        <v>0</v>
      </c>
      <c r="L8089" s="55">
        <v>43970338.426899441</v>
      </c>
      <c r="M8089" s="56">
        <v>43970338.426899441</v>
      </c>
    </row>
    <row r="8090" spans="1:13" x14ac:dyDescent="0.4">
      <c r="A8090" s="51"/>
      <c r="B8090" s="52">
        <v>8072</v>
      </c>
      <c r="C8090" s="52">
        <v>0</v>
      </c>
      <c r="D8090" s="52">
        <v>0</v>
      </c>
      <c r="E8090" s="52">
        <v>0</v>
      </c>
      <c r="F8090" s="52">
        <v>0</v>
      </c>
      <c r="G8090" s="52">
        <v>0</v>
      </c>
      <c r="H8090" s="52">
        <v>0</v>
      </c>
      <c r="I8090" s="52">
        <v>0</v>
      </c>
      <c r="J8090" s="52">
        <v>0</v>
      </c>
      <c r="K8090" s="52">
        <v>5879845.1182409199</v>
      </c>
      <c r="L8090" s="52">
        <v>14343276.876508417</v>
      </c>
      <c r="M8090" s="53">
        <v>20223121.994749337</v>
      </c>
    </row>
    <row r="8091" spans="1:13" x14ac:dyDescent="0.4">
      <c r="A8091" s="54"/>
      <c r="B8091" s="55">
        <v>8073</v>
      </c>
      <c r="C8091" s="55">
        <v>0</v>
      </c>
      <c r="D8091" s="55">
        <v>0</v>
      </c>
      <c r="E8091" s="55">
        <v>0</v>
      </c>
      <c r="F8091" s="55">
        <v>0</v>
      </c>
      <c r="G8091" s="55">
        <v>7660842.7962899711</v>
      </c>
      <c r="H8091" s="55">
        <v>0</v>
      </c>
      <c r="I8091" s="55">
        <v>0</v>
      </c>
      <c r="J8091" s="55">
        <v>0</v>
      </c>
      <c r="K8091" s="55">
        <v>0</v>
      </c>
      <c r="L8091" s="55">
        <v>0</v>
      </c>
      <c r="M8091" s="56">
        <v>7660842.7962899711</v>
      </c>
    </row>
    <row r="8092" spans="1:13" x14ac:dyDescent="0.4">
      <c r="A8092" s="51"/>
      <c r="B8092" s="52">
        <v>8074</v>
      </c>
      <c r="C8092" s="52">
        <v>0</v>
      </c>
      <c r="D8092" s="52">
        <v>0</v>
      </c>
      <c r="E8092" s="52">
        <v>10539550.985791661</v>
      </c>
      <c r="F8092" s="52">
        <v>5891857.473953709</v>
      </c>
      <c r="G8092" s="52">
        <v>0</v>
      </c>
      <c r="H8092" s="52">
        <v>0</v>
      </c>
      <c r="I8092" s="52">
        <v>0</v>
      </c>
      <c r="J8092" s="52">
        <v>0</v>
      </c>
      <c r="K8092" s="52">
        <v>23515898.664882228</v>
      </c>
      <c r="L8092" s="52">
        <v>0</v>
      </c>
      <c r="M8092" s="53">
        <v>51872615.115496047</v>
      </c>
    </row>
    <row r="8093" spans="1:13" x14ac:dyDescent="0.4">
      <c r="A8093" s="54"/>
      <c r="B8093" s="55">
        <v>8075</v>
      </c>
      <c r="C8093" s="55">
        <v>6176723.4364754539</v>
      </c>
      <c r="D8093" s="55">
        <v>0</v>
      </c>
      <c r="E8093" s="55">
        <v>0</v>
      </c>
      <c r="F8093" s="55">
        <v>0</v>
      </c>
      <c r="G8093" s="55">
        <v>10195546.066537457</v>
      </c>
      <c r="H8093" s="55">
        <v>0</v>
      </c>
      <c r="I8093" s="55">
        <v>0</v>
      </c>
      <c r="J8093" s="55">
        <v>0</v>
      </c>
      <c r="K8093" s="55">
        <v>0</v>
      </c>
      <c r="L8093" s="55">
        <v>0</v>
      </c>
      <c r="M8093" s="56">
        <v>16372269.50301291</v>
      </c>
    </row>
    <row r="8094" spans="1:13" x14ac:dyDescent="0.4">
      <c r="A8094" s="51"/>
      <c r="B8094" s="52">
        <v>8076</v>
      </c>
      <c r="C8094" s="52">
        <v>0</v>
      </c>
      <c r="D8094" s="52">
        <v>6615488.3496043244</v>
      </c>
      <c r="E8094" s="52">
        <v>0</v>
      </c>
      <c r="F8094" s="52">
        <v>0</v>
      </c>
      <c r="G8094" s="52">
        <v>0</v>
      </c>
      <c r="H8094" s="52">
        <v>0</v>
      </c>
      <c r="I8094" s="52">
        <v>0</v>
      </c>
      <c r="J8094" s="52">
        <v>0</v>
      </c>
      <c r="K8094" s="52">
        <v>0</v>
      </c>
      <c r="L8094" s="52">
        <v>0</v>
      </c>
      <c r="M8094" s="53">
        <v>6615488.3496043244</v>
      </c>
    </row>
    <row r="8095" spans="1:13" x14ac:dyDescent="0.4">
      <c r="A8095" s="54"/>
      <c r="B8095" s="55">
        <v>8077</v>
      </c>
      <c r="C8095" s="55">
        <v>0</v>
      </c>
      <c r="D8095" s="55">
        <v>5791944.336239323</v>
      </c>
      <c r="E8095" s="55">
        <v>6496943.4881551508</v>
      </c>
      <c r="F8095" s="55">
        <v>0</v>
      </c>
      <c r="G8095" s="55">
        <v>0</v>
      </c>
      <c r="H8095" s="55">
        <v>7787055.1572744669</v>
      </c>
      <c r="I8095" s="55">
        <v>0</v>
      </c>
      <c r="J8095" s="55">
        <v>0</v>
      </c>
      <c r="K8095" s="55">
        <v>0</v>
      </c>
      <c r="L8095" s="55">
        <v>0</v>
      </c>
      <c r="M8095" s="56">
        <v>20075942.981668945</v>
      </c>
    </row>
    <row r="8096" spans="1:13" x14ac:dyDescent="0.4">
      <c r="A8096" s="51"/>
      <c r="B8096" s="52">
        <v>8078</v>
      </c>
      <c r="C8096" s="52">
        <v>0</v>
      </c>
      <c r="D8096" s="52">
        <v>0</v>
      </c>
      <c r="E8096" s="52">
        <v>0</v>
      </c>
      <c r="F8096" s="52">
        <v>0</v>
      </c>
      <c r="G8096" s="52">
        <v>0</v>
      </c>
      <c r="H8096" s="52">
        <v>0</v>
      </c>
      <c r="I8096" s="52">
        <v>0</v>
      </c>
      <c r="J8096" s="52">
        <v>0</v>
      </c>
      <c r="K8096" s="52">
        <v>0</v>
      </c>
      <c r="L8096" s="52">
        <v>0</v>
      </c>
      <c r="M8096" s="53">
        <v>0</v>
      </c>
    </row>
    <row r="8097" spans="1:13" x14ac:dyDescent="0.4">
      <c r="A8097" s="54"/>
      <c r="B8097" s="55">
        <v>8079</v>
      </c>
      <c r="C8097" s="55">
        <v>0</v>
      </c>
      <c r="D8097" s="55">
        <v>0</v>
      </c>
      <c r="E8097" s="55">
        <v>0</v>
      </c>
      <c r="F8097" s="55">
        <v>0</v>
      </c>
      <c r="G8097" s="55">
        <v>0</v>
      </c>
      <c r="H8097" s="55">
        <v>0</v>
      </c>
      <c r="I8097" s="55">
        <v>0</v>
      </c>
      <c r="J8097" s="55">
        <v>0</v>
      </c>
      <c r="K8097" s="55">
        <v>0</v>
      </c>
      <c r="L8097" s="55">
        <v>0</v>
      </c>
      <c r="M8097" s="56">
        <v>0</v>
      </c>
    </row>
    <row r="8098" spans="1:13" x14ac:dyDescent="0.4">
      <c r="A8098" s="51"/>
      <c r="B8098" s="52">
        <v>8080</v>
      </c>
      <c r="C8098" s="52">
        <v>0</v>
      </c>
      <c r="D8098" s="52">
        <v>0</v>
      </c>
      <c r="E8098" s="52">
        <v>6620650.8928715605</v>
      </c>
      <c r="F8098" s="52">
        <v>0</v>
      </c>
      <c r="G8098" s="52">
        <v>138845533.77813339</v>
      </c>
      <c r="H8098" s="52">
        <v>0</v>
      </c>
      <c r="I8098" s="52">
        <v>6920958.4029452065</v>
      </c>
      <c r="J8098" s="52">
        <v>0</v>
      </c>
      <c r="K8098" s="52">
        <v>10353503.239382301</v>
      </c>
      <c r="L8098" s="52">
        <v>0</v>
      </c>
      <c r="M8098" s="53">
        <v>162740646.31333247</v>
      </c>
    </row>
    <row r="8099" spans="1:13" x14ac:dyDescent="0.4">
      <c r="A8099" s="54"/>
      <c r="B8099" s="55">
        <v>8081</v>
      </c>
      <c r="C8099" s="55">
        <v>0</v>
      </c>
      <c r="D8099" s="55">
        <v>0</v>
      </c>
      <c r="E8099" s="55">
        <v>0</v>
      </c>
      <c r="F8099" s="55">
        <v>0</v>
      </c>
      <c r="G8099" s="55">
        <v>0</v>
      </c>
      <c r="H8099" s="55">
        <v>0</v>
      </c>
      <c r="I8099" s="55">
        <v>0</v>
      </c>
      <c r="J8099" s="55">
        <v>0</v>
      </c>
      <c r="K8099" s="55">
        <v>0</v>
      </c>
      <c r="L8099" s="55">
        <v>35672161.425873809</v>
      </c>
      <c r="M8099" s="56">
        <v>35672161.425873809</v>
      </c>
    </row>
    <row r="8100" spans="1:13" x14ac:dyDescent="0.4">
      <c r="A8100" s="51"/>
      <c r="B8100" s="52">
        <v>8082</v>
      </c>
      <c r="C8100" s="52">
        <v>0</v>
      </c>
      <c r="D8100" s="52">
        <v>0</v>
      </c>
      <c r="E8100" s="52">
        <v>0</v>
      </c>
      <c r="F8100" s="52">
        <v>0</v>
      </c>
      <c r="G8100" s="52">
        <v>34118025.985861883</v>
      </c>
      <c r="H8100" s="52">
        <v>10053858.375559907</v>
      </c>
      <c r="I8100" s="52">
        <v>5819141.0498330044</v>
      </c>
      <c r="J8100" s="52">
        <v>7187925.1422297675</v>
      </c>
      <c r="K8100" s="52">
        <v>0</v>
      </c>
      <c r="L8100" s="52">
        <v>0</v>
      </c>
      <c r="M8100" s="53">
        <v>49991025.411254801</v>
      </c>
    </row>
    <row r="8101" spans="1:13" x14ac:dyDescent="0.4">
      <c r="A8101" s="54"/>
      <c r="B8101" s="55">
        <v>8083</v>
      </c>
      <c r="C8101" s="55">
        <v>0</v>
      </c>
      <c r="D8101" s="55">
        <v>0</v>
      </c>
      <c r="E8101" s="55">
        <v>10144171.232972547</v>
      </c>
      <c r="F8101" s="55">
        <v>0</v>
      </c>
      <c r="G8101" s="55">
        <v>0</v>
      </c>
      <c r="H8101" s="55">
        <v>0</v>
      </c>
      <c r="I8101" s="55">
        <v>0</v>
      </c>
      <c r="J8101" s="55">
        <v>0</v>
      </c>
      <c r="K8101" s="55">
        <v>18912400.602849603</v>
      </c>
      <c r="L8101" s="55">
        <v>51403218.537336275</v>
      </c>
      <c r="M8101" s="56">
        <v>80459790.373158425</v>
      </c>
    </row>
    <row r="8102" spans="1:13" x14ac:dyDescent="0.4">
      <c r="A8102" s="51"/>
      <c r="B8102" s="52">
        <v>8084</v>
      </c>
      <c r="C8102" s="52">
        <v>17077719.200258847</v>
      </c>
      <c r="D8102" s="52">
        <v>6262817.4846111359</v>
      </c>
      <c r="E8102" s="52">
        <v>0</v>
      </c>
      <c r="F8102" s="52">
        <v>0</v>
      </c>
      <c r="G8102" s="52">
        <v>0</v>
      </c>
      <c r="H8102" s="52">
        <v>0</v>
      </c>
      <c r="I8102" s="52">
        <v>0</v>
      </c>
      <c r="J8102" s="52">
        <v>0</v>
      </c>
      <c r="K8102" s="52">
        <v>0</v>
      </c>
      <c r="L8102" s="52">
        <v>5911069.7249351349</v>
      </c>
      <c r="M8102" s="53">
        <v>29251606.409805119</v>
      </c>
    </row>
    <row r="8103" spans="1:13" x14ac:dyDescent="0.4">
      <c r="A8103" s="54"/>
      <c r="B8103" s="55">
        <v>8085</v>
      </c>
      <c r="C8103" s="55">
        <v>0</v>
      </c>
      <c r="D8103" s="55">
        <v>6399307.2764718803</v>
      </c>
      <c r="E8103" s="55">
        <v>0</v>
      </c>
      <c r="F8103" s="55">
        <v>0</v>
      </c>
      <c r="G8103" s="55">
        <v>0</v>
      </c>
      <c r="H8103" s="55">
        <v>0</v>
      </c>
      <c r="I8103" s="55">
        <v>0</v>
      </c>
      <c r="J8103" s="55">
        <v>30316492.677100152</v>
      </c>
      <c r="K8103" s="55">
        <v>0</v>
      </c>
      <c r="L8103" s="55">
        <v>0</v>
      </c>
      <c r="M8103" s="56">
        <v>6399307.2764718803</v>
      </c>
    </row>
    <row r="8104" spans="1:13" x14ac:dyDescent="0.4">
      <c r="A8104" s="51"/>
      <c r="B8104" s="52">
        <v>8086</v>
      </c>
      <c r="C8104" s="52">
        <v>0</v>
      </c>
      <c r="D8104" s="52">
        <v>0</v>
      </c>
      <c r="E8104" s="52">
        <v>0</v>
      </c>
      <c r="F8104" s="52">
        <v>0</v>
      </c>
      <c r="G8104" s="52">
        <v>0</v>
      </c>
      <c r="H8104" s="52">
        <v>0</v>
      </c>
      <c r="I8104" s="52">
        <v>0</v>
      </c>
      <c r="J8104" s="52">
        <v>0</v>
      </c>
      <c r="K8104" s="52">
        <v>0</v>
      </c>
      <c r="L8104" s="52">
        <v>0</v>
      </c>
      <c r="M8104" s="53">
        <v>0</v>
      </c>
    </row>
    <row r="8105" spans="1:13" x14ac:dyDescent="0.4">
      <c r="A8105" s="54"/>
      <c r="B8105" s="55">
        <v>8087</v>
      </c>
      <c r="C8105" s="55">
        <v>0</v>
      </c>
      <c r="D8105" s="55">
        <v>445119404.26614559</v>
      </c>
      <c r="E8105" s="55">
        <v>0</v>
      </c>
      <c r="F8105" s="55">
        <v>0</v>
      </c>
      <c r="G8105" s="55">
        <v>0</v>
      </c>
      <c r="H8105" s="55">
        <v>0</v>
      </c>
      <c r="I8105" s="55">
        <v>0</v>
      </c>
      <c r="J8105" s="55">
        <v>27442202.825811405</v>
      </c>
      <c r="K8105" s="55">
        <v>0</v>
      </c>
      <c r="L8105" s="55">
        <v>0</v>
      </c>
      <c r="M8105" s="56">
        <v>445119404.26614559</v>
      </c>
    </row>
    <row r="8106" spans="1:13" x14ac:dyDescent="0.4">
      <c r="A8106" s="51"/>
      <c r="B8106" s="52">
        <v>8088</v>
      </c>
      <c r="C8106" s="52">
        <v>0</v>
      </c>
      <c r="D8106" s="52">
        <v>0</v>
      </c>
      <c r="E8106" s="52">
        <v>0</v>
      </c>
      <c r="F8106" s="52">
        <v>0</v>
      </c>
      <c r="G8106" s="52">
        <v>0</v>
      </c>
      <c r="H8106" s="52">
        <v>0</v>
      </c>
      <c r="I8106" s="52">
        <v>0</v>
      </c>
      <c r="J8106" s="52">
        <v>0</v>
      </c>
      <c r="K8106" s="52">
        <v>0</v>
      </c>
      <c r="L8106" s="52">
        <v>0</v>
      </c>
      <c r="M8106" s="53">
        <v>0</v>
      </c>
    </row>
    <row r="8107" spans="1:13" x14ac:dyDescent="0.4">
      <c r="A8107" s="54"/>
      <c r="B8107" s="55">
        <v>8089</v>
      </c>
      <c r="C8107" s="55">
        <v>0</v>
      </c>
      <c r="D8107" s="55">
        <v>37965996.088825777</v>
      </c>
      <c r="E8107" s="55">
        <v>0</v>
      </c>
      <c r="F8107" s="55">
        <v>0</v>
      </c>
      <c r="G8107" s="55">
        <v>0</v>
      </c>
      <c r="H8107" s="55">
        <v>0</v>
      </c>
      <c r="I8107" s="55">
        <v>0</v>
      </c>
      <c r="J8107" s="55">
        <v>19746380.097221956</v>
      </c>
      <c r="K8107" s="55">
        <v>0</v>
      </c>
      <c r="L8107" s="55">
        <v>23301781.298504919</v>
      </c>
      <c r="M8107" s="56">
        <v>61267777.387330696</v>
      </c>
    </row>
    <row r="8108" spans="1:13" x14ac:dyDescent="0.4">
      <c r="A8108" s="51"/>
      <c r="B8108" s="52">
        <v>8090</v>
      </c>
      <c r="C8108" s="52">
        <v>8461290.6245701108</v>
      </c>
      <c r="D8108" s="52">
        <v>0</v>
      </c>
      <c r="E8108" s="52">
        <v>0</v>
      </c>
      <c r="F8108" s="52">
        <v>0</v>
      </c>
      <c r="G8108" s="52">
        <v>0</v>
      </c>
      <c r="H8108" s="52">
        <v>5952869.8572741561</v>
      </c>
      <c r="I8108" s="52">
        <v>0</v>
      </c>
      <c r="J8108" s="52">
        <v>0</v>
      </c>
      <c r="K8108" s="52">
        <v>0</v>
      </c>
      <c r="L8108" s="52">
        <v>140092168.55305773</v>
      </c>
      <c r="M8108" s="53">
        <v>154506329.03490201</v>
      </c>
    </row>
    <row r="8109" spans="1:13" x14ac:dyDescent="0.4">
      <c r="A8109" s="54"/>
      <c r="B8109" s="55">
        <v>8091</v>
      </c>
      <c r="C8109" s="55">
        <v>0</v>
      </c>
      <c r="D8109" s="55">
        <v>0</v>
      </c>
      <c r="E8109" s="55">
        <v>8082847.7932583746</v>
      </c>
      <c r="F8109" s="55">
        <v>0</v>
      </c>
      <c r="G8109" s="55">
        <v>0</v>
      </c>
      <c r="H8109" s="55">
        <v>0</v>
      </c>
      <c r="I8109" s="55">
        <v>0</v>
      </c>
      <c r="J8109" s="55">
        <v>0</v>
      </c>
      <c r="K8109" s="55">
        <v>6380651.1548594479</v>
      </c>
      <c r="L8109" s="55">
        <v>0</v>
      </c>
      <c r="M8109" s="56">
        <v>14463498.948117822</v>
      </c>
    </row>
    <row r="8110" spans="1:13" x14ac:dyDescent="0.4">
      <c r="A8110" s="51"/>
      <c r="B8110" s="52">
        <v>8092</v>
      </c>
      <c r="C8110" s="52">
        <v>17994908.874551367</v>
      </c>
      <c r="D8110" s="52">
        <v>0</v>
      </c>
      <c r="E8110" s="52">
        <v>0</v>
      </c>
      <c r="F8110" s="52">
        <v>0</v>
      </c>
      <c r="G8110" s="52">
        <v>0</v>
      </c>
      <c r="H8110" s="52">
        <v>0</v>
      </c>
      <c r="I8110" s="52">
        <v>6519864.1974339653</v>
      </c>
      <c r="J8110" s="52">
        <v>0</v>
      </c>
      <c r="K8110" s="52">
        <v>0</v>
      </c>
      <c r="L8110" s="52">
        <v>0</v>
      </c>
      <c r="M8110" s="53">
        <v>24514773.071985334</v>
      </c>
    </row>
    <row r="8111" spans="1:13" x14ac:dyDescent="0.4">
      <c r="A8111" s="54"/>
      <c r="B8111" s="55">
        <v>8093</v>
      </c>
      <c r="C8111" s="55">
        <v>0</v>
      </c>
      <c r="D8111" s="55">
        <v>0</v>
      </c>
      <c r="E8111" s="55">
        <v>0</v>
      </c>
      <c r="F8111" s="55">
        <v>0</v>
      </c>
      <c r="G8111" s="55">
        <v>0</v>
      </c>
      <c r="H8111" s="55">
        <v>0</v>
      </c>
      <c r="I8111" s="55">
        <v>0</v>
      </c>
      <c r="J8111" s="55">
        <v>0</v>
      </c>
      <c r="K8111" s="55">
        <v>0</v>
      </c>
      <c r="L8111" s="55">
        <v>7941588.5632128436</v>
      </c>
      <c r="M8111" s="56">
        <v>7941588.5632128436</v>
      </c>
    </row>
    <row r="8112" spans="1:13" x14ac:dyDescent="0.4">
      <c r="A8112" s="51"/>
      <c r="B8112" s="52">
        <v>8094</v>
      </c>
      <c r="C8112" s="52">
        <v>0</v>
      </c>
      <c r="D8112" s="52">
        <v>0</v>
      </c>
      <c r="E8112" s="52">
        <v>0</v>
      </c>
      <c r="F8112" s="52">
        <v>15590972.341111364</v>
      </c>
      <c r="G8112" s="52">
        <v>0</v>
      </c>
      <c r="H8112" s="52">
        <v>0</v>
      </c>
      <c r="I8112" s="52">
        <v>0</v>
      </c>
      <c r="J8112" s="52">
        <v>0</v>
      </c>
      <c r="K8112" s="52">
        <v>0</v>
      </c>
      <c r="L8112" s="52">
        <v>0</v>
      </c>
      <c r="M8112" s="53">
        <v>15590972.341111364</v>
      </c>
    </row>
    <row r="8113" spans="1:13" x14ac:dyDescent="0.4">
      <c r="A8113" s="54"/>
      <c r="B8113" s="55">
        <v>8095</v>
      </c>
      <c r="C8113" s="55">
        <v>0</v>
      </c>
      <c r="D8113" s="55">
        <v>13133420.136780793</v>
      </c>
      <c r="E8113" s="55">
        <v>0</v>
      </c>
      <c r="F8113" s="55">
        <v>0</v>
      </c>
      <c r="G8113" s="55">
        <v>12873279.75214217</v>
      </c>
      <c r="H8113" s="55">
        <v>0</v>
      </c>
      <c r="I8113" s="55">
        <v>0</v>
      </c>
      <c r="J8113" s="55">
        <v>6270163.4025458563</v>
      </c>
      <c r="K8113" s="55">
        <v>0</v>
      </c>
      <c r="L8113" s="55">
        <v>27970075.957670413</v>
      </c>
      <c r="M8113" s="56">
        <v>53976775.84659338</v>
      </c>
    </row>
    <row r="8114" spans="1:13" x14ac:dyDescent="0.4">
      <c r="A8114" s="51"/>
      <c r="B8114" s="52">
        <v>8096</v>
      </c>
      <c r="C8114" s="52">
        <v>0</v>
      </c>
      <c r="D8114" s="52">
        <v>0</v>
      </c>
      <c r="E8114" s="52">
        <v>33039145.651861325</v>
      </c>
      <c r="F8114" s="52">
        <v>0</v>
      </c>
      <c r="G8114" s="52">
        <v>7040173.2339920253</v>
      </c>
      <c r="H8114" s="52">
        <v>0</v>
      </c>
      <c r="I8114" s="52">
        <v>0</v>
      </c>
      <c r="J8114" s="52">
        <v>0</v>
      </c>
      <c r="K8114" s="52">
        <v>0</v>
      </c>
      <c r="L8114" s="52">
        <v>0</v>
      </c>
      <c r="M8114" s="53">
        <v>40079318.88585335</v>
      </c>
    </row>
    <row r="8115" spans="1:13" x14ac:dyDescent="0.4">
      <c r="A8115" s="54"/>
      <c r="B8115" s="55">
        <v>8097</v>
      </c>
      <c r="C8115" s="55">
        <v>0</v>
      </c>
      <c r="D8115" s="55">
        <v>0</v>
      </c>
      <c r="E8115" s="55">
        <v>0</v>
      </c>
      <c r="F8115" s="55">
        <v>0</v>
      </c>
      <c r="G8115" s="55">
        <v>0</v>
      </c>
      <c r="H8115" s="55">
        <v>0</v>
      </c>
      <c r="I8115" s="55">
        <v>0</v>
      </c>
      <c r="J8115" s="55">
        <v>0</v>
      </c>
      <c r="K8115" s="55">
        <v>0</v>
      </c>
      <c r="L8115" s="55">
        <v>0</v>
      </c>
      <c r="M8115" s="56">
        <v>0</v>
      </c>
    </row>
    <row r="8116" spans="1:13" x14ac:dyDescent="0.4">
      <c r="A8116" s="51"/>
      <c r="B8116" s="52">
        <v>8098</v>
      </c>
      <c r="C8116" s="52">
        <v>0</v>
      </c>
      <c r="D8116" s="52">
        <v>0</v>
      </c>
      <c r="E8116" s="52">
        <v>18916647.527976997</v>
      </c>
      <c r="F8116" s="52">
        <v>0</v>
      </c>
      <c r="G8116" s="52">
        <v>0</v>
      </c>
      <c r="H8116" s="52">
        <v>0</v>
      </c>
      <c r="I8116" s="52">
        <v>0</v>
      </c>
      <c r="J8116" s="52">
        <v>0</v>
      </c>
      <c r="K8116" s="52">
        <v>0</v>
      </c>
      <c r="L8116" s="52">
        <v>0</v>
      </c>
      <c r="M8116" s="53">
        <v>18916647.527976997</v>
      </c>
    </row>
    <row r="8117" spans="1:13" x14ac:dyDescent="0.4">
      <c r="A8117" s="54"/>
      <c r="B8117" s="55">
        <v>8099</v>
      </c>
      <c r="C8117" s="55">
        <v>0</v>
      </c>
      <c r="D8117" s="55">
        <v>0</v>
      </c>
      <c r="E8117" s="55">
        <v>0</v>
      </c>
      <c r="F8117" s="55">
        <v>6119575.4374409374</v>
      </c>
      <c r="G8117" s="55">
        <v>0</v>
      </c>
      <c r="H8117" s="55">
        <v>0</v>
      </c>
      <c r="I8117" s="55">
        <v>0</v>
      </c>
      <c r="J8117" s="55">
        <v>0</v>
      </c>
      <c r="K8117" s="55">
        <v>0</v>
      </c>
      <c r="L8117" s="55">
        <v>0</v>
      </c>
      <c r="M8117" s="56">
        <v>6119575.4374409374</v>
      </c>
    </row>
    <row r="8118" spans="1:13" x14ac:dyDescent="0.4">
      <c r="A8118" s="51"/>
      <c r="B8118" s="52">
        <v>8100</v>
      </c>
      <c r="C8118" s="52">
        <v>0</v>
      </c>
      <c r="D8118" s="52">
        <v>0</v>
      </c>
      <c r="E8118" s="52">
        <v>0</v>
      </c>
      <c r="F8118" s="52">
        <v>0</v>
      </c>
      <c r="G8118" s="52">
        <v>0</v>
      </c>
      <c r="H8118" s="52">
        <v>0</v>
      </c>
      <c r="I8118" s="52">
        <v>311691710.83269864</v>
      </c>
      <c r="J8118" s="52">
        <v>0</v>
      </c>
      <c r="K8118" s="52">
        <v>0</v>
      </c>
      <c r="L8118" s="52">
        <v>7530590.5387545042</v>
      </c>
      <c r="M8118" s="53">
        <v>319222301.37145317</v>
      </c>
    </row>
    <row r="8119" spans="1:13" x14ac:dyDescent="0.4">
      <c r="A8119" s="54"/>
      <c r="B8119" s="55">
        <v>8101</v>
      </c>
      <c r="C8119" s="55">
        <v>0</v>
      </c>
      <c r="D8119" s="55">
        <v>0</v>
      </c>
      <c r="E8119" s="55">
        <v>0</v>
      </c>
      <c r="F8119" s="55">
        <v>0</v>
      </c>
      <c r="G8119" s="55">
        <v>0</v>
      </c>
      <c r="H8119" s="55">
        <v>0</v>
      </c>
      <c r="I8119" s="55">
        <v>0</v>
      </c>
      <c r="J8119" s="55">
        <v>0</v>
      </c>
      <c r="K8119" s="55">
        <v>0</v>
      </c>
      <c r="L8119" s="55">
        <v>8916922.4289388284</v>
      </c>
      <c r="M8119" s="56">
        <v>35310440.923265278</v>
      </c>
    </row>
    <row r="8120" spans="1:13" x14ac:dyDescent="0.4">
      <c r="A8120" s="51"/>
      <c r="B8120" s="52">
        <v>8102</v>
      </c>
      <c r="C8120" s="52">
        <v>0</v>
      </c>
      <c r="D8120" s="52">
        <v>0</v>
      </c>
      <c r="E8120" s="52">
        <v>0</v>
      </c>
      <c r="F8120" s="52">
        <v>0</v>
      </c>
      <c r="G8120" s="52">
        <v>0</v>
      </c>
      <c r="H8120" s="52">
        <v>0</v>
      </c>
      <c r="I8120" s="52">
        <v>8260500.8193514096</v>
      </c>
      <c r="J8120" s="52">
        <v>0</v>
      </c>
      <c r="K8120" s="52">
        <v>0</v>
      </c>
      <c r="L8120" s="52">
        <v>0</v>
      </c>
      <c r="M8120" s="53">
        <v>8260500.8193514096</v>
      </c>
    </row>
    <row r="8121" spans="1:13" x14ac:dyDescent="0.4">
      <c r="A8121" s="54"/>
      <c r="B8121" s="55">
        <v>8103</v>
      </c>
      <c r="C8121" s="55">
        <v>0</v>
      </c>
      <c r="D8121" s="55">
        <v>0</v>
      </c>
      <c r="E8121" s="55">
        <v>0</v>
      </c>
      <c r="F8121" s="55">
        <v>0</v>
      </c>
      <c r="G8121" s="55">
        <v>0</v>
      </c>
      <c r="H8121" s="55">
        <v>0</v>
      </c>
      <c r="I8121" s="55">
        <v>0</v>
      </c>
      <c r="J8121" s="55">
        <v>0</v>
      </c>
      <c r="K8121" s="55">
        <v>0</v>
      </c>
      <c r="L8121" s="55">
        <v>0</v>
      </c>
      <c r="M8121" s="56">
        <v>0</v>
      </c>
    </row>
    <row r="8122" spans="1:13" x14ac:dyDescent="0.4">
      <c r="A8122" s="51"/>
      <c r="B8122" s="52">
        <v>8104</v>
      </c>
      <c r="C8122" s="52">
        <v>0</v>
      </c>
      <c r="D8122" s="52">
        <v>0</v>
      </c>
      <c r="E8122" s="52">
        <v>0</v>
      </c>
      <c r="F8122" s="52">
        <v>13407641.669414768</v>
      </c>
      <c r="G8122" s="52">
        <v>0</v>
      </c>
      <c r="H8122" s="52">
        <v>79492721.145770371</v>
      </c>
      <c r="I8122" s="52">
        <v>0</v>
      </c>
      <c r="J8122" s="52">
        <v>0</v>
      </c>
      <c r="K8122" s="52">
        <v>0</v>
      </c>
      <c r="L8122" s="52">
        <v>9001455.9399118721</v>
      </c>
      <c r="M8122" s="53">
        <v>101901818.75509702</v>
      </c>
    </row>
    <row r="8123" spans="1:13" x14ac:dyDescent="0.4">
      <c r="A8123" s="54"/>
      <c r="B8123" s="55">
        <v>8105</v>
      </c>
      <c r="C8123" s="55">
        <v>16258180.076238194</v>
      </c>
      <c r="D8123" s="55">
        <v>0</v>
      </c>
      <c r="E8123" s="55">
        <v>0</v>
      </c>
      <c r="F8123" s="55">
        <v>6480421.8203106243</v>
      </c>
      <c r="G8123" s="55">
        <v>0</v>
      </c>
      <c r="H8123" s="55">
        <v>0</v>
      </c>
      <c r="I8123" s="55">
        <v>0</v>
      </c>
      <c r="J8123" s="55">
        <v>0</v>
      </c>
      <c r="K8123" s="55">
        <v>0</v>
      </c>
      <c r="L8123" s="55">
        <v>0</v>
      </c>
      <c r="M8123" s="56">
        <v>22738601.896548819</v>
      </c>
    </row>
    <row r="8124" spans="1:13" x14ac:dyDescent="0.4">
      <c r="A8124" s="51"/>
      <c r="B8124" s="52">
        <v>8106</v>
      </c>
      <c r="C8124" s="52">
        <v>0</v>
      </c>
      <c r="D8124" s="52">
        <v>0</v>
      </c>
      <c r="E8124" s="52">
        <v>0</v>
      </c>
      <c r="F8124" s="52">
        <v>0</v>
      </c>
      <c r="G8124" s="52">
        <v>0</v>
      </c>
      <c r="H8124" s="52">
        <v>0</v>
      </c>
      <c r="I8124" s="52">
        <v>0</v>
      </c>
      <c r="J8124" s="52">
        <v>0</v>
      </c>
      <c r="K8124" s="52">
        <v>0</v>
      </c>
      <c r="L8124" s="52">
        <v>0</v>
      </c>
      <c r="M8124" s="53">
        <v>0</v>
      </c>
    </row>
    <row r="8125" spans="1:13" x14ac:dyDescent="0.4">
      <c r="A8125" s="54"/>
      <c r="B8125" s="55">
        <v>8107</v>
      </c>
      <c r="C8125" s="55">
        <v>0</v>
      </c>
      <c r="D8125" s="55">
        <v>0</v>
      </c>
      <c r="E8125" s="55">
        <v>0</v>
      </c>
      <c r="F8125" s="55">
        <v>0</v>
      </c>
      <c r="G8125" s="55">
        <v>0</v>
      </c>
      <c r="H8125" s="55">
        <v>0</v>
      </c>
      <c r="I8125" s="55">
        <v>0</v>
      </c>
      <c r="J8125" s="55">
        <v>0</v>
      </c>
      <c r="K8125" s="55">
        <v>0</v>
      </c>
      <c r="L8125" s="55">
        <v>0</v>
      </c>
      <c r="M8125" s="56">
        <v>0</v>
      </c>
    </row>
    <row r="8126" spans="1:13" x14ac:dyDescent="0.4">
      <c r="A8126" s="51"/>
      <c r="B8126" s="52">
        <v>8108</v>
      </c>
      <c r="C8126" s="52">
        <v>0</v>
      </c>
      <c r="D8126" s="52">
        <v>0</v>
      </c>
      <c r="E8126" s="52">
        <v>0</v>
      </c>
      <c r="F8126" s="52">
        <v>0</v>
      </c>
      <c r="G8126" s="52">
        <v>0</v>
      </c>
      <c r="H8126" s="52">
        <v>0</v>
      </c>
      <c r="I8126" s="52">
        <v>0</v>
      </c>
      <c r="J8126" s="52">
        <v>0</v>
      </c>
      <c r="K8126" s="52">
        <v>0</v>
      </c>
      <c r="L8126" s="52">
        <v>11007965.032918381</v>
      </c>
      <c r="M8126" s="53">
        <v>21258894.449733146</v>
      </c>
    </row>
    <row r="8127" spans="1:13" x14ac:dyDescent="0.4">
      <c r="A8127" s="54"/>
      <c r="B8127" s="55">
        <v>8109</v>
      </c>
      <c r="C8127" s="55">
        <v>28238088.686411727</v>
      </c>
      <c r="D8127" s="55">
        <v>0</v>
      </c>
      <c r="E8127" s="55">
        <v>0</v>
      </c>
      <c r="F8127" s="55">
        <v>0</v>
      </c>
      <c r="G8127" s="55">
        <v>0</v>
      </c>
      <c r="H8127" s="55">
        <v>0</v>
      </c>
      <c r="I8127" s="55">
        <v>0</v>
      </c>
      <c r="J8127" s="55">
        <v>0</v>
      </c>
      <c r="K8127" s="55">
        <v>0</v>
      </c>
      <c r="L8127" s="55">
        <v>0</v>
      </c>
      <c r="M8127" s="56">
        <v>28238088.686411727</v>
      </c>
    </row>
    <row r="8128" spans="1:13" x14ac:dyDescent="0.4">
      <c r="A8128" s="51"/>
      <c r="B8128" s="52">
        <v>8110</v>
      </c>
      <c r="C8128" s="52">
        <v>0</v>
      </c>
      <c r="D8128" s="52">
        <v>0</v>
      </c>
      <c r="E8128" s="52">
        <v>0</v>
      </c>
      <c r="F8128" s="52">
        <v>0</v>
      </c>
      <c r="G8128" s="52">
        <v>0</v>
      </c>
      <c r="H8128" s="52">
        <v>0</v>
      </c>
      <c r="I8128" s="52">
        <v>0</v>
      </c>
      <c r="J8128" s="52">
        <v>0</v>
      </c>
      <c r="K8128" s="52">
        <v>0</v>
      </c>
      <c r="L8128" s="52">
        <v>40657927.57530266</v>
      </c>
      <c r="M8128" s="53">
        <v>40657927.57530266</v>
      </c>
    </row>
    <row r="8129" spans="1:13" x14ac:dyDescent="0.4">
      <c r="A8129" s="54"/>
      <c r="B8129" s="55">
        <v>8111</v>
      </c>
      <c r="C8129" s="55">
        <v>8176570.4298981251</v>
      </c>
      <c r="D8129" s="55">
        <v>0</v>
      </c>
      <c r="E8129" s="55">
        <v>0</v>
      </c>
      <c r="F8129" s="55">
        <v>352745398.00047791</v>
      </c>
      <c r="G8129" s="55">
        <v>0</v>
      </c>
      <c r="H8129" s="55">
        <v>0</v>
      </c>
      <c r="I8129" s="55">
        <v>0</v>
      </c>
      <c r="J8129" s="55">
        <v>0</v>
      </c>
      <c r="K8129" s="55">
        <v>15282234.495153654</v>
      </c>
      <c r="L8129" s="55">
        <v>0</v>
      </c>
      <c r="M8129" s="56">
        <v>376204202.92552978</v>
      </c>
    </row>
    <row r="8130" spans="1:13" x14ac:dyDescent="0.4">
      <c r="A8130" s="51"/>
      <c r="B8130" s="52">
        <v>8112</v>
      </c>
      <c r="C8130" s="52">
        <v>0</v>
      </c>
      <c r="D8130" s="52">
        <v>0</v>
      </c>
      <c r="E8130" s="52">
        <v>0</v>
      </c>
      <c r="F8130" s="52">
        <v>0</v>
      </c>
      <c r="G8130" s="52">
        <v>0</v>
      </c>
      <c r="H8130" s="52">
        <v>0</v>
      </c>
      <c r="I8130" s="52">
        <v>0</v>
      </c>
      <c r="J8130" s="52">
        <v>0</v>
      </c>
      <c r="K8130" s="52">
        <v>0</v>
      </c>
      <c r="L8130" s="52">
        <v>0</v>
      </c>
      <c r="M8130" s="53">
        <v>0</v>
      </c>
    </row>
    <row r="8131" spans="1:13" x14ac:dyDescent="0.4">
      <c r="A8131" s="54"/>
      <c r="B8131" s="55">
        <v>8113</v>
      </c>
      <c r="C8131" s="55">
        <v>0</v>
      </c>
      <c r="D8131" s="55">
        <v>0</v>
      </c>
      <c r="E8131" s="55">
        <v>0</v>
      </c>
      <c r="F8131" s="55">
        <v>106221139.28491774</v>
      </c>
      <c r="G8131" s="55">
        <v>0</v>
      </c>
      <c r="H8131" s="55">
        <v>0</v>
      </c>
      <c r="I8131" s="55">
        <v>0</v>
      </c>
      <c r="J8131" s="55">
        <v>0</v>
      </c>
      <c r="K8131" s="55">
        <v>0</v>
      </c>
      <c r="L8131" s="55">
        <v>0</v>
      </c>
      <c r="M8131" s="56">
        <v>106221139.28491774</v>
      </c>
    </row>
    <row r="8132" spans="1:13" x14ac:dyDescent="0.4">
      <c r="A8132" s="51"/>
      <c r="B8132" s="52">
        <v>8114</v>
      </c>
      <c r="C8132" s="52">
        <v>567767364.04835844</v>
      </c>
      <c r="D8132" s="52">
        <v>0</v>
      </c>
      <c r="E8132" s="52">
        <v>0</v>
      </c>
      <c r="F8132" s="52">
        <v>17010121.18270456</v>
      </c>
      <c r="G8132" s="52">
        <v>0</v>
      </c>
      <c r="H8132" s="52">
        <v>0</v>
      </c>
      <c r="I8132" s="52">
        <v>0</v>
      </c>
      <c r="J8132" s="52">
        <v>0</v>
      </c>
      <c r="K8132" s="52">
        <v>32446473.650795404</v>
      </c>
      <c r="L8132" s="52">
        <v>0</v>
      </c>
      <c r="M8132" s="53">
        <v>617223958.88185847</v>
      </c>
    </row>
    <row r="8133" spans="1:13" x14ac:dyDescent="0.4">
      <c r="A8133" s="54"/>
      <c r="B8133" s="55">
        <v>8115</v>
      </c>
      <c r="C8133" s="55">
        <v>0</v>
      </c>
      <c r="D8133" s="55">
        <v>0</v>
      </c>
      <c r="E8133" s="55">
        <v>0</v>
      </c>
      <c r="F8133" s="55">
        <v>0</v>
      </c>
      <c r="G8133" s="55">
        <v>0</v>
      </c>
      <c r="H8133" s="55">
        <v>0</v>
      </c>
      <c r="I8133" s="55">
        <v>0</v>
      </c>
      <c r="J8133" s="55">
        <v>0</v>
      </c>
      <c r="K8133" s="55">
        <v>0</v>
      </c>
      <c r="L8133" s="55">
        <v>0</v>
      </c>
      <c r="M8133" s="56">
        <v>8885106.9818853401</v>
      </c>
    </row>
    <row r="8134" spans="1:13" x14ac:dyDescent="0.4">
      <c r="A8134" s="51"/>
      <c r="B8134" s="52">
        <v>8116</v>
      </c>
      <c r="C8134" s="52">
        <v>0</v>
      </c>
      <c r="D8134" s="52">
        <v>0</v>
      </c>
      <c r="E8134" s="52">
        <v>25906443.55489023</v>
      </c>
      <c r="F8134" s="52">
        <v>0</v>
      </c>
      <c r="G8134" s="52">
        <v>8554275.5430913642</v>
      </c>
      <c r="H8134" s="52">
        <v>0</v>
      </c>
      <c r="I8134" s="52">
        <v>0</v>
      </c>
      <c r="J8134" s="52">
        <v>0</v>
      </c>
      <c r="K8134" s="52">
        <v>0</v>
      </c>
      <c r="L8134" s="52">
        <v>0</v>
      </c>
      <c r="M8134" s="53">
        <v>34460719.097981602</v>
      </c>
    </row>
    <row r="8135" spans="1:13" x14ac:dyDescent="0.4">
      <c r="A8135" s="54"/>
      <c r="B8135" s="55">
        <v>8117</v>
      </c>
      <c r="C8135" s="55">
        <v>0</v>
      </c>
      <c r="D8135" s="55">
        <v>0</v>
      </c>
      <c r="E8135" s="55">
        <v>0</v>
      </c>
      <c r="F8135" s="55">
        <v>0</v>
      </c>
      <c r="G8135" s="55">
        <v>0</v>
      </c>
      <c r="H8135" s="55">
        <v>0</v>
      </c>
      <c r="I8135" s="55">
        <v>0</v>
      </c>
      <c r="J8135" s="55">
        <v>0</v>
      </c>
      <c r="K8135" s="55">
        <v>0</v>
      </c>
      <c r="L8135" s="55">
        <v>0</v>
      </c>
      <c r="M8135" s="56">
        <v>6083196.7686900422</v>
      </c>
    </row>
    <row r="8136" spans="1:13" x14ac:dyDescent="0.4">
      <c r="A8136" s="51"/>
      <c r="B8136" s="52">
        <v>8118</v>
      </c>
      <c r="C8136" s="52">
        <v>6765981.9590948531</v>
      </c>
      <c r="D8136" s="52">
        <v>0</v>
      </c>
      <c r="E8136" s="52">
        <v>0</v>
      </c>
      <c r="F8136" s="52">
        <v>0</v>
      </c>
      <c r="G8136" s="52">
        <v>11393001.256987533</v>
      </c>
      <c r="H8136" s="52">
        <v>0</v>
      </c>
      <c r="I8136" s="52">
        <v>0</v>
      </c>
      <c r="J8136" s="52">
        <v>0</v>
      </c>
      <c r="K8136" s="52">
        <v>0</v>
      </c>
      <c r="L8136" s="52">
        <v>0</v>
      </c>
      <c r="M8136" s="53">
        <v>23922558.691389792</v>
      </c>
    </row>
    <row r="8137" spans="1:13" x14ac:dyDescent="0.4">
      <c r="A8137" s="54"/>
      <c r="B8137" s="55">
        <v>8119</v>
      </c>
      <c r="C8137" s="55">
        <v>0</v>
      </c>
      <c r="D8137" s="55">
        <v>6037904.1673955666</v>
      </c>
      <c r="E8137" s="55">
        <v>0</v>
      </c>
      <c r="F8137" s="55">
        <v>0</v>
      </c>
      <c r="G8137" s="55">
        <v>0</v>
      </c>
      <c r="H8137" s="55">
        <v>0</v>
      </c>
      <c r="I8137" s="55">
        <v>0</v>
      </c>
      <c r="J8137" s="55">
        <v>0</v>
      </c>
      <c r="K8137" s="55">
        <v>0</v>
      </c>
      <c r="L8137" s="55">
        <v>0</v>
      </c>
      <c r="M8137" s="56">
        <v>6037904.1673955666</v>
      </c>
    </row>
    <row r="8138" spans="1:13" x14ac:dyDescent="0.4">
      <c r="A8138" s="51"/>
      <c r="B8138" s="52">
        <v>8120</v>
      </c>
      <c r="C8138" s="52">
        <v>0</v>
      </c>
      <c r="D8138" s="52">
        <v>0</v>
      </c>
      <c r="E8138" s="52">
        <v>0</v>
      </c>
      <c r="F8138" s="52">
        <v>0</v>
      </c>
      <c r="G8138" s="52">
        <v>0</v>
      </c>
      <c r="H8138" s="52">
        <v>0</v>
      </c>
      <c r="I8138" s="52">
        <v>0</v>
      </c>
      <c r="J8138" s="52">
        <v>28164342.179198567</v>
      </c>
      <c r="K8138" s="52">
        <v>0</v>
      </c>
      <c r="L8138" s="52">
        <v>14506826.186352173</v>
      </c>
      <c r="M8138" s="53">
        <v>14506826.186352173</v>
      </c>
    </row>
    <row r="8139" spans="1:13" x14ac:dyDescent="0.4">
      <c r="A8139" s="54"/>
      <c r="B8139" s="55">
        <v>8121</v>
      </c>
      <c r="C8139" s="55">
        <v>0</v>
      </c>
      <c r="D8139" s="55">
        <v>0</v>
      </c>
      <c r="E8139" s="55">
        <v>0</v>
      </c>
      <c r="F8139" s="55">
        <v>0</v>
      </c>
      <c r="G8139" s="55">
        <v>0</v>
      </c>
      <c r="H8139" s="55">
        <v>0</v>
      </c>
      <c r="I8139" s="55">
        <v>0</v>
      </c>
      <c r="J8139" s="55">
        <v>0</v>
      </c>
      <c r="K8139" s="55">
        <v>0</v>
      </c>
      <c r="L8139" s="55">
        <v>0</v>
      </c>
      <c r="M8139" s="56">
        <v>0</v>
      </c>
    </row>
    <row r="8140" spans="1:13" x14ac:dyDescent="0.4">
      <c r="A8140" s="51"/>
      <c r="B8140" s="52">
        <v>8122</v>
      </c>
      <c r="C8140" s="52">
        <v>0</v>
      </c>
      <c r="D8140" s="52">
        <v>0</v>
      </c>
      <c r="E8140" s="52">
        <v>0</v>
      </c>
      <c r="F8140" s="52">
        <v>0</v>
      </c>
      <c r="G8140" s="52">
        <v>12478356.68073974</v>
      </c>
      <c r="H8140" s="52">
        <v>0</v>
      </c>
      <c r="I8140" s="52">
        <v>0</v>
      </c>
      <c r="J8140" s="52">
        <v>0</v>
      </c>
      <c r="K8140" s="52">
        <v>0</v>
      </c>
      <c r="L8140" s="52">
        <v>0</v>
      </c>
      <c r="M8140" s="53">
        <v>12478356.68073974</v>
      </c>
    </row>
    <row r="8141" spans="1:13" x14ac:dyDescent="0.4">
      <c r="A8141" s="54"/>
      <c r="B8141" s="55">
        <v>8123</v>
      </c>
      <c r="C8141" s="55">
        <v>0</v>
      </c>
      <c r="D8141" s="55">
        <v>20004730.876875442</v>
      </c>
      <c r="E8141" s="55">
        <v>0</v>
      </c>
      <c r="F8141" s="55">
        <v>0</v>
      </c>
      <c r="G8141" s="55">
        <v>0</v>
      </c>
      <c r="H8141" s="55">
        <v>0</v>
      </c>
      <c r="I8141" s="55">
        <v>0</v>
      </c>
      <c r="J8141" s="55">
        <v>0</v>
      </c>
      <c r="K8141" s="55">
        <v>0</v>
      </c>
      <c r="L8141" s="55">
        <v>0</v>
      </c>
      <c r="M8141" s="56">
        <v>26396602.303700149</v>
      </c>
    </row>
    <row r="8142" spans="1:13" x14ac:dyDescent="0.4">
      <c r="A8142" s="51"/>
      <c r="B8142" s="52">
        <v>8124</v>
      </c>
      <c r="C8142" s="52">
        <v>0</v>
      </c>
      <c r="D8142" s="52">
        <v>0</v>
      </c>
      <c r="E8142" s="52">
        <v>11307048.065246318</v>
      </c>
      <c r="F8142" s="52">
        <v>0</v>
      </c>
      <c r="G8142" s="52">
        <v>0</v>
      </c>
      <c r="H8142" s="52">
        <v>0</v>
      </c>
      <c r="I8142" s="52">
        <v>0</v>
      </c>
      <c r="J8142" s="52">
        <v>0</v>
      </c>
      <c r="K8142" s="52">
        <v>0</v>
      </c>
      <c r="L8142" s="52">
        <v>0</v>
      </c>
      <c r="M8142" s="53">
        <v>11307048.065246318</v>
      </c>
    </row>
    <row r="8143" spans="1:13" x14ac:dyDescent="0.4">
      <c r="A8143" s="54"/>
      <c r="B8143" s="55">
        <v>8125</v>
      </c>
      <c r="C8143" s="55">
        <v>0</v>
      </c>
      <c r="D8143" s="55">
        <v>5791146.2590259099</v>
      </c>
      <c r="E8143" s="55">
        <v>0</v>
      </c>
      <c r="F8143" s="55">
        <v>0</v>
      </c>
      <c r="G8143" s="55">
        <v>0</v>
      </c>
      <c r="H8143" s="55">
        <v>16383804.870214168</v>
      </c>
      <c r="I8143" s="55">
        <v>7178637.3547954876</v>
      </c>
      <c r="J8143" s="55">
        <v>0</v>
      </c>
      <c r="K8143" s="55">
        <v>0</v>
      </c>
      <c r="L8143" s="55">
        <v>0</v>
      </c>
      <c r="M8143" s="56">
        <v>29353588.484035566</v>
      </c>
    </row>
    <row r="8144" spans="1:13" x14ac:dyDescent="0.4">
      <c r="A8144" s="51"/>
      <c r="B8144" s="52">
        <v>8126</v>
      </c>
      <c r="C8144" s="52">
        <v>0</v>
      </c>
      <c r="D8144" s="52">
        <v>0</v>
      </c>
      <c r="E8144" s="52">
        <v>0</v>
      </c>
      <c r="F8144" s="52">
        <v>0</v>
      </c>
      <c r="G8144" s="52">
        <v>0</v>
      </c>
      <c r="H8144" s="52">
        <v>0</v>
      </c>
      <c r="I8144" s="52">
        <v>0</v>
      </c>
      <c r="J8144" s="52">
        <v>0</v>
      </c>
      <c r="K8144" s="52">
        <v>0</v>
      </c>
      <c r="L8144" s="52">
        <v>0</v>
      </c>
      <c r="M8144" s="53">
        <v>0</v>
      </c>
    </row>
    <row r="8145" spans="1:13" x14ac:dyDescent="0.4">
      <c r="A8145" s="54"/>
      <c r="B8145" s="55">
        <v>8127</v>
      </c>
      <c r="C8145" s="55">
        <v>0</v>
      </c>
      <c r="D8145" s="55">
        <v>0</v>
      </c>
      <c r="E8145" s="55">
        <v>0</v>
      </c>
      <c r="F8145" s="55">
        <v>0</v>
      </c>
      <c r="G8145" s="55">
        <v>0</v>
      </c>
      <c r="H8145" s="55">
        <v>0</v>
      </c>
      <c r="I8145" s="55">
        <v>0</v>
      </c>
      <c r="J8145" s="55">
        <v>0</v>
      </c>
      <c r="K8145" s="55">
        <v>0</v>
      </c>
      <c r="L8145" s="55">
        <v>0</v>
      </c>
      <c r="M8145" s="56">
        <v>16349812.026578452</v>
      </c>
    </row>
    <row r="8146" spans="1:13" x14ac:dyDescent="0.4">
      <c r="A8146" s="51"/>
      <c r="B8146" s="52">
        <v>8128</v>
      </c>
      <c r="C8146" s="52">
        <v>0</v>
      </c>
      <c r="D8146" s="52">
        <v>0</v>
      </c>
      <c r="E8146" s="52">
        <v>0</v>
      </c>
      <c r="F8146" s="52">
        <v>0</v>
      </c>
      <c r="G8146" s="52">
        <v>0</v>
      </c>
      <c r="H8146" s="52">
        <v>0</v>
      </c>
      <c r="I8146" s="52">
        <v>0</v>
      </c>
      <c r="J8146" s="52">
        <v>0</v>
      </c>
      <c r="K8146" s="52">
        <v>0</v>
      </c>
      <c r="L8146" s="52">
        <v>0</v>
      </c>
      <c r="M8146" s="53">
        <v>0</v>
      </c>
    </row>
    <row r="8147" spans="1:13" x14ac:dyDescent="0.4">
      <c r="A8147" s="54"/>
      <c r="B8147" s="55">
        <v>8129</v>
      </c>
      <c r="C8147" s="55">
        <v>0</v>
      </c>
      <c r="D8147" s="55">
        <v>0</v>
      </c>
      <c r="E8147" s="55">
        <v>0</v>
      </c>
      <c r="F8147" s="55">
        <v>0</v>
      </c>
      <c r="G8147" s="55">
        <v>0</v>
      </c>
      <c r="H8147" s="55">
        <v>0</v>
      </c>
      <c r="I8147" s="55">
        <v>121234827.52871151</v>
      </c>
      <c r="J8147" s="55">
        <v>0</v>
      </c>
      <c r="K8147" s="55">
        <v>6065912.3711225204</v>
      </c>
      <c r="L8147" s="55">
        <v>0</v>
      </c>
      <c r="M8147" s="56">
        <v>127300739.89983404</v>
      </c>
    </row>
    <row r="8148" spans="1:13" x14ac:dyDescent="0.4">
      <c r="A8148" s="51"/>
      <c r="B8148" s="52">
        <v>8130</v>
      </c>
      <c r="C8148" s="52">
        <v>0</v>
      </c>
      <c r="D8148" s="52">
        <v>0</v>
      </c>
      <c r="E8148" s="52">
        <v>0</v>
      </c>
      <c r="F8148" s="52">
        <v>7227918.1462170258</v>
      </c>
      <c r="G8148" s="52">
        <v>0</v>
      </c>
      <c r="H8148" s="52">
        <v>0</v>
      </c>
      <c r="I8148" s="52">
        <v>0</v>
      </c>
      <c r="J8148" s="52">
        <v>0</v>
      </c>
      <c r="K8148" s="52">
        <v>0</v>
      </c>
      <c r="L8148" s="52">
        <v>0</v>
      </c>
      <c r="M8148" s="53">
        <v>7227918.1462170258</v>
      </c>
    </row>
    <row r="8149" spans="1:13" x14ac:dyDescent="0.4">
      <c r="A8149" s="54"/>
      <c r="B8149" s="55">
        <v>8131</v>
      </c>
      <c r="C8149" s="55">
        <v>0</v>
      </c>
      <c r="D8149" s="55">
        <v>0</v>
      </c>
      <c r="E8149" s="55">
        <v>0</v>
      </c>
      <c r="F8149" s="55">
        <v>0</v>
      </c>
      <c r="G8149" s="55">
        <v>8074365.4380570035</v>
      </c>
      <c r="H8149" s="55">
        <v>0</v>
      </c>
      <c r="I8149" s="55">
        <v>6170218.6904851031</v>
      </c>
      <c r="J8149" s="55">
        <v>0</v>
      </c>
      <c r="K8149" s="55">
        <v>0</v>
      </c>
      <c r="L8149" s="55">
        <v>0</v>
      </c>
      <c r="M8149" s="56">
        <v>14244584.128542108</v>
      </c>
    </row>
    <row r="8150" spans="1:13" x14ac:dyDescent="0.4">
      <c r="A8150" s="51"/>
      <c r="B8150" s="52">
        <v>8132</v>
      </c>
      <c r="C8150" s="52">
        <v>0</v>
      </c>
      <c r="D8150" s="52">
        <v>0</v>
      </c>
      <c r="E8150" s="52">
        <v>0</v>
      </c>
      <c r="F8150" s="52">
        <v>0</v>
      </c>
      <c r="G8150" s="52">
        <v>0</v>
      </c>
      <c r="H8150" s="52">
        <v>0</v>
      </c>
      <c r="I8150" s="52">
        <v>0</v>
      </c>
      <c r="J8150" s="52">
        <v>0</v>
      </c>
      <c r="K8150" s="52">
        <v>0</v>
      </c>
      <c r="L8150" s="52">
        <v>0</v>
      </c>
      <c r="M8150" s="53">
        <v>0</v>
      </c>
    </row>
    <row r="8151" spans="1:13" x14ac:dyDescent="0.4">
      <c r="A8151" s="54"/>
      <c r="B8151" s="55">
        <v>8133</v>
      </c>
      <c r="C8151" s="55">
        <v>0</v>
      </c>
      <c r="D8151" s="55">
        <v>0</v>
      </c>
      <c r="E8151" s="55">
        <v>0</v>
      </c>
      <c r="F8151" s="55">
        <v>0</v>
      </c>
      <c r="G8151" s="55">
        <v>6855475.7248754371</v>
      </c>
      <c r="H8151" s="55">
        <v>0</v>
      </c>
      <c r="I8151" s="55">
        <v>0</v>
      </c>
      <c r="J8151" s="55">
        <v>0</v>
      </c>
      <c r="K8151" s="55">
        <v>0</v>
      </c>
      <c r="L8151" s="55">
        <v>0</v>
      </c>
      <c r="M8151" s="56">
        <v>6855475.7248754371</v>
      </c>
    </row>
    <row r="8152" spans="1:13" x14ac:dyDescent="0.4">
      <c r="A8152" s="51"/>
      <c r="B8152" s="52">
        <v>8134</v>
      </c>
      <c r="C8152" s="52">
        <v>0</v>
      </c>
      <c r="D8152" s="52">
        <v>9382213.7826282345</v>
      </c>
      <c r="E8152" s="52">
        <v>0</v>
      </c>
      <c r="F8152" s="52">
        <v>0</v>
      </c>
      <c r="G8152" s="52">
        <v>0</v>
      </c>
      <c r="H8152" s="52">
        <v>0</v>
      </c>
      <c r="I8152" s="52">
        <v>0</v>
      </c>
      <c r="J8152" s="52">
        <v>0</v>
      </c>
      <c r="K8152" s="52">
        <v>0</v>
      </c>
      <c r="L8152" s="52">
        <v>0</v>
      </c>
      <c r="M8152" s="53">
        <v>9382213.7826282345</v>
      </c>
    </row>
    <row r="8153" spans="1:13" x14ac:dyDescent="0.4">
      <c r="A8153" s="54"/>
      <c r="B8153" s="55">
        <v>8135</v>
      </c>
      <c r="C8153" s="55">
        <v>0</v>
      </c>
      <c r="D8153" s="55">
        <v>21707550.863332525</v>
      </c>
      <c r="E8153" s="55">
        <v>0</v>
      </c>
      <c r="F8153" s="55">
        <v>18543142.733806055</v>
      </c>
      <c r="G8153" s="55">
        <v>0</v>
      </c>
      <c r="H8153" s="55">
        <v>0</v>
      </c>
      <c r="I8153" s="55">
        <v>0</v>
      </c>
      <c r="J8153" s="55">
        <v>0</v>
      </c>
      <c r="K8153" s="55">
        <v>0</v>
      </c>
      <c r="L8153" s="55">
        <v>0</v>
      </c>
      <c r="M8153" s="56">
        <v>40250693.597138584</v>
      </c>
    </row>
    <row r="8154" spans="1:13" x14ac:dyDescent="0.4">
      <c r="A8154" s="51"/>
      <c r="B8154" s="52">
        <v>8136</v>
      </c>
      <c r="C8154" s="52">
        <v>0</v>
      </c>
      <c r="D8154" s="52">
        <v>0</v>
      </c>
      <c r="E8154" s="52">
        <v>0</v>
      </c>
      <c r="F8154" s="52">
        <v>0</v>
      </c>
      <c r="G8154" s="52">
        <v>57015544.640401877</v>
      </c>
      <c r="H8154" s="52">
        <v>0</v>
      </c>
      <c r="I8154" s="52">
        <v>0</v>
      </c>
      <c r="J8154" s="52">
        <v>5895550.7343559861</v>
      </c>
      <c r="K8154" s="52">
        <v>0</v>
      </c>
      <c r="L8154" s="52">
        <v>0</v>
      </c>
      <c r="M8154" s="53">
        <v>57015544.640401877</v>
      </c>
    </row>
    <row r="8155" spans="1:13" x14ac:dyDescent="0.4">
      <c r="A8155" s="54"/>
      <c r="B8155" s="55">
        <v>8137</v>
      </c>
      <c r="C8155" s="55">
        <v>0</v>
      </c>
      <c r="D8155" s="55">
        <v>0</v>
      </c>
      <c r="E8155" s="55">
        <v>0</v>
      </c>
      <c r="F8155" s="55">
        <v>0</v>
      </c>
      <c r="G8155" s="55">
        <v>32636758.328915525</v>
      </c>
      <c r="H8155" s="55">
        <v>20031022.451509062</v>
      </c>
      <c r="I8155" s="55">
        <v>0</v>
      </c>
      <c r="J8155" s="55">
        <v>0</v>
      </c>
      <c r="K8155" s="55">
        <v>0</v>
      </c>
      <c r="L8155" s="55">
        <v>0</v>
      </c>
      <c r="M8155" s="56">
        <v>52667780.780424587</v>
      </c>
    </row>
    <row r="8156" spans="1:13" x14ac:dyDescent="0.4">
      <c r="A8156" s="51"/>
      <c r="B8156" s="52">
        <v>8138</v>
      </c>
      <c r="C8156" s="52">
        <v>0</v>
      </c>
      <c r="D8156" s="52">
        <v>0</v>
      </c>
      <c r="E8156" s="52">
        <v>0</v>
      </c>
      <c r="F8156" s="52">
        <v>0</v>
      </c>
      <c r="G8156" s="52">
        <v>0</v>
      </c>
      <c r="H8156" s="52">
        <v>0</v>
      </c>
      <c r="I8156" s="52">
        <v>0</v>
      </c>
      <c r="J8156" s="52">
        <v>0</v>
      </c>
      <c r="K8156" s="52">
        <v>0</v>
      </c>
      <c r="L8156" s="52">
        <v>0</v>
      </c>
      <c r="M8156" s="53">
        <v>0</v>
      </c>
    </row>
    <row r="8157" spans="1:13" x14ac:dyDescent="0.4">
      <c r="A8157" s="54"/>
      <c r="B8157" s="55">
        <v>8139</v>
      </c>
      <c r="C8157" s="55">
        <v>0</v>
      </c>
      <c r="D8157" s="55">
        <v>0</v>
      </c>
      <c r="E8157" s="55">
        <v>0</v>
      </c>
      <c r="F8157" s="55">
        <v>0</v>
      </c>
      <c r="G8157" s="55">
        <v>5651065837.6632595</v>
      </c>
      <c r="H8157" s="55">
        <v>0</v>
      </c>
      <c r="I8157" s="55">
        <v>0</v>
      </c>
      <c r="J8157" s="55">
        <v>0</v>
      </c>
      <c r="K8157" s="55">
        <v>0</v>
      </c>
      <c r="L8157" s="55">
        <v>0</v>
      </c>
      <c r="M8157" s="56">
        <v>5651065837.6632595</v>
      </c>
    </row>
    <row r="8158" spans="1:13" x14ac:dyDescent="0.4">
      <c r="A8158" s="51"/>
      <c r="B8158" s="52">
        <v>8140</v>
      </c>
      <c r="C8158" s="52">
        <v>0</v>
      </c>
      <c r="D8158" s="52">
        <v>0</v>
      </c>
      <c r="E8158" s="52">
        <v>0</v>
      </c>
      <c r="F8158" s="52">
        <v>0</v>
      </c>
      <c r="G8158" s="52">
        <v>0</v>
      </c>
      <c r="H8158" s="52">
        <v>0</v>
      </c>
      <c r="I8158" s="52">
        <v>0</v>
      </c>
      <c r="J8158" s="52">
        <v>0</v>
      </c>
      <c r="K8158" s="52">
        <v>0</v>
      </c>
      <c r="L8158" s="52">
        <v>0</v>
      </c>
      <c r="M8158" s="53">
        <v>0</v>
      </c>
    </row>
    <row r="8159" spans="1:13" x14ac:dyDescent="0.4">
      <c r="A8159" s="54"/>
      <c r="B8159" s="55">
        <v>8141</v>
      </c>
      <c r="C8159" s="55">
        <v>0</v>
      </c>
      <c r="D8159" s="55">
        <v>0</v>
      </c>
      <c r="E8159" s="55">
        <v>0</v>
      </c>
      <c r="F8159" s="55">
        <v>8652189.6195609346</v>
      </c>
      <c r="G8159" s="55">
        <v>0</v>
      </c>
      <c r="H8159" s="55">
        <v>0</v>
      </c>
      <c r="I8159" s="55">
        <v>0</v>
      </c>
      <c r="J8159" s="55">
        <v>0</v>
      </c>
      <c r="K8159" s="55">
        <v>0</v>
      </c>
      <c r="L8159" s="55">
        <v>0</v>
      </c>
      <c r="M8159" s="56">
        <v>8652189.6195609346</v>
      </c>
    </row>
    <row r="8160" spans="1:13" x14ac:dyDescent="0.4">
      <c r="A8160" s="51"/>
      <c r="B8160" s="52">
        <v>8142</v>
      </c>
      <c r="C8160" s="52">
        <v>0</v>
      </c>
      <c r="D8160" s="52">
        <v>0</v>
      </c>
      <c r="E8160" s="52">
        <v>0</v>
      </c>
      <c r="F8160" s="52">
        <v>0</v>
      </c>
      <c r="G8160" s="52">
        <v>0</v>
      </c>
      <c r="H8160" s="52">
        <v>0</v>
      </c>
      <c r="I8160" s="52">
        <v>0</v>
      </c>
      <c r="J8160" s="52">
        <v>0</v>
      </c>
      <c r="K8160" s="52">
        <v>32935818.630083267</v>
      </c>
      <c r="L8160" s="52">
        <v>0</v>
      </c>
      <c r="M8160" s="53">
        <v>32935818.630083267</v>
      </c>
    </row>
    <row r="8161" spans="1:13" x14ac:dyDescent="0.4">
      <c r="A8161" s="54"/>
      <c r="B8161" s="55">
        <v>8143</v>
      </c>
      <c r="C8161" s="55">
        <v>0</v>
      </c>
      <c r="D8161" s="55">
        <v>0</v>
      </c>
      <c r="E8161" s="55">
        <v>0</v>
      </c>
      <c r="F8161" s="55">
        <v>0</v>
      </c>
      <c r="G8161" s="55">
        <v>0</v>
      </c>
      <c r="H8161" s="55">
        <v>0</v>
      </c>
      <c r="I8161" s="55">
        <v>0</v>
      </c>
      <c r="J8161" s="55">
        <v>0</v>
      </c>
      <c r="K8161" s="55">
        <v>0</v>
      </c>
      <c r="L8161" s="55">
        <v>0</v>
      </c>
      <c r="M8161" s="56">
        <v>0</v>
      </c>
    </row>
    <row r="8162" spans="1:13" x14ac:dyDescent="0.4">
      <c r="A8162" s="51"/>
      <c r="B8162" s="52">
        <v>8144</v>
      </c>
      <c r="C8162" s="52">
        <v>0</v>
      </c>
      <c r="D8162" s="52">
        <v>0</v>
      </c>
      <c r="E8162" s="52">
        <v>0</v>
      </c>
      <c r="F8162" s="52">
        <v>0</v>
      </c>
      <c r="G8162" s="52">
        <v>0</v>
      </c>
      <c r="H8162" s="52">
        <v>0</v>
      </c>
      <c r="I8162" s="52">
        <v>0</v>
      </c>
      <c r="J8162" s="52">
        <v>0</v>
      </c>
      <c r="K8162" s="52">
        <v>7850717.7834683442</v>
      </c>
      <c r="L8162" s="52">
        <v>0</v>
      </c>
      <c r="M8162" s="53">
        <v>7850717.7834683442</v>
      </c>
    </row>
    <row r="8163" spans="1:13" x14ac:dyDescent="0.4">
      <c r="A8163" s="54"/>
      <c r="B8163" s="55">
        <v>8145</v>
      </c>
      <c r="C8163" s="55">
        <v>0</v>
      </c>
      <c r="D8163" s="55">
        <v>0</v>
      </c>
      <c r="E8163" s="55">
        <v>0</v>
      </c>
      <c r="F8163" s="55">
        <v>0</v>
      </c>
      <c r="G8163" s="55">
        <v>0</v>
      </c>
      <c r="H8163" s="55">
        <v>0</v>
      </c>
      <c r="I8163" s="55">
        <v>0</v>
      </c>
      <c r="J8163" s="55">
        <v>0</v>
      </c>
      <c r="K8163" s="55">
        <v>24108953.586386815</v>
      </c>
      <c r="L8163" s="55">
        <v>0</v>
      </c>
      <c r="M8163" s="56">
        <v>24108953.586386815</v>
      </c>
    </row>
    <row r="8164" spans="1:13" x14ac:dyDescent="0.4">
      <c r="A8164" s="51"/>
      <c r="B8164" s="52">
        <v>8146</v>
      </c>
      <c r="C8164" s="52">
        <v>0</v>
      </c>
      <c r="D8164" s="52">
        <v>0</v>
      </c>
      <c r="E8164" s="52">
        <v>0</v>
      </c>
      <c r="F8164" s="52">
        <v>0</v>
      </c>
      <c r="G8164" s="52">
        <v>0</v>
      </c>
      <c r="H8164" s="52">
        <v>0</v>
      </c>
      <c r="I8164" s="52">
        <v>0</v>
      </c>
      <c r="J8164" s="52">
        <v>7146517.0271955738</v>
      </c>
      <c r="K8164" s="52">
        <v>6747510.8921350762</v>
      </c>
      <c r="L8164" s="52">
        <v>6150969.3607915463</v>
      </c>
      <c r="M8164" s="53">
        <v>12898480.252926622</v>
      </c>
    </row>
    <row r="8165" spans="1:13" x14ac:dyDescent="0.4">
      <c r="A8165" s="54"/>
      <c r="B8165" s="55">
        <v>8147</v>
      </c>
      <c r="C8165" s="55">
        <v>0</v>
      </c>
      <c r="D8165" s="55">
        <v>0</v>
      </c>
      <c r="E8165" s="55">
        <v>0</v>
      </c>
      <c r="F8165" s="55">
        <v>0</v>
      </c>
      <c r="G8165" s="55">
        <v>0</v>
      </c>
      <c r="H8165" s="55">
        <v>0</v>
      </c>
      <c r="I8165" s="55">
        <v>0</v>
      </c>
      <c r="J8165" s="55">
        <v>0</v>
      </c>
      <c r="K8165" s="55">
        <v>0</v>
      </c>
      <c r="L8165" s="55">
        <v>0</v>
      </c>
      <c r="M8165" s="56">
        <v>0</v>
      </c>
    </row>
    <row r="8166" spans="1:13" x14ac:dyDescent="0.4">
      <c r="A8166" s="51"/>
      <c r="B8166" s="52">
        <v>8148</v>
      </c>
      <c r="C8166" s="52">
        <v>0</v>
      </c>
      <c r="D8166" s="52">
        <v>0</v>
      </c>
      <c r="E8166" s="52">
        <v>0</v>
      </c>
      <c r="F8166" s="52">
        <v>0</v>
      </c>
      <c r="G8166" s="52">
        <v>0</v>
      </c>
      <c r="H8166" s="52">
        <v>0</v>
      </c>
      <c r="I8166" s="52">
        <v>0</v>
      </c>
      <c r="J8166" s="52">
        <v>0</v>
      </c>
      <c r="K8166" s="52">
        <v>24381269.82679534</v>
      </c>
      <c r="L8166" s="52">
        <v>0</v>
      </c>
      <c r="M8166" s="53">
        <v>24381269.82679534</v>
      </c>
    </row>
    <row r="8167" spans="1:13" x14ac:dyDescent="0.4">
      <c r="A8167" s="54"/>
      <c r="B8167" s="55">
        <v>8149</v>
      </c>
      <c r="C8167" s="55">
        <v>0</v>
      </c>
      <c r="D8167" s="55">
        <v>0</v>
      </c>
      <c r="E8167" s="55">
        <v>0</v>
      </c>
      <c r="F8167" s="55">
        <v>10778960.027543817</v>
      </c>
      <c r="G8167" s="55">
        <v>0</v>
      </c>
      <c r="H8167" s="55">
        <v>0</v>
      </c>
      <c r="I8167" s="55">
        <v>15849669.102723652</v>
      </c>
      <c r="J8167" s="55">
        <v>0</v>
      </c>
      <c r="K8167" s="55">
        <v>0</v>
      </c>
      <c r="L8167" s="55">
        <v>0</v>
      </c>
      <c r="M8167" s="56">
        <v>66547202.41549024</v>
      </c>
    </row>
    <row r="8168" spans="1:13" x14ac:dyDescent="0.4">
      <c r="A8168" s="51"/>
      <c r="B8168" s="52">
        <v>8150</v>
      </c>
      <c r="C8168" s="52">
        <v>0</v>
      </c>
      <c r="D8168" s="52">
        <v>0</v>
      </c>
      <c r="E8168" s="52">
        <v>0</v>
      </c>
      <c r="F8168" s="52">
        <v>8554055.9423100166</v>
      </c>
      <c r="G8168" s="52">
        <v>0</v>
      </c>
      <c r="H8168" s="52">
        <v>0</v>
      </c>
      <c r="I8168" s="52">
        <v>0</v>
      </c>
      <c r="J8168" s="52">
        <v>38140628.756188318</v>
      </c>
      <c r="K8168" s="52">
        <v>399558189.24625927</v>
      </c>
      <c r="L8168" s="52">
        <v>0</v>
      </c>
      <c r="M8168" s="53">
        <v>408112245.18856931</v>
      </c>
    </row>
    <row r="8169" spans="1:13" x14ac:dyDescent="0.4">
      <c r="A8169" s="54"/>
      <c r="B8169" s="55">
        <v>8151</v>
      </c>
      <c r="C8169" s="55">
        <v>0</v>
      </c>
      <c r="D8169" s="55">
        <v>0</v>
      </c>
      <c r="E8169" s="55">
        <v>0</v>
      </c>
      <c r="F8169" s="55">
        <v>5913767.1372642387</v>
      </c>
      <c r="G8169" s="55">
        <v>0</v>
      </c>
      <c r="H8169" s="55">
        <v>0</v>
      </c>
      <c r="I8169" s="55">
        <v>0</v>
      </c>
      <c r="J8169" s="55">
        <v>0</v>
      </c>
      <c r="K8169" s="55">
        <v>0</v>
      </c>
      <c r="L8169" s="55">
        <v>14926739.460982982</v>
      </c>
      <c r="M8169" s="56">
        <v>20840506.598247223</v>
      </c>
    </row>
    <row r="8170" spans="1:13" x14ac:dyDescent="0.4">
      <c r="A8170" s="51"/>
      <c r="B8170" s="52">
        <v>8152</v>
      </c>
      <c r="C8170" s="52">
        <v>0</v>
      </c>
      <c r="D8170" s="52">
        <v>0</v>
      </c>
      <c r="E8170" s="52">
        <v>0</v>
      </c>
      <c r="F8170" s="52">
        <v>0</v>
      </c>
      <c r="G8170" s="52">
        <v>0</v>
      </c>
      <c r="H8170" s="52">
        <v>0</v>
      </c>
      <c r="I8170" s="52">
        <v>0</v>
      </c>
      <c r="J8170" s="52">
        <v>0</v>
      </c>
      <c r="K8170" s="52">
        <v>0</v>
      </c>
      <c r="L8170" s="52">
        <v>0</v>
      </c>
      <c r="M8170" s="53">
        <v>0</v>
      </c>
    </row>
    <row r="8171" spans="1:13" x14ac:dyDescent="0.4">
      <c r="A8171" s="54"/>
      <c r="B8171" s="55">
        <v>8153</v>
      </c>
      <c r="C8171" s="55">
        <v>0</v>
      </c>
      <c r="D8171" s="55">
        <v>0</v>
      </c>
      <c r="E8171" s="55">
        <v>0</v>
      </c>
      <c r="F8171" s="55">
        <v>0</v>
      </c>
      <c r="G8171" s="55">
        <v>0</v>
      </c>
      <c r="H8171" s="55">
        <v>0</v>
      </c>
      <c r="I8171" s="55">
        <v>0</v>
      </c>
      <c r="J8171" s="55">
        <v>0</v>
      </c>
      <c r="K8171" s="55">
        <v>0</v>
      </c>
      <c r="L8171" s="55">
        <v>0</v>
      </c>
      <c r="M8171" s="56">
        <v>0</v>
      </c>
    </row>
    <row r="8172" spans="1:13" x14ac:dyDescent="0.4">
      <c r="A8172" s="51"/>
      <c r="B8172" s="52">
        <v>8154</v>
      </c>
      <c r="C8172" s="52">
        <v>0</v>
      </c>
      <c r="D8172" s="52">
        <v>0</v>
      </c>
      <c r="E8172" s="52">
        <v>0</v>
      </c>
      <c r="F8172" s="52">
        <v>0</v>
      </c>
      <c r="G8172" s="52">
        <v>0</v>
      </c>
      <c r="H8172" s="52">
        <v>0</v>
      </c>
      <c r="I8172" s="52">
        <v>0</v>
      </c>
      <c r="J8172" s="52">
        <v>0</v>
      </c>
      <c r="K8172" s="52">
        <v>0</v>
      </c>
      <c r="L8172" s="52">
        <v>0</v>
      </c>
      <c r="M8172" s="53">
        <v>0</v>
      </c>
    </row>
    <row r="8173" spans="1:13" x14ac:dyDescent="0.4">
      <c r="A8173" s="54"/>
      <c r="B8173" s="55">
        <v>8155</v>
      </c>
      <c r="C8173" s="55">
        <v>0</v>
      </c>
      <c r="D8173" s="55">
        <v>0</v>
      </c>
      <c r="E8173" s="55">
        <v>0</v>
      </c>
      <c r="F8173" s="55">
        <v>0</v>
      </c>
      <c r="G8173" s="55">
        <v>0</v>
      </c>
      <c r="H8173" s="55">
        <v>0</v>
      </c>
      <c r="I8173" s="55">
        <v>0</v>
      </c>
      <c r="J8173" s="55">
        <v>0</v>
      </c>
      <c r="K8173" s="55">
        <v>0</v>
      </c>
      <c r="L8173" s="55">
        <v>0</v>
      </c>
      <c r="M8173" s="56">
        <v>0</v>
      </c>
    </row>
    <row r="8174" spans="1:13" x14ac:dyDescent="0.4">
      <c r="A8174" s="51"/>
      <c r="B8174" s="52">
        <v>8156</v>
      </c>
      <c r="C8174" s="52">
        <v>0</v>
      </c>
      <c r="D8174" s="52">
        <v>0</v>
      </c>
      <c r="E8174" s="52">
        <v>0</v>
      </c>
      <c r="F8174" s="52">
        <v>0</v>
      </c>
      <c r="G8174" s="52">
        <v>6605452.8357269187</v>
      </c>
      <c r="H8174" s="52">
        <v>0</v>
      </c>
      <c r="I8174" s="52">
        <v>0</v>
      </c>
      <c r="J8174" s="52">
        <v>0</v>
      </c>
      <c r="K8174" s="52">
        <v>0</v>
      </c>
      <c r="L8174" s="52">
        <v>0</v>
      </c>
      <c r="M8174" s="53">
        <v>6605452.8357269187</v>
      </c>
    </row>
    <row r="8175" spans="1:13" x14ac:dyDescent="0.4">
      <c r="A8175" s="54"/>
      <c r="B8175" s="55">
        <v>8157</v>
      </c>
      <c r="C8175" s="55">
        <v>0</v>
      </c>
      <c r="D8175" s="55">
        <v>0</v>
      </c>
      <c r="E8175" s="55">
        <v>0</v>
      </c>
      <c r="F8175" s="55">
        <v>8872720.4647670425</v>
      </c>
      <c r="G8175" s="55">
        <v>0</v>
      </c>
      <c r="H8175" s="55">
        <v>0</v>
      </c>
      <c r="I8175" s="55">
        <v>0</v>
      </c>
      <c r="J8175" s="55">
        <v>0</v>
      </c>
      <c r="K8175" s="55">
        <v>0</v>
      </c>
      <c r="L8175" s="55">
        <v>0</v>
      </c>
      <c r="M8175" s="56">
        <v>8872720.4647670425</v>
      </c>
    </row>
    <row r="8176" spans="1:13" x14ac:dyDescent="0.4">
      <c r="A8176" s="51"/>
      <c r="B8176" s="52">
        <v>8158</v>
      </c>
      <c r="C8176" s="52">
        <v>0</v>
      </c>
      <c r="D8176" s="52">
        <v>0</v>
      </c>
      <c r="E8176" s="52">
        <v>7564272.6592724817</v>
      </c>
      <c r="F8176" s="52">
        <v>0</v>
      </c>
      <c r="G8176" s="52">
        <v>0</v>
      </c>
      <c r="H8176" s="52">
        <v>0</v>
      </c>
      <c r="I8176" s="52">
        <v>44645563.926855773</v>
      </c>
      <c r="J8176" s="52">
        <v>0</v>
      </c>
      <c r="K8176" s="52">
        <v>6181180.7607140439</v>
      </c>
      <c r="L8176" s="52">
        <v>0</v>
      </c>
      <c r="M8176" s="53">
        <v>58391017.346842304</v>
      </c>
    </row>
    <row r="8177" spans="1:13" x14ac:dyDescent="0.4">
      <c r="A8177" s="54"/>
      <c r="B8177" s="55">
        <v>8159</v>
      </c>
      <c r="C8177" s="55">
        <v>0</v>
      </c>
      <c r="D8177" s="55">
        <v>0</v>
      </c>
      <c r="E8177" s="55">
        <v>0</v>
      </c>
      <c r="F8177" s="55">
        <v>0</v>
      </c>
      <c r="G8177" s="55">
        <v>0</v>
      </c>
      <c r="H8177" s="55">
        <v>0</v>
      </c>
      <c r="I8177" s="55">
        <v>0</v>
      </c>
      <c r="J8177" s="55">
        <v>0</v>
      </c>
      <c r="K8177" s="55">
        <v>0</v>
      </c>
      <c r="L8177" s="55">
        <v>0</v>
      </c>
      <c r="M8177" s="56">
        <v>6390169.9892214769</v>
      </c>
    </row>
    <row r="8178" spans="1:13" x14ac:dyDescent="0.4">
      <c r="A8178" s="51"/>
      <c r="B8178" s="52">
        <v>8160</v>
      </c>
      <c r="C8178" s="52">
        <v>0</v>
      </c>
      <c r="D8178" s="52">
        <v>0</v>
      </c>
      <c r="E8178" s="52">
        <v>0</v>
      </c>
      <c r="F8178" s="52">
        <v>0</v>
      </c>
      <c r="G8178" s="52">
        <v>0</v>
      </c>
      <c r="H8178" s="52">
        <v>0</v>
      </c>
      <c r="I8178" s="52">
        <v>0</v>
      </c>
      <c r="J8178" s="52">
        <v>0</v>
      </c>
      <c r="K8178" s="52">
        <v>0</v>
      </c>
      <c r="L8178" s="52">
        <v>0</v>
      </c>
      <c r="M8178" s="53">
        <v>0</v>
      </c>
    </row>
    <row r="8179" spans="1:13" x14ac:dyDescent="0.4">
      <c r="A8179" s="54"/>
      <c r="B8179" s="55">
        <v>8161</v>
      </c>
      <c r="C8179" s="55">
        <v>0</v>
      </c>
      <c r="D8179" s="55">
        <v>0</v>
      </c>
      <c r="E8179" s="55">
        <v>0</v>
      </c>
      <c r="F8179" s="55">
        <v>0</v>
      </c>
      <c r="G8179" s="55">
        <v>0</v>
      </c>
      <c r="H8179" s="55">
        <v>10578066.995743908</v>
      </c>
      <c r="I8179" s="55">
        <v>0</v>
      </c>
      <c r="J8179" s="55">
        <v>0</v>
      </c>
      <c r="K8179" s="55">
        <v>0</v>
      </c>
      <c r="L8179" s="55">
        <v>0</v>
      </c>
      <c r="M8179" s="56">
        <v>10578066.995743908</v>
      </c>
    </row>
    <row r="8180" spans="1:13" x14ac:dyDescent="0.4">
      <c r="A8180" s="51"/>
      <c r="B8180" s="52">
        <v>8162</v>
      </c>
      <c r="C8180" s="52">
        <v>0</v>
      </c>
      <c r="D8180" s="52">
        <v>0</v>
      </c>
      <c r="E8180" s="52">
        <v>0</v>
      </c>
      <c r="F8180" s="52">
        <v>0</v>
      </c>
      <c r="G8180" s="52">
        <v>977887597.58101094</v>
      </c>
      <c r="H8180" s="52">
        <v>0</v>
      </c>
      <c r="I8180" s="52">
        <v>0</v>
      </c>
      <c r="J8180" s="52">
        <v>0</v>
      </c>
      <c r="K8180" s="52">
        <v>0</v>
      </c>
      <c r="L8180" s="52">
        <v>0</v>
      </c>
      <c r="M8180" s="53">
        <v>977887597.58101094</v>
      </c>
    </row>
    <row r="8181" spans="1:13" x14ac:dyDescent="0.4">
      <c r="A8181" s="54"/>
      <c r="B8181" s="55">
        <v>8163</v>
      </c>
      <c r="C8181" s="55">
        <v>0</v>
      </c>
      <c r="D8181" s="55">
        <v>0</v>
      </c>
      <c r="E8181" s="55">
        <v>0</v>
      </c>
      <c r="F8181" s="55">
        <v>0</v>
      </c>
      <c r="G8181" s="55">
        <v>0</v>
      </c>
      <c r="H8181" s="55">
        <v>0</v>
      </c>
      <c r="I8181" s="55">
        <v>0</v>
      </c>
      <c r="J8181" s="55">
        <v>0</v>
      </c>
      <c r="K8181" s="55">
        <v>10348639.116336385</v>
      </c>
      <c r="L8181" s="55">
        <v>0</v>
      </c>
      <c r="M8181" s="56">
        <v>10348639.116336385</v>
      </c>
    </row>
    <row r="8182" spans="1:13" x14ac:dyDescent="0.4">
      <c r="A8182" s="51"/>
      <c r="B8182" s="52">
        <v>8164</v>
      </c>
      <c r="C8182" s="52">
        <v>0</v>
      </c>
      <c r="D8182" s="52">
        <v>13302485.650726261</v>
      </c>
      <c r="E8182" s="52">
        <v>0</v>
      </c>
      <c r="F8182" s="52">
        <v>0</v>
      </c>
      <c r="G8182" s="52">
        <v>0</v>
      </c>
      <c r="H8182" s="52">
        <v>0</v>
      </c>
      <c r="I8182" s="52">
        <v>0</v>
      </c>
      <c r="J8182" s="52">
        <v>0</v>
      </c>
      <c r="K8182" s="52">
        <v>0</v>
      </c>
      <c r="L8182" s="52">
        <v>0</v>
      </c>
      <c r="M8182" s="53">
        <v>13302485.650726261</v>
      </c>
    </row>
    <row r="8183" spans="1:13" x14ac:dyDescent="0.4">
      <c r="A8183" s="54"/>
      <c r="B8183" s="55">
        <v>8165</v>
      </c>
      <c r="C8183" s="55">
        <v>0</v>
      </c>
      <c r="D8183" s="55">
        <v>0</v>
      </c>
      <c r="E8183" s="55">
        <v>0</v>
      </c>
      <c r="F8183" s="55">
        <v>21792501.452051587</v>
      </c>
      <c r="G8183" s="55">
        <v>0</v>
      </c>
      <c r="H8183" s="55">
        <v>0</v>
      </c>
      <c r="I8183" s="55">
        <v>0</v>
      </c>
      <c r="J8183" s="55">
        <v>0</v>
      </c>
      <c r="K8183" s="55">
        <v>0</v>
      </c>
      <c r="L8183" s="55">
        <v>0</v>
      </c>
      <c r="M8183" s="56">
        <v>36737958.842316814</v>
      </c>
    </row>
    <row r="8184" spans="1:13" x14ac:dyDescent="0.4">
      <c r="A8184" s="51"/>
      <c r="B8184" s="52">
        <v>8166</v>
      </c>
      <c r="C8184" s="52">
        <v>0</v>
      </c>
      <c r="D8184" s="52">
        <v>0</v>
      </c>
      <c r="E8184" s="52">
        <v>0</v>
      </c>
      <c r="F8184" s="52">
        <v>0</v>
      </c>
      <c r="G8184" s="52">
        <v>0</v>
      </c>
      <c r="H8184" s="52">
        <v>0</v>
      </c>
      <c r="I8184" s="52">
        <v>0</v>
      </c>
      <c r="J8184" s="52">
        <v>13407641.669414768</v>
      </c>
      <c r="K8184" s="52">
        <v>6141160.1709553096</v>
      </c>
      <c r="L8184" s="52">
        <v>0</v>
      </c>
      <c r="M8184" s="53">
        <v>6141160.1709553096</v>
      </c>
    </row>
    <row r="8185" spans="1:13" x14ac:dyDescent="0.4">
      <c r="A8185" s="54"/>
      <c r="B8185" s="55">
        <v>8167</v>
      </c>
      <c r="C8185" s="55">
        <v>0</v>
      </c>
      <c r="D8185" s="55">
        <v>0</v>
      </c>
      <c r="E8185" s="55">
        <v>0</v>
      </c>
      <c r="F8185" s="55">
        <v>0</v>
      </c>
      <c r="G8185" s="55">
        <v>0</v>
      </c>
      <c r="H8185" s="55">
        <v>0</v>
      </c>
      <c r="I8185" s="55">
        <v>6535840.4718732052</v>
      </c>
      <c r="J8185" s="55">
        <v>0</v>
      </c>
      <c r="K8185" s="55">
        <v>0</v>
      </c>
      <c r="L8185" s="55">
        <v>0</v>
      </c>
      <c r="M8185" s="56">
        <v>6535840.4718732052</v>
      </c>
    </row>
    <row r="8186" spans="1:13" x14ac:dyDescent="0.4">
      <c r="A8186" s="51"/>
      <c r="B8186" s="52">
        <v>8168</v>
      </c>
      <c r="C8186" s="52">
        <v>0</v>
      </c>
      <c r="D8186" s="52">
        <v>0</v>
      </c>
      <c r="E8186" s="52">
        <v>0</v>
      </c>
      <c r="F8186" s="52">
        <v>0</v>
      </c>
      <c r="G8186" s="52">
        <v>0</v>
      </c>
      <c r="H8186" s="52">
        <v>0</v>
      </c>
      <c r="I8186" s="52">
        <v>0</v>
      </c>
      <c r="J8186" s="52">
        <v>0</v>
      </c>
      <c r="K8186" s="52">
        <v>0</v>
      </c>
      <c r="L8186" s="52">
        <v>0</v>
      </c>
      <c r="M8186" s="53">
        <v>8370046.9306349773</v>
      </c>
    </row>
    <row r="8187" spans="1:13" x14ac:dyDescent="0.4">
      <c r="A8187" s="54"/>
      <c r="B8187" s="55">
        <v>8169</v>
      </c>
      <c r="C8187" s="55">
        <v>0</v>
      </c>
      <c r="D8187" s="55">
        <v>0</v>
      </c>
      <c r="E8187" s="55">
        <v>0</v>
      </c>
      <c r="F8187" s="55">
        <v>0</v>
      </c>
      <c r="G8187" s="55">
        <v>0</v>
      </c>
      <c r="H8187" s="55">
        <v>0</v>
      </c>
      <c r="I8187" s="55">
        <v>0</v>
      </c>
      <c r="J8187" s="55">
        <v>0</v>
      </c>
      <c r="K8187" s="55">
        <v>0</v>
      </c>
      <c r="L8187" s="55">
        <v>0</v>
      </c>
      <c r="M8187" s="56">
        <v>0</v>
      </c>
    </row>
    <row r="8188" spans="1:13" x14ac:dyDescent="0.4">
      <c r="A8188" s="51"/>
      <c r="B8188" s="52">
        <v>8170</v>
      </c>
      <c r="C8188" s="52">
        <v>0</v>
      </c>
      <c r="D8188" s="52">
        <v>0</v>
      </c>
      <c r="E8188" s="52">
        <v>0</v>
      </c>
      <c r="F8188" s="52">
        <v>0</v>
      </c>
      <c r="G8188" s="52">
        <v>0</v>
      </c>
      <c r="H8188" s="52">
        <v>0</v>
      </c>
      <c r="I8188" s="52">
        <v>0</v>
      </c>
      <c r="J8188" s="52">
        <v>7936433.4588439213</v>
      </c>
      <c r="K8188" s="52">
        <v>0</v>
      </c>
      <c r="L8188" s="52">
        <v>0</v>
      </c>
      <c r="M8188" s="53">
        <v>0</v>
      </c>
    </row>
    <row r="8189" spans="1:13" x14ac:dyDescent="0.4">
      <c r="A8189" s="54"/>
      <c r="B8189" s="55">
        <v>8171</v>
      </c>
      <c r="C8189" s="55">
        <v>0</v>
      </c>
      <c r="D8189" s="55">
        <v>0</v>
      </c>
      <c r="E8189" s="55">
        <v>8765428.670789551</v>
      </c>
      <c r="F8189" s="55">
        <v>0</v>
      </c>
      <c r="G8189" s="55">
        <v>0</v>
      </c>
      <c r="H8189" s="55">
        <v>0</v>
      </c>
      <c r="I8189" s="55">
        <v>0</v>
      </c>
      <c r="J8189" s="55">
        <v>0</v>
      </c>
      <c r="K8189" s="55">
        <v>0</v>
      </c>
      <c r="L8189" s="55">
        <v>0</v>
      </c>
      <c r="M8189" s="56">
        <v>8765428.670789551</v>
      </c>
    </row>
    <row r="8190" spans="1:13" x14ac:dyDescent="0.4">
      <c r="A8190" s="51"/>
      <c r="B8190" s="52">
        <v>8172</v>
      </c>
      <c r="C8190" s="52">
        <v>0</v>
      </c>
      <c r="D8190" s="52">
        <v>0</v>
      </c>
      <c r="E8190" s="52">
        <v>0</v>
      </c>
      <c r="F8190" s="52">
        <v>0</v>
      </c>
      <c r="G8190" s="52">
        <v>0</v>
      </c>
      <c r="H8190" s="52">
        <v>0</v>
      </c>
      <c r="I8190" s="52">
        <v>46854274.879531659</v>
      </c>
      <c r="J8190" s="52">
        <v>0</v>
      </c>
      <c r="K8190" s="52">
        <v>0</v>
      </c>
      <c r="L8190" s="52">
        <v>14711319.562680813</v>
      </c>
      <c r="M8190" s="53">
        <v>78080998.598843321</v>
      </c>
    </row>
    <row r="8191" spans="1:13" x14ac:dyDescent="0.4">
      <c r="A8191" s="54"/>
      <c r="B8191" s="55">
        <v>8173</v>
      </c>
      <c r="C8191" s="55">
        <v>0</v>
      </c>
      <c r="D8191" s="55">
        <v>0</v>
      </c>
      <c r="E8191" s="55">
        <v>0</v>
      </c>
      <c r="F8191" s="55">
        <v>0</v>
      </c>
      <c r="G8191" s="55">
        <v>0</v>
      </c>
      <c r="H8191" s="55">
        <v>0</v>
      </c>
      <c r="I8191" s="55">
        <v>0</v>
      </c>
      <c r="J8191" s="55">
        <v>0</v>
      </c>
      <c r="K8191" s="55">
        <v>0</v>
      </c>
      <c r="L8191" s="55">
        <v>0</v>
      </c>
      <c r="M8191" s="56">
        <v>0</v>
      </c>
    </row>
    <row r="8192" spans="1:13" x14ac:dyDescent="0.4">
      <c r="A8192" s="51"/>
      <c r="B8192" s="52">
        <v>8174</v>
      </c>
      <c r="C8192" s="52">
        <v>0</v>
      </c>
      <c r="D8192" s="52">
        <v>0</v>
      </c>
      <c r="E8192" s="52">
        <v>0</v>
      </c>
      <c r="F8192" s="52">
        <v>0</v>
      </c>
      <c r="G8192" s="52">
        <v>0</v>
      </c>
      <c r="H8192" s="52">
        <v>9297162.6250002254</v>
      </c>
      <c r="I8192" s="52">
        <v>0</v>
      </c>
      <c r="J8192" s="52">
        <v>0</v>
      </c>
      <c r="K8192" s="52">
        <v>0</v>
      </c>
      <c r="L8192" s="52">
        <v>0</v>
      </c>
      <c r="M8192" s="53">
        <v>9297162.6250002254</v>
      </c>
    </row>
    <row r="8193" spans="1:13" x14ac:dyDescent="0.4">
      <c r="A8193" s="54"/>
      <c r="B8193" s="55">
        <v>8175</v>
      </c>
      <c r="C8193" s="55">
        <v>0</v>
      </c>
      <c r="D8193" s="55">
        <v>13703048.764050812</v>
      </c>
      <c r="E8193" s="55">
        <v>0</v>
      </c>
      <c r="F8193" s="55">
        <v>0</v>
      </c>
      <c r="G8193" s="55">
        <v>11372578.042819606</v>
      </c>
      <c r="H8193" s="55">
        <v>0</v>
      </c>
      <c r="I8193" s="55">
        <v>0</v>
      </c>
      <c r="J8193" s="55">
        <v>0</v>
      </c>
      <c r="K8193" s="55">
        <v>0</v>
      </c>
      <c r="L8193" s="55">
        <v>6090618.5721940883</v>
      </c>
      <c r="M8193" s="56">
        <v>31166245.379064504</v>
      </c>
    </row>
    <row r="8194" spans="1:13" x14ac:dyDescent="0.4">
      <c r="A8194" s="51"/>
      <c r="B8194" s="52">
        <v>8176</v>
      </c>
      <c r="C8194" s="52">
        <v>0</v>
      </c>
      <c r="D8194" s="52">
        <v>0</v>
      </c>
      <c r="E8194" s="52">
        <v>23202814.553285647</v>
      </c>
      <c r="F8194" s="52">
        <v>0</v>
      </c>
      <c r="G8194" s="52">
        <v>0</v>
      </c>
      <c r="H8194" s="52">
        <v>184411112.84159067</v>
      </c>
      <c r="I8194" s="52">
        <v>0</v>
      </c>
      <c r="J8194" s="52">
        <v>0</v>
      </c>
      <c r="K8194" s="52">
        <v>0</v>
      </c>
      <c r="L8194" s="52">
        <v>0</v>
      </c>
      <c r="M8194" s="53">
        <v>207613927.39487633</v>
      </c>
    </row>
    <row r="8195" spans="1:13" x14ac:dyDescent="0.4">
      <c r="A8195" s="54"/>
      <c r="B8195" s="55">
        <v>8177</v>
      </c>
      <c r="C8195" s="55">
        <v>0</v>
      </c>
      <c r="D8195" s="55">
        <v>0</v>
      </c>
      <c r="E8195" s="55">
        <v>6776187.8962264322</v>
      </c>
      <c r="F8195" s="55">
        <v>0</v>
      </c>
      <c r="G8195" s="55">
        <v>0</v>
      </c>
      <c r="H8195" s="55">
        <v>0</v>
      </c>
      <c r="I8195" s="55">
        <v>0</v>
      </c>
      <c r="J8195" s="55">
        <v>0</v>
      </c>
      <c r="K8195" s="55">
        <v>0</v>
      </c>
      <c r="L8195" s="55">
        <v>0</v>
      </c>
      <c r="M8195" s="56">
        <v>6776187.8962264322</v>
      </c>
    </row>
    <row r="8196" spans="1:13" x14ac:dyDescent="0.4">
      <c r="A8196" s="51"/>
      <c r="B8196" s="52">
        <v>8178</v>
      </c>
      <c r="C8196" s="52">
        <v>0</v>
      </c>
      <c r="D8196" s="52">
        <v>0</v>
      </c>
      <c r="E8196" s="52">
        <v>34950990.240084678</v>
      </c>
      <c r="F8196" s="52">
        <v>5811035.5136368368</v>
      </c>
      <c r="G8196" s="52">
        <v>0</v>
      </c>
      <c r="H8196" s="52">
        <v>0</v>
      </c>
      <c r="I8196" s="52">
        <v>0</v>
      </c>
      <c r="J8196" s="52">
        <v>0</v>
      </c>
      <c r="K8196" s="52">
        <v>7793611.3755252492</v>
      </c>
      <c r="L8196" s="52">
        <v>0</v>
      </c>
      <c r="M8196" s="53">
        <v>48555637.129246771</v>
      </c>
    </row>
    <row r="8197" spans="1:13" x14ac:dyDescent="0.4">
      <c r="A8197" s="54"/>
      <c r="B8197" s="55">
        <v>8179</v>
      </c>
      <c r="C8197" s="55">
        <v>6819474.2474379474</v>
      </c>
      <c r="D8197" s="55">
        <v>0</v>
      </c>
      <c r="E8197" s="55">
        <v>0</v>
      </c>
      <c r="F8197" s="55">
        <v>0</v>
      </c>
      <c r="G8197" s="55">
        <v>0</v>
      </c>
      <c r="H8197" s="55">
        <v>0</v>
      </c>
      <c r="I8197" s="55">
        <v>6023013.0850204024</v>
      </c>
      <c r="J8197" s="55">
        <v>0</v>
      </c>
      <c r="K8197" s="55">
        <v>0</v>
      </c>
      <c r="L8197" s="55">
        <v>0</v>
      </c>
      <c r="M8197" s="56">
        <v>19593761.368240923</v>
      </c>
    </row>
    <row r="8198" spans="1:13" x14ac:dyDescent="0.4">
      <c r="A8198" s="51"/>
      <c r="B8198" s="52">
        <v>8180</v>
      </c>
      <c r="C8198" s="52">
        <v>0</v>
      </c>
      <c r="D8198" s="52">
        <v>0</v>
      </c>
      <c r="E8198" s="52">
        <v>0</v>
      </c>
      <c r="F8198" s="52">
        <v>0</v>
      </c>
      <c r="G8198" s="52">
        <v>0</v>
      </c>
      <c r="H8198" s="52">
        <v>0</v>
      </c>
      <c r="I8198" s="52">
        <v>0</v>
      </c>
      <c r="J8198" s="52">
        <v>0</v>
      </c>
      <c r="K8198" s="52">
        <v>0</v>
      </c>
      <c r="L8198" s="52">
        <v>0</v>
      </c>
      <c r="M8198" s="53">
        <v>0</v>
      </c>
    </row>
    <row r="8199" spans="1:13" x14ac:dyDescent="0.4">
      <c r="A8199" s="54"/>
      <c r="B8199" s="55">
        <v>8181</v>
      </c>
      <c r="C8199" s="55">
        <v>5758956.756870647</v>
      </c>
      <c r="D8199" s="55">
        <v>0</v>
      </c>
      <c r="E8199" s="55">
        <v>0</v>
      </c>
      <c r="F8199" s="55">
        <v>5920251.2892666403</v>
      </c>
      <c r="G8199" s="55">
        <v>0</v>
      </c>
      <c r="H8199" s="55">
        <v>0</v>
      </c>
      <c r="I8199" s="55">
        <v>0</v>
      </c>
      <c r="J8199" s="55">
        <v>0</v>
      </c>
      <c r="K8199" s="55">
        <v>0</v>
      </c>
      <c r="L8199" s="55">
        <v>0</v>
      </c>
      <c r="M8199" s="56">
        <v>11679208.046137288</v>
      </c>
    </row>
    <row r="8200" spans="1:13" x14ac:dyDescent="0.4">
      <c r="A8200" s="51"/>
      <c r="B8200" s="52">
        <v>8182</v>
      </c>
      <c r="C8200" s="52">
        <v>0</v>
      </c>
      <c r="D8200" s="52">
        <v>0</v>
      </c>
      <c r="E8200" s="52">
        <v>0</v>
      </c>
      <c r="F8200" s="52">
        <v>0</v>
      </c>
      <c r="G8200" s="52">
        <v>0</v>
      </c>
      <c r="H8200" s="52">
        <v>0</v>
      </c>
      <c r="I8200" s="52">
        <v>0</v>
      </c>
      <c r="J8200" s="52">
        <v>0</v>
      </c>
      <c r="K8200" s="52">
        <v>0</v>
      </c>
      <c r="L8200" s="52">
        <v>0</v>
      </c>
      <c r="M8200" s="53">
        <v>0</v>
      </c>
    </row>
    <row r="8201" spans="1:13" x14ac:dyDescent="0.4">
      <c r="A8201" s="54"/>
      <c r="B8201" s="55">
        <v>8183</v>
      </c>
      <c r="C8201" s="55">
        <v>0</v>
      </c>
      <c r="D8201" s="55">
        <v>0</v>
      </c>
      <c r="E8201" s="55">
        <v>0</v>
      </c>
      <c r="F8201" s="55">
        <v>0</v>
      </c>
      <c r="G8201" s="55">
        <v>0</v>
      </c>
      <c r="H8201" s="55">
        <v>0</v>
      </c>
      <c r="I8201" s="55">
        <v>9668178.3538489155</v>
      </c>
      <c r="J8201" s="55">
        <v>0</v>
      </c>
      <c r="K8201" s="55">
        <v>0</v>
      </c>
      <c r="L8201" s="55">
        <v>5993472.6783756316</v>
      </c>
      <c r="M8201" s="56">
        <v>15661651.032224547</v>
      </c>
    </row>
    <row r="8202" spans="1:13" x14ac:dyDescent="0.4">
      <c r="A8202" s="51"/>
      <c r="B8202" s="52">
        <v>8184</v>
      </c>
      <c r="C8202" s="52">
        <v>0</v>
      </c>
      <c r="D8202" s="52">
        <v>0</v>
      </c>
      <c r="E8202" s="52">
        <v>0</v>
      </c>
      <c r="F8202" s="52">
        <v>0</v>
      </c>
      <c r="G8202" s="52">
        <v>0</v>
      </c>
      <c r="H8202" s="52">
        <v>0</v>
      </c>
      <c r="I8202" s="52">
        <v>0</v>
      </c>
      <c r="J8202" s="52">
        <v>7742723.0318223406</v>
      </c>
      <c r="K8202" s="52">
        <v>0</v>
      </c>
      <c r="L8202" s="52">
        <v>0</v>
      </c>
      <c r="M8202" s="53">
        <v>13729440.039982513</v>
      </c>
    </row>
    <row r="8203" spans="1:13" x14ac:dyDescent="0.4">
      <c r="A8203" s="54"/>
      <c r="B8203" s="55">
        <v>8185</v>
      </c>
      <c r="C8203" s="55">
        <v>0</v>
      </c>
      <c r="D8203" s="55">
        <v>0</v>
      </c>
      <c r="E8203" s="55">
        <v>0</v>
      </c>
      <c r="F8203" s="55">
        <v>0</v>
      </c>
      <c r="G8203" s="55">
        <v>0</v>
      </c>
      <c r="H8203" s="55">
        <v>6866647.0657715499</v>
      </c>
      <c r="I8203" s="55">
        <v>0</v>
      </c>
      <c r="J8203" s="55">
        <v>0</v>
      </c>
      <c r="K8203" s="55">
        <v>0</v>
      </c>
      <c r="L8203" s="55">
        <v>0</v>
      </c>
      <c r="M8203" s="56">
        <v>6866647.0657715499</v>
      </c>
    </row>
    <row r="8204" spans="1:13" x14ac:dyDescent="0.4">
      <c r="A8204" s="51"/>
      <c r="B8204" s="52">
        <v>8186</v>
      </c>
      <c r="C8204" s="52">
        <v>0</v>
      </c>
      <c r="D8204" s="52">
        <v>0</v>
      </c>
      <c r="E8204" s="52">
        <v>0</v>
      </c>
      <c r="F8204" s="52">
        <v>0</v>
      </c>
      <c r="G8204" s="52">
        <v>0</v>
      </c>
      <c r="H8204" s="52">
        <v>0</v>
      </c>
      <c r="I8204" s="52">
        <v>0</v>
      </c>
      <c r="J8204" s="52">
        <v>0</v>
      </c>
      <c r="K8204" s="52">
        <v>0</v>
      </c>
      <c r="L8204" s="52">
        <v>0</v>
      </c>
      <c r="M8204" s="53">
        <v>9078647.5449859984</v>
      </c>
    </row>
    <row r="8205" spans="1:13" x14ac:dyDescent="0.4">
      <c r="A8205" s="54"/>
      <c r="B8205" s="55">
        <v>8187</v>
      </c>
      <c r="C8205" s="55">
        <v>0</v>
      </c>
      <c r="D8205" s="55">
        <v>0</v>
      </c>
      <c r="E8205" s="55">
        <v>0</v>
      </c>
      <c r="F8205" s="55">
        <v>0</v>
      </c>
      <c r="G8205" s="55">
        <v>0</v>
      </c>
      <c r="H8205" s="55">
        <v>0</v>
      </c>
      <c r="I8205" s="55">
        <v>0</v>
      </c>
      <c r="J8205" s="55">
        <v>0</v>
      </c>
      <c r="K8205" s="55">
        <v>0</v>
      </c>
      <c r="L8205" s="55">
        <v>0</v>
      </c>
      <c r="M8205" s="56">
        <v>0</v>
      </c>
    </row>
    <row r="8206" spans="1:13" x14ac:dyDescent="0.4">
      <c r="A8206" s="51"/>
      <c r="B8206" s="52">
        <v>8188</v>
      </c>
      <c r="C8206" s="52">
        <v>0</v>
      </c>
      <c r="D8206" s="52">
        <v>0</v>
      </c>
      <c r="E8206" s="52">
        <v>7379822.4825869668</v>
      </c>
      <c r="F8206" s="52">
        <v>0</v>
      </c>
      <c r="G8206" s="52">
        <v>0</v>
      </c>
      <c r="H8206" s="52">
        <v>0</v>
      </c>
      <c r="I8206" s="52">
        <v>0</v>
      </c>
      <c r="J8206" s="52">
        <v>6303473.2128155101</v>
      </c>
      <c r="K8206" s="52">
        <v>0</v>
      </c>
      <c r="L8206" s="52">
        <v>0</v>
      </c>
      <c r="M8206" s="53">
        <v>7379822.4825869668</v>
      </c>
    </row>
    <row r="8207" spans="1:13" x14ac:dyDescent="0.4">
      <c r="A8207" s="54"/>
      <c r="B8207" s="55">
        <v>8189</v>
      </c>
      <c r="C8207" s="55">
        <v>0</v>
      </c>
      <c r="D8207" s="55">
        <v>0</v>
      </c>
      <c r="E8207" s="55">
        <v>0</v>
      </c>
      <c r="F8207" s="55">
        <v>0</v>
      </c>
      <c r="G8207" s="55">
        <v>0</v>
      </c>
      <c r="H8207" s="55">
        <v>0</v>
      </c>
      <c r="I8207" s="55">
        <v>0</v>
      </c>
      <c r="J8207" s="55">
        <v>0</v>
      </c>
      <c r="K8207" s="55">
        <v>6245555.4601245057</v>
      </c>
      <c r="L8207" s="55">
        <v>9470504.7172721643</v>
      </c>
      <c r="M8207" s="56">
        <v>15716060.17739667</v>
      </c>
    </row>
    <row r="8208" spans="1:13" x14ac:dyDescent="0.4">
      <c r="A8208" s="51"/>
      <c r="B8208" s="52">
        <v>8190</v>
      </c>
      <c r="C8208" s="52">
        <v>0</v>
      </c>
      <c r="D8208" s="52">
        <v>0</v>
      </c>
      <c r="E8208" s="52">
        <v>0</v>
      </c>
      <c r="F8208" s="52">
        <v>0</v>
      </c>
      <c r="G8208" s="52">
        <v>0</v>
      </c>
      <c r="H8208" s="52">
        <v>0</v>
      </c>
      <c r="I8208" s="52">
        <v>0</v>
      </c>
      <c r="J8208" s="52">
        <v>0</v>
      </c>
      <c r="K8208" s="52">
        <v>0</v>
      </c>
      <c r="L8208" s="52">
        <v>44997175.651657678</v>
      </c>
      <c r="M8208" s="53">
        <v>44997175.651657678</v>
      </c>
    </row>
    <row r="8209" spans="1:13" x14ac:dyDescent="0.4">
      <c r="A8209" s="54"/>
      <c r="B8209" s="55">
        <v>8191</v>
      </c>
      <c r="C8209" s="55">
        <v>0</v>
      </c>
      <c r="D8209" s="55">
        <v>0</v>
      </c>
      <c r="E8209" s="55">
        <v>18781217.710007057</v>
      </c>
      <c r="F8209" s="55">
        <v>0</v>
      </c>
      <c r="G8209" s="55">
        <v>0</v>
      </c>
      <c r="H8209" s="55">
        <v>0</v>
      </c>
      <c r="I8209" s="55">
        <v>0</v>
      </c>
      <c r="J8209" s="55">
        <v>0</v>
      </c>
      <c r="K8209" s="55">
        <v>13863939.285319475</v>
      </c>
      <c r="L8209" s="55">
        <v>0</v>
      </c>
      <c r="M8209" s="56">
        <v>32645156.995326538</v>
      </c>
    </row>
    <row r="8210" spans="1:13" x14ac:dyDescent="0.4">
      <c r="A8210" s="51"/>
      <c r="B8210" s="52">
        <v>8192</v>
      </c>
      <c r="C8210" s="52">
        <v>0</v>
      </c>
      <c r="D8210" s="52">
        <v>0</v>
      </c>
      <c r="E8210" s="52">
        <v>0</v>
      </c>
      <c r="F8210" s="52">
        <v>0</v>
      </c>
      <c r="G8210" s="52">
        <v>0</v>
      </c>
      <c r="H8210" s="52">
        <v>0</v>
      </c>
      <c r="I8210" s="52">
        <v>0</v>
      </c>
      <c r="J8210" s="52">
        <v>0</v>
      </c>
      <c r="K8210" s="52">
        <v>0</v>
      </c>
      <c r="L8210" s="52">
        <v>11367510.495875726</v>
      </c>
      <c r="M8210" s="53">
        <v>11367510.495875726</v>
      </c>
    </row>
    <row r="8211" spans="1:13" x14ac:dyDescent="0.4">
      <c r="A8211" s="54"/>
      <c r="B8211" s="55">
        <v>8193</v>
      </c>
      <c r="C8211" s="55">
        <v>0</v>
      </c>
      <c r="D8211" s="55">
        <v>7346749.6714129988</v>
      </c>
      <c r="E8211" s="55">
        <v>0</v>
      </c>
      <c r="F8211" s="55">
        <v>0</v>
      </c>
      <c r="G8211" s="55">
        <v>0</v>
      </c>
      <c r="H8211" s="55">
        <v>0</v>
      </c>
      <c r="I8211" s="55">
        <v>0</v>
      </c>
      <c r="J8211" s="55">
        <v>0</v>
      </c>
      <c r="K8211" s="55">
        <v>0</v>
      </c>
      <c r="L8211" s="55">
        <v>0</v>
      </c>
      <c r="M8211" s="56">
        <v>307956376.62777209</v>
      </c>
    </row>
    <row r="8212" spans="1:13" x14ac:dyDescent="0.4">
      <c r="A8212" s="51"/>
      <c r="B8212" s="52">
        <v>8194</v>
      </c>
      <c r="C8212" s="52">
        <v>0</v>
      </c>
      <c r="D8212" s="52">
        <v>0</v>
      </c>
      <c r="E8212" s="52">
        <v>0</v>
      </c>
      <c r="F8212" s="52">
        <v>0</v>
      </c>
      <c r="G8212" s="52">
        <v>0</v>
      </c>
      <c r="H8212" s="52">
        <v>0</v>
      </c>
      <c r="I8212" s="52">
        <v>0</v>
      </c>
      <c r="J8212" s="52">
        <v>0</v>
      </c>
      <c r="K8212" s="52">
        <v>0</v>
      </c>
      <c r="L8212" s="52">
        <v>0</v>
      </c>
      <c r="M8212" s="53">
        <v>0</v>
      </c>
    </row>
    <row r="8213" spans="1:13" x14ac:dyDescent="0.4">
      <c r="A8213" s="54"/>
      <c r="B8213" s="55">
        <v>8195</v>
      </c>
      <c r="C8213" s="55">
        <v>0</v>
      </c>
      <c r="D8213" s="55">
        <v>0</v>
      </c>
      <c r="E8213" s="55">
        <v>6517026.1868326264</v>
      </c>
      <c r="F8213" s="55">
        <v>36159453.572350793</v>
      </c>
      <c r="G8213" s="55">
        <v>0</v>
      </c>
      <c r="H8213" s="55">
        <v>0</v>
      </c>
      <c r="I8213" s="55">
        <v>0</v>
      </c>
      <c r="J8213" s="55">
        <v>0</v>
      </c>
      <c r="K8213" s="55">
        <v>109262521.7668432</v>
      </c>
      <c r="L8213" s="55">
        <v>0</v>
      </c>
      <c r="M8213" s="56">
        <v>151939001.52602664</v>
      </c>
    </row>
    <row r="8214" spans="1:13" x14ac:dyDescent="0.4">
      <c r="A8214" s="51"/>
      <c r="B8214" s="52">
        <v>8196</v>
      </c>
      <c r="C8214" s="52">
        <v>0</v>
      </c>
      <c r="D8214" s="52">
        <v>7107362.4619044457</v>
      </c>
      <c r="E8214" s="52">
        <v>0</v>
      </c>
      <c r="F8214" s="52">
        <v>0</v>
      </c>
      <c r="G8214" s="52">
        <v>0</v>
      </c>
      <c r="H8214" s="52">
        <v>0</v>
      </c>
      <c r="I8214" s="52">
        <v>0</v>
      </c>
      <c r="J8214" s="52">
        <v>6523505.13344335</v>
      </c>
      <c r="K8214" s="52">
        <v>0</v>
      </c>
      <c r="L8214" s="52">
        <v>0</v>
      </c>
      <c r="M8214" s="53">
        <v>7107362.4619044457</v>
      </c>
    </row>
    <row r="8215" spans="1:13" x14ac:dyDescent="0.4">
      <c r="A8215" s="54"/>
      <c r="B8215" s="55">
        <v>8197</v>
      </c>
      <c r="C8215" s="55">
        <v>0</v>
      </c>
      <c r="D8215" s="55">
        <v>0</v>
      </c>
      <c r="E8215" s="55">
        <v>0</v>
      </c>
      <c r="F8215" s="55">
        <v>0</v>
      </c>
      <c r="G8215" s="55">
        <v>0</v>
      </c>
      <c r="H8215" s="55">
        <v>0</v>
      </c>
      <c r="I8215" s="55">
        <v>0</v>
      </c>
      <c r="J8215" s="55">
        <v>0</v>
      </c>
      <c r="K8215" s="55">
        <v>0</v>
      </c>
      <c r="L8215" s="55">
        <v>0</v>
      </c>
      <c r="M8215" s="56">
        <v>0</v>
      </c>
    </row>
    <row r="8216" spans="1:13" x14ac:dyDescent="0.4">
      <c r="A8216" s="51"/>
      <c r="B8216" s="52">
        <v>8198</v>
      </c>
      <c r="C8216" s="52">
        <v>8685780.727497112</v>
      </c>
      <c r="D8216" s="52">
        <v>0</v>
      </c>
      <c r="E8216" s="52">
        <v>0</v>
      </c>
      <c r="F8216" s="52">
        <v>0</v>
      </c>
      <c r="G8216" s="52">
        <v>13068737.292606669</v>
      </c>
      <c r="H8216" s="52">
        <v>0</v>
      </c>
      <c r="I8216" s="52">
        <v>0</v>
      </c>
      <c r="J8216" s="52">
        <v>0</v>
      </c>
      <c r="K8216" s="52">
        <v>0</v>
      </c>
      <c r="L8216" s="52">
        <v>0</v>
      </c>
      <c r="M8216" s="53">
        <v>21754518.020103779</v>
      </c>
    </row>
    <row r="8217" spans="1:13" x14ac:dyDescent="0.4">
      <c r="A8217" s="54"/>
      <c r="B8217" s="55">
        <v>8199</v>
      </c>
      <c r="C8217" s="55">
        <v>0</v>
      </c>
      <c r="D8217" s="55">
        <v>0</v>
      </c>
      <c r="E8217" s="55">
        <v>0</v>
      </c>
      <c r="F8217" s="55">
        <v>0</v>
      </c>
      <c r="G8217" s="55">
        <v>6260770.2376760403</v>
      </c>
      <c r="H8217" s="55">
        <v>0</v>
      </c>
      <c r="I8217" s="55">
        <v>0</v>
      </c>
      <c r="J8217" s="55">
        <v>0</v>
      </c>
      <c r="K8217" s="55">
        <v>0</v>
      </c>
      <c r="L8217" s="55">
        <v>0</v>
      </c>
      <c r="M8217" s="56">
        <v>6260770.2376760403</v>
      </c>
    </row>
    <row r="8218" spans="1:13" x14ac:dyDescent="0.4">
      <c r="A8218" s="51"/>
      <c r="B8218" s="52">
        <v>8200</v>
      </c>
      <c r="C8218" s="52">
        <v>0</v>
      </c>
      <c r="D8218" s="52">
        <v>0</v>
      </c>
      <c r="E8218" s="52">
        <v>0</v>
      </c>
      <c r="F8218" s="52">
        <v>8261068.9768606396</v>
      </c>
      <c r="G8218" s="52">
        <v>0</v>
      </c>
      <c r="H8218" s="52">
        <v>0</v>
      </c>
      <c r="I8218" s="52">
        <v>7554689.3127172524</v>
      </c>
      <c r="J8218" s="52">
        <v>0</v>
      </c>
      <c r="K8218" s="52">
        <v>0</v>
      </c>
      <c r="L8218" s="52">
        <v>0</v>
      </c>
      <c r="M8218" s="53">
        <v>15815758.289577894</v>
      </c>
    </row>
    <row r="8219" spans="1:13" x14ac:dyDescent="0.4">
      <c r="A8219" s="54"/>
      <c r="B8219" s="55">
        <v>8201</v>
      </c>
      <c r="C8219" s="55">
        <v>0</v>
      </c>
      <c r="D8219" s="55">
        <v>0</v>
      </c>
      <c r="E8219" s="55">
        <v>0</v>
      </c>
      <c r="F8219" s="55">
        <v>0</v>
      </c>
      <c r="G8219" s="55">
        <v>6214506.1728286706</v>
      </c>
      <c r="H8219" s="55">
        <v>0</v>
      </c>
      <c r="I8219" s="55">
        <v>0</v>
      </c>
      <c r="J8219" s="55">
        <v>0</v>
      </c>
      <c r="K8219" s="55">
        <v>0</v>
      </c>
      <c r="L8219" s="55">
        <v>0</v>
      </c>
      <c r="M8219" s="56">
        <v>6214506.1728286706</v>
      </c>
    </row>
    <row r="8220" spans="1:13" x14ac:dyDescent="0.4">
      <c r="A8220" s="51"/>
      <c r="B8220" s="52">
        <v>8202</v>
      </c>
      <c r="C8220" s="52">
        <v>0</v>
      </c>
      <c r="D8220" s="52">
        <v>0</v>
      </c>
      <c r="E8220" s="52">
        <v>0</v>
      </c>
      <c r="F8220" s="52">
        <v>6363714.4292483712</v>
      </c>
      <c r="G8220" s="52">
        <v>8070960.3771581603</v>
      </c>
      <c r="H8220" s="52">
        <v>0</v>
      </c>
      <c r="I8220" s="52">
        <v>0</v>
      </c>
      <c r="J8220" s="52">
        <v>0</v>
      </c>
      <c r="K8220" s="52">
        <v>0</v>
      </c>
      <c r="L8220" s="52">
        <v>0</v>
      </c>
      <c r="M8220" s="53">
        <v>14434674.806406531</v>
      </c>
    </row>
    <row r="8221" spans="1:13" x14ac:dyDescent="0.4">
      <c r="A8221" s="54"/>
      <c r="B8221" s="55">
        <v>8203</v>
      </c>
      <c r="C8221" s="55">
        <v>0</v>
      </c>
      <c r="D8221" s="55">
        <v>0</v>
      </c>
      <c r="E8221" s="55">
        <v>0</v>
      </c>
      <c r="F8221" s="55">
        <v>0</v>
      </c>
      <c r="G8221" s="55">
        <v>0</v>
      </c>
      <c r="H8221" s="55">
        <v>0</v>
      </c>
      <c r="I8221" s="55">
        <v>0</v>
      </c>
      <c r="J8221" s="55">
        <v>0</v>
      </c>
      <c r="K8221" s="55">
        <v>0</v>
      </c>
      <c r="L8221" s="55">
        <v>0</v>
      </c>
      <c r="M8221" s="56">
        <v>0</v>
      </c>
    </row>
    <row r="8222" spans="1:13" x14ac:dyDescent="0.4">
      <c r="A8222" s="51"/>
      <c r="B8222" s="52">
        <v>8204</v>
      </c>
      <c r="C8222" s="52">
        <v>13047442.441109467</v>
      </c>
      <c r="D8222" s="52">
        <v>0</v>
      </c>
      <c r="E8222" s="52">
        <v>0</v>
      </c>
      <c r="F8222" s="52">
        <v>0</v>
      </c>
      <c r="G8222" s="52">
        <v>0</v>
      </c>
      <c r="H8222" s="52">
        <v>27847236.441444431</v>
      </c>
      <c r="I8222" s="52">
        <v>0</v>
      </c>
      <c r="J8222" s="52">
        <v>17300225.735683769</v>
      </c>
      <c r="K8222" s="52">
        <v>9152746.6436512806</v>
      </c>
      <c r="L8222" s="52">
        <v>0</v>
      </c>
      <c r="M8222" s="53">
        <v>50047425.526205182</v>
      </c>
    </row>
    <row r="8223" spans="1:13" x14ac:dyDescent="0.4">
      <c r="A8223" s="54"/>
      <c r="B8223" s="55">
        <v>8205</v>
      </c>
      <c r="C8223" s="55">
        <v>14442700.770558868</v>
      </c>
      <c r="D8223" s="55">
        <v>0</v>
      </c>
      <c r="E8223" s="55">
        <v>0</v>
      </c>
      <c r="F8223" s="55">
        <v>0</v>
      </c>
      <c r="G8223" s="55">
        <v>0</v>
      </c>
      <c r="H8223" s="55">
        <v>0</v>
      </c>
      <c r="I8223" s="55">
        <v>0</v>
      </c>
      <c r="J8223" s="55">
        <v>0</v>
      </c>
      <c r="K8223" s="55">
        <v>0</v>
      </c>
      <c r="L8223" s="55">
        <v>0</v>
      </c>
      <c r="M8223" s="56">
        <v>14442700.770558868</v>
      </c>
    </row>
    <row r="8224" spans="1:13" x14ac:dyDescent="0.4">
      <c r="A8224" s="51"/>
      <c r="B8224" s="52">
        <v>8206</v>
      </c>
      <c r="C8224" s="52">
        <v>0</v>
      </c>
      <c r="D8224" s="52">
        <v>0</v>
      </c>
      <c r="E8224" s="52">
        <v>0</v>
      </c>
      <c r="F8224" s="52">
        <v>0</v>
      </c>
      <c r="G8224" s="52">
        <v>0</v>
      </c>
      <c r="H8224" s="52">
        <v>0</v>
      </c>
      <c r="I8224" s="52">
        <v>0</v>
      </c>
      <c r="J8224" s="52">
        <v>0</v>
      </c>
      <c r="K8224" s="52">
        <v>0</v>
      </c>
      <c r="L8224" s="52">
        <v>0</v>
      </c>
      <c r="M8224" s="53">
        <v>0</v>
      </c>
    </row>
    <row r="8225" spans="1:13" x14ac:dyDescent="0.4">
      <c r="A8225" s="54"/>
      <c r="B8225" s="55">
        <v>8207</v>
      </c>
      <c r="C8225" s="55">
        <v>0</v>
      </c>
      <c r="D8225" s="55">
        <v>0</v>
      </c>
      <c r="E8225" s="55">
        <v>0</v>
      </c>
      <c r="F8225" s="55">
        <v>0</v>
      </c>
      <c r="G8225" s="55">
        <v>0</v>
      </c>
      <c r="H8225" s="55">
        <v>0</v>
      </c>
      <c r="I8225" s="55">
        <v>0</v>
      </c>
      <c r="J8225" s="55">
        <v>0</v>
      </c>
      <c r="K8225" s="55">
        <v>6686215.7259107679</v>
      </c>
      <c r="L8225" s="55">
        <v>0</v>
      </c>
      <c r="M8225" s="56">
        <v>6686215.7259107679</v>
      </c>
    </row>
    <row r="8226" spans="1:13" x14ac:dyDescent="0.4">
      <c r="A8226" s="51"/>
      <c r="B8226" s="52">
        <v>8208</v>
      </c>
      <c r="C8226" s="52">
        <v>0</v>
      </c>
      <c r="D8226" s="52">
        <v>0</v>
      </c>
      <c r="E8226" s="52">
        <v>0</v>
      </c>
      <c r="F8226" s="52">
        <v>0</v>
      </c>
      <c r="G8226" s="52">
        <v>0</v>
      </c>
      <c r="H8226" s="52">
        <v>0</v>
      </c>
      <c r="I8226" s="52">
        <v>0</v>
      </c>
      <c r="J8226" s="52">
        <v>0</v>
      </c>
      <c r="K8226" s="52">
        <v>0</v>
      </c>
      <c r="L8226" s="52">
        <v>0</v>
      </c>
      <c r="M8226" s="53">
        <v>0</v>
      </c>
    </row>
    <row r="8227" spans="1:13" x14ac:dyDescent="0.4">
      <c r="A8227" s="54"/>
      <c r="B8227" s="55">
        <v>8209</v>
      </c>
      <c r="C8227" s="55">
        <v>0</v>
      </c>
      <c r="D8227" s="55">
        <v>0</v>
      </c>
      <c r="E8227" s="55">
        <v>0</v>
      </c>
      <c r="F8227" s="55">
        <v>0</v>
      </c>
      <c r="G8227" s="55">
        <v>0</v>
      </c>
      <c r="H8227" s="55">
        <v>0</v>
      </c>
      <c r="I8227" s="55">
        <v>0</v>
      </c>
      <c r="J8227" s="55">
        <v>0</v>
      </c>
      <c r="K8227" s="55">
        <v>0</v>
      </c>
      <c r="L8227" s="55">
        <v>90888663.099935204</v>
      </c>
      <c r="M8227" s="56">
        <v>90888663.099935204</v>
      </c>
    </row>
    <row r="8228" spans="1:13" x14ac:dyDescent="0.4">
      <c r="A8228" s="51"/>
      <c r="B8228" s="52">
        <v>8210</v>
      </c>
      <c r="C8228" s="52">
        <v>0</v>
      </c>
      <c r="D8228" s="52">
        <v>0</v>
      </c>
      <c r="E8228" s="52">
        <v>0</v>
      </c>
      <c r="F8228" s="52">
        <v>0</v>
      </c>
      <c r="G8228" s="52">
        <v>0</v>
      </c>
      <c r="H8228" s="52">
        <v>0</v>
      </c>
      <c r="I8228" s="52">
        <v>0</v>
      </c>
      <c r="J8228" s="52">
        <v>0</v>
      </c>
      <c r="K8228" s="52">
        <v>0</v>
      </c>
      <c r="L8228" s="52">
        <v>0</v>
      </c>
      <c r="M8228" s="53">
        <v>0</v>
      </c>
    </row>
    <row r="8229" spans="1:13" x14ac:dyDescent="0.4">
      <c r="A8229" s="54"/>
      <c r="B8229" s="55">
        <v>8211</v>
      </c>
      <c r="C8229" s="55">
        <v>0</v>
      </c>
      <c r="D8229" s="55">
        <v>0</v>
      </c>
      <c r="E8229" s="55">
        <v>0</v>
      </c>
      <c r="F8229" s="55">
        <v>6190969.4447303321</v>
      </c>
      <c r="G8229" s="55">
        <v>0</v>
      </c>
      <c r="H8229" s="55">
        <v>0</v>
      </c>
      <c r="I8229" s="55">
        <v>0</v>
      </c>
      <c r="J8229" s="55">
        <v>0</v>
      </c>
      <c r="K8229" s="55">
        <v>0</v>
      </c>
      <c r="L8229" s="55">
        <v>0</v>
      </c>
      <c r="M8229" s="56">
        <v>6190969.4447303321</v>
      </c>
    </row>
    <row r="8230" spans="1:13" x14ac:dyDescent="0.4">
      <c r="A8230" s="51"/>
      <c r="B8230" s="52">
        <v>8212</v>
      </c>
      <c r="C8230" s="52">
        <v>0</v>
      </c>
      <c r="D8230" s="52">
        <v>0</v>
      </c>
      <c r="E8230" s="52">
        <v>0</v>
      </c>
      <c r="F8230" s="52">
        <v>8356493.9587436412</v>
      </c>
      <c r="G8230" s="52">
        <v>0</v>
      </c>
      <c r="H8230" s="52">
        <v>0</v>
      </c>
      <c r="I8230" s="52">
        <v>0</v>
      </c>
      <c r="J8230" s="52">
        <v>0</v>
      </c>
      <c r="K8230" s="52">
        <v>0</v>
      </c>
      <c r="L8230" s="52">
        <v>0</v>
      </c>
      <c r="M8230" s="53">
        <v>8356493.9587436412</v>
      </c>
    </row>
    <row r="8231" spans="1:13" x14ac:dyDescent="0.4">
      <c r="A8231" s="54"/>
      <c r="B8231" s="55">
        <v>8213</v>
      </c>
      <c r="C8231" s="55">
        <v>0</v>
      </c>
      <c r="D8231" s="55">
        <v>6090909.6846203376</v>
      </c>
      <c r="E8231" s="55">
        <v>0</v>
      </c>
      <c r="F8231" s="55">
        <v>0</v>
      </c>
      <c r="G8231" s="55">
        <v>0</v>
      </c>
      <c r="H8231" s="55">
        <v>0</v>
      </c>
      <c r="I8231" s="55">
        <v>0</v>
      </c>
      <c r="J8231" s="55">
        <v>0</v>
      </c>
      <c r="K8231" s="55">
        <v>0</v>
      </c>
      <c r="L8231" s="55">
        <v>0</v>
      </c>
      <c r="M8231" s="56">
        <v>6090909.6846203376</v>
      </c>
    </row>
    <row r="8232" spans="1:13" x14ac:dyDescent="0.4">
      <c r="A8232" s="51"/>
      <c r="B8232" s="52">
        <v>8214</v>
      </c>
      <c r="C8232" s="52">
        <v>0</v>
      </c>
      <c r="D8232" s="52">
        <v>0</v>
      </c>
      <c r="E8232" s="52">
        <v>0</v>
      </c>
      <c r="F8232" s="52">
        <v>0</v>
      </c>
      <c r="G8232" s="52">
        <v>0</v>
      </c>
      <c r="H8232" s="52">
        <v>6563496.9841682138</v>
      </c>
      <c r="I8232" s="52">
        <v>0</v>
      </c>
      <c r="J8232" s="52">
        <v>0</v>
      </c>
      <c r="K8232" s="52">
        <v>5936865.2145879995</v>
      </c>
      <c r="L8232" s="52">
        <v>0</v>
      </c>
      <c r="M8232" s="53">
        <v>12500362.198756214</v>
      </c>
    </row>
    <row r="8233" spans="1:13" x14ac:dyDescent="0.4">
      <c r="A8233" s="54"/>
      <c r="B8233" s="55">
        <v>8215</v>
      </c>
      <c r="C8233" s="55">
        <v>0</v>
      </c>
      <c r="D8233" s="55">
        <v>0</v>
      </c>
      <c r="E8233" s="55">
        <v>0</v>
      </c>
      <c r="F8233" s="55">
        <v>0</v>
      </c>
      <c r="G8233" s="55">
        <v>0</v>
      </c>
      <c r="H8233" s="55">
        <v>5935714.346459032</v>
      </c>
      <c r="I8233" s="55">
        <v>0</v>
      </c>
      <c r="J8233" s="55">
        <v>0</v>
      </c>
      <c r="K8233" s="55">
        <v>26798402.212817103</v>
      </c>
      <c r="L8233" s="55">
        <v>0</v>
      </c>
      <c r="M8233" s="56">
        <v>140280343.8501491</v>
      </c>
    </row>
    <row r="8234" spans="1:13" x14ac:dyDescent="0.4">
      <c r="A8234" s="51"/>
      <c r="B8234" s="52">
        <v>8216</v>
      </c>
      <c r="C8234" s="52">
        <v>0</v>
      </c>
      <c r="D8234" s="52">
        <v>0</v>
      </c>
      <c r="E8234" s="52">
        <v>0</v>
      </c>
      <c r="F8234" s="52">
        <v>0</v>
      </c>
      <c r="G8234" s="52">
        <v>0</v>
      </c>
      <c r="H8234" s="52">
        <v>0</v>
      </c>
      <c r="I8234" s="52">
        <v>0</v>
      </c>
      <c r="J8234" s="52">
        <v>0</v>
      </c>
      <c r="K8234" s="52">
        <v>0</v>
      </c>
      <c r="L8234" s="52">
        <v>0</v>
      </c>
      <c r="M8234" s="53">
        <v>0</v>
      </c>
    </row>
    <row r="8235" spans="1:13" x14ac:dyDescent="0.4">
      <c r="A8235" s="54"/>
      <c r="B8235" s="55">
        <v>8217</v>
      </c>
      <c r="C8235" s="55">
        <v>0</v>
      </c>
      <c r="D8235" s="55">
        <v>0</v>
      </c>
      <c r="E8235" s="55">
        <v>6363669.619372027</v>
      </c>
      <c r="F8235" s="55">
        <v>5851167.4875250924</v>
      </c>
      <c r="G8235" s="55">
        <v>0</v>
      </c>
      <c r="H8235" s="55">
        <v>9782096.1640801374</v>
      </c>
      <c r="I8235" s="55">
        <v>12358337.275038339</v>
      </c>
      <c r="J8235" s="55">
        <v>0</v>
      </c>
      <c r="K8235" s="55">
        <v>0</v>
      </c>
      <c r="L8235" s="55">
        <v>0</v>
      </c>
      <c r="M8235" s="56">
        <v>34355270.546015598</v>
      </c>
    </row>
    <row r="8236" spans="1:13" x14ac:dyDescent="0.4">
      <c r="A8236" s="51"/>
      <c r="B8236" s="52">
        <v>8218</v>
      </c>
      <c r="C8236" s="52">
        <v>0</v>
      </c>
      <c r="D8236" s="52">
        <v>0</v>
      </c>
      <c r="E8236" s="52">
        <v>0</v>
      </c>
      <c r="F8236" s="52">
        <v>0</v>
      </c>
      <c r="G8236" s="52">
        <v>0</v>
      </c>
      <c r="H8236" s="52">
        <v>0</v>
      </c>
      <c r="I8236" s="52">
        <v>0</v>
      </c>
      <c r="J8236" s="52">
        <v>0</v>
      </c>
      <c r="K8236" s="52">
        <v>0</v>
      </c>
      <c r="L8236" s="52">
        <v>0</v>
      </c>
      <c r="M8236" s="53">
        <v>0</v>
      </c>
    </row>
    <row r="8237" spans="1:13" x14ac:dyDescent="0.4">
      <c r="A8237" s="54"/>
      <c r="B8237" s="55">
        <v>8219</v>
      </c>
      <c r="C8237" s="55">
        <v>0</v>
      </c>
      <c r="D8237" s="55">
        <v>0</v>
      </c>
      <c r="E8237" s="55">
        <v>0</v>
      </c>
      <c r="F8237" s="55">
        <v>6047121.8438912276</v>
      </c>
      <c r="G8237" s="55">
        <v>0</v>
      </c>
      <c r="H8237" s="55">
        <v>0</v>
      </c>
      <c r="I8237" s="55">
        <v>0</v>
      </c>
      <c r="J8237" s="55">
        <v>0</v>
      </c>
      <c r="K8237" s="55">
        <v>7497620.1132717244</v>
      </c>
      <c r="L8237" s="55">
        <v>90898146.829407483</v>
      </c>
      <c r="M8237" s="56">
        <v>104442888.78657044</v>
      </c>
    </row>
    <row r="8238" spans="1:13" x14ac:dyDescent="0.4">
      <c r="A8238" s="51"/>
      <c r="B8238" s="52">
        <v>8220</v>
      </c>
      <c r="C8238" s="52">
        <v>0</v>
      </c>
      <c r="D8238" s="52">
        <v>5816946.8777874522</v>
      </c>
      <c r="E8238" s="52">
        <v>0</v>
      </c>
      <c r="F8238" s="52">
        <v>0</v>
      </c>
      <c r="G8238" s="52">
        <v>0</v>
      </c>
      <c r="H8238" s="52">
        <v>0</v>
      </c>
      <c r="I8238" s="52">
        <v>0</v>
      </c>
      <c r="J8238" s="52">
        <v>0</v>
      </c>
      <c r="K8238" s="52">
        <v>0</v>
      </c>
      <c r="L8238" s="52">
        <v>0</v>
      </c>
      <c r="M8238" s="53">
        <v>5816946.8777874522</v>
      </c>
    </row>
    <row r="8239" spans="1:13" x14ac:dyDescent="0.4">
      <c r="A8239" s="54"/>
      <c r="B8239" s="55">
        <v>8221</v>
      </c>
      <c r="C8239" s="55">
        <v>0</v>
      </c>
      <c r="D8239" s="55">
        <v>0</v>
      </c>
      <c r="E8239" s="55">
        <v>0</v>
      </c>
      <c r="F8239" s="55">
        <v>0</v>
      </c>
      <c r="G8239" s="55">
        <v>16733371.44992809</v>
      </c>
      <c r="H8239" s="55">
        <v>0</v>
      </c>
      <c r="I8239" s="55">
        <v>0</v>
      </c>
      <c r="J8239" s="55">
        <v>0</v>
      </c>
      <c r="K8239" s="55">
        <v>0</v>
      </c>
      <c r="L8239" s="55">
        <v>8465501.083237974</v>
      </c>
      <c r="M8239" s="56">
        <v>25198872.533166066</v>
      </c>
    </row>
    <row r="8240" spans="1:13" x14ac:dyDescent="0.4">
      <c r="A8240" s="51"/>
      <c r="B8240" s="52">
        <v>8222</v>
      </c>
      <c r="C8240" s="52">
        <v>0</v>
      </c>
      <c r="D8240" s="52">
        <v>0</v>
      </c>
      <c r="E8240" s="52">
        <v>0</v>
      </c>
      <c r="F8240" s="52">
        <v>0</v>
      </c>
      <c r="G8240" s="52">
        <v>0</v>
      </c>
      <c r="H8240" s="52">
        <v>0</v>
      </c>
      <c r="I8240" s="52">
        <v>6898164.8832985386</v>
      </c>
      <c r="J8240" s="52">
        <v>0</v>
      </c>
      <c r="K8240" s="52">
        <v>0</v>
      </c>
      <c r="L8240" s="52">
        <v>0</v>
      </c>
      <c r="M8240" s="53">
        <v>6898164.8832985386</v>
      </c>
    </row>
    <row r="8241" spans="1:13" x14ac:dyDescent="0.4">
      <c r="A8241" s="54"/>
      <c r="B8241" s="55">
        <v>8223</v>
      </c>
      <c r="C8241" s="55">
        <v>0</v>
      </c>
      <c r="D8241" s="55">
        <v>0</v>
      </c>
      <c r="E8241" s="55">
        <v>9259199.787974298</v>
      </c>
      <c r="F8241" s="55">
        <v>12317731.784926692</v>
      </c>
      <c r="G8241" s="55">
        <v>0</v>
      </c>
      <c r="H8241" s="55">
        <v>0</v>
      </c>
      <c r="I8241" s="55">
        <v>0</v>
      </c>
      <c r="J8241" s="55">
        <v>0</v>
      </c>
      <c r="K8241" s="55">
        <v>0</v>
      </c>
      <c r="L8241" s="55">
        <v>0</v>
      </c>
      <c r="M8241" s="56">
        <v>21576931.572900988</v>
      </c>
    </row>
    <row r="8242" spans="1:13" x14ac:dyDescent="0.4">
      <c r="A8242" s="51"/>
      <c r="B8242" s="52">
        <v>8224</v>
      </c>
      <c r="C8242" s="52">
        <v>25583794.634320416</v>
      </c>
      <c r="D8242" s="52">
        <v>15185356.668823604</v>
      </c>
      <c r="E8242" s="52">
        <v>0</v>
      </c>
      <c r="F8242" s="52">
        <v>0</v>
      </c>
      <c r="G8242" s="52">
        <v>0</v>
      </c>
      <c r="H8242" s="52">
        <v>0</v>
      </c>
      <c r="I8242" s="52">
        <v>0</v>
      </c>
      <c r="J8242" s="52">
        <v>0</v>
      </c>
      <c r="K8242" s="52">
        <v>0</v>
      </c>
      <c r="L8242" s="52">
        <v>0</v>
      </c>
      <c r="M8242" s="53">
        <v>40769151.303144023</v>
      </c>
    </row>
    <row r="8243" spans="1:13" x14ac:dyDescent="0.4">
      <c r="A8243" s="54"/>
      <c r="B8243" s="55">
        <v>8225</v>
      </c>
      <c r="C8243" s="55">
        <v>30014520.376763329</v>
      </c>
      <c r="D8243" s="55">
        <v>0</v>
      </c>
      <c r="E8243" s="55">
        <v>0</v>
      </c>
      <c r="F8243" s="55">
        <v>0</v>
      </c>
      <c r="G8243" s="55">
        <v>0</v>
      </c>
      <c r="H8243" s="55">
        <v>0</v>
      </c>
      <c r="I8243" s="55">
        <v>0</v>
      </c>
      <c r="J8243" s="55">
        <v>0</v>
      </c>
      <c r="K8243" s="55">
        <v>0</v>
      </c>
      <c r="L8243" s="55">
        <v>0</v>
      </c>
      <c r="M8243" s="56">
        <v>30014520.376763329</v>
      </c>
    </row>
    <row r="8244" spans="1:13" x14ac:dyDescent="0.4">
      <c r="A8244" s="51"/>
      <c r="B8244" s="52">
        <v>8226</v>
      </c>
      <c r="C8244" s="52">
        <v>0</v>
      </c>
      <c r="D8244" s="52">
        <v>0</v>
      </c>
      <c r="E8244" s="52">
        <v>0</v>
      </c>
      <c r="F8244" s="52">
        <v>0</v>
      </c>
      <c r="G8244" s="52">
        <v>0</v>
      </c>
      <c r="H8244" s="52">
        <v>0</v>
      </c>
      <c r="I8244" s="52">
        <v>0</v>
      </c>
      <c r="J8244" s="52">
        <v>0</v>
      </c>
      <c r="K8244" s="52">
        <v>0</v>
      </c>
      <c r="L8244" s="52">
        <v>0</v>
      </c>
      <c r="M8244" s="53">
        <v>0</v>
      </c>
    </row>
    <row r="8245" spans="1:13" x14ac:dyDescent="0.4">
      <c r="A8245" s="54"/>
      <c r="B8245" s="55">
        <v>8227</v>
      </c>
      <c r="C8245" s="55">
        <v>0</v>
      </c>
      <c r="D8245" s="55">
        <v>0</v>
      </c>
      <c r="E8245" s="55">
        <v>0</v>
      </c>
      <c r="F8245" s="55">
        <v>0</v>
      </c>
      <c r="G8245" s="55">
        <v>0</v>
      </c>
      <c r="H8245" s="55">
        <v>0</v>
      </c>
      <c r="I8245" s="55">
        <v>0</v>
      </c>
      <c r="J8245" s="55">
        <v>0</v>
      </c>
      <c r="K8245" s="55">
        <v>0</v>
      </c>
      <c r="L8245" s="55">
        <v>0</v>
      </c>
      <c r="M8245" s="56">
        <v>0</v>
      </c>
    </row>
    <row r="8246" spans="1:13" x14ac:dyDescent="0.4">
      <c r="A8246" s="51"/>
      <c r="B8246" s="52">
        <v>8228</v>
      </c>
      <c r="C8246" s="52">
        <v>6958717.578125299</v>
      </c>
      <c r="D8246" s="52">
        <v>0</v>
      </c>
      <c r="E8246" s="52">
        <v>0</v>
      </c>
      <c r="F8246" s="52">
        <v>0</v>
      </c>
      <c r="G8246" s="52">
        <v>0</v>
      </c>
      <c r="H8246" s="52">
        <v>0</v>
      </c>
      <c r="I8246" s="52">
        <v>0</v>
      </c>
      <c r="J8246" s="52">
        <v>0</v>
      </c>
      <c r="K8246" s="52">
        <v>7733063.5742781693</v>
      </c>
      <c r="L8246" s="52">
        <v>0</v>
      </c>
      <c r="M8246" s="53">
        <v>23257277.787301496</v>
      </c>
    </row>
    <row r="8247" spans="1:13" x14ac:dyDescent="0.4">
      <c r="A8247" s="54"/>
      <c r="B8247" s="55">
        <v>8229</v>
      </c>
      <c r="C8247" s="55">
        <v>0</v>
      </c>
      <c r="D8247" s="55">
        <v>0</v>
      </c>
      <c r="E8247" s="55">
        <v>24763111.630358014</v>
      </c>
      <c r="F8247" s="55">
        <v>0</v>
      </c>
      <c r="G8247" s="55">
        <v>0</v>
      </c>
      <c r="H8247" s="55">
        <v>0</v>
      </c>
      <c r="I8247" s="55">
        <v>0</v>
      </c>
      <c r="J8247" s="55">
        <v>0</v>
      </c>
      <c r="K8247" s="55">
        <v>0</v>
      </c>
      <c r="L8247" s="55">
        <v>0</v>
      </c>
      <c r="M8247" s="56">
        <v>24763111.630358014</v>
      </c>
    </row>
    <row r="8248" spans="1:13" x14ac:dyDescent="0.4">
      <c r="A8248" s="51"/>
      <c r="B8248" s="52">
        <v>8230</v>
      </c>
      <c r="C8248" s="52">
        <v>0</v>
      </c>
      <c r="D8248" s="52">
        <v>6173450.2233964242</v>
      </c>
      <c r="E8248" s="52">
        <v>0</v>
      </c>
      <c r="F8248" s="52">
        <v>0</v>
      </c>
      <c r="G8248" s="52">
        <v>0</v>
      </c>
      <c r="H8248" s="52">
        <v>38183663.010634832</v>
      </c>
      <c r="I8248" s="52">
        <v>0</v>
      </c>
      <c r="J8248" s="52">
        <v>0</v>
      </c>
      <c r="K8248" s="52">
        <v>0</v>
      </c>
      <c r="L8248" s="52">
        <v>0</v>
      </c>
      <c r="M8248" s="53">
        <v>52436455.236998066</v>
      </c>
    </row>
    <row r="8249" spans="1:13" x14ac:dyDescent="0.4">
      <c r="A8249" s="54"/>
      <c r="B8249" s="55">
        <v>8231</v>
      </c>
      <c r="C8249" s="55">
        <v>0</v>
      </c>
      <c r="D8249" s="55">
        <v>0</v>
      </c>
      <c r="E8249" s="55">
        <v>0</v>
      </c>
      <c r="F8249" s="55">
        <v>0</v>
      </c>
      <c r="G8249" s="55">
        <v>0</v>
      </c>
      <c r="H8249" s="55">
        <v>0</v>
      </c>
      <c r="I8249" s="55">
        <v>0</v>
      </c>
      <c r="J8249" s="55">
        <v>0</v>
      </c>
      <c r="K8249" s="55">
        <v>0</v>
      </c>
      <c r="L8249" s="55">
        <v>0</v>
      </c>
      <c r="M8249" s="56">
        <v>0</v>
      </c>
    </row>
    <row r="8250" spans="1:13" x14ac:dyDescent="0.4">
      <c r="A8250" s="51"/>
      <c r="B8250" s="52">
        <v>8232</v>
      </c>
      <c r="C8250" s="52">
        <v>0</v>
      </c>
      <c r="D8250" s="52">
        <v>0</v>
      </c>
      <c r="E8250" s="52">
        <v>5943011.1417634124</v>
      </c>
      <c r="F8250" s="52">
        <v>0</v>
      </c>
      <c r="G8250" s="52">
        <v>0</v>
      </c>
      <c r="H8250" s="52">
        <v>0</v>
      </c>
      <c r="I8250" s="52">
        <v>0</v>
      </c>
      <c r="J8250" s="52">
        <v>0</v>
      </c>
      <c r="K8250" s="52">
        <v>0</v>
      </c>
      <c r="L8250" s="52">
        <v>253583044.37628305</v>
      </c>
      <c r="M8250" s="53">
        <v>273269242.30639619</v>
      </c>
    </row>
    <row r="8251" spans="1:13" x14ac:dyDescent="0.4">
      <c r="A8251" s="54"/>
      <c r="B8251" s="55">
        <v>8233</v>
      </c>
      <c r="C8251" s="55">
        <v>0</v>
      </c>
      <c r="D8251" s="55">
        <v>0</v>
      </c>
      <c r="E8251" s="55">
        <v>0</v>
      </c>
      <c r="F8251" s="55">
        <v>0</v>
      </c>
      <c r="G8251" s="55">
        <v>0</v>
      </c>
      <c r="H8251" s="55">
        <v>0</v>
      </c>
      <c r="I8251" s="55">
        <v>0</v>
      </c>
      <c r="J8251" s="55">
        <v>0</v>
      </c>
      <c r="K8251" s="55">
        <v>0</v>
      </c>
      <c r="L8251" s="55">
        <v>0</v>
      </c>
      <c r="M8251" s="56">
        <v>0</v>
      </c>
    </row>
    <row r="8252" spans="1:13" x14ac:dyDescent="0.4">
      <c r="A8252" s="51"/>
      <c r="B8252" s="52">
        <v>8234</v>
      </c>
      <c r="C8252" s="52">
        <v>0</v>
      </c>
      <c r="D8252" s="52">
        <v>0</v>
      </c>
      <c r="E8252" s="52">
        <v>6509002.5965808751</v>
      </c>
      <c r="F8252" s="52">
        <v>0</v>
      </c>
      <c r="G8252" s="52">
        <v>0</v>
      </c>
      <c r="H8252" s="52">
        <v>0</v>
      </c>
      <c r="I8252" s="52">
        <v>16724069.691243269</v>
      </c>
      <c r="J8252" s="52">
        <v>0</v>
      </c>
      <c r="K8252" s="52">
        <v>0</v>
      </c>
      <c r="L8252" s="52">
        <v>0</v>
      </c>
      <c r="M8252" s="53">
        <v>23233072.287824143</v>
      </c>
    </row>
    <row r="8253" spans="1:13" x14ac:dyDescent="0.4">
      <c r="A8253" s="54"/>
      <c r="B8253" s="55">
        <v>8235</v>
      </c>
      <c r="C8253" s="55">
        <v>29099220.096890617</v>
      </c>
      <c r="D8253" s="55">
        <v>0</v>
      </c>
      <c r="E8253" s="55">
        <v>0</v>
      </c>
      <c r="F8253" s="55">
        <v>0</v>
      </c>
      <c r="G8253" s="55">
        <v>17287983.650777884</v>
      </c>
      <c r="H8253" s="55">
        <v>0</v>
      </c>
      <c r="I8253" s="55">
        <v>0</v>
      </c>
      <c r="J8253" s="55">
        <v>0</v>
      </c>
      <c r="K8253" s="55">
        <v>0</v>
      </c>
      <c r="L8253" s="55">
        <v>6406822.2930529751</v>
      </c>
      <c r="M8253" s="56">
        <v>52794026.040721469</v>
      </c>
    </row>
    <row r="8254" spans="1:13" x14ac:dyDescent="0.4">
      <c r="A8254" s="51"/>
      <c r="B8254" s="52">
        <v>8236</v>
      </c>
      <c r="C8254" s="52">
        <v>0</v>
      </c>
      <c r="D8254" s="52">
        <v>0</v>
      </c>
      <c r="E8254" s="52">
        <v>0</v>
      </c>
      <c r="F8254" s="52">
        <v>0</v>
      </c>
      <c r="G8254" s="52">
        <v>0</v>
      </c>
      <c r="H8254" s="52">
        <v>6257735.4905463196</v>
      </c>
      <c r="I8254" s="52">
        <v>0</v>
      </c>
      <c r="J8254" s="52">
        <v>0</v>
      </c>
      <c r="K8254" s="52">
        <v>0</v>
      </c>
      <c r="L8254" s="52">
        <v>0</v>
      </c>
      <c r="M8254" s="53">
        <v>6257735.4905463196</v>
      </c>
    </row>
    <row r="8255" spans="1:13" x14ac:dyDescent="0.4">
      <c r="A8255" s="54"/>
      <c r="B8255" s="55">
        <v>8237</v>
      </c>
      <c r="C8255" s="55">
        <v>0</v>
      </c>
      <c r="D8255" s="55">
        <v>0</v>
      </c>
      <c r="E8255" s="55">
        <v>0</v>
      </c>
      <c r="F8255" s="55">
        <v>0</v>
      </c>
      <c r="G8255" s="55">
        <v>0</v>
      </c>
      <c r="H8255" s="55">
        <v>0</v>
      </c>
      <c r="I8255" s="55">
        <v>0</v>
      </c>
      <c r="J8255" s="55">
        <v>275902825.03250062</v>
      </c>
      <c r="K8255" s="55">
        <v>0</v>
      </c>
      <c r="L8255" s="55">
        <v>0</v>
      </c>
      <c r="M8255" s="56">
        <v>0</v>
      </c>
    </row>
    <row r="8256" spans="1:13" x14ac:dyDescent="0.4">
      <c r="A8256" s="51"/>
      <c r="B8256" s="52">
        <v>8238</v>
      </c>
      <c r="C8256" s="52">
        <v>0</v>
      </c>
      <c r="D8256" s="52">
        <v>0</v>
      </c>
      <c r="E8256" s="52">
        <v>0</v>
      </c>
      <c r="F8256" s="52">
        <v>7106046.4545704508</v>
      </c>
      <c r="G8256" s="52">
        <v>0</v>
      </c>
      <c r="H8256" s="52">
        <v>0</v>
      </c>
      <c r="I8256" s="52">
        <v>0</v>
      </c>
      <c r="J8256" s="52">
        <v>0</v>
      </c>
      <c r="K8256" s="52">
        <v>0</v>
      </c>
      <c r="L8256" s="52">
        <v>0</v>
      </c>
      <c r="M8256" s="53">
        <v>7106046.4545704508</v>
      </c>
    </row>
    <row r="8257" spans="1:13" x14ac:dyDescent="0.4">
      <c r="A8257" s="54"/>
      <c r="B8257" s="55">
        <v>8239</v>
      </c>
      <c r="C8257" s="55">
        <v>0</v>
      </c>
      <c r="D8257" s="55">
        <v>0</v>
      </c>
      <c r="E8257" s="55">
        <v>0</v>
      </c>
      <c r="F8257" s="55">
        <v>0</v>
      </c>
      <c r="G8257" s="55">
        <v>0</v>
      </c>
      <c r="H8257" s="55">
        <v>0</v>
      </c>
      <c r="I8257" s="55">
        <v>0</v>
      </c>
      <c r="J8257" s="55">
        <v>0</v>
      </c>
      <c r="K8257" s="55">
        <v>0</v>
      </c>
      <c r="L8257" s="55">
        <v>0</v>
      </c>
      <c r="M8257" s="56">
        <v>0</v>
      </c>
    </row>
    <row r="8258" spans="1:13" x14ac:dyDescent="0.4">
      <c r="A8258" s="51"/>
      <c r="B8258" s="52">
        <v>8240</v>
      </c>
      <c r="C8258" s="52">
        <v>0</v>
      </c>
      <c r="D8258" s="52">
        <v>0</v>
      </c>
      <c r="E8258" s="52">
        <v>0</v>
      </c>
      <c r="F8258" s="52">
        <v>0</v>
      </c>
      <c r="G8258" s="52">
        <v>0</v>
      </c>
      <c r="H8258" s="52">
        <v>0</v>
      </c>
      <c r="I8258" s="52">
        <v>0</v>
      </c>
      <c r="J8258" s="52">
        <v>0</v>
      </c>
      <c r="K8258" s="52">
        <v>0</v>
      </c>
      <c r="L8258" s="52">
        <v>0</v>
      </c>
      <c r="M8258" s="53">
        <v>0</v>
      </c>
    </row>
    <row r="8259" spans="1:13" x14ac:dyDescent="0.4">
      <c r="A8259" s="54"/>
      <c r="B8259" s="55">
        <v>8241</v>
      </c>
      <c r="C8259" s="55">
        <v>0</v>
      </c>
      <c r="D8259" s="55">
        <v>0</v>
      </c>
      <c r="E8259" s="55">
        <v>0</v>
      </c>
      <c r="F8259" s="55">
        <v>11876531.368424544</v>
      </c>
      <c r="G8259" s="55">
        <v>0</v>
      </c>
      <c r="H8259" s="55">
        <v>0</v>
      </c>
      <c r="I8259" s="55">
        <v>0</v>
      </c>
      <c r="J8259" s="55">
        <v>0</v>
      </c>
      <c r="K8259" s="55">
        <v>0</v>
      </c>
      <c r="L8259" s="55">
        <v>0</v>
      </c>
      <c r="M8259" s="56">
        <v>11876531.368424544</v>
      </c>
    </row>
    <row r="8260" spans="1:13" x14ac:dyDescent="0.4">
      <c r="A8260" s="51"/>
      <c r="B8260" s="52">
        <v>8242</v>
      </c>
      <c r="C8260" s="52">
        <v>0</v>
      </c>
      <c r="D8260" s="52">
        <v>0</v>
      </c>
      <c r="E8260" s="52">
        <v>0</v>
      </c>
      <c r="F8260" s="52">
        <v>0</v>
      </c>
      <c r="G8260" s="52">
        <v>0</v>
      </c>
      <c r="H8260" s="52">
        <v>6997836.0205540005</v>
      </c>
      <c r="I8260" s="52">
        <v>0</v>
      </c>
      <c r="J8260" s="52">
        <v>0</v>
      </c>
      <c r="K8260" s="52">
        <v>0</v>
      </c>
      <c r="L8260" s="52">
        <v>0</v>
      </c>
      <c r="M8260" s="53">
        <v>6997836.0205540005</v>
      </c>
    </row>
    <row r="8261" spans="1:13" x14ac:dyDescent="0.4">
      <c r="A8261" s="54"/>
      <c r="B8261" s="55">
        <v>8243</v>
      </c>
      <c r="C8261" s="55">
        <v>0</v>
      </c>
      <c r="D8261" s="55">
        <v>0</v>
      </c>
      <c r="E8261" s="55">
        <v>0</v>
      </c>
      <c r="F8261" s="55">
        <v>0</v>
      </c>
      <c r="G8261" s="55">
        <v>0</v>
      </c>
      <c r="H8261" s="55">
        <v>0</v>
      </c>
      <c r="I8261" s="55">
        <v>0</v>
      </c>
      <c r="J8261" s="55">
        <v>0</v>
      </c>
      <c r="K8261" s="55">
        <v>0</v>
      </c>
      <c r="L8261" s="55">
        <v>0</v>
      </c>
      <c r="M8261" s="56">
        <v>0</v>
      </c>
    </row>
    <row r="8262" spans="1:13" x14ac:dyDescent="0.4">
      <c r="A8262" s="51"/>
      <c r="B8262" s="52">
        <v>8244</v>
      </c>
      <c r="C8262" s="52">
        <v>0</v>
      </c>
      <c r="D8262" s="52">
        <v>0</v>
      </c>
      <c r="E8262" s="52">
        <v>0</v>
      </c>
      <c r="F8262" s="52">
        <v>0</v>
      </c>
      <c r="G8262" s="52">
        <v>0</v>
      </c>
      <c r="H8262" s="52">
        <v>0</v>
      </c>
      <c r="I8262" s="52">
        <v>0</v>
      </c>
      <c r="J8262" s="52">
        <v>0</v>
      </c>
      <c r="K8262" s="52">
        <v>0</v>
      </c>
      <c r="L8262" s="52">
        <v>0</v>
      </c>
      <c r="M8262" s="53">
        <v>0</v>
      </c>
    </row>
    <row r="8263" spans="1:13" x14ac:dyDescent="0.4">
      <c r="A8263" s="54"/>
      <c r="B8263" s="55">
        <v>8245</v>
      </c>
      <c r="C8263" s="55">
        <v>0</v>
      </c>
      <c r="D8263" s="55">
        <v>0</v>
      </c>
      <c r="E8263" s="55">
        <v>0</v>
      </c>
      <c r="F8263" s="55">
        <v>0</v>
      </c>
      <c r="G8263" s="55">
        <v>0</v>
      </c>
      <c r="H8263" s="55">
        <v>0</v>
      </c>
      <c r="I8263" s="55">
        <v>0</v>
      </c>
      <c r="J8263" s="55">
        <v>0</v>
      </c>
      <c r="K8263" s="55">
        <v>0</v>
      </c>
      <c r="L8263" s="55">
        <v>0</v>
      </c>
      <c r="M8263" s="56">
        <v>0</v>
      </c>
    </row>
    <row r="8264" spans="1:13" x14ac:dyDescent="0.4">
      <c r="A8264" s="51"/>
      <c r="B8264" s="52">
        <v>8246</v>
      </c>
      <c r="C8264" s="52">
        <v>0</v>
      </c>
      <c r="D8264" s="52">
        <v>0</v>
      </c>
      <c r="E8264" s="52">
        <v>0</v>
      </c>
      <c r="F8264" s="52">
        <v>0</v>
      </c>
      <c r="G8264" s="52">
        <v>17514046.50890968</v>
      </c>
      <c r="H8264" s="52">
        <v>0</v>
      </c>
      <c r="I8264" s="52">
        <v>0</v>
      </c>
      <c r="J8264" s="52">
        <v>0</v>
      </c>
      <c r="K8264" s="52">
        <v>0</v>
      </c>
      <c r="L8264" s="52">
        <v>0</v>
      </c>
      <c r="M8264" s="53">
        <v>17514046.50890968</v>
      </c>
    </row>
    <row r="8265" spans="1:13" x14ac:dyDescent="0.4">
      <c r="A8265" s="54"/>
      <c r="B8265" s="55">
        <v>8247</v>
      </c>
      <c r="C8265" s="55">
        <v>0</v>
      </c>
      <c r="D8265" s="55">
        <v>0</v>
      </c>
      <c r="E8265" s="55">
        <v>0</v>
      </c>
      <c r="F8265" s="55">
        <v>0</v>
      </c>
      <c r="G8265" s="55">
        <v>0</v>
      </c>
      <c r="H8265" s="55">
        <v>0</v>
      </c>
      <c r="I8265" s="55">
        <v>0</v>
      </c>
      <c r="J8265" s="55">
        <v>0</v>
      </c>
      <c r="K8265" s="55">
        <v>0</v>
      </c>
      <c r="L8265" s="55">
        <v>6015880.0307421312</v>
      </c>
      <c r="M8265" s="56">
        <v>6015880.0307421312</v>
      </c>
    </row>
    <row r="8266" spans="1:13" x14ac:dyDescent="0.4">
      <c r="A8266" s="51"/>
      <c r="B8266" s="52">
        <v>8248</v>
      </c>
      <c r="C8266" s="52">
        <v>0</v>
      </c>
      <c r="D8266" s="52">
        <v>0</v>
      </c>
      <c r="E8266" s="52">
        <v>0</v>
      </c>
      <c r="F8266" s="52">
        <v>21978956.175334804</v>
      </c>
      <c r="G8266" s="52">
        <v>0</v>
      </c>
      <c r="H8266" s="52">
        <v>7755640.0676002847</v>
      </c>
      <c r="I8266" s="52">
        <v>0</v>
      </c>
      <c r="J8266" s="52">
        <v>0</v>
      </c>
      <c r="K8266" s="52">
        <v>0</v>
      </c>
      <c r="L8266" s="52">
        <v>0</v>
      </c>
      <c r="M8266" s="53">
        <v>29734596.242935091</v>
      </c>
    </row>
    <row r="8267" spans="1:13" x14ac:dyDescent="0.4">
      <c r="A8267" s="54"/>
      <c r="B8267" s="55">
        <v>8249</v>
      </c>
      <c r="C8267" s="55">
        <v>0</v>
      </c>
      <c r="D8267" s="55">
        <v>0</v>
      </c>
      <c r="E8267" s="55">
        <v>0</v>
      </c>
      <c r="F8267" s="55">
        <v>0</v>
      </c>
      <c r="G8267" s="55">
        <v>0</v>
      </c>
      <c r="H8267" s="55">
        <v>0</v>
      </c>
      <c r="I8267" s="55">
        <v>0</v>
      </c>
      <c r="J8267" s="55">
        <v>0</v>
      </c>
      <c r="K8267" s="55">
        <v>0</v>
      </c>
      <c r="L8267" s="55">
        <v>0</v>
      </c>
      <c r="M8267" s="56">
        <v>0</v>
      </c>
    </row>
    <row r="8268" spans="1:13" x14ac:dyDescent="0.4">
      <c r="A8268" s="51"/>
      <c r="B8268" s="52">
        <v>8250</v>
      </c>
      <c r="C8268" s="52">
        <v>0</v>
      </c>
      <c r="D8268" s="52">
        <v>0</v>
      </c>
      <c r="E8268" s="52">
        <v>0</v>
      </c>
      <c r="F8268" s="52">
        <v>0</v>
      </c>
      <c r="G8268" s="52">
        <v>0</v>
      </c>
      <c r="H8268" s="52">
        <v>0</v>
      </c>
      <c r="I8268" s="52">
        <v>0</v>
      </c>
      <c r="J8268" s="52">
        <v>0</v>
      </c>
      <c r="K8268" s="52">
        <v>0</v>
      </c>
      <c r="L8268" s="52">
        <v>6440537.3930865023</v>
      </c>
      <c r="M8268" s="53">
        <v>6440537.3930865023</v>
      </c>
    </row>
    <row r="8269" spans="1:13" x14ac:dyDescent="0.4">
      <c r="A8269" s="54"/>
      <c r="B8269" s="55">
        <v>8251</v>
      </c>
      <c r="C8269" s="55">
        <v>9217524.68028838</v>
      </c>
      <c r="D8269" s="55">
        <v>0</v>
      </c>
      <c r="E8269" s="55">
        <v>0</v>
      </c>
      <c r="F8269" s="55">
        <v>0</v>
      </c>
      <c r="G8269" s="55">
        <v>0</v>
      </c>
      <c r="H8269" s="55">
        <v>6906827.2852095552</v>
      </c>
      <c r="I8269" s="55">
        <v>0</v>
      </c>
      <c r="J8269" s="55">
        <v>0</v>
      </c>
      <c r="K8269" s="55">
        <v>0</v>
      </c>
      <c r="L8269" s="55">
        <v>0</v>
      </c>
      <c r="M8269" s="56">
        <v>16124351.965497935</v>
      </c>
    </row>
    <row r="8270" spans="1:13" x14ac:dyDescent="0.4">
      <c r="A8270" s="51"/>
      <c r="B8270" s="52">
        <v>8252</v>
      </c>
      <c r="C8270" s="52">
        <v>0</v>
      </c>
      <c r="D8270" s="52">
        <v>0</v>
      </c>
      <c r="E8270" s="52">
        <v>0</v>
      </c>
      <c r="F8270" s="52">
        <v>264124687.83268452</v>
      </c>
      <c r="G8270" s="52">
        <v>0</v>
      </c>
      <c r="H8270" s="52">
        <v>12832443.099063504</v>
      </c>
      <c r="I8270" s="52">
        <v>0</v>
      </c>
      <c r="J8270" s="52">
        <v>0</v>
      </c>
      <c r="K8270" s="52">
        <v>68801103.674864948</v>
      </c>
      <c r="L8270" s="52">
        <v>6762617.4142872989</v>
      </c>
      <c r="M8270" s="53">
        <v>352520852.02090025</v>
      </c>
    </row>
    <row r="8271" spans="1:13" x14ac:dyDescent="0.4">
      <c r="A8271" s="54"/>
      <c r="B8271" s="55">
        <v>8253</v>
      </c>
      <c r="C8271" s="55">
        <v>0</v>
      </c>
      <c r="D8271" s="55">
        <v>29228233.952819496</v>
      </c>
      <c r="E8271" s="55">
        <v>18691732.939380117</v>
      </c>
      <c r="F8271" s="55">
        <v>0</v>
      </c>
      <c r="G8271" s="55">
        <v>0</v>
      </c>
      <c r="H8271" s="55">
        <v>0</v>
      </c>
      <c r="I8271" s="55">
        <v>0</v>
      </c>
      <c r="J8271" s="55">
        <v>0</v>
      </c>
      <c r="K8271" s="55">
        <v>0</v>
      </c>
      <c r="L8271" s="55">
        <v>0</v>
      </c>
      <c r="M8271" s="56">
        <v>47919966.892199613</v>
      </c>
    </row>
    <row r="8272" spans="1:13" x14ac:dyDescent="0.4">
      <c r="A8272" s="51"/>
      <c r="B8272" s="52">
        <v>8254</v>
      </c>
      <c r="C8272" s="52">
        <v>0</v>
      </c>
      <c r="D8272" s="52">
        <v>0</v>
      </c>
      <c r="E8272" s="52">
        <v>0</v>
      </c>
      <c r="F8272" s="52">
        <v>0</v>
      </c>
      <c r="G8272" s="52">
        <v>0</v>
      </c>
      <c r="H8272" s="52">
        <v>9494627.1982926112</v>
      </c>
      <c r="I8272" s="52">
        <v>0</v>
      </c>
      <c r="J8272" s="52">
        <v>0</v>
      </c>
      <c r="K8272" s="52">
        <v>0</v>
      </c>
      <c r="L8272" s="52">
        <v>0</v>
      </c>
      <c r="M8272" s="53">
        <v>9494627.1982926112</v>
      </c>
    </row>
    <row r="8273" spans="1:13" x14ac:dyDescent="0.4">
      <c r="A8273" s="54"/>
      <c r="B8273" s="55">
        <v>8255</v>
      </c>
      <c r="C8273" s="55">
        <v>0</v>
      </c>
      <c r="D8273" s="55">
        <v>0</v>
      </c>
      <c r="E8273" s="55">
        <v>0</v>
      </c>
      <c r="F8273" s="55">
        <v>0</v>
      </c>
      <c r="G8273" s="55">
        <v>0</v>
      </c>
      <c r="H8273" s="55">
        <v>0</v>
      </c>
      <c r="I8273" s="55">
        <v>0</v>
      </c>
      <c r="J8273" s="55">
        <v>0</v>
      </c>
      <c r="K8273" s="55">
        <v>10336519.964293364</v>
      </c>
      <c r="L8273" s="55">
        <v>0</v>
      </c>
      <c r="M8273" s="56">
        <v>10336519.964293364</v>
      </c>
    </row>
    <row r="8274" spans="1:13" x14ac:dyDescent="0.4">
      <c r="A8274" s="51"/>
      <c r="B8274" s="52">
        <v>8256</v>
      </c>
      <c r="C8274" s="52">
        <v>0</v>
      </c>
      <c r="D8274" s="52">
        <v>0</v>
      </c>
      <c r="E8274" s="52">
        <v>0</v>
      </c>
      <c r="F8274" s="52">
        <v>5897525.4186979868</v>
      </c>
      <c r="G8274" s="52">
        <v>9564484.8977597151</v>
      </c>
      <c r="H8274" s="52">
        <v>0</v>
      </c>
      <c r="I8274" s="52">
        <v>0</v>
      </c>
      <c r="J8274" s="52">
        <v>0</v>
      </c>
      <c r="K8274" s="52">
        <v>0</v>
      </c>
      <c r="L8274" s="52">
        <v>0</v>
      </c>
      <c r="M8274" s="53">
        <v>15462010.316457704</v>
      </c>
    </row>
    <row r="8275" spans="1:13" x14ac:dyDescent="0.4">
      <c r="A8275" s="54"/>
      <c r="B8275" s="55">
        <v>8257</v>
      </c>
      <c r="C8275" s="55">
        <v>0</v>
      </c>
      <c r="D8275" s="55">
        <v>0</v>
      </c>
      <c r="E8275" s="55">
        <v>0</v>
      </c>
      <c r="F8275" s="55">
        <v>59920613.445419438</v>
      </c>
      <c r="G8275" s="55">
        <v>0</v>
      </c>
      <c r="H8275" s="55">
        <v>0</v>
      </c>
      <c r="I8275" s="55">
        <v>0</v>
      </c>
      <c r="J8275" s="55">
        <v>0</v>
      </c>
      <c r="K8275" s="55">
        <v>0</v>
      </c>
      <c r="L8275" s="55">
        <v>0</v>
      </c>
      <c r="M8275" s="56">
        <v>59920613.445419438</v>
      </c>
    </row>
    <row r="8276" spans="1:13" x14ac:dyDescent="0.4">
      <c r="A8276" s="51"/>
      <c r="B8276" s="52">
        <v>8258</v>
      </c>
      <c r="C8276" s="52">
        <v>0</v>
      </c>
      <c r="D8276" s="52">
        <v>0</v>
      </c>
      <c r="E8276" s="52">
        <v>0</v>
      </c>
      <c r="F8276" s="52">
        <v>0</v>
      </c>
      <c r="G8276" s="52">
        <v>0</v>
      </c>
      <c r="H8276" s="52">
        <v>0</v>
      </c>
      <c r="I8276" s="52">
        <v>0</v>
      </c>
      <c r="J8276" s="52">
        <v>0</v>
      </c>
      <c r="K8276" s="52">
        <v>0</v>
      </c>
      <c r="L8276" s="52">
        <v>0</v>
      </c>
      <c r="M8276" s="53">
        <v>0</v>
      </c>
    </row>
    <row r="8277" spans="1:13" x14ac:dyDescent="0.4">
      <c r="A8277" s="54"/>
      <c r="B8277" s="55">
        <v>8259</v>
      </c>
      <c r="C8277" s="55">
        <v>0</v>
      </c>
      <c r="D8277" s="55">
        <v>0</v>
      </c>
      <c r="E8277" s="55">
        <v>89015225.106533796</v>
      </c>
      <c r="F8277" s="55">
        <v>0</v>
      </c>
      <c r="G8277" s="55">
        <v>0</v>
      </c>
      <c r="H8277" s="55">
        <v>0</v>
      </c>
      <c r="I8277" s="55">
        <v>0</v>
      </c>
      <c r="J8277" s="55">
        <v>0</v>
      </c>
      <c r="K8277" s="55">
        <v>0</v>
      </c>
      <c r="L8277" s="55">
        <v>0</v>
      </c>
      <c r="M8277" s="56">
        <v>89015225.106533796</v>
      </c>
    </row>
    <row r="8278" spans="1:13" x14ac:dyDescent="0.4">
      <c r="A8278" s="51"/>
      <c r="B8278" s="52">
        <v>8260</v>
      </c>
      <c r="C8278" s="52">
        <v>0</v>
      </c>
      <c r="D8278" s="52">
        <v>0</v>
      </c>
      <c r="E8278" s="52">
        <v>0</v>
      </c>
      <c r="F8278" s="52">
        <v>0</v>
      </c>
      <c r="G8278" s="52">
        <v>0</v>
      </c>
      <c r="H8278" s="52">
        <v>0</v>
      </c>
      <c r="I8278" s="52">
        <v>0</v>
      </c>
      <c r="J8278" s="52">
        <v>0</v>
      </c>
      <c r="K8278" s="52">
        <v>0</v>
      </c>
      <c r="L8278" s="52">
        <v>0</v>
      </c>
      <c r="M8278" s="53">
        <v>0</v>
      </c>
    </row>
    <row r="8279" spans="1:13" x14ac:dyDescent="0.4">
      <c r="A8279" s="54"/>
      <c r="B8279" s="55">
        <v>8261</v>
      </c>
      <c r="C8279" s="55">
        <v>0</v>
      </c>
      <c r="D8279" s="55">
        <v>0</v>
      </c>
      <c r="E8279" s="55">
        <v>0</v>
      </c>
      <c r="F8279" s="55">
        <v>0</v>
      </c>
      <c r="G8279" s="55">
        <v>0</v>
      </c>
      <c r="H8279" s="55">
        <v>24912160.442947544</v>
      </c>
      <c r="I8279" s="55">
        <v>0</v>
      </c>
      <c r="J8279" s="55">
        <v>0</v>
      </c>
      <c r="K8279" s="55">
        <v>0</v>
      </c>
      <c r="L8279" s="55">
        <v>0</v>
      </c>
      <c r="M8279" s="56">
        <v>24912160.442947544</v>
      </c>
    </row>
    <row r="8280" spans="1:13" x14ac:dyDescent="0.4">
      <c r="A8280" s="51"/>
      <c r="B8280" s="52">
        <v>8262</v>
      </c>
      <c r="C8280" s="52">
        <v>0</v>
      </c>
      <c r="D8280" s="52">
        <v>0</v>
      </c>
      <c r="E8280" s="52">
        <v>32224963.718425818</v>
      </c>
      <c r="F8280" s="52">
        <v>0</v>
      </c>
      <c r="G8280" s="52">
        <v>0</v>
      </c>
      <c r="H8280" s="52">
        <v>18344880.663495325</v>
      </c>
      <c r="I8280" s="52">
        <v>0</v>
      </c>
      <c r="J8280" s="52">
        <v>0</v>
      </c>
      <c r="K8280" s="52">
        <v>0</v>
      </c>
      <c r="L8280" s="52">
        <v>0</v>
      </c>
      <c r="M8280" s="53">
        <v>50569844.381921142</v>
      </c>
    </row>
    <row r="8281" spans="1:13" x14ac:dyDescent="0.4">
      <c r="A8281" s="54"/>
      <c r="B8281" s="55">
        <v>8263</v>
      </c>
      <c r="C8281" s="55">
        <v>0</v>
      </c>
      <c r="D8281" s="55">
        <v>0</v>
      </c>
      <c r="E8281" s="55">
        <v>0</v>
      </c>
      <c r="F8281" s="55">
        <v>0</v>
      </c>
      <c r="G8281" s="55">
        <v>0</v>
      </c>
      <c r="H8281" s="55">
        <v>0</v>
      </c>
      <c r="I8281" s="55">
        <v>0</v>
      </c>
      <c r="J8281" s="55">
        <v>0</v>
      </c>
      <c r="K8281" s="55">
        <v>0</v>
      </c>
      <c r="L8281" s="55">
        <v>0</v>
      </c>
      <c r="M8281" s="56">
        <v>5797208.0014547445</v>
      </c>
    </row>
    <row r="8282" spans="1:13" x14ac:dyDescent="0.4">
      <c r="A8282" s="51"/>
      <c r="B8282" s="52">
        <v>8264</v>
      </c>
      <c r="C8282" s="52">
        <v>0</v>
      </c>
      <c r="D8282" s="52">
        <v>0</v>
      </c>
      <c r="E8282" s="52">
        <v>0</v>
      </c>
      <c r="F8282" s="52">
        <v>0</v>
      </c>
      <c r="G8282" s="52">
        <v>0</v>
      </c>
      <c r="H8282" s="52">
        <v>0</v>
      </c>
      <c r="I8282" s="52">
        <v>0</v>
      </c>
      <c r="J8282" s="52">
        <v>0</v>
      </c>
      <c r="K8282" s="52">
        <v>0</v>
      </c>
      <c r="L8282" s="52">
        <v>0</v>
      </c>
      <c r="M8282" s="53">
        <v>0</v>
      </c>
    </row>
    <row r="8283" spans="1:13" x14ac:dyDescent="0.4">
      <c r="A8283" s="54"/>
      <c r="B8283" s="55">
        <v>8265</v>
      </c>
      <c r="C8283" s="55">
        <v>0</v>
      </c>
      <c r="D8283" s="55">
        <v>0</v>
      </c>
      <c r="E8283" s="55">
        <v>26188390.022065625</v>
      </c>
      <c r="F8283" s="55">
        <v>0</v>
      </c>
      <c r="G8283" s="55">
        <v>0</v>
      </c>
      <c r="H8283" s="55">
        <v>0</v>
      </c>
      <c r="I8283" s="55">
        <v>0</v>
      </c>
      <c r="J8283" s="55">
        <v>0</v>
      </c>
      <c r="K8283" s="55">
        <v>0</v>
      </c>
      <c r="L8283" s="55">
        <v>0</v>
      </c>
      <c r="M8283" s="56">
        <v>33464910.915587615</v>
      </c>
    </row>
    <row r="8284" spans="1:13" x14ac:dyDescent="0.4">
      <c r="A8284" s="51"/>
      <c r="B8284" s="52">
        <v>8266</v>
      </c>
      <c r="C8284" s="52">
        <v>0</v>
      </c>
      <c r="D8284" s="52">
        <v>0</v>
      </c>
      <c r="E8284" s="52">
        <v>0</v>
      </c>
      <c r="F8284" s="52">
        <v>0</v>
      </c>
      <c r="G8284" s="52">
        <v>0</v>
      </c>
      <c r="H8284" s="52">
        <v>0</v>
      </c>
      <c r="I8284" s="52">
        <v>0</v>
      </c>
      <c r="J8284" s="52">
        <v>0</v>
      </c>
      <c r="K8284" s="52">
        <v>0</v>
      </c>
      <c r="L8284" s="52">
        <v>0</v>
      </c>
      <c r="M8284" s="53">
        <v>0</v>
      </c>
    </row>
    <row r="8285" spans="1:13" x14ac:dyDescent="0.4">
      <c r="A8285" s="54"/>
      <c r="B8285" s="55">
        <v>8267</v>
      </c>
      <c r="C8285" s="55">
        <v>0</v>
      </c>
      <c r="D8285" s="55">
        <v>0</v>
      </c>
      <c r="E8285" s="55">
        <v>0</v>
      </c>
      <c r="F8285" s="55">
        <v>0</v>
      </c>
      <c r="G8285" s="55">
        <v>0</v>
      </c>
      <c r="H8285" s="55">
        <v>140459489.16944897</v>
      </c>
      <c r="I8285" s="55">
        <v>0</v>
      </c>
      <c r="J8285" s="55">
        <v>0</v>
      </c>
      <c r="K8285" s="55">
        <v>0</v>
      </c>
      <c r="L8285" s="55">
        <v>0</v>
      </c>
      <c r="M8285" s="56">
        <v>140459489.16944897</v>
      </c>
    </row>
    <row r="8286" spans="1:13" x14ac:dyDescent="0.4">
      <c r="A8286" s="51"/>
      <c r="B8286" s="52">
        <v>8268</v>
      </c>
      <c r="C8286" s="52">
        <v>0</v>
      </c>
      <c r="D8286" s="52">
        <v>0</v>
      </c>
      <c r="E8286" s="52">
        <v>0</v>
      </c>
      <c r="F8286" s="52">
        <v>0</v>
      </c>
      <c r="G8286" s="52">
        <v>0</v>
      </c>
      <c r="H8286" s="52">
        <v>0</v>
      </c>
      <c r="I8286" s="52">
        <v>0</v>
      </c>
      <c r="J8286" s="52">
        <v>0</v>
      </c>
      <c r="K8286" s="52">
        <v>0</v>
      </c>
      <c r="L8286" s="52">
        <v>0</v>
      </c>
      <c r="M8286" s="53">
        <v>0</v>
      </c>
    </row>
    <row r="8287" spans="1:13" x14ac:dyDescent="0.4">
      <c r="A8287" s="54"/>
      <c r="B8287" s="55">
        <v>8269</v>
      </c>
      <c r="C8287" s="55">
        <v>0</v>
      </c>
      <c r="D8287" s="55">
        <v>7183960.6412847312</v>
      </c>
      <c r="E8287" s="55">
        <v>0</v>
      </c>
      <c r="F8287" s="55">
        <v>0</v>
      </c>
      <c r="G8287" s="55">
        <v>0</v>
      </c>
      <c r="H8287" s="55">
        <v>6954087.2388498755</v>
      </c>
      <c r="I8287" s="55">
        <v>0</v>
      </c>
      <c r="J8287" s="55">
        <v>0</v>
      </c>
      <c r="K8287" s="55">
        <v>0</v>
      </c>
      <c r="L8287" s="55">
        <v>107933558.47463159</v>
      </c>
      <c r="M8287" s="56">
        <v>122071606.35476622</v>
      </c>
    </row>
    <row r="8288" spans="1:13" x14ac:dyDescent="0.4">
      <c r="A8288" s="51"/>
      <c r="B8288" s="52">
        <v>8270</v>
      </c>
      <c r="C8288" s="52">
        <v>0</v>
      </c>
      <c r="D8288" s="52">
        <v>0</v>
      </c>
      <c r="E8288" s="52">
        <v>0</v>
      </c>
      <c r="F8288" s="52">
        <v>0</v>
      </c>
      <c r="G8288" s="52">
        <v>0</v>
      </c>
      <c r="H8288" s="52">
        <v>0</v>
      </c>
      <c r="I8288" s="52">
        <v>0</v>
      </c>
      <c r="J8288" s="52">
        <v>0</v>
      </c>
      <c r="K8288" s="52">
        <v>0</v>
      </c>
      <c r="L8288" s="52">
        <v>0</v>
      </c>
      <c r="M8288" s="53">
        <v>57194878.157398619</v>
      </c>
    </row>
    <row r="8289" spans="1:13" x14ac:dyDescent="0.4">
      <c r="A8289" s="54"/>
      <c r="B8289" s="55">
        <v>8271</v>
      </c>
      <c r="C8289" s="55">
        <v>0</v>
      </c>
      <c r="D8289" s="55">
        <v>0</v>
      </c>
      <c r="E8289" s="55">
        <v>0</v>
      </c>
      <c r="F8289" s="55">
        <v>0</v>
      </c>
      <c r="G8289" s="55">
        <v>0</v>
      </c>
      <c r="H8289" s="55">
        <v>9503742.2154654339</v>
      </c>
      <c r="I8289" s="55">
        <v>0</v>
      </c>
      <c r="J8289" s="55">
        <v>169433133.61751845</v>
      </c>
      <c r="K8289" s="55">
        <v>0</v>
      </c>
      <c r="L8289" s="55">
        <v>0</v>
      </c>
      <c r="M8289" s="56">
        <v>9503742.2154654339</v>
      </c>
    </row>
    <row r="8290" spans="1:13" x14ac:dyDescent="0.4">
      <c r="A8290" s="51"/>
      <c r="B8290" s="52">
        <v>8272</v>
      </c>
      <c r="C8290" s="52">
        <v>0</v>
      </c>
      <c r="D8290" s="52">
        <v>0</v>
      </c>
      <c r="E8290" s="52">
        <v>0</v>
      </c>
      <c r="F8290" s="52">
        <v>0</v>
      </c>
      <c r="G8290" s="52">
        <v>0</v>
      </c>
      <c r="H8290" s="52">
        <v>0</v>
      </c>
      <c r="I8290" s="52">
        <v>0</v>
      </c>
      <c r="J8290" s="52">
        <v>0</v>
      </c>
      <c r="K8290" s="52">
        <v>0</v>
      </c>
      <c r="L8290" s="52">
        <v>0</v>
      </c>
      <c r="M8290" s="53">
        <v>0</v>
      </c>
    </row>
    <row r="8291" spans="1:13" x14ac:dyDescent="0.4">
      <c r="A8291" s="54"/>
      <c r="B8291" s="55">
        <v>8273</v>
      </c>
      <c r="C8291" s="55">
        <v>0</v>
      </c>
      <c r="D8291" s="55">
        <v>0</v>
      </c>
      <c r="E8291" s="55">
        <v>0</v>
      </c>
      <c r="F8291" s="55">
        <v>0</v>
      </c>
      <c r="G8291" s="55">
        <v>0</v>
      </c>
      <c r="H8291" s="55">
        <v>0</v>
      </c>
      <c r="I8291" s="55">
        <v>12272752.860258618</v>
      </c>
      <c r="J8291" s="55">
        <v>0</v>
      </c>
      <c r="K8291" s="55">
        <v>0</v>
      </c>
      <c r="L8291" s="55">
        <v>0</v>
      </c>
      <c r="M8291" s="56">
        <v>12272752.860258618</v>
      </c>
    </row>
    <row r="8292" spans="1:13" x14ac:dyDescent="0.4">
      <c r="A8292" s="51"/>
      <c r="B8292" s="52">
        <v>8274</v>
      </c>
      <c r="C8292" s="52">
        <v>0</v>
      </c>
      <c r="D8292" s="52">
        <v>0</v>
      </c>
      <c r="E8292" s="52">
        <v>0</v>
      </c>
      <c r="F8292" s="52">
        <v>0</v>
      </c>
      <c r="G8292" s="52">
        <v>0</v>
      </c>
      <c r="H8292" s="52">
        <v>0</v>
      </c>
      <c r="I8292" s="52">
        <v>0</v>
      </c>
      <c r="J8292" s="52">
        <v>0</v>
      </c>
      <c r="K8292" s="52">
        <v>0</v>
      </c>
      <c r="L8292" s="52">
        <v>0</v>
      </c>
      <c r="M8292" s="53">
        <v>0</v>
      </c>
    </row>
    <row r="8293" spans="1:13" x14ac:dyDescent="0.4">
      <c r="A8293" s="54"/>
      <c r="B8293" s="55">
        <v>8275</v>
      </c>
      <c r="C8293" s="55">
        <v>0</v>
      </c>
      <c r="D8293" s="55">
        <v>0</v>
      </c>
      <c r="E8293" s="55">
        <v>6274397.55845345</v>
      </c>
      <c r="F8293" s="55">
        <v>0</v>
      </c>
      <c r="G8293" s="55">
        <v>0</v>
      </c>
      <c r="H8293" s="55">
        <v>0</v>
      </c>
      <c r="I8293" s="55">
        <v>0</v>
      </c>
      <c r="J8293" s="55">
        <v>0</v>
      </c>
      <c r="K8293" s="55">
        <v>0</v>
      </c>
      <c r="L8293" s="55">
        <v>0</v>
      </c>
      <c r="M8293" s="56">
        <v>6274397.55845345</v>
      </c>
    </row>
    <row r="8294" spans="1:13" x14ac:dyDescent="0.4">
      <c r="A8294" s="51"/>
      <c r="B8294" s="52">
        <v>8276</v>
      </c>
      <c r="C8294" s="52">
        <v>0</v>
      </c>
      <c r="D8294" s="52">
        <v>0</v>
      </c>
      <c r="E8294" s="52">
        <v>0</v>
      </c>
      <c r="F8294" s="52">
        <v>0</v>
      </c>
      <c r="G8294" s="52">
        <v>0</v>
      </c>
      <c r="H8294" s="52">
        <v>0</v>
      </c>
      <c r="I8294" s="52">
        <v>0</v>
      </c>
      <c r="J8294" s="52">
        <v>0</v>
      </c>
      <c r="K8294" s="52">
        <v>0</v>
      </c>
      <c r="L8294" s="52">
        <v>22603387.463671416</v>
      </c>
      <c r="M8294" s="53">
        <v>22603387.463671416</v>
      </c>
    </row>
    <row r="8295" spans="1:13" x14ac:dyDescent="0.4">
      <c r="A8295" s="54"/>
      <c r="B8295" s="55">
        <v>8277</v>
      </c>
      <c r="C8295" s="55">
        <v>0</v>
      </c>
      <c r="D8295" s="55">
        <v>0</v>
      </c>
      <c r="E8295" s="55">
        <v>0</v>
      </c>
      <c r="F8295" s="55">
        <v>20365774.082668506</v>
      </c>
      <c r="G8295" s="55">
        <v>0</v>
      </c>
      <c r="H8295" s="55">
        <v>0</v>
      </c>
      <c r="I8295" s="55">
        <v>0</v>
      </c>
      <c r="J8295" s="55">
        <v>0</v>
      </c>
      <c r="K8295" s="55">
        <v>0</v>
      </c>
      <c r="L8295" s="55">
        <v>0</v>
      </c>
      <c r="M8295" s="56">
        <v>20365774.082668506</v>
      </c>
    </row>
    <row r="8296" spans="1:13" x14ac:dyDescent="0.4">
      <c r="A8296" s="51"/>
      <c r="B8296" s="52">
        <v>8278</v>
      </c>
      <c r="C8296" s="52">
        <v>5937483.7351082563</v>
      </c>
      <c r="D8296" s="52">
        <v>0</v>
      </c>
      <c r="E8296" s="52">
        <v>0</v>
      </c>
      <c r="F8296" s="52">
        <v>0</v>
      </c>
      <c r="G8296" s="52">
        <v>0</v>
      </c>
      <c r="H8296" s="52">
        <v>0</v>
      </c>
      <c r="I8296" s="52">
        <v>0</v>
      </c>
      <c r="J8296" s="52">
        <v>0</v>
      </c>
      <c r="K8296" s="52">
        <v>0</v>
      </c>
      <c r="L8296" s="52">
        <v>0</v>
      </c>
      <c r="M8296" s="53">
        <v>16947300.051335033</v>
      </c>
    </row>
    <row r="8297" spans="1:13" x14ac:dyDescent="0.4">
      <c r="A8297" s="54"/>
      <c r="B8297" s="55">
        <v>8279</v>
      </c>
      <c r="C8297" s="55">
        <v>0</v>
      </c>
      <c r="D8297" s="55">
        <v>0</v>
      </c>
      <c r="E8297" s="55">
        <v>0</v>
      </c>
      <c r="F8297" s="55">
        <v>0</v>
      </c>
      <c r="G8297" s="55">
        <v>0</v>
      </c>
      <c r="H8297" s="55">
        <v>0</v>
      </c>
      <c r="I8297" s="55">
        <v>0</v>
      </c>
      <c r="J8297" s="55">
        <v>7787506.8739580959</v>
      </c>
      <c r="K8297" s="55">
        <v>0</v>
      </c>
      <c r="L8297" s="55">
        <v>0</v>
      </c>
      <c r="M8297" s="56">
        <v>0</v>
      </c>
    </row>
    <row r="8298" spans="1:13" x14ac:dyDescent="0.4">
      <c r="A8298" s="51"/>
      <c r="B8298" s="52">
        <v>8280</v>
      </c>
      <c r="C8298" s="52">
        <v>0</v>
      </c>
      <c r="D8298" s="52">
        <v>0</v>
      </c>
      <c r="E8298" s="52">
        <v>0</v>
      </c>
      <c r="F8298" s="52">
        <v>0</v>
      </c>
      <c r="G8298" s="52">
        <v>0</v>
      </c>
      <c r="H8298" s="52">
        <v>0</v>
      </c>
      <c r="I8298" s="52">
        <v>0</v>
      </c>
      <c r="J8298" s="52">
        <v>0</v>
      </c>
      <c r="K8298" s="52">
        <v>0</v>
      </c>
      <c r="L8298" s="52">
        <v>0</v>
      </c>
      <c r="M8298" s="53">
        <v>0</v>
      </c>
    </row>
    <row r="8299" spans="1:13" x14ac:dyDescent="0.4">
      <c r="A8299" s="54"/>
      <c r="B8299" s="55">
        <v>8281</v>
      </c>
      <c r="C8299" s="55">
        <v>0</v>
      </c>
      <c r="D8299" s="55">
        <v>0</v>
      </c>
      <c r="E8299" s="55">
        <v>0</v>
      </c>
      <c r="F8299" s="55">
        <v>0</v>
      </c>
      <c r="G8299" s="55">
        <v>0</v>
      </c>
      <c r="H8299" s="55">
        <v>0</v>
      </c>
      <c r="I8299" s="55">
        <v>0</v>
      </c>
      <c r="J8299" s="55">
        <v>0</v>
      </c>
      <c r="K8299" s="55">
        <v>0</v>
      </c>
      <c r="L8299" s="55">
        <v>0</v>
      </c>
      <c r="M8299" s="56">
        <v>0</v>
      </c>
    </row>
    <row r="8300" spans="1:13" x14ac:dyDescent="0.4">
      <c r="A8300" s="51"/>
      <c r="B8300" s="52">
        <v>8282</v>
      </c>
      <c r="C8300" s="52">
        <v>0</v>
      </c>
      <c r="D8300" s="52">
        <v>0</v>
      </c>
      <c r="E8300" s="52">
        <v>0</v>
      </c>
      <c r="F8300" s="52">
        <v>0</v>
      </c>
      <c r="G8300" s="52">
        <v>0</v>
      </c>
      <c r="H8300" s="52">
        <v>0</v>
      </c>
      <c r="I8300" s="52">
        <v>0</v>
      </c>
      <c r="J8300" s="52">
        <v>0</v>
      </c>
      <c r="K8300" s="52">
        <v>0</v>
      </c>
      <c r="L8300" s="52">
        <v>0</v>
      </c>
      <c r="M8300" s="53">
        <v>0</v>
      </c>
    </row>
    <row r="8301" spans="1:13" x14ac:dyDescent="0.4">
      <c r="A8301" s="54"/>
      <c r="B8301" s="55">
        <v>8283</v>
      </c>
      <c r="C8301" s="55">
        <v>0</v>
      </c>
      <c r="D8301" s="55">
        <v>0</v>
      </c>
      <c r="E8301" s="55">
        <v>0</v>
      </c>
      <c r="F8301" s="55">
        <v>0</v>
      </c>
      <c r="G8301" s="55">
        <v>0</v>
      </c>
      <c r="H8301" s="55">
        <v>6295444.775031602</v>
      </c>
      <c r="I8301" s="55">
        <v>0</v>
      </c>
      <c r="J8301" s="55">
        <v>18477482.449103955</v>
      </c>
      <c r="K8301" s="55">
        <v>0</v>
      </c>
      <c r="L8301" s="55">
        <v>0</v>
      </c>
      <c r="M8301" s="56">
        <v>6295444.775031602</v>
      </c>
    </row>
    <row r="8302" spans="1:13" x14ac:dyDescent="0.4">
      <c r="A8302" s="51"/>
      <c r="B8302" s="52">
        <v>8284</v>
      </c>
      <c r="C8302" s="52">
        <v>0</v>
      </c>
      <c r="D8302" s="52">
        <v>18966074.495365143</v>
      </c>
      <c r="E8302" s="52">
        <v>0</v>
      </c>
      <c r="F8302" s="52">
        <v>0</v>
      </c>
      <c r="G8302" s="52">
        <v>0</v>
      </c>
      <c r="H8302" s="52">
        <v>0</v>
      </c>
      <c r="I8302" s="52">
        <v>0</v>
      </c>
      <c r="J8302" s="52">
        <v>0</v>
      </c>
      <c r="K8302" s="52">
        <v>0</v>
      </c>
      <c r="L8302" s="52">
        <v>12577415.258146999</v>
      </c>
      <c r="M8302" s="53">
        <v>31543489.753512144</v>
      </c>
    </row>
    <row r="8303" spans="1:13" x14ac:dyDescent="0.4">
      <c r="A8303" s="54"/>
      <c r="B8303" s="55">
        <v>8285</v>
      </c>
      <c r="C8303" s="55">
        <v>0</v>
      </c>
      <c r="D8303" s="55">
        <v>0</v>
      </c>
      <c r="E8303" s="55">
        <v>0</v>
      </c>
      <c r="F8303" s="55">
        <v>0</v>
      </c>
      <c r="G8303" s="55">
        <v>0</v>
      </c>
      <c r="H8303" s="55">
        <v>0</v>
      </c>
      <c r="I8303" s="55">
        <v>0</v>
      </c>
      <c r="J8303" s="55">
        <v>0</v>
      </c>
      <c r="K8303" s="55">
        <v>0</v>
      </c>
      <c r="L8303" s="55">
        <v>0</v>
      </c>
      <c r="M8303" s="56">
        <v>0</v>
      </c>
    </row>
    <row r="8304" spans="1:13" x14ac:dyDescent="0.4">
      <c r="A8304" s="51"/>
      <c r="B8304" s="52">
        <v>8286</v>
      </c>
      <c r="C8304" s="52">
        <v>0</v>
      </c>
      <c r="D8304" s="52">
        <v>0</v>
      </c>
      <c r="E8304" s="52">
        <v>0</v>
      </c>
      <c r="F8304" s="52">
        <v>0</v>
      </c>
      <c r="G8304" s="52">
        <v>0</v>
      </c>
      <c r="H8304" s="52">
        <v>0</v>
      </c>
      <c r="I8304" s="52">
        <v>0</v>
      </c>
      <c r="J8304" s="52">
        <v>0</v>
      </c>
      <c r="K8304" s="52">
        <v>0</v>
      </c>
      <c r="L8304" s="52">
        <v>6437121.9668834805</v>
      </c>
      <c r="M8304" s="53">
        <v>6437121.9668834805</v>
      </c>
    </row>
    <row r="8305" spans="1:13" x14ac:dyDescent="0.4">
      <c r="A8305" s="54"/>
      <c r="B8305" s="55">
        <v>8287</v>
      </c>
      <c r="C8305" s="55">
        <v>0</v>
      </c>
      <c r="D8305" s="55">
        <v>0</v>
      </c>
      <c r="E8305" s="55">
        <v>0</v>
      </c>
      <c r="F8305" s="55">
        <v>0</v>
      </c>
      <c r="G8305" s="55">
        <v>0</v>
      </c>
      <c r="H8305" s="55">
        <v>0</v>
      </c>
      <c r="I8305" s="55">
        <v>0</v>
      </c>
      <c r="J8305" s="55">
        <v>0</v>
      </c>
      <c r="K8305" s="55">
        <v>0</v>
      </c>
      <c r="L8305" s="55">
        <v>0</v>
      </c>
      <c r="M8305" s="56">
        <v>0</v>
      </c>
    </row>
    <row r="8306" spans="1:13" x14ac:dyDescent="0.4">
      <c r="A8306" s="51"/>
      <c r="B8306" s="52">
        <v>8288</v>
      </c>
      <c r="C8306" s="52">
        <v>0</v>
      </c>
      <c r="D8306" s="52">
        <v>0</v>
      </c>
      <c r="E8306" s="52">
        <v>0</v>
      </c>
      <c r="F8306" s="52">
        <v>0</v>
      </c>
      <c r="G8306" s="52">
        <v>0</v>
      </c>
      <c r="H8306" s="52">
        <v>0</v>
      </c>
      <c r="I8306" s="52">
        <v>0</v>
      </c>
      <c r="J8306" s="52">
        <v>10909703.639558544</v>
      </c>
      <c r="K8306" s="52">
        <v>0</v>
      </c>
      <c r="L8306" s="52">
        <v>0</v>
      </c>
      <c r="M8306" s="53">
        <v>0</v>
      </c>
    </row>
    <row r="8307" spans="1:13" x14ac:dyDescent="0.4">
      <c r="A8307" s="54"/>
      <c r="B8307" s="55">
        <v>8289</v>
      </c>
      <c r="C8307" s="55">
        <v>0</v>
      </c>
      <c r="D8307" s="55">
        <v>0</v>
      </c>
      <c r="E8307" s="55">
        <v>0</v>
      </c>
      <c r="F8307" s="55">
        <v>0</v>
      </c>
      <c r="G8307" s="55">
        <v>0</v>
      </c>
      <c r="H8307" s="55">
        <v>0</v>
      </c>
      <c r="I8307" s="55">
        <v>77806582.0576469</v>
      </c>
      <c r="J8307" s="55">
        <v>0</v>
      </c>
      <c r="K8307" s="55">
        <v>0</v>
      </c>
      <c r="L8307" s="55">
        <v>0</v>
      </c>
      <c r="M8307" s="56">
        <v>342230567.93109244</v>
      </c>
    </row>
    <row r="8308" spans="1:13" x14ac:dyDescent="0.4">
      <c r="A8308" s="51"/>
      <c r="B8308" s="52">
        <v>8290</v>
      </c>
      <c r="C8308" s="52">
        <v>0</v>
      </c>
      <c r="D8308" s="52">
        <v>0</v>
      </c>
      <c r="E8308" s="52">
        <v>0</v>
      </c>
      <c r="F8308" s="52">
        <v>0</v>
      </c>
      <c r="G8308" s="52">
        <v>5873344.8385972753</v>
      </c>
      <c r="H8308" s="52">
        <v>0</v>
      </c>
      <c r="I8308" s="52">
        <v>0</v>
      </c>
      <c r="J8308" s="52">
        <v>26513110.5431403</v>
      </c>
      <c r="K8308" s="52">
        <v>12219842.527604381</v>
      </c>
      <c r="L8308" s="52">
        <v>0</v>
      </c>
      <c r="M8308" s="53">
        <v>18093187.366201658</v>
      </c>
    </row>
    <row r="8309" spans="1:13" x14ac:dyDescent="0.4">
      <c r="A8309" s="54"/>
      <c r="B8309" s="55">
        <v>8291</v>
      </c>
      <c r="C8309" s="55">
        <v>0</v>
      </c>
      <c r="D8309" s="55">
        <v>6319321.5606319839</v>
      </c>
      <c r="E8309" s="55">
        <v>0</v>
      </c>
      <c r="F8309" s="55">
        <v>0</v>
      </c>
      <c r="G8309" s="55">
        <v>0</v>
      </c>
      <c r="H8309" s="55">
        <v>0</v>
      </c>
      <c r="I8309" s="55">
        <v>0</v>
      </c>
      <c r="J8309" s="55">
        <v>0</v>
      </c>
      <c r="K8309" s="55">
        <v>6880231.37497433</v>
      </c>
      <c r="L8309" s="55">
        <v>0</v>
      </c>
      <c r="M8309" s="56">
        <v>13199552.935606314</v>
      </c>
    </row>
    <row r="8310" spans="1:13" x14ac:dyDescent="0.4">
      <c r="A8310" s="51"/>
      <c r="B8310" s="52">
        <v>8292</v>
      </c>
      <c r="C8310" s="52">
        <v>0</v>
      </c>
      <c r="D8310" s="52">
        <v>6047297.9452879727</v>
      </c>
      <c r="E8310" s="52">
        <v>0</v>
      </c>
      <c r="F8310" s="52">
        <v>0</v>
      </c>
      <c r="G8310" s="52">
        <v>7487318.7098746095</v>
      </c>
      <c r="H8310" s="52">
        <v>0</v>
      </c>
      <c r="I8310" s="52">
        <v>0</v>
      </c>
      <c r="J8310" s="52">
        <v>0</v>
      </c>
      <c r="K8310" s="52">
        <v>0</v>
      </c>
      <c r="L8310" s="52">
        <v>0</v>
      </c>
      <c r="M8310" s="53">
        <v>19632722.210406091</v>
      </c>
    </row>
    <row r="8311" spans="1:13" x14ac:dyDescent="0.4">
      <c r="A8311" s="54"/>
      <c r="B8311" s="55">
        <v>8293</v>
      </c>
      <c r="C8311" s="55">
        <v>0</v>
      </c>
      <c r="D8311" s="55">
        <v>0</v>
      </c>
      <c r="E8311" s="55">
        <v>0</v>
      </c>
      <c r="F8311" s="55">
        <v>0</v>
      </c>
      <c r="G8311" s="55">
        <v>0</v>
      </c>
      <c r="H8311" s="55">
        <v>0</v>
      </c>
      <c r="I8311" s="55">
        <v>38282932.531015642</v>
      </c>
      <c r="J8311" s="55">
        <v>0</v>
      </c>
      <c r="K8311" s="55">
        <v>0</v>
      </c>
      <c r="L8311" s="55">
        <v>0</v>
      </c>
      <c r="M8311" s="56">
        <v>38282932.531015642</v>
      </c>
    </row>
    <row r="8312" spans="1:13" x14ac:dyDescent="0.4">
      <c r="A8312" s="51"/>
      <c r="B8312" s="52">
        <v>8294</v>
      </c>
      <c r="C8312" s="52">
        <v>0</v>
      </c>
      <c r="D8312" s="52">
        <v>0</v>
      </c>
      <c r="E8312" s="52">
        <v>0</v>
      </c>
      <c r="F8312" s="52">
        <v>0</v>
      </c>
      <c r="G8312" s="52">
        <v>0</v>
      </c>
      <c r="H8312" s="52">
        <v>0</v>
      </c>
      <c r="I8312" s="52">
        <v>0</v>
      </c>
      <c r="J8312" s="52">
        <v>0</v>
      </c>
      <c r="K8312" s="52">
        <v>0</v>
      </c>
      <c r="L8312" s="52">
        <v>0</v>
      </c>
      <c r="M8312" s="53">
        <v>47878528.188468829</v>
      </c>
    </row>
    <row r="8313" spans="1:13" x14ac:dyDescent="0.4">
      <c r="A8313" s="54"/>
      <c r="B8313" s="55">
        <v>8295</v>
      </c>
      <c r="C8313" s="55">
        <v>0</v>
      </c>
      <c r="D8313" s="55">
        <v>0</v>
      </c>
      <c r="E8313" s="55">
        <v>0</v>
      </c>
      <c r="F8313" s="55">
        <v>0</v>
      </c>
      <c r="G8313" s="55">
        <v>0</v>
      </c>
      <c r="H8313" s="55">
        <v>0</v>
      </c>
      <c r="I8313" s="55">
        <v>0</v>
      </c>
      <c r="J8313" s="55">
        <v>0</v>
      </c>
      <c r="K8313" s="55">
        <v>0</v>
      </c>
      <c r="L8313" s="55">
        <v>0</v>
      </c>
      <c r="M8313" s="56">
        <v>0</v>
      </c>
    </row>
    <row r="8314" spans="1:13" x14ac:dyDescent="0.4">
      <c r="A8314" s="51"/>
      <c r="B8314" s="52">
        <v>8296</v>
      </c>
      <c r="C8314" s="52">
        <v>0</v>
      </c>
      <c r="D8314" s="52">
        <v>0</v>
      </c>
      <c r="E8314" s="52">
        <v>0</v>
      </c>
      <c r="F8314" s="52">
        <v>0</v>
      </c>
      <c r="G8314" s="52">
        <v>10378668.391257456</v>
      </c>
      <c r="H8314" s="52">
        <v>9606206.4727477301</v>
      </c>
      <c r="I8314" s="52">
        <v>6417981.9366650824</v>
      </c>
      <c r="J8314" s="52">
        <v>0</v>
      </c>
      <c r="K8314" s="52">
        <v>0</v>
      </c>
      <c r="L8314" s="52">
        <v>35901770.138275199</v>
      </c>
      <c r="M8314" s="53">
        <v>62304626.938945465</v>
      </c>
    </row>
    <row r="8315" spans="1:13" x14ac:dyDescent="0.4">
      <c r="A8315" s="54"/>
      <c r="B8315" s="55">
        <v>8297</v>
      </c>
      <c r="C8315" s="55">
        <v>0</v>
      </c>
      <c r="D8315" s="55">
        <v>0</v>
      </c>
      <c r="E8315" s="55">
        <v>0</v>
      </c>
      <c r="F8315" s="55">
        <v>0</v>
      </c>
      <c r="G8315" s="55">
        <v>0</v>
      </c>
      <c r="H8315" s="55">
        <v>8213260.9650703762</v>
      </c>
      <c r="I8315" s="55">
        <v>0</v>
      </c>
      <c r="J8315" s="55">
        <v>0</v>
      </c>
      <c r="K8315" s="55">
        <v>0</v>
      </c>
      <c r="L8315" s="55">
        <v>0</v>
      </c>
      <c r="M8315" s="56">
        <v>8213260.9650703762</v>
      </c>
    </row>
    <row r="8316" spans="1:13" x14ac:dyDescent="0.4">
      <c r="A8316" s="51"/>
      <c r="B8316" s="52">
        <v>8298</v>
      </c>
      <c r="C8316" s="52">
        <v>0</v>
      </c>
      <c r="D8316" s="52">
        <v>0</v>
      </c>
      <c r="E8316" s="52">
        <v>0</v>
      </c>
      <c r="F8316" s="52">
        <v>0</v>
      </c>
      <c r="G8316" s="52">
        <v>0</v>
      </c>
      <c r="H8316" s="52">
        <v>0</v>
      </c>
      <c r="I8316" s="52">
        <v>0</v>
      </c>
      <c r="J8316" s="52">
        <v>0</v>
      </c>
      <c r="K8316" s="52">
        <v>0</v>
      </c>
      <c r="L8316" s="52">
        <v>0</v>
      </c>
      <c r="M8316" s="53">
        <v>0</v>
      </c>
    </row>
    <row r="8317" spans="1:13" x14ac:dyDescent="0.4">
      <c r="A8317" s="54"/>
      <c r="B8317" s="55">
        <v>8299</v>
      </c>
      <c r="C8317" s="55">
        <v>0</v>
      </c>
      <c r="D8317" s="55">
        <v>0</v>
      </c>
      <c r="E8317" s="55">
        <v>0</v>
      </c>
      <c r="F8317" s="55">
        <v>0</v>
      </c>
      <c r="G8317" s="55">
        <v>0</v>
      </c>
      <c r="H8317" s="55">
        <v>30127820.162472688</v>
      </c>
      <c r="I8317" s="55">
        <v>0</v>
      </c>
      <c r="J8317" s="55">
        <v>0</v>
      </c>
      <c r="K8317" s="55">
        <v>0</v>
      </c>
      <c r="L8317" s="55">
        <v>109393351.39449701</v>
      </c>
      <c r="M8317" s="56">
        <v>139521171.55696967</v>
      </c>
    </row>
    <row r="8318" spans="1:13" x14ac:dyDescent="0.4">
      <c r="A8318" s="51"/>
      <c r="B8318" s="52">
        <v>8300</v>
      </c>
      <c r="C8318" s="52">
        <v>0</v>
      </c>
      <c r="D8318" s="52">
        <v>0</v>
      </c>
      <c r="E8318" s="52">
        <v>0</v>
      </c>
      <c r="F8318" s="52">
        <v>0</v>
      </c>
      <c r="G8318" s="52">
        <v>0</v>
      </c>
      <c r="H8318" s="52">
        <v>0</v>
      </c>
      <c r="I8318" s="52">
        <v>0</v>
      </c>
      <c r="J8318" s="52">
        <v>0</v>
      </c>
      <c r="K8318" s="52">
        <v>0</v>
      </c>
      <c r="L8318" s="52">
        <v>0</v>
      </c>
      <c r="M8318" s="53">
        <v>0</v>
      </c>
    </row>
    <row r="8319" spans="1:13" x14ac:dyDescent="0.4">
      <c r="A8319" s="54"/>
      <c r="B8319" s="55">
        <v>8301</v>
      </c>
      <c r="C8319" s="55">
        <v>0</v>
      </c>
      <c r="D8319" s="55">
        <v>0</v>
      </c>
      <c r="E8319" s="55">
        <v>8266637.5336004542</v>
      </c>
      <c r="F8319" s="55">
        <v>0</v>
      </c>
      <c r="G8319" s="55">
        <v>22014159.857563201</v>
      </c>
      <c r="H8319" s="55">
        <v>0</v>
      </c>
      <c r="I8319" s="55">
        <v>6921206.61971799</v>
      </c>
      <c r="J8319" s="55">
        <v>0</v>
      </c>
      <c r="K8319" s="55">
        <v>5746977.6964275185</v>
      </c>
      <c r="L8319" s="55">
        <v>0</v>
      </c>
      <c r="M8319" s="56">
        <v>42948981.707309157</v>
      </c>
    </row>
    <row r="8320" spans="1:13" x14ac:dyDescent="0.4">
      <c r="A8320" s="51"/>
      <c r="B8320" s="52">
        <v>8302</v>
      </c>
      <c r="C8320" s="52">
        <v>0</v>
      </c>
      <c r="D8320" s="52">
        <v>0</v>
      </c>
      <c r="E8320" s="52">
        <v>0</v>
      </c>
      <c r="F8320" s="52">
        <v>0</v>
      </c>
      <c r="G8320" s="52">
        <v>0</v>
      </c>
      <c r="H8320" s="52">
        <v>0</v>
      </c>
      <c r="I8320" s="52">
        <v>0</v>
      </c>
      <c r="J8320" s="52">
        <v>0</v>
      </c>
      <c r="K8320" s="52">
        <v>0</v>
      </c>
      <c r="L8320" s="52">
        <v>0</v>
      </c>
      <c r="M8320" s="53">
        <v>0</v>
      </c>
    </row>
    <row r="8321" spans="1:13" x14ac:dyDescent="0.4">
      <c r="A8321" s="54"/>
      <c r="B8321" s="55">
        <v>8303</v>
      </c>
      <c r="C8321" s="55">
        <v>0</v>
      </c>
      <c r="D8321" s="55">
        <v>0</v>
      </c>
      <c r="E8321" s="55">
        <v>0</v>
      </c>
      <c r="F8321" s="55">
        <v>0</v>
      </c>
      <c r="G8321" s="55">
        <v>0</v>
      </c>
      <c r="H8321" s="55">
        <v>0</v>
      </c>
      <c r="I8321" s="55">
        <v>0</v>
      </c>
      <c r="J8321" s="55">
        <v>0</v>
      </c>
      <c r="K8321" s="55">
        <v>0</v>
      </c>
      <c r="L8321" s="55">
        <v>0</v>
      </c>
      <c r="M8321" s="56">
        <v>0</v>
      </c>
    </row>
    <row r="8322" spans="1:13" x14ac:dyDescent="0.4">
      <c r="A8322" s="51"/>
      <c r="B8322" s="52">
        <v>8304</v>
      </c>
      <c r="C8322" s="52">
        <v>0</v>
      </c>
      <c r="D8322" s="52">
        <v>0</v>
      </c>
      <c r="E8322" s="52">
        <v>0</v>
      </c>
      <c r="F8322" s="52">
        <v>0</v>
      </c>
      <c r="G8322" s="52">
        <v>0</v>
      </c>
      <c r="H8322" s="52">
        <v>0</v>
      </c>
      <c r="I8322" s="52">
        <v>0</v>
      </c>
      <c r="J8322" s="52">
        <v>0</v>
      </c>
      <c r="K8322" s="52">
        <v>0</v>
      </c>
      <c r="L8322" s="52">
        <v>0</v>
      </c>
      <c r="M8322" s="53">
        <v>0</v>
      </c>
    </row>
    <row r="8323" spans="1:13" x14ac:dyDescent="0.4">
      <c r="A8323" s="54"/>
      <c r="B8323" s="55">
        <v>8305</v>
      </c>
      <c r="C8323" s="55">
        <v>65623349.493635878</v>
      </c>
      <c r="D8323" s="55">
        <v>0</v>
      </c>
      <c r="E8323" s="55">
        <v>0</v>
      </c>
      <c r="F8323" s="55">
        <v>0</v>
      </c>
      <c r="G8323" s="55">
        <v>0</v>
      </c>
      <c r="H8323" s="55">
        <v>0</v>
      </c>
      <c r="I8323" s="55">
        <v>6783580.3377151946</v>
      </c>
      <c r="J8323" s="55">
        <v>0</v>
      </c>
      <c r="K8323" s="55">
        <v>0</v>
      </c>
      <c r="L8323" s="55">
        <v>0</v>
      </c>
      <c r="M8323" s="56">
        <v>72406929.831351072</v>
      </c>
    </row>
    <row r="8324" spans="1:13" x14ac:dyDescent="0.4">
      <c r="A8324" s="51"/>
      <c r="B8324" s="52">
        <v>8306</v>
      </c>
      <c r="C8324" s="52">
        <v>0</v>
      </c>
      <c r="D8324" s="52">
        <v>0</v>
      </c>
      <c r="E8324" s="52">
        <v>0</v>
      </c>
      <c r="F8324" s="52">
        <v>0</v>
      </c>
      <c r="G8324" s="52">
        <v>0</v>
      </c>
      <c r="H8324" s="52">
        <v>0</v>
      </c>
      <c r="I8324" s="52">
        <v>0</v>
      </c>
      <c r="J8324" s="52">
        <v>0</v>
      </c>
      <c r="K8324" s="52">
        <v>0</v>
      </c>
      <c r="L8324" s="52">
        <v>0</v>
      </c>
      <c r="M8324" s="53">
        <v>0</v>
      </c>
    </row>
    <row r="8325" spans="1:13" x14ac:dyDescent="0.4">
      <c r="A8325" s="54"/>
      <c r="B8325" s="55">
        <v>8307</v>
      </c>
      <c r="C8325" s="55">
        <v>6406281.4841752546</v>
      </c>
      <c r="D8325" s="55">
        <v>0</v>
      </c>
      <c r="E8325" s="55">
        <v>0</v>
      </c>
      <c r="F8325" s="55">
        <v>0</v>
      </c>
      <c r="G8325" s="55">
        <v>0</v>
      </c>
      <c r="H8325" s="55">
        <v>0</v>
      </c>
      <c r="I8325" s="55">
        <v>0</v>
      </c>
      <c r="J8325" s="55">
        <v>0</v>
      </c>
      <c r="K8325" s="55">
        <v>0</v>
      </c>
      <c r="L8325" s="55">
        <v>0</v>
      </c>
      <c r="M8325" s="56">
        <v>6406281.4841752546</v>
      </c>
    </row>
    <row r="8326" spans="1:13" x14ac:dyDescent="0.4">
      <c r="A8326" s="51"/>
      <c r="B8326" s="52">
        <v>8308</v>
      </c>
      <c r="C8326" s="52">
        <v>0</v>
      </c>
      <c r="D8326" s="52">
        <v>0</v>
      </c>
      <c r="E8326" s="52">
        <v>0</v>
      </c>
      <c r="F8326" s="52">
        <v>40439262.614824295</v>
      </c>
      <c r="G8326" s="52">
        <v>0</v>
      </c>
      <c r="H8326" s="52">
        <v>0</v>
      </c>
      <c r="I8326" s="52">
        <v>0</v>
      </c>
      <c r="J8326" s="52">
        <v>0</v>
      </c>
      <c r="K8326" s="52">
        <v>0</v>
      </c>
      <c r="L8326" s="52">
        <v>0</v>
      </c>
      <c r="M8326" s="53">
        <v>40439262.614824295</v>
      </c>
    </row>
    <row r="8327" spans="1:13" x14ac:dyDescent="0.4">
      <c r="A8327" s="54"/>
      <c r="B8327" s="55">
        <v>8309</v>
      </c>
      <c r="C8327" s="55">
        <v>0</v>
      </c>
      <c r="D8327" s="55">
        <v>0</v>
      </c>
      <c r="E8327" s="55">
        <v>13535881.141659483</v>
      </c>
      <c r="F8327" s="55">
        <v>0</v>
      </c>
      <c r="G8327" s="55">
        <v>0</v>
      </c>
      <c r="H8327" s="55">
        <v>0</v>
      </c>
      <c r="I8327" s="55">
        <v>0</v>
      </c>
      <c r="J8327" s="55">
        <v>0</v>
      </c>
      <c r="K8327" s="55">
        <v>0</v>
      </c>
      <c r="L8327" s="55">
        <v>0</v>
      </c>
      <c r="M8327" s="56">
        <v>13535881.141659483</v>
      </c>
    </row>
    <row r="8328" spans="1:13" x14ac:dyDescent="0.4">
      <c r="A8328" s="51"/>
      <c r="B8328" s="52">
        <v>8310</v>
      </c>
      <c r="C8328" s="52">
        <v>0</v>
      </c>
      <c r="D8328" s="52">
        <v>0</v>
      </c>
      <c r="E8328" s="52">
        <v>0</v>
      </c>
      <c r="F8328" s="52">
        <v>0</v>
      </c>
      <c r="G8328" s="52">
        <v>0</v>
      </c>
      <c r="H8328" s="52">
        <v>11397865.995624566</v>
      </c>
      <c r="I8328" s="52">
        <v>0</v>
      </c>
      <c r="J8328" s="52">
        <v>12932359.031261019</v>
      </c>
      <c r="K8328" s="52">
        <v>0</v>
      </c>
      <c r="L8328" s="52">
        <v>0</v>
      </c>
      <c r="M8328" s="53">
        <v>11397865.995624566</v>
      </c>
    </row>
    <row r="8329" spans="1:13" x14ac:dyDescent="0.4">
      <c r="A8329" s="54"/>
      <c r="B8329" s="55">
        <v>8311</v>
      </c>
      <c r="C8329" s="55">
        <v>0</v>
      </c>
      <c r="D8329" s="55">
        <v>0</v>
      </c>
      <c r="E8329" s="55">
        <v>43898331.147952244</v>
      </c>
      <c r="F8329" s="55">
        <v>0</v>
      </c>
      <c r="G8329" s="55">
        <v>0</v>
      </c>
      <c r="H8329" s="55">
        <v>0</v>
      </c>
      <c r="I8329" s="55">
        <v>0</v>
      </c>
      <c r="J8329" s="55">
        <v>0</v>
      </c>
      <c r="K8329" s="55">
        <v>0</v>
      </c>
      <c r="L8329" s="55">
        <v>0</v>
      </c>
      <c r="M8329" s="56">
        <v>43898331.147952244</v>
      </c>
    </row>
    <row r="8330" spans="1:13" x14ac:dyDescent="0.4">
      <c r="A8330" s="51"/>
      <c r="B8330" s="52">
        <v>8312</v>
      </c>
      <c r="C8330" s="52">
        <v>0</v>
      </c>
      <c r="D8330" s="52">
        <v>0</v>
      </c>
      <c r="E8330" s="52">
        <v>0</v>
      </c>
      <c r="F8330" s="52">
        <v>0</v>
      </c>
      <c r="G8330" s="52">
        <v>0</v>
      </c>
      <c r="H8330" s="52">
        <v>0</v>
      </c>
      <c r="I8330" s="52">
        <v>0</v>
      </c>
      <c r="J8330" s="52">
        <v>57504605.284445331</v>
      </c>
      <c r="K8330" s="52">
        <v>6128351.2535549002</v>
      </c>
      <c r="L8330" s="52">
        <v>0</v>
      </c>
      <c r="M8330" s="53">
        <v>6128351.2535549002</v>
      </c>
    </row>
    <row r="8331" spans="1:13" x14ac:dyDescent="0.4">
      <c r="A8331" s="54"/>
      <c r="B8331" s="55">
        <v>8313</v>
      </c>
      <c r="C8331" s="55">
        <v>0</v>
      </c>
      <c r="D8331" s="55">
        <v>0</v>
      </c>
      <c r="E8331" s="55">
        <v>0</v>
      </c>
      <c r="F8331" s="55">
        <v>0</v>
      </c>
      <c r="G8331" s="55">
        <v>0</v>
      </c>
      <c r="H8331" s="55">
        <v>0</v>
      </c>
      <c r="I8331" s="55">
        <v>0</v>
      </c>
      <c r="J8331" s="55">
        <v>12207901.371892847</v>
      </c>
      <c r="K8331" s="55">
        <v>0</v>
      </c>
      <c r="L8331" s="55">
        <v>0</v>
      </c>
      <c r="M8331" s="56">
        <v>0</v>
      </c>
    </row>
    <row r="8332" spans="1:13" x14ac:dyDescent="0.4">
      <c r="A8332" s="51"/>
      <c r="B8332" s="52">
        <v>8314</v>
      </c>
      <c r="C8332" s="52">
        <v>5748243.2054268988</v>
      </c>
      <c r="D8332" s="52">
        <v>0</v>
      </c>
      <c r="E8332" s="52">
        <v>0</v>
      </c>
      <c r="F8332" s="52">
        <v>0</v>
      </c>
      <c r="G8332" s="52">
        <v>27218435.014433265</v>
      </c>
      <c r="H8332" s="52">
        <v>0</v>
      </c>
      <c r="I8332" s="52">
        <v>0</v>
      </c>
      <c r="J8332" s="52">
        <v>0</v>
      </c>
      <c r="K8332" s="52">
        <v>0</v>
      </c>
      <c r="L8332" s="52">
        <v>0</v>
      </c>
      <c r="M8332" s="53">
        <v>32966678.219860163</v>
      </c>
    </row>
    <row r="8333" spans="1:13" x14ac:dyDescent="0.4">
      <c r="A8333" s="54"/>
      <c r="B8333" s="55">
        <v>8315</v>
      </c>
      <c r="C8333" s="55">
        <v>0</v>
      </c>
      <c r="D8333" s="55">
        <v>0</v>
      </c>
      <c r="E8333" s="55">
        <v>0</v>
      </c>
      <c r="F8333" s="55">
        <v>0</v>
      </c>
      <c r="G8333" s="55">
        <v>0</v>
      </c>
      <c r="H8333" s="55">
        <v>0</v>
      </c>
      <c r="I8333" s="55">
        <v>0</v>
      </c>
      <c r="J8333" s="55">
        <v>0</v>
      </c>
      <c r="K8333" s="55">
        <v>0</v>
      </c>
      <c r="L8333" s="55">
        <v>0</v>
      </c>
      <c r="M8333" s="56">
        <v>0</v>
      </c>
    </row>
    <row r="8334" spans="1:13" x14ac:dyDescent="0.4">
      <c r="A8334" s="51"/>
      <c r="B8334" s="52">
        <v>8316</v>
      </c>
      <c r="C8334" s="52">
        <v>0</v>
      </c>
      <c r="D8334" s="52">
        <v>0</v>
      </c>
      <c r="E8334" s="52">
        <v>0</v>
      </c>
      <c r="F8334" s="52">
        <v>0</v>
      </c>
      <c r="G8334" s="52">
        <v>0</v>
      </c>
      <c r="H8334" s="52">
        <v>0</v>
      </c>
      <c r="I8334" s="52">
        <v>11670215.80096961</v>
      </c>
      <c r="J8334" s="52">
        <v>0</v>
      </c>
      <c r="K8334" s="52">
        <v>0</v>
      </c>
      <c r="L8334" s="52">
        <v>0</v>
      </c>
      <c r="M8334" s="53">
        <v>11670215.80096961</v>
      </c>
    </row>
    <row r="8335" spans="1:13" x14ac:dyDescent="0.4">
      <c r="A8335" s="54"/>
      <c r="B8335" s="55">
        <v>8317</v>
      </c>
      <c r="C8335" s="55">
        <v>0</v>
      </c>
      <c r="D8335" s="55">
        <v>0</v>
      </c>
      <c r="E8335" s="55">
        <v>6826375.3546256721</v>
      </c>
      <c r="F8335" s="55">
        <v>0</v>
      </c>
      <c r="G8335" s="55">
        <v>0</v>
      </c>
      <c r="H8335" s="55">
        <v>0</v>
      </c>
      <c r="I8335" s="55">
        <v>0</v>
      </c>
      <c r="J8335" s="55">
        <v>0</v>
      </c>
      <c r="K8335" s="55">
        <v>0</v>
      </c>
      <c r="L8335" s="55">
        <v>0</v>
      </c>
      <c r="M8335" s="56">
        <v>6826375.3546256721</v>
      </c>
    </row>
    <row r="8336" spans="1:13" x14ac:dyDescent="0.4">
      <c r="A8336" s="51"/>
      <c r="B8336" s="52">
        <v>8318</v>
      </c>
      <c r="C8336" s="52">
        <v>0</v>
      </c>
      <c r="D8336" s="52">
        <v>0</v>
      </c>
      <c r="E8336" s="52">
        <v>0</v>
      </c>
      <c r="F8336" s="52">
        <v>0</v>
      </c>
      <c r="G8336" s="52">
        <v>0</v>
      </c>
      <c r="H8336" s="52">
        <v>0</v>
      </c>
      <c r="I8336" s="52">
        <v>0</v>
      </c>
      <c r="J8336" s="52">
        <v>0</v>
      </c>
      <c r="K8336" s="52">
        <v>0</v>
      </c>
      <c r="L8336" s="52">
        <v>0</v>
      </c>
      <c r="M8336" s="53">
        <v>0</v>
      </c>
    </row>
    <row r="8337" spans="1:13" x14ac:dyDescent="0.4">
      <c r="A8337" s="54"/>
      <c r="B8337" s="55">
        <v>8319</v>
      </c>
      <c r="C8337" s="55">
        <v>0</v>
      </c>
      <c r="D8337" s="55">
        <v>0</v>
      </c>
      <c r="E8337" s="55">
        <v>0</v>
      </c>
      <c r="F8337" s="55">
        <v>0</v>
      </c>
      <c r="G8337" s="55">
        <v>0</v>
      </c>
      <c r="H8337" s="55">
        <v>0</v>
      </c>
      <c r="I8337" s="55">
        <v>124439374.20347445</v>
      </c>
      <c r="J8337" s="55">
        <v>0</v>
      </c>
      <c r="K8337" s="55">
        <v>0</v>
      </c>
      <c r="L8337" s="55">
        <v>0</v>
      </c>
      <c r="M8337" s="56">
        <v>124439374.20347445</v>
      </c>
    </row>
    <row r="8338" spans="1:13" x14ac:dyDescent="0.4">
      <c r="A8338" s="51"/>
      <c r="B8338" s="52">
        <v>8320</v>
      </c>
      <c r="C8338" s="52">
        <v>0</v>
      </c>
      <c r="D8338" s="52">
        <v>0</v>
      </c>
      <c r="E8338" s="52">
        <v>0</v>
      </c>
      <c r="F8338" s="52">
        <v>0</v>
      </c>
      <c r="G8338" s="52">
        <v>0</v>
      </c>
      <c r="H8338" s="52">
        <v>0</v>
      </c>
      <c r="I8338" s="52">
        <v>0</v>
      </c>
      <c r="J8338" s="52">
        <v>0</v>
      </c>
      <c r="K8338" s="52">
        <v>0</v>
      </c>
      <c r="L8338" s="52">
        <v>0</v>
      </c>
      <c r="M8338" s="53">
        <v>0</v>
      </c>
    </row>
    <row r="8339" spans="1:13" x14ac:dyDescent="0.4">
      <c r="A8339" s="54"/>
      <c r="B8339" s="55">
        <v>8321</v>
      </c>
      <c r="C8339" s="55">
        <v>0</v>
      </c>
      <c r="D8339" s="55">
        <v>0</v>
      </c>
      <c r="E8339" s="55">
        <v>0</v>
      </c>
      <c r="F8339" s="55">
        <v>0</v>
      </c>
      <c r="G8339" s="55">
        <v>0</v>
      </c>
      <c r="H8339" s="55">
        <v>0</v>
      </c>
      <c r="I8339" s="55">
        <v>0</v>
      </c>
      <c r="J8339" s="55">
        <v>0</v>
      </c>
      <c r="K8339" s="55">
        <v>14532424.474233905</v>
      </c>
      <c r="L8339" s="55">
        <v>0</v>
      </c>
      <c r="M8339" s="56">
        <v>14532424.474233905</v>
      </c>
    </row>
    <row r="8340" spans="1:13" x14ac:dyDescent="0.4">
      <c r="A8340" s="51"/>
      <c r="B8340" s="52">
        <v>8322</v>
      </c>
      <c r="C8340" s="52">
        <v>0</v>
      </c>
      <c r="D8340" s="52">
        <v>0</v>
      </c>
      <c r="E8340" s="52">
        <v>0</v>
      </c>
      <c r="F8340" s="52">
        <v>0</v>
      </c>
      <c r="G8340" s="52">
        <v>0</v>
      </c>
      <c r="H8340" s="52">
        <v>0</v>
      </c>
      <c r="I8340" s="52">
        <v>0</v>
      </c>
      <c r="J8340" s="52">
        <v>0</v>
      </c>
      <c r="K8340" s="52">
        <v>0</v>
      </c>
      <c r="L8340" s="52">
        <v>0</v>
      </c>
      <c r="M8340" s="53">
        <v>0</v>
      </c>
    </row>
    <row r="8341" spans="1:13" x14ac:dyDescent="0.4">
      <c r="A8341" s="54"/>
      <c r="B8341" s="55">
        <v>8323</v>
      </c>
      <c r="C8341" s="55">
        <v>0</v>
      </c>
      <c r="D8341" s="55">
        <v>0</v>
      </c>
      <c r="E8341" s="55">
        <v>0</v>
      </c>
      <c r="F8341" s="55">
        <v>0</v>
      </c>
      <c r="G8341" s="55">
        <v>0</v>
      </c>
      <c r="H8341" s="55">
        <v>355174684.89898503</v>
      </c>
      <c r="I8341" s="55">
        <v>0</v>
      </c>
      <c r="J8341" s="55">
        <v>0</v>
      </c>
      <c r="K8341" s="55">
        <v>0</v>
      </c>
      <c r="L8341" s="55">
        <v>0</v>
      </c>
      <c r="M8341" s="56">
        <v>355174684.89898503</v>
      </c>
    </row>
    <row r="8342" spans="1:13" x14ac:dyDescent="0.4">
      <c r="A8342" s="51"/>
      <c r="B8342" s="52">
        <v>8324</v>
      </c>
      <c r="C8342" s="52">
        <v>0</v>
      </c>
      <c r="D8342" s="52">
        <v>0</v>
      </c>
      <c r="E8342" s="52">
        <v>0</v>
      </c>
      <c r="F8342" s="52">
        <v>0</v>
      </c>
      <c r="G8342" s="52">
        <v>0</v>
      </c>
      <c r="H8342" s="52">
        <v>7672025.935873935</v>
      </c>
      <c r="I8342" s="52">
        <v>0</v>
      </c>
      <c r="J8342" s="52">
        <v>0</v>
      </c>
      <c r="K8342" s="52">
        <v>0</v>
      </c>
      <c r="L8342" s="52">
        <v>0</v>
      </c>
      <c r="M8342" s="53">
        <v>7672025.935873935</v>
      </c>
    </row>
    <row r="8343" spans="1:13" x14ac:dyDescent="0.4">
      <c r="A8343" s="54"/>
      <c r="B8343" s="55">
        <v>8325</v>
      </c>
      <c r="C8343" s="55">
        <v>0</v>
      </c>
      <c r="D8343" s="55">
        <v>0</v>
      </c>
      <c r="E8343" s="55">
        <v>0</v>
      </c>
      <c r="F8343" s="55">
        <v>0</v>
      </c>
      <c r="G8343" s="55">
        <v>0</v>
      </c>
      <c r="H8343" s="55">
        <v>0</v>
      </c>
      <c r="I8343" s="55">
        <v>0</v>
      </c>
      <c r="J8343" s="55">
        <v>0</v>
      </c>
      <c r="K8343" s="55">
        <v>0</v>
      </c>
      <c r="L8343" s="55">
        <v>0</v>
      </c>
      <c r="M8343" s="56">
        <v>8422827.6356282569</v>
      </c>
    </row>
    <row r="8344" spans="1:13" x14ac:dyDescent="0.4">
      <c r="A8344" s="51"/>
      <c r="B8344" s="52">
        <v>8326</v>
      </c>
      <c r="C8344" s="52">
        <v>0</v>
      </c>
      <c r="D8344" s="52">
        <v>0</v>
      </c>
      <c r="E8344" s="52">
        <v>13265156.479570016</v>
      </c>
      <c r="F8344" s="52">
        <v>0</v>
      </c>
      <c r="G8344" s="52">
        <v>0</v>
      </c>
      <c r="H8344" s="52">
        <v>0</v>
      </c>
      <c r="I8344" s="52">
        <v>0</v>
      </c>
      <c r="J8344" s="52">
        <v>0</v>
      </c>
      <c r="K8344" s="52">
        <v>0</v>
      </c>
      <c r="L8344" s="52">
        <v>0</v>
      </c>
      <c r="M8344" s="53">
        <v>21485485.162290186</v>
      </c>
    </row>
    <row r="8345" spans="1:13" x14ac:dyDescent="0.4">
      <c r="A8345" s="54"/>
      <c r="B8345" s="55">
        <v>8327</v>
      </c>
      <c r="C8345" s="55">
        <v>0</v>
      </c>
      <c r="D8345" s="55">
        <v>0</v>
      </c>
      <c r="E8345" s="55">
        <v>0</v>
      </c>
      <c r="F8345" s="55">
        <v>0</v>
      </c>
      <c r="G8345" s="55">
        <v>0</v>
      </c>
      <c r="H8345" s="55">
        <v>0</v>
      </c>
      <c r="I8345" s="55">
        <v>22888284.935117975</v>
      </c>
      <c r="J8345" s="55">
        <v>0</v>
      </c>
      <c r="K8345" s="55">
        <v>0</v>
      </c>
      <c r="L8345" s="55">
        <v>0</v>
      </c>
      <c r="M8345" s="56">
        <v>22888284.935117975</v>
      </c>
    </row>
    <row r="8346" spans="1:13" x14ac:dyDescent="0.4">
      <c r="A8346" s="51"/>
      <c r="B8346" s="52">
        <v>8328</v>
      </c>
      <c r="C8346" s="52">
        <v>0</v>
      </c>
      <c r="D8346" s="52">
        <v>0</v>
      </c>
      <c r="E8346" s="52">
        <v>8626309.4512582421</v>
      </c>
      <c r="F8346" s="52">
        <v>0</v>
      </c>
      <c r="G8346" s="52">
        <v>7516502.2986582369</v>
      </c>
      <c r="H8346" s="52">
        <v>0</v>
      </c>
      <c r="I8346" s="52">
        <v>0</v>
      </c>
      <c r="J8346" s="52">
        <v>0</v>
      </c>
      <c r="K8346" s="52">
        <v>0</v>
      </c>
      <c r="L8346" s="52">
        <v>0</v>
      </c>
      <c r="M8346" s="53">
        <v>16142811.749916481</v>
      </c>
    </row>
    <row r="8347" spans="1:13" x14ac:dyDescent="0.4">
      <c r="A8347" s="54"/>
      <c r="B8347" s="55">
        <v>8329</v>
      </c>
      <c r="C8347" s="55">
        <v>0</v>
      </c>
      <c r="D8347" s="55">
        <v>17704870.80387821</v>
      </c>
      <c r="E8347" s="55">
        <v>0</v>
      </c>
      <c r="F8347" s="55">
        <v>6220550.0104628205</v>
      </c>
      <c r="G8347" s="55">
        <v>0</v>
      </c>
      <c r="H8347" s="55">
        <v>0</v>
      </c>
      <c r="I8347" s="55">
        <v>0</v>
      </c>
      <c r="J8347" s="55">
        <v>6091598.1585336551</v>
      </c>
      <c r="K8347" s="55">
        <v>0</v>
      </c>
      <c r="L8347" s="55">
        <v>0</v>
      </c>
      <c r="M8347" s="56">
        <v>23925420.814341031</v>
      </c>
    </row>
    <row r="8348" spans="1:13" x14ac:dyDescent="0.4">
      <c r="A8348" s="51"/>
      <c r="B8348" s="52">
        <v>8330</v>
      </c>
      <c r="C8348" s="52">
        <v>7524414.3137910413</v>
      </c>
      <c r="D8348" s="52">
        <v>0</v>
      </c>
      <c r="E8348" s="52">
        <v>0</v>
      </c>
      <c r="F8348" s="52">
        <v>0</v>
      </c>
      <c r="G8348" s="52">
        <v>0</v>
      </c>
      <c r="H8348" s="52">
        <v>0</v>
      </c>
      <c r="I8348" s="52">
        <v>0</v>
      </c>
      <c r="J8348" s="52">
        <v>0</v>
      </c>
      <c r="K8348" s="52">
        <v>44105468.147689991</v>
      </c>
      <c r="L8348" s="52">
        <v>8563724.7184072081</v>
      </c>
      <c r="M8348" s="53">
        <v>94793833.767449051</v>
      </c>
    </row>
    <row r="8349" spans="1:13" x14ac:dyDescent="0.4">
      <c r="A8349" s="54"/>
      <c r="B8349" s="55">
        <v>8331</v>
      </c>
      <c r="C8349" s="55">
        <v>0</v>
      </c>
      <c r="D8349" s="55">
        <v>0</v>
      </c>
      <c r="E8349" s="55">
        <v>0</v>
      </c>
      <c r="F8349" s="55">
        <v>0</v>
      </c>
      <c r="G8349" s="55">
        <v>23807416.932509966</v>
      </c>
      <c r="H8349" s="55">
        <v>0</v>
      </c>
      <c r="I8349" s="55">
        <v>0</v>
      </c>
      <c r="J8349" s="55">
        <v>0</v>
      </c>
      <c r="K8349" s="55">
        <v>109527318.84184822</v>
      </c>
      <c r="L8349" s="55">
        <v>0</v>
      </c>
      <c r="M8349" s="56">
        <v>133334735.77435818</v>
      </c>
    </row>
    <row r="8350" spans="1:13" x14ac:dyDescent="0.4">
      <c r="A8350" s="51"/>
      <c r="B8350" s="52">
        <v>8332</v>
      </c>
      <c r="C8350" s="52">
        <v>0</v>
      </c>
      <c r="D8350" s="52">
        <v>0</v>
      </c>
      <c r="E8350" s="52">
        <v>0</v>
      </c>
      <c r="F8350" s="52">
        <v>0</v>
      </c>
      <c r="G8350" s="52">
        <v>0</v>
      </c>
      <c r="H8350" s="52">
        <v>0</v>
      </c>
      <c r="I8350" s="52">
        <v>0</v>
      </c>
      <c r="J8350" s="52">
        <v>0</v>
      </c>
      <c r="K8350" s="52">
        <v>0</v>
      </c>
      <c r="L8350" s="52">
        <v>0</v>
      </c>
      <c r="M8350" s="53">
        <v>0</v>
      </c>
    </row>
    <row r="8351" spans="1:13" x14ac:dyDescent="0.4">
      <c r="A8351" s="54"/>
      <c r="B8351" s="55">
        <v>8333</v>
      </c>
      <c r="C8351" s="55">
        <v>0</v>
      </c>
      <c r="D8351" s="55">
        <v>0</v>
      </c>
      <c r="E8351" s="55">
        <v>0</v>
      </c>
      <c r="F8351" s="55">
        <v>0</v>
      </c>
      <c r="G8351" s="55">
        <v>0</v>
      </c>
      <c r="H8351" s="55">
        <v>0</v>
      </c>
      <c r="I8351" s="55">
        <v>0</v>
      </c>
      <c r="J8351" s="55">
        <v>0</v>
      </c>
      <c r="K8351" s="55">
        <v>0</v>
      </c>
      <c r="L8351" s="55">
        <v>5799712.0157014662</v>
      </c>
      <c r="M8351" s="56">
        <v>5799712.0157014662</v>
      </c>
    </row>
    <row r="8352" spans="1:13" x14ac:dyDescent="0.4">
      <c r="A8352" s="51"/>
      <c r="B8352" s="52">
        <v>8334</v>
      </c>
      <c r="C8352" s="52">
        <v>0</v>
      </c>
      <c r="D8352" s="52">
        <v>0</v>
      </c>
      <c r="E8352" s="52">
        <v>0</v>
      </c>
      <c r="F8352" s="52">
        <v>0</v>
      </c>
      <c r="G8352" s="52">
        <v>0</v>
      </c>
      <c r="H8352" s="52">
        <v>0</v>
      </c>
      <c r="I8352" s="52">
        <v>0</v>
      </c>
      <c r="J8352" s="52">
        <v>0</v>
      </c>
      <c r="K8352" s="52">
        <v>0</v>
      </c>
      <c r="L8352" s="52">
        <v>0</v>
      </c>
      <c r="M8352" s="53">
        <v>0</v>
      </c>
    </row>
    <row r="8353" spans="1:13" x14ac:dyDescent="0.4">
      <c r="A8353" s="54"/>
      <c r="B8353" s="55">
        <v>8335</v>
      </c>
      <c r="C8353" s="55">
        <v>0</v>
      </c>
      <c r="D8353" s="55">
        <v>0</v>
      </c>
      <c r="E8353" s="55">
        <v>0</v>
      </c>
      <c r="F8353" s="55">
        <v>0</v>
      </c>
      <c r="G8353" s="55">
        <v>0</v>
      </c>
      <c r="H8353" s="55">
        <v>0</v>
      </c>
      <c r="I8353" s="55">
        <v>0</v>
      </c>
      <c r="J8353" s="55">
        <v>0</v>
      </c>
      <c r="K8353" s="55">
        <v>0</v>
      </c>
      <c r="L8353" s="55">
        <v>0</v>
      </c>
      <c r="M8353" s="56">
        <v>0</v>
      </c>
    </row>
    <row r="8354" spans="1:13" x14ac:dyDescent="0.4">
      <c r="A8354" s="51"/>
      <c r="B8354" s="52">
        <v>8336</v>
      </c>
      <c r="C8354" s="52">
        <v>0</v>
      </c>
      <c r="D8354" s="52">
        <v>0</v>
      </c>
      <c r="E8354" s="52">
        <v>0</v>
      </c>
      <c r="F8354" s="52">
        <v>0</v>
      </c>
      <c r="G8354" s="52">
        <v>9600240.7469874341</v>
      </c>
      <c r="H8354" s="52">
        <v>0</v>
      </c>
      <c r="I8354" s="52">
        <v>0</v>
      </c>
      <c r="J8354" s="52">
        <v>0</v>
      </c>
      <c r="K8354" s="52">
        <v>0</v>
      </c>
      <c r="L8354" s="52">
        <v>0</v>
      </c>
      <c r="M8354" s="53">
        <v>9600240.7469874341</v>
      </c>
    </row>
    <row r="8355" spans="1:13" x14ac:dyDescent="0.4">
      <c r="A8355" s="54"/>
      <c r="B8355" s="55">
        <v>8337</v>
      </c>
      <c r="C8355" s="55">
        <v>0</v>
      </c>
      <c r="D8355" s="55">
        <v>0</v>
      </c>
      <c r="E8355" s="55">
        <v>0</v>
      </c>
      <c r="F8355" s="55">
        <v>0</v>
      </c>
      <c r="G8355" s="55">
        <v>7427580.2181950435</v>
      </c>
      <c r="H8355" s="55">
        <v>0</v>
      </c>
      <c r="I8355" s="55">
        <v>0</v>
      </c>
      <c r="J8355" s="55">
        <v>0</v>
      </c>
      <c r="K8355" s="55">
        <v>438553196.59662914</v>
      </c>
      <c r="L8355" s="55">
        <v>0</v>
      </c>
      <c r="M8355" s="56">
        <v>445980776.81482416</v>
      </c>
    </row>
    <row r="8356" spans="1:13" x14ac:dyDescent="0.4">
      <c r="A8356" s="51"/>
      <c r="B8356" s="52">
        <v>8338</v>
      </c>
      <c r="C8356" s="52">
        <v>0</v>
      </c>
      <c r="D8356" s="52">
        <v>0</v>
      </c>
      <c r="E8356" s="52">
        <v>7340653.7577716159</v>
      </c>
      <c r="F8356" s="52">
        <v>0</v>
      </c>
      <c r="G8356" s="52">
        <v>8913163.4029348046</v>
      </c>
      <c r="H8356" s="52">
        <v>0</v>
      </c>
      <c r="I8356" s="52">
        <v>0</v>
      </c>
      <c r="J8356" s="52">
        <v>0</v>
      </c>
      <c r="K8356" s="52">
        <v>0</v>
      </c>
      <c r="L8356" s="52">
        <v>0</v>
      </c>
      <c r="M8356" s="53">
        <v>16253817.160706419</v>
      </c>
    </row>
    <row r="8357" spans="1:13" x14ac:dyDescent="0.4">
      <c r="A8357" s="54"/>
      <c r="B8357" s="55">
        <v>8339</v>
      </c>
      <c r="C8357" s="55">
        <v>19256999.29184667</v>
      </c>
      <c r="D8357" s="55">
        <v>0</v>
      </c>
      <c r="E8357" s="55">
        <v>0</v>
      </c>
      <c r="F8357" s="55">
        <v>0</v>
      </c>
      <c r="G8357" s="55">
        <v>0</v>
      </c>
      <c r="H8357" s="55">
        <v>0</v>
      </c>
      <c r="I8357" s="55">
        <v>0</v>
      </c>
      <c r="J8357" s="55">
        <v>18442214.582395125</v>
      </c>
      <c r="K8357" s="55">
        <v>0</v>
      </c>
      <c r="L8357" s="55">
        <v>0</v>
      </c>
      <c r="M8357" s="56">
        <v>35376627.470623516</v>
      </c>
    </row>
    <row r="8358" spans="1:13" x14ac:dyDescent="0.4">
      <c r="A8358" s="51"/>
      <c r="B8358" s="52">
        <v>8340</v>
      </c>
      <c r="C8358" s="52">
        <v>0</v>
      </c>
      <c r="D8358" s="52">
        <v>0</v>
      </c>
      <c r="E8358" s="52">
        <v>0</v>
      </c>
      <c r="F8358" s="52">
        <v>0</v>
      </c>
      <c r="G8358" s="52">
        <v>0</v>
      </c>
      <c r="H8358" s="52">
        <v>0</v>
      </c>
      <c r="I8358" s="52">
        <v>0</v>
      </c>
      <c r="J8358" s="52">
        <v>0</v>
      </c>
      <c r="K8358" s="52">
        <v>7977299.8506276514</v>
      </c>
      <c r="L8358" s="52">
        <v>9045999.2465514243</v>
      </c>
      <c r="M8358" s="53">
        <v>17023299.097179074</v>
      </c>
    </row>
    <row r="8359" spans="1:13" x14ac:dyDescent="0.4">
      <c r="A8359" s="54"/>
      <c r="B8359" s="55">
        <v>8341</v>
      </c>
      <c r="C8359" s="55">
        <v>0</v>
      </c>
      <c r="D8359" s="55">
        <v>0</v>
      </c>
      <c r="E8359" s="55">
        <v>0</v>
      </c>
      <c r="F8359" s="55">
        <v>0</v>
      </c>
      <c r="G8359" s="55">
        <v>0</v>
      </c>
      <c r="H8359" s="55">
        <v>0</v>
      </c>
      <c r="I8359" s="55">
        <v>0</v>
      </c>
      <c r="J8359" s="55">
        <v>0</v>
      </c>
      <c r="K8359" s="55">
        <v>0</v>
      </c>
      <c r="L8359" s="55">
        <v>0</v>
      </c>
      <c r="M8359" s="56">
        <v>0</v>
      </c>
    </row>
    <row r="8360" spans="1:13" x14ac:dyDescent="0.4">
      <c r="A8360" s="51"/>
      <c r="B8360" s="52">
        <v>8342</v>
      </c>
      <c r="C8360" s="52">
        <v>0</v>
      </c>
      <c r="D8360" s="52">
        <v>0</v>
      </c>
      <c r="E8360" s="52">
        <v>0</v>
      </c>
      <c r="F8360" s="52">
        <v>0</v>
      </c>
      <c r="G8360" s="52">
        <v>0</v>
      </c>
      <c r="H8360" s="52">
        <v>0</v>
      </c>
      <c r="I8360" s="52">
        <v>0</v>
      </c>
      <c r="J8360" s="52">
        <v>0</v>
      </c>
      <c r="K8360" s="52">
        <v>0</v>
      </c>
      <c r="L8360" s="52">
        <v>0</v>
      </c>
      <c r="M8360" s="53">
        <v>0</v>
      </c>
    </row>
    <row r="8361" spans="1:13" x14ac:dyDescent="0.4">
      <c r="A8361" s="54"/>
      <c r="B8361" s="55">
        <v>8343</v>
      </c>
      <c r="C8361" s="55">
        <v>0</v>
      </c>
      <c r="D8361" s="55">
        <v>0</v>
      </c>
      <c r="E8361" s="55">
        <v>0</v>
      </c>
      <c r="F8361" s="55">
        <v>0</v>
      </c>
      <c r="G8361" s="55">
        <v>0</v>
      </c>
      <c r="H8361" s="55">
        <v>0</v>
      </c>
      <c r="I8361" s="55">
        <v>0</v>
      </c>
      <c r="J8361" s="55">
        <v>0</v>
      </c>
      <c r="K8361" s="55">
        <v>10314142.127560085</v>
      </c>
      <c r="L8361" s="55">
        <v>0</v>
      </c>
      <c r="M8361" s="56">
        <v>10314142.127560085</v>
      </c>
    </row>
    <row r="8362" spans="1:13" x14ac:dyDescent="0.4">
      <c r="A8362" s="51"/>
      <c r="B8362" s="52">
        <v>8344</v>
      </c>
      <c r="C8362" s="52">
        <v>0</v>
      </c>
      <c r="D8362" s="52">
        <v>0</v>
      </c>
      <c r="E8362" s="52">
        <v>0</v>
      </c>
      <c r="F8362" s="52">
        <v>0</v>
      </c>
      <c r="G8362" s="52">
        <v>0</v>
      </c>
      <c r="H8362" s="52">
        <v>0</v>
      </c>
      <c r="I8362" s="52">
        <v>0</v>
      </c>
      <c r="J8362" s="52">
        <v>0</v>
      </c>
      <c r="K8362" s="52">
        <v>0</v>
      </c>
      <c r="L8362" s="52">
        <v>0</v>
      </c>
      <c r="M8362" s="53">
        <v>0</v>
      </c>
    </row>
    <row r="8363" spans="1:13" x14ac:dyDescent="0.4">
      <c r="A8363" s="54"/>
      <c r="B8363" s="55">
        <v>8345</v>
      </c>
      <c r="C8363" s="55">
        <v>0</v>
      </c>
      <c r="D8363" s="55">
        <v>0</v>
      </c>
      <c r="E8363" s="55">
        <v>0</v>
      </c>
      <c r="F8363" s="55">
        <v>0</v>
      </c>
      <c r="G8363" s="55">
        <v>0</v>
      </c>
      <c r="H8363" s="55">
        <v>0</v>
      </c>
      <c r="I8363" s="55">
        <v>0</v>
      </c>
      <c r="J8363" s="55">
        <v>0</v>
      </c>
      <c r="K8363" s="55">
        <v>0</v>
      </c>
      <c r="L8363" s="55">
        <v>0</v>
      </c>
      <c r="M8363" s="56">
        <v>0</v>
      </c>
    </row>
    <row r="8364" spans="1:13" x14ac:dyDescent="0.4">
      <c r="A8364" s="51"/>
      <c r="B8364" s="52">
        <v>8346</v>
      </c>
      <c r="C8364" s="52">
        <v>0</v>
      </c>
      <c r="D8364" s="52">
        <v>0</v>
      </c>
      <c r="E8364" s="52">
        <v>0</v>
      </c>
      <c r="F8364" s="52">
        <v>0</v>
      </c>
      <c r="G8364" s="52">
        <v>0</v>
      </c>
      <c r="H8364" s="52">
        <v>0</v>
      </c>
      <c r="I8364" s="52">
        <v>0</v>
      </c>
      <c r="J8364" s="52">
        <v>135012688.4314844</v>
      </c>
      <c r="K8364" s="52">
        <v>0</v>
      </c>
      <c r="L8364" s="52">
        <v>0</v>
      </c>
      <c r="M8364" s="53">
        <v>0</v>
      </c>
    </row>
    <row r="8365" spans="1:13" x14ac:dyDescent="0.4">
      <c r="A8365" s="54"/>
      <c r="B8365" s="55">
        <v>8347</v>
      </c>
      <c r="C8365" s="55">
        <v>0</v>
      </c>
      <c r="D8365" s="55">
        <v>0</v>
      </c>
      <c r="E8365" s="55">
        <v>0</v>
      </c>
      <c r="F8365" s="55">
        <v>0</v>
      </c>
      <c r="G8365" s="55">
        <v>0</v>
      </c>
      <c r="H8365" s="55">
        <v>0</v>
      </c>
      <c r="I8365" s="55">
        <v>8644301.5772205237</v>
      </c>
      <c r="J8365" s="55">
        <v>0</v>
      </c>
      <c r="K8365" s="55">
        <v>0</v>
      </c>
      <c r="L8365" s="55">
        <v>15678628.792413509</v>
      </c>
      <c r="M8365" s="56">
        <v>24322930.369634032</v>
      </c>
    </row>
    <row r="8366" spans="1:13" x14ac:dyDescent="0.4">
      <c r="A8366" s="51"/>
      <c r="B8366" s="52">
        <v>8348</v>
      </c>
      <c r="C8366" s="52">
        <v>0</v>
      </c>
      <c r="D8366" s="52">
        <v>0</v>
      </c>
      <c r="E8366" s="52">
        <v>0</v>
      </c>
      <c r="F8366" s="52">
        <v>0</v>
      </c>
      <c r="G8366" s="52">
        <v>0</v>
      </c>
      <c r="H8366" s="52">
        <v>0</v>
      </c>
      <c r="I8366" s="52">
        <v>0</v>
      </c>
      <c r="J8366" s="52">
        <v>0</v>
      </c>
      <c r="K8366" s="52">
        <v>0</v>
      </c>
      <c r="L8366" s="52">
        <v>0</v>
      </c>
      <c r="M8366" s="53">
        <v>0</v>
      </c>
    </row>
    <row r="8367" spans="1:13" x14ac:dyDescent="0.4">
      <c r="A8367" s="54"/>
      <c r="B8367" s="55">
        <v>8349</v>
      </c>
      <c r="C8367" s="55">
        <v>0</v>
      </c>
      <c r="D8367" s="55">
        <v>0</v>
      </c>
      <c r="E8367" s="55">
        <v>0</v>
      </c>
      <c r="F8367" s="55">
        <v>0</v>
      </c>
      <c r="G8367" s="55">
        <v>0</v>
      </c>
      <c r="H8367" s="55">
        <v>0</v>
      </c>
      <c r="I8367" s="55">
        <v>7400074.8582462212</v>
      </c>
      <c r="J8367" s="55">
        <v>0</v>
      </c>
      <c r="K8367" s="55">
        <v>0</v>
      </c>
      <c r="L8367" s="55">
        <v>0</v>
      </c>
      <c r="M8367" s="56">
        <v>7400074.8582462212</v>
      </c>
    </row>
    <row r="8368" spans="1:13" x14ac:dyDescent="0.4">
      <c r="A8368" s="51"/>
      <c r="B8368" s="52">
        <v>8350</v>
      </c>
      <c r="C8368" s="52">
        <v>0</v>
      </c>
      <c r="D8368" s="52">
        <v>0</v>
      </c>
      <c r="E8368" s="52">
        <v>0</v>
      </c>
      <c r="F8368" s="52">
        <v>0</v>
      </c>
      <c r="G8368" s="52">
        <v>0</v>
      </c>
      <c r="H8368" s="52">
        <v>0</v>
      </c>
      <c r="I8368" s="52">
        <v>0</v>
      </c>
      <c r="J8368" s="52">
        <v>10952871.192018524</v>
      </c>
      <c r="K8368" s="52">
        <v>0</v>
      </c>
      <c r="L8368" s="52">
        <v>0</v>
      </c>
      <c r="M8368" s="53">
        <v>6543026.3358232649</v>
      </c>
    </row>
    <row r="8369" spans="1:13" x14ac:dyDescent="0.4">
      <c r="A8369" s="54"/>
      <c r="B8369" s="55">
        <v>8351</v>
      </c>
      <c r="C8369" s="55">
        <v>36122841.768337645</v>
      </c>
      <c r="D8369" s="55">
        <v>0</v>
      </c>
      <c r="E8369" s="55">
        <v>0</v>
      </c>
      <c r="F8369" s="55">
        <v>0</v>
      </c>
      <c r="G8369" s="55">
        <v>7347452.0697443634</v>
      </c>
      <c r="H8369" s="55">
        <v>0</v>
      </c>
      <c r="I8369" s="55">
        <v>0</v>
      </c>
      <c r="J8369" s="55">
        <v>0</v>
      </c>
      <c r="K8369" s="55">
        <v>0</v>
      </c>
      <c r="L8369" s="55">
        <v>0</v>
      </c>
      <c r="M8369" s="56">
        <v>43470293.838082008</v>
      </c>
    </row>
    <row r="8370" spans="1:13" x14ac:dyDescent="0.4">
      <c r="A8370" s="51"/>
      <c r="B8370" s="52">
        <v>8352</v>
      </c>
      <c r="C8370" s="52">
        <v>0</v>
      </c>
      <c r="D8370" s="52">
        <v>0</v>
      </c>
      <c r="E8370" s="52">
        <v>0</v>
      </c>
      <c r="F8370" s="52">
        <v>0</v>
      </c>
      <c r="G8370" s="52">
        <v>0</v>
      </c>
      <c r="H8370" s="52">
        <v>0</v>
      </c>
      <c r="I8370" s="52">
        <v>16511027.855128933</v>
      </c>
      <c r="J8370" s="52">
        <v>0</v>
      </c>
      <c r="K8370" s="52">
        <v>0</v>
      </c>
      <c r="L8370" s="52">
        <v>0</v>
      </c>
      <c r="M8370" s="53">
        <v>16511027.855128933</v>
      </c>
    </row>
    <row r="8371" spans="1:13" x14ac:dyDescent="0.4">
      <c r="A8371" s="54"/>
      <c r="B8371" s="55">
        <v>8353</v>
      </c>
      <c r="C8371" s="55">
        <v>0</v>
      </c>
      <c r="D8371" s="55">
        <v>0</v>
      </c>
      <c r="E8371" s="55">
        <v>0</v>
      </c>
      <c r="F8371" s="55">
        <v>0</v>
      </c>
      <c r="G8371" s="55">
        <v>0</v>
      </c>
      <c r="H8371" s="55">
        <v>10984353.962571127</v>
      </c>
      <c r="I8371" s="55">
        <v>6050340.9770698119</v>
      </c>
      <c r="J8371" s="55">
        <v>0</v>
      </c>
      <c r="K8371" s="55">
        <v>0</v>
      </c>
      <c r="L8371" s="55">
        <v>0</v>
      </c>
      <c r="M8371" s="56">
        <v>17034694.939640939</v>
      </c>
    </row>
    <row r="8372" spans="1:13" x14ac:dyDescent="0.4">
      <c r="A8372" s="51"/>
      <c r="B8372" s="52">
        <v>8354</v>
      </c>
      <c r="C8372" s="52">
        <v>0</v>
      </c>
      <c r="D8372" s="52">
        <v>0</v>
      </c>
      <c r="E8372" s="52">
        <v>0</v>
      </c>
      <c r="F8372" s="52">
        <v>0</v>
      </c>
      <c r="G8372" s="52">
        <v>0</v>
      </c>
      <c r="H8372" s="52">
        <v>0</v>
      </c>
      <c r="I8372" s="52">
        <v>0</v>
      </c>
      <c r="J8372" s="52">
        <v>0</v>
      </c>
      <c r="K8372" s="52">
        <v>0</v>
      </c>
      <c r="L8372" s="52">
        <v>0</v>
      </c>
      <c r="M8372" s="53">
        <v>0</v>
      </c>
    </row>
    <row r="8373" spans="1:13" x14ac:dyDescent="0.4">
      <c r="A8373" s="54"/>
      <c r="B8373" s="55">
        <v>8355</v>
      </c>
      <c r="C8373" s="55">
        <v>0</v>
      </c>
      <c r="D8373" s="55">
        <v>0</v>
      </c>
      <c r="E8373" s="55">
        <v>0</v>
      </c>
      <c r="F8373" s="55">
        <v>0</v>
      </c>
      <c r="G8373" s="55">
        <v>0</v>
      </c>
      <c r="H8373" s="55">
        <v>6271927.1366229728</v>
      </c>
      <c r="I8373" s="55">
        <v>0</v>
      </c>
      <c r="J8373" s="55">
        <v>0</v>
      </c>
      <c r="K8373" s="55">
        <v>0</v>
      </c>
      <c r="L8373" s="55">
        <v>0</v>
      </c>
      <c r="M8373" s="56">
        <v>6271927.1366229728</v>
      </c>
    </row>
    <row r="8374" spans="1:13" x14ac:dyDescent="0.4">
      <c r="A8374" s="51"/>
      <c r="B8374" s="52">
        <v>8356</v>
      </c>
      <c r="C8374" s="52">
        <v>0</v>
      </c>
      <c r="D8374" s="52">
        <v>0</v>
      </c>
      <c r="E8374" s="52">
        <v>0</v>
      </c>
      <c r="F8374" s="52">
        <v>85178109.062190562</v>
      </c>
      <c r="G8374" s="52">
        <v>0</v>
      </c>
      <c r="H8374" s="52">
        <v>0</v>
      </c>
      <c r="I8374" s="52">
        <v>0</v>
      </c>
      <c r="J8374" s="52">
        <v>0</v>
      </c>
      <c r="K8374" s="52">
        <v>0</v>
      </c>
      <c r="L8374" s="52">
        <v>0</v>
      </c>
      <c r="M8374" s="53">
        <v>91110476.471110567</v>
      </c>
    </row>
    <row r="8375" spans="1:13" x14ac:dyDescent="0.4">
      <c r="A8375" s="54"/>
      <c r="B8375" s="55">
        <v>8357</v>
      </c>
      <c r="C8375" s="55">
        <v>0</v>
      </c>
      <c r="D8375" s="55">
        <v>18530026.461516291</v>
      </c>
      <c r="E8375" s="55">
        <v>0</v>
      </c>
      <c r="F8375" s="55">
        <v>0</v>
      </c>
      <c r="G8375" s="55">
        <v>0</v>
      </c>
      <c r="H8375" s="55">
        <v>0</v>
      </c>
      <c r="I8375" s="55">
        <v>0</v>
      </c>
      <c r="J8375" s="55">
        <v>0</v>
      </c>
      <c r="K8375" s="55">
        <v>0</v>
      </c>
      <c r="L8375" s="55">
        <v>0</v>
      </c>
      <c r="M8375" s="56">
        <v>18530026.461516291</v>
      </c>
    </row>
    <row r="8376" spans="1:13" x14ac:dyDescent="0.4">
      <c r="A8376" s="51"/>
      <c r="B8376" s="52">
        <v>8358</v>
      </c>
      <c r="C8376" s="52">
        <v>0</v>
      </c>
      <c r="D8376" s="52">
        <v>0</v>
      </c>
      <c r="E8376" s="52">
        <v>0</v>
      </c>
      <c r="F8376" s="52">
        <v>0</v>
      </c>
      <c r="G8376" s="52">
        <v>0</v>
      </c>
      <c r="H8376" s="52">
        <v>0</v>
      </c>
      <c r="I8376" s="52">
        <v>0</v>
      </c>
      <c r="J8376" s="52">
        <v>0</v>
      </c>
      <c r="K8376" s="52">
        <v>0</v>
      </c>
      <c r="L8376" s="52">
        <v>0</v>
      </c>
      <c r="M8376" s="53">
        <v>0</v>
      </c>
    </row>
    <row r="8377" spans="1:13" x14ac:dyDescent="0.4">
      <c r="A8377" s="54"/>
      <c r="B8377" s="55">
        <v>8359</v>
      </c>
      <c r="C8377" s="55">
        <v>0</v>
      </c>
      <c r="D8377" s="55">
        <v>0</v>
      </c>
      <c r="E8377" s="55">
        <v>0</v>
      </c>
      <c r="F8377" s="55">
        <v>0</v>
      </c>
      <c r="G8377" s="55">
        <v>0</v>
      </c>
      <c r="H8377" s="55">
        <v>0</v>
      </c>
      <c r="I8377" s="55">
        <v>0</v>
      </c>
      <c r="J8377" s="55">
        <v>52940270.542762786</v>
      </c>
      <c r="K8377" s="55">
        <v>0</v>
      </c>
      <c r="L8377" s="55">
        <v>0</v>
      </c>
      <c r="M8377" s="56">
        <v>0</v>
      </c>
    </row>
    <row r="8378" spans="1:13" x14ac:dyDescent="0.4">
      <c r="A8378" s="51"/>
      <c r="B8378" s="52">
        <v>8360</v>
      </c>
      <c r="C8378" s="52">
        <v>79341209.893588901</v>
      </c>
      <c r="D8378" s="52">
        <v>0</v>
      </c>
      <c r="E8378" s="52">
        <v>0</v>
      </c>
      <c r="F8378" s="52">
        <v>0</v>
      </c>
      <c r="G8378" s="52">
        <v>0</v>
      </c>
      <c r="H8378" s="52">
        <v>0</v>
      </c>
      <c r="I8378" s="52">
        <v>0</v>
      </c>
      <c r="J8378" s="52">
        <v>135297660.7139315</v>
      </c>
      <c r="K8378" s="52">
        <v>0</v>
      </c>
      <c r="L8378" s="52">
        <v>0</v>
      </c>
      <c r="M8378" s="53">
        <v>92243569.054556578</v>
      </c>
    </row>
    <row r="8379" spans="1:13" x14ac:dyDescent="0.4">
      <c r="A8379" s="54"/>
      <c r="B8379" s="55">
        <v>8361</v>
      </c>
      <c r="C8379" s="55">
        <v>0</v>
      </c>
      <c r="D8379" s="55">
        <v>0</v>
      </c>
      <c r="E8379" s="55">
        <v>0</v>
      </c>
      <c r="F8379" s="55">
        <v>0</v>
      </c>
      <c r="G8379" s="55">
        <v>9046336.1999721006</v>
      </c>
      <c r="H8379" s="55">
        <v>0</v>
      </c>
      <c r="I8379" s="55">
        <v>0</v>
      </c>
      <c r="J8379" s="55">
        <v>0</v>
      </c>
      <c r="K8379" s="55">
        <v>0</v>
      </c>
      <c r="L8379" s="55">
        <v>0</v>
      </c>
      <c r="M8379" s="56">
        <v>15343961.013930025</v>
      </c>
    </row>
    <row r="8380" spans="1:13" x14ac:dyDescent="0.4">
      <c r="A8380" s="51"/>
      <c r="B8380" s="52">
        <v>8362</v>
      </c>
      <c r="C8380" s="52">
        <v>0</v>
      </c>
      <c r="D8380" s="52">
        <v>0</v>
      </c>
      <c r="E8380" s="52">
        <v>0</v>
      </c>
      <c r="F8380" s="52">
        <v>0</v>
      </c>
      <c r="G8380" s="52">
        <v>0</v>
      </c>
      <c r="H8380" s="52">
        <v>0</v>
      </c>
      <c r="I8380" s="52">
        <v>0</v>
      </c>
      <c r="J8380" s="52">
        <v>0</v>
      </c>
      <c r="K8380" s="52">
        <v>0</v>
      </c>
      <c r="L8380" s="52">
        <v>0</v>
      </c>
      <c r="M8380" s="53">
        <v>0</v>
      </c>
    </row>
    <row r="8381" spans="1:13" x14ac:dyDescent="0.4">
      <c r="A8381" s="54"/>
      <c r="B8381" s="55">
        <v>8363</v>
      </c>
      <c r="C8381" s="55">
        <v>0</v>
      </c>
      <c r="D8381" s="55">
        <v>0</v>
      </c>
      <c r="E8381" s="55">
        <v>0</v>
      </c>
      <c r="F8381" s="55">
        <v>0</v>
      </c>
      <c r="G8381" s="55">
        <v>0</v>
      </c>
      <c r="H8381" s="55">
        <v>0</v>
      </c>
      <c r="I8381" s="55">
        <v>6052131.8303111941</v>
      </c>
      <c r="J8381" s="55">
        <v>0</v>
      </c>
      <c r="K8381" s="55">
        <v>0</v>
      </c>
      <c r="L8381" s="55">
        <v>0</v>
      </c>
      <c r="M8381" s="56">
        <v>6052131.8303111941</v>
      </c>
    </row>
    <row r="8382" spans="1:13" x14ac:dyDescent="0.4">
      <c r="A8382" s="51"/>
      <c r="B8382" s="52">
        <v>8364</v>
      </c>
      <c r="C8382" s="52">
        <v>1333984962.5904987</v>
      </c>
      <c r="D8382" s="52">
        <v>0</v>
      </c>
      <c r="E8382" s="52">
        <v>0</v>
      </c>
      <c r="F8382" s="52">
        <v>0</v>
      </c>
      <c r="G8382" s="52">
        <v>0</v>
      </c>
      <c r="H8382" s="52">
        <v>0</v>
      </c>
      <c r="I8382" s="52">
        <v>0</v>
      </c>
      <c r="J8382" s="52">
        <v>0</v>
      </c>
      <c r="K8382" s="52">
        <v>0</v>
      </c>
      <c r="L8382" s="52">
        <v>0</v>
      </c>
      <c r="M8382" s="53">
        <v>1333984962.5904987</v>
      </c>
    </row>
    <row r="8383" spans="1:13" x14ac:dyDescent="0.4">
      <c r="A8383" s="54"/>
      <c r="B8383" s="55">
        <v>8365</v>
      </c>
      <c r="C8383" s="55">
        <v>0</v>
      </c>
      <c r="D8383" s="55">
        <v>0</v>
      </c>
      <c r="E8383" s="55">
        <v>0</v>
      </c>
      <c r="F8383" s="55">
        <v>0</v>
      </c>
      <c r="G8383" s="55">
        <v>0</v>
      </c>
      <c r="H8383" s="55">
        <v>10922734.6060424</v>
      </c>
      <c r="I8383" s="55">
        <v>0</v>
      </c>
      <c r="J8383" s="55">
        <v>9709191.2963701319</v>
      </c>
      <c r="K8383" s="55">
        <v>7929973.8777390877</v>
      </c>
      <c r="L8383" s="55">
        <v>0</v>
      </c>
      <c r="M8383" s="56">
        <v>18852708.483781487</v>
      </c>
    </row>
    <row r="8384" spans="1:13" x14ac:dyDescent="0.4">
      <c r="A8384" s="51"/>
      <c r="B8384" s="52">
        <v>8366</v>
      </c>
      <c r="C8384" s="52">
        <v>0</v>
      </c>
      <c r="D8384" s="52">
        <v>0</v>
      </c>
      <c r="E8384" s="52">
        <v>48549266.695971675</v>
      </c>
      <c r="F8384" s="52">
        <v>0</v>
      </c>
      <c r="G8384" s="52">
        <v>0</v>
      </c>
      <c r="H8384" s="52">
        <v>32268610.578707911</v>
      </c>
      <c r="I8384" s="52">
        <v>0</v>
      </c>
      <c r="J8384" s="52">
        <v>0</v>
      </c>
      <c r="K8384" s="52">
        <v>0</v>
      </c>
      <c r="L8384" s="52">
        <v>0</v>
      </c>
      <c r="M8384" s="53">
        <v>80817877.274679586</v>
      </c>
    </row>
    <row r="8385" spans="1:13" x14ac:dyDescent="0.4">
      <c r="A8385" s="54"/>
      <c r="B8385" s="55">
        <v>8367</v>
      </c>
      <c r="C8385" s="55">
        <v>12490675.609757006</v>
      </c>
      <c r="D8385" s="55">
        <v>0</v>
      </c>
      <c r="E8385" s="55">
        <v>0</v>
      </c>
      <c r="F8385" s="55">
        <v>0</v>
      </c>
      <c r="G8385" s="55">
        <v>0</v>
      </c>
      <c r="H8385" s="55">
        <v>0</v>
      </c>
      <c r="I8385" s="55">
        <v>0</v>
      </c>
      <c r="J8385" s="55">
        <v>0</v>
      </c>
      <c r="K8385" s="55">
        <v>0</v>
      </c>
      <c r="L8385" s="55">
        <v>0</v>
      </c>
      <c r="M8385" s="56">
        <v>12490675.609757006</v>
      </c>
    </row>
    <row r="8386" spans="1:13" x14ac:dyDescent="0.4">
      <c r="A8386" s="51"/>
      <c r="B8386" s="52">
        <v>8368</v>
      </c>
      <c r="C8386" s="52">
        <v>0</v>
      </c>
      <c r="D8386" s="52">
        <v>0</v>
      </c>
      <c r="E8386" s="52">
        <v>0</v>
      </c>
      <c r="F8386" s="52">
        <v>0</v>
      </c>
      <c r="G8386" s="52">
        <v>0</v>
      </c>
      <c r="H8386" s="52">
        <v>0</v>
      </c>
      <c r="I8386" s="52">
        <v>0</v>
      </c>
      <c r="J8386" s="52">
        <v>0</v>
      </c>
      <c r="K8386" s="52">
        <v>10319811.243326545</v>
      </c>
      <c r="L8386" s="52">
        <v>0</v>
      </c>
      <c r="M8386" s="53">
        <v>10319811.243326545</v>
      </c>
    </row>
    <row r="8387" spans="1:13" x14ac:dyDescent="0.4">
      <c r="A8387" s="54"/>
      <c r="B8387" s="55">
        <v>8369</v>
      </c>
      <c r="C8387" s="55">
        <v>0</v>
      </c>
      <c r="D8387" s="55">
        <v>17616954.34906666</v>
      </c>
      <c r="E8387" s="55">
        <v>0</v>
      </c>
      <c r="F8387" s="55">
        <v>0</v>
      </c>
      <c r="G8387" s="55">
        <v>0</v>
      </c>
      <c r="H8387" s="55">
        <v>0</v>
      </c>
      <c r="I8387" s="55">
        <v>0</v>
      </c>
      <c r="J8387" s="55">
        <v>0</v>
      </c>
      <c r="K8387" s="55">
        <v>0</v>
      </c>
      <c r="L8387" s="55">
        <v>29673756.417768575</v>
      </c>
      <c r="M8387" s="56">
        <v>47290710.766835235</v>
      </c>
    </row>
    <row r="8388" spans="1:13" x14ac:dyDescent="0.4">
      <c r="A8388" s="51"/>
      <c r="B8388" s="52">
        <v>8370</v>
      </c>
      <c r="C8388" s="52">
        <v>0</v>
      </c>
      <c r="D8388" s="52">
        <v>0</v>
      </c>
      <c r="E8388" s="52">
        <v>0</v>
      </c>
      <c r="F8388" s="52">
        <v>0</v>
      </c>
      <c r="G8388" s="52">
        <v>5833376.3473308533</v>
      </c>
      <c r="H8388" s="52">
        <v>0</v>
      </c>
      <c r="I8388" s="52">
        <v>0</v>
      </c>
      <c r="J8388" s="52">
        <v>0</v>
      </c>
      <c r="K8388" s="52">
        <v>0</v>
      </c>
      <c r="L8388" s="52">
        <v>0</v>
      </c>
      <c r="M8388" s="53">
        <v>5833376.3473308533</v>
      </c>
    </row>
    <row r="8389" spans="1:13" x14ac:dyDescent="0.4">
      <c r="A8389" s="54"/>
      <c r="B8389" s="55">
        <v>8371</v>
      </c>
      <c r="C8389" s="55">
        <v>0</v>
      </c>
      <c r="D8389" s="55">
        <v>0</v>
      </c>
      <c r="E8389" s="55">
        <v>0</v>
      </c>
      <c r="F8389" s="55">
        <v>127453851.93845324</v>
      </c>
      <c r="G8389" s="55">
        <v>0</v>
      </c>
      <c r="H8389" s="55">
        <v>0</v>
      </c>
      <c r="I8389" s="55">
        <v>0</v>
      </c>
      <c r="J8389" s="55">
        <v>0</v>
      </c>
      <c r="K8389" s="55">
        <v>0</v>
      </c>
      <c r="L8389" s="55">
        <v>0</v>
      </c>
      <c r="M8389" s="56">
        <v>127453851.93845324</v>
      </c>
    </row>
    <row r="8390" spans="1:13" x14ac:dyDescent="0.4">
      <c r="A8390" s="51"/>
      <c r="B8390" s="52">
        <v>8372</v>
      </c>
      <c r="C8390" s="52">
        <v>0</v>
      </c>
      <c r="D8390" s="52">
        <v>0</v>
      </c>
      <c r="E8390" s="52">
        <v>0</v>
      </c>
      <c r="F8390" s="52">
        <v>0</v>
      </c>
      <c r="G8390" s="52">
        <v>0</v>
      </c>
      <c r="H8390" s="52">
        <v>0</v>
      </c>
      <c r="I8390" s="52">
        <v>6046565.2589466721</v>
      </c>
      <c r="J8390" s="52">
        <v>0</v>
      </c>
      <c r="K8390" s="52">
        <v>0</v>
      </c>
      <c r="L8390" s="52">
        <v>0</v>
      </c>
      <c r="M8390" s="53">
        <v>6046565.2589466721</v>
      </c>
    </row>
    <row r="8391" spans="1:13" x14ac:dyDescent="0.4">
      <c r="A8391" s="54"/>
      <c r="B8391" s="55">
        <v>8373</v>
      </c>
      <c r="C8391" s="55">
        <v>0</v>
      </c>
      <c r="D8391" s="55">
        <v>0</v>
      </c>
      <c r="E8391" s="55">
        <v>0</v>
      </c>
      <c r="F8391" s="55">
        <v>0</v>
      </c>
      <c r="G8391" s="55">
        <v>0</v>
      </c>
      <c r="H8391" s="55">
        <v>8200306.6159313628</v>
      </c>
      <c r="I8391" s="55">
        <v>0</v>
      </c>
      <c r="J8391" s="55">
        <v>0</v>
      </c>
      <c r="K8391" s="55">
        <v>0</v>
      </c>
      <c r="L8391" s="55">
        <v>6617470.7674746821</v>
      </c>
      <c r="M8391" s="56">
        <v>14817777.383406049</v>
      </c>
    </row>
    <row r="8392" spans="1:13" x14ac:dyDescent="0.4">
      <c r="A8392" s="51"/>
      <c r="B8392" s="52">
        <v>8374</v>
      </c>
      <c r="C8392" s="52">
        <v>0</v>
      </c>
      <c r="D8392" s="52">
        <v>0</v>
      </c>
      <c r="E8392" s="52">
        <v>0</v>
      </c>
      <c r="F8392" s="52">
        <v>0</v>
      </c>
      <c r="G8392" s="52">
        <v>0</v>
      </c>
      <c r="H8392" s="52">
        <v>0</v>
      </c>
      <c r="I8392" s="52">
        <v>0</v>
      </c>
      <c r="J8392" s="52">
        <v>0</v>
      </c>
      <c r="K8392" s="52">
        <v>0</v>
      </c>
      <c r="L8392" s="52">
        <v>0</v>
      </c>
      <c r="M8392" s="53">
        <v>0</v>
      </c>
    </row>
    <row r="8393" spans="1:13" x14ac:dyDescent="0.4">
      <c r="A8393" s="54"/>
      <c r="B8393" s="55">
        <v>8375</v>
      </c>
      <c r="C8393" s="55">
        <v>0</v>
      </c>
      <c r="D8393" s="55">
        <v>0</v>
      </c>
      <c r="E8393" s="55">
        <v>0</v>
      </c>
      <c r="F8393" s="55">
        <v>0</v>
      </c>
      <c r="G8393" s="55">
        <v>0</v>
      </c>
      <c r="H8393" s="55">
        <v>0</v>
      </c>
      <c r="I8393" s="55">
        <v>0</v>
      </c>
      <c r="J8393" s="55">
        <v>13200214.182280932</v>
      </c>
      <c r="K8393" s="55">
        <v>0</v>
      </c>
      <c r="L8393" s="55">
        <v>0</v>
      </c>
      <c r="M8393" s="56">
        <v>0</v>
      </c>
    </row>
    <row r="8394" spans="1:13" x14ac:dyDescent="0.4">
      <c r="A8394" s="51"/>
      <c r="B8394" s="52">
        <v>8376</v>
      </c>
      <c r="C8394" s="52">
        <v>0</v>
      </c>
      <c r="D8394" s="52">
        <v>0</v>
      </c>
      <c r="E8394" s="52">
        <v>0</v>
      </c>
      <c r="F8394" s="52">
        <v>0</v>
      </c>
      <c r="G8394" s="52">
        <v>0</v>
      </c>
      <c r="H8394" s="52">
        <v>0</v>
      </c>
      <c r="I8394" s="52">
        <v>0</v>
      </c>
      <c r="J8394" s="52">
        <v>0</v>
      </c>
      <c r="K8394" s="52">
        <v>0</v>
      </c>
      <c r="L8394" s="52">
        <v>0</v>
      </c>
      <c r="M8394" s="53">
        <v>0</v>
      </c>
    </row>
    <row r="8395" spans="1:13" x14ac:dyDescent="0.4">
      <c r="A8395" s="54"/>
      <c r="B8395" s="55">
        <v>8377</v>
      </c>
      <c r="C8395" s="55">
        <v>0</v>
      </c>
      <c r="D8395" s="55">
        <v>0</v>
      </c>
      <c r="E8395" s="55">
        <v>0</v>
      </c>
      <c r="F8395" s="55">
        <v>0</v>
      </c>
      <c r="G8395" s="55">
        <v>0</v>
      </c>
      <c r="H8395" s="55">
        <v>0</v>
      </c>
      <c r="I8395" s="55">
        <v>0</v>
      </c>
      <c r="J8395" s="55">
        <v>0</v>
      </c>
      <c r="K8395" s="55">
        <v>0</v>
      </c>
      <c r="L8395" s="55">
        <v>0</v>
      </c>
      <c r="M8395" s="56">
        <v>0</v>
      </c>
    </row>
    <row r="8396" spans="1:13" x14ac:dyDescent="0.4">
      <c r="A8396" s="51"/>
      <c r="B8396" s="52">
        <v>8378</v>
      </c>
      <c r="C8396" s="52">
        <v>0</v>
      </c>
      <c r="D8396" s="52">
        <v>0</v>
      </c>
      <c r="E8396" s="52">
        <v>0</v>
      </c>
      <c r="F8396" s="52">
        <v>0</v>
      </c>
      <c r="G8396" s="52">
        <v>0</v>
      </c>
      <c r="H8396" s="52">
        <v>7246504.0268186703</v>
      </c>
      <c r="I8396" s="52">
        <v>0</v>
      </c>
      <c r="J8396" s="52">
        <v>0</v>
      </c>
      <c r="K8396" s="52">
        <v>0</v>
      </c>
      <c r="L8396" s="52">
        <v>0</v>
      </c>
      <c r="M8396" s="53">
        <v>7246504.0268186703</v>
      </c>
    </row>
    <row r="8397" spans="1:13" x14ac:dyDescent="0.4">
      <c r="A8397" s="54"/>
      <c r="B8397" s="55">
        <v>8379</v>
      </c>
      <c r="C8397" s="55">
        <v>6998725.5379835572</v>
      </c>
      <c r="D8397" s="55">
        <v>0</v>
      </c>
      <c r="E8397" s="55">
        <v>0</v>
      </c>
      <c r="F8397" s="55">
        <v>0</v>
      </c>
      <c r="G8397" s="55">
        <v>0</v>
      </c>
      <c r="H8397" s="55">
        <v>0</v>
      </c>
      <c r="I8397" s="55">
        <v>0</v>
      </c>
      <c r="J8397" s="55">
        <v>0</v>
      </c>
      <c r="K8397" s="55">
        <v>0</v>
      </c>
      <c r="L8397" s="55">
        <v>0</v>
      </c>
      <c r="M8397" s="56">
        <v>6998725.5379835572</v>
      </c>
    </row>
    <row r="8398" spans="1:13" x14ac:dyDescent="0.4">
      <c r="A8398" s="51"/>
      <c r="B8398" s="52">
        <v>8380</v>
      </c>
      <c r="C8398" s="52">
        <v>26796320.10871911</v>
      </c>
      <c r="D8398" s="52">
        <v>28868310.268696912</v>
      </c>
      <c r="E8398" s="52">
        <v>0</v>
      </c>
      <c r="F8398" s="52">
        <v>0</v>
      </c>
      <c r="G8398" s="52">
        <v>356833953.1211741</v>
      </c>
      <c r="H8398" s="52">
        <v>0</v>
      </c>
      <c r="I8398" s="52">
        <v>0</v>
      </c>
      <c r="J8398" s="52">
        <v>177938909.82857013</v>
      </c>
      <c r="K8398" s="52">
        <v>0</v>
      </c>
      <c r="L8398" s="52">
        <v>0</v>
      </c>
      <c r="M8398" s="53">
        <v>420428311.86009938</v>
      </c>
    </row>
    <row r="8399" spans="1:13" x14ac:dyDescent="0.4">
      <c r="A8399" s="54"/>
      <c r="B8399" s="55">
        <v>8381</v>
      </c>
      <c r="C8399" s="55">
        <v>0</v>
      </c>
      <c r="D8399" s="55">
        <v>0</v>
      </c>
      <c r="E8399" s="55">
        <v>0</v>
      </c>
      <c r="F8399" s="55">
        <v>0</v>
      </c>
      <c r="G8399" s="55">
        <v>0</v>
      </c>
      <c r="H8399" s="55">
        <v>24309812.175793979</v>
      </c>
      <c r="I8399" s="55">
        <v>0</v>
      </c>
      <c r="J8399" s="55">
        <v>0</v>
      </c>
      <c r="K8399" s="55">
        <v>0</v>
      </c>
      <c r="L8399" s="55">
        <v>0</v>
      </c>
      <c r="M8399" s="56">
        <v>24309812.175793979</v>
      </c>
    </row>
    <row r="8400" spans="1:13" x14ac:dyDescent="0.4">
      <c r="A8400" s="51"/>
      <c r="B8400" s="52">
        <v>8382</v>
      </c>
      <c r="C8400" s="52">
        <v>0</v>
      </c>
      <c r="D8400" s="52">
        <v>0</v>
      </c>
      <c r="E8400" s="52">
        <v>0</v>
      </c>
      <c r="F8400" s="52">
        <v>0</v>
      </c>
      <c r="G8400" s="52">
        <v>0</v>
      </c>
      <c r="H8400" s="52">
        <v>0</v>
      </c>
      <c r="I8400" s="52">
        <v>0</v>
      </c>
      <c r="J8400" s="52">
        <v>0</v>
      </c>
      <c r="K8400" s="52">
        <v>0</v>
      </c>
      <c r="L8400" s="52">
        <v>0</v>
      </c>
      <c r="M8400" s="53">
        <v>0</v>
      </c>
    </row>
    <row r="8401" spans="1:13" x14ac:dyDescent="0.4">
      <c r="A8401" s="54"/>
      <c r="B8401" s="55">
        <v>8383</v>
      </c>
      <c r="C8401" s="55">
        <v>0</v>
      </c>
      <c r="D8401" s="55">
        <v>0</v>
      </c>
      <c r="E8401" s="55">
        <v>0</v>
      </c>
      <c r="F8401" s="55">
        <v>7125728.7141331332</v>
      </c>
      <c r="G8401" s="55">
        <v>0</v>
      </c>
      <c r="H8401" s="55">
        <v>0</v>
      </c>
      <c r="I8401" s="55">
        <v>0</v>
      </c>
      <c r="J8401" s="55">
        <v>0</v>
      </c>
      <c r="K8401" s="55">
        <v>0</v>
      </c>
      <c r="L8401" s="55">
        <v>0</v>
      </c>
      <c r="M8401" s="56">
        <v>7125728.7141331332</v>
      </c>
    </row>
    <row r="8402" spans="1:13" x14ac:dyDescent="0.4">
      <c r="A8402" s="51"/>
      <c r="B8402" s="52">
        <v>8384</v>
      </c>
      <c r="C8402" s="52">
        <v>0</v>
      </c>
      <c r="D8402" s="52">
        <v>10179171.511336662</v>
      </c>
      <c r="E8402" s="52">
        <v>6876236.3331964994</v>
      </c>
      <c r="F8402" s="52">
        <v>0</v>
      </c>
      <c r="G8402" s="52">
        <v>0</v>
      </c>
      <c r="H8402" s="52">
        <v>0</v>
      </c>
      <c r="I8402" s="52">
        <v>0</v>
      </c>
      <c r="J8402" s="52">
        <v>0</v>
      </c>
      <c r="K8402" s="52">
        <v>0</v>
      </c>
      <c r="L8402" s="52">
        <v>0</v>
      </c>
      <c r="M8402" s="53">
        <v>17055407.84453316</v>
      </c>
    </row>
    <row r="8403" spans="1:13" x14ac:dyDescent="0.4">
      <c r="A8403" s="54"/>
      <c r="B8403" s="55">
        <v>8385</v>
      </c>
      <c r="C8403" s="55">
        <v>0</v>
      </c>
      <c r="D8403" s="55">
        <v>0</v>
      </c>
      <c r="E8403" s="55">
        <v>0</v>
      </c>
      <c r="F8403" s="55">
        <v>7041766.5952828899</v>
      </c>
      <c r="G8403" s="55">
        <v>0</v>
      </c>
      <c r="H8403" s="55">
        <v>0</v>
      </c>
      <c r="I8403" s="55">
        <v>0</v>
      </c>
      <c r="J8403" s="55">
        <v>0</v>
      </c>
      <c r="K8403" s="55">
        <v>0</v>
      </c>
      <c r="L8403" s="55">
        <v>0</v>
      </c>
      <c r="M8403" s="56">
        <v>7041766.5952828899</v>
      </c>
    </row>
    <row r="8404" spans="1:13" x14ac:dyDescent="0.4">
      <c r="A8404" s="51"/>
      <c r="B8404" s="52">
        <v>8386</v>
      </c>
      <c r="C8404" s="52">
        <v>0</v>
      </c>
      <c r="D8404" s="52">
        <v>0</v>
      </c>
      <c r="E8404" s="52">
        <v>0</v>
      </c>
      <c r="F8404" s="52">
        <v>0</v>
      </c>
      <c r="G8404" s="52">
        <v>0</v>
      </c>
      <c r="H8404" s="52">
        <v>0</v>
      </c>
      <c r="I8404" s="52">
        <v>0</v>
      </c>
      <c r="J8404" s="52">
        <v>0</v>
      </c>
      <c r="K8404" s="52">
        <v>0</v>
      </c>
      <c r="L8404" s="52">
        <v>0</v>
      </c>
      <c r="M8404" s="53">
        <v>0</v>
      </c>
    </row>
    <row r="8405" spans="1:13" x14ac:dyDescent="0.4">
      <c r="A8405" s="54"/>
      <c r="B8405" s="55">
        <v>8387</v>
      </c>
      <c r="C8405" s="55">
        <v>0</v>
      </c>
      <c r="D8405" s="55">
        <v>0</v>
      </c>
      <c r="E8405" s="55">
        <v>17832009.185375996</v>
      </c>
      <c r="F8405" s="55">
        <v>0</v>
      </c>
      <c r="G8405" s="55">
        <v>0</v>
      </c>
      <c r="H8405" s="55">
        <v>0</v>
      </c>
      <c r="I8405" s="55">
        <v>0</v>
      </c>
      <c r="J8405" s="55">
        <v>0</v>
      </c>
      <c r="K8405" s="55">
        <v>0</v>
      </c>
      <c r="L8405" s="55">
        <v>0</v>
      </c>
      <c r="M8405" s="56">
        <v>17832009.185375996</v>
      </c>
    </row>
    <row r="8406" spans="1:13" x14ac:dyDescent="0.4">
      <c r="A8406" s="51"/>
      <c r="B8406" s="52">
        <v>8388</v>
      </c>
      <c r="C8406" s="52">
        <v>0</v>
      </c>
      <c r="D8406" s="52">
        <v>6672693.7099368107</v>
      </c>
      <c r="E8406" s="52">
        <v>0</v>
      </c>
      <c r="F8406" s="52">
        <v>0</v>
      </c>
      <c r="G8406" s="52">
        <v>0</v>
      </c>
      <c r="H8406" s="52">
        <v>0</v>
      </c>
      <c r="I8406" s="52">
        <v>0</v>
      </c>
      <c r="J8406" s="52">
        <v>0</v>
      </c>
      <c r="K8406" s="52">
        <v>0</v>
      </c>
      <c r="L8406" s="52">
        <v>0</v>
      </c>
      <c r="M8406" s="53">
        <v>6672693.7099368107</v>
      </c>
    </row>
    <row r="8407" spans="1:13" x14ac:dyDescent="0.4">
      <c r="A8407" s="54"/>
      <c r="B8407" s="55">
        <v>8389</v>
      </c>
      <c r="C8407" s="55">
        <v>0</v>
      </c>
      <c r="D8407" s="55">
        <v>0</v>
      </c>
      <c r="E8407" s="55">
        <v>0</v>
      </c>
      <c r="F8407" s="55">
        <v>0</v>
      </c>
      <c r="G8407" s="55">
        <v>0</v>
      </c>
      <c r="H8407" s="55">
        <v>0</v>
      </c>
      <c r="I8407" s="55">
        <v>0</v>
      </c>
      <c r="J8407" s="55">
        <v>0</v>
      </c>
      <c r="K8407" s="55">
        <v>0</v>
      </c>
      <c r="L8407" s="55">
        <v>0</v>
      </c>
      <c r="M8407" s="56">
        <v>0</v>
      </c>
    </row>
    <row r="8408" spans="1:13" x14ac:dyDescent="0.4">
      <c r="A8408" s="51"/>
      <c r="B8408" s="52">
        <v>8390</v>
      </c>
      <c r="C8408" s="52">
        <v>0</v>
      </c>
      <c r="D8408" s="52">
        <v>0</v>
      </c>
      <c r="E8408" s="52">
        <v>0</v>
      </c>
      <c r="F8408" s="52">
        <v>0</v>
      </c>
      <c r="G8408" s="52">
        <v>12756185.989319908</v>
      </c>
      <c r="H8408" s="52">
        <v>0</v>
      </c>
      <c r="I8408" s="52">
        <v>0</v>
      </c>
      <c r="J8408" s="52">
        <v>0</v>
      </c>
      <c r="K8408" s="52">
        <v>0</v>
      </c>
      <c r="L8408" s="52">
        <v>0</v>
      </c>
      <c r="M8408" s="53">
        <v>12756185.989319908</v>
      </c>
    </row>
    <row r="8409" spans="1:13" x14ac:dyDescent="0.4">
      <c r="A8409" s="54"/>
      <c r="B8409" s="55">
        <v>8391</v>
      </c>
      <c r="C8409" s="55">
        <v>0</v>
      </c>
      <c r="D8409" s="55">
        <v>6361023.7262662845</v>
      </c>
      <c r="E8409" s="55">
        <v>0</v>
      </c>
      <c r="F8409" s="55">
        <v>55763614.277058445</v>
      </c>
      <c r="G8409" s="55">
        <v>207590407.02908185</v>
      </c>
      <c r="H8409" s="55">
        <v>0</v>
      </c>
      <c r="I8409" s="55">
        <v>0</v>
      </c>
      <c r="J8409" s="55">
        <v>0</v>
      </c>
      <c r="K8409" s="55">
        <v>0</v>
      </c>
      <c r="L8409" s="55">
        <v>0</v>
      </c>
      <c r="M8409" s="56">
        <v>269715045.03240657</v>
      </c>
    </row>
    <row r="8410" spans="1:13" x14ac:dyDescent="0.4">
      <c r="A8410" s="51"/>
      <c r="B8410" s="52">
        <v>8392</v>
      </c>
      <c r="C8410" s="52">
        <v>0</v>
      </c>
      <c r="D8410" s="52">
        <v>0</v>
      </c>
      <c r="E8410" s="52">
        <v>0</v>
      </c>
      <c r="F8410" s="52">
        <v>0</v>
      </c>
      <c r="G8410" s="52">
        <v>0</v>
      </c>
      <c r="H8410" s="52">
        <v>0</v>
      </c>
      <c r="I8410" s="52">
        <v>0</v>
      </c>
      <c r="J8410" s="52">
        <v>0</v>
      </c>
      <c r="K8410" s="52">
        <v>0</v>
      </c>
      <c r="L8410" s="52">
        <v>0</v>
      </c>
      <c r="M8410" s="53">
        <v>0</v>
      </c>
    </row>
    <row r="8411" spans="1:13" x14ac:dyDescent="0.4">
      <c r="A8411" s="54"/>
      <c r="B8411" s="55">
        <v>8393</v>
      </c>
      <c r="C8411" s="55">
        <v>0</v>
      </c>
      <c r="D8411" s="55">
        <v>7505086.1077393489</v>
      </c>
      <c r="E8411" s="55">
        <v>0</v>
      </c>
      <c r="F8411" s="55">
        <v>0</v>
      </c>
      <c r="G8411" s="55">
        <v>0</v>
      </c>
      <c r="H8411" s="55">
        <v>0</v>
      </c>
      <c r="I8411" s="55">
        <v>6103080.1290637478</v>
      </c>
      <c r="J8411" s="55">
        <v>0</v>
      </c>
      <c r="K8411" s="55">
        <v>0</v>
      </c>
      <c r="L8411" s="55">
        <v>0</v>
      </c>
      <c r="M8411" s="56">
        <v>13608166.236803096</v>
      </c>
    </row>
    <row r="8412" spans="1:13" x14ac:dyDescent="0.4">
      <c r="A8412" s="51"/>
      <c r="B8412" s="52">
        <v>8394</v>
      </c>
      <c r="C8412" s="52">
        <v>0</v>
      </c>
      <c r="D8412" s="52">
        <v>0</v>
      </c>
      <c r="E8412" s="52">
        <v>0</v>
      </c>
      <c r="F8412" s="52">
        <v>0</v>
      </c>
      <c r="G8412" s="52">
        <v>0</v>
      </c>
      <c r="H8412" s="52">
        <v>0</v>
      </c>
      <c r="I8412" s="52">
        <v>0</v>
      </c>
      <c r="J8412" s="52">
        <v>0</v>
      </c>
      <c r="K8412" s="52">
        <v>0</v>
      </c>
      <c r="L8412" s="52">
        <v>0</v>
      </c>
      <c r="M8412" s="53">
        <v>0</v>
      </c>
    </row>
    <row r="8413" spans="1:13" x14ac:dyDescent="0.4">
      <c r="A8413" s="54"/>
      <c r="B8413" s="55">
        <v>8395</v>
      </c>
      <c r="C8413" s="55">
        <v>0</v>
      </c>
      <c r="D8413" s="55">
        <v>0</v>
      </c>
      <c r="E8413" s="55">
        <v>0</v>
      </c>
      <c r="F8413" s="55">
        <v>0</v>
      </c>
      <c r="G8413" s="55">
        <v>0</v>
      </c>
      <c r="H8413" s="55">
        <v>0</v>
      </c>
      <c r="I8413" s="55">
        <v>0</v>
      </c>
      <c r="J8413" s="55">
        <v>0</v>
      </c>
      <c r="K8413" s="55">
        <v>0</v>
      </c>
      <c r="L8413" s="55">
        <v>0</v>
      </c>
      <c r="M8413" s="56">
        <v>0</v>
      </c>
    </row>
    <row r="8414" spans="1:13" x14ac:dyDescent="0.4">
      <c r="A8414" s="51"/>
      <c r="B8414" s="52">
        <v>8396</v>
      </c>
      <c r="C8414" s="52">
        <v>0</v>
      </c>
      <c r="D8414" s="52">
        <v>0</v>
      </c>
      <c r="E8414" s="52">
        <v>0</v>
      </c>
      <c r="F8414" s="52">
        <v>0</v>
      </c>
      <c r="G8414" s="52">
        <v>0</v>
      </c>
      <c r="H8414" s="52">
        <v>0</v>
      </c>
      <c r="I8414" s="52">
        <v>0</v>
      </c>
      <c r="J8414" s="52">
        <v>0</v>
      </c>
      <c r="K8414" s="52">
        <v>0</v>
      </c>
      <c r="L8414" s="52">
        <v>0</v>
      </c>
      <c r="M8414" s="53">
        <v>0</v>
      </c>
    </row>
    <row r="8415" spans="1:13" x14ac:dyDescent="0.4">
      <c r="A8415" s="54"/>
      <c r="B8415" s="55">
        <v>8397</v>
      </c>
      <c r="C8415" s="55">
        <v>0</v>
      </c>
      <c r="D8415" s="55">
        <v>40947810.355169341</v>
      </c>
      <c r="E8415" s="55">
        <v>0</v>
      </c>
      <c r="F8415" s="55">
        <v>0</v>
      </c>
      <c r="G8415" s="55">
        <v>0</v>
      </c>
      <c r="H8415" s="55">
        <v>0</v>
      </c>
      <c r="I8415" s="55">
        <v>0</v>
      </c>
      <c r="J8415" s="55">
        <v>0</v>
      </c>
      <c r="K8415" s="55">
        <v>0</v>
      </c>
      <c r="L8415" s="55">
        <v>0</v>
      </c>
      <c r="M8415" s="56">
        <v>40947810.355169341</v>
      </c>
    </row>
    <row r="8416" spans="1:13" x14ac:dyDescent="0.4">
      <c r="A8416" s="51"/>
      <c r="B8416" s="52">
        <v>8398</v>
      </c>
      <c r="C8416" s="52">
        <v>0</v>
      </c>
      <c r="D8416" s="52">
        <v>0</v>
      </c>
      <c r="E8416" s="52">
        <v>0</v>
      </c>
      <c r="F8416" s="52">
        <v>0</v>
      </c>
      <c r="G8416" s="52">
        <v>0</v>
      </c>
      <c r="H8416" s="52">
        <v>0</v>
      </c>
      <c r="I8416" s="52">
        <v>13271283.7837194</v>
      </c>
      <c r="J8416" s="52">
        <v>6557399.9294125298</v>
      </c>
      <c r="K8416" s="52">
        <v>0</v>
      </c>
      <c r="L8416" s="52">
        <v>0</v>
      </c>
      <c r="M8416" s="53">
        <v>13271283.7837194</v>
      </c>
    </row>
    <row r="8417" spans="1:13" x14ac:dyDescent="0.4">
      <c r="A8417" s="54"/>
      <c r="B8417" s="55">
        <v>8399</v>
      </c>
      <c r="C8417" s="55">
        <v>0</v>
      </c>
      <c r="D8417" s="55">
        <v>0</v>
      </c>
      <c r="E8417" s="55">
        <v>0</v>
      </c>
      <c r="F8417" s="55">
        <v>0</v>
      </c>
      <c r="G8417" s="55">
        <v>0</v>
      </c>
      <c r="H8417" s="55">
        <v>0</v>
      </c>
      <c r="I8417" s="55">
        <v>0</v>
      </c>
      <c r="J8417" s="55">
        <v>0</v>
      </c>
      <c r="K8417" s="55">
        <v>0</v>
      </c>
      <c r="L8417" s="55">
        <v>0</v>
      </c>
      <c r="M8417" s="56">
        <v>0</v>
      </c>
    </row>
    <row r="8418" spans="1:13" x14ac:dyDescent="0.4">
      <c r="A8418" s="51"/>
      <c r="B8418" s="52">
        <v>8400</v>
      </c>
      <c r="C8418" s="52">
        <v>0</v>
      </c>
      <c r="D8418" s="52">
        <v>0</v>
      </c>
      <c r="E8418" s="52">
        <v>0</v>
      </c>
      <c r="F8418" s="52">
        <v>0</v>
      </c>
      <c r="G8418" s="52">
        <v>11356741.693473438</v>
      </c>
      <c r="H8418" s="52">
        <v>0</v>
      </c>
      <c r="I8418" s="52">
        <v>0</v>
      </c>
      <c r="J8418" s="52">
        <v>0</v>
      </c>
      <c r="K8418" s="52">
        <v>0</v>
      </c>
      <c r="L8418" s="52">
        <v>0</v>
      </c>
      <c r="M8418" s="53">
        <v>11356741.693473438</v>
      </c>
    </row>
    <row r="8419" spans="1:13" x14ac:dyDescent="0.4">
      <c r="A8419" s="54"/>
      <c r="B8419" s="55">
        <v>8401</v>
      </c>
      <c r="C8419" s="55">
        <v>0</v>
      </c>
      <c r="D8419" s="55">
        <v>7509574.6088353917</v>
      </c>
      <c r="E8419" s="55">
        <v>0</v>
      </c>
      <c r="F8419" s="55">
        <v>0</v>
      </c>
      <c r="G8419" s="55">
        <v>0</v>
      </c>
      <c r="H8419" s="55">
        <v>0</v>
      </c>
      <c r="I8419" s="55">
        <v>0</v>
      </c>
      <c r="J8419" s="55">
        <v>0</v>
      </c>
      <c r="K8419" s="55">
        <v>0</v>
      </c>
      <c r="L8419" s="55">
        <v>8482196.5322645754</v>
      </c>
      <c r="M8419" s="56">
        <v>39376404.660805821</v>
      </c>
    </row>
    <row r="8420" spans="1:13" x14ac:dyDescent="0.4">
      <c r="A8420" s="51"/>
      <c r="B8420" s="52">
        <v>8402</v>
      </c>
      <c r="C8420" s="52">
        <v>0</v>
      </c>
      <c r="D8420" s="52">
        <v>0</v>
      </c>
      <c r="E8420" s="52">
        <v>0</v>
      </c>
      <c r="F8420" s="52">
        <v>0</v>
      </c>
      <c r="G8420" s="52">
        <v>0</v>
      </c>
      <c r="H8420" s="52">
        <v>0</v>
      </c>
      <c r="I8420" s="52">
        <v>0</v>
      </c>
      <c r="J8420" s="52">
        <v>0</v>
      </c>
      <c r="K8420" s="52">
        <v>0</v>
      </c>
      <c r="L8420" s="52">
        <v>0</v>
      </c>
      <c r="M8420" s="53">
        <v>0</v>
      </c>
    </row>
    <row r="8421" spans="1:13" x14ac:dyDescent="0.4">
      <c r="A8421" s="54"/>
      <c r="B8421" s="55">
        <v>8403</v>
      </c>
      <c r="C8421" s="55">
        <v>0</v>
      </c>
      <c r="D8421" s="55">
        <v>0</v>
      </c>
      <c r="E8421" s="55">
        <v>0</v>
      </c>
      <c r="F8421" s="55">
        <v>0</v>
      </c>
      <c r="G8421" s="55">
        <v>0</v>
      </c>
      <c r="H8421" s="55">
        <v>0</v>
      </c>
      <c r="I8421" s="55">
        <v>0</v>
      </c>
      <c r="J8421" s="55">
        <v>0</v>
      </c>
      <c r="K8421" s="55">
        <v>0</v>
      </c>
      <c r="L8421" s="55">
        <v>0</v>
      </c>
      <c r="M8421" s="56">
        <v>5790966.2804108309</v>
      </c>
    </row>
    <row r="8422" spans="1:13" x14ac:dyDescent="0.4">
      <c r="A8422" s="51"/>
      <c r="B8422" s="52">
        <v>8404</v>
      </c>
      <c r="C8422" s="52">
        <v>8014231.248096114</v>
      </c>
      <c r="D8422" s="52">
        <v>0</v>
      </c>
      <c r="E8422" s="52">
        <v>0</v>
      </c>
      <c r="F8422" s="52">
        <v>0</v>
      </c>
      <c r="G8422" s="52">
        <v>0</v>
      </c>
      <c r="H8422" s="52">
        <v>0</v>
      </c>
      <c r="I8422" s="52">
        <v>0</v>
      </c>
      <c r="J8422" s="52">
        <v>0</v>
      </c>
      <c r="K8422" s="52">
        <v>0</v>
      </c>
      <c r="L8422" s="52">
        <v>0</v>
      </c>
      <c r="M8422" s="53">
        <v>18014128.081452377</v>
      </c>
    </row>
    <row r="8423" spans="1:13" x14ac:dyDescent="0.4">
      <c r="A8423" s="54"/>
      <c r="B8423" s="55">
        <v>8405</v>
      </c>
      <c r="C8423" s="55">
        <v>0</v>
      </c>
      <c r="D8423" s="55">
        <v>0</v>
      </c>
      <c r="E8423" s="55">
        <v>0</v>
      </c>
      <c r="F8423" s="55">
        <v>0</v>
      </c>
      <c r="G8423" s="55">
        <v>0</v>
      </c>
      <c r="H8423" s="55">
        <v>0</v>
      </c>
      <c r="I8423" s="55">
        <v>0</v>
      </c>
      <c r="J8423" s="55">
        <v>0</v>
      </c>
      <c r="K8423" s="55">
        <v>6125379.0869213464</v>
      </c>
      <c r="L8423" s="55">
        <v>0</v>
      </c>
      <c r="M8423" s="56">
        <v>6125379.0869213464</v>
      </c>
    </row>
    <row r="8424" spans="1:13" x14ac:dyDescent="0.4">
      <c r="A8424" s="51"/>
      <c r="B8424" s="52">
        <v>8406</v>
      </c>
      <c r="C8424" s="52">
        <v>0</v>
      </c>
      <c r="D8424" s="52">
        <v>0</v>
      </c>
      <c r="E8424" s="52">
        <v>0</v>
      </c>
      <c r="F8424" s="52">
        <v>0</v>
      </c>
      <c r="G8424" s="52">
        <v>0</v>
      </c>
      <c r="H8424" s="52">
        <v>343865566.91095787</v>
      </c>
      <c r="I8424" s="52">
        <v>0</v>
      </c>
      <c r="J8424" s="52">
        <v>0</v>
      </c>
      <c r="K8424" s="52">
        <v>0</v>
      </c>
      <c r="L8424" s="52">
        <v>0</v>
      </c>
      <c r="M8424" s="53">
        <v>343865566.91095787</v>
      </c>
    </row>
    <row r="8425" spans="1:13" x14ac:dyDescent="0.4">
      <c r="A8425" s="54"/>
      <c r="B8425" s="55">
        <v>8407</v>
      </c>
      <c r="C8425" s="55">
        <v>0</v>
      </c>
      <c r="D8425" s="55">
        <v>0</v>
      </c>
      <c r="E8425" s="55">
        <v>0</v>
      </c>
      <c r="F8425" s="55">
        <v>0</v>
      </c>
      <c r="G8425" s="55">
        <v>0</v>
      </c>
      <c r="H8425" s="55">
        <v>0</v>
      </c>
      <c r="I8425" s="55">
        <v>0</v>
      </c>
      <c r="J8425" s="55">
        <v>0</v>
      </c>
      <c r="K8425" s="55">
        <v>0</v>
      </c>
      <c r="L8425" s="55">
        <v>0</v>
      </c>
      <c r="M8425" s="56">
        <v>0</v>
      </c>
    </row>
    <row r="8426" spans="1:13" x14ac:dyDescent="0.4">
      <c r="A8426" s="51"/>
      <c r="B8426" s="52">
        <v>8408</v>
      </c>
      <c r="C8426" s="52">
        <v>0</v>
      </c>
      <c r="D8426" s="52">
        <v>0</v>
      </c>
      <c r="E8426" s="52">
        <v>0</v>
      </c>
      <c r="F8426" s="52">
        <v>0</v>
      </c>
      <c r="G8426" s="52">
        <v>0</v>
      </c>
      <c r="H8426" s="52">
        <v>0</v>
      </c>
      <c r="I8426" s="52">
        <v>0</v>
      </c>
      <c r="J8426" s="52">
        <v>0</v>
      </c>
      <c r="K8426" s="52">
        <v>0</v>
      </c>
      <c r="L8426" s="52">
        <v>0</v>
      </c>
      <c r="M8426" s="53">
        <v>0</v>
      </c>
    </row>
    <row r="8427" spans="1:13" x14ac:dyDescent="0.4">
      <c r="A8427" s="54"/>
      <c r="B8427" s="55">
        <v>8409</v>
      </c>
      <c r="C8427" s="55">
        <v>0</v>
      </c>
      <c r="D8427" s="55">
        <v>0</v>
      </c>
      <c r="E8427" s="55">
        <v>0</v>
      </c>
      <c r="F8427" s="55">
        <v>0</v>
      </c>
      <c r="G8427" s="55">
        <v>0</v>
      </c>
      <c r="H8427" s="55">
        <v>0</v>
      </c>
      <c r="I8427" s="55">
        <v>19628761.662157096</v>
      </c>
      <c r="J8427" s="55">
        <v>0</v>
      </c>
      <c r="K8427" s="55">
        <v>0</v>
      </c>
      <c r="L8427" s="55">
        <v>0</v>
      </c>
      <c r="M8427" s="56">
        <v>28753821.085186403</v>
      </c>
    </row>
    <row r="8428" spans="1:13" x14ac:dyDescent="0.4">
      <c r="A8428" s="51"/>
      <c r="B8428" s="52">
        <v>8410</v>
      </c>
      <c r="C8428" s="52">
        <v>0</v>
      </c>
      <c r="D8428" s="52">
        <v>0</v>
      </c>
      <c r="E8428" s="52">
        <v>0</v>
      </c>
      <c r="F8428" s="52">
        <v>0</v>
      </c>
      <c r="G8428" s="52">
        <v>0</v>
      </c>
      <c r="H8428" s="52">
        <v>0</v>
      </c>
      <c r="I8428" s="52">
        <v>0</v>
      </c>
      <c r="J8428" s="52">
        <v>0</v>
      </c>
      <c r="K8428" s="52">
        <v>0</v>
      </c>
      <c r="L8428" s="52">
        <v>0</v>
      </c>
      <c r="M8428" s="53">
        <v>0</v>
      </c>
    </row>
    <row r="8429" spans="1:13" x14ac:dyDescent="0.4">
      <c r="A8429" s="54"/>
      <c r="B8429" s="55">
        <v>8411</v>
      </c>
      <c r="C8429" s="55">
        <v>0</v>
      </c>
      <c r="D8429" s="55">
        <v>6180862.8211140726</v>
      </c>
      <c r="E8429" s="55">
        <v>75614396.053448871</v>
      </c>
      <c r="F8429" s="55">
        <v>0</v>
      </c>
      <c r="G8429" s="55">
        <v>0</v>
      </c>
      <c r="H8429" s="55">
        <v>0</v>
      </c>
      <c r="I8429" s="55">
        <v>0</v>
      </c>
      <c r="J8429" s="55">
        <v>0</v>
      </c>
      <c r="K8429" s="55">
        <v>0</v>
      </c>
      <c r="L8429" s="55">
        <v>0</v>
      </c>
      <c r="M8429" s="56">
        <v>81795258.874562949</v>
      </c>
    </row>
    <row r="8430" spans="1:13" x14ac:dyDescent="0.4">
      <c r="A8430" s="51"/>
      <c r="B8430" s="52">
        <v>8412</v>
      </c>
      <c r="C8430" s="52">
        <v>9652242.3044961691</v>
      </c>
      <c r="D8430" s="52">
        <v>0</v>
      </c>
      <c r="E8430" s="52">
        <v>0</v>
      </c>
      <c r="F8430" s="52">
        <v>0</v>
      </c>
      <c r="G8430" s="52">
        <v>0</v>
      </c>
      <c r="H8430" s="52">
        <v>0</v>
      </c>
      <c r="I8430" s="52">
        <v>7109913.163493352</v>
      </c>
      <c r="J8430" s="52">
        <v>0</v>
      </c>
      <c r="K8430" s="52">
        <v>0</v>
      </c>
      <c r="L8430" s="52">
        <v>0</v>
      </c>
      <c r="M8430" s="53">
        <v>22854471.877160955</v>
      </c>
    </row>
    <row r="8431" spans="1:13" x14ac:dyDescent="0.4">
      <c r="A8431" s="54"/>
      <c r="B8431" s="55">
        <v>8413</v>
      </c>
      <c r="C8431" s="55">
        <v>0</v>
      </c>
      <c r="D8431" s="55">
        <v>0</v>
      </c>
      <c r="E8431" s="55">
        <v>0</v>
      </c>
      <c r="F8431" s="55">
        <v>0</v>
      </c>
      <c r="G8431" s="55">
        <v>0</v>
      </c>
      <c r="H8431" s="55">
        <v>0</v>
      </c>
      <c r="I8431" s="55">
        <v>0</v>
      </c>
      <c r="J8431" s="55">
        <v>0</v>
      </c>
      <c r="K8431" s="55">
        <v>0</v>
      </c>
      <c r="L8431" s="55">
        <v>0</v>
      </c>
      <c r="M8431" s="56">
        <v>0</v>
      </c>
    </row>
    <row r="8432" spans="1:13" x14ac:dyDescent="0.4">
      <c r="A8432" s="51"/>
      <c r="B8432" s="52">
        <v>8414</v>
      </c>
      <c r="C8432" s="52">
        <v>6588574.821078904</v>
      </c>
      <c r="D8432" s="52">
        <v>0</v>
      </c>
      <c r="E8432" s="52">
        <v>0</v>
      </c>
      <c r="F8432" s="52">
        <v>0</v>
      </c>
      <c r="G8432" s="52">
        <v>0</v>
      </c>
      <c r="H8432" s="52">
        <v>0</v>
      </c>
      <c r="I8432" s="52">
        <v>0</v>
      </c>
      <c r="J8432" s="52">
        <v>0</v>
      </c>
      <c r="K8432" s="52">
        <v>0</v>
      </c>
      <c r="L8432" s="52">
        <v>0</v>
      </c>
      <c r="M8432" s="53">
        <v>6588574.821078904</v>
      </c>
    </row>
    <row r="8433" spans="1:13" x14ac:dyDescent="0.4">
      <c r="A8433" s="54"/>
      <c r="B8433" s="55">
        <v>8415</v>
      </c>
      <c r="C8433" s="55">
        <v>49519151.480734721</v>
      </c>
      <c r="D8433" s="55">
        <v>0</v>
      </c>
      <c r="E8433" s="55">
        <v>0</v>
      </c>
      <c r="F8433" s="55">
        <v>54799222.024625763</v>
      </c>
      <c r="G8433" s="55">
        <v>0</v>
      </c>
      <c r="H8433" s="55">
        <v>12494433.995789418</v>
      </c>
      <c r="I8433" s="55">
        <v>6798383.5957884798</v>
      </c>
      <c r="J8433" s="55">
        <v>17062677.995726917</v>
      </c>
      <c r="K8433" s="55">
        <v>0</v>
      </c>
      <c r="L8433" s="55">
        <v>0</v>
      </c>
      <c r="M8433" s="56">
        <v>165219093.24194396</v>
      </c>
    </row>
    <row r="8434" spans="1:13" x14ac:dyDescent="0.4">
      <c r="A8434" s="51"/>
      <c r="B8434" s="52">
        <v>8416</v>
      </c>
      <c r="C8434" s="52">
        <v>8573913.6218879148</v>
      </c>
      <c r="D8434" s="52">
        <v>5875564.3692646213</v>
      </c>
      <c r="E8434" s="52">
        <v>0</v>
      </c>
      <c r="F8434" s="52">
        <v>0</v>
      </c>
      <c r="G8434" s="52">
        <v>0</v>
      </c>
      <c r="H8434" s="52">
        <v>0</v>
      </c>
      <c r="I8434" s="52">
        <v>0</v>
      </c>
      <c r="J8434" s="52">
        <v>0</v>
      </c>
      <c r="K8434" s="52">
        <v>0</v>
      </c>
      <c r="L8434" s="52">
        <v>0</v>
      </c>
      <c r="M8434" s="53">
        <v>14449477.991152536</v>
      </c>
    </row>
    <row r="8435" spans="1:13" x14ac:dyDescent="0.4">
      <c r="A8435" s="54"/>
      <c r="B8435" s="55">
        <v>8417</v>
      </c>
      <c r="C8435" s="55">
        <v>0</v>
      </c>
      <c r="D8435" s="55">
        <v>0</v>
      </c>
      <c r="E8435" s="55">
        <v>0</v>
      </c>
      <c r="F8435" s="55">
        <v>0</v>
      </c>
      <c r="G8435" s="55">
        <v>0</v>
      </c>
      <c r="H8435" s="55">
        <v>0</v>
      </c>
      <c r="I8435" s="55">
        <v>0</v>
      </c>
      <c r="J8435" s="55">
        <v>0</v>
      </c>
      <c r="K8435" s="55">
        <v>24202530.560426116</v>
      </c>
      <c r="L8435" s="55">
        <v>0</v>
      </c>
      <c r="M8435" s="56">
        <v>37963477.630744256</v>
      </c>
    </row>
    <row r="8436" spans="1:13" x14ac:dyDescent="0.4">
      <c r="A8436" s="51"/>
      <c r="B8436" s="52">
        <v>8418</v>
      </c>
      <c r="C8436" s="52">
        <v>0</v>
      </c>
      <c r="D8436" s="52">
        <v>0</v>
      </c>
      <c r="E8436" s="52">
        <v>0</v>
      </c>
      <c r="F8436" s="52">
        <v>0</v>
      </c>
      <c r="G8436" s="52">
        <v>0</v>
      </c>
      <c r="H8436" s="52">
        <v>0</v>
      </c>
      <c r="I8436" s="52">
        <v>0</v>
      </c>
      <c r="J8436" s="52">
        <v>0</v>
      </c>
      <c r="K8436" s="52">
        <v>0</v>
      </c>
      <c r="L8436" s="52">
        <v>0</v>
      </c>
      <c r="M8436" s="53">
        <v>0</v>
      </c>
    </row>
    <row r="8437" spans="1:13" x14ac:dyDescent="0.4">
      <c r="A8437" s="54"/>
      <c r="B8437" s="55">
        <v>8419</v>
      </c>
      <c r="C8437" s="55">
        <v>0</v>
      </c>
      <c r="D8437" s="55">
        <v>0</v>
      </c>
      <c r="E8437" s="55">
        <v>0</v>
      </c>
      <c r="F8437" s="55">
        <v>27194303.313775979</v>
      </c>
      <c r="G8437" s="55">
        <v>7254186.3174311826</v>
      </c>
      <c r="H8437" s="55">
        <v>0</v>
      </c>
      <c r="I8437" s="55">
        <v>0</v>
      </c>
      <c r="J8437" s="55">
        <v>0</v>
      </c>
      <c r="K8437" s="55">
        <v>0</v>
      </c>
      <c r="L8437" s="55">
        <v>0</v>
      </c>
      <c r="M8437" s="56">
        <v>148308701.57859969</v>
      </c>
    </row>
    <row r="8438" spans="1:13" x14ac:dyDescent="0.4">
      <c r="A8438" s="51"/>
      <c r="B8438" s="52">
        <v>8420</v>
      </c>
      <c r="C8438" s="52">
        <v>0</v>
      </c>
      <c r="D8438" s="52">
        <v>0</v>
      </c>
      <c r="E8438" s="52">
        <v>0</v>
      </c>
      <c r="F8438" s="52">
        <v>0</v>
      </c>
      <c r="G8438" s="52">
        <v>0</v>
      </c>
      <c r="H8438" s="52">
        <v>0</v>
      </c>
      <c r="I8438" s="52">
        <v>0</v>
      </c>
      <c r="J8438" s="52">
        <v>0</v>
      </c>
      <c r="K8438" s="52">
        <v>0</v>
      </c>
      <c r="L8438" s="52">
        <v>0</v>
      </c>
      <c r="M8438" s="53">
        <v>0</v>
      </c>
    </row>
    <row r="8439" spans="1:13" x14ac:dyDescent="0.4">
      <c r="A8439" s="54"/>
      <c r="B8439" s="55">
        <v>8421</v>
      </c>
      <c r="C8439" s="55">
        <v>15879583009.646952</v>
      </c>
      <c r="D8439" s="55">
        <v>48107201.414927855</v>
      </c>
      <c r="E8439" s="55">
        <v>49191457.921560824</v>
      </c>
      <c r="F8439" s="55">
        <v>0</v>
      </c>
      <c r="G8439" s="55">
        <v>0</v>
      </c>
      <c r="H8439" s="55">
        <v>0</v>
      </c>
      <c r="I8439" s="55">
        <v>0</v>
      </c>
      <c r="J8439" s="55">
        <v>0</v>
      </c>
      <c r="K8439" s="55">
        <v>0</v>
      </c>
      <c r="L8439" s="55">
        <v>5919615.6293591969</v>
      </c>
      <c r="M8439" s="56">
        <v>15995951036.387049</v>
      </c>
    </row>
    <row r="8440" spans="1:13" x14ac:dyDescent="0.4">
      <c r="A8440" s="51"/>
      <c r="B8440" s="52">
        <v>8422</v>
      </c>
      <c r="C8440" s="52">
        <v>24092038.202653486</v>
      </c>
      <c r="D8440" s="52">
        <v>0</v>
      </c>
      <c r="E8440" s="52">
        <v>9800997.9519262295</v>
      </c>
      <c r="F8440" s="52">
        <v>10432321.711366948</v>
      </c>
      <c r="G8440" s="52">
        <v>0</v>
      </c>
      <c r="H8440" s="52">
        <v>0</v>
      </c>
      <c r="I8440" s="52">
        <v>0</v>
      </c>
      <c r="J8440" s="52">
        <v>0</v>
      </c>
      <c r="K8440" s="52">
        <v>0</v>
      </c>
      <c r="L8440" s="52">
        <v>0</v>
      </c>
      <c r="M8440" s="53">
        <v>44325357.865946665</v>
      </c>
    </row>
    <row r="8441" spans="1:13" x14ac:dyDescent="0.4">
      <c r="A8441" s="54"/>
      <c r="B8441" s="55">
        <v>8423</v>
      </c>
      <c r="C8441" s="55">
        <v>26582106.36187065</v>
      </c>
      <c r="D8441" s="55">
        <v>0</v>
      </c>
      <c r="E8441" s="55">
        <v>0</v>
      </c>
      <c r="F8441" s="55">
        <v>0</v>
      </c>
      <c r="G8441" s="55">
        <v>0</v>
      </c>
      <c r="H8441" s="55">
        <v>0</v>
      </c>
      <c r="I8441" s="55">
        <v>0</v>
      </c>
      <c r="J8441" s="55">
        <v>0</v>
      </c>
      <c r="K8441" s="55">
        <v>0</v>
      </c>
      <c r="L8441" s="55">
        <v>0</v>
      </c>
      <c r="M8441" s="56">
        <v>26582106.36187065</v>
      </c>
    </row>
    <row r="8442" spans="1:13" x14ac:dyDescent="0.4">
      <c r="A8442" s="51"/>
      <c r="B8442" s="52">
        <v>8424</v>
      </c>
      <c r="C8442" s="52">
        <v>0</v>
      </c>
      <c r="D8442" s="52">
        <v>0</v>
      </c>
      <c r="E8442" s="52">
        <v>0</v>
      </c>
      <c r="F8442" s="52">
        <v>0</v>
      </c>
      <c r="G8442" s="52">
        <v>0</v>
      </c>
      <c r="H8442" s="52">
        <v>0</v>
      </c>
      <c r="I8442" s="52">
        <v>0</v>
      </c>
      <c r="J8442" s="52">
        <v>5861865.1810794408</v>
      </c>
      <c r="K8442" s="52">
        <v>0</v>
      </c>
      <c r="L8442" s="52">
        <v>0</v>
      </c>
      <c r="M8442" s="53">
        <v>0</v>
      </c>
    </row>
    <row r="8443" spans="1:13" x14ac:dyDescent="0.4">
      <c r="A8443" s="54"/>
      <c r="B8443" s="55">
        <v>8425</v>
      </c>
      <c r="C8443" s="55">
        <v>0</v>
      </c>
      <c r="D8443" s="55">
        <v>0</v>
      </c>
      <c r="E8443" s="55">
        <v>0</v>
      </c>
      <c r="F8443" s="55">
        <v>0</v>
      </c>
      <c r="G8443" s="55">
        <v>0</v>
      </c>
      <c r="H8443" s="55">
        <v>23763721.785724062</v>
      </c>
      <c r="I8443" s="55">
        <v>155641294.72371727</v>
      </c>
      <c r="J8443" s="55">
        <v>0</v>
      </c>
      <c r="K8443" s="55">
        <v>0</v>
      </c>
      <c r="L8443" s="55">
        <v>0</v>
      </c>
      <c r="M8443" s="56">
        <v>179405016.50944135</v>
      </c>
    </row>
    <row r="8444" spans="1:13" x14ac:dyDescent="0.4">
      <c r="A8444" s="51"/>
      <c r="B8444" s="52">
        <v>8426</v>
      </c>
      <c r="C8444" s="52">
        <v>0</v>
      </c>
      <c r="D8444" s="52">
        <v>14907951.08704317</v>
      </c>
      <c r="E8444" s="52">
        <v>0</v>
      </c>
      <c r="F8444" s="52">
        <v>0</v>
      </c>
      <c r="G8444" s="52">
        <v>0</v>
      </c>
      <c r="H8444" s="52">
        <v>0</v>
      </c>
      <c r="I8444" s="52">
        <v>0</v>
      </c>
      <c r="J8444" s="52">
        <v>26968910.449208938</v>
      </c>
      <c r="K8444" s="52">
        <v>0</v>
      </c>
      <c r="L8444" s="52">
        <v>85384738.731297314</v>
      </c>
      <c r="M8444" s="53">
        <v>100292689.81834048</v>
      </c>
    </row>
    <row r="8445" spans="1:13" x14ac:dyDescent="0.4">
      <c r="A8445" s="54"/>
      <c r="B8445" s="55">
        <v>8427</v>
      </c>
      <c r="C8445" s="55">
        <v>0</v>
      </c>
      <c r="D8445" s="55">
        <v>0</v>
      </c>
      <c r="E8445" s="55">
        <v>0</v>
      </c>
      <c r="F8445" s="55">
        <v>0</v>
      </c>
      <c r="G8445" s="55">
        <v>0</v>
      </c>
      <c r="H8445" s="55">
        <v>0</v>
      </c>
      <c r="I8445" s="55">
        <v>0</v>
      </c>
      <c r="J8445" s="55">
        <v>0</v>
      </c>
      <c r="K8445" s="55">
        <v>0</v>
      </c>
      <c r="L8445" s="55">
        <v>5994235.5874853292</v>
      </c>
      <c r="M8445" s="56">
        <v>5994235.5874853292</v>
      </c>
    </row>
    <row r="8446" spans="1:13" x14ac:dyDescent="0.4">
      <c r="A8446" s="51"/>
      <c r="B8446" s="52">
        <v>8428</v>
      </c>
      <c r="C8446" s="52">
        <v>0</v>
      </c>
      <c r="D8446" s="52">
        <v>0</v>
      </c>
      <c r="E8446" s="52">
        <v>0</v>
      </c>
      <c r="F8446" s="52">
        <v>0</v>
      </c>
      <c r="G8446" s="52">
        <v>0</v>
      </c>
      <c r="H8446" s="52">
        <v>9951075.3453215659</v>
      </c>
      <c r="I8446" s="52">
        <v>0</v>
      </c>
      <c r="J8446" s="52">
        <v>0</v>
      </c>
      <c r="K8446" s="52">
        <v>0</v>
      </c>
      <c r="L8446" s="52">
        <v>0</v>
      </c>
      <c r="M8446" s="53">
        <v>9951075.3453215659</v>
      </c>
    </row>
    <row r="8447" spans="1:13" x14ac:dyDescent="0.4">
      <c r="A8447" s="54"/>
      <c r="B8447" s="55">
        <v>8429</v>
      </c>
      <c r="C8447" s="55">
        <v>0</v>
      </c>
      <c r="D8447" s="55">
        <v>0</v>
      </c>
      <c r="E8447" s="55">
        <v>0</v>
      </c>
      <c r="F8447" s="55">
        <v>0</v>
      </c>
      <c r="G8447" s="55">
        <v>213003111.23557115</v>
      </c>
      <c r="H8447" s="55">
        <v>7434811.0884094033</v>
      </c>
      <c r="I8447" s="55">
        <v>0</v>
      </c>
      <c r="J8447" s="55">
        <v>0</v>
      </c>
      <c r="K8447" s="55">
        <v>0</v>
      </c>
      <c r="L8447" s="55">
        <v>0</v>
      </c>
      <c r="M8447" s="56">
        <v>231681679.9579801</v>
      </c>
    </row>
    <row r="8448" spans="1:13" x14ac:dyDescent="0.4">
      <c r="A8448" s="51"/>
      <c r="B8448" s="52">
        <v>8430</v>
      </c>
      <c r="C8448" s="52">
        <v>0</v>
      </c>
      <c r="D8448" s="52">
        <v>21282959.80346144</v>
      </c>
      <c r="E8448" s="52">
        <v>0</v>
      </c>
      <c r="F8448" s="52">
        <v>0</v>
      </c>
      <c r="G8448" s="52">
        <v>0</v>
      </c>
      <c r="H8448" s="52">
        <v>0</v>
      </c>
      <c r="I8448" s="52">
        <v>0</v>
      </c>
      <c r="J8448" s="52">
        <v>0</v>
      </c>
      <c r="K8448" s="52">
        <v>0</v>
      </c>
      <c r="L8448" s="52">
        <v>0</v>
      </c>
      <c r="M8448" s="53">
        <v>21282959.80346144</v>
      </c>
    </row>
    <row r="8449" spans="1:13" x14ac:dyDescent="0.4">
      <c r="A8449" s="54"/>
      <c r="B8449" s="55">
        <v>8431</v>
      </c>
      <c r="C8449" s="55">
        <v>0</v>
      </c>
      <c r="D8449" s="55">
        <v>0</v>
      </c>
      <c r="E8449" s="55">
        <v>0</v>
      </c>
      <c r="F8449" s="55">
        <v>0</v>
      </c>
      <c r="G8449" s="55">
        <v>0</v>
      </c>
      <c r="H8449" s="55">
        <v>0</v>
      </c>
      <c r="I8449" s="55">
        <v>0</v>
      </c>
      <c r="J8449" s="55">
        <v>0</v>
      </c>
      <c r="K8449" s="55">
        <v>0</v>
      </c>
      <c r="L8449" s="55">
        <v>0</v>
      </c>
      <c r="M8449" s="56">
        <v>0</v>
      </c>
    </row>
    <row r="8450" spans="1:13" x14ac:dyDescent="0.4">
      <c r="A8450" s="51"/>
      <c r="B8450" s="52">
        <v>8432</v>
      </c>
      <c r="C8450" s="52">
        <v>0</v>
      </c>
      <c r="D8450" s="52">
        <v>0</v>
      </c>
      <c r="E8450" s="52">
        <v>0</v>
      </c>
      <c r="F8450" s="52">
        <v>20329545.263258047</v>
      </c>
      <c r="G8450" s="52">
        <v>0</v>
      </c>
      <c r="H8450" s="52">
        <v>0</v>
      </c>
      <c r="I8450" s="52">
        <v>0</v>
      </c>
      <c r="J8450" s="52">
        <v>5996685.9448886774</v>
      </c>
      <c r="K8450" s="52">
        <v>0</v>
      </c>
      <c r="L8450" s="52">
        <v>0</v>
      </c>
      <c r="M8450" s="53">
        <v>20329545.263258047</v>
      </c>
    </row>
    <row r="8451" spans="1:13" x14ac:dyDescent="0.4">
      <c r="A8451" s="54"/>
      <c r="B8451" s="55">
        <v>8433</v>
      </c>
      <c r="C8451" s="55">
        <v>0</v>
      </c>
      <c r="D8451" s="55">
        <v>0</v>
      </c>
      <c r="E8451" s="55">
        <v>0</v>
      </c>
      <c r="F8451" s="55">
        <v>7210559.6686614044</v>
      </c>
      <c r="G8451" s="55">
        <v>0</v>
      </c>
      <c r="H8451" s="55">
        <v>0</v>
      </c>
      <c r="I8451" s="55">
        <v>0</v>
      </c>
      <c r="J8451" s="55">
        <v>0</v>
      </c>
      <c r="K8451" s="55">
        <v>0</v>
      </c>
      <c r="L8451" s="55">
        <v>23889546.792912185</v>
      </c>
      <c r="M8451" s="56">
        <v>31100106.46157359</v>
      </c>
    </row>
    <row r="8452" spans="1:13" x14ac:dyDescent="0.4">
      <c r="A8452" s="51"/>
      <c r="B8452" s="52">
        <v>8434</v>
      </c>
      <c r="C8452" s="52">
        <v>0</v>
      </c>
      <c r="D8452" s="52">
        <v>0</v>
      </c>
      <c r="E8452" s="52">
        <v>0</v>
      </c>
      <c r="F8452" s="52">
        <v>0</v>
      </c>
      <c r="G8452" s="52">
        <v>0</v>
      </c>
      <c r="H8452" s="52">
        <v>0</v>
      </c>
      <c r="I8452" s="52">
        <v>0</v>
      </c>
      <c r="J8452" s="52">
        <v>0</v>
      </c>
      <c r="K8452" s="52">
        <v>0</v>
      </c>
      <c r="L8452" s="52">
        <v>0</v>
      </c>
      <c r="M8452" s="53">
        <v>0</v>
      </c>
    </row>
    <row r="8453" spans="1:13" x14ac:dyDescent="0.4">
      <c r="A8453" s="54"/>
      <c r="B8453" s="55">
        <v>8435</v>
      </c>
      <c r="C8453" s="55">
        <v>53242630.081728205</v>
      </c>
      <c r="D8453" s="55">
        <v>0</v>
      </c>
      <c r="E8453" s="55">
        <v>0</v>
      </c>
      <c r="F8453" s="55">
        <v>0</v>
      </c>
      <c r="G8453" s="55">
        <v>0</v>
      </c>
      <c r="H8453" s="55">
        <v>0</v>
      </c>
      <c r="I8453" s="55">
        <v>0</v>
      </c>
      <c r="J8453" s="55">
        <v>0</v>
      </c>
      <c r="K8453" s="55">
        <v>0</v>
      </c>
      <c r="L8453" s="55">
        <v>0</v>
      </c>
      <c r="M8453" s="56">
        <v>53242630.081728205</v>
      </c>
    </row>
    <row r="8454" spans="1:13" x14ac:dyDescent="0.4">
      <c r="A8454" s="51"/>
      <c r="B8454" s="52">
        <v>8436</v>
      </c>
      <c r="C8454" s="52">
        <v>0</v>
      </c>
      <c r="D8454" s="52">
        <v>0</v>
      </c>
      <c r="E8454" s="52">
        <v>0</v>
      </c>
      <c r="F8454" s="52">
        <v>0</v>
      </c>
      <c r="G8454" s="52">
        <v>0</v>
      </c>
      <c r="H8454" s="52">
        <v>0</v>
      </c>
      <c r="I8454" s="52">
        <v>0</v>
      </c>
      <c r="J8454" s="52">
        <v>0</v>
      </c>
      <c r="K8454" s="52">
        <v>0</v>
      </c>
      <c r="L8454" s="52">
        <v>0</v>
      </c>
      <c r="M8454" s="53">
        <v>0</v>
      </c>
    </row>
    <row r="8455" spans="1:13" x14ac:dyDescent="0.4">
      <c r="A8455" s="54"/>
      <c r="B8455" s="55">
        <v>8437</v>
      </c>
      <c r="C8455" s="55">
        <v>15411560.791353147</v>
      </c>
      <c r="D8455" s="55">
        <v>7273334.7094183955</v>
      </c>
      <c r="E8455" s="55">
        <v>0</v>
      </c>
      <c r="F8455" s="55">
        <v>0</v>
      </c>
      <c r="G8455" s="55">
        <v>0</v>
      </c>
      <c r="H8455" s="55">
        <v>19194323.067636672</v>
      </c>
      <c r="I8455" s="55">
        <v>0</v>
      </c>
      <c r="J8455" s="55">
        <v>21662309.547721498</v>
      </c>
      <c r="K8455" s="55">
        <v>8990380.6687217467</v>
      </c>
      <c r="L8455" s="55">
        <v>0</v>
      </c>
      <c r="M8455" s="56">
        <v>50869599.237129949</v>
      </c>
    </row>
    <row r="8456" spans="1:13" x14ac:dyDescent="0.4">
      <c r="A8456" s="51"/>
      <c r="B8456" s="52">
        <v>8438</v>
      </c>
      <c r="C8456" s="52">
        <v>0</v>
      </c>
      <c r="D8456" s="52">
        <v>0</v>
      </c>
      <c r="E8456" s="52">
        <v>0</v>
      </c>
      <c r="F8456" s="52">
        <v>0</v>
      </c>
      <c r="G8456" s="52">
        <v>0</v>
      </c>
      <c r="H8456" s="52">
        <v>6088823.5886878641</v>
      </c>
      <c r="I8456" s="52">
        <v>0</v>
      </c>
      <c r="J8456" s="52">
        <v>0</v>
      </c>
      <c r="K8456" s="52">
        <v>0</v>
      </c>
      <c r="L8456" s="52">
        <v>0</v>
      </c>
      <c r="M8456" s="53">
        <v>6088823.5886878641</v>
      </c>
    </row>
    <row r="8457" spans="1:13" x14ac:dyDescent="0.4">
      <c r="A8457" s="54"/>
      <c r="B8457" s="55">
        <v>8439</v>
      </c>
      <c r="C8457" s="55">
        <v>0</v>
      </c>
      <c r="D8457" s="55">
        <v>0</v>
      </c>
      <c r="E8457" s="55">
        <v>0</v>
      </c>
      <c r="F8457" s="55">
        <v>0</v>
      </c>
      <c r="G8457" s="55">
        <v>0</v>
      </c>
      <c r="H8457" s="55">
        <v>0</v>
      </c>
      <c r="I8457" s="55">
        <v>0</v>
      </c>
      <c r="J8457" s="55">
        <v>8652189.6195609346</v>
      </c>
      <c r="K8457" s="55">
        <v>0</v>
      </c>
      <c r="L8457" s="55">
        <v>0</v>
      </c>
      <c r="M8457" s="56">
        <v>0</v>
      </c>
    </row>
    <row r="8458" spans="1:13" x14ac:dyDescent="0.4">
      <c r="A8458" s="51"/>
      <c r="B8458" s="52">
        <v>8440</v>
      </c>
      <c r="C8458" s="52">
        <v>0</v>
      </c>
      <c r="D8458" s="52">
        <v>0</v>
      </c>
      <c r="E8458" s="52">
        <v>0</v>
      </c>
      <c r="F8458" s="52">
        <v>0</v>
      </c>
      <c r="G8458" s="52">
        <v>0</v>
      </c>
      <c r="H8458" s="52">
        <v>0</v>
      </c>
      <c r="I8458" s="52">
        <v>0</v>
      </c>
      <c r="J8458" s="52">
        <v>0</v>
      </c>
      <c r="K8458" s="52">
        <v>0</v>
      </c>
      <c r="L8458" s="52">
        <v>0</v>
      </c>
      <c r="M8458" s="53">
        <v>0</v>
      </c>
    </row>
    <row r="8459" spans="1:13" x14ac:dyDescent="0.4">
      <c r="A8459" s="54"/>
      <c r="B8459" s="55">
        <v>8441</v>
      </c>
      <c r="C8459" s="55">
        <v>0</v>
      </c>
      <c r="D8459" s="55">
        <v>0</v>
      </c>
      <c r="E8459" s="55">
        <v>0</v>
      </c>
      <c r="F8459" s="55">
        <v>0</v>
      </c>
      <c r="G8459" s="55">
        <v>6913290.9955481561</v>
      </c>
      <c r="H8459" s="55">
        <v>0</v>
      </c>
      <c r="I8459" s="55">
        <v>0</v>
      </c>
      <c r="J8459" s="55">
        <v>0</v>
      </c>
      <c r="K8459" s="55">
        <v>0</v>
      </c>
      <c r="L8459" s="55">
        <v>22922903.541841783</v>
      </c>
      <c r="M8459" s="56">
        <v>47378258.31844826</v>
      </c>
    </row>
    <row r="8460" spans="1:13" x14ac:dyDescent="0.4">
      <c r="A8460" s="51"/>
      <c r="B8460" s="52">
        <v>8442</v>
      </c>
      <c r="C8460" s="52">
        <v>0</v>
      </c>
      <c r="D8460" s="52">
        <v>0</v>
      </c>
      <c r="E8460" s="52">
        <v>0</v>
      </c>
      <c r="F8460" s="52">
        <v>0</v>
      </c>
      <c r="G8460" s="52">
        <v>0</v>
      </c>
      <c r="H8460" s="52">
        <v>0</v>
      </c>
      <c r="I8460" s="52">
        <v>0</v>
      </c>
      <c r="J8460" s="52">
        <v>0</v>
      </c>
      <c r="K8460" s="52">
        <v>0</v>
      </c>
      <c r="L8460" s="52">
        <v>0</v>
      </c>
      <c r="M8460" s="53">
        <v>0</v>
      </c>
    </row>
    <row r="8461" spans="1:13" x14ac:dyDescent="0.4">
      <c r="A8461" s="54"/>
      <c r="B8461" s="55">
        <v>8443</v>
      </c>
      <c r="C8461" s="55">
        <v>0</v>
      </c>
      <c r="D8461" s="55">
        <v>0</v>
      </c>
      <c r="E8461" s="55">
        <v>0</v>
      </c>
      <c r="F8461" s="55">
        <v>0</v>
      </c>
      <c r="G8461" s="55">
        <v>7253889.028623281</v>
      </c>
      <c r="H8461" s="55">
        <v>8311714.6039229985</v>
      </c>
      <c r="I8461" s="55">
        <v>0</v>
      </c>
      <c r="J8461" s="55">
        <v>0</v>
      </c>
      <c r="K8461" s="55">
        <v>0</v>
      </c>
      <c r="L8461" s="55">
        <v>0</v>
      </c>
      <c r="M8461" s="56">
        <v>15565603.63254628</v>
      </c>
    </row>
    <row r="8462" spans="1:13" x14ac:dyDescent="0.4">
      <c r="A8462" s="51"/>
      <c r="B8462" s="52">
        <v>8444</v>
      </c>
      <c r="C8462" s="52">
        <v>0</v>
      </c>
      <c r="D8462" s="52">
        <v>0</v>
      </c>
      <c r="E8462" s="52">
        <v>0</v>
      </c>
      <c r="F8462" s="52">
        <v>0</v>
      </c>
      <c r="G8462" s="52">
        <v>0</v>
      </c>
      <c r="H8462" s="52">
        <v>0</v>
      </c>
      <c r="I8462" s="52">
        <v>0</v>
      </c>
      <c r="J8462" s="52">
        <v>0</v>
      </c>
      <c r="K8462" s="52">
        <v>0</v>
      </c>
      <c r="L8462" s="52">
        <v>0</v>
      </c>
      <c r="M8462" s="53">
        <v>0</v>
      </c>
    </row>
    <row r="8463" spans="1:13" x14ac:dyDescent="0.4">
      <c r="A8463" s="54"/>
      <c r="B8463" s="55">
        <v>8445</v>
      </c>
      <c r="C8463" s="55">
        <v>0</v>
      </c>
      <c r="D8463" s="55">
        <v>0</v>
      </c>
      <c r="E8463" s="55">
        <v>0</v>
      </c>
      <c r="F8463" s="55">
        <v>0</v>
      </c>
      <c r="G8463" s="55">
        <v>0</v>
      </c>
      <c r="H8463" s="55">
        <v>0</v>
      </c>
      <c r="I8463" s="55">
        <v>0</v>
      </c>
      <c r="J8463" s="55">
        <v>0</v>
      </c>
      <c r="K8463" s="55">
        <v>7368386.6620504046</v>
      </c>
      <c r="L8463" s="55">
        <v>0</v>
      </c>
      <c r="M8463" s="56">
        <v>7368386.6620504046</v>
      </c>
    </row>
    <row r="8464" spans="1:13" x14ac:dyDescent="0.4">
      <c r="A8464" s="51"/>
      <c r="B8464" s="52">
        <v>8446</v>
      </c>
      <c r="C8464" s="52">
        <v>0</v>
      </c>
      <c r="D8464" s="52">
        <v>7356762.2916449755</v>
      </c>
      <c r="E8464" s="52">
        <v>0</v>
      </c>
      <c r="F8464" s="52">
        <v>0</v>
      </c>
      <c r="G8464" s="52">
        <v>0</v>
      </c>
      <c r="H8464" s="52">
        <v>0</v>
      </c>
      <c r="I8464" s="52">
        <v>0</v>
      </c>
      <c r="J8464" s="52">
        <v>0</v>
      </c>
      <c r="K8464" s="52">
        <v>36853515.652294859</v>
      </c>
      <c r="L8464" s="52">
        <v>0</v>
      </c>
      <c r="M8464" s="53">
        <v>44210277.943939835</v>
      </c>
    </row>
    <row r="8465" spans="1:13" x14ac:dyDescent="0.4">
      <c r="A8465" s="54"/>
      <c r="B8465" s="55">
        <v>8447</v>
      </c>
      <c r="C8465" s="55">
        <v>0</v>
      </c>
      <c r="D8465" s="55">
        <v>13920236.834722336</v>
      </c>
      <c r="E8465" s="55">
        <v>0</v>
      </c>
      <c r="F8465" s="55">
        <v>0</v>
      </c>
      <c r="G8465" s="55">
        <v>0</v>
      </c>
      <c r="H8465" s="55">
        <v>0</v>
      </c>
      <c r="I8465" s="55">
        <v>0</v>
      </c>
      <c r="J8465" s="55">
        <v>0</v>
      </c>
      <c r="K8465" s="55">
        <v>0</v>
      </c>
      <c r="L8465" s="55">
        <v>0</v>
      </c>
      <c r="M8465" s="56">
        <v>13920236.834722336</v>
      </c>
    </row>
    <row r="8466" spans="1:13" x14ac:dyDescent="0.4">
      <c r="A8466" s="51"/>
      <c r="B8466" s="52">
        <v>8448</v>
      </c>
      <c r="C8466" s="52">
        <v>0</v>
      </c>
      <c r="D8466" s="52">
        <v>7695904.3395718876</v>
      </c>
      <c r="E8466" s="52">
        <v>0</v>
      </c>
      <c r="F8466" s="52">
        <v>0</v>
      </c>
      <c r="G8466" s="52">
        <v>0</v>
      </c>
      <c r="H8466" s="52">
        <v>0</v>
      </c>
      <c r="I8466" s="52">
        <v>6812988.5702970028</v>
      </c>
      <c r="J8466" s="52">
        <v>0</v>
      </c>
      <c r="K8466" s="52">
        <v>0</v>
      </c>
      <c r="L8466" s="52">
        <v>0</v>
      </c>
      <c r="M8466" s="53">
        <v>14508892.90986889</v>
      </c>
    </row>
    <row r="8467" spans="1:13" x14ac:dyDescent="0.4">
      <c r="A8467" s="54"/>
      <c r="B8467" s="55">
        <v>8449</v>
      </c>
      <c r="C8467" s="55">
        <v>33298946.884047765</v>
      </c>
      <c r="D8467" s="55">
        <v>0</v>
      </c>
      <c r="E8467" s="55">
        <v>0</v>
      </c>
      <c r="F8467" s="55">
        <v>0</v>
      </c>
      <c r="G8467" s="55">
        <v>0</v>
      </c>
      <c r="H8467" s="55">
        <v>0</v>
      </c>
      <c r="I8467" s="55">
        <v>12373005.713159719</v>
      </c>
      <c r="J8467" s="55">
        <v>0</v>
      </c>
      <c r="K8467" s="55">
        <v>0</v>
      </c>
      <c r="L8467" s="55">
        <v>0</v>
      </c>
      <c r="M8467" s="56">
        <v>45671952.597207487</v>
      </c>
    </row>
    <row r="8468" spans="1:13" x14ac:dyDescent="0.4">
      <c r="A8468" s="51"/>
      <c r="B8468" s="52">
        <v>8450</v>
      </c>
      <c r="C8468" s="52">
        <v>0</v>
      </c>
      <c r="D8468" s="52">
        <v>0</v>
      </c>
      <c r="E8468" s="52">
        <v>0</v>
      </c>
      <c r="F8468" s="52">
        <v>0</v>
      </c>
      <c r="G8468" s="52">
        <v>0</v>
      </c>
      <c r="H8468" s="52">
        <v>0</v>
      </c>
      <c r="I8468" s="52">
        <v>0</v>
      </c>
      <c r="J8468" s="52">
        <v>0</v>
      </c>
      <c r="K8468" s="52">
        <v>0</v>
      </c>
      <c r="L8468" s="52">
        <v>0</v>
      </c>
      <c r="M8468" s="53">
        <v>0</v>
      </c>
    </row>
    <row r="8469" spans="1:13" x14ac:dyDescent="0.4">
      <c r="A8469" s="54"/>
      <c r="B8469" s="55">
        <v>8451</v>
      </c>
      <c r="C8469" s="55">
        <v>0</v>
      </c>
      <c r="D8469" s="55">
        <v>0</v>
      </c>
      <c r="E8469" s="55">
        <v>0</v>
      </c>
      <c r="F8469" s="55">
        <v>0</v>
      </c>
      <c r="G8469" s="55">
        <v>0</v>
      </c>
      <c r="H8469" s="55">
        <v>0</v>
      </c>
      <c r="I8469" s="55">
        <v>12500919.858003492</v>
      </c>
      <c r="J8469" s="55">
        <v>0</v>
      </c>
      <c r="K8469" s="55">
        <v>0</v>
      </c>
      <c r="L8469" s="55">
        <v>0</v>
      </c>
      <c r="M8469" s="56">
        <v>12500919.858003492</v>
      </c>
    </row>
    <row r="8470" spans="1:13" x14ac:dyDescent="0.4">
      <c r="A8470" s="51"/>
      <c r="B8470" s="52">
        <v>8452</v>
      </c>
      <c r="C8470" s="52">
        <v>0</v>
      </c>
      <c r="D8470" s="52">
        <v>0</v>
      </c>
      <c r="E8470" s="52">
        <v>0</v>
      </c>
      <c r="F8470" s="52">
        <v>0</v>
      </c>
      <c r="G8470" s="52">
        <v>0</v>
      </c>
      <c r="H8470" s="52">
        <v>0</v>
      </c>
      <c r="I8470" s="52">
        <v>0</v>
      </c>
      <c r="J8470" s="52">
        <v>0</v>
      </c>
      <c r="K8470" s="52">
        <v>0</v>
      </c>
      <c r="L8470" s="52">
        <v>0</v>
      </c>
      <c r="M8470" s="53">
        <v>0</v>
      </c>
    </row>
    <row r="8471" spans="1:13" x14ac:dyDescent="0.4">
      <c r="A8471" s="54"/>
      <c r="B8471" s="55">
        <v>8453</v>
      </c>
      <c r="C8471" s="55">
        <v>0</v>
      </c>
      <c r="D8471" s="55">
        <v>0</v>
      </c>
      <c r="E8471" s="55">
        <v>0</v>
      </c>
      <c r="F8471" s="55">
        <v>0</v>
      </c>
      <c r="G8471" s="55">
        <v>0</v>
      </c>
      <c r="H8471" s="55">
        <v>0</v>
      </c>
      <c r="I8471" s="55">
        <v>0</v>
      </c>
      <c r="J8471" s="55">
        <v>0</v>
      </c>
      <c r="K8471" s="55">
        <v>0</v>
      </c>
      <c r="L8471" s="55">
        <v>0</v>
      </c>
      <c r="M8471" s="56">
        <v>0</v>
      </c>
    </row>
    <row r="8472" spans="1:13" x14ac:dyDescent="0.4">
      <c r="A8472" s="51"/>
      <c r="B8472" s="52">
        <v>8454</v>
      </c>
      <c r="C8472" s="52">
        <v>0</v>
      </c>
      <c r="D8472" s="52">
        <v>0</v>
      </c>
      <c r="E8472" s="52">
        <v>0</v>
      </c>
      <c r="F8472" s="52">
        <v>0</v>
      </c>
      <c r="G8472" s="52">
        <v>0</v>
      </c>
      <c r="H8472" s="52">
        <v>0</v>
      </c>
      <c r="I8472" s="52">
        <v>0</v>
      </c>
      <c r="J8472" s="52">
        <v>0</v>
      </c>
      <c r="K8472" s="52">
        <v>0</v>
      </c>
      <c r="L8472" s="52">
        <v>0</v>
      </c>
      <c r="M8472" s="53">
        <v>0</v>
      </c>
    </row>
    <row r="8473" spans="1:13" x14ac:dyDescent="0.4">
      <c r="A8473" s="54"/>
      <c r="B8473" s="55">
        <v>8455</v>
      </c>
      <c r="C8473" s="55">
        <v>0</v>
      </c>
      <c r="D8473" s="55">
        <v>0</v>
      </c>
      <c r="E8473" s="55">
        <v>0</v>
      </c>
      <c r="F8473" s="55">
        <v>0</v>
      </c>
      <c r="G8473" s="55">
        <v>0</v>
      </c>
      <c r="H8473" s="55">
        <v>0</v>
      </c>
      <c r="I8473" s="55">
        <v>0</v>
      </c>
      <c r="J8473" s="55">
        <v>59920613.445419438</v>
      </c>
      <c r="K8473" s="55">
        <v>0</v>
      </c>
      <c r="L8473" s="55">
        <v>6099928.4031621031</v>
      </c>
      <c r="M8473" s="56">
        <v>6099928.4031621031</v>
      </c>
    </row>
    <row r="8474" spans="1:13" x14ac:dyDescent="0.4">
      <c r="A8474" s="51"/>
      <c r="B8474" s="52">
        <v>8456</v>
      </c>
      <c r="C8474" s="52">
        <v>0</v>
      </c>
      <c r="D8474" s="52">
        <v>0</v>
      </c>
      <c r="E8474" s="52">
        <v>0</v>
      </c>
      <c r="F8474" s="52">
        <v>0</v>
      </c>
      <c r="G8474" s="52">
        <v>0</v>
      </c>
      <c r="H8474" s="52">
        <v>0</v>
      </c>
      <c r="I8474" s="52">
        <v>14376598.220886627</v>
      </c>
      <c r="J8474" s="52">
        <v>0</v>
      </c>
      <c r="K8474" s="52">
        <v>0</v>
      </c>
      <c r="L8474" s="52">
        <v>0</v>
      </c>
      <c r="M8474" s="53">
        <v>14376598.220886627</v>
      </c>
    </row>
    <row r="8475" spans="1:13" x14ac:dyDescent="0.4">
      <c r="A8475" s="54"/>
      <c r="B8475" s="55">
        <v>8457</v>
      </c>
      <c r="C8475" s="55">
        <v>0</v>
      </c>
      <c r="D8475" s="55">
        <v>0</v>
      </c>
      <c r="E8475" s="55">
        <v>0</v>
      </c>
      <c r="F8475" s="55">
        <v>0</v>
      </c>
      <c r="G8475" s="55">
        <v>0</v>
      </c>
      <c r="H8475" s="55">
        <v>0</v>
      </c>
      <c r="I8475" s="55">
        <v>0</v>
      </c>
      <c r="J8475" s="55">
        <v>0</v>
      </c>
      <c r="K8475" s="55">
        <v>0</v>
      </c>
      <c r="L8475" s="55">
        <v>0</v>
      </c>
      <c r="M8475" s="56">
        <v>0</v>
      </c>
    </row>
    <row r="8476" spans="1:13" x14ac:dyDescent="0.4">
      <c r="A8476" s="51"/>
      <c r="B8476" s="52">
        <v>8458</v>
      </c>
      <c r="C8476" s="52">
        <v>0</v>
      </c>
      <c r="D8476" s="52">
        <v>0</v>
      </c>
      <c r="E8476" s="52">
        <v>0</v>
      </c>
      <c r="F8476" s="52">
        <v>0</v>
      </c>
      <c r="G8476" s="52">
        <v>0</v>
      </c>
      <c r="H8476" s="52">
        <v>0</v>
      </c>
      <c r="I8476" s="52">
        <v>0</v>
      </c>
      <c r="J8476" s="52">
        <v>0</v>
      </c>
      <c r="K8476" s="52">
        <v>0</v>
      </c>
      <c r="L8476" s="52">
        <v>0</v>
      </c>
      <c r="M8476" s="53">
        <v>6564254.7262258353</v>
      </c>
    </row>
    <row r="8477" spans="1:13" x14ac:dyDescent="0.4">
      <c r="A8477" s="54"/>
      <c r="B8477" s="55">
        <v>8459</v>
      </c>
      <c r="C8477" s="55">
        <v>0</v>
      </c>
      <c r="D8477" s="55">
        <v>0</v>
      </c>
      <c r="E8477" s="55">
        <v>292310821.56676817</v>
      </c>
      <c r="F8477" s="55">
        <v>0</v>
      </c>
      <c r="G8477" s="55">
        <v>0</v>
      </c>
      <c r="H8477" s="55">
        <v>0</v>
      </c>
      <c r="I8477" s="55">
        <v>0</v>
      </c>
      <c r="J8477" s="55">
        <v>23258328.234145552</v>
      </c>
      <c r="K8477" s="55">
        <v>0</v>
      </c>
      <c r="L8477" s="55">
        <v>0</v>
      </c>
      <c r="M8477" s="56">
        <v>292310821.56676817</v>
      </c>
    </row>
    <row r="8478" spans="1:13" x14ac:dyDescent="0.4">
      <c r="A8478" s="51"/>
      <c r="B8478" s="52">
        <v>8460</v>
      </c>
      <c r="C8478" s="52">
        <v>0</v>
      </c>
      <c r="D8478" s="52">
        <v>0</v>
      </c>
      <c r="E8478" s="52">
        <v>27907498.562303379</v>
      </c>
      <c r="F8478" s="52">
        <v>0</v>
      </c>
      <c r="G8478" s="52">
        <v>0</v>
      </c>
      <c r="H8478" s="52">
        <v>0</v>
      </c>
      <c r="I8478" s="52">
        <v>0</v>
      </c>
      <c r="J8478" s="52">
        <v>0</v>
      </c>
      <c r="K8478" s="52">
        <v>15559737.360472849</v>
      </c>
      <c r="L8478" s="52">
        <v>0</v>
      </c>
      <c r="M8478" s="53">
        <v>43467235.922776222</v>
      </c>
    </row>
    <row r="8479" spans="1:13" x14ac:dyDescent="0.4">
      <c r="A8479" s="54"/>
      <c r="B8479" s="55">
        <v>8461</v>
      </c>
      <c r="C8479" s="55">
        <v>0</v>
      </c>
      <c r="D8479" s="55">
        <v>0</v>
      </c>
      <c r="E8479" s="55">
        <v>0</v>
      </c>
      <c r="F8479" s="55">
        <v>0</v>
      </c>
      <c r="G8479" s="55">
        <v>0</v>
      </c>
      <c r="H8479" s="55">
        <v>0</v>
      </c>
      <c r="I8479" s="55">
        <v>7458328.8610254321</v>
      </c>
      <c r="J8479" s="55">
        <v>0</v>
      </c>
      <c r="K8479" s="55">
        <v>0</v>
      </c>
      <c r="L8479" s="55">
        <v>0</v>
      </c>
      <c r="M8479" s="56">
        <v>7458328.8610254321</v>
      </c>
    </row>
    <row r="8480" spans="1:13" x14ac:dyDescent="0.4">
      <c r="A8480" s="51"/>
      <c r="B8480" s="52">
        <v>8462</v>
      </c>
      <c r="C8480" s="52">
        <v>0</v>
      </c>
      <c r="D8480" s="52">
        <v>0</v>
      </c>
      <c r="E8480" s="52">
        <v>0</v>
      </c>
      <c r="F8480" s="52">
        <v>0</v>
      </c>
      <c r="G8480" s="52">
        <v>0</v>
      </c>
      <c r="H8480" s="52">
        <v>0</v>
      </c>
      <c r="I8480" s="52">
        <v>0</v>
      </c>
      <c r="J8480" s="52">
        <v>0</v>
      </c>
      <c r="K8480" s="52">
        <v>0</v>
      </c>
      <c r="L8480" s="52">
        <v>0</v>
      </c>
      <c r="M8480" s="53">
        <v>0</v>
      </c>
    </row>
    <row r="8481" spans="1:13" x14ac:dyDescent="0.4">
      <c r="A8481" s="54"/>
      <c r="B8481" s="55">
        <v>8463</v>
      </c>
      <c r="C8481" s="55">
        <v>0</v>
      </c>
      <c r="D8481" s="55">
        <v>0</v>
      </c>
      <c r="E8481" s="55">
        <v>0</v>
      </c>
      <c r="F8481" s="55">
        <v>0</v>
      </c>
      <c r="G8481" s="55">
        <v>0</v>
      </c>
      <c r="H8481" s="55">
        <v>8292345.002671509</v>
      </c>
      <c r="I8481" s="55">
        <v>0</v>
      </c>
      <c r="J8481" s="55">
        <v>0</v>
      </c>
      <c r="K8481" s="55">
        <v>0</v>
      </c>
      <c r="L8481" s="55">
        <v>0</v>
      </c>
      <c r="M8481" s="56">
        <v>8292345.002671509</v>
      </c>
    </row>
    <row r="8482" spans="1:13" x14ac:dyDescent="0.4">
      <c r="A8482" s="51"/>
      <c r="B8482" s="52">
        <v>8464</v>
      </c>
      <c r="C8482" s="52">
        <v>0</v>
      </c>
      <c r="D8482" s="52">
        <v>0</v>
      </c>
      <c r="E8482" s="52">
        <v>8209845.4571647989</v>
      </c>
      <c r="F8482" s="52">
        <v>0</v>
      </c>
      <c r="G8482" s="52">
        <v>0</v>
      </c>
      <c r="H8482" s="52">
        <v>0</v>
      </c>
      <c r="I8482" s="52">
        <v>0</v>
      </c>
      <c r="J8482" s="52">
        <v>0</v>
      </c>
      <c r="K8482" s="52">
        <v>0</v>
      </c>
      <c r="L8482" s="52">
        <v>0</v>
      </c>
      <c r="M8482" s="53">
        <v>8209845.4571647989</v>
      </c>
    </row>
    <row r="8483" spans="1:13" x14ac:dyDescent="0.4">
      <c r="A8483" s="54"/>
      <c r="B8483" s="55">
        <v>8465</v>
      </c>
      <c r="C8483" s="55">
        <v>0</v>
      </c>
      <c r="D8483" s="55">
        <v>17787378.42477791</v>
      </c>
      <c r="E8483" s="55">
        <v>0</v>
      </c>
      <c r="F8483" s="55">
        <v>0</v>
      </c>
      <c r="G8483" s="55">
        <v>0</v>
      </c>
      <c r="H8483" s="55">
        <v>0</v>
      </c>
      <c r="I8483" s="55">
        <v>0</v>
      </c>
      <c r="J8483" s="55">
        <v>0</v>
      </c>
      <c r="K8483" s="55">
        <v>0</v>
      </c>
      <c r="L8483" s="55">
        <v>0</v>
      </c>
      <c r="M8483" s="56">
        <v>17787378.42477791</v>
      </c>
    </row>
    <row r="8484" spans="1:13" x14ac:dyDescent="0.4">
      <c r="A8484" s="51"/>
      <c r="B8484" s="52">
        <v>8466</v>
      </c>
      <c r="C8484" s="52">
        <v>0</v>
      </c>
      <c r="D8484" s="52">
        <v>0</v>
      </c>
      <c r="E8484" s="52">
        <v>0</v>
      </c>
      <c r="F8484" s="52">
        <v>0</v>
      </c>
      <c r="G8484" s="52">
        <v>0</v>
      </c>
      <c r="H8484" s="52">
        <v>0</v>
      </c>
      <c r="I8484" s="52">
        <v>0</v>
      </c>
      <c r="J8484" s="52">
        <v>0</v>
      </c>
      <c r="K8484" s="52">
        <v>0</v>
      </c>
      <c r="L8484" s="52">
        <v>0</v>
      </c>
      <c r="M8484" s="53">
        <v>0</v>
      </c>
    </row>
    <row r="8485" spans="1:13" x14ac:dyDescent="0.4">
      <c r="A8485" s="54"/>
      <c r="B8485" s="55">
        <v>8467</v>
      </c>
      <c r="C8485" s="55">
        <v>0</v>
      </c>
      <c r="D8485" s="55">
        <v>0</v>
      </c>
      <c r="E8485" s="55">
        <v>6261694.2432196774</v>
      </c>
      <c r="F8485" s="55">
        <v>0</v>
      </c>
      <c r="G8485" s="55">
        <v>6029625.2921488713</v>
      </c>
      <c r="H8485" s="55">
        <v>0</v>
      </c>
      <c r="I8485" s="55">
        <v>0</v>
      </c>
      <c r="J8485" s="55">
        <v>0</v>
      </c>
      <c r="K8485" s="55">
        <v>0</v>
      </c>
      <c r="L8485" s="55">
        <v>8233011.5921567036</v>
      </c>
      <c r="M8485" s="56">
        <v>20524331.127525255</v>
      </c>
    </row>
    <row r="8486" spans="1:13" x14ac:dyDescent="0.4">
      <c r="A8486" s="51"/>
      <c r="B8486" s="52">
        <v>8468</v>
      </c>
      <c r="C8486" s="52">
        <v>0</v>
      </c>
      <c r="D8486" s="52">
        <v>0</v>
      </c>
      <c r="E8486" s="52">
        <v>0</v>
      </c>
      <c r="F8486" s="52">
        <v>0</v>
      </c>
      <c r="G8486" s="52">
        <v>0</v>
      </c>
      <c r="H8486" s="52">
        <v>0</v>
      </c>
      <c r="I8486" s="52">
        <v>5845259.8479172932</v>
      </c>
      <c r="J8486" s="52">
        <v>0</v>
      </c>
      <c r="K8486" s="52">
        <v>0</v>
      </c>
      <c r="L8486" s="52">
        <v>0</v>
      </c>
      <c r="M8486" s="53">
        <v>5845259.8479172932</v>
      </c>
    </row>
    <row r="8487" spans="1:13" x14ac:dyDescent="0.4">
      <c r="A8487" s="54"/>
      <c r="B8487" s="55">
        <v>8469</v>
      </c>
      <c r="C8487" s="55">
        <v>0</v>
      </c>
      <c r="D8487" s="55">
        <v>0</v>
      </c>
      <c r="E8487" s="55">
        <v>0</v>
      </c>
      <c r="F8487" s="55">
        <v>0</v>
      </c>
      <c r="G8487" s="55">
        <v>0</v>
      </c>
      <c r="H8487" s="55">
        <v>0</v>
      </c>
      <c r="I8487" s="55">
        <v>0</v>
      </c>
      <c r="J8487" s="55">
        <v>0</v>
      </c>
      <c r="K8487" s="55">
        <v>0</v>
      </c>
      <c r="L8487" s="55">
        <v>0</v>
      </c>
      <c r="M8487" s="56">
        <v>12254694.845495054</v>
      </c>
    </row>
    <row r="8488" spans="1:13" x14ac:dyDescent="0.4">
      <c r="A8488" s="51"/>
      <c r="B8488" s="52">
        <v>8470</v>
      </c>
      <c r="C8488" s="52">
        <v>0</v>
      </c>
      <c r="D8488" s="52">
        <v>0</v>
      </c>
      <c r="E8488" s="52">
        <v>0</v>
      </c>
      <c r="F8488" s="52">
        <v>0</v>
      </c>
      <c r="G8488" s="52">
        <v>0</v>
      </c>
      <c r="H8488" s="52">
        <v>0</v>
      </c>
      <c r="I8488" s="52">
        <v>0</v>
      </c>
      <c r="J8488" s="52">
        <v>0</v>
      </c>
      <c r="K8488" s="52">
        <v>7229857.6234379634</v>
      </c>
      <c r="L8488" s="52">
        <v>7571947.5303179268</v>
      </c>
      <c r="M8488" s="53">
        <v>14801805.15375589</v>
      </c>
    </row>
    <row r="8489" spans="1:13" x14ac:dyDescent="0.4">
      <c r="A8489" s="54"/>
      <c r="B8489" s="55">
        <v>8471</v>
      </c>
      <c r="C8489" s="55">
        <v>0</v>
      </c>
      <c r="D8489" s="55">
        <v>0</v>
      </c>
      <c r="E8489" s="55">
        <v>0</v>
      </c>
      <c r="F8489" s="55">
        <v>0</v>
      </c>
      <c r="G8489" s="55">
        <v>0</v>
      </c>
      <c r="H8489" s="55">
        <v>0</v>
      </c>
      <c r="I8489" s="55">
        <v>0</v>
      </c>
      <c r="J8489" s="55">
        <v>0</v>
      </c>
      <c r="K8489" s="55">
        <v>0</v>
      </c>
      <c r="L8489" s="55">
        <v>0</v>
      </c>
      <c r="M8489" s="56">
        <v>0</v>
      </c>
    </row>
    <row r="8490" spans="1:13" x14ac:dyDescent="0.4">
      <c r="A8490" s="51"/>
      <c r="B8490" s="52">
        <v>8472</v>
      </c>
      <c r="C8490" s="52">
        <v>0</v>
      </c>
      <c r="D8490" s="52">
        <v>0</v>
      </c>
      <c r="E8490" s="52">
        <v>6618958.4465727881</v>
      </c>
      <c r="F8490" s="52">
        <v>0</v>
      </c>
      <c r="G8490" s="52">
        <v>0</v>
      </c>
      <c r="H8490" s="52">
        <v>0</v>
      </c>
      <c r="I8490" s="52">
        <v>8644719.3062837645</v>
      </c>
      <c r="J8490" s="52">
        <v>0</v>
      </c>
      <c r="K8490" s="52">
        <v>0</v>
      </c>
      <c r="L8490" s="52">
        <v>0</v>
      </c>
      <c r="M8490" s="53">
        <v>15263677.752856553</v>
      </c>
    </row>
    <row r="8491" spans="1:13" x14ac:dyDescent="0.4">
      <c r="A8491" s="54"/>
      <c r="B8491" s="55">
        <v>8473</v>
      </c>
      <c r="C8491" s="55">
        <v>0</v>
      </c>
      <c r="D8491" s="55">
        <v>0</v>
      </c>
      <c r="E8491" s="55">
        <v>0</v>
      </c>
      <c r="F8491" s="55">
        <v>0</v>
      </c>
      <c r="G8491" s="55">
        <v>0</v>
      </c>
      <c r="H8491" s="55">
        <v>16419335.119581416</v>
      </c>
      <c r="I8491" s="55">
        <v>0</v>
      </c>
      <c r="J8491" s="55">
        <v>0</v>
      </c>
      <c r="K8491" s="55">
        <v>0</v>
      </c>
      <c r="L8491" s="55">
        <v>0</v>
      </c>
      <c r="M8491" s="56">
        <v>16419335.119581416</v>
      </c>
    </row>
    <row r="8492" spans="1:13" x14ac:dyDescent="0.4">
      <c r="A8492" s="51"/>
      <c r="B8492" s="52">
        <v>8474</v>
      </c>
      <c r="C8492" s="52">
        <v>6297479.3632581793</v>
      </c>
      <c r="D8492" s="52">
        <v>0</v>
      </c>
      <c r="E8492" s="52">
        <v>0</v>
      </c>
      <c r="F8492" s="52">
        <v>0</v>
      </c>
      <c r="G8492" s="52">
        <v>0</v>
      </c>
      <c r="H8492" s="52">
        <v>0</v>
      </c>
      <c r="I8492" s="52">
        <v>0</v>
      </c>
      <c r="J8492" s="52">
        <v>0</v>
      </c>
      <c r="K8492" s="52">
        <v>0</v>
      </c>
      <c r="L8492" s="52">
        <v>0</v>
      </c>
      <c r="M8492" s="53">
        <v>6297479.3632581793</v>
      </c>
    </row>
    <row r="8493" spans="1:13" x14ac:dyDescent="0.4">
      <c r="A8493" s="54"/>
      <c r="B8493" s="55">
        <v>8475</v>
      </c>
      <c r="C8493" s="55">
        <v>0</v>
      </c>
      <c r="D8493" s="55">
        <v>0</v>
      </c>
      <c r="E8493" s="55">
        <v>0</v>
      </c>
      <c r="F8493" s="55">
        <v>0</v>
      </c>
      <c r="G8493" s="55">
        <v>0</v>
      </c>
      <c r="H8493" s="55">
        <v>0</v>
      </c>
      <c r="I8493" s="55">
        <v>0</v>
      </c>
      <c r="J8493" s="55">
        <v>0</v>
      </c>
      <c r="K8493" s="55">
        <v>0</v>
      </c>
      <c r="L8493" s="55">
        <v>0</v>
      </c>
      <c r="M8493" s="56">
        <v>0</v>
      </c>
    </row>
    <row r="8494" spans="1:13" x14ac:dyDescent="0.4">
      <c r="A8494" s="51"/>
      <c r="B8494" s="52">
        <v>8476</v>
      </c>
      <c r="C8494" s="52">
        <v>0</v>
      </c>
      <c r="D8494" s="52">
        <v>0</v>
      </c>
      <c r="E8494" s="52">
        <v>0</v>
      </c>
      <c r="F8494" s="52">
        <v>0</v>
      </c>
      <c r="G8494" s="52">
        <v>0</v>
      </c>
      <c r="H8494" s="52">
        <v>0</v>
      </c>
      <c r="I8494" s="52">
        <v>0</v>
      </c>
      <c r="J8494" s="52">
        <v>0</v>
      </c>
      <c r="K8494" s="52">
        <v>0</v>
      </c>
      <c r="L8494" s="52">
        <v>0</v>
      </c>
      <c r="M8494" s="53">
        <v>0</v>
      </c>
    </row>
    <row r="8495" spans="1:13" x14ac:dyDescent="0.4">
      <c r="A8495" s="54"/>
      <c r="B8495" s="55">
        <v>8477</v>
      </c>
      <c r="C8495" s="55">
        <v>0</v>
      </c>
      <c r="D8495" s="55">
        <v>0</v>
      </c>
      <c r="E8495" s="55">
        <v>0</v>
      </c>
      <c r="F8495" s="55">
        <v>0</v>
      </c>
      <c r="G8495" s="55">
        <v>0</v>
      </c>
      <c r="H8495" s="55">
        <v>0</v>
      </c>
      <c r="I8495" s="55">
        <v>0</v>
      </c>
      <c r="J8495" s="55">
        <v>0</v>
      </c>
      <c r="K8495" s="55">
        <v>0</v>
      </c>
      <c r="L8495" s="55">
        <v>0</v>
      </c>
      <c r="M8495" s="56">
        <v>0</v>
      </c>
    </row>
    <row r="8496" spans="1:13" x14ac:dyDescent="0.4">
      <c r="A8496" s="51"/>
      <c r="B8496" s="52">
        <v>8478</v>
      </c>
      <c r="C8496" s="52">
        <v>7940290.0240682252</v>
      </c>
      <c r="D8496" s="52">
        <v>0</v>
      </c>
      <c r="E8496" s="52">
        <v>0</v>
      </c>
      <c r="F8496" s="52">
        <v>0</v>
      </c>
      <c r="G8496" s="52">
        <v>0</v>
      </c>
      <c r="H8496" s="52">
        <v>0</v>
      </c>
      <c r="I8496" s="52">
        <v>0</v>
      </c>
      <c r="J8496" s="52">
        <v>6801148.2608639449</v>
      </c>
      <c r="K8496" s="52">
        <v>0</v>
      </c>
      <c r="L8496" s="52">
        <v>0</v>
      </c>
      <c r="M8496" s="53">
        <v>7940290.0240682252</v>
      </c>
    </row>
    <row r="8497" spans="1:13" x14ac:dyDescent="0.4">
      <c r="A8497" s="54"/>
      <c r="B8497" s="55">
        <v>8479</v>
      </c>
      <c r="C8497" s="55">
        <v>0</v>
      </c>
      <c r="D8497" s="55">
        <v>0</v>
      </c>
      <c r="E8497" s="55">
        <v>0</v>
      </c>
      <c r="F8497" s="55">
        <v>0</v>
      </c>
      <c r="G8497" s="55">
        <v>0</v>
      </c>
      <c r="H8497" s="55">
        <v>6893346.6698628701</v>
      </c>
      <c r="I8497" s="55">
        <v>0</v>
      </c>
      <c r="J8497" s="55">
        <v>0</v>
      </c>
      <c r="K8497" s="55">
        <v>15632957.203386374</v>
      </c>
      <c r="L8497" s="55">
        <v>118309851.04309133</v>
      </c>
      <c r="M8497" s="56">
        <v>140836154.91634056</v>
      </c>
    </row>
    <row r="8498" spans="1:13" x14ac:dyDescent="0.4">
      <c r="A8498" s="51"/>
      <c r="B8498" s="52">
        <v>8480</v>
      </c>
      <c r="C8498" s="52">
        <v>0</v>
      </c>
      <c r="D8498" s="52">
        <v>0</v>
      </c>
      <c r="E8498" s="52">
        <v>0</v>
      </c>
      <c r="F8498" s="52">
        <v>0</v>
      </c>
      <c r="G8498" s="52">
        <v>0</v>
      </c>
      <c r="H8498" s="52">
        <v>0</v>
      </c>
      <c r="I8498" s="52">
        <v>0</v>
      </c>
      <c r="J8498" s="52">
        <v>0</v>
      </c>
      <c r="K8498" s="52">
        <v>0</v>
      </c>
      <c r="L8498" s="52">
        <v>0</v>
      </c>
      <c r="M8498" s="53">
        <v>0</v>
      </c>
    </row>
    <row r="8499" spans="1:13" x14ac:dyDescent="0.4">
      <c r="A8499" s="54"/>
      <c r="B8499" s="55">
        <v>8481</v>
      </c>
      <c r="C8499" s="55">
        <v>0</v>
      </c>
      <c r="D8499" s="55">
        <v>0</v>
      </c>
      <c r="E8499" s="55">
        <v>0</v>
      </c>
      <c r="F8499" s="55">
        <v>0</v>
      </c>
      <c r="G8499" s="55">
        <v>0</v>
      </c>
      <c r="H8499" s="55">
        <v>0</v>
      </c>
      <c r="I8499" s="55">
        <v>0</v>
      </c>
      <c r="J8499" s="55">
        <v>0</v>
      </c>
      <c r="K8499" s="55">
        <v>0</v>
      </c>
      <c r="L8499" s="55">
        <v>0</v>
      </c>
      <c r="M8499" s="56">
        <v>0</v>
      </c>
    </row>
    <row r="8500" spans="1:13" x14ac:dyDescent="0.4">
      <c r="A8500" s="51"/>
      <c r="B8500" s="52">
        <v>8482</v>
      </c>
      <c r="C8500" s="52">
        <v>0</v>
      </c>
      <c r="D8500" s="52">
        <v>0</v>
      </c>
      <c r="E8500" s="52">
        <v>0</v>
      </c>
      <c r="F8500" s="52">
        <v>0</v>
      </c>
      <c r="G8500" s="52">
        <v>0</v>
      </c>
      <c r="H8500" s="52">
        <v>15063039.990294244</v>
      </c>
      <c r="I8500" s="52">
        <v>0</v>
      </c>
      <c r="J8500" s="52">
        <v>0</v>
      </c>
      <c r="K8500" s="52">
        <v>0</v>
      </c>
      <c r="L8500" s="52">
        <v>0</v>
      </c>
      <c r="M8500" s="53">
        <v>15063039.990294244</v>
      </c>
    </row>
    <row r="8501" spans="1:13" x14ac:dyDescent="0.4">
      <c r="A8501" s="54"/>
      <c r="B8501" s="55">
        <v>8483</v>
      </c>
      <c r="C8501" s="55">
        <v>0</v>
      </c>
      <c r="D8501" s="55">
        <v>0</v>
      </c>
      <c r="E8501" s="55">
        <v>0</v>
      </c>
      <c r="F8501" s="55">
        <v>0</v>
      </c>
      <c r="G8501" s="55">
        <v>0</v>
      </c>
      <c r="H8501" s="55">
        <v>0</v>
      </c>
      <c r="I8501" s="55">
        <v>0</v>
      </c>
      <c r="J8501" s="55">
        <v>6843633.0194564983</v>
      </c>
      <c r="K8501" s="55">
        <v>0</v>
      </c>
      <c r="L8501" s="55">
        <v>0</v>
      </c>
      <c r="M8501" s="56">
        <v>0</v>
      </c>
    </row>
    <row r="8502" spans="1:13" x14ac:dyDescent="0.4">
      <c r="A8502" s="51"/>
      <c r="B8502" s="52">
        <v>8484</v>
      </c>
      <c r="C8502" s="52">
        <v>0</v>
      </c>
      <c r="D8502" s="52">
        <v>0</v>
      </c>
      <c r="E8502" s="52">
        <v>0</v>
      </c>
      <c r="F8502" s="52">
        <v>0</v>
      </c>
      <c r="G8502" s="52">
        <v>0</v>
      </c>
      <c r="H8502" s="52">
        <v>0</v>
      </c>
      <c r="I8502" s="52">
        <v>7195533.0386426048</v>
      </c>
      <c r="J8502" s="52">
        <v>0</v>
      </c>
      <c r="K8502" s="52">
        <v>0</v>
      </c>
      <c r="L8502" s="52">
        <v>0</v>
      </c>
      <c r="M8502" s="53">
        <v>7195533.0386426048</v>
      </c>
    </row>
    <row r="8503" spans="1:13" x14ac:dyDescent="0.4">
      <c r="A8503" s="54"/>
      <c r="B8503" s="55">
        <v>8485</v>
      </c>
      <c r="C8503" s="55">
        <v>0</v>
      </c>
      <c r="D8503" s="55">
        <v>0</v>
      </c>
      <c r="E8503" s="55">
        <v>0</v>
      </c>
      <c r="F8503" s="55">
        <v>0</v>
      </c>
      <c r="G8503" s="55">
        <v>0</v>
      </c>
      <c r="H8503" s="55">
        <v>0</v>
      </c>
      <c r="I8503" s="55">
        <v>0</v>
      </c>
      <c r="J8503" s="55">
        <v>0</v>
      </c>
      <c r="K8503" s="55">
        <v>0</v>
      </c>
      <c r="L8503" s="55">
        <v>0</v>
      </c>
      <c r="M8503" s="56">
        <v>0</v>
      </c>
    </row>
    <row r="8504" spans="1:13" x14ac:dyDescent="0.4">
      <c r="A8504" s="51"/>
      <c r="B8504" s="52">
        <v>8486</v>
      </c>
      <c r="C8504" s="52">
        <v>0</v>
      </c>
      <c r="D8504" s="52">
        <v>0</v>
      </c>
      <c r="E8504" s="52">
        <v>0</v>
      </c>
      <c r="F8504" s="52">
        <v>15205325.4968285</v>
      </c>
      <c r="G8504" s="52">
        <v>0</v>
      </c>
      <c r="H8504" s="52">
        <v>0</v>
      </c>
      <c r="I8504" s="52">
        <v>0</v>
      </c>
      <c r="J8504" s="52">
        <v>0</v>
      </c>
      <c r="K8504" s="52">
        <v>0</v>
      </c>
      <c r="L8504" s="52">
        <v>0</v>
      </c>
      <c r="M8504" s="53">
        <v>15205325.4968285</v>
      </c>
    </row>
    <row r="8505" spans="1:13" x14ac:dyDescent="0.4">
      <c r="A8505" s="54"/>
      <c r="B8505" s="55">
        <v>8487</v>
      </c>
      <c r="C8505" s="55">
        <v>0</v>
      </c>
      <c r="D8505" s="55">
        <v>0</v>
      </c>
      <c r="E8505" s="55">
        <v>0</v>
      </c>
      <c r="F8505" s="55">
        <v>0</v>
      </c>
      <c r="G8505" s="55">
        <v>0</v>
      </c>
      <c r="H8505" s="55">
        <v>0</v>
      </c>
      <c r="I8505" s="55">
        <v>234744093.47337911</v>
      </c>
      <c r="J8505" s="55">
        <v>0</v>
      </c>
      <c r="K8505" s="55">
        <v>0</v>
      </c>
      <c r="L8505" s="55">
        <v>0</v>
      </c>
      <c r="M8505" s="56">
        <v>234744093.47337911</v>
      </c>
    </row>
    <row r="8506" spans="1:13" x14ac:dyDescent="0.4">
      <c r="A8506" s="51"/>
      <c r="B8506" s="52">
        <v>8488</v>
      </c>
      <c r="C8506" s="52">
        <v>0</v>
      </c>
      <c r="D8506" s="52">
        <v>0</v>
      </c>
      <c r="E8506" s="52">
        <v>0</v>
      </c>
      <c r="F8506" s="52">
        <v>0</v>
      </c>
      <c r="G8506" s="52">
        <v>0</v>
      </c>
      <c r="H8506" s="52">
        <v>19420537.157023162</v>
      </c>
      <c r="I8506" s="52">
        <v>0</v>
      </c>
      <c r="J8506" s="52">
        <v>0</v>
      </c>
      <c r="K8506" s="52">
        <v>0</v>
      </c>
      <c r="L8506" s="52">
        <v>0</v>
      </c>
      <c r="M8506" s="53">
        <v>19420537.157023162</v>
      </c>
    </row>
    <row r="8507" spans="1:13" x14ac:dyDescent="0.4">
      <c r="A8507" s="54"/>
      <c r="B8507" s="55">
        <v>8489</v>
      </c>
      <c r="C8507" s="55">
        <v>0</v>
      </c>
      <c r="D8507" s="55">
        <v>0</v>
      </c>
      <c r="E8507" s="55">
        <v>0</v>
      </c>
      <c r="F8507" s="55">
        <v>0</v>
      </c>
      <c r="G8507" s="55">
        <v>0</v>
      </c>
      <c r="H8507" s="55">
        <v>0</v>
      </c>
      <c r="I8507" s="55">
        <v>0</v>
      </c>
      <c r="J8507" s="55">
        <v>21746055.364222161</v>
      </c>
      <c r="K8507" s="55">
        <v>0</v>
      </c>
      <c r="L8507" s="55">
        <v>0</v>
      </c>
      <c r="M8507" s="56">
        <v>0</v>
      </c>
    </row>
    <row r="8508" spans="1:13" x14ac:dyDescent="0.4">
      <c r="A8508" s="51"/>
      <c r="B8508" s="52">
        <v>8490</v>
      </c>
      <c r="C8508" s="52">
        <v>0</v>
      </c>
      <c r="D8508" s="52">
        <v>0</v>
      </c>
      <c r="E8508" s="52">
        <v>0</v>
      </c>
      <c r="F8508" s="52">
        <v>0</v>
      </c>
      <c r="G8508" s="52">
        <v>0</v>
      </c>
      <c r="H8508" s="52">
        <v>0</v>
      </c>
      <c r="I8508" s="52">
        <v>0</v>
      </c>
      <c r="J8508" s="52">
        <v>0</v>
      </c>
      <c r="K8508" s="52">
        <v>25765726.242914505</v>
      </c>
      <c r="L8508" s="52">
        <v>0</v>
      </c>
      <c r="M8508" s="53">
        <v>25765726.242914505</v>
      </c>
    </row>
    <row r="8509" spans="1:13" x14ac:dyDescent="0.4">
      <c r="A8509" s="54"/>
      <c r="B8509" s="55">
        <v>8491</v>
      </c>
      <c r="C8509" s="55">
        <v>0</v>
      </c>
      <c r="D8509" s="55">
        <v>0</v>
      </c>
      <c r="E8509" s="55">
        <v>6007348.3447963903</v>
      </c>
      <c r="F8509" s="55">
        <v>0</v>
      </c>
      <c r="G8509" s="55">
        <v>21566004.345474012</v>
      </c>
      <c r="H8509" s="55">
        <v>0</v>
      </c>
      <c r="I8509" s="55">
        <v>14199521.773031935</v>
      </c>
      <c r="J8509" s="55">
        <v>0</v>
      </c>
      <c r="K8509" s="55">
        <v>0</v>
      </c>
      <c r="L8509" s="55">
        <v>0</v>
      </c>
      <c r="M8509" s="56">
        <v>48473205.082102031</v>
      </c>
    </row>
    <row r="8510" spans="1:13" x14ac:dyDescent="0.4">
      <c r="A8510" s="51"/>
      <c r="B8510" s="52">
        <v>8492</v>
      </c>
      <c r="C8510" s="52">
        <v>6181351.0269864807</v>
      </c>
      <c r="D8510" s="52">
        <v>0</v>
      </c>
      <c r="E8510" s="52">
        <v>0</v>
      </c>
      <c r="F8510" s="52">
        <v>0</v>
      </c>
      <c r="G8510" s="52">
        <v>0</v>
      </c>
      <c r="H8510" s="52">
        <v>0</v>
      </c>
      <c r="I8510" s="52">
        <v>0</v>
      </c>
      <c r="J8510" s="52">
        <v>0</v>
      </c>
      <c r="K8510" s="52">
        <v>0</v>
      </c>
      <c r="L8510" s="52">
        <v>0</v>
      </c>
      <c r="M8510" s="53">
        <v>6181351.0269864807</v>
      </c>
    </row>
    <row r="8511" spans="1:13" x14ac:dyDescent="0.4">
      <c r="A8511" s="54"/>
      <c r="B8511" s="55">
        <v>8493</v>
      </c>
      <c r="C8511" s="55">
        <v>0</v>
      </c>
      <c r="D8511" s="55">
        <v>0</v>
      </c>
      <c r="E8511" s="55">
        <v>11418096.276969211</v>
      </c>
      <c r="F8511" s="55">
        <v>0</v>
      </c>
      <c r="G8511" s="55">
        <v>0</v>
      </c>
      <c r="H8511" s="55">
        <v>0</v>
      </c>
      <c r="I8511" s="55">
        <v>0</v>
      </c>
      <c r="J8511" s="55">
        <v>0</v>
      </c>
      <c r="K8511" s="55">
        <v>0</v>
      </c>
      <c r="L8511" s="55">
        <v>0</v>
      </c>
      <c r="M8511" s="56">
        <v>11418096.276969211</v>
      </c>
    </row>
    <row r="8512" spans="1:13" x14ac:dyDescent="0.4">
      <c r="A8512" s="51"/>
      <c r="B8512" s="52">
        <v>8494</v>
      </c>
      <c r="C8512" s="52">
        <v>0</v>
      </c>
      <c r="D8512" s="52">
        <v>0</v>
      </c>
      <c r="E8512" s="52">
        <v>0</v>
      </c>
      <c r="F8512" s="52">
        <v>0</v>
      </c>
      <c r="G8512" s="52">
        <v>8228780.1036346843</v>
      </c>
      <c r="H8512" s="52">
        <v>0</v>
      </c>
      <c r="I8512" s="52">
        <v>114444861.32962105</v>
      </c>
      <c r="J8512" s="52">
        <v>0</v>
      </c>
      <c r="K8512" s="52">
        <v>0</v>
      </c>
      <c r="L8512" s="52">
        <v>0</v>
      </c>
      <c r="M8512" s="53">
        <v>122673641.43325572</v>
      </c>
    </row>
    <row r="8513" spans="1:13" x14ac:dyDescent="0.4">
      <c r="A8513" s="54"/>
      <c r="B8513" s="55">
        <v>8495</v>
      </c>
      <c r="C8513" s="55">
        <v>0</v>
      </c>
      <c r="D8513" s="55">
        <v>0</v>
      </c>
      <c r="E8513" s="55">
        <v>0</v>
      </c>
      <c r="F8513" s="55">
        <v>0</v>
      </c>
      <c r="G8513" s="55">
        <v>8249193.7347033555</v>
      </c>
      <c r="H8513" s="55">
        <v>0</v>
      </c>
      <c r="I8513" s="55">
        <v>0</v>
      </c>
      <c r="J8513" s="55">
        <v>0</v>
      </c>
      <c r="K8513" s="55">
        <v>32031278.341842223</v>
      </c>
      <c r="L8513" s="55">
        <v>0</v>
      </c>
      <c r="M8513" s="56">
        <v>40280472.076545581</v>
      </c>
    </row>
    <row r="8514" spans="1:13" x14ac:dyDescent="0.4">
      <c r="A8514" s="51"/>
      <c r="B8514" s="52">
        <v>8496</v>
      </c>
      <c r="C8514" s="52">
        <v>0</v>
      </c>
      <c r="D8514" s="52">
        <v>0</v>
      </c>
      <c r="E8514" s="52">
        <v>0</v>
      </c>
      <c r="F8514" s="52">
        <v>0</v>
      </c>
      <c r="G8514" s="52">
        <v>0</v>
      </c>
      <c r="H8514" s="52">
        <v>0</v>
      </c>
      <c r="I8514" s="52">
        <v>0</v>
      </c>
      <c r="J8514" s="52">
        <v>0</v>
      </c>
      <c r="K8514" s="52">
        <v>0</v>
      </c>
      <c r="L8514" s="52">
        <v>0</v>
      </c>
      <c r="M8514" s="53">
        <v>0</v>
      </c>
    </row>
    <row r="8515" spans="1:13" x14ac:dyDescent="0.4">
      <c r="A8515" s="54"/>
      <c r="B8515" s="55">
        <v>8497</v>
      </c>
      <c r="C8515" s="55">
        <v>0</v>
      </c>
      <c r="D8515" s="55">
        <v>0</v>
      </c>
      <c r="E8515" s="55">
        <v>0</v>
      </c>
      <c r="F8515" s="55">
        <v>0</v>
      </c>
      <c r="G8515" s="55">
        <v>0</v>
      </c>
      <c r="H8515" s="55">
        <v>0</v>
      </c>
      <c r="I8515" s="55">
        <v>0</v>
      </c>
      <c r="J8515" s="55">
        <v>0</v>
      </c>
      <c r="K8515" s="55">
        <v>0</v>
      </c>
      <c r="L8515" s="55">
        <v>0</v>
      </c>
      <c r="M8515" s="56">
        <v>0</v>
      </c>
    </row>
    <row r="8516" spans="1:13" x14ac:dyDescent="0.4">
      <c r="A8516" s="51"/>
      <c r="B8516" s="52">
        <v>8498</v>
      </c>
      <c r="C8516" s="52">
        <v>0</v>
      </c>
      <c r="D8516" s="52">
        <v>0</v>
      </c>
      <c r="E8516" s="52">
        <v>15560746.411975728</v>
      </c>
      <c r="F8516" s="52">
        <v>0</v>
      </c>
      <c r="G8516" s="52">
        <v>0</v>
      </c>
      <c r="H8516" s="52">
        <v>0</v>
      </c>
      <c r="I8516" s="52">
        <v>0</v>
      </c>
      <c r="J8516" s="52">
        <v>0</v>
      </c>
      <c r="K8516" s="52">
        <v>0</v>
      </c>
      <c r="L8516" s="52">
        <v>0</v>
      </c>
      <c r="M8516" s="53">
        <v>15560746.411975728</v>
      </c>
    </row>
    <row r="8517" spans="1:13" x14ac:dyDescent="0.4">
      <c r="A8517" s="54"/>
      <c r="B8517" s="55">
        <v>8499</v>
      </c>
      <c r="C8517" s="55">
        <v>0</v>
      </c>
      <c r="D8517" s="55">
        <v>7087863.9144082144</v>
      </c>
      <c r="E8517" s="55">
        <v>0</v>
      </c>
      <c r="F8517" s="55">
        <v>0</v>
      </c>
      <c r="G8517" s="55">
        <v>0</v>
      </c>
      <c r="H8517" s="55">
        <v>0</v>
      </c>
      <c r="I8517" s="55">
        <v>0</v>
      </c>
      <c r="J8517" s="55">
        <v>0</v>
      </c>
      <c r="K8517" s="55">
        <v>0</v>
      </c>
      <c r="L8517" s="55">
        <v>0</v>
      </c>
      <c r="M8517" s="56">
        <v>7087863.9144082144</v>
      </c>
    </row>
    <row r="8518" spans="1:13" x14ac:dyDescent="0.4">
      <c r="A8518" s="51"/>
      <c r="B8518" s="52">
        <v>8500</v>
      </c>
      <c r="C8518" s="52">
        <v>0</v>
      </c>
      <c r="D8518" s="52">
        <v>0</v>
      </c>
      <c r="E8518" s="52">
        <v>0</v>
      </c>
      <c r="F8518" s="52">
        <v>0</v>
      </c>
      <c r="G8518" s="52">
        <v>0</v>
      </c>
      <c r="H8518" s="52">
        <v>0</v>
      </c>
      <c r="I8518" s="52">
        <v>0</v>
      </c>
      <c r="J8518" s="52">
        <v>0</v>
      </c>
      <c r="K8518" s="52">
        <v>0</v>
      </c>
      <c r="L8518" s="52">
        <v>0</v>
      </c>
      <c r="M8518" s="53">
        <v>0</v>
      </c>
    </row>
    <row r="8519" spans="1:13" x14ac:dyDescent="0.4">
      <c r="A8519" s="54"/>
      <c r="B8519" s="55">
        <v>8501</v>
      </c>
      <c r="C8519" s="55">
        <v>0</v>
      </c>
      <c r="D8519" s="55">
        <v>0</v>
      </c>
      <c r="E8519" s="55">
        <v>0</v>
      </c>
      <c r="F8519" s="55">
        <v>0</v>
      </c>
      <c r="G8519" s="55">
        <v>0</v>
      </c>
      <c r="H8519" s="55">
        <v>0</v>
      </c>
      <c r="I8519" s="55">
        <v>0</v>
      </c>
      <c r="J8519" s="55">
        <v>0</v>
      </c>
      <c r="K8519" s="55">
        <v>0</v>
      </c>
      <c r="L8519" s="55">
        <v>0</v>
      </c>
      <c r="M8519" s="56">
        <v>0</v>
      </c>
    </row>
    <row r="8520" spans="1:13" x14ac:dyDescent="0.4">
      <c r="A8520" s="51"/>
      <c r="B8520" s="52">
        <v>8502</v>
      </c>
      <c r="C8520" s="52">
        <v>0</v>
      </c>
      <c r="D8520" s="52">
        <v>0</v>
      </c>
      <c r="E8520" s="52">
        <v>0</v>
      </c>
      <c r="F8520" s="52">
        <v>0</v>
      </c>
      <c r="G8520" s="52">
        <v>0</v>
      </c>
      <c r="H8520" s="52">
        <v>0</v>
      </c>
      <c r="I8520" s="52">
        <v>0</v>
      </c>
      <c r="J8520" s="52">
        <v>0</v>
      </c>
      <c r="K8520" s="52">
        <v>0</v>
      </c>
      <c r="L8520" s="52">
        <v>0</v>
      </c>
      <c r="M8520" s="53">
        <v>0</v>
      </c>
    </row>
    <row r="8521" spans="1:13" x14ac:dyDescent="0.4">
      <c r="A8521" s="54"/>
      <c r="B8521" s="55">
        <v>8503</v>
      </c>
      <c r="C8521" s="55">
        <v>0</v>
      </c>
      <c r="D8521" s="55">
        <v>12477641.307270858</v>
      </c>
      <c r="E8521" s="55">
        <v>5756201.1867851019</v>
      </c>
      <c r="F8521" s="55">
        <v>15676014.808124468</v>
      </c>
      <c r="G8521" s="55">
        <v>0</v>
      </c>
      <c r="H8521" s="55">
        <v>99203010.593963027</v>
      </c>
      <c r="I8521" s="55">
        <v>0</v>
      </c>
      <c r="J8521" s="55">
        <v>0</v>
      </c>
      <c r="K8521" s="55">
        <v>0</v>
      </c>
      <c r="L8521" s="55">
        <v>0</v>
      </c>
      <c r="M8521" s="56">
        <v>133112867.89614344</v>
      </c>
    </row>
    <row r="8522" spans="1:13" x14ac:dyDescent="0.4">
      <c r="A8522" s="51"/>
      <c r="B8522" s="52">
        <v>8504</v>
      </c>
      <c r="C8522" s="52">
        <v>0</v>
      </c>
      <c r="D8522" s="52">
        <v>0</v>
      </c>
      <c r="E8522" s="52">
        <v>205419899.08200669</v>
      </c>
      <c r="F8522" s="52">
        <v>0</v>
      </c>
      <c r="G8522" s="52">
        <v>0</v>
      </c>
      <c r="H8522" s="52">
        <v>0</v>
      </c>
      <c r="I8522" s="52">
        <v>0</v>
      </c>
      <c r="J8522" s="52">
        <v>0</v>
      </c>
      <c r="K8522" s="52">
        <v>0</v>
      </c>
      <c r="L8522" s="52">
        <v>0</v>
      </c>
      <c r="M8522" s="53">
        <v>205419899.08200669</v>
      </c>
    </row>
    <row r="8523" spans="1:13" x14ac:dyDescent="0.4">
      <c r="A8523" s="54"/>
      <c r="B8523" s="55">
        <v>8505</v>
      </c>
      <c r="C8523" s="55">
        <v>0</v>
      </c>
      <c r="D8523" s="55">
        <v>0</v>
      </c>
      <c r="E8523" s="55">
        <v>0</v>
      </c>
      <c r="F8523" s="55">
        <v>0</v>
      </c>
      <c r="G8523" s="55">
        <v>0</v>
      </c>
      <c r="H8523" s="55">
        <v>0</v>
      </c>
      <c r="I8523" s="55">
        <v>0</v>
      </c>
      <c r="J8523" s="55">
        <v>0</v>
      </c>
      <c r="K8523" s="55">
        <v>6331659.9071410047</v>
      </c>
      <c r="L8523" s="55">
        <v>0</v>
      </c>
      <c r="M8523" s="56">
        <v>6331659.9071410047</v>
      </c>
    </row>
    <row r="8524" spans="1:13" x14ac:dyDescent="0.4">
      <c r="A8524" s="51"/>
      <c r="B8524" s="52">
        <v>8506</v>
      </c>
      <c r="C8524" s="52">
        <v>0</v>
      </c>
      <c r="D8524" s="52">
        <v>0</v>
      </c>
      <c r="E8524" s="52">
        <v>11356753.385295045</v>
      </c>
      <c r="F8524" s="52">
        <v>0</v>
      </c>
      <c r="G8524" s="52">
        <v>0</v>
      </c>
      <c r="H8524" s="52">
        <v>0</v>
      </c>
      <c r="I8524" s="52">
        <v>0</v>
      </c>
      <c r="J8524" s="52">
        <v>0</v>
      </c>
      <c r="K8524" s="52">
        <v>6940508.0051518949</v>
      </c>
      <c r="L8524" s="52">
        <v>7295743.8286715169</v>
      </c>
      <c r="M8524" s="53">
        <v>25593005.219118457</v>
      </c>
    </row>
    <row r="8525" spans="1:13" x14ac:dyDescent="0.4">
      <c r="A8525" s="54"/>
      <c r="B8525" s="55">
        <v>8507</v>
      </c>
      <c r="C8525" s="55">
        <v>0</v>
      </c>
      <c r="D8525" s="55">
        <v>0</v>
      </c>
      <c r="E8525" s="55">
        <v>0</v>
      </c>
      <c r="F8525" s="55">
        <v>0</v>
      </c>
      <c r="G8525" s="55">
        <v>22074362.301325697</v>
      </c>
      <c r="H8525" s="55">
        <v>23339175.931286156</v>
      </c>
      <c r="I8525" s="55">
        <v>0</v>
      </c>
      <c r="J8525" s="55">
        <v>0</v>
      </c>
      <c r="K8525" s="55">
        <v>0</v>
      </c>
      <c r="L8525" s="55">
        <v>0</v>
      </c>
      <c r="M8525" s="56">
        <v>45413538.23261185</v>
      </c>
    </row>
    <row r="8526" spans="1:13" x14ac:dyDescent="0.4">
      <c r="A8526" s="51"/>
      <c r="B8526" s="52">
        <v>8508</v>
      </c>
      <c r="C8526" s="52">
        <v>0</v>
      </c>
      <c r="D8526" s="52">
        <v>0</v>
      </c>
      <c r="E8526" s="52">
        <v>0</v>
      </c>
      <c r="F8526" s="52">
        <v>0</v>
      </c>
      <c r="G8526" s="52">
        <v>0</v>
      </c>
      <c r="H8526" s="52">
        <v>0</v>
      </c>
      <c r="I8526" s="52">
        <v>0</v>
      </c>
      <c r="J8526" s="52">
        <v>0</v>
      </c>
      <c r="K8526" s="52">
        <v>8783034.261162186</v>
      </c>
      <c r="L8526" s="52">
        <v>0</v>
      </c>
      <c r="M8526" s="53">
        <v>8783034.261162186</v>
      </c>
    </row>
    <row r="8527" spans="1:13" x14ac:dyDescent="0.4">
      <c r="A8527" s="54"/>
      <c r="B8527" s="55">
        <v>8509</v>
      </c>
      <c r="C8527" s="55">
        <v>0</v>
      </c>
      <c r="D8527" s="55">
        <v>0</v>
      </c>
      <c r="E8527" s="55">
        <v>0</v>
      </c>
      <c r="F8527" s="55">
        <v>0</v>
      </c>
      <c r="G8527" s="55">
        <v>0</v>
      </c>
      <c r="H8527" s="55">
        <v>0</v>
      </c>
      <c r="I8527" s="55">
        <v>0</v>
      </c>
      <c r="J8527" s="55">
        <v>0</v>
      </c>
      <c r="K8527" s="55">
        <v>0</v>
      </c>
      <c r="L8527" s="55">
        <v>0</v>
      </c>
      <c r="M8527" s="56">
        <v>14602542.041465351</v>
      </c>
    </row>
    <row r="8528" spans="1:13" x14ac:dyDescent="0.4">
      <c r="A8528" s="51"/>
      <c r="B8528" s="52">
        <v>8510</v>
      </c>
      <c r="C8528" s="52">
        <v>238501882.06417811</v>
      </c>
      <c r="D8528" s="52">
        <v>42410607.776036903</v>
      </c>
      <c r="E8528" s="52">
        <v>0</v>
      </c>
      <c r="F8528" s="52">
        <v>0</v>
      </c>
      <c r="G8528" s="52">
        <v>0</v>
      </c>
      <c r="H8528" s="52">
        <v>0</v>
      </c>
      <c r="I8528" s="52">
        <v>0</v>
      </c>
      <c r="J8528" s="52">
        <v>0</v>
      </c>
      <c r="K8528" s="52">
        <v>0</v>
      </c>
      <c r="L8528" s="52">
        <v>0</v>
      </c>
      <c r="M8528" s="53">
        <v>280912489.84021503</v>
      </c>
    </row>
    <row r="8529" spans="1:13" x14ac:dyDescent="0.4">
      <c r="A8529" s="54"/>
      <c r="B8529" s="55">
        <v>8511</v>
      </c>
      <c r="C8529" s="55">
        <v>0</v>
      </c>
      <c r="D8529" s="55">
        <v>0</v>
      </c>
      <c r="E8529" s="55">
        <v>0</v>
      </c>
      <c r="F8529" s="55">
        <v>0</v>
      </c>
      <c r="G8529" s="55">
        <v>0</v>
      </c>
      <c r="H8529" s="55">
        <v>0</v>
      </c>
      <c r="I8529" s="55">
        <v>0</v>
      </c>
      <c r="J8529" s="55">
        <v>0</v>
      </c>
      <c r="K8529" s="55">
        <v>0</v>
      </c>
      <c r="L8529" s="55">
        <v>0</v>
      </c>
      <c r="M8529" s="56">
        <v>0</v>
      </c>
    </row>
    <row r="8530" spans="1:13" x14ac:dyDescent="0.4">
      <c r="A8530" s="51"/>
      <c r="B8530" s="52">
        <v>8512</v>
      </c>
      <c r="C8530" s="52">
        <v>0</v>
      </c>
      <c r="D8530" s="52">
        <v>0</v>
      </c>
      <c r="E8530" s="52">
        <v>0</v>
      </c>
      <c r="F8530" s="52">
        <v>0</v>
      </c>
      <c r="G8530" s="52">
        <v>0</v>
      </c>
      <c r="H8530" s="52">
        <v>0</v>
      </c>
      <c r="I8530" s="52">
        <v>0</v>
      </c>
      <c r="J8530" s="52">
        <v>0</v>
      </c>
      <c r="K8530" s="52">
        <v>0</v>
      </c>
      <c r="L8530" s="52">
        <v>0</v>
      </c>
      <c r="M8530" s="53">
        <v>0</v>
      </c>
    </row>
    <row r="8531" spans="1:13" x14ac:dyDescent="0.4">
      <c r="A8531" s="54"/>
      <c r="B8531" s="55">
        <v>8513</v>
      </c>
      <c r="C8531" s="55">
        <v>0</v>
      </c>
      <c r="D8531" s="55">
        <v>0</v>
      </c>
      <c r="E8531" s="55">
        <v>0</v>
      </c>
      <c r="F8531" s="55">
        <v>0</v>
      </c>
      <c r="G8531" s="55">
        <v>0</v>
      </c>
      <c r="H8531" s="55">
        <v>0</v>
      </c>
      <c r="I8531" s="55">
        <v>0</v>
      </c>
      <c r="J8531" s="55">
        <v>0</v>
      </c>
      <c r="K8531" s="55">
        <v>0</v>
      </c>
      <c r="L8531" s="55">
        <v>0</v>
      </c>
      <c r="M8531" s="56">
        <v>0</v>
      </c>
    </row>
    <row r="8532" spans="1:13" x14ac:dyDescent="0.4">
      <c r="A8532" s="51"/>
      <c r="B8532" s="52">
        <v>8514</v>
      </c>
      <c r="C8532" s="52">
        <v>0</v>
      </c>
      <c r="D8532" s="52">
        <v>0</v>
      </c>
      <c r="E8532" s="52">
        <v>0</v>
      </c>
      <c r="F8532" s="52">
        <v>42383432.551077411</v>
      </c>
      <c r="G8532" s="52">
        <v>0</v>
      </c>
      <c r="H8532" s="52">
        <v>0</v>
      </c>
      <c r="I8532" s="52">
        <v>0</v>
      </c>
      <c r="J8532" s="52">
        <v>0</v>
      </c>
      <c r="K8532" s="52">
        <v>10222708.101675345</v>
      </c>
      <c r="L8532" s="52">
        <v>0</v>
      </c>
      <c r="M8532" s="53">
        <v>52606140.652752757</v>
      </c>
    </row>
    <row r="8533" spans="1:13" x14ac:dyDescent="0.4">
      <c r="A8533" s="54"/>
      <c r="B8533" s="55">
        <v>8515</v>
      </c>
      <c r="C8533" s="55">
        <v>0</v>
      </c>
      <c r="D8533" s="55">
        <v>0</v>
      </c>
      <c r="E8533" s="55">
        <v>6705095.9934879541</v>
      </c>
      <c r="F8533" s="55">
        <v>6489141.9906093664</v>
      </c>
      <c r="G8533" s="55">
        <v>42181184.585871533</v>
      </c>
      <c r="H8533" s="55">
        <v>0</v>
      </c>
      <c r="I8533" s="55">
        <v>0</v>
      </c>
      <c r="J8533" s="55">
        <v>0</v>
      </c>
      <c r="K8533" s="55">
        <v>0</v>
      </c>
      <c r="L8533" s="55">
        <v>0</v>
      </c>
      <c r="M8533" s="56">
        <v>55375422.569968849</v>
      </c>
    </row>
    <row r="8534" spans="1:13" x14ac:dyDescent="0.4">
      <c r="A8534" s="51"/>
      <c r="B8534" s="52">
        <v>8516</v>
      </c>
      <c r="C8534" s="52">
        <v>0</v>
      </c>
      <c r="D8534" s="52">
        <v>7115286.9426410366</v>
      </c>
      <c r="E8534" s="52">
        <v>5975402.9982799049</v>
      </c>
      <c r="F8534" s="52">
        <v>0</v>
      </c>
      <c r="G8534" s="52">
        <v>0</v>
      </c>
      <c r="H8534" s="52">
        <v>0</v>
      </c>
      <c r="I8534" s="52">
        <v>0</v>
      </c>
      <c r="J8534" s="52">
        <v>0</v>
      </c>
      <c r="K8534" s="52">
        <v>0</v>
      </c>
      <c r="L8534" s="52">
        <v>0</v>
      </c>
      <c r="M8534" s="53">
        <v>13090689.940920942</v>
      </c>
    </row>
    <row r="8535" spans="1:13" x14ac:dyDescent="0.4">
      <c r="A8535" s="54"/>
      <c r="B8535" s="55">
        <v>8517</v>
      </c>
      <c r="C8535" s="55">
        <v>0</v>
      </c>
      <c r="D8535" s="55">
        <v>0</v>
      </c>
      <c r="E8535" s="55">
        <v>0</v>
      </c>
      <c r="F8535" s="55">
        <v>0</v>
      </c>
      <c r="G8535" s="55">
        <v>8641489.014242515</v>
      </c>
      <c r="H8535" s="55">
        <v>0</v>
      </c>
      <c r="I8535" s="55">
        <v>0</v>
      </c>
      <c r="J8535" s="55">
        <v>0</v>
      </c>
      <c r="K8535" s="55">
        <v>232908421.01563555</v>
      </c>
      <c r="L8535" s="55">
        <v>0</v>
      </c>
      <c r="M8535" s="56">
        <v>241549910.02987808</v>
      </c>
    </row>
    <row r="8536" spans="1:13" x14ac:dyDescent="0.4">
      <c r="A8536" s="51"/>
      <c r="B8536" s="52">
        <v>8518</v>
      </c>
      <c r="C8536" s="52">
        <v>0</v>
      </c>
      <c r="D8536" s="52">
        <v>0</v>
      </c>
      <c r="E8536" s="52">
        <v>0</v>
      </c>
      <c r="F8536" s="52">
        <v>178803403.23813403</v>
      </c>
      <c r="G8536" s="52">
        <v>0</v>
      </c>
      <c r="H8536" s="52">
        <v>0</v>
      </c>
      <c r="I8536" s="52">
        <v>0</v>
      </c>
      <c r="J8536" s="52">
        <v>0</v>
      </c>
      <c r="K8536" s="52">
        <v>0</v>
      </c>
      <c r="L8536" s="52">
        <v>0</v>
      </c>
      <c r="M8536" s="53">
        <v>178803403.23813403</v>
      </c>
    </row>
    <row r="8537" spans="1:13" x14ac:dyDescent="0.4">
      <c r="A8537" s="54"/>
      <c r="B8537" s="55">
        <v>8519</v>
      </c>
      <c r="C8537" s="55">
        <v>0</v>
      </c>
      <c r="D8537" s="55">
        <v>0</v>
      </c>
      <c r="E8537" s="55">
        <v>0</v>
      </c>
      <c r="F8537" s="55">
        <v>0</v>
      </c>
      <c r="G8537" s="55">
        <v>0</v>
      </c>
      <c r="H8537" s="55">
        <v>0</v>
      </c>
      <c r="I8537" s="55">
        <v>0</v>
      </c>
      <c r="J8537" s="55">
        <v>0</v>
      </c>
      <c r="K8537" s="55">
        <v>0</v>
      </c>
      <c r="L8537" s="55">
        <v>0</v>
      </c>
      <c r="M8537" s="56">
        <v>0</v>
      </c>
    </row>
    <row r="8538" spans="1:13" x14ac:dyDescent="0.4">
      <c r="A8538" s="51"/>
      <c r="B8538" s="52">
        <v>8520</v>
      </c>
      <c r="C8538" s="52">
        <v>0</v>
      </c>
      <c r="D8538" s="52">
        <v>0</v>
      </c>
      <c r="E8538" s="52">
        <v>0</v>
      </c>
      <c r="F8538" s="52">
        <v>0</v>
      </c>
      <c r="G8538" s="52">
        <v>0</v>
      </c>
      <c r="H8538" s="52">
        <v>0</v>
      </c>
      <c r="I8538" s="52">
        <v>0</v>
      </c>
      <c r="J8538" s="52">
        <v>0</v>
      </c>
      <c r="K8538" s="52">
        <v>0</v>
      </c>
      <c r="L8538" s="52">
        <v>0</v>
      </c>
      <c r="M8538" s="53">
        <v>0</v>
      </c>
    </row>
    <row r="8539" spans="1:13" x14ac:dyDescent="0.4">
      <c r="A8539" s="54"/>
      <c r="B8539" s="55">
        <v>8521</v>
      </c>
      <c r="C8539" s="55">
        <v>5932750.2489976641</v>
      </c>
      <c r="D8539" s="55">
        <v>0</v>
      </c>
      <c r="E8539" s="55">
        <v>9322985.0636890326</v>
      </c>
      <c r="F8539" s="55">
        <v>0</v>
      </c>
      <c r="G8539" s="55">
        <v>0</v>
      </c>
      <c r="H8539" s="55">
        <v>10052154.527653797</v>
      </c>
      <c r="I8539" s="55">
        <v>0</v>
      </c>
      <c r="J8539" s="55">
        <v>0</v>
      </c>
      <c r="K8539" s="55">
        <v>0</v>
      </c>
      <c r="L8539" s="55">
        <v>0</v>
      </c>
      <c r="M8539" s="56">
        <v>25307889.840340495</v>
      </c>
    </row>
    <row r="8540" spans="1:13" x14ac:dyDescent="0.4">
      <c r="A8540" s="51"/>
      <c r="B8540" s="52">
        <v>8522</v>
      </c>
      <c r="C8540" s="52">
        <v>0</v>
      </c>
      <c r="D8540" s="52">
        <v>0</v>
      </c>
      <c r="E8540" s="52">
        <v>0</v>
      </c>
      <c r="F8540" s="52">
        <v>0</v>
      </c>
      <c r="G8540" s="52">
        <v>0</v>
      </c>
      <c r="H8540" s="52">
        <v>0</v>
      </c>
      <c r="I8540" s="52">
        <v>0</v>
      </c>
      <c r="J8540" s="52">
        <v>0</v>
      </c>
      <c r="K8540" s="52">
        <v>0</v>
      </c>
      <c r="L8540" s="52">
        <v>0</v>
      </c>
      <c r="M8540" s="53">
        <v>286907646375.89301</v>
      </c>
    </row>
    <row r="8541" spans="1:13" x14ac:dyDescent="0.4">
      <c r="A8541" s="54"/>
      <c r="B8541" s="55">
        <v>8523</v>
      </c>
      <c r="C8541" s="55">
        <v>0</v>
      </c>
      <c r="D8541" s="55">
        <v>0</v>
      </c>
      <c r="E8541" s="55">
        <v>0</v>
      </c>
      <c r="F8541" s="55">
        <v>0</v>
      </c>
      <c r="G8541" s="55">
        <v>0</v>
      </c>
      <c r="H8541" s="55">
        <v>0</v>
      </c>
      <c r="I8541" s="55">
        <v>0</v>
      </c>
      <c r="J8541" s="55">
        <v>0</v>
      </c>
      <c r="K8541" s="55">
        <v>0</v>
      </c>
      <c r="L8541" s="55">
        <v>0</v>
      </c>
      <c r="M8541" s="56">
        <v>0</v>
      </c>
    </row>
    <row r="8542" spans="1:13" x14ac:dyDescent="0.4">
      <c r="A8542" s="51"/>
      <c r="B8542" s="52">
        <v>8524</v>
      </c>
      <c r="C8542" s="52">
        <v>0</v>
      </c>
      <c r="D8542" s="52">
        <v>0</v>
      </c>
      <c r="E8542" s="52">
        <v>6636870.4115497638</v>
      </c>
      <c r="F8542" s="52">
        <v>0</v>
      </c>
      <c r="G8542" s="52">
        <v>0</v>
      </c>
      <c r="H8542" s="52">
        <v>0</v>
      </c>
      <c r="I8542" s="52">
        <v>0</v>
      </c>
      <c r="J8542" s="52">
        <v>0</v>
      </c>
      <c r="K8542" s="52">
        <v>0</v>
      </c>
      <c r="L8542" s="52">
        <v>0</v>
      </c>
      <c r="M8542" s="53">
        <v>17522210.153622657</v>
      </c>
    </row>
    <row r="8543" spans="1:13" x14ac:dyDescent="0.4">
      <c r="A8543" s="54"/>
      <c r="B8543" s="55">
        <v>8525</v>
      </c>
      <c r="C8543" s="55">
        <v>0</v>
      </c>
      <c r="D8543" s="55">
        <v>83682022.866641685</v>
      </c>
      <c r="E8543" s="55">
        <v>0</v>
      </c>
      <c r="F8543" s="55">
        <v>0</v>
      </c>
      <c r="G8543" s="55">
        <v>0</v>
      </c>
      <c r="H8543" s="55">
        <v>0</v>
      </c>
      <c r="I8543" s="55">
        <v>0</v>
      </c>
      <c r="J8543" s="55">
        <v>0</v>
      </c>
      <c r="K8543" s="55">
        <v>0</v>
      </c>
      <c r="L8543" s="55">
        <v>0</v>
      </c>
      <c r="M8543" s="56">
        <v>83682022.866641685</v>
      </c>
    </row>
    <row r="8544" spans="1:13" x14ac:dyDescent="0.4">
      <c r="A8544" s="51"/>
      <c r="B8544" s="52">
        <v>8526</v>
      </c>
      <c r="C8544" s="52">
        <v>0</v>
      </c>
      <c r="D8544" s="52">
        <v>0</v>
      </c>
      <c r="E8544" s="52">
        <v>0</v>
      </c>
      <c r="F8544" s="52">
        <v>0</v>
      </c>
      <c r="G8544" s="52">
        <v>0</v>
      </c>
      <c r="H8544" s="52">
        <v>0</v>
      </c>
      <c r="I8544" s="52">
        <v>7946888.8167055538</v>
      </c>
      <c r="J8544" s="52">
        <v>0</v>
      </c>
      <c r="K8544" s="52">
        <v>0</v>
      </c>
      <c r="L8544" s="52">
        <v>0</v>
      </c>
      <c r="M8544" s="53">
        <v>7946888.8167055538</v>
      </c>
    </row>
    <row r="8545" spans="1:13" x14ac:dyDescent="0.4">
      <c r="A8545" s="54"/>
      <c r="B8545" s="55">
        <v>8527</v>
      </c>
      <c r="C8545" s="55">
        <v>0</v>
      </c>
      <c r="D8545" s="55">
        <v>0</v>
      </c>
      <c r="E8545" s="55">
        <v>0</v>
      </c>
      <c r="F8545" s="55">
        <v>0</v>
      </c>
      <c r="G8545" s="55">
        <v>10453667.461234588</v>
      </c>
      <c r="H8545" s="55">
        <v>0</v>
      </c>
      <c r="I8545" s="55">
        <v>0</v>
      </c>
      <c r="J8545" s="55">
        <v>0</v>
      </c>
      <c r="K8545" s="55">
        <v>0</v>
      </c>
      <c r="L8545" s="55">
        <v>0</v>
      </c>
      <c r="M8545" s="56">
        <v>10453667.461234588</v>
      </c>
    </row>
    <row r="8546" spans="1:13" x14ac:dyDescent="0.4">
      <c r="A8546" s="51"/>
      <c r="B8546" s="52">
        <v>8528</v>
      </c>
      <c r="C8546" s="52">
        <v>0</v>
      </c>
      <c r="D8546" s="52">
        <v>0</v>
      </c>
      <c r="E8546" s="52">
        <v>10664565.218909005</v>
      </c>
      <c r="F8546" s="52">
        <v>0</v>
      </c>
      <c r="G8546" s="52">
        <v>0</v>
      </c>
      <c r="H8546" s="52">
        <v>0</v>
      </c>
      <c r="I8546" s="52">
        <v>0</v>
      </c>
      <c r="J8546" s="52">
        <v>0</v>
      </c>
      <c r="K8546" s="52">
        <v>5866968.1626553535</v>
      </c>
      <c r="L8546" s="52">
        <v>0</v>
      </c>
      <c r="M8546" s="53">
        <v>16531533.381564356</v>
      </c>
    </row>
    <row r="8547" spans="1:13" x14ac:dyDescent="0.4">
      <c r="A8547" s="54"/>
      <c r="B8547" s="55">
        <v>8529</v>
      </c>
      <c r="C8547" s="55">
        <v>0</v>
      </c>
      <c r="D8547" s="55">
        <v>6720218.8308793027</v>
      </c>
      <c r="E8547" s="55">
        <v>0</v>
      </c>
      <c r="F8547" s="55">
        <v>0</v>
      </c>
      <c r="G8547" s="55">
        <v>0</v>
      </c>
      <c r="H8547" s="55">
        <v>0</v>
      </c>
      <c r="I8547" s="55">
        <v>0</v>
      </c>
      <c r="J8547" s="55">
        <v>0</v>
      </c>
      <c r="K8547" s="55">
        <v>0</v>
      </c>
      <c r="L8547" s="55">
        <v>0</v>
      </c>
      <c r="M8547" s="56">
        <v>6720218.8308793027</v>
      </c>
    </row>
    <row r="8548" spans="1:13" x14ac:dyDescent="0.4">
      <c r="A8548" s="51"/>
      <c r="B8548" s="52">
        <v>8530</v>
      </c>
      <c r="C8548" s="52">
        <v>608806899.32464445</v>
      </c>
      <c r="D8548" s="52">
        <v>0</v>
      </c>
      <c r="E8548" s="52">
        <v>0</v>
      </c>
      <c r="F8548" s="52">
        <v>0</v>
      </c>
      <c r="G8548" s="52">
        <v>0</v>
      </c>
      <c r="H8548" s="52">
        <v>0</v>
      </c>
      <c r="I8548" s="52">
        <v>0</v>
      </c>
      <c r="J8548" s="52">
        <v>0</v>
      </c>
      <c r="K8548" s="52">
        <v>0</v>
      </c>
      <c r="L8548" s="52">
        <v>28076847.353732795</v>
      </c>
      <c r="M8548" s="53">
        <v>636883746.67837727</v>
      </c>
    </row>
    <row r="8549" spans="1:13" x14ac:dyDescent="0.4">
      <c r="A8549" s="54"/>
      <c r="B8549" s="55">
        <v>8531</v>
      </c>
      <c r="C8549" s="55">
        <v>0</v>
      </c>
      <c r="D8549" s="55">
        <v>0</v>
      </c>
      <c r="E8549" s="55">
        <v>0</v>
      </c>
      <c r="F8549" s="55">
        <v>0</v>
      </c>
      <c r="G8549" s="55">
        <v>0</v>
      </c>
      <c r="H8549" s="55">
        <v>0</v>
      </c>
      <c r="I8549" s="55">
        <v>0</v>
      </c>
      <c r="J8549" s="55">
        <v>0</v>
      </c>
      <c r="K8549" s="55">
        <v>211351950.11335757</v>
      </c>
      <c r="L8549" s="55">
        <v>0</v>
      </c>
      <c r="M8549" s="56">
        <v>211351950.11335757</v>
      </c>
    </row>
    <row r="8550" spans="1:13" x14ac:dyDescent="0.4">
      <c r="A8550" s="51"/>
      <c r="B8550" s="52">
        <v>8532</v>
      </c>
      <c r="C8550" s="52">
        <v>0</v>
      </c>
      <c r="D8550" s="52">
        <v>0</v>
      </c>
      <c r="E8550" s="52">
        <v>0</v>
      </c>
      <c r="F8550" s="52">
        <v>0</v>
      </c>
      <c r="G8550" s="52">
        <v>23014037.104777846</v>
      </c>
      <c r="H8550" s="52">
        <v>0</v>
      </c>
      <c r="I8550" s="52">
        <v>0</v>
      </c>
      <c r="J8550" s="52">
        <v>0</v>
      </c>
      <c r="K8550" s="52">
        <v>0</v>
      </c>
      <c r="L8550" s="52">
        <v>0</v>
      </c>
      <c r="M8550" s="53">
        <v>23014037.104777846</v>
      </c>
    </row>
    <row r="8551" spans="1:13" x14ac:dyDescent="0.4">
      <c r="A8551" s="54"/>
      <c r="B8551" s="55">
        <v>8533</v>
      </c>
      <c r="C8551" s="55">
        <v>0</v>
      </c>
      <c r="D8551" s="55">
        <v>0</v>
      </c>
      <c r="E8551" s="55">
        <v>0</v>
      </c>
      <c r="F8551" s="55">
        <v>0</v>
      </c>
      <c r="G8551" s="55">
        <v>0</v>
      </c>
      <c r="H8551" s="55">
        <v>0</v>
      </c>
      <c r="I8551" s="55">
        <v>0</v>
      </c>
      <c r="J8551" s="55">
        <v>221066162.26292172</v>
      </c>
      <c r="K8551" s="55">
        <v>0</v>
      </c>
      <c r="L8551" s="55">
        <v>0</v>
      </c>
      <c r="M8551" s="56">
        <v>0</v>
      </c>
    </row>
    <row r="8552" spans="1:13" x14ac:dyDescent="0.4">
      <c r="A8552" s="51"/>
      <c r="B8552" s="52">
        <v>8534</v>
      </c>
      <c r="C8552" s="52">
        <v>0</v>
      </c>
      <c r="D8552" s="52">
        <v>0</v>
      </c>
      <c r="E8552" s="52">
        <v>0</v>
      </c>
      <c r="F8552" s="52">
        <v>0</v>
      </c>
      <c r="G8552" s="52">
        <v>0</v>
      </c>
      <c r="H8552" s="52">
        <v>0</v>
      </c>
      <c r="I8552" s="52">
        <v>0</v>
      </c>
      <c r="J8552" s="52">
        <v>0</v>
      </c>
      <c r="K8552" s="52">
        <v>16806096.712220117</v>
      </c>
      <c r="L8552" s="52">
        <v>0</v>
      </c>
      <c r="M8552" s="53">
        <v>16806096.712220117</v>
      </c>
    </row>
    <row r="8553" spans="1:13" x14ac:dyDescent="0.4">
      <c r="A8553" s="54"/>
      <c r="B8553" s="55">
        <v>8535</v>
      </c>
      <c r="C8553" s="55">
        <v>0</v>
      </c>
      <c r="D8553" s="55">
        <v>0</v>
      </c>
      <c r="E8553" s="55">
        <v>0</v>
      </c>
      <c r="F8553" s="55">
        <v>0</v>
      </c>
      <c r="G8553" s="55">
        <v>0</v>
      </c>
      <c r="H8553" s="55">
        <v>0</v>
      </c>
      <c r="I8553" s="55">
        <v>0</v>
      </c>
      <c r="J8553" s="55">
        <v>0</v>
      </c>
      <c r="K8553" s="55">
        <v>0</v>
      </c>
      <c r="L8553" s="55">
        <v>0</v>
      </c>
      <c r="M8553" s="56">
        <v>0</v>
      </c>
    </row>
    <row r="8554" spans="1:13" x14ac:dyDescent="0.4">
      <c r="A8554" s="51"/>
      <c r="B8554" s="52">
        <v>8536</v>
      </c>
      <c r="C8554" s="52">
        <v>0</v>
      </c>
      <c r="D8554" s="52">
        <v>0</v>
      </c>
      <c r="E8554" s="52">
        <v>0</v>
      </c>
      <c r="F8554" s="52">
        <v>0</v>
      </c>
      <c r="G8554" s="52">
        <v>0</v>
      </c>
      <c r="H8554" s="52">
        <v>0</v>
      </c>
      <c r="I8554" s="52">
        <v>0</v>
      </c>
      <c r="J8554" s="52">
        <v>0</v>
      </c>
      <c r="K8554" s="52">
        <v>0</v>
      </c>
      <c r="L8554" s="52">
        <v>0</v>
      </c>
      <c r="M8554" s="53">
        <v>0</v>
      </c>
    </row>
    <row r="8555" spans="1:13" x14ac:dyDescent="0.4">
      <c r="A8555" s="54"/>
      <c r="B8555" s="55">
        <v>8537</v>
      </c>
      <c r="C8555" s="55">
        <v>0</v>
      </c>
      <c r="D8555" s="55">
        <v>7473105.3181494623</v>
      </c>
      <c r="E8555" s="55">
        <v>0</v>
      </c>
      <c r="F8555" s="55">
        <v>0</v>
      </c>
      <c r="G8555" s="55">
        <v>0</v>
      </c>
      <c r="H8555" s="55">
        <v>0</v>
      </c>
      <c r="I8555" s="55">
        <v>6960802.4191653971</v>
      </c>
      <c r="J8555" s="55">
        <v>0</v>
      </c>
      <c r="K8555" s="55">
        <v>0</v>
      </c>
      <c r="L8555" s="55">
        <v>0</v>
      </c>
      <c r="M8555" s="56">
        <v>14433907.737314859</v>
      </c>
    </row>
    <row r="8556" spans="1:13" x14ac:dyDescent="0.4">
      <c r="A8556" s="51"/>
      <c r="B8556" s="52">
        <v>8538</v>
      </c>
      <c r="C8556" s="52">
        <v>0</v>
      </c>
      <c r="D8556" s="52">
        <v>0</v>
      </c>
      <c r="E8556" s="52">
        <v>0</v>
      </c>
      <c r="F8556" s="52">
        <v>0</v>
      </c>
      <c r="G8556" s="52">
        <v>0</v>
      </c>
      <c r="H8556" s="52">
        <v>6267418.7001776407</v>
      </c>
      <c r="I8556" s="52">
        <v>0</v>
      </c>
      <c r="J8556" s="52">
        <v>0</v>
      </c>
      <c r="K8556" s="52">
        <v>17856941.097598884</v>
      </c>
      <c r="L8556" s="52">
        <v>7375515.8518027859</v>
      </c>
      <c r="M8556" s="53">
        <v>31499875.649579309</v>
      </c>
    </row>
    <row r="8557" spans="1:13" x14ac:dyDescent="0.4">
      <c r="A8557" s="54"/>
      <c r="B8557" s="55">
        <v>8539</v>
      </c>
      <c r="C8557" s="55">
        <v>0</v>
      </c>
      <c r="D8557" s="55">
        <v>0</v>
      </c>
      <c r="E8557" s="55">
        <v>6921605.4115392203</v>
      </c>
      <c r="F8557" s="55">
        <v>0</v>
      </c>
      <c r="G8557" s="55">
        <v>0</v>
      </c>
      <c r="H8557" s="55">
        <v>0</v>
      </c>
      <c r="I8557" s="55">
        <v>0</v>
      </c>
      <c r="J8557" s="55">
        <v>0</v>
      </c>
      <c r="K8557" s="55">
        <v>0</v>
      </c>
      <c r="L8557" s="55">
        <v>0</v>
      </c>
      <c r="M8557" s="56">
        <v>6921605.4115392203</v>
      </c>
    </row>
    <row r="8558" spans="1:13" x14ac:dyDescent="0.4">
      <c r="A8558" s="51"/>
      <c r="B8558" s="52">
        <v>8540</v>
      </c>
      <c r="C8558" s="52">
        <v>0</v>
      </c>
      <c r="D8558" s="52">
        <v>0</v>
      </c>
      <c r="E8558" s="52">
        <v>0</v>
      </c>
      <c r="F8558" s="52">
        <v>11881853.226199524</v>
      </c>
      <c r="G8558" s="52">
        <v>0</v>
      </c>
      <c r="H8558" s="52">
        <v>0</v>
      </c>
      <c r="I8558" s="52">
        <v>0</v>
      </c>
      <c r="J8558" s="52">
        <v>0</v>
      </c>
      <c r="K8558" s="52">
        <v>0</v>
      </c>
      <c r="L8558" s="52">
        <v>6541762.9769446943</v>
      </c>
      <c r="M8558" s="53">
        <v>18423616.203144215</v>
      </c>
    </row>
    <row r="8559" spans="1:13" x14ac:dyDescent="0.4">
      <c r="A8559" s="54"/>
      <c r="B8559" s="55">
        <v>8541</v>
      </c>
      <c r="C8559" s="55">
        <v>8038753.3815474669</v>
      </c>
      <c r="D8559" s="55">
        <v>0</v>
      </c>
      <c r="E8559" s="55">
        <v>0</v>
      </c>
      <c r="F8559" s="55">
        <v>0</v>
      </c>
      <c r="G8559" s="55">
        <v>0</v>
      </c>
      <c r="H8559" s="55">
        <v>0</v>
      </c>
      <c r="I8559" s="55">
        <v>0</v>
      </c>
      <c r="J8559" s="55">
        <v>0</v>
      </c>
      <c r="K8559" s="55">
        <v>0</v>
      </c>
      <c r="L8559" s="55">
        <v>0</v>
      </c>
      <c r="M8559" s="56">
        <v>8038753.3815474669</v>
      </c>
    </row>
    <row r="8560" spans="1:13" x14ac:dyDescent="0.4">
      <c r="A8560" s="51"/>
      <c r="B8560" s="52">
        <v>8542</v>
      </c>
      <c r="C8560" s="52">
        <v>0</v>
      </c>
      <c r="D8560" s="52">
        <v>0</v>
      </c>
      <c r="E8560" s="52">
        <v>0</v>
      </c>
      <c r="F8560" s="52">
        <v>14970612.599441521</v>
      </c>
      <c r="G8560" s="52">
        <v>0</v>
      </c>
      <c r="H8560" s="52">
        <v>18581562.550636224</v>
      </c>
      <c r="I8560" s="52">
        <v>0</v>
      </c>
      <c r="J8560" s="52">
        <v>0</v>
      </c>
      <c r="K8560" s="52">
        <v>0</v>
      </c>
      <c r="L8560" s="52">
        <v>0</v>
      </c>
      <c r="M8560" s="53">
        <v>33552175.150077745</v>
      </c>
    </row>
    <row r="8561" spans="1:13" x14ac:dyDescent="0.4">
      <c r="A8561" s="54"/>
      <c r="B8561" s="55">
        <v>8543</v>
      </c>
      <c r="C8561" s="55">
        <v>0</v>
      </c>
      <c r="D8561" s="55">
        <v>13700743.841751341</v>
      </c>
      <c r="E8561" s="55">
        <v>0</v>
      </c>
      <c r="F8561" s="55">
        <v>0</v>
      </c>
      <c r="G8561" s="55">
        <v>0</v>
      </c>
      <c r="H8561" s="55">
        <v>0</v>
      </c>
      <c r="I8561" s="55">
        <v>0</v>
      </c>
      <c r="J8561" s="55">
        <v>0</v>
      </c>
      <c r="K8561" s="55">
        <v>0</v>
      </c>
      <c r="L8561" s="55">
        <v>0</v>
      </c>
      <c r="M8561" s="56">
        <v>13700743.841751341</v>
      </c>
    </row>
    <row r="8562" spans="1:13" x14ac:dyDescent="0.4">
      <c r="A8562" s="51"/>
      <c r="B8562" s="52">
        <v>8544</v>
      </c>
      <c r="C8562" s="52">
        <v>0</v>
      </c>
      <c r="D8562" s="52">
        <v>0</v>
      </c>
      <c r="E8562" s="52">
        <v>0</v>
      </c>
      <c r="F8562" s="52">
        <v>0</v>
      </c>
      <c r="G8562" s="52">
        <v>0</v>
      </c>
      <c r="H8562" s="52">
        <v>9072164.0937614236</v>
      </c>
      <c r="I8562" s="52">
        <v>0</v>
      </c>
      <c r="J8562" s="52">
        <v>0</v>
      </c>
      <c r="K8562" s="52">
        <v>0</v>
      </c>
      <c r="L8562" s="52">
        <v>0</v>
      </c>
      <c r="M8562" s="53">
        <v>9072164.0937614236</v>
      </c>
    </row>
    <row r="8563" spans="1:13" x14ac:dyDescent="0.4">
      <c r="A8563" s="54"/>
      <c r="B8563" s="55">
        <v>8545</v>
      </c>
      <c r="C8563" s="55">
        <v>0</v>
      </c>
      <c r="D8563" s="55">
        <v>0</v>
      </c>
      <c r="E8563" s="55">
        <v>0</v>
      </c>
      <c r="F8563" s="55">
        <v>6128752.0047907922</v>
      </c>
      <c r="G8563" s="55">
        <v>0</v>
      </c>
      <c r="H8563" s="55">
        <v>0</v>
      </c>
      <c r="I8563" s="55">
        <v>51346661.506941706</v>
      </c>
      <c r="J8563" s="55">
        <v>0</v>
      </c>
      <c r="K8563" s="55">
        <v>0</v>
      </c>
      <c r="L8563" s="55">
        <v>0</v>
      </c>
      <c r="M8563" s="56">
        <v>57475413.511732496</v>
      </c>
    </row>
    <row r="8564" spans="1:13" x14ac:dyDescent="0.4">
      <c r="A8564" s="51"/>
      <c r="B8564" s="52">
        <v>8546</v>
      </c>
      <c r="C8564" s="52">
        <v>14947576.238980385</v>
      </c>
      <c r="D8564" s="52">
        <v>0</v>
      </c>
      <c r="E8564" s="52">
        <v>0</v>
      </c>
      <c r="F8564" s="52">
        <v>0</v>
      </c>
      <c r="G8564" s="52">
        <v>0</v>
      </c>
      <c r="H8564" s="52">
        <v>0</v>
      </c>
      <c r="I8564" s="52">
        <v>0</v>
      </c>
      <c r="J8564" s="52">
        <v>0</v>
      </c>
      <c r="K8564" s="52">
        <v>0</v>
      </c>
      <c r="L8564" s="52">
        <v>0</v>
      </c>
      <c r="M8564" s="53">
        <v>14947576.238980385</v>
      </c>
    </row>
    <row r="8565" spans="1:13" x14ac:dyDescent="0.4">
      <c r="A8565" s="54"/>
      <c r="B8565" s="55">
        <v>8547</v>
      </c>
      <c r="C8565" s="55">
        <v>0</v>
      </c>
      <c r="D8565" s="55">
        <v>0</v>
      </c>
      <c r="E8565" s="55">
        <v>0</v>
      </c>
      <c r="F8565" s="55">
        <v>0</v>
      </c>
      <c r="G8565" s="55">
        <v>0</v>
      </c>
      <c r="H8565" s="55">
        <v>0</v>
      </c>
      <c r="I8565" s="55">
        <v>0</v>
      </c>
      <c r="J8565" s="55">
        <v>0</v>
      </c>
      <c r="K8565" s="55">
        <v>0</v>
      </c>
      <c r="L8565" s="55">
        <v>0</v>
      </c>
      <c r="M8565" s="56">
        <v>0</v>
      </c>
    </row>
    <row r="8566" spans="1:13" x14ac:dyDescent="0.4">
      <c r="A8566" s="51"/>
      <c r="B8566" s="52">
        <v>8548</v>
      </c>
      <c r="C8566" s="52">
        <v>0</v>
      </c>
      <c r="D8566" s="52">
        <v>0</v>
      </c>
      <c r="E8566" s="52">
        <v>0</v>
      </c>
      <c r="F8566" s="52">
        <v>0</v>
      </c>
      <c r="G8566" s="52">
        <v>0</v>
      </c>
      <c r="H8566" s="52">
        <v>0</v>
      </c>
      <c r="I8566" s="52">
        <v>0</v>
      </c>
      <c r="J8566" s="52">
        <v>0</v>
      </c>
      <c r="K8566" s="52">
        <v>0</v>
      </c>
      <c r="L8566" s="52">
        <v>77062787.777823254</v>
      </c>
      <c r="M8566" s="53">
        <v>77062787.777823254</v>
      </c>
    </row>
    <row r="8567" spans="1:13" x14ac:dyDescent="0.4">
      <c r="A8567" s="54"/>
      <c r="B8567" s="55">
        <v>8549</v>
      </c>
      <c r="C8567" s="55">
        <v>0</v>
      </c>
      <c r="D8567" s="55">
        <v>0</v>
      </c>
      <c r="E8567" s="55">
        <v>0</v>
      </c>
      <c r="F8567" s="55">
        <v>0</v>
      </c>
      <c r="G8567" s="55">
        <v>0</v>
      </c>
      <c r="H8567" s="55">
        <v>0</v>
      </c>
      <c r="I8567" s="55">
        <v>0</v>
      </c>
      <c r="J8567" s="55">
        <v>0</v>
      </c>
      <c r="K8567" s="55">
        <v>0</v>
      </c>
      <c r="L8567" s="55">
        <v>0</v>
      </c>
      <c r="M8567" s="56">
        <v>0</v>
      </c>
    </row>
    <row r="8568" spans="1:13" x14ac:dyDescent="0.4">
      <c r="A8568" s="51"/>
      <c r="B8568" s="52">
        <v>8550</v>
      </c>
      <c r="C8568" s="52">
        <v>0</v>
      </c>
      <c r="D8568" s="52">
        <v>0</v>
      </c>
      <c r="E8568" s="52">
        <v>0</v>
      </c>
      <c r="F8568" s="52">
        <v>7008708.9706609305</v>
      </c>
      <c r="G8568" s="52">
        <v>0</v>
      </c>
      <c r="H8568" s="52">
        <v>0</v>
      </c>
      <c r="I8568" s="52">
        <v>0</v>
      </c>
      <c r="J8568" s="52">
        <v>0</v>
      </c>
      <c r="K8568" s="52">
        <v>0</v>
      </c>
      <c r="L8568" s="52">
        <v>0</v>
      </c>
      <c r="M8568" s="53">
        <v>7008708.9706609305</v>
      </c>
    </row>
    <row r="8569" spans="1:13" x14ac:dyDescent="0.4">
      <c r="A8569" s="54"/>
      <c r="B8569" s="55">
        <v>8551</v>
      </c>
      <c r="C8569" s="55">
        <v>0</v>
      </c>
      <c r="D8569" s="55">
        <v>0</v>
      </c>
      <c r="E8569" s="55">
        <v>0</v>
      </c>
      <c r="F8569" s="55">
        <v>0</v>
      </c>
      <c r="G8569" s="55">
        <v>0</v>
      </c>
      <c r="H8569" s="55">
        <v>0</v>
      </c>
      <c r="I8569" s="55">
        <v>0</v>
      </c>
      <c r="J8569" s="55">
        <v>0</v>
      </c>
      <c r="K8569" s="55">
        <v>0</v>
      </c>
      <c r="L8569" s="55">
        <v>0</v>
      </c>
      <c r="M8569" s="56">
        <v>0</v>
      </c>
    </row>
    <row r="8570" spans="1:13" x14ac:dyDescent="0.4">
      <c r="A8570" s="51"/>
      <c r="B8570" s="52">
        <v>8552</v>
      </c>
      <c r="C8570" s="52">
        <v>0</v>
      </c>
      <c r="D8570" s="52">
        <v>0</v>
      </c>
      <c r="E8570" s="52">
        <v>0</v>
      </c>
      <c r="F8570" s="52">
        <v>0</v>
      </c>
      <c r="G8570" s="52">
        <v>0</v>
      </c>
      <c r="H8570" s="52">
        <v>0</v>
      </c>
      <c r="I8570" s="52">
        <v>0</v>
      </c>
      <c r="J8570" s="52">
        <v>0</v>
      </c>
      <c r="K8570" s="52">
        <v>0</v>
      </c>
      <c r="L8570" s="52">
        <v>0</v>
      </c>
      <c r="M8570" s="53">
        <v>32275770.820735112</v>
      </c>
    </row>
    <row r="8571" spans="1:13" x14ac:dyDescent="0.4">
      <c r="A8571" s="54"/>
      <c r="B8571" s="55">
        <v>8553</v>
      </c>
      <c r="C8571" s="55">
        <v>0</v>
      </c>
      <c r="D8571" s="55">
        <v>0</v>
      </c>
      <c r="E8571" s="55">
        <v>0</v>
      </c>
      <c r="F8571" s="55">
        <v>0</v>
      </c>
      <c r="G8571" s="55">
        <v>0</v>
      </c>
      <c r="H8571" s="55">
        <v>0</v>
      </c>
      <c r="I8571" s="55">
        <v>0</v>
      </c>
      <c r="J8571" s="55">
        <v>94967848.2807028</v>
      </c>
      <c r="K8571" s="55">
        <v>0</v>
      </c>
      <c r="L8571" s="55">
        <v>0</v>
      </c>
      <c r="M8571" s="56">
        <v>5839313.3147440553</v>
      </c>
    </row>
    <row r="8572" spans="1:13" x14ac:dyDescent="0.4">
      <c r="A8572" s="51"/>
      <c r="B8572" s="52">
        <v>8554</v>
      </c>
      <c r="C8572" s="52">
        <v>0</v>
      </c>
      <c r="D8572" s="52">
        <v>0</v>
      </c>
      <c r="E8572" s="52">
        <v>0</v>
      </c>
      <c r="F8572" s="52">
        <v>0</v>
      </c>
      <c r="G8572" s="52">
        <v>0</v>
      </c>
      <c r="H8572" s="52">
        <v>0</v>
      </c>
      <c r="I8572" s="52">
        <v>0</v>
      </c>
      <c r="J8572" s="52">
        <v>0</v>
      </c>
      <c r="K8572" s="52">
        <v>5767278.3290867247</v>
      </c>
      <c r="L8572" s="52">
        <v>0</v>
      </c>
      <c r="M8572" s="53">
        <v>5767278.3290867247</v>
      </c>
    </row>
    <row r="8573" spans="1:13" x14ac:dyDescent="0.4">
      <c r="A8573" s="54"/>
      <c r="B8573" s="55">
        <v>8555</v>
      </c>
      <c r="C8573" s="55">
        <v>0</v>
      </c>
      <c r="D8573" s="55">
        <v>0</v>
      </c>
      <c r="E8573" s="55">
        <v>0</v>
      </c>
      <c r="F8573" s="55">
        <v>0</v>
      </c>
      <c r="G8573" s="55">
        <v>0</v>
      </c>
      <c r="H8573" s="55">
        <v>0</v>
      </c>
      <c r="I8573" s="55">
        <v>0</v>
      </c>
      <c r="J8573" s="55">
        <v>27903489.989962835</v>
      </c>
      <c r="K8573" s="55">
        <v>0</v>
      </c>
      <c r="L8573" s="55">
        <v>0</v>
      </c>
      <c r="M8573" s="56">
        <v>0</v>
      </c>
    </row>
    <row r="8574" spans="1:13" x14ac:dyDescent="0.4">
      <c r="A8574" s="51"/>
      <c r="B8574" s="52">
        <v>8556</v>
      </c>
      <c r="C8574" s="52">
        <v>0</v>
      </c>
      <c r="D8574" s="52">
        <v>0</v>
      </c>
      <c r="E8574" s="52">
        <v>0</v>
      </c>
      <c r="F8574" s="52">
        <v>0</v>
      </c>
      <c r="G8574" s="52">
        <v>0</v>
      </c>
      <c r="H8574" s="52">
        <v>0</v>
      </c>
      <c r="I8574" s="52">
        <v>0</v>
      </c>
      <c r="J8574" s="52">
        <v>0</v>
      </c>
      <c r="K8574" s="52">
        <v>0</v>
      </c>
      <c r="L8574" s="52">
        <v>0</v>
      </c>
      <c r="M8574" s="53">
        <v>0</v>
      </c>
    </row>
    <row r="8575" spans="1:13" x14ac:dyDescent="0.4">
      <c r="A8575" s="54"/>
      <c r="B8575" s="55">
        <v>8557</v>
      </c>
      <c r="C8575" s="55">
        <v>0</v>
      </c>
      <c r="D8575" s="55">
        <v>0</v>
      </c>
      <c r="E8575" s="55">
        <v>0</v>
      </c>
      <c r="F8575" s="55">
        <v>0</v>
      </c>
      <c r="G8575" s="55">
        <v>0</v>
      </c>
      <c r="H8575" s="55">
        <v>0</v>
      </c>
      <c r="I8575" s="55">
        <v>0</v>
      </c>
      <c r="J8575" s="55">
        <v>0</v>
      </c>
      <c r="K8575" s="55">
        <v>161298082.86724865</v>
      </c>
      <c r="L8575" s="55">
        <v>0</v>
      </c>
      <c r="M8575" s="56">
        <v>161298082.86724865</v>
      </c>
    </row>
    <row r="8576" spans="1:13" x14ac:dyDescent="0.4">
      <c r="A8576" s="51"/>
      <c r="B8576" s="52">
        <v>8558</v>
      </c>
      <c r="C8576" s="52">
        <v>0</v>
      </c>
      <c r="D8576" s="52">
        <v>0</v>
      </c>
      <c r="E8576" s="52">
        <v>0</v>
      </c>
      <c r="F8576" s="52">
        <v>0</v>
      </c>
      <c r="G8576" s="52">
        <v>0</v>
      </c>
      <c r="H8576" s="52">
        <v>0</v>
      </c>
      <c r="I8576" s="52">
        <v>5884754.6799422354</v>
      </c>
      <c r="J8576" s="52">
        <v>0</v>
      </c>
      <c r="K8576" s="52">
        <v>0</v>
      </c>
      <c r="L8576" s="52">
        <v>0</v>
      </c>
      <c r="M8576" s="53">
        <v>5884754.6799422354</v>
      </c>
    </row>
    <row r="8577" spans="1:13" x14ac:dyDescent="0.4">
      <c r="A8577" s="54"/>
      <c r="B8577" s="55">
        <v>8559</v>
      </c>
      <c r="C8577" s="55">
        <v>0</v>
      </c>
      <c r="D8577" s="55">
        <v>0</v>
      </c>
      <c r="E8577" s="55">
        <v>0</v>
      </c>
      <c r="F8577" s="55">
        <v>0</v>
      </c>
      <c r="G8577" s="55">
        <v>0</v>
      </c>
      <c r="H8577" s="55">
        <v>0</v>
      </c>
      <c r="I8577" s="55">
        <v>0</v>
      </c>
      <c r="J8577" s="55">
        <v>9487110.2704097256</v>
      </c>
      <c r="K8577" s="55">
        <v>0</v>
      </c>
      <c r="L8577" s="55">
        <v>0</v>
      </c>
      <c r="M8577" s="56">
        <v>0</v>
      </c>
    </row>
    <row r="8578" spans="1:13" x14ac:dyDescent="0.4">
      <c r="A8578" s="51"/>
      <c r="B8578" s="52">
        <v>8560</v>
      </c>
      <c r="C8578" s="52">
        <v>0</v>
      </c>
      <c r="D8578" s="52">
        <v>0</v>
      </c>
      <c r="E8578" s="52">
        <v>0</v>
      </c>
      <c r="F8578" s="52">
        <v>0</v>
      </c>
      <c r="G8578" s="52">
        <v>0</v>
      </c>
      <c r="H8578" s="52">
        <v>7143491.8972308803</v>
      </c>
      <c r="I8578" s="52">
        <v>0</v>
      </c>
      <c r="J8578" s="52">
        <v>0</v>
      </c>
      <c r="K8578" s="52">
        <v>7937923.1897643665</v>
      </c>
      <c r="L8578" s="52">
        <v>0</v>
      </c>
      <c r="M8578" s="53">
        <v>35420809.806506634</v>
      </c>
    </row>
    <row r="8579" spans="1:13" x14ac:dyDescent="0.4">
      <c r="A8579" s="54"/>
      <c r="B8579" s="55">
        <v>8561</v>
      </c>
      <c r="C8579" s="55">
        <v>0</v>
      </c>
      <c r="D8579" s="55">
        <v>0</v>
      </c>
      <c r="E8579" s="55">
        <v>0</v>
      </c>
      <c r="F8579" s="55">
        <v>0</v>
      </c>
      <c r="G8579" s="55">
        <v>60518279.070989102</v>
      </c>
      <c r="H8579" s="55">
        <v>0</v>
      </c>
      <c r="I8579" s="55">
        <v>0</v>
      </c>
      <c r="J8579" s="55">
        <v>0</v>
      </c>
      <c r="K8579" s="55">
        <v>0</v>
      </c>
      <c r="L8579" s="55">
        <v>0</v>
      </c>
      <c r="M8579" s="56">
        <v>68746249.03841874</v>
      </c>
    </row>
    <row r="8580" spans="1:13" x14ac:dyDescent="0.4">
      <c r="A8580" s="51"/>
      <c r="B8580" s="52">
        <v>8562</v>
      </c>
      <c r="C8580" s="52">
        <v>0</v>
      </c>
      <c r="D8580" s="52">
        <v>0</v>
      </c>
      <c r="E8580" s="52">
        <v>0</v>
      </c>
      <c r="F8580" s="52">
        <v>0</v>
      </c>
      <c r="G8580" s="52">
        <v>0</v>
      </c>
      <c r="H8580" s="52">
        <v>0</v>
      </c>
      <c r="I8580" s="52">
        <v>0</v>
      </c>
      <c r="J8580" s="52">
        <v>7096573.7658294775</v>
      </c>
      <c r="K8580" s="52">
        <v>20888062.748376735</v>
      </c>
      <c r="L8580" s="52">
        <v>0</v>
      </c>
      <c r="M8580" s="53">
        <v>20888062.748376735</v>
      </c>
    </row>
    <row r="8581" spans="1:13" x14ac:dyDescent="0.4">
      <c r="A8581" s="54"/>
      <c r="B8581" s="55">
        <v>8563</v>
      </c>
      <c r="C8581" s="55">
        <v>9189577.4057288337</v>
      </c>
      <c r="D8581" s="55">
        <v>0</v>
      </c>
      <c r="E8581" s="55">
        <v>0</v>
      </c>
      <c r="F8581" s="55">
        <v>0</v>
      </c>
      <c r="G8581" s="55">
        <v>0</v>
      </c>
      <c r="H8581" s="55">
        <v>6918566.2739088703</v>
      </c>
      <c r="I8581" s="55">
        <v>0</v>
      </c>
      <c r="J8581" s="55">
        <v>0</v>
      </c>
      <c r="K8581" s="55">
        <v>0</v>
      </c>
      <c r="L8581" s="55">
        <v>0</v>
      </c>
      <c r="M8581" s="56">
        <v>27134098.105576601</v>
      </c>
    </row>
    <row r="8582" spans="1:13" x14ac:dyDescent="0.4">
      <c r="A8582" s="51"/>
      <c r="B8582" s="52">
        <v>8564</v>
      </c>
      <c r="C8582" s="52">
        <v>0</v>
      </c>
      <c r="D8582" s="52">
        <v>0</v>
      </c>
      <c r="E8582" s="52">
        <v>0</v>
      </c>
      <c r="F8582" s="52">
        <v>0</v>
      </c>
      <c r="G8582" s="52">
        <v>0</v>
      </c>
      <c r="H8582" s="52">
        <v>0</v>
      </c>
      <c r="I8582" s="52">
        <v>31624814.305768915</v>
      </c>
      <c r="J8582" s="52">
        <v>6226971.4263776997</v>
      </c>
      <c r="K8582" s="52">
        <v>0</v>
      </c>
      <c r="L8582" s="52">
        <v>0</v>
      </c>
      <c r="M8582" s="53">
        <v>31624814.305768915</v>
      </c>
    </row>
    <row r="8583" spans="1:13" x14ac:dyDescent="0.4">
      <c r="A8583" s="54"/>
      <c r="B8583" s="55">
        <v>8565</v>
      </c>
      <c r="C8583" s="55">
        <v>38601080.183225103</v>
      </c>
      <c r="D8583" s="55">
        <v>0</v>
      </c>
      <c r="E8583" s="55">
        <v>0</v>
      </c>
      <c r="F8583" s="55">
        <v>0</v>
      </c>
      <c r="G8583" s="55">
        <v>0</v>
      </c>
      <c r="H8583" s="55">
        <v>0</v>
      </c>
      <c r="I8583" s="55">
        <v>0</v>
      </c>
      <c r="J8583" s="55">
        <v>0</v>
      </c>
      <c r="K8583" s="55">
        <v>0</v>
      </c>
      <c r="L8583" s="55">
        <v>0</v>
      </c>
      <c r="M8583" s="56">
        <v>38601080.183225103</v>
      </c>
    </row>
    <row r="8584" spans="1:13" x14ac:dyDescent="0.4">
      <c r="A8584" s="51"/>
      <c r="B8584" s="52">
        <v>8566</v>
      </c>
      <c r="C8584" s="52">
        <v>0</v>
      </c>
      <c r="D8584" s="52">
        <v>0</v>
      </c>
      <c r="E8584" s="52">
        <v>0</v>
      </c>
      <c r="F8584" s="52">
        <v>0</v>
      </c>
      <c r="G8584" s="52">
        <v>8247079.447945673</v>
      </c>
      <c r="H8584" s="52">
        <v>10121349.626702633</v>
      </c>
      <c r="I8584" s="52">
        <v>0</v>
      </c>
      <c r="J8584" s="52">
        <v>0</v>
      </c>
      <c r="K8584" s="52">
        <v>23199657.851067457</v>
      </c>
      <c r="L8584" s="52">
        <v>0</v>
      </c>
      <c r="M8584" s="53">
        <v>41568086.925715759</v>
      </c>
    </row>
    <row r="8585" spans="1:13" x14ac:dyDescent="0.4">
      <c r="A8585" s="54"/>
      <c r="B8585" s="55">
        <v>8567</v>
      </c>
      <c r="C8585" s="55">
        <v>0</v>
      </c>
      <c r="D8585" s="55">
        <v>0</v>
      </c>
      <c r="E8585" s="55">
        <v>0</v>
      </c>
      <c r="F8585" s="55">
        <v>0</v>
      </c>
      <c r="G8585" s="55">
        <v>0</v>
      </c>
      <c r="H8585" s="55">
        <v>0</v>
      </c>
      <c r="I8585" s="55">
        <v>0</v>
      </c>
      <c r="J8585" s="55">
        <v>0</v>
      </c>
      <c r="K8585" s="55">
        <v>13374469.836869108</v>
      </c>
      <c r="L8585" s="55">
        <v>0</v>
      </c>
      <c r="M8585" s="56">
        <v>13374469.836869108</v>
      </c>
    </row>
    <row r="8586" spans="1:13" x14ac:dyDescent="0.4">
      <c r="A8586" s="51"/>
      <c r="B8586" s="52">
        <v>8568</v>
      </c>
      <c r="C8586" s="52">
        <v>0</v>
      </c>
      <c r="D8586" s="52">
        <v>0</v>
      </c>
      <c r="E8586" s="52">
        <v>0</v>
      </c>
      <c r="F8586" s="52">
        <v>0</v>
      </c>
      <c r="G8586" s="52">
        <v>0</v>
      </c>
      <c r="H8586" s="52">
        <v>54865985.765565738</v>
      </c>
      <c r="I8586" s="52">
        <v>0</v>
      </c>
      <c r="J8586" s="52">
        <v>0</v>
      </c>
      <c r="K8586" s="52">
        <v>0</v>
      </c>
      <c r="L8586" s="52">
        <v>16155790.920707868</v>
      </c>
      <c r="M8586" s="53">
        <v>71021776.686273605</v>
      </c>
    </row>
    <row r="8587" spans="1:13" x14ac:dyDescent="0.4">
      <c r="A8587" s="54"/>
      <c r="B8587" s="55">
        <v>8569</v>
      </c>
      <c r="C8587" s="55">
        <v>0</v>
      </c>
      <c r="D8587" s="55">
        <v>0</v>
      </c>
      <c r="E8587" s="55">
        <v>0</v>
      </c>
      <c r="F8587" s="55">
        <v>0</v>
      </c>
      <c r="G8587" s="55">
        <v>0</v>
      </c>
      <c r="H8587" s="55">
        <v>0</v>
      </c>
      <c r="I8587" s="55">
        <v>0</v>
      </c>
      <c r="J8587" s="55">
        <v>0</v>
      </c>
      <c r="K8587" s="55">
        <v>0</v>
      </c>
      <c r="L8587" s="55">
        <v>0</v>
      </c>
      <c r="M8587" s="56">
        <v>0</v>
      </c>
    </row>
    <row r="8588" spans="1:13" x14ac:dyDescent="0.4">
      <c r="A8588" s="51"/>
      <c r="B8588" s="52">
        <v>8570</v>
      </c>
      <c r="C8588" s="52">
        <v>0</v>
      </c>
      <c r="D8588" s="52">
        <v>0</v>
      </c>
      <c r="E8588" s="52">
        <v>0</v>
      </c>
      <c r="F8588" s="52">
        <v>0</v>
      </c>
      <c r="G8588" s="52">
        <v>0</v>
      </c>
      <c r="H8588" s="52">
        <v>0</v>
      </c>
      <c r="I8588" s="52">
        <v>0</v>
      </c>
      <c r="J8588" s="52">
        <v>0</v>
      </c>
      <c r="K8588" s="52">
        <v>0</v>
      </c>
      <c r="L8588" s="52">
        <v>30938336.163090535</v>
      </c>
      <c r="M8588" s="53">
        <v>30938336.163090535</v>
      </c>
    </row>
    <row r="8589" spans="1:13" x14ac:dyDescent="0.4">
      <c r="A8589" s="54"/>
      <c r="B8589" s="55">
        <v>8571</v>
      </c>
      <c r="C8589" s="55">
        <v>0</v>
      </c>
      <c r="D8589" s="55">
        <v>0</v>
      </c>
      <c r="E8589" s="55">
        <v>0</v>
      </c>
      <c r="F8589" s="55">
        <v>0</v>
      </c>
      <c r="G8589" s="55">
        <v>0</v>
      </c>
      <c r="H8589" s="55">
        <v>0</v>
      </c>
      <c r="I8589" s="55">
        <v>0</v>
      </c>
      <c r="J8589" s="55">
        <v>0</v>
      </c>
      <c r="K8589" s="55">
        <v>0</v>
      </c>
      <c r="L8589" s="55">
        <v>0</v>
      </c>
      <c r="M8589" s="56">
        <v>0</v>
      </c>
    </row>
    <row r="8590" spans="1:13" x14ac:dyDescent="0.4">
      <c r="A8590" s="51"/>
      <c r="B8590" s="52">
        <v>8572</v>
      </c>
      <c r="C8590" s="52">
        <v>0</v>
      </c>
      <c r="D8590" s="52">
        <v>0</v>
      </c>
      <c r="E8590" s="52">
        <v>0</v>
      </c>
      <c r="F8590" s="52">
        <v>0</v>
      </c>
      <c r="G8590" s="52">
        <v>0</v>
      </c>
      <c r="H8590" s="52">
        <v>0</v>
      </c>
      <c r="I8590" s="52">
        <v>0</v>
      </c>
      <c r="J8590" s="52">
        <v>0</v>
      </c>
      <c r="K8590" s="52">
        <v>0</v>
      </c>
      <c r="L8590" s="52">
        <v>0</v>
      </c>
      <c r="M8590" s="53">
        <v>0</v>
      </c>
    </row>
    <row r="8591" spans="1:13" x14ac:dyDescent="0.4">
      <c r="A8591" s="54"/>
      <c r="B8591" s="55">
        <v>8573</v>
      </c>
      <c r="C8591" s="55">
        <v>0</v>
      </c>
      <c r="D8591" s="55">
        <v>0</v>
      </c>
      <c r="E8591" s="55">
        <v>0</v>
      </c>
      <c r="F8591" s="55">
        <v>0</v>
      </c>
      <c r="G8591" s="55">
        <v>0</v>
      </c>
      <c r="H8591" s="55">
        <v>0</v>
      </c>
      <c r="I8591" s="55">
        <v>6875254.3682224751</v>
      </c>
      <c r="J8591" s="55">
        <v>0</v>
      </c>
      <c r="K8591" s="55">
        <v>0</v>
      </c>
      <c r="L8591" s="55">
        <v>0</v>
      </c>
      <c r="M8591" s="56">
        <v>14170366.837565375</v>
      </c>
    </row>
    <row r="8592" spans="1:13" x14ac:dyDescent="0.4">
      <c r="A8592" s="51"/>
      <c r="B8592" s="52">
        <v>8574</v>
      </c>
      <c r="C8592" s="52">
        <v>0</v>
      </c>
      <c r="D8592" s="52">
        <v>0</v>
      </c>
      <c r="E8592" s="52">
        <v>0</v>
      </c>
      <c r="F8592" s="52">
        <v>6706860.3983752672</v>
      </c>
      <c r="G8592" s="52">
        <v>0</v>
      </c>
      <c r="H8592" s="52">
        <v>6824537.242232942</v>
      </c>
      <c r="I8592" s="52">
        <v>0</v>
      </c>
      <c r="J8592" s="52">
        <v>0</v>
      </c>
      <c r="K8592" s="52">
        <v>12044539.506142903</v>
      </c>
      <c r="L8592" s="52">
        <v>0</v>
      </c>
      <c r="M8592" s="53">
        <v>25575937.146751113</v>
      </c>
    </row>
    <row r="8593" spans="1:13" x14ac:dyDescent="0.4">
      <c r="A8593" s="54"/>
      <c r="B8593" s="55">
        <v>8575</v>
      </c>
      <c r="C8593" s="55">
        <v>0</v>
      </c>
      <c r="D8593" s="55">
        <v>10690606.637228824</v>
      </c>
      <c r="E8593" s="55">
        <v>0</v>
      </c>
      <c r="F8593" s="55">
        <v>0</v>
      </c>
      <c r="G8593" s="55">
        <v>0</v>
      </c>
      <c r="H8593" s="55">
        <v>0</v>
      </c>
      <c r="I8593" s="55">
        <v>0</v>
      </c>
      <c r="J8593" s="55">
        <v>0</v>
      </c>
      <c r="K8593" s="55">
        <v>44755473.779072925</v>
      </c>
      <c r="L8593" s="55">
        <v>0</v>
      </c>
      <c r="M8593" s="56">
        <v>55446080.41630175</v>
      </c>
    </row>
    <row r="8594" spans="1:13" x14ac:dyDescent="0.4">
      <c r="A8594" s="51"/>
      <c r="B8594" s="52">
        <v>8576</v>
      </c>
      <c r="C8594" s="52">
        <v>0</v>
      </c>
      <c r="D8594" s="52">
        <v>0</v>
      </c>
      <c r="E8594" s="52">
        <v>0</v>
      </c>
      <c r="F8594" s="52">
        <v>0</v>
      </c>
      <c r="G8594" s="52">
        <v>0</v>
      </c>
      <c r="H8594" s="52">
        <v>0</v>
      </c>
      <c r="I8594" s="52">
        <v>0</v>
      </c>
      <c r="J8594" s="52">
        <v>0</v>
      </c>
      <c r="K8594" s="52">
        <v>0</v>
      </c>
      <c r="L8594" s="52">
        <v>0</v>
      </c>
      <c r="M8594" s="53">
        <v>0</v>
      </c>
    </row>
    <row r="8595" spans="1:13" x14ac:dyDescent="0.4">
      <c r="A8595" s="54"/>
      <c r="B8595" s="55">
        <v>8577</v>
      </c>
      <c r="C8595" s="55">
        <v>0</v>
      </c>
      <c r="D8595" s="55">
        <v>0</v>
      </c>
      <c r="E8595" s="55">
        <v>0</v>
      </c>
      <c r="F8595" s="55">
        <v>0</v>
      </c>
      <c r="G8595" s="55">
        <v>0</v>
      </c>
      <c r="H8595" s="55">
        <v>29345838.999504257</v>
      </c>
      <c r="I8595" s="55">
        <v>0</v>
      </c>
      <c r="J8595" s="55">
        <v>0</v>
      </c>
      <c r="K8595" s="55">
        <v>0</v>
      </c>
      <c r="L8595" s="55">
        <v>0</v>
      </c>
      <c r="M8595" s="56">
        <v>29345838.999504257</v>
      </c>
    </row>
    <row r="8596" spans="1:13" x14ac:dyDescent="0.4">
      <c r="A8596" s="51"/>
      <c r="B8596" s="52">
        <v>8578</v>
      </c>
      <c r="C8596" s="52">
        <v>98984802.586688548</v>
      </c>
      <c r="D8596" s="52">
        <v>0</v>
      </c>
      <c r="E8596" s="52">
        <v>0</v>
      </c>
      <c r="F8596" s="52">
        <v>0</v>
      </c>
      <c r="G8596" s="52">
        <v>0</v>
      </c>
      <c r="H8596" s="52">
        <v>0</v>
      </c>
      <c r="I8596" s="52">
        <v>0</v>
      </c>
      <c r="J8596" s="52">
        <v>0</v>
      </c>
      <c r="K8596" s="52">
        <v>0</v>
      </c>
      <c r="L8596" s="52">
        <v>0</v>
      </c>
      <c r="M8596" s="53">
        <v>105522639.35695601</v>
      </c>
    </row>
    <row r="8597" spans="1:13" x14ac:dyDescent="0.4">
      <c r="A8597" s="54"/>
      <c r="B8597" s="55">
        <v>8579</v>
      </c>
      <c r="C8597" s="55">
        <v>0</v>
      </c>
      <c r="D8597" s="55">
        <v>0</v>
      </c>
      <c r="E8597" s="55">
        <v>0</v>
      </c>
      <c r="F8597" s="55">
        <v>0</v>
      </c>
      <c r="G8597" s="55">
        <v>0</v>
      </c>
      <c r="H8597" s="55">
        <v>0</v>
      </c>
      <c r="I8597" s="55">
        <v>0</v>
      </c>
      <c r="J8597" s="55">
        <v>0</v>
      </c>
      <c r="K8597" s="55">
        <v>0</v>
      </c>
      <c r="L8597" s="55">
        <v>0</v>
      </c>
      <c r="M8597" s="56">
        <v>0</v>
      </c>
    </row>
    <row r="8598" spans="1:13" x14ac:dyDescent="0.4">
      <c r="A8598" s="51"/>
      <c r="B8598" s="52">
        <v>8580</v>
      </c>
      <c r="C8598" s="52">
        <v>0</v>
      </c>
      <c r="D8598" s="52">
        <v>0</v>
      </c>
      <c r="E8598" s="52">
        <v>0</v>
      </c>
      <c r="F8598" s="52">
        <v>0</v>
      </c>
      <c r="G8598" s="52">
        <v>0</v>
      </c>
      <c r="H8598" s="52">
        <v>0</v>
      </c>
      <c r="I8598" s="52">
        <v>0</v>
      </c>
      <c r="J8598" s="52">
        <v>0</v>
      </c>
      <c r="K8598" s="52">
        <v>0</v>
      </c>
      <c r="L8598" s="52">
        <v>0</v>
      </c>
      <c r="M8598" s="53">
        <v>0</v>
      </c>
    </row>
    <row r="8599" spans="1:13" x14ac:dyDescent="0.4">
      <c r="A8599" s="54"/>
      <c r="B8599" s="55">
        <v>8581</v>
      </c>
      <c r="C8599" s="55">
        <v>0</v>
      </c>
      <c r="D8599" s="55">
        <v>0</v>
      </c>
      <c r="E8599" s="55">
        <v>0</v>
      </c>
      <c r="F8599" s="55">
        <v>0</v>
      </c>
      <c r="G8599" s="55">
        <v>0</v>
      </c>
      <c r="H8599" s="55">
        <v>0</v>
      </c>
      <c r="I8599" s="55">
        <v>0</v>
      </c>
      <c r="J8599" s="55">
        <v>0</v>
      </c>
      <c r="K8599" s="55">
        <v>0</v>
      </c>
      <c r="L8599" s="55">
        <v>0</v>
      </c>
      <c r="M8599" s="56">
        <v>0</v>
      </c>
    </row>
    <row r="8600" spans="1:13" x14ac:dyDescent="0.4">
      <c r="A8600" s="51"/>
      <c r="B8600" s="52">
        <v>8582</v>
      </c>
      <c r="C8600" s="52">
        <v>0</v>
      </c>
      <c r="D8600" s="52">
        <v>0</v>
      </c>
      <c r="E8600" s="52">
        <v>0</v>
      </c>
      <c r="F8600" s="52">
        <v>0</v>
      </c>
      <c r="G8600" s="52">
        <v>329982518.4572708</v>
      </c>
      <c r="H8600" s="52">
        <v>0</v>
      </c>
      <c r="I8600" s="52">
        <v>8118702.1904946193</v>
      </c>
      <c r="J8600" s="52">
        <v>0</v>
      </c>
      <c r="K8600" s="52">
        <v>0</v>
      </c>
      <c r="L8600" s="52">
        <v>0</v>
      </c>
      <c r="M8600" s="53">
        <v>338101220.6477654</v>
      </c>
    </row>
    <row r="8601" spans="1:13" x14ac:dyDescent="0.4">
      <c r="A8601" s="54"/>
      <c r="B8601" s="55">
        <v>8583</v>
      </c>
      <c r="C8601" s="55">
        <v>0</v>
      </c>
      <c r="D8601" s="55">
        <v>0</v>
      </c>
      <c r="E8601" s="55">
        <v>0</v>
      </c>
      <c r="F8601" s="55">
        <v>0</v>
      </c>
      <c r="G8601" s="55">
        <v>0</v>
      </c>
      <c r="H8601" s="55">
        <v>0</v>
      </c>
      <c r="I8601" s="55">
        <v>0</v>
      </c>
      <c r="J8601" s="55">
        <v>0</v>
      </c>
      <c r="K8601" s="55">
        <v>0</v>
      </c>
      <c r="L8601" s="55">
        <v>0</v>
      </c>
      <c r="M8601" s="56">
        <v>0</v>
      </c>
    </row>
    <row r="8602" spans="1:13" x14ac:dyDescent="0.4">
      <c r="A8602" s="51"/>
      <c r="B8602" s="52">
        <v>8584</v>
      </c>
      <c r="C8602" s="52">
        <v>0</v>
      </c>
      <c r="D8602" s="52">
        <v>0</v>
      </c>
      <c r="E8602" s="52">
        <v>0</v>
      </c>
      <c r="F8602" s="52">
        <v>0</v>
      </c>
      <c r="G8602" s="52">
        <v>0</v>
      </c>
      <c r="H8602" s="52">
        <v>0</v>
      </c>
      <c r="I8602" s="52">
        <v>0</v>
      </c>
      <c r="J8602" s="52">
        <v>0</v>
      </c>
      <c r="K8602" s="52">
        <v>39427652.312757909</v>
      </c>
      <c r="L8602" s="52">
        <v>0</v>
      </c>
      <c r="M8602" s="53">
        <v>65151874.312975682</v>
      </c>
    </row>
    <row r="8603" spans="1:13" x14ac:dyDescent="0.4">
      <c r="A8603" s="54"/>
      <c r="B8603" s="55">
        <v>8585</v>
      </c>
      <c r="C8603" s="55">
        <v>0</v>
      </c>
      <c r="D8603" s="55">
        <v>0</v>
      </c>
      <c r="E8603" s="55">
        <v>0</v>
      </c>
      <c r="F8603" s="55">
        <v>0</v>
      </c>
      <c r="G8603" s="55">
        <v>32816573.366434284</v>
      </c>
      <c r="H8603" s="55">
        <v>0</v>
      </c>
      <c r="I8603" s="55">
        <v>0</v>
      </c>
      <c r="J8603" s="55">
        <v>0</v>
      </c>
      <c r="K8603" s="55">
        <v>0</v>
      </c>
      <c r="L8603" s="55">
        <v>0</v>
      </c>
      <c r="M8603" s="56">
        <v>32816573.366434284</v>
      </c>
    </row>
    <row r="8604" spans="1:13" x14ac:dyDescent="0.4">
      <c r="A8604" s="51"/>
      <c r="B8604" s="52">
        <v>8586</v>
      </c>
      <c r="C8604" s="52">
        <v>0</v>
      </c>
      <c r="D8604" s="52">
        <v>0</v>
      </c>
      <c r="E8604" s="52">
        <v>0</v>
      </c>
      <c r="F8604" s="52">
        <v>0</v>
      </c>
      <c r="G8604" s="52">
        <v>0</v>
      </c>
      <c r="H8604" s="52">
        <v>0</v>
      </c>
      <c r="I8604" s="52">
        <v>0</v>
      </c>
      <c r="J8604" s="52">
        <v>0</v>
      </c>
      <c r="K8604" s="52">
        <v>0</v>
      </c>
      <c r="L8604" s="52">
        <v>5881027.0522861332</v>
      </c>
      <c r="M8604" s="53">
        <v>13116556.049562572</v>
      </c>
    </row>
    <row r="8605" spans="1:13" x14ac:dyDescent="0.4">
      <c r="A8605" s="54"/>
      <c r="B8605" s="55">
        <v>8587</v>
      </c>
      <c r="C8605" s="55">
        <v>0</v>
      </c>
      <c r="D8605" s="55">
        <v>0</v>
      </c>
      <c r="E8605" s="55">
        <v>0</v>
      </c>
      <c r="F8605" s="55">
        <v>0</v>
      </c>
      <c r="G8605" s="55">
        <v>0</v>
      </c>
      <c r="H8605" s="55">
        <v>0</v>
      </c>
      <c r="I8605" s="55">
        <v>10541640.499268897</v>
      </c>
      <c r="J8605" s="55">
        <v>0</v>
      </c>
      <c r="K8605" s="55">
        <v>0</v>
      </c>
      <c r="L8605" s="55">
        <v>0</v>
      </c>
      <c r="M8605" s="56">
        <v>10541640.499268897</v>
      </c>
    </row>
    <row r="8606" spans="1:13" x14ac:dyDescent="0.4">
      <c r="A8606" s="51"/>
      <c r="B8606" s="52">
        <v>8588</v>
      </c>
      <c r="C8606" s="52">
        <v>0</v>
      </c>
      <c r="D8606" s="52">
        <v>0</v>
      </c>
      <c r="E8606" s="52">
        <v>0</v>
      </c>
      <c r="F8606" s="52">
        <v>0</v>
      </c>
      <c r="G8606" s="52">
        <v>0</v>
      </c>
      <c r="H8606" s="52">
        <v>0</v>
      </c>
      <c r="I8606" s="52">
        <v>0</v>
      </c>
      <c r="J8606" s="52">
        <v>0</v>
      </c>
      <c r="K8606" s="52">
        <v>0</v>
      </c>
      <c r="L8606" s="52">
        <v>0</v>
      </c>
      <c r="M8606" s="53">
        <v>0</v>
      </c>
    </row>
    <row r="8607" spans="1:13" x14ac:dyDescent="0.4">
      <c r="A8607" s="54"/>
      <c r="B8607" s="55">
        <v>8589</v>
      </c>
      <c r="C8607" s="55">
        <v>0</v>
      </c>
      <c r="D8607" s="55">
        <v>0</v>
      </c>
      <c r="E8607" s="55">
        <v>0</v>
      </c>
      <c r="F8607" s="55">
        <v>0</v>
      </c>
      <c r="G8607" s="55">
        <v>0</v>
      </c>
      <c r="H8607" s="55">
        <v>0</v>
      </c>
      <c r="I8607" s="55">
        <v>0</v>
      </c>
      <c r="J8607" s="55">
        <v>0</v>
      </c>
      <c r="K8607" s="55">
        <v>0</v>
      </c>
      <c r="L8607" s="55">
        <v>0</v>
      </c>
      <c r="M8607" s="56">
        <v>0</v>
      </c>
    </row>
    <row r="8608" spans="1:13" x14ac:dyDescent="0.4">
      <c r="A8608" s="51"/>
      <c r="B8608" s="52">
        <v>8590</v>
      </c>
      <c r="C8608" s="52">
        <v>0</v>
      </c>
      <c r="D8608" s="52">
        <v>0</v>
      </c>
      <c r="E8608" s="52">
        <v>8864785.8994711079</v>
      </c>
      <c r="F8608" s="52">
        <v>0</v>
      </c>
      <c r="G8608" s="52">
        <v>7064345.7029614421</v>
      </c>
      <c r="H8608" s="52">
        <v>0</v>
      </c>
      <c r="I8608" s="52">
        <v>24509075.405968755</v>
      </c>
      <c r="J8608" s="52">
        <v>10417232.221791981</v>
      </c>
      <c r="K8608" s="52">
        <v>0</v>
      </c>
      <c r="L8608" s="52">
        <v>0</v>
      </c>
      <c r="M8608" s="53">
        <v>40438207.008401304</v>
      </c>
    </row>
    <row r="8609" spans="1:13" x14ac:dyDescent="0.4">
      <c r="A8609" s="54"/>
      <c r="B8609" s="55">
        <v>8591</v>
      </c>
      <c r="C8609" s="55">
        <v>0</v>
      </c>
      <c r="D8609" s="55">
        <v>0</v>
      </c>
      <c r="E8609" s="55">
        <v>0</v>
      </c>
      <c r="F8609" s="55">
        <v>0</v>
      </c>
      <c r="G8609" s="55">
        <v>0</v>
      </c>
      <c r="H8609" s="55">
        <v>0</v>
      </c>
      <c r="I8609" s="55">
        <v>5871041.9582376899</v>
      </c>
      <c r="J8609" s="55">
        <v>0</v>
      </c>
      <c r="K8609" s="55">
        <v>0</v>
      </c>
      <c r="L8609" s="55">
        <v>0</v>
      </c>
      <c r="M8609" s="56">
        <v>5871041.9582376899</v>
      </c>
    </row>
    <row r="8610" spans="1:13" x14ac:dyDescent="0.4">
      <c r="A8610" s="51"/>
      <c r="B8610" s="52">
        <v>8592</v>
      </c>
      <c r="C8610" s="52">
        <v>0</v>
      </c>
      <c r="D8610" s="52">
        <v>0</v>
      </c>
      <c r="E8610" s="52">
        <v>0</v>
      </c>
      <c r="F8610" s="52">
        <v>0</v>
      </c>
      <c r="G8610" s="52">
        <v>0</v>
      </c>
      <c r="H8610" s="52">
        <v>0</v>
      </c>
      <c r="I8610" s="52">
        <v>0</v>
      </c>
      <c r="J8610" s="52">
        <v>0</v>
      </c>
      <c r="K8610" s="52">
        <v>0</v>
      </c>
      <c r="L8610" s="52">
        <v>0</v>
      </c>
      <c r="M8610" s="53">
        <v>0</v>
      </c>
    </row>
    <row r="8611" spans="1:13" x14ac:dyDescent="0.4">
      <c r="A8611" s="54"/>
      <c r="B8611" s="55">
        <v>8593</v>
      </c>
      <c r="C8611" s="55">
        <v>0</v>
      </c>
      <c r="D8611" s="55">
        <v>0</v>
      </c>
      <c r="E8611" s="55">
        <v>0</v>
      </c>
      <c r="F8611" s="55">
        <v>9690579.2989533991</v>
      </c>
      <c r="G8611" s="55">
        <v>0</v>
      </c>
      <c r="H8611" s="55">
        <v>0</v>
      </c>
      <c r="I8611" s="55">
        <v>0</v>
      </c>
      <c r="J8611" s="55">
        <v>0</v>
      </c>
      <c r="K8611" s="55">
        <v>0</v>
      </c>
      <c r="L8611" s="55">
        <v>7931551.4685757235</v>
      </c>
      <c r="M8611" s="56">
        <v>17622130.767529123</v>
      </c>
    </row>
    <row r="8612" spans="1:13" x14ac:dyDescent="0.4">
      <c r="A8612" s="51"/>
      <c r="B8612" s="52">
        <v>8594</v>
      </c>
      <c r="C8612" s="52">
        <v>0</v>
      </c>
      <c r="D8612" s="52">
        <v>7785862.2924026493</v>
      </c>
      <c r="E8612" s="52">
        <v>0</v>
      </c>
      <c r="F8612" s="52">
        <v>0</v>
      </c>
      <c r="G8612" s="52">
        <v>0</v>
      </c>
      <c r="H8612" s="52">
        <v>6321127.3266215008</v>
      </c>
      <c r="I8612" s="52">
        <v>0</v>
      </c>
      <c r="J8612" s="52">
        <v>0</v>
      </c>
      <c r="K8612" s="52">
        <v>0</v>
      </c>
      <c r="L8612" s="52">
        <v>0</v>
      </c>
      <c r="M8612" s="53">
        <v>21664123.746315036</v>
      </c>
    </row>
    <row r="8613" spans="1:13" x14ac:dyDescent="0.4">
      <c r="A8613" s="54"/>
      <c r="B8613" s="55">
        <v>8595</v>
      </c>
      <c r="C8613" s="55">
        <v>0</v>
      </c>
      <c r="D8613" s="55">
        <v>0</v>
      </c>
      <c r="E8613" s="55">
        <v>0</v>
      </c>
      <c r="F8613" s="55">
        <v>0</v>
      </c>
      <c r="G8613" s="55">
        <v>0</v>
      </c>
      <c r="H8613" s="55">
        <v>0</v>
      </c>
      <c r="I8613" s="55">
        <v>0</v>
      </c>
      <c r="J8613" s="55">
        <v>0</v>
      </c>
      <c r="K8613" s="55">
        <v>0</v>
      </c>
      <c r="L8613" s="55">
        <v>0</v>
      </c>
      <c r="M8613" s="56">
        <v>0</v>
      </c>
    </row>
    <row r="8614" spans="1:13" x14ac:dyDescent="0.4">
      <c r="A8614" s="51"/>
      <c r="B8614" s="52">
        <v>8596</v>
      </c>
      <c r="C8614" s="52">
        <v>0</v>
      </c>
      <c r="D8614" s="52">
        <v>0</v>
      </c>
      <c r="E8614" s="52">
        <v>0</v>
      </c>
      <c r="F8614" s="52">
        <v>0</v>
      </c>
      <c r="G8614" s="52">
        <v>0</v>
      </c>
      <c r="H8614" s="52">
        <v>5980438.4222054128</v>
      </c>
      <c r="I8614" s="52">
        <v>0</v>
      </c>
      <c r="J8614" s="52">
        <v>0</v>
      </c>
      <c r="K8614" s="52">
        <v>0</v>
      </c>
      <c r="L8614" s="52">
        <v>0</v>
      </c>
      <c r="M8614" s="53">
        <v>5980438.4222054128</v>
      </c>
    </row>
    <row r="8615" spans="1:13" x14ac:dyDescent="0.4">
      <c r="A8615" s="54"/>
      <c r="B8615" s="55">
        <v>8597</v>
      </c>
      <c r="C8615" s="55">
        <v>0</v>
      </c>
      <c r="D8615" s="55">
        <v>0</v>
      </c>
      <c r="E8615" s="55">
        <v>0</v>
      </c>
      <c r="F8615" s="55">
        <v>0</v>
      </c>
      <c r="G8615" s="55">
        <v>0</v>
      </c>
      <c r="H8615" s="55">
        <v>0</v>
      </c>
      <c r="I8615" s="55">
        <v>0</v>
      </c>
      <c r="J8615" s="55">
        <v>0</v>
      </c>
      <c r="K8615" s="55">
        <v>0</v>
      </c>
      <c r="L8615" s="55">
        <v>0</v>
      </c>
      <c r="M8615" s="56">
        <v>0</v>
      </c>
    </row>
    <row r="8616" spans="1:13" x14ac:dyDescent="0.4">
      <c r="A8616" s="51"/>
      <c r="B8616" s="52">
        <v>8598</v>
      </c>
      <c r="C8616" s="52">
        <v>0</v>
      </c>
      <c r="D8616" s="52">
        <v>0</v>
      </c>
      <c r="E8616" s="52">
        <v>0</v>
      </c>
      <c r="F8616" s="52">
        <v>0</v>
      </c>
      <c r="G8616" s="52">
        <v>0</v>
      </c>
      <c r="H8616" s="52">
        <v>0</v>
      </c>
      <c r="I8616" s="52">
        <v>0</v>
      </c>
      <c r="J8616" s="52">
        <v>0</v>
      </c>
      <c r="K8616" s="52">
        <v>0</v>
      </c>
      <c r="L8616" s="52">
        <v>0</v>
      </c>
      <c r="M8616" s="53">
        <v>0</v>
      </c>
    </row>
    <row r="8617" spans="1:13" x14ac:dyDescent="0.4">
      <c r="A8617" s="54"/>
      <c r="B8617" s="55">
        <v>8599</v>
      </c>
      <c r="C8617" s="55">
        <v>0</v>
      </c>
      <c r="D8617" s="55">
        <v>0</v>
      </c>
      <c r="E8617" s="55">
        <v>0</v>
      </c>
      <c r="F8617" s="55">
        <v>0</v>
      </c>
      <c r="G8617" s="55">
        <v>0</v>
      </c>
      <c r="H8617" s="55">
        <v>0</v>
      </c>
      <c r="I8617" s="55">
        <v>0</v>
      </c>
      <c r="J8617" s="55">
        <v>0</v>
      </c>
      <c r="K8617" s="55">
        <v>0</v>
      </c>
      <c r="L8617" s="55">
        <v>0</v>
      </c>
      <c r="M8617" s="56">
        <v>0</v>
      </c>
    </row>
    <row r="8618" spans="1:13" x14ac:dyDescent="0.4">
      <c r="A8618" s="51"/>
      <c r="B8618" s="52">
        <v>8600</v>
      </c>
      <c r="C8618" s="52">
        <v>0</v>
      </c>
      <c r="D8618" s="52">
        <v>0</v>
      </c>
      <c r="E8618" s="52">
        <v>0</v>
      </c>
      <c r="F8618" s="52">
        <v>0</v>
      </c>
      <c r="G8618" s="52">
        <v>0</v>
      </c>
      <c r="H8618" s="52">
        <v>0</v>
      </c>
      <c r="I8618" s="52">
        <v>0</v>
      </c>
      <c r="J8618" s="52">
        <v>0</v>
      </c>
      <c r="K8618" s="52">
        <v>0</v>
      </c>
      <c r="L8618" s="52">
        <v>0</v>
      </c>
      <c r="M8618" s="53">
        <v>0</v>
      </c>
    </row>
    <row r="8619" spans="1:13" x14ac:dyDescent="0.4">
      <c r="A8619" s="54"/>
      <c r="B8619" s="55">
        <v>8601</v>
      </c>
      <c r="C8619" s="55">
        <v>0</v>
      </c>
      <c r="D8619" s="55">
        <v>0</v>
      </c>
      <c r="E8619" s="55">
        <v>0</v>
      </c>
      <c r="F8619" s="55">
        <v>6378460.9143476197</v>
      </c>
      <c r="G8619" s="55">
        <v>0</v>
      </c>
      <c r="H8619" s="55">
        <v>15047513.034412589</v>
      </c>
      <c r="I8619" s="55">
        <v>0</v>
      </c>
      <c r="J8619" s="55">
        <v>0</v>
      </c>
      <c r="K8619" s="55">
        <v>0</v>
      </c>
      <c r="L8619" s="55">
        <v>63527136.071316227</v>
      </c>
      <c r="M8619" s="56">
        <v>84953110.020076439</v>
      </c>
    </row>
    <row r="8620" spans="1:13" x14ac:dyDescent="0.4">
      <c r="A8620" s="51"/>
      <c r="B8620" s="52">
        <v>8602</v>
      </c>
      <c r="C8620" s="52">
        <v>0</v>
      </c>
      <c r="D8620" s="52">
        <v>0</v>
      </c>
      <c r="E8620" s="52">
        <v>0</v>
      </c>
      <c r="F8620" s="52">
        <v>12922827.175582968</v>
      </c>
      <c r="G8620" s="52">
        <v>0</v>
      </c>
      <c r="H8620" s="52">
        <v>0</v>
      </c>
      <c r="I8620" s="52">
        <v>0</v>
      </c>
      <c r="J8620" s="52">
        <v>0</v>
      </c>
      <c r="K8620" s="52">
        <v>0</v>
      </c>
      <c r="L8620" s="52">
        <v>0</v>
      </c>
      <c r="M8620" s="53">
        <v>19024235.822639901</v>
      </c>
    </row>
    <row r="8621" spans="1:13" x14ac:dyDescent="0.4">
      <c r="A8621" s="54"/>
      <c r="B8621" s="55">
        <v>8603</v>
      </c>
      <c r="C8621" s="55">
        <v>0</v>
      </c>
      <c r="D8621" s="55">
        <v>0</v>
      </c>
      <c r="E8621" s="55">
        <v>0</v>
      </c>
      <c r="F8621" s="55">
        <v>6529636.5381758232</v>
      </c>
      <c r="G8621" s="55">
        <v>0</v>
      </c>
      <c r="H8621" s="55">
        <v>0</v>
      </c>
      <c r="I8621" s="55">
        <v>6444398.9819856063</v>
      </c>
      <c r="J8621" s="55">
        <v>0</v>
      </c>
      <c r="K8621" s="55">
        <v>79176510.80247134</v>
      </c>
      <c r="L8621" s="55">
        <v>0</v>
      </c>
      <c r="M8621" s="56">
        <v>102049826.83304584</v>
      </c>
    </row>
    <row r="8622" spans="1:13" x14ac:dyDescent="0.4">
      <c r="A8622" s="51"/>
      <c r="B8622" s="52">
        <v>8604</v>
      </c>
      <c r="C8622" s="52">
        <v>0</v>
      </c>
      <c r="D8622" s="52">
        <v>0</v>
      </c>
      <c r="E8622" s="52">
        <v>0</v>
      </c>
      <c r="F8622" s="52">
        <v>0</v>
      </c>
      <c r="G8622" s="52">
        <v>0</v>
      </c>
      <c r="H8622" s="52">
        <v>0</v>
      </c>
      <c r="I8622" s="52">
        <v>0</v>
      </c>
      <c r="J8622" s="52">
        <v>0</v>
      </c>
      <c r="K8622" s="52">
        <v>8612103.5019337647</v>
      </c>
      <c r="L8622" s="52">
        <v>5994230.1779815219</v>
      </c>
      <c r="M8622" s="53">
        <v>14606333.679915288</v>
      </c>
    </row>
    <row r="8623" spans="1:13" x14ac:dyDescent="0.4">
      <c r="A8623" s="54"/>
      <c r="B8623" s="55">
        <v>8605</v>
      </c>
      <c r="C8623" s="55">
        <v>0</v>
      </c>
      <c r="D8623" s="55">
        <v>0</v>
      </c>
      <c r="E8623" s="55">
        <v>0</v>
      </c>
      <c r="F8623" s="55">
        <v>14864085.04684183</v>
      </c>
      <c r="G8623" s="55">
        <v>0</v>
      </c>
      <c r="H8623" s="55">
        <v>0</v>
      </c>
      <c r="I8623" s="55">
        <v>0</v>
      </c>
      <c r="J8623" s="55">
        <v>0</v>
      </c>
      <c r="K8623" s="55">
        <v>0</v>
      </c>
      <c r="L8623" s="55">
        <v>0</v>
      </c>
      <c r="M8623" s="56">
        <v>14864085.04684183</v>
      </c>
    </row>
    <row r="8624" spans="1:13" x14ac:dyDescent="0.4">
      <c r="A8624" s="51"/>
      <c r="B8624" s="52">
        <v>8606</v>
      </c>
      <c r="C8624" s="52">
        <v>43930915.104336724</v>
      </c>
      <c r="D8624" s="52">
        <v>0</v>
      </c>
      <c r="E8624" s="52">
        <v>0</v>
      </c>
      <c r="F8624" s="52">
        <v>0</v>
      </c>
      <c r="G8624" s="52">
        <v>0</v>
      </c>
      <c r="H8624" s="52">
        <v>0</v>
      </c>
      <c r="I8624" s="52">
        <v>64099734.687438525</v>
      </c>
      <c r="J8624" s="52">
        <v>0</v>
      </c>
      <c r="K8624" s="52">
        <v>0</v>
      </c>
      <c r="L8624" s="52">
        <v>0</v>
      </c>
      <c r="M8624" s="53">
        <v>108030649.79177524</v>
      </c>
    </row>
    <row r="8625" spans="1:13" x14ac:dyDescent="0.4">
      <c r="A8625" s="54"/>
      <c r="B8625" s="55">
        <v>8607</v>
      </c>
      <c r="C8625" s="55">
        <v>0</v>
      </c>
      <c r="D8625" s="55">
        <v>0</v>
      </c>
      <c r="E8625" s="55">
        <v>0</v>
      </c>
      <c r="F8625" s="55">
        <v>0</v>
      </c>
      <c r="G8625" s="55">
        <v>0</v>
      </c>
      <c r="H8625" s="55">
        <v>0</v>
      </c>
      <c r="I8625" s="55">
        <v>109701909.66617931</v>
      </c>
      <c r="J8625" s="55">
        <v>0</v>
      </c>
      <c r="K8625" s="55">
        <v>0</v>
      </c>
      <c r="L8625" s="55">
        <v>0</v>
      </c>
      <c r="M8625" s="56">
        <v>156618718.81351504</v>
      </c>
    </row>
    <row r="8626" spans="1:13" x14ac:dyDescent="0.4">
      <c r="A8626" s="51"/>
      <c r="B8626" s="52">
        <v>8608</v>
      </c>
      <c r="C8626" s="52">
        <v>0</v>
      </c>
      <c r="D8626" s="52">
        <v>0</v>
      </c>
      <c r="E8626" s="52">
        <v>0</v>
      </c>
      <c r="F8626" s="52">
        <v>0</v>
      </c>
      <c r="G8626" s="52">
        <v>0</v>
      </c>
      <c r="H8626" s="52">
        <v>0</v>
      </c>
      <c r="I8626" s="52">
        <v>0</v>
      </c>
      <c r="J8626" s="52">
        <v>0</v>
      </c>
      <c r="K8626" s="52">
        <v>0</v>
      </c>
      <c r="L8626" s="52">
        <v>0</v>
      </c>
      <c r="M8626" s="53">
        <v>0</v>
      </c>
    </row>
    <row r="8627" spans="1:13" x14ac:dyDescent="0.4">
      <c r="A8627" s="54"/>
      <c r="B8627" s="55">
        <v>8609</v>
      </c>
      <c r="C8627" s="55">
        <v>0</v>
      </c>
      <c r="D8627" s="55">
        <v>0</v>
      </c>
      <c r="E8627" s="55">
        <v>0</v>
      </c>
      <c r="F8627" s="55">
        <v>0</v>
      </c>
      <c r="G8627" s="55">
        <v>0</v>
      </c>
      <c r="H8627" s="55">
        <v>0</v>
      </c>
      <c r="I8627" s="55">
        <v>0</v>
      </c>
      <c r="J8627" s="55">
        <v>0</v>
      </c>
      <c r="K8627" s="55">
        <v>0</v>
      </c>
      <c r="L8627" s="55">
        <v>0</v>
      </c>
      <c r="M8627" s="56">
        <v>0</v>
      </c>
    </row>
    <row r="8628" spans="1:13" x14ac:dyDescent="0.4">
      <c r="A8628" s="51"/>
      <c r="B8628" s="52">
        <v>8610</v>
      </c>
      <c r="C8628" s="52">
        <v>0</v>
      </c>
      <c r="D8628" s="52">
        <v>0</v>
      </c>
      <c r="E8628" s="52">
        <v>0</v>
      </c>
      <c r="F8628" s="52">
        <v>0</v>
      </c>
      <c r="G8628" s="52">
        <v>0</v>
      </c>
      <c r="H8628" s="52">
        <v>0</v>
      </c>
      <c r="I8628" s="52">
        <v>0</v>
      </c>
      <c r="J8628" s="52">
        <v>0</v>
      </c>
      <c r="K8628" s="52">
        <v>0</v>
      </c>
      <c r="L8628" s="52">
        <v>0</v>
      </c>
      <c r="M8628" s="53">
        <v>0</v>
      </c>
    </row>
    <row r="8629" spans="1:13" x14ac:dyDescent="0.4">
      <c r="A8629" s="54"/>
      <c r="B8629" s="55">
        <v>8611</v>
      </c>
      <c r="C8629" s="55">
        <v>0</v>
      </c>
      <c r="D8629" s="55">
        <v>0</v>
      </c>
      <c r="E8629" s="55">
        <v>0</v>
      </c>
      <c r="F8629" s="55">
        <v>0</v>
      </c>
      <c r="G8629" s="55">
        <v>0</v>
      </c>
      <c r="H8629" s="55">
        <v>0</v>
      </c>
      <c r="I8629" s="55">
        <v>0</v>
      </c>
      <c r="J8629" s="55">
        <v>0</v>
      </c>
      <c r="K8629" s="55">
        <v>0</v>
      </c>
      <c r="L8629" s="55">
        <v>0</v>
      </c>
      <c r="M8629" s="56">
        <v>0</v>
      </c>
    </row>
    <row r="8630" spans="1:13" x14ac:dyDescent="0.4">
      <c r="A8630" s="51"/>
      <c r="B8630" s="52">
        <v>8612</v>
      </c>
      <c r="C8630" s="52">
        <v>0</v>
      </c>
      <c r="D8630" s="52">
        <v>0</v>
      </c>
      <c r="E8630" s="52">
        <v>0</v>
      </c>
      <c r="F8630" s="52">
        <v>91860998.88264516</v>
      </c>
      <c r="G8630" s="52">
        <v>0</v>
      </c>
      <c r="H8630" s="52">
        <v>0</v>
      </c>
      <c r="I8630" s="52">
        <v>39350402.924618647</v>
      </c>
      <c r="J8630" s="52">
        <v>0</v>
      </c>
      <c r="K8630" s="52">
        <v>0</v>
      </c>
      <c r="L8630" s="52">
        <v>13098541.750396386</v>
      </c>
      <c r="M8630" s="53">
        <v>144309943.55766019</v>
      </c>
    </row>
    <row r="8631" spans="1:13" x14ac:dyDescent="0.4">
      <c r="A8631" s="54"/>
      <c r="B8631" s="55">
        <v>8613</v>
      </c>
      <c r="C8631" s="55">
        <v>0</v>
      </c>
      <c r="D8631" s="55">
        <v>0</v>
      </c>
      <c r="E8631" s="55">
        <v>0</v>
      </c>
      <c r="F8631" s="55">
        <v>0</v>
      </c>
      <c r="G8631" s="55">
        <v>0</v>
      </c>
      <c r="H8631" s="55">
        <v>0</v>
      </c>
      <c r="I8631" s="55">
        <v>0</v>
      </c>
      <c r="J8631" s="55">
        <v>0</v>
      </c>
      <c r="K8631" s="55">
        <v>0</v>
      </c>
      <c r="L8631" s="55">
        <v>0</v>
      </c>
      <c r="M8631" s="56">
        <v>75969542.150696501</v>
      </c>
    </row>
    <row r="8632" spans="1:13" x14ac:dyDescent="0.4">
      <c r="A8632" s="51"/>
      <c r="B8632" s="52">
        <v>8614</v>
      </c>
      <c r="C8632" s="52">
        <v>0</v>
      </c>
      <c r="D8632" s="52">
        <v>0</v>
      </c>
      <c r="E8632" s="52">
        <v>0</v>
      </c>
      <c r="F8632" s="52">
        <v>0</v>
      </c>
      <c r="G8632" s="52">
        <v>14381136.361990424</v>
      </c>
      <c r="H8632" s="52">
        <v>0</v>
      </c>
      <c r="I8632" s="52">
        <v>0</v>
      </c>
      <c r="J8632" s="52">
        <v>0</v>
      </c>
      <c r="K8632" s="52">
        <v>0</v>
      </c>
      <c r="L8632" s="52">
        <v>0</v>
      </c>
      <c r="M8632" s="53">
        <v>14381136.361990424</v>
      </c>
    </row>
    <row r="8633" spans="1:13" x14ac:dyDescent="0.4">
      <c r="A8633" s="54"/>
      <c r="B8633" s="55">
        <v>8615</v>
      </c>
      <c r="C8633" s="55">
        <v>0</v>
      </c>
      <c r="D8633" s="55">
        <v>0</v>
      </c>
      <c r="E8633" s="55">
        <v>0</v>
      </c>
      <c r="F8633" s="55">
        <v>0</v>
      </c>
      <c r="G8633" s="55">
        <v>0</v>
      </c>
      <c r="H8633" s="55">
        <v>0</v>
      </c>
      <c r="I8633" s="55">
        <v>0</v>
      </c>
      <c r="J8633" s="55">
        <v>0</v>
      </c>
      <c r="K8633" s="55">
        <v>0</v>
      </c>
      <c r="L8633" s="55">
        <v>0</v>
      </c>
      <c r="M8633" s="56">
        <v>0</v>
      </c>
    </row>
    <row r="8634" spans="1:13" x14ac:dyDescent="0.4">
      <c r="A8634" s="51"/>
      <c r="B8634" s="52">
        <v>8616</v>
      </c>
      <c r="C8634" s="52">
        <v>0</v>
      </c>
      <c r="D8634" s="52">
        <v>0</v>
      </c>
      <c r="E8634" s="52">
        <v>0</v>
      </c>
      <c r="F8634" s="52">
        <v>0</v>
      </c>
      <c r="G8634" s="52">
        <v>0</v>
      </c>
      <c r="H8634" s="52">
        <v>0</v>
      </c>
      <c r="I8634" s="52">
        <v>0</v>
      </c>
      <c r="J8634" s="52">
        <v>0</v>
      </c>
      <c r="K8634" s="52">
        <v>0</v>
      </c>
      <c r="L8634" s="52">
        <v>0</v>
      </c>
      <c r="M8634" s="53">
        <v>0</v>
      </c>
    </row>
    <row r="8635" spans="1:13" x14ac:dyDescent="0.4">
      <c r="A8635" s="54"/>
      <c r="B8635" s="55">
        <v>8617</v>
      </c>
      <c r="C8635" s="55">
        <v>17769340.017357599</v>
      </c>
      <c r="D8635" s="55">
        <v>0</v>
      </c>
      <c r="E8635" s="55">
        <v>0</v>
      </c>
      <c r="F8635" s="55">
        <v>0</v>
      </c>
      <c r="G8635" s="55">
        <v>0</v>
      </c>
      <c r="H8635" s="55">
        <v>0</v>
      </c>
      <c r="I8635" s="55">
        <v>0</v>
      </c>
      <c r="J8635" s="55">
        <v>0</v>
      </c>
      <c r="K8635" s="55">
        <v>0</v>
      </c>
      <c r="L8635" s="55">
        <v>0</v>
      </c>
      <c r="M8635" s="56">
        <v>17769340.017357599</v>
      </c>
    </row>
    <row r="8636" spans="1:13" x14ac:dyDescent="0.4">
      <c r="A8636" s="51"/>
      <c r="B8636" s="52">
        <v>8618</v>
      </c>
      <c r="C8636" s="52">
        <v>0</v>
      </c>
      <c r="D8636" s="52">
        <v>0</v>
      </c>
      <c r="E8636" s="52">
        <v>66275102.866398402</v>
      </c>
      <c r="F8636" s="52">
        <v>0</v>
      </c>
      <c r="G8636" s="52">
        <v>0</v>
      </c>
      <c r="H8636" s="52">
        <v>0</v>
      </c>
      <c r="I8636" s="52">
        <v>0</v>
      </c>
      <c r="J8636" s="52">
        <v>0</v>
      </c>
      <c r="K8636" s="52">
        <v>0</v>
      </c>
      <c r="L8636" s="52">
        <v>0</v>
      </c>
      <c r="M8636" s="53">
        <v>66275102.866398402</v>
      </c>
    </row>
    <row r="8637" spans="1:13" x14ac:dyDescent="0.4">
      <c r="A8637" s="54"/>
      <c r="B8637" s="55">
        <v>8619</v>
      </c>
      <c r="C8637" s="55">
        <v>0</v>
      </c>
      <c r="D8637" s="55">
        <v>0</v>
      </c>
      <c r="E8637" s="55">
        <v>0</v>
      </c>
      <c r="F8637" s="55">
        <v>0</v>
      </c>
      <c r="G8637" s="55">
        <v>0</v>
      </c>
      <c r="H8637" s="55">
        <v>7522041.2829228612</v>
      </c>
      <c r="I8637" s="55">
        <v>0</v>
      </c>
      <c r="J8637" s="55">
        <v>0</v>
      </c>
      <c r="K8637" s="55">
        <v>0</v>
      </c>
      <c r="L8637" s="55">
        <v>0</v>
      </c>
      <c r="M8637" s="56">
        <v>7522041.2829228612</v>
      </c>
    </row>
    <row r="8638" spans="1:13" x14ac:dyDescent="0.4">
      <c r="A8638" s="51"/>
      <c r="B8638" s="52">
        <v>8620</v>
      </c>
      <c r="C8638" s="52">
        <v>0</v>
      </c>
      <c r="D8638" s="52">
        <v>0</v>
      </c>
      <c r="E8638" s="52">
        <v>0</v>
      </c>
      <c r="F8638" s="52">
        <v>0</v>
      </c>
      <c r="G8638" s="52">
        <v>0</v>
      </c>
      <c r="H8638" s="52">
        <v>0</v>
      </c>
      <c r="I8638" s="52">
        <v>0</v>
      </c>
      <c r="J8638" s="52">
        <v>0</v>
      </c>
      <c r="K8638" s="52">
        <v>0</v>
      </c>
      <c r="L8638" s="52">
        <v>0</v>
      </c>
      <c r="M8638" s="53">
        <v>0</v>
      </c>
    </row>
    <row r="8639" spans="1:13" x14ac:dyDescent="0.4">
      <c r="A8639" s="54"/>
      <c r="B8639" s="55">
        <v>8621</v>
      </c>
      <c r="C8639" s="55">
        <v>0</v>
      </c>
      <c r="D8639" s="55">
        <v>56537910.12002214</v>
      </c>
      <c r="E8639" s="55">
        <v>0</v>
      </c>
      <c r="F8639" s="55">
        <v>0</v>
      </c>
      <c r="G8639" s="55">
        <v>0</v>
      </c>
      <c r="H8639" s="55">
        <v>0</v>
      </c>
      <c r="I8639" s="55">
        <v>0</v>
      </c>
      <c r="J8639" s="55">
        <v>0</v>
      </c>
      <c r="K8639" s="55">
        <v>0</v>
      </c>
      <c r="L8639" s="55">
        <v>0</v>
      </c>
      <c r="M8639" s="56">
        <v>56537910.12002214</v>
      </c>
    </row>
    <row r="8640" spans="1:13" x14ac:dyDescent="0.4">
      <c r="A8640" s="51"/>
      <c r="B8640" s="52">
        <v>8622</v>
      </c>
      <c r="C8640" s="52">
        <v>0</v>
      </c>
      <c r="D8640" s="52">
        <v>0</v>
      </c>
      <c r="E8640" s="52">
        <v>0</v>
      </c>
      <c r="F8640" s="52">
        <v>0</v>
      </c>
      <c r="G8640" s="52">
        <v>0</v>
      </c>
      <c r="H8640" s="52">
        <v>0</v>
      </c>
      <c r="I8640" s="52">
        <v>0</v>
      </c>
      <c r="J8640" s="52">
        <v>0</v>
      </c>
      <c r="K8640" s="52">
        <v>0</v>
      </c>
      <c r="L8640" s="52">
        <v>0</v>
      </c>
      <c r="M8640" s="53">
        <v>5780815.1935610827</v>
      </c>
    </row>
    <row r="8641" spans="1:13" x14ac:dyDescent="0.4">
      <c r="A8641" s="54"/>
      <c r="B8641" s="55">
        <v>8623</v>
      </c>
      <c r="C8641" s="55">
        <v>0</v>
      </c>
      <c r="D8641" s="55">
        <v>0</v>
      </c>
      <c r="E8641" s="55">
        <v>0</v>
      </c>
      <c r="F8641" s="55">
        <v>0</v>
      </c>
      <c r="G8641" s="55">
        <v>7006871.8276186334</v>
      </c>
      <c r="H8641" s="55">
        <v>0</v>
      </c>
      <c r="I8641" s="55">
        <v>0</v>
      </c>
      <c r="J8641" s="55">
        <v>0</v>
      </c>
      <c r="K8641" s="55">
        <v>0</v>
      </c>
      <c r="L8641" s="55">
        <v>0</v>
      </c>
      <c r="M8641" s="56">
        <v>7006871.8276186334</v>
      </c>
    </row>
    <row r="8642" spans="1:13" x14ac:dyDescent="0.4">
      <c r="A8642" s="51"/>
      <c r="B8642" s="52">
        <v>8624</v>
      </c>
      <c r="C8642" s="52">
        <v>0</v>
      </c>
      <c r="D8642" s="52">
        <v>0</v>
      </c>
      <c r="E8642" s="52">
        <v>0</v>
      </c>
      <c r="F8642" s="52">
        <v>10866739.298469679</v>
      </c>
      <c r="G8642" s="52">
        <v>0</v>
      </c>
      <c r="H8642" s="52">
        <v>0</v>
      </c>
      <c r="I8642" s="52">
        <v>0</v>
      </c>
      <c r="J8642" s="52">
        <v>0</v>
      </c>
      <c r="K8642" s="52">
        <v>0</v>
      </c>
      <c r="L8642" s="52">
        <v>0</v>
      </c>
      <c r="M8642" s="53">
        <v>10866739.298469679</v>
      </c>
    </row>
    <row r="8643" spans="1:13" x14ac:dyDescent="0.4">
      <c r="A8643" s="54"/>
      <c r="B8643" s="55">
        <v>8625</v>
      </c>
      <c r="C8643" s="55">
        <v>0</v>
      </c>
      <c r="D8643" s="55">
        <v>8368955.8379674684</v>
      </c>
      <c r="E8643" s="55">
        <v>0</v>
      </c>
      <c r="F8643" s="55">
        <v>0</v>
      </c>
      <c r="G8643" s="55">
        <v>0</v>
      </c>
      <c r="H8643" s="55">
        <v>0</v>
      </c>
      <c r="I8643" s="55">
        <v>0</v>
      </c>
      <c r="J8643" s="55">
        <v>0</v>
      </c>
      <c r="K8643" s="55">
        <v>0</v>
      </c>
      <c r="L8643" s="55">
        <v>0</v>
      </c>
      <c r="M8643" s="56">
        <v>8368955.8379674684</v>
      </c>
    </row>
    <row r="8644" spans="1:13" x14ac:dyDescent="0.4">
      <c r="A8644" s="51"/>
      <c r="B8644" s="52">
        <v>8626</v>
      </c>
      <c r="C8644" s="52">
        <v>0</v>
      </c>
      <c r="D8644" s="52">
        <v>0</v>
      </c>
      <c r="E8644" s="52">
        <v>1860285220.544764</v>
      </c>
      <c r="F8644" s="52">
        <v>6531482.1169281993</v>
      </c>
      <c r="G8644" s="52">
        <v>0</v>
      </c>
      <c r="H8644" s="52">
        <v>0</v>
      </c>
      <c r="I8644" s="52">
        <v>0</v>
      </c>
      <c r="J8644" s="52">
        <v>0</v>
      </c>
      <c r="K8644" s="52">
        <v>0</v>
      </c>
      <c r="L8644" s="52">
        <v>14637310.714351129</v>
      </c>
      <c r="M8644" s="53">
        <v>1881454013.3760431</v>
      </c>
    </row>
    <row r="8645" spans="1:13" x14ac:dyDescent="0.4">
      <c r="A8645" s="54"/>
      <c r="B8645" s="55">
        <v>8627</v>
      </c>
      <c r="C8645" s="55">
        <v>0</v>
      </c>
      <c r="D8645" s="55">
        <v>0</v>
      </c>
      <c r="E8645" s="55">
        <v>0</v>
      </c>
      <c r="F8645" s="55">
        <v>0</v>
      </c>
      <c r="G8645" s="55">
        <v>0</v>
      </c>
      <c r="H8645" s="55">
        <v>0</v>
      </c>
      <c r="I8645" s="55">
        <v>0</v>
      </c>
      <c r="J8645" s="55">
        <v>0</v>
      </c>
      <c r="K8645" s="55">
        <v>0</v>
      </c>
      <c r="L8645" s="55">
        <v>0</v>
      </c>
      <c r="M8645" s="56">
        <v>0</v>
      </c>
    </row>
    <row r="8646" spans="1:13" x14ac:dyDescent="0.4">
      <c r="A8646" s="51"/>
      <c r="B8646" s="52">
        <v>8628</v>
      </c>
      <c r="C8646" s="52">
        <v>0</v>
      </c>
      <c r="D8646" s="52">
        <v>0</v>
      </c>
      <c r="E8646" s="52">
        <v>13117626.903590336</v>
      </c>
      <c r="F8646" s="52">
        <v>0</v>
      </c>
      <c r="G8646" s="52">
        <v>0</v>
      </c>
      <c r="H8646" s="52">
        <v>0</v>
      </c>
      <c r="I8646" s="52">
        <v>0</v>
      </c>
      <c r="J8646" s="52">
        <v>0</v>
      </c>
      <c r="K8646" s="52">
        <v>116928326.49277285</v>
      </c>
      <c r="L8646" s="52">
        <v>0</v>
      </c>
      <c r="M8646" s="53">
        <v>130045953.39636318</v>
      </c>
    </row>
    <row r="8647" spans="1:13" x14ac:dyDescent="0.4">
      <c r="A8647" s="54"/>
      <c r="B8647" s="55">
        <v>8629</v>
      </c>
      <c r="C8647" s="55">
        <v>0</v>
      </c>
      <c r="D8647" s="55">
        <v>0</v>
      </c>
      <c r="E8647" s="55">
        <v>14431130.633464696</v>
      </c>
      <c r="F8647" s="55">
        <v>0</v>
      </c>
      <c r="G8647" s="55">
        <v>18088759.210953429</v>
      </c>
      <c r="H8647" s="55">
        <v>0</v>
      </c>
      <c r="I8647" s="55">
        <v>0</v>
      </c>
      <c r="J8647" s="55">
        <v>0</v>
      </c>
      <c r="K8647" s="55">
        <v>0</v>
      </c>
      <c r="L8647" s="55">
        <v>0</v>
      </c>
      <c r="M8647" s="56">
        <v>32519889.844418123</v>
      </c>
    </row>
    <row r="8648" spans="1:13" x14ac:dyDescent="0.4">
      <c r="A8648" s="51"/>
      <c r="B8648" s="52">
        <v>8630</v>
      </c>
      <c r="C8648" s="52">
        <v>0</v>
      </c>
      <c r="D8648" s="52">
        <v>0</v>
      </c>
      <c r="E8648" s="52">
        <v>0</v>
      </c>
      <c r="F8648" s="52">
        <v>0</v>
      </c>
      <c r="G8648" s="52">
        <v>0</v>
      </c>
      <c r="H8648" s="52">
        <v>0</v>
      </c>
      <c r="I8648" s="52">
        <v>0</v>
      </c>
      <c r="J8648" s="52">
        <v>0</v>
      </c>
      <c r="K8648" s="52">
        <v>0</v>
      </c>
      <c r="L8648" s="52">
        <v>0</v>
      </c>
      <c r="M8648" s="53">
        <v>0</v>
      </c>
    </row>
    <row r="8649" spans="1:13" x14ac:dyDescent="0.4">
      <c r="A8649" s="54"/>
      <c r="B8649" s="55">
        <v>8631</v>
      </c>
      <c r="C8649" s="55">
        <v>0</v>
      </c>
      <c r="D8649" s="55">
        <v>0</v>
      </c>
      <c r="E8649" s="55">
        <v>0</v>
      </c>
      <c r="F8649" s="55">
        <v>0</v>
      </c>
      <c r="G8649" s="55">
        <v>0</v>
      </c>
      <c r="H8649" s="55">
        <v>0</v>
      </c>
      <c r="I8649" s="55">
        <v>25405805.062664863</v>
      </c>
      <c r="J8649" s="55">
        <v>0</v>
      </c>
      <c r="K8649" s="55">
        <v>0</v>
      </c>
      <c r="L8649" s="55">
        <v>0</v>
      </c>
      <c r="M8649" s="56">
        <v>25405805.062664863</v>
      </c>
    </row>
    <row r="8650" spans="1:13" x14ac:dyDescent="0.4">
      <c r="A8650" s="51"/>
      <c r="B8650" s="52">
        <v>8632</v>
      </c>
      <c r="C8650" s="52">
        <v>0</v>
      </c>
      <c r="D8650" s="52">
        <v>272678675.69965243</v>
      </c>
      <c r="E8650" s="52">
        <v>0</v>
      </c>
      <c r="F8650" s="52">
        <v>32668385.454148296</v>
      </c>
      <c r="G8650" s="52">
        <v>0</v>
      </c>
      <c r="H8650" s="52">
        <v>0</v>
      </c>
      <c r="I8650" s="52">
        <v>0</v>
      </c>
      <c r="J8650" s="52">
        <v>0</v>
      </c>
      <c r="K8650" s="52">
        <v>0</v>
      </c>
      <c r="L8650" s="52">
        <v>0</v>
      </c>
      <c r="M8650" s="53">
        <v>324851006.3271513</v>
      </c>
    </row>
    <row r="8651" spans="1:13" x14ac:dyDescent="0.4">
      <c r="A8651" s="54"/>
      <c r="B8651" s="55">
        <v>8633</v>
      </c>
      <c r="C8651" s="55">
        <v>0</v>
      </c>
      <c r="D8651" s="55">
        <v>0</v>
      </c>
      <c r="E8651" s="55">
        <v>0</v>
      </c>
      <c r="F8651" s="55">
        <v>0</v>
      </c>
      <c r="G8651" s="55">
        <v>0</v>
      </c>
      <c r="H8651" s="55">
        <v>13675388.334622951</v>
      </c>
      <c r="I8651" s="55">
        <v>0</v>
      </c>
      <c r="J8651" s="55">
        <v>0</v>
      </c>
      <c r="K8651" s="55">
        <v>0</v>
      </c>
      <c r="L8651" s="55">
        <v>5926553.4138763323</v>
      </c>
      <c r="M8651" s="56">
        <v>19601941.748499285</v>
      </c>
    </row>
    <row r="8652" spans="1:13" x14ac:dyDescent="0.4">
      <c r="A8652" s="51"/>
      <c r="B8652" s="52">
        <v>8634</v>
      </c>
      <c r="C8652" s="52">
        <v>0</v>
      </c>
      <c r="D8652" s="52">
        <v>0</v>
      </c>
      <c r="E8652" s="52">
        <v>0</v>
      </c>
      <c r="F8652" s="52">
        <v>0</v>
      </c>
      <c r="G8652" s="52">
        <v>0</v>
      </c>
      <c r="H8652" s="52">
        <v>0</v>
      </c>
      <c r="I8652" s="52">
        <v>6059430.2980841519</v>
      </c>
      <c r="J8652" s="52">
        <v>0</v>
      </c>
      <c r="K8652" s="52">
        <v>64556829.949300237</v>
      </c>
      <c r="L8652" s="52">
        <v>0</v>
      </c>
      <c r="M8652" s="53">
        <v>70616260.247384399</v>
      </c>
    </row>
    <row r="8653" spans="1:13" x14ac:dyDescent="0.4">
      <c r="A8653" s="54"/>
      <c r="B8653" s="55">
        <v>8635</v>
      </c>
      <c r="C8653" s="55">
        <v>0</v>
      </c>
      <c r="D8653" s="55">
        <v>0</v>
      </c>
      <c r="E8653" s="55">
        <v>0</v>
      </c>
      <c r="F8653" s="55">
        <v>0</v>
      </c>
      <c r="G8653" s="55">
        <v>0</v>
      </c>
      <c r="H8653" s="55">
        <v>0</v>
      </c>
      <c r="I8653" s="55">
        <v>0</v>
      </c>
      <c r="J8653" s="55">
        <v>0</v>
      </c>
      <c r="K8653" s="55">
        <v>13998828.699751332</v>
      </c>
      <c r="L8653" s="55">
        <v>0</v>
      </c>
      <c r="M8653" s="56">
        <v>13998828.699751332</v>
      </c>
    </row>
    <row r="8654" spans="1:13" x14ac:dyDescent="0.4">
      <c r="A8654" s="51"/>
      <c r="B8654" s="52">
        <v>8636</v>
      </c>
      <c r="C8654" s="52">
        <v>0</v>
      </c>
      <c r="D8654" s="52">
        <v>0</v>
      </c>
      <c r="E8654" s="52">
        <v>0</v>
      </c>
      <c r="F8654" s="52">
        <v>0</v>
      </c>
      <c r="G8654" s="52">
        <v>0</v>
      </c>
      <c r="H8654" s="52">
        <v>0</v>
      </c>
      <c r="I8654" s="52">
        <v>0</v>
      </c>
      <c r="J8654" s="52">
        <v>0</v>
      </c>
      <c r="K8654" s="52">
        <v>0</v>
      </c>
      <c r="L8654" s="52">
        <v>0</v>
      </c>
      <c r="M8654" s="53">
        <v>0</v>
      </c>
    </row>
    <row r="8655" spans="1:13" x14ac:dyDescent="0.4">
      <c r="A8655" s="54"/>
      <c r="B8655" s="55">
        <v>8637</v>
      </c>
      <c r="C8655" s="55">
        <v>0</v>
      </c>
      <c r="D8655" s="55">
        <v>0</v>
      </c>
      <c r="E8655" s="55">
        <v>0</v>
      </c>
      <c r="F8655" s="55">
        <v>0</v>
      </c>
      <c r="G8655" s="55">
        <v>0</v>
      </c>
      <c r="H8655" s="55">
        <v>0</v>
      </c>
      <c r="I8655" s="55">
        <v>0</v>
      </c>
      <c r="J8655" s="55">
        <v>154005308.78378451</v>
      </c>
      <c r="K8655" s="55">
        <v>0</v>
      </c>
      <c r="L8655" s="55">
        <v>11552360.550492454</v>
      </c>
      <c r="M8655" s="56">
        <v>78547243.395043164</v>
      </c>
    </row>
    <row r="8656" spans="1:13" x14ac:dyDescent="0.4">
      <c r="A8656" s="51"/>
      <c r="B8656" s="52">
        <v>8638</v>
      </c>
      <c r="C8656" s="52">
        <v>0</v>
      </c>
      <c r="D8656" s="52">
        <v>0</v>
      </c>
      <c r="E8656" s="52">
        <v>0</v>
      </c>
      <c r="F8656" s="52">
        <v>0</v>
      </c>
      <c r="G8656" s="52">
        <v>8027270.996428729</v>
      </c>
      <c r="H8656" s="52">
        <v>0</v>
      </c>
      <c r="I8656" s="52">
        <v>0</v>
      </c>
      <c r="J8656" s="52">
        <v>0</v>
      </c>
      <c r="K8656" s="52">
        <v>0</v>
      </c>
      <c r="L8656" s="52">
        <v>0</v>
      </c>
      <c r="M8656" s="53">
        <v>8027270.996428729</v>
      </c>
    </row>
    <row r="8657" spans="1:13" x14ac:dyDescent="0.4">
      <c r="A8657" s="54"/>
      <c r="B8657" s="55">
        <v>8639</v>
      </c>
      <c r="C8657" s="55">
        <v>0</v>
      </c>
      <c r="D8657" s="55">
        <v>0</v>
      </c>
      <c r="E8657" s="55">
        <v>0</v>
      </c>
      <c r="F8657" s="55">
        <v>0</v>
      </c>
      <c r="G8657" s="55">
        <v>0</v>
      </c>
      <c r="H8657" s="55">
        <v>23104868.121761493</v>
      </c>
      <c r="I8657" s="55">
        <v>0</v>
      </c>
      <c r="J8657" s="55">
        <v>0</v>
      </c>
      <c r="K8657" s="55">
        <v>13607885.749129981</v>
      </c>
      <c r="L8657" s="55">
        <v>0</v>
      </c>
      <c r="M8657" s="56">
        <v>36712753.870891474</v>
      </c>
    </row>
    <row r="8658" spans="1:13" x14ac:dyDescent="0.4">
      <c r="A8658" s="51"/>
      <c r="B8658" s="52">
        <v>8640</v>
      </c>
      <c r="C8658" s="52">
        <v>0</v>
      </c>
      <c r="D8658" s="52">
        <v>0</v>
      </c>
      <c r="E8658" s="52">
        <v>0</v>
      </c>
      <c r="F8658" s="52">
        <v>0</v>
      </c>
      <c r="G8658" s="52">
        <v>0</v>
      </c>
      <c r="H8658" s="52">
        <v>0</v>
      </c>
      <c r="I8658" s="52">
        <v>0</v>
      </c>
      <c r="J8658" s="52">
        <v>0</v>
      </c>
      <c r="K8658" s="52">
        <v>0</v>
      </c>
      <c r="L8658" s="52">
        <v>0</v>
      </c>
      <c r="M8658" s="53">
        <v>7425459.2208976271</v>
      </c>
    </row>
    <row r="8659" spans="1:13" x14ac:dyDescent="0.4">
      <c r="A8659" s="54"/>
      <c r="B8659" s="55">
        <v>8641</v>
      </c>
      <c r="C8659" s="55">
        <v>0</v>
      </c>
      <c r="D8659" s="55">
        <v>63506754.471736684</v>
      </c>
      <c r="E8659" s="55">
        <v>0</v>
      </c>
      <c r="F8659" s="55">
        <v>0</v>
      </c>
      <c r="G8659" s="55">
        <v>0</v>
      </c>
      <c r="H8659" s="55">
        <v>5893706.1503477935</v>
      </c>
      <c r="I8659" s="55">
        <v>0</v>
      </c>
      <c r="J8659" s="55">
        <v>0</v>
      </c>
      <c r="K8659" s="55">
        <v>0</v>
      </c>
      <c r="L8659" s="55">
        <v>0</v>
      </c>
      <c r="M8659" s="56">
        <v>69400460.622084484</v>
      </c>
    </row>
    <row r="8660" spans="1:13" x14ac:dyDescent="0.4">
      <c r="A8660" s="51"/>
      <c r="B8660" s="52">
        <v>8642</v>
      </c>
      <c r="C8660" s="52">
        <v>0</v>
      </c>
      <c r="D8660" s="52">
        <v>0</v>
      </c>
      <c r="E8660" s="52">
        <v>0</v>
      </c>
      <c r="F8660" s="52">
        <v>0</v>
      </c>
      <c r="G8660" s="52">
        <v>0</v>
      </c>
      <c r="H8660" s="52">
        <v>0</v>
      </c>
      <c r="I8660" s="52">
        <v>0</v>
      </c>
      <c r="J8660" s="52">
        <v>0</v>
      </c>
      <c r="K8660" s="52">
        <v>0</v>
      </c>
      <c r="L8660" s="52">
        <v>0</v>
      </c>
      <c r="M8660" s="53">
        <v>0</v>
      </c>
    </row>
    <row r="8661" spans="1:13" x14ac:dyDescent="0.4">
      <c r="A8661" s="54"/>
      <c r="B8661" s="55">
        <v>8643</v>
      </c>
      <c r="C8661" s="55">
        <v>0</v>
      </c>
      <c r="D8661" s="55">
        <v>9097051.6733181588</v>
      </c>
      <c r="E8661" s="55">
        <v>0</v>
      </c>
      <c r="F8661" s="55">
        <v>0</v>
      </c>
      <c r="G8661" s="55">
        <v>0</v>
      </c>
      <c r="H8661" s="55">
        <v>7707697.1306846188</v>
      </c>
      <c r="I8661" s="55">
        <v>0</v>
      </c>
      <c r="J8661" s="55">
        <v>0</v>
      </c>
      <c r="K8661" s="55">
        <v>0</v>
      </c>
      <c r="L8661" s="55">
        <v>24634633.510273121</v>
      </c>
      <c r="M8661" s="56">
        <v>41439382.314275891</v>
      </c>
    </row>
    <row r="8662" spans="1:13" x14ac:dyDescent="0.4">
      <c r="A8662" s="51"/>
      <c r="B8662" s="52">
        <v>8644</v>
      </c>
      <c r="C8662" s="52">
        <v>0</v>
      </c>
      <c r="D8662" s="52">
        <v>62483641.8872853</v>
      </c>
      <c r="E8662" s="52">
        <v>0</v>
      </c>
      <c r="F8662" s="52">
        <v>0</v>
      </c>
      <c r="G8662" s="52">
        <v>13846984.803030619</v>
      </c>
      <c r="H8662" s="52">
        <v>0</v>
      </c>
      <c r="I8662" s="52">
        <v>0</v>
      </c>
      <c r="J8662" s="52">
        <v>0</v>
      </c>
      <c r="K8662" s="52">
        <v>0</v>
      </c>
      <c r="L8662" s="52">
        <v>0</v>
      </c>
      <c r="M8662" s="53">
        <v>76330626.690315917</v>
      </c>
    </row>
    <row r="8663" spans="1:13" x14ac:dyDescent="0.4">
      <c r="A8663" s="54"/>
      <c r="B8663" s="55">
        <v>8645</v>
      </c>
      <c r="C8663" s="55">
        <v>0</v>
      </c>
      <c r="D8663" s="55">
        <v>0</v>
      </c>
      <c r="E8663" s="55">
        <v>0</v>
      </c>
      <c r="F8663" s="55">
        <v>0</v>
      </c>
      <c r="G8663" s="55">
        <v>0</v>
      </c>
      <c r="H8663" s="55">
        <v>0</v>
      </c>
      <c r="I8663" s="55">
        <v>0</v>
      </c>
      <c r="J8663" s="55">
        <v>0</v>
      </c>
      <c r="K8663" s="55">
        <v>392446882.35198075</v>
      </c>
      <c r="L8663" s="55">
        <v>0</v>
      </c>
      <c r="M8663" s="56">
        <v>392446882.35198075</v>
      </c>
    </row>
    <row r="8664" spans="1:13" x14ac:dyDescent="0.4">
      <c r="A8664" s="51"/>
      <c r="B8664" s="52">
        <v>8646</v>
      </c>
      <c r="C8664" s="52">
        <v>0</v>
      </c>
      <c r="D8664" s="52">
        <v>16556151.71231835</v>
      </c>
      <c r="E8664" s="52">
        <v>6173648.3455140749</v>
      </c>
      <c r="F8664" s="52">
        <v>23306616.390333373</v>
      </c>
      <c r="G8664" s="52">
        <v>5800516.9110194491</v>
      </c>
      <c r="H8664" s="52">
        <v>0</v>
      </c>
      <c r="I8664" s="52">
        <v>0</v>
      </c>
      <c r="J8664" s="52">
        <v>0</v>
      </c>
      <c r="K8664" s="52">
        <v>0</v>
      </c>
      <c r="L8664" s="52">
        <v>0</v>
      </c>
      <c r="M8664" s="53">
        <v>51836933.359185249</v>
      </c>
    </row>
    <row r="8665" spans="1:13" x14ac:dyDescent="0.4">
      <c r="A8665" s="54"/>
      <c r="B8665" s="55">
        <v>8647</v>
      </c>
      <c r="C8665" s="55">
        <v>0</v>
      </c>
      <c r="D8665" s="55">
        <v>0</v>
      </c>
      <c r="E8665" s="55">
        <v>0</v>
      </c>
      <c r="F8665" s="55">
        <v>0</v>
      </c>
      <c r="G8665" s="55">
        <v>0</v>
      </c>
      <c r="H8665" s="55">
        <v>0</v>
      </c>
      <c r="I8665" s="55">
        <v>0</v>
      </c>
      <c r="J8665" s="55">
        <v>0</v>
      </c>
      <c r="K8665" s="55">
        <v>0</v>
      </c>
      <c r="L8665" s="55">
        <v>0</v>
      </c>
      <c r="M8665" s="56">
        <v>6186504.5269797565</v>
      </c>
    </row>
    <row r="8666" spans="1:13" x14ac:dyDescent="0.4">
      <c r="A8666" s="51"/>
      <c r="B8666" s="52">
        <v>8648</v>
      </c>
      <c r="C8666" s="52">
        <v>0</v>
      </c>
      <c r="D8666" s="52">
        <v>0</v>
      </c>
      <c r="E8666" s="52">
        <v>0</v>
      </c>
      <c r="F8666" s="52">
        <v>0</v>
      </c>
      <c r="G8666" s="52">
        <v>0</v>
      </c>
      <c r="H8666" s="52">
        <v>0</v>
      </c>
      <c r="I8666" s="52">
        <v>0</v>
      </c>
      <c r="J8666" s="52">
        <v>0</v>
      </c>
      <c r="K8666" s="52">
        <v>0</v>
      </c>
      <c r="L8666" s="52">
        <v>0</v>
      </c>
      <c r="M8666" s="53">
        <v>0</v>
      </c>
    </row>
    <row r="8667" spans="1:13" x14ac:dyDescent="0.4">
      <c r="A8667" s="54"/>
      <c r="B8667" s="55">
        <v>8649</v>
      </c>
      <c r="C8667" s="55">
        <v>0</v>
      </c>
      <c r="D8667" s="55">
        <v>0</v>
      </c>
      <c r="E8667" s="55">
        <v>0</v>
      </c>
      <c r="F8667" s="55">
        <v>0</v>
      </c>
      <c r="G8667" s="55">
        <v>0</v>
      </c>
      <c r="H8667" s="55">
        <v>0</v>
      </c>
      <c r="I8667" s="55">
        <v>0</v>
      </c>
      <c r="J8667" s="55">
        <v>0</v>
      </c>
      <c r="K8667" s="55">
        <v>0</v>
      </c>
      <c r="L8667" s="55">
        <v>0</v>
      </c>
      <c r="M8667" s="56">
        <v>0</v>
      </c>
    </row>
    <row r="8668" spans="1:13" x14ac:dyDescent="0.4">
      <c r="A8668" s="51"/>
      <c r="B8668" s="52">
        <v>8650</v>
      </c>
      <c r="C8668" s="52">
        <v>0</v>
      </c>
      <c r="D8668" s="52">
        <v>0</v>
      </c>
      <c r="E8668" s="52">
        <v>0</v>
      </c>
      <c r="F8668" s="52">
        <v>0</v>
      </c>
      <c r="G8668" s="52">
        <v>0</v>
      </c>
      <c r="H8668" s="52">
        <v>0</v>
      </c>
      <c r="I8668" s="52">
        <v>279909952.8602106</v>
      </c>
      <c r="J8668" s="52">
        <v>0</v>
      </c>
      <c r="K8668" s="52">
        <v>6109815.7445749808</v>
      </c>
      <c r="L8668" s="52">
        <v>0</v>
      </c>
      <c r="M8668" s="53">
        <v>286019768.60478556</v>
      </c>
    </row>
    <row r="8669" spans="1:13" x14ac:dyDescent="0.4">
      <c r="A8669" s="54"/>
      <c r="B8669" s="55">
        <v>8651</v>
      </c>
      <c r="C8669" s="55">
        <v>0</v>
      </c>
      <c r="D8669" s="55">
        <v>0</v>
      </c>
      <c r="E8669" s="55">
        <v>8712342.5136007555</v>
      </c>
      <c r="F8669" s="55">
        <v>0</v>
      </c>
      <c r="G8669" s="55">
        <v>0</v>
      </c>
      <c r="H8669" s="55">
        <v>0</v>
      </c>
      <c r="I8669" s="55">
        <v>0</v>
      </c>
      <c r="J8669" s="55">
        <v>0</v>
      </c>
      <c r="K8669" s="55">
        <v>0</v>
      </c>
      <c r="L8669" s="55">
        <v>6113736.1023615003</v>
      </c>
      <c r="M8669" s="56">
        <v>14826078.615962256</v>
      </c>
    </row>
    <row r="8670" spans="1:13" x14ac:dyDescent="0.4">
      <c r="A8670" s="51"/>
      <c r="B8670" s="52">
        <v>8652</v>
      </c>
      <c r="C8670" s="52">
        <v>0</v>
      </c>
      <c r="D8670" s="52">
        <v>0</v>
      </c>
      <c r="E8670" s="52">
        <v>0</v>
      </c>
      <c r="F8670" s="52">
        <v>0</v>
      </c>
      <c r="G8670" s="52">
        <v>0</v>
      </c>
      <c r="H8670" s="52">
        <v>19607214.360727027</v>
      </c>
      <c r="I8670" s="52">
        <v>0</v>
      </c>
      <c r="J8670" s="52">
        <v>32666230.067506377</v>
      </c>
      <c r="K8670" s="52">
        <v>0</v>
      </c>
      <c r="L8670" s="52">
        <v>0</v>
      </c>
      <c r="M8670" s="53">
        <v>19607214.360727027</v>
      </c>
    </row>
    <row r="8671" spans="1:13" x14ac:dyDescent="0.4">
      <c r="A8671" s="54"/>
      <c r="B8671" s="55">
        <v>8653</v>
      </c>
      <c r="C8671" s="55">
        <v>9303445.4782367907</v>
      </c>
      <c r="D8671" s="55">
        <v>0</v>
      </c>
      <c r="E8671" s="55">
        <v>0</v>
      </c>
      <c r="F8671" s="55">
        <v>0</v>
      </c>
      <c r="G8671" s="55">
        <v>0</v>
      </c>
      <c r="H8671" s="55">
        <v>0</v>
      </c>
      <c r="I8671" s="55">
        <v>0</v>
      </c>
      <c r="J8671" s="55">
        <v>0</v>
      </c>
      <c r="K8671" s="55">
        <v>0</v>
      </c>
      <c r="L8671" s="55">
        <v>0</v>
      </c>
      <c r="M8671" s="56">
        <v>9303445.4782367907</v>
      </c>
    </row>
    <row r="8672" spans="1:13" x14ac:dyDescent="0.4">
      <c r="A8672" s="51"/>
      <c r="B8672" s="52">
        <v>8654</v>
      </c>
      <c r="C8672" s="52">
        <v>0</v>
      </c>
      <c r="D8672" s="52">
        <v>0</v>
      </c>
      <c r="E8672" s="52">
        <v>0</v>
      </c>
      <c r="F8672" s="52">
        <v>0</v>
      </c>
      <c r="G8672" s="52">
        <v>0</v>
      </c>
      <c r="H8672" s="52">
        <v>0</v>
      </c>
      <c r="I8672" s="52">
        <v>0</v>
      </c>
      <c r="J8672" s="52">
        <v>0</v>
      </c>
      <c r="K8672" s="52">
        <v>0</v>
      </c>
      <c r="L8672" s="52">
        <v>0</v>
      </c>
      <c r="M8672" s="53">
        <v>0</v>
      </c>
    </row>
    <row r="8673" spans="1:13" x14ac:dyDescent="0.4">
      <c r="A8673" s="54"/>
      <c r="B8673" s="55">
        <v>8655</v>
      </c>
      <c r="C8673" s="55">
        <v>0</v>
      </c>
      <c r="D8673" s="55">
        <v>0</v>
      </c>
      <c r="E8673" s="55">
        <v>0</v>
      </c>
      <c r="F8673" s="55">
        <v>0</v>
      </c>
      <c r="G8673" s="55">
        <v>0</v>
      </c>
      <c r="H8673" s="55">
        <v>0</v>
      </c>
      <c r="I8673" s="55">
        <v>0</v>
      </c>
      <c r="J8673" s="55">
        <v>10215754.634179784</v>
      </c>
      <c r="K8673" s="55">
        <v>0</v>
      </c>
      <c r="L8673" s="55">
        <v>0</v>
      </c>
      <c r="M8673" s="56">
        <v>0</v>
      </c>
    </row>
    <row r="8674" spans="1:13" x14ac:dyDescent="0.4">
      <c r="A8674" s="51"/>
      <c r="B8674" s="52">
        <v>8656</v>
      </c>
      <c r="C8674" s="52">
        <v>0</v>
      </c>
      <c r="D8674" s="52">
        <v>0</v>
      </c>
      <c r="E8674" s="52">
        <v>0</v>
      </c>
      <c r="F8674" s="52">
        <v>0</v>
      </c>
      <c r="G8674" s="52">
        <v>0</v>
      </c>
      <c r="H8674" s="52">
        <v>0</v>
      </c>
      <c r="I8674" s="52">
        <v>0</v>
      </c>
      <c r="J8674" s="52">
        <v>0</v>
      </c>
      <c r="K8674" s="52">
        <v>0</v>
      </c>
      <c r="L8674" s="52">
        <v>0</v>
      </c>
      <c r="M8674" s="53">
        <v>0</v>
      </c>
    </row>
    <row r="8675" spans="1:13" x14ac:dyDescent="0.4">
      <c r="A8675" s="54"/>
      <c r="B8675" s="55">
        <v>8657</v>
      </c>
      <c r="C8675" s="55">
        <v>0</v>
      </c>
      <c r="D8675" s="55">
        <v>0</v>
      </c>
      <c r="E8675" s="55">
        <v>13002703.355021285</v>
      </c>
      <c r="F8675" s="55">
        <v>0</v>
      </c>
      <c r="G8675" s="55">
        <v>0</v>
      </c>
      <c r="H8675" s="55">
        <v>0</v>
      </c>
      <c r="I8675" s="55">
        <v>0</v>
      </c>
      <c r="J8675" s="55">
        <v>0</v>
      </c>
      <c r="K8675" s="55">
        <v>0</v>
      </c>
      <c r="L8675" s="55">
        <v>0</v>
      </c>
      <c r="M8675" s="56">
        <v>13002703.355021285</v>
      </c>
    </row>
    <row r="8676" spans="1:13" x14ac:dyDescent="0.4">
      <c r="A8676" s="51"/>
      <c r="B8676" s="52">
        <v>8658</v>
      </c>
      <c r="C8676" s="52">
        <v>0</v>
      </c>
      <c r="D8676" s="52">
        <v>0</v>
      </c>
      <c r="E8676" s="52">
        <v>0</v>
      </c>
      <c r="F8676" s="52">
        <v>0</v>
      </c>
      <c r="G8676" s="52">
        <v>0</v>
      </c>
      <c r="H8676" s="52">
        <v>0</v>
      </c>
      <c r="I8676" s="52">
        <v>0</v>
      </c>
      <c r="J8676" s="52">
        <v>0</v>
      </c>
      <c r="K8676" s="52">
        <v>0</v>
      </c>
      <c r="L8676" s="52">
        <v>0</v>
      </c>
      <c r="M8676" s="53">
        <v>0</v>
      </c>
    </row>
    <row r="8677" spans="1:13" x14ac:dyDescent="0.4">
      <c r="A8677" s="54"/>
      <c r="B8677" s="55">
        <v>8659</v>
      </c>
      <c r="C8677" s="55">
        <v>0</v>
      </c>
      <c r="D8677" s="55">
        <v>0</v>
      </c>
      <c r="E8677" s="55">
        <v>0</v>
      </c>
      <c r="F8677" s="55">
        <v>0</v>
      </c>
      <c r="G8677" s="55">
        <v>0</v>
      </c>
      <c r="H8677" s="55">
        <v>0</v>
      </c>
      <c r="I8677" s="55">
        <v>0</v>
      </c>
      <c r="J8677" s="55">
        <v>0</v>
      </c>
      <c r="K8677" s="55">
        <v>6814518.9531931514</v>
      </c>
      <c r="L8677" s="55">
        <v>0</v>
      </c>
      <c r="M8677" s="56">
        <v>6814518.9531931514</v>
      </c>
    </row>
    <row r="8678" spans="1:13" x14ac:dyDescent="0.4">
      <c r="A8678" s="51"/>
      <c r="B8678" s="52">
        <v>8660</v>
      </c>
      <c r="C8678" s="52">
        <v>0</v>
      </c>
      <c r="D8678" s="52">
        <v>0</v>
      </c>
      <c r="E8678" s="52">
        <v>0</v>
      </c>
      <c r="F8678" s="52">
        <v>0</v>
      </c>
      <c r="G8678" s="52">
        <v>0</v>
      </c>
      <c r="H8678" s="52">
        <v>0</v>
      </c>
      <c r="I8678" s="52">
        <v>0</v>
      </c>
      <c r="J8678" s="52">
        <v>0</v>
      </c>
      <c r="K8678" s="52">
        <v>0</v>
      </c>
      <c r="L8678" s="52">
        <v>0</v>
      </c>
      <c r="M8678" s="53">
        <v>0</v>
      </c>
    </row>
    <row r="8679" spans="1:13" x14ac:dyDescent="0.4">
      <c r="A8679" s="54"/>
      <c r="B8679" s="55">
        <v>8661</v>
      </c>
      <c r="C8679" s="55">
        <v>0</v>
      </c>
      <c r="D8679" s="55">
        <v>0</v>
      </c>
      <c r="E8679" s="55">
        <v>0</v>
      </c>
      <c r="F8679" s="55">
        <v>21052807.502482388</v>
      </c>
      <c r="G8679" s="55">
        <v>0</v>
      </c>
      <c r="H8679" s="55">
        <v>0</v>
      </c>
      <c r="I8679" s="55">
        <v>0</v>
      </c>
      <c r="J8679" s="55">
        <v>0</v>
      </c>
      <c r="K8679" s="55">
        <v>0</v>
      </c>
      <c r="L8679" s="55">
        <v>0</v>
      </c>
      <c r="M8679" s="56">
        <v>21052807.502482388</v>
      </c>
    </row>
    <row r="8680" spans="1:13" x14ac:dyDescent="0.4">
      <c r="A8680" s="51"/>
      <c r="B8680" s="52">
        <v>8662</v>
      </c>
      <c r="C8680" s="52">
        <v>12801580.574388722</v>
      </c>
      <c r="D8680" s="52">
        <v>0</v>
      </c>
      <c r="E8680" s="52">
        <v>0</v>
      </c>
      <c r="F8680" s="52">
        <v>0</v>
      </c>
      <c r="G8680" s="52">
        <v>0</v>
      </c>
      <c r="H8680" s="52">
        <v>0</v>
      </c>
      <c r="I8680" s="52">
        <v>0</v>
      </c>
      <c r="J8680" s="52">
        <v>0</v>
      </c>
      <c r="K8680" s="52">
        <v>0</v>
      </c>
      <c r="L8680" s="52">
        <v>0</v>
      </c>
      <c r="M8680" s="53">
        <v>199151800.44308189</v>
      </c>
    </row>
    <row r="8681" spans="1:13" x14ac:dyDescent="0.4">
      <c r="A8681" s="54"/>
      <c r="B8681" s="55">
        <v>8663</v>
      </c>
      <c r="C8681" s="55">
        <v>0</v>
      </c>
      <c r="D8681" s="55">
        <v>0</v>
      </c>
      <c r="E8681" s="55">
        <v>0</v>
      </c>
      <c r="F8681" s="55">
        <v>0</v>
      </c>
      <c r="G8681" s="55">
        <v>0</v>
      </c>
      <c r="H8681" s="55">
        <v>0</v>
      </c>
      <c r="I8681" s="55">
        <v>0</v>
      </c>
      <c r="J8681" s="55">
        <v>0</v>
      </c>
      <c r="K8681" s="55">
        <v>0</v>
      </c>
      <c r="L8681" s="55">
        <v>0</v>
      </c>
      <c r="M8681" s="56">
        <v>0</v>
      </c>
    </row>
    <row r="8682" spans="1:13" x14ac:dyDescent="0.4">
      <c r="A8682" s="51"/>
      <c r="B8682" s="52">
        <v>8664</v>
      </c>
      <c r="C8682" s="52">
        <v>0</v>
      </c>
      <c r="D8682" s="52">
        <v>0</v>
      </c>
      <c r="E8682" s="52">
        <v>0</v>
      </c>
      <c r="F8682" s="52">
        <v>0</v>
      </c>
      <c r="G8682" s="52">
        <v>0</v>
      </c>
      <c r="H8682" s="52">
        <v>86865717.421415821</v>
      </c>
      <c r="I8682" s="52">
        <v>0</v>
      </c>
      <c r="J8682" s="52">
        <v>0</v>
      </c>
      <c r="K8682" s="52">
        <v>0</v>
      </c>
      <c r="L8682" s="52">
        <v>0</v>
      </c>
      <c r="M8682" s="53">
        <v>86865717.421415821</v>
      </c>
    </row>
    <row r="8683" spans="1:13" x14ac:dyDescent="0.4">
      <c r="A8683" s="54"/>
      <c r="B8683" s="55">
        <v>8665</v>
      </c>
      <c r="C8683" s="55">
        <v>0</v>
      </c>
      <c r="D8683" s="55">
        <v>0</v>
      </c>
      <c r="E8683" s="55">
        <v>0</v>
      </c>
      <c r="F8683" s="55">
        <v>0</v>
      </c>
      <c r="G8683" s="55">
        <v>0</v>
      </c>
      <c r="H8683" s="55">
        <v>0</v>
      </c>
      <c r="I8683" s="55">
        <v>0</v>
      </c>
      <c r="J8683" s="55">
        <v>0</v>
      </c>
      <c r="K8683" s="55">
        <v>0</v>
      </c>
      <c r="L8683" s="55">
        <v>0</v>
      </c>
      <c r="M8683" s="56">
        <v>0</v>
      </c>
    </row>
    <row r="8684" spans="1:13" x14ac:dyDescent="0.4">
      <c r="A8684" s="51"/>
      <c r="B8684" s="52">
        <v>8666</v>
      </c>
      <c r="C8684" s="52">
        <v>0</v>
      </c>
      <c r="D8684" s="52">
        <v>0</v>
      </c>
      <c r="E8684" s="52">
        <v>0</v>
      </c>
      <c r="F8684" s="52">
        <v>0</v>
      </c>
      <c r="G8684" s="52">
        <v>17891292.722805969</v>
      </c>
      <c r="H8684" s="52">
        <v>264420613.62370995</v>
      </c>
      <c r="I8684" s="52">
        <v>0</v>
      </c>
      <c r="J8684" s="52">
        <v>0</v>
      </c>
      <c r="K8684" s="52">
        <v>0</v>
      </c>
      <c r="L8684" s="52">
        <v>0</v>
      </c>
      <c r="M8684" s="53">
        <v>282311906.34651589</v>
      </c>
    </row>
    <row r="8685" spans="1:13" x14ac:dyDescent="0.4">
      <c r="A8685" s="54"/>
      <c r="B8685" s="55">
        <v>8667</v>
      </c>
      <c r="C8685" s="55">
        <v>0</v>
      </c>
      <c r="D8685" s="55">
        <v>0</v>
      </c>
      <c r="E8685" s="55">
        <v>0</v>
      </c>
      <c r="F8685" s="55">
        <v>0</v>
      </c>
      <c r="G8685" s="55">
        <v>0</v>
      </c>
      <c r="H8685" s="55">
        <v>0</v>
      </c>
      <c r="I8685" s="55">
        <v>0</v>
      </c>
      <c r="J8685" s="55">
        <v>0</v>
      </c>
      <c r="K8685" s="55">
        <v>0</v>
      </c>
      <c r="L8685" s="55">
        <v>0</v>
      </c>
      <c r="M8685" s="56">
        <v>0</v>
      </c>
    </row>
    <row r="8686" spans="1:13" x14ac:dyDescent="0.4">
      <c r="A8686" s="51"/>
      <c r="B8686" s="52">
        <v>8668</v>
      </c>
      <c r="C8686" s="52">
        <v>0</v>
      </c>
      <c r="D8686" s="52">
        <v>0</v>
      </c>
      <c r="E8686" s="52">
        <v>0</v>
      </c>
      <c r="F8686" s="52">
        <v>0</v>
      </c>
      <c r="G8686" s="52">
        <v>0</v>
      </c>
      <c r="H8686" s="52">
        <v>10862166.654458323</v>
      </c>
      <c r="I8686" s="52">
        <v>0</v>
      </c>
      <c r="J8686" s="52">
        <v>0</v>
      </c>
      <c r="K8686" s="52">
        <v>0</v>
      </c>
      <c r="L8686" s="52">
        <v>0</v>
      </c>
      <c r="M8686" s="53">
        <v>10862166.654458323</v>
      </c>
    </row>
    <row r="8687" spans="1:13" x14ac:dyDescent="0.4">
      <c r="A8687" s="54"/>
      <c r="B8687" s="55">
        <v>8669</v>
      </c>
      <c r="C8687" s="55">
        <v>0</v>
      </c>
      <c r="D8687" s="55">
        <v>0</v>
      </c>
      <c r="E8687" s="55">
        <v>0</v>
      </c>
      <c r="F8687" s="55">
        <v>0</v>
      </c>
      <c r="G8687" s="55">
        <v>0</v>
      </c>
      <c r="H8687" s="55">
        <v>0</v>
      </c>
      <c r="I8687" s="55">
        <v>0</v>
      </c>
      <c r="J8687" s="55">
        <v>0</v>
      </c>
      <c r="K8687" s="55">
        <v>0</v>
      </c>
      <c r="L8687" s="55">
        <v>0</v>
      </c>
      <c r="M8687" s="56">
        <v>0</v>
      </c>
    </row>
    <row r="8688" spans="1:13" x14ac:dyDescent="0.4">
      <c r="A8688" s="51"/>
      <c r="B8688" s="52">
        <v>8670</v>
      </c>
      <c r="C8688" s="52">
        <v>0</v>
      </c>
      <c r="D8688" s="52">
        <v>0</v>
      </c>
      <c r="E8688" s="52">
        <v>0</v>
      </c>
      <c r="F8688" s="52">
        <v>0</v>
      </c>
      <c r="G8688" s="52">
        <v>0</v>
      </c>
      <c r="H8688" s="52">
        <v>0</v>
      </c>
      <c r="I8688" s="52">
        <v>0</v>
      </c>
      <c r="J8688" s="52">
        <v>0</v>
      </c>
      <c r="K8688" s="52">
        <v>0</v>
      </c>
      <c r="L8688" s="52">
        <v>6502478.8976437198</v>
      </c>
      <c r="M8688" s="53">
        <v>6502478.8976437198</v>
      </c>
    </row>
    <row r="8689" spans="1:13" x14ac:dyDescent="0.4">
      <c r="A8689" s="54"/>
      <c r="B8689" s="55">
        <v>8671</v>
      </c>
      <c r="C8689" s="55">
        <v>0</v>
      </c>
      <c r="D8689" s="55">
        <v>0</v>
      </c>
      <c r="E8689" s="55">
        <v>7944495.1848297454</v>
      </c>
      <c r="F8689" s="55">
        <v>0</v>
      </c>
      <c r="G8689" s="55">
        <v>0</v>
      </c>
      <c r="H8689" s="55">
        <v>0</v>
      </c>
      <c r="I8689" s="55">
        <v>17912799.586493153</v>
      </c>
      <c r="J8689" s="55">
        <v>0</v>
      </c>
      <c r="K8689" s="55">
        <v>28157142.145408187</v>
      </c>
      <c r="L8689" s="55">
        <v>0</v>
      </c>
      <c r="M8689" s="56">
        <v>54014436.916731089</v>
      </c>
    </row>
    <row r="8690" spans="1:13" x14ac:dyDescent="0.4">
      <c r="A8690" s="51"/>
      <c r="B8690" s="52">
        <v>8672</v>
      </c>
      <c r="C8690" s="52">
        <v>0</v>
      </c>
      <c r="D8690" s="52">
        <v>0</v>
      </c>
      <c r="E8690" s="52">
        <v>0</v>
      </c>
      <c r="F8690" s="52">
        <v>7758116.5993248364</v>
      </c>
      <c r="G8690" s="52">
        <v>0</v>
      </c>
      <c r="H8690" s="52">
        <v>0</v>
      </c>
      <c r="I8690" s="52">
        <v>0</v>
      </c>
      <c r="J8690" s="52">
        <v>0</v>
      </c>
      <c r="K8690" s="52">
        <v>0</v>
      </c>
      <c r="L8690" s="52">
        <v>0</v>
      </c>
      <c r="M8690" s="53">
        <v>7758116.5993248364</v>
      </c>
    </row>
    <row r="8691" spans="1:13" x14ac:dyDescent="0.4">
      <c r="A8691" s="54"/>
      <c r="B8691" s="55">
        <v>8673</v>
      </c>
      <c r="C8691" s="55">
        <v>0</v>
      </c>
      <c r="D8691" s="55">
        <v>0</v>
      </c>
      <c r="E8691" s="55">
        <v>0</v>
      </c>
      <c r="F8691" s="55">
        <v>0</v>
      </c>
      <c r="G8691" s="55">
        <v>0</v>
      </c>
      <c r="H8691" s="55">
        <v>0</v>
      </c>
      <c r="I8691" s="55">
        <v>0</v>
      </c>
      <c r="J8691" s="55">
        <v>0</v>
      </c>
      <c r="K8691" s="55">
        <v>0</v>
      </c>
      <c r="L8691" s="55">
        <v>0</v>
      </c>
      <c r="M8691" s="56">
        <v>0</v>
      </c>
    </row>
    <row r="8692" spans="1:13" x14ac:dyDescent="0.4">
      <c r="A8692" s="51"/>
      <c r="B8692" s="52">
        <v>8674</v>
      </c>
      <c r="C8692" s="52">
        <v>0</v>
      </c>
      <c r="D8692" s="52">
        <v>0</v>
      </c>
      <c r="E8692" s="52">
        <v>43879737.421078488</v>
      </c>
      <c r="F8692" s="52">
        <v>0</v>
      </c>
      <c r="G8692" s="52">
        <v>0</v>
      </c>
      <c r="H8692" s="52">
        <v>0</v>
      </c>
      <c r="I8692" s="52">
        <v>0</v>
      </c>
      <c r="J8692" s="52">
        <v>0</v>
      </c>
      <c r="K8692" s="52">
        <v>0</v>
      </c>
      <c r="L8692" s="52">
        <v>0</v>
      </c>
      <c r="M8692" s="53">
        <v>43879737.421078488</v>
      </c>
    </row>
    <row r="8693" spans="1:13" x14ac:dyDescent="0.4">
      <c r="A8693" s="54"/>
      <c r="B8693" s="55">
        <v>8675</v>
      </c>
      <c r="C8693" s="55">
        <v>0</v>
      </c>
      <c r="D8693" s="55">
        <v>0</v>
      </c>
      <c r="E8693" s="55">
        <v>0</v>
      </c>
      <c r="F8693" s="55">
        <v>10270739.659721762</v>
      </c>
      <c r="G8693" s="55">
        <v>0</v>
      </c>
      <c r="H8693" s="55">
        <v>0</v>
      </c>
      <c r="I8693" s="55">
        <v>0</v>
      </c>
      <c r="J8693" s="55">
        <v>0</v>
      </c>
      <c r="K8693" s="55">
        <v>0</v>
      </c>
      <c r="L8693" s="55">
        <v>0</v>
      </c>
      <c r="M8693" s="56">
        <v>10270739.659721762</v>
      </c>
    </row>
    <row r="8694" spans="1:13" x14ac:dyDescent="0.4">
      <c r="A8694" s="51"/>
      <c r="B8694" s="52">
        <v>8676</v>
      </c>
      <c r="C8694" s="52">
        <v>0</v>
      </c>
      <c r="D8694" s="52">
        <v>16686635.379341336</v>
      </c>
      <c r="E8694" s="52">
        <v>0</v>
      </c>
      <c r="F8694" s="52">
        <v>0</v>
      </c>
      <c r="G8694" s="52">
        <v>0</v>
      </c>
      <c r="H8694" s="52">
        <v>0</v>
      </c>
      <c r="I8694" s="52">
        <v>0</v>
      </c>
      <c r="J8694" s="52">
        <v>0</v>
      </c>
      <c r="K8694" s="52">
        <v>0</v>
      </c>
      <c r="L8694" s="52">
        <v>0</v>
      </c>
      <c r="M8694" s="53">
        <v>16686635.379341336</v>
      </c>
    </row>
    <row r="8695" spans="1:13" x14ac:dyDescent="0.4">
      <c r="A8695" s="54"/>
      <c r="B8695" s="55">
        <v>8677</v>
      </c>
      <c r="C8695" s="55">
        <v>0</v>
      </c>
      <c r="D8695" s="55">
        <v>0</v>
      </c>
      <c r="E8695" s="55">
        <v>0</v>
      </c>
      <c r="F8695" s="55">
        <v>0</v>
      </c>
      <c r="G8695" s="55">
        <v>0</v>
      </c>
      <c r="H8695" s="55">
        <v>0</v>
      </c>
      <c r="I8695" s="55">
        <v>0</v>
      </c>
      <c r="J8695" s="55">
        <v>0</v>
      </c>
      <c r="K8695" s="55">
        <v>0</v>
      </c>
      <c r="L8695" s="55">
        <v>0</v>
      </c>
      <c r="M8695" s="56">
        <v>0</v>
      </c>
    </row>
    <row r="8696" spans="1:13" x14ac:dyDescent="0.4">
      <c r="A8696" s="51"/>
      <c r="B8696" s="52">
        <v>8678</v>
      </c>
      <c r="C8696" s="52">
        <v>0</v>
      </c>
      <c r="D8696" s="52">
        <v>0</v>
      </c>
      <c r="E8696" s="52">
        <v>0</v>
      </c>
      <c r="F8696" s="52">
        <v>0</v>
      </c>
      <c r="G8696" s="52">
        <v>0</v>
      </c>
      <c r="H8696" s="52">
        <v>0</v>
      </c>
      <c r="I8696" s="52">
        <v>0</v>
      </c>
      <c r="J8696" s="52">
        <v>0</v>
      </c>
      <c r="K8696" s="52">
        <v>0</v>
      </c>
      <c r="L8696" s="52">
        <v>0</v>
      </c>
      <c r="M8696" s="53">
        <v>57060933.916436501</v>
      </c>
    </row>
    <row r="8697" spans="1:13" x14ac:dyDescent="0.4">
      <c r="A8697" s="54"/>
      <c r="B8697" s="55">
        <v>8679</v>
      </c>
      <c r="C8697" s="55">
        <v>0</v>
      </c>
      <c r="D8697" s="55">
        <v>0</v>
      </c>
      <c r="E8697" s="55">
        <v>0</v>
      </c>
      <c r="F8697" s="55">
        <v>0</v>
      </c>
      <c r="G8697" s="55">
        <v>0</v>
      </c>
      <c r="H8697" s="55">
        <v>0</v>
      </c>
      <c r="I8697" s="55">
        <v>0</v>
      </c>
      <c r="J8697" s="55">
        <v>0</v>
      </c>
      <c r="K8697" s="55">
        <v>0</v>
      </c>
      <c r="L8697" s="55">
        <v>0</v>
      </c>
      <c r="M8697" s="56">
        <v>0</v>
      </c>
    </row>
    <row r="8698" spans="1:13" x14ac:dyDescent="0.4">
      <c r="A8698" s="51"/>
      <c r="B8698" s="52">
        <v>8680</v>
      </c>
      <c r="C8698" s="52">
        <v>0</v>
      </c>
      <c r="D8698" s="52">
        <v>0</v>
      </c>
      <c r="E8698" s="52">
        <v>0</v>
      </c>
      <c r="F8698" s="52">
        <v>0</v>
      </c>
      <c r="G8698" s="52">
        <v>0</v>
      </c>
      <c r="H8698" s="52">
        <v>0</v>
      </c>
      <c r="I8698" s="52">
        <v>0</v>
      </c>
      <c r="J8698" s="52">
        <v>11233995.110555958</v>
      </c>
      <c r="K8698" s="52">
        <v>0</v>
      </c>
      <c r="L8698" s="52">
        <v>0</v>
      </c>
      <c r="M8698" s="53">
        <v>0</v>
      </c>
    </row>
    <row r="8699" spans="1:13" x14ac:dyDescent="0.4">
      <c r="A8699" s="54"/>
      <c r="B8699" s="55">
        <v>8681</v>
      </c>
      <c r="C8699" s="55">
        <v>0</v>
      </c>
      <c r="D8699" s="55">
        <v>0</v>
      </c>
      <c r="E8699" s="55">
        <v>0</v>
      </c>
      <c r="F8699" s="55">
        <v>0</v>
      </c>
      <c r="G8699" s="55">
        <v>0</v>
      </c>
      <c r="H8699" s="55">
        <v>0</v>
      </c>
      <c r="I8699" s="55">
        <v>0</v>
      </c>
      <c r="J8699" s="55">
        <v>0</v>
      </c>
      <c r="K8699" s="55">
        <v>0</v>
      </c>
      <c r="L8699" s="55">
        <v>0</v>
      </c>
      <c r="M8699" s="56">
        <v>0</v>
      </c>
    </row>
    <row r="8700" spans="1:13" x14ac:dyDescent="0.4">
      <c r="A8700" s="51"/>
      <c r="B8700" s="52">
        <v>8682</v>
      </c>
      <c r="C8700" s="52">
        <v>0</v>
      </c>
      <c r="D8700" s="52">
        <v>0</v>
      </c>
      <c r="E8700" s="52">
        <v>0</v>
      </c>
      <c r="F8700" s="52">
        <v>0</v>
      </c>
      <c r="G8700" s="52">
        <v>0</v>
      </c>
      <c r="H8700" s="52">
        <v>0</v>
      </c>
      <c r="I8700" s="52">
        <v>0</v>
      </c>
      <c r="J8700" s="52">
        <v>8808903.9999216795</v>
      </c>
      <c r="K8700" s="52">
        <v>0</v>
      </c>
      <c r="L8700" s="52">
        <v>0</v>
      </c>
      <c r="M8700" s="53">
        <v>193562501.52424496</v>
      </c>
    </row>
    <row r="8701" spans="1:13" x14ac:dyDescent="0.4">
      <c r="A8701" s="54"/>
      <c r="B8701" s="55">
        <v>8683</v>
      </c>
      <c r="C8701" s="55">
        <v>48377386.56060645</v>
      </c>
      <c r="D8701" s="55">
        <v>0</v>
      </c>
      <c r="E8701" s="55">
        <v>64910371.069489762</v>
      </c>
      <c r="F8701" s="55">
        <v>0</v>
      </c>
      <c r="G8701" s="55">
        <v>0</v>
      </c>
      <c r="H8701" s="55">
        <v>0</v>
      </c>
      <c r="I8701" s="55">
        <v>0</v>
      </c>
      <c r="J8701" s="55">
        <v>10270739.659721762</v>
      </c>
      <c r="K8701" s="55">
        <v>0</v>
      </c>
      <c r="L8701" s="55">
        <v>0</v>
      </c>
      <c r="M8701" s="56">
        <v>113287757.6300962</v>
      </c>
    </row>
    <row r="8702" spans="1:13" x14ac:dyDescent="0.4">
      <c r="A8702" s="51"/>
      <c r="B8702" s="52">
        <v>8684</v>
      </c>
      <c r="C8702" s="52">
        <v>0</v>
      </c>
      <c r="D8702" s="52">
        <v>0</v>
      </c>
      <c r="E8702" s="52">
        <v>0</v>
      </c>
      <c r="F8702" s="52">
        <v>0</v>
      </c>
      <c r="G8702" s="52">
        <v>0</v>
      </c>
      <c r="H8702" s="52">
        <v>0</v>
      </c>
      <c r="I8702" s="52">
        <v>0</v>
      </c>
      <c r="J8702" s="52">
        <v>0</v>
      </c>
      <c r="K8702" s="52">
        <v>0</v>
      </c>
      <c r="L8702" s="52">
        <v>0</v>
      </c>
      <c r="M8702" s="53">
        <v>0</v>
      </c>
    </row>
    <row r="8703" spans="1:13" x14ac:dyDescent="0.4">
      <c r="A8703" s="54"/>
      <c r="B8703" s="55">
        <v>8685</v>
      </c>
      <c r="C8703" s="55">
        <v>0</v>
      </c>
      <c r="D8703" s="55">
        <v>16790878.824953821</v>
      </c>
      <c r="E8703" s="55">
        <v>0</v>
      </c>
      <c r="F8703" s="55">
        <v>0</v>
      </c>
      <c r="G8703" s="55">
        <v>0</v>
      </c>
      <c r="H8703" s="55">
        <v>0</v>
      </c>
      <c r="I8703" s="55">
        <v>0</v>
      </c>
      <c r="J8703" s="55">
        <v>0</v>
      </c>
      <c r="K8703" s="55">
        <v>0</v>
      </c>
      <c r="L8703" s="55">
        <v>0</v>
      </c>
      <c r="M8703" s="56">
        <v>16790878.824953821</v>
      </c>
    </row>
    <row r="8704" spans="1:13" x14ac:dyDescent="0.4">
      <c r="A8704" s="51"/>
      <c r="B8704" s="52">
        <v>8686</v>
      </c>
      <c r="C8704" s="52">
        <v>0</v>
      </c>
      <c r="D8704" s="52">
        <v>0</v>
      </c>
      <c r="E8704" s="52">
        <v>0</v>
      </c>
      <c r="F8704" s="52">
        <v>24957282.790516678</v>
      </c>
      <c r="G8704" s="52">
        <v>0</v>
      </c>
      <c r="H8704" s="52">
        <v>31377671.908765946</v>
      </c>
      <c r="I8704" s="52">
        <v>0</v>
      </c>
      <c r="J8704" s="52">
        <v>0</v>
      </c>
      <c r="K8704" s="52">
        <v>0</v>
      </c>
      <c r="L8704" s="52">
        <v>0</v>
      </c>
      <c r="M8704" s="53">
        <v>56334954.699282631</v>
      </c>
    </row>
    <row r="8705" spans="1:13" x14ac:dyDescent="0.4">
      <c r="A8705" s="54"/>
      <c r="B8705" s="55">
        <v>8687</v>
      </c>
      <c r="C8705" s="55">
        <v>0</v>
      </c>
      <c r="D8705" s="55">
        <v>0</v>
      </c>
      <c r="E8705" s="55">
        <v>0</v>
      </c>
      <c r="F8705" s="55">
        <v>0</v>
      </c>
      <c r="G8705" s="55">
        <v>0</v>
      </c>
      <c r="H8705" s="55">
        <v>0</v>
      </c>
      <c r="I8705" s="55">
        <v>6356407.5331505984</v>
      </c>
      <c r="J8705" s="55">
        <v>0</v>
      </c>
      <c r="K8705" s="55">
        <v>0</v>
      </c>
      <c r="L8705" s="55">
        <v>0</v>
      </c>
      <c r="M8705" s="56">
        <v>6356407.5331505984</v>
      </c>
    </row>
    <row r="8706" spans="1:13" x14ac:dyDescent="0.4">
      <c r="A8706" s="51"/>
      <c r="B8706" s="52">
        <v>8688</v>
      </c>
      <c r="C8706" s="52">
        <v>0</v>
      </c>
      <c r="D8706" s="52">
        <v>0</v>
      </c>
      <c r="E8706" s="52">
        <v>0</v>
      </c>
      <c r="F8706" s="52">
        <v>0</v>
      </c>
      <c r="G8706" s="52">
        <v>0</v>
      </c>
      <c r="H8706" s="52">
        <v>0</v>
      </c>
      <c r="I8706" s="52">
        <v>0</v>
      </c>
      <c r="J8706" s="52">
        <v>12914513.785868742</v>
      </c>
      <c r="K8706" s="52">
        <v>6507066.9071934083</v>
      </c>
      <c r="L8706" s="52">
        <v>0</v>
      </c>
      <c r="M8706" s="53">
        <v>6507066.9071934083</v>
      </c>
    </row>
    <row r="8707" spans="1:13" x14ac:dyDescent="0.4">
      <c r="A8707" s="54"/>
      <c r="B8707" s="55">
        <v>8689</v>
      </c>
      <c r="C8707" s="55">
        <v>0</v>
      </c>
      <c r="D8707" s="55">
        <v>0</v>
      </c>
      <c r="E8707" s="55">
        <v>0</v>
      </c>
      <c r="F8707" s="55">
        <v>0</v>
      </c>
      <c r="G8707" s="55">
        <v>0</v>
      </c>
      <c r="H8707" s="55">
        <v>0</v>
      </c>
      <c r="I8707" s="55">
        <v>11749400.85315486</v>
      </c>
      <c r="J8707" s="55">
        <v>96219974.651410997</v>
      </c>
      <c r="K8707" s="55">
        <v>0</v>
      </c>
      <c r="L8707" s="55">
        <v>6921226.6493143737</v>
      </c>
      <c r="M8707" s="56">
        <v>18670627.50246923</v>
      </c>
    </row>
    <row r="8708" spans="1:13" x14ac:dyDescent="0.4">
      <c r="A8708" s="51"/>
      <c r="B8708" s="52">
        <v>8690</v>
      </c>
      <c r="C8708" s="52">
        <v>0</v>
      </c>
      <c r="D8708" s="52">
        <v>0</v>
      </c>
      <c r="E8708" s="52">
        <v>0</v>
      </c>
      <c r="F8708" s="52">
        <v>0</v>
      </c>
      <c r="G8708" s="52">
        <v>0</v>
      </c>
      <c r="H8708" s="52">
        <v>8296092.7403636398</v>
      </c>
      <c r="I8708" s="52">
        <v>0</v>
      </c>
      <c r="J8708" s="52">
        <v>0</v>
      </c>
      <c r="K8708" s="52">
        <v>0</v>
      </c>
      <c r="L8708" s="52">
        <v>254636191.30463463</v>
      </c>
      <c r="M8708" s="53">
        <v>262932284.04499823</v>
      </c>
    </row>
    <row r="8709" spans="1:13" x14ac:dyDescent="0.4">
      <c r="A8709" s="54"/>
      <c r="B8709" s="55">
        <v>8691</v>
      </c>
      <c r="C8709" s="55">
        <v>0</v>
      </c>
      <c r="D8709" s="55">
        <v>0</v>
      </c>
      <c r="E8709" s="55">
        <v>0</v>
      </c>
      <c r="F8709" s="55">
        <v>0</v>
      </c>
      <c r="G8709" s="55">
        <v>70436470.219278589</v>
      </c>
      <c r="H8709" s="55">
        <v>0</v>
      </c>
      <c r="I8709" s="55">
        <v>0</v>
      </c>
      <c r="J8709" s="55">
        <v>0</v>
      </c>
      <c r="K8709" s="55">
        <v>7461659.1395915421</v>
      </c>
      <c r="L8709" s="55">
        <v>0</v>
      </c>
      <c r="M8709" s="56">
        <v>77898129.358870134</v>
      </c>
    </row>
    <row r="8710" spans="1:13" x14ac:dyDescent="0.4">
      <c r="A8710" s="51"/>
      <c r="B8710" s="52">
        <v>8692</v>
      </c>
      <c r="C8710" s="52">
        <v>0</v>
      </c>
      <c r="D8710" s="52">
        <v>0</v>
      </c>
      <c r="E8710" s="52">
        <v>0</v>
      </c>
      <c r="F8710" s="52">
        <v>0</v>
      </c>
      <c r="G8710" s="52">
        <v>0</v>
      </c>
      <c r="H8710" s="52">
        <v>0</v>
      </c>
      <c r="I8710" s="52">
        <v>0</v>
      </c>
      <c r="J8710" s="52">
        <v>0</v>
      </c>
      <c r="K8710" s="52">
        <v>0</v>
      </c>
      <c r="L8710" s="52">
        <v>0</v>
      </c>
      <c r="M8710" s="53">
        <v>0</v>
      </c>
    </row>
    <row r="8711" spans="1:13" x14ac:dyDescent="0.4">
      <c r="A8711" s="54"/>
      <c r="B8711" s="55">
        <v>8693</v>
      </c>
      <c r="C8711" s="55">
        <v>0</v>
      </c>
      <c r="D8711" s="55">
        <v>0</v>
      </c>
      <c r="E8711" s="55">
        <v>0</v>
      </c>
      <c r="F8711" s="55">
        <v>0</v>
      </c>
      <c r="G8711" s="55">
        <v>0</v>
      </c>
      <c r="H8711" s="55">
        <v>0</v>
      </c>
      <c r="I8711" s="55">
        <v>0</v>
      </c>
      <c r="J8711" s="55">
        <v>0</v>
      </c>
      <c r="K8711" s="55">
        <v>0</v>
      </c>
      <c r="L8711" s="55">
        <v>0</v>
      </c>
      <c r="M8711" s="56">
        <v>0</v>
      </c>
    </row>
    <row r="8712" spans="1:13" x14ac:dyDescent="0.4">
      <c r="A8712" s="51"/>
      <c r="B8712" s="52">
        <v>8694</v>
      </c>
      <c r="C8712" s="52">
        <v>0</v>
      </c>
      <c r="D8712" s="52">
        <v>0</v>
      </c>
      <c r="E8712" s="52">
        <v>0</v>
      </c>
      <c r="F8712" s="52">
        <v>0</v>
      </c>
      <c r="G8712" s="52">
        <v>0</v>
      </c>
      <c r="H8712" s="52">
        <v>0</v>
      </c>
      <c r="I8712" s="52">
        <v>0</v>
      </c>
      <c r="J8712" s="52">
        <v>0</v>
      </c>
      <c r="K8712" s="52">
        <v>0</v>
      </c>
      <c r="L8712" s="52">
        <v>0</v>
      </c>
      <c r="M8712" s="53">
        <v>12416283.728741698</v>
      </c>
    </row>
    <row r="8713" spans="1:13" x14ac:dyDescent="0.4">
      <c r="A8713" s="54"/>
      <c r="B8713" s="55">
        <v>8695</v>
      </c>
      <c r="C8713" s="55">
        <v>6592758.4234822448</v>
      </c>
      <c r="D8713" s="55">
        <v>0</v>
      </c>
      <c r="E8713" s="55">
        <v>0</v>
      </c>
      <c r="F8713" s="55">
        <v>0</v>
      </c>
      <c r="G8713" s="55">
        <v>0</v>
      </c>
      <c r="H8713" s="55">
        <v>0</v>
      </c>
      <c r="I8713" s="55">
        <v>0</v>
      </c>
      <c r="J8713" s="55">
        <v>0</v>
      </c>
      <c r="K8713" s="55">
        <v>0</v>
      </c>
      <c r="L8713" s="55">
        <v>0</v>
      </c>
      <c r="M8713" s="56">
        <v>6592758.4234822448</v>
      </c>
    </row>
    <row r="8714" spans="1:13" x14ac:dyDescent="0.4">
      <c r="A8714" s="51"/>
      <c r="B8714" s="52">
        <v>8696</v>
      </c>
      <c r="C8714" s="52">
        <v>0</v>
      </c>
      <c r="D8714" s="52">
        <v>11128769.10489624</v>
      </c>
      <c r="E8714" s="52">
        <v>0</v>
      </c>
      <c r="F8714" s="52">
        <v>0</v>
      </c>
      <c r="G8714" s="52">
        <v>0</v>
      </c>
      <c r="H8714" s="52">
        <v>0</v>
      </c>
      <c r="I8714" s="52">
        <v>0</v>
      </c>
      <c r="J8714" s="52">
        <v>0</v>
      </c>
      <c r="K8714" s="52">
        <v>0</v>
      </c>
      <c r="L8714" s="52">
        <v>0</v>
      </c>
      <c r="M8714" s="53">
        <v>11128769.10489624</v>
      </c>
    </row>
    <row r="8715" spans="1:13" x14ac:dyDescent="0.4">
      <c r="A8715" s="54"/>
      <c r="B8715" s="55">
        <v>8697</v>
      </c>
      <c r="C8715" s="55">
        <v>0</v>
      </c>
      <c r="D8715" s="55">
        <v>0</v>
      </c>
      <c r="E8715" s="55">
        <v>0</v>
      </c>
      <c r="F8715" s="55">
        <v>0</v>
      </c>
      <c r="G8715" s="55">
        <v>0</v>
      </c>
      <c r="H8715" s="55">
        <v>0</v>
      </c>
      <c r="I8715" s="55">
        <v>0</v>
      </c>
      <c r="J8715" s="55">
        <v>0</v>
      </c>
      <c r="K8715" s="55">
        <v>0</v>
      </c>
      <c r="L8715" s="55">
        <v>5750039.6838363521</v>
      </c>
      <c r="M8715" s="56">
        <v>5750039.6838363521</v>
      </c>
    </row>
    <row r="8716" spans="1:13" x14ac:dyDescent="0.4">
      <c r="A8716" s="51"/>
      <c r="B8716" s="52">
        <v>8698</v>
      </c>
      <c r="C8716" s="52">
        <v>0</v>
      </c>
      <c r="D8716" s="52">
        <v>8280958.7940354357</v>
      </c>
      <c r="E8716" s="52">
        <v>9524460.4743283894</v>
      </c>
      <c r="F8716" s="52">
        <v>0</v>
      </c>
      <c r="G8716" s="52">
        <v>0</v>
      </c>
      <c r="H8716" s="52">
        <v>0</v>
      </c>
      <c r="I8716" s="52">
        <v>0</v>
      </c>
      <c r="J8716" s="52">
        <v>0</v>
      </c>
      <c r="K8716" s="52">
        <v>0</v>
      </c>
      <c r="L8716" s="52">
        <v>0</v>
      </c>
      <c r="M8716" s="53">
        <v>17805419.268363826</v>
      </c>
    </row>
    <row r="8717" spans="1:13" x14ac:dyDescent="0.4">
      <c r="A8717" s="54"/>
      <c r="B8717" s="55">
        <v>8699</v>
      </c>
      <c r="C8717" s="55">
        <v>0</v>
      </c>
      <c r="D8717" s="55">
        <v>0</v>
      </c>
      <c r="E8717" s="55">
        <v>0</v>
      </c>
      <c r="F8717" s="55">
        <v>6243242.3973651975</v>
      </c>
      <c r="G8717" s="55">
        <v>0</v>
      </c>
      <c r="H8717" s="55">
        <v>0</v>
      </c>
      <c r="I8717" s="55">
        <v>0</v>
      </c>
      <c r="J8717" s="55">
        <v>0</v>
      </c>
      <c r="K8717" s="55">
        <v>0</v>
      </c>
      <c r="L8717" s="55">
        <v>0</v>
      </c>
      <c r="M8717" s="56">
        <v>6243242.3973651975</v>
      </c>
    </row>
    <row r="8718" spans="1:13" x14ac:dyDescent="0.4">
      <c r="A8718" s="51"/>
      <c r="B8718" s="52">
        <v>8700</v>
      </c>
      <c r="C8718" s="52">
        <v>0</v>
      </c>
      <c r="D8718" s="52">
        <v>0</v>
      </c>
      <c r="E8718" s="52">
        <v>0</v>
      </c>
      <c r="F8718" s="52">
        <v>0</v>
      </c>
      <c r="G8718" s="52">
        <v>0</v>
      </c>
      <c r="H8718" s="52">
        <v>0</v>
      </c>
      <c r="I8718" s="52">
        <v>0</v>
      </c>
      <c r="J8718" s="52">
        <v>0</v>
      </c>
      <c r="K8718" s="52">
        <v>0</v>
      </c>
      <c r="L8718" s="52">
        <v>0</v>
      </c>
      <c r="M8718" s="53">
        <v>0</v>
      </c>
    </row>
    <row r="8719" spans="1:13" x14ac:dyDescent="0.4">
      <c r="A8719" s="54"/>
      <c r="B8719" s="55">
        <v>8701</v>
      </c>
      <c r="C8719" s="55">
        <v>52618548.283420451</v>
      </c>
      <c r="D8719" s="55">
        <v>0</v>
      </c>
      <c r="E8719" s="55">
        <v>0</v>
      </c>
      <c r="F8719" s="55">
        <v>0</v>
      </c>
      <c r="G8719" s="55">
        <v>6251195.6946255565</v>
      </c>
      <c r="H8719" s="55">
        <v>0</v>
      </c>
      <c r="I8719" s="55">
        <v>0</v>
      </c>
      <c r="J8719" s="55">
        <v>0</v>
      </c>
      <c r="K8719" s="55">
        <v>0</v>
      </c>
      <c r="L8719" s="55">
        <v>0</v>
      </c>
      <c r="M8719" s="56">
        <v>58869743.978046</v>
      </c>
    </row>
    <row r="8720" spans="1:13" x14ac:dyDescent="0.4">
      <c r="A8720" s="51"/>
      <c r="B8720" s="52">
        <v>8702</v>
      </c>
      <c r="C8720" s="52">
        <v>0</v>
      </c>
      <c r="D8720" s="52">
        <v>0</v>
      </c>
      <c r="E8720" s="52">
        <v>0</v>
      </c>
      <c r="F8720" s="52">
        <v>0</v>
      </c>
      <c r="G8720" s="52">
        <v>14392918.267340416</v>
      </c>
      <c r="H8720" s="52">
        <v>0</v>
      </c>
      <c r="I8720" s="52">
        <v>0</v>
      </c>
      <c r="J8720" s="52">
        <v>0</v>
      </c>
      <c r="K8720" s="52">
        <v>0</v>
      </c>
      <c r="L8720" s="52">
        <v>8169829.5774554526</v>
      </c>
      <c r="M8720" s="53">
        <v>22562747.844795868</v>
      </c>
    </row>
    <row r="8721" spans="1:13" x14ac:dyDescent="0.4">
      <c r="A8721" s="54"/>
      <c r="B8721" s="55">
        <v>8703</v>
      </c>
      <c r="C8721" s="55">
        <v>0</v>
      </c>
      <c r="D8721" s="55">
        <v>0</v>
      </c>
      <c r="E8721" s="55">
        <v>0</v>
      </c>
      <c r="F8721" s="55">
        <v>0</v>
      </c>
      <c r="G8721" s="55">
        <v>0</v>
      </c>
      <c r="H8721" s="55">
        <v>0</v>
      </c>
      <c r="I8721" s="55">
        <v>0</v>
      </c>
      <c r="J8721" s="55">
        <v>0</v>
      </c>
      <c r="K8721" s="55">
        <v>0</v>
      </c>
      <c r="L8721" s="55">
        <v>0</v>
      </c>
      <c r="M8721" s="56">
        <v>0</v>
      </c>
    </row>
    <row r="8722" spans="1:13" x14ac:dyDescent="0.4">
      <c r="A8722" s="51"/>
      <c r="B8722" s="52">
        <v>8704</v>
      </c>
      <c r="C8722" s="52">
        <v>13217237.118354224</v>
      </c>
      <c r="D8722" s="52">
        <v>0</v>
      </c>
      <c r="E8722" s="52">
        <v>0</v>
      </c>
      <c r="F8722" s="52">
        <v>0</v>
      </c>
      <c r="G8722" s="52">
        <v>0</v>
      </c>
      <c r="H8722" s="52">
        <v>0</v>
      </c>
      <c r="I8722" s="52">
        <v>0</v>
      </c>
      <c r="J8722" s="52">
        <v>0</v>
      </c>
      <c r="K8722" s="52">
        <v>0</v>
      </c>
      <c r="L8722" s="52">
        <v>0</v>
      </c>
      <c r="M8722" s="53">
        <v>13217237.118354224</v>
      </c>
    </row>
    <row r="8723" spans="1:13" x14ac:dyDescent="0.4">
      <c r="A8723" s="54"/>
      <c r="B8723" s="55">
        <v>8705</v>
      </c>
      <c r="C8723" s="55">
        <v>0</v>
      </c>
      <c r="D8723" s="55">
        <v>6902892.1030436289</v>
      </c>
      <c r="E8723" s="55">
        <v>0</v>
      </c>
      <c r="F8723" s="55">
        <v>0</v>
      </c>
      <c r="G8723" s="55">
        <v>0</v>
      </c>
      <c r="H8723" s="55">
        <v>0</v>
      </c>
      <c r="I8723" s="55">
        <v>0</v>
      </c>
      <c r="J8723" s="55">
        <v>7080972.044429848</v>
      </c>
      <c r="K8723" s="55">
        <v>0</v>
      </c>
      <c r="L8723" s="55">
        <v>0</v>
      </c>
      <c r="M8723" s="56">
        <v>6902892.1030436289</v>
      </c>
    </row>
    <row r="8724" spans="1:13" x14ac:dyDescent="0.4">
      <c r="A8724" s="51"/>
      <c r="B8724" s="52">
        <v>8706</v>
      </c>
      <c r="C8724" s="52">
        <v>0</v>
      </c>
      <c r="D8724" s="52">
        <v>0</v>
      </c>
      <c r="E8724" s="52">
        <v>0</v>
      </c>
      <c r="F8724" s="52">
        <v>0</v>
      </c>
      <c r="G8724" s="52">
        <v>0</v>
      </c>
      <c r="H8724" s="52">
        <v>0</v>
      </c>
      <c r="I8724" s="52">
        <v>0</v>
      </c>
      <c r="J8724" s="52">
        <v>0</v>
      </c>
      <c r="K8724" s="52">
        <v>0</v>
      </c>
      <c r="L8724" s="52">
        <v>0</v>
      </c>
      <c r="M8724" s="53">
        <v>0</v>
      </c>
    </row>
    <row r="8725" spans="1:13" x14ac:dyDescent="0.4">
      <c r="A8725" s="54"/>
      <c r="B8725" s="55">
        <v>8707</v>
      </c>
      <c r="C8725" s="55">
        <v>0</v>
      </c>
      <c r="D8725" s="55">
        <v>0</v>
      </c>
      <c r="E8725" s="55">
        <v>0</v>
      </c>
      <c r="F8725" s="55">
        <v>9436387.9902834557</v>
      </c>
      <c r="G8725" s="55">
        <v>0</v>
      </c>
      <c r="H8725" s="55">
        <v>0</v>
      </c>
      <c r="I8725" s="55">
        <v>0</v>
      </c>
      <c r="J8725" s="55">
        <v>0</v>
      </c>
      <c r="K8725" s="55">
        <v>0</v>
      </c>
      <c r="L8725" s="55">
        <v>0</v>
      </c>
      <c r="M8725" s="56">
        <v>9436387.9902834557</v>
      </c>
    </row>
    <row r="8726" spans="1:13" x14ac:dyDescent="0.4">
      <c r="A8726" s="51"/>
      <c r="B8726" s="52">
        <v>8708</v>
      </c>
      <c r="C8726" s="52">
        <v>0</v>
      </c>
      <c r="D8726" s="52">
        <v>0</v>
      </c>
      <c r="E8726" s="52">
        <v>0</v>
      </c>
      <c r="F8726" s="52">
        <v>0</v>
      </c>
      <c r="G8726" s="52">
        <v>0</v>
      </c>
      <c r="H8726" s="52">
        <v>0</v>
      </c>
      <c r="I8726" s="52">
        <v>0</v>
      </c>
      <c r="J8726" s="52">
        <v>0</v>
      </c>
      <c r="K8726" s="52">
        <v>0</v>
      </c>
      <c r="L8726" s="52">
        <v>0</v>
      </c>
      <c r="M8726" s="53">
        <v>0</v>
      </c>
    </row>
    <row r="8727" spans="1:13" x14ac:dyDescent="0.4">
      <c r="A8727" s="54"/>
      <c r="B8727" s="55">
        <v>8709</v>
      </c>
      <c r="C8727" s="55">
        <v>0</v>
      </c>
      <c r="D8727" s="55">
        <v>0</v>
      </c>
      <c r="E8727" s="55">
        <v>0</v>
      </c>
      <c r="F8727" s="55">
        <v>0</v>
      </c>
      <c r="G8727" s="55">
        <v>13798872.671777161</v>
      </c>
      <c r="H8727" s="55">
        <v>0</v>
      </c>
      <c r="I8727" s="55">
        <v>0</v>
      </c>
      <c r="J8727" s="55">
        <v>8063494.1831703195</v>
      </c>
      <c r="K8727" s="55">
        <v>12777233.701631986</v>
      </c>
      <c r="L8727" s="55">
        <v>0</v>
      </c>
      <c r="M8727" s="56">
        <v>26576106.373409145</v>
      </c>
    </row>
    <row r="8728" spans="1:13" x14ac:dyDescent="0.4">
      <c r="A8728" s="51"/>
      <c r="B8728" s="52">
        <v>8710</v>
      </c>
      <c r="C8728" s="52">
        <v>0</v>
      </c>
      <c r="D8728" s="52">
        <v>0</v>
      </c>
      <c r="E8728" s="52">
        <v>0</v>
      </c>
      <c r="F8728" s="52">
        <v>0</v>
      </c>
      <c r="G8728" s="52">
        <v>30318833.177961349</v>
      </c>
      <c r="H8728" s="52">
        <v>0</v>
      </c>
      <c r="I8728" s="52">
        <v>0</v>
      </c>
      <c r="J8728" s="52">
        <v>0</v>
      </c>
      <c r="K8728" s="52">
        <v>0</v>
      </c>
      <c r="L8728" s="52">
        <v>0</v>
      </c>
      <c r="M8728" s="53">
        <v>30318833.177961349</v>
      </c>
    </row>
    <row r="8729" spans="1:13" x14ac:dyDescent="0.4">
      <c r="A8729" s="54"/>
      <c r="B8729" s="55">
        <v>8711</v>
      </c>
      <c r="C8729" s="55">
        <v>0</v>
      </c>
      <c r="D8729" s="55">
        <v>0</v>
      </c>
      <c r="E8729" s="55">
        <v>0</v>
      </c>
      <c r="F8729" s="55">
        <v>0</v>
      </c>
      <c r="G8729" s="55">
        <v>0</v>
      </c>
      <c r="H8729" s="55">
        <v>0</v>
      </c>
      <c r="I8729" s="55">
        <v>0</v>
      </c>
      <c r="J8729" s="55">
        <v>0</v>
      </c>
      <c r="K8729" s="55">
        <v>0</v>
      </c>
      <c r="L8729" s="55">
        <v>0</v>
      </c>
      <c r="M8729" s="56">
        <v>0</v>
      </c>
    </row>
    <row r="8730" spans="1:13" x14ac:dyDescent="0.4">
      <c r="A8730" s="51"/>
      <c r="B8730" s="52">
        <v>8712</v>
      </c>
      <c r="C8730" s="52">
        <v>0</v>
      </c>
      <c r="D8730" s="52">
        <v>0</v>
      </c>
      <c r="E8730" s="52">
        <v>0</v>
      </c>
      <c r="F8730" s="52">
        <v>0</v>
      </c>
      <c r="G8730" s="52">
        <v>8789317.8358720858</v>
      </c>
      <c r="H8730" s="52">
        <v>34447039.45518899</v>
      </c>
      <c r="I8730" s="52">
        <v>0</v>
      </c>
      <c r="J8730" s="52">
        <v>0</v>
      </c>
      <c r="K8730" s="52">
        <v>0</v>
      </c>
      <c r="L8730" s="52">
        <v>0</v>
      </c>
      <c r="M8730" s="53">
        <v>43236357.291061074</v>
      </c>
    </row>
    <row r="8731" spans="1:13" x14ac:dyDescent="0.4">
      <c r="A8731" s="54"/>
      <c r="B8731" s="55">
        <v>8713</v>
      </c>
      <c r="C8731" s="55">
        <v>0</v>
      </c>
      <c r="D8731" s="55">
        <v>0</v>
      </c>
      <c r="E8731" s="55">
        <v>0</v>
      </c>
      <c r="F8731" s="55">
        <v>0</v>
      </c>
      <c r="G8731" s="55">
        <v>0</v>
      </c>
      <c r="H8731" s="55">
        <v>0</v>
      </c>
      <c r="I8731" s="55">
        <v>0</v>
      </c>
      <c r="J8731" s="55">
        <v>0</v>
      </c>
      <c r="K8731" s="55">
        <v>0</v>
      </c>
      <c r="L8731" s="55">
        <v>0</v>
      </c>
      <c r="M8731" s="56">
        <v>0</v>
      </c>
    </row>
    <row r="8732" spans="1:13" x14ac:dyDescent="0.4">
      <c r="A8732" s="51"/>
      <c r="B8732" s="52">
        <v>8714</v>
      </c>
      <c r="C8732" s="52">
        <v>0</v>
      </c>
      <c r="D8732" s="52">
        <v>0</v>
      </c>
      <c r="E8732" s="52">
        <v>5810955.9021220263</v>
      </c>
      <c r="F8732" s="52">
        <v>0</v>
      </c>
      <c r="G8732" s="52">
        <v>0</v>
      </c>
      <c r="H8732" s="52">
        <v>0</v>
      </c>
      <c r="I8732" s="52">
        <v>15690681.048071444</v>
      </c>
      <c r="J8732" s="52">
        <v>0</v>
      </c>
      <c r="K8732" s="52">
        <v>0</v>
      </c>
      <c r="L8732" s="52">
        <v>0</v>
      </c>
      <c r="M8732" s="53">
        <v>21501636.950193472</v>
      </c>
    </row>
    <row r="8733" spans="1:13" x14ac:dyDescent="0.4">
      <c r="A8733" s="54"/>
      <c r="B8733" s="55">
        <v>8715</v>
      </c>
      <c r="C8733" s="55">
        <v>0</v>
      </c>
      <c r="D8733" s="55">
        <v>0</v>
      </c>
      <c r="E8733" s="55">
        <v>0</v>
      </c>
      <c r="F8733" s="55">
        <v>0</v>
      </c>
      <c r="G8733" s="55">
        <v>0</v>
      </c>
      <c r="H8733" s="55">
        <v>0</v>
      </c>
      <c r="I8733" s="55">
        <v>0</v>
      </c>
      <c r="J8733" s="55">
        <v>0</v>
      </c>
      <c r="K8733" s="55">
        <v>0</v>
      </c>
      <c r="L8733" s="55">
        <v>0</v>
      </c>
      <c r="M8733" s="56">
        <v>0</v>
      </c>
    </row>
    <row r="8734" spans="1:13" x14ac:dyDescent="0.4">
      <c r="A8734" s="51"/>
      <c r="B8734" s="52">
        <v>8716</v>
      </c>
      <c r="C8734" s="52">
        <v>0</v>
      </c>
      <c r="D8734" s="52">
        <v>16487146.554491565</v>
      </c>
      <c r="E8734" s="52">
        <v>0</v>
      </c>
      <c r="F8734" s="52">
        <v>0</v>
      </c>
      <c r="G8734" s="52">
        <v>0</v>
      </c>
      <c r="H8734" s="52">
        <v>0</v>
      </c>
      <c r="I8734" s="52">
        <v>0</v>
      </c>
      <c r="J8734" s="52">
        <v>0</v>
      </c>
      <c r="K8734" s="52">
        <v>0</v>
      </c>
      <c r="L8734" s="52">
        <v>0</v>
      </c>
      <c r="M8734" s="53">
        <v>16487146.554491565</v>
      </c>
    </row>
    <row r="8735" spans="1:13" x14ac:dyDescent="0.4">
      <c r="A8735" s="54"/>
      <c r="B8735" s="55">
        <v>8717</v>
      </c>
      <c r="C8735" s="55">
        <v>0</v>
      </c>
      <c r="D8735" s="55">
        <v>5767348.3157578614</v>
      </c>
      <c r="E8735" s="55">
        <v>0</v>
      </c>
      <c r="F8735" s="55">
        <v>0</v>
      </c>
      <c r="G8735" s="55">
        <v>0</v>
      </c>
      <c r="H8735" s="55">
        <v>0</v>
      </c>
      <c r="I8735" s="55">
        <v>0</v>
      </c>
      <c r="J8735" s="55">
        <v>0</v>
      </c>
      <c r="K8735" s="55">
        <v>0</v>
      </c>
      <c r="L8735" s="55">
        <v>0</v>
      </c>
      <c r="M8735" s="56">
        <v>5767348.3157578614</v>
      </c>
    </row>
    <row r="8736" spans="1:13" x14ac:dyDescent="0.4">
      <c r="A8736" s="51"/>
      <c r="B8736" s="52">
        <v>8718</v>
      </c>
      <c r="C8736" s="52">
        <v>0</v>
      </c>
      <c r="D8736" s="52">
        <v>0</v>
      </c>
      <c r="E8736" s="52">
        <v>0</v>
      </c>
      <c r="F8736" s="52">
        <v>0</v>
      </c>
      <c r="G8736" s="52">
        <v>0</v>
      </c>
      <c r="H8736" s="52">
        <v>0</v>
      </c>
      <c r="I8736" s="52">
        <v>0</v>
      </c>
      <c r="J8736" s="52">
        <v>0</v>
      </c>
      <c r="K8736" s="52">
        <v>0</v>
      </c>
      <c r="L8736" s="52">
        <v>10974089.183682837</v>
      </c>
      <c r="M8736" s="53">
        <v>10974089.183682837</v>
      </c>
    </row>
    <row r="8737" spans="1:13" x14ac:dyDescent="0.4">
      <c r="A8737" s="54"/>
      <c r="B8737" s="55">
        <v>8719</v>
      </c>
      <c r="C8737" s="55">
        <v>26867034.873240188</v>
      </c>
      <c r="D8737" s="55">
        <v>0</v>
      </c>
      <c r="E8737" s="55">
        <v>0</v>
      </c>
      <c r="F8737" s="55">
        <v>0</v>
      </c>
      <c r="G8737" s="55">
        <v>0</v>
      </c>
      <c r="H8737" s="55">
        <v>0</v>
      </c>
      <c r="I8737" s="55">
        <v>0</v>
      </c>
      <c r="J8737" s="55">
        <v>19007438.691357024</v>
      </c>
      <c r="K8737" s="55">
        <v>0</v>
      </c>
      <c r="L8737" s="55">
        <v>0</v>
      </c>
      <c r="M8737" s="56">
        <v>26867034.873240188</v>
      </c>
    </row>
    <row r="8738" spans="1:13" x14ac:dyDescent="0.4">
      <c r="A8738" s="51"/>
      <c r="B8738" s="52">
        <v>8720</v>
      </c>
      <c r="C8738" s="52">
        <v>0</v>
      </c>
      <c r="D8738" s="52">
        <v>0</v>
      </c>
      <c r="E8738" s="52">
        <v>0</v>
      </c>
      <c r="F8738" s="52">
        <v>0</v>
      </c>
      <c r="G8738" s="52">
        <v>0</v>
      </c>
      <c r="H8738" s="52">
        <v>0</v>
      </c>
      <c r="I8738" s="52">
        <v>0</v>
      </c>
      <c r="J8738" s="52">
        <v>0</v>
      </c>
      <c r="K8738" s="52">
        <v>10699782.164486846</v>
      </c>
      <c r="L8738" s="52">
        <v>0</v>
      </c>
      <c r="M8738" s="53">
        <v>10699782.164486846</v>
      </c>
    </row>
    <row r="8739" spans="1:13" x14ac:dyDescent="0.4">
      <c r="A8739" s="54"/>
      <c r="B8739" s="55">
        <v>8721</v>
      </c>
      <c r="C8739" s="55">
        <v>0</v>
      </c>
      <c r="D8739" s="55">
        <v>0</v>
      </c>
      <c r="E8739" s="55">
        <v>0</v>
      </c>
      <c r="F8739" s="55">
        <v>0</v>
      </c>
      <c r="G8739" s="55">
        <v>0</v>
      </c>
      <c r="H8739" s="55">
        <v>0</v>
      </c>
      <c r="I8739" s="55">
        <v>0</v>
      </c>
      <c r="J8739" s="55">
        <v>0</v>
      </c>
      <c r="K8739" s="55">
        <v>0</v>
      </c>
      <c r="L8739" s="55">
        <v>7798187.8031994496</v>
      </c>
      <c r="M8739" s="56">
        <v>7798187.8031994496</v>
      </c>
    </row>
    <row r="8740" spans="1:13" x14ac:dyDescent="0.4">
      <c r="A8740" s="51"/>
      <c r="B8740" s="52">
        <v>8722</v>
      </c>
      <c r="C8740" s="52">
        <v>0</v>
      </c>
      <c r="D8740" s="52">
        <v>6055113.3362968471</v>
      </c>
      <c r="E8740" s="52">
        <v>0</v>
      </c>
      <c r="F8740" s="52">
        <v>0</v>
      </c>
      <c r="G8740" s="52">
        <v>5810193.4746052939</v>
      </c>
      <c r="H8740" s="52">
        <v>0</v>
      </c>
      <c r="I8740" s="52">
        <v>0</v>
      </c>
      <c r="J8740" s="52">
        <v>0</v>
      </c>
      <c r="K8740" s="52">
        <v>0</v>
      </c>
      <c r="L8740" s="52">
        <v>0</v>
      </c>
      <c r="M8740" s="53">
        <v>11865306.810902139</v>
      </c>
    </row>
    <row r="8741" spans="1:13" x14ac:dyDescent="0.4">
      <c r="A8741" s="54"/>
      <c r="B8741" s="55">
        <v>8723</v>
      </c>
      <c r="C8741" s="55">
        <v>7520977.9298932254</v>
      </c>
      <c r="D8741" s="55">
        <v>0</v>
      </c>
      <c r="E8741" s="55">
        <v>0</v>
      </c>
      <c r="F8741" s="55">
        <v>0</v>
      </c>
      <c r="G8741" s="55">
        <v>0</v>
      </c>
      <c r="H8741" s="55">
        <v>73942829.320766091</v>
      </c>
      <c r="I8741" s="55">
        <v>0</v>
      </c>
      <c r="J8741" s="55">
        <v>0</v>
      </c>
      <c r="K8741" s="55">
        <v>0</v>
      </c>
      <c r="L8741" s="55">
        <v>0</v>
      </c>
      <c r="M8741" s="56">
        <v>99607627.177022263</v>
      </c>
    </row>
    <row r="8742" spans="1:13" x14ac:dyDescent="0.4">
      <c r="A8742" s="51"/>
      <c r="B8742" s="52">
        <v>8724</v>
      </c>
      <c r="C8742" s="52">
        <v>0</v>
      </c>
      <c r="D8742" s="52">
        <v>0</v>
      </c>
      <c r="E8742" s="52">
        <v>0</v>
      </c>
      <c r="F8742" s="52">
        <v>0</v>
      </c>
      <c r="G8742" s="52">
        <v>0</v>
      </c>
      <c r="H8742" s="52">
        <v>18292109.636812363</v>
      </c>
      <c r="I8742" s="52">
        <v>0</v>
      </c>
      <c r="J8742" s="52">
        <v>0</v>
      </c>
      <c r="K8742" s="52">
        <v>0</v>
      </c>
      <c r="L8742" s="52">
        <v>0</v>
      </c>
      <c r="M8742" s="53">
        <v>18292109.636812363</v>
      </c>
    </row>
    <row r="8743" spans="1:13" x14ac:dyDescent="0.4">
      <c r="A8743" s="54"/>
      <c r="B8743" s="55">
        <v>8725</v>
      </c>
      <c r="C8743" s="55">
        <v>0</v>
      </c>
      <c r="D8743" s="55">
        <v>0</v>
      </c>
      <c r="E8743" s="55">
        <v>0</v>
      </c>
      <c r="F8743" s="55">
        <v>0</v>
      </c>
      <c r="G8743" s="55">
        <v>6738056.6280703526</v>
      </c>
      <c r="H8743" s="55">
        <v>0</v>
      </c>
      <c r="I8743" s="55">
        <v>0</v>
      </c>
      <c r="J8743" s="55">
        <v>0</v>
      </c>
      <c r="K8743" s="55">
        <v>0</v>
      </c>
      <c r="L8743" s="55">
        <v>0</v>
      </c>
      <c r="M8743" s="56">
        <v>6738056.6280703526</v>
      </c>
    </row>
    <row r="8744" spans="1:13" x14ac:dyDescent="0.4">
      <c r="A8744" s="51"/>
      <c r="B8744" s="52">
        <v>8726</v>
      </c>
      <c r="C8744" s="52">
        <v>0</v>
      </c>
      <c r="D8744" s="52">
        <v>0</v>
      </c>
      <c r="E8744" s="52">
        <v>0</v>
      </c>
      <c r="F8744" s="52">
        <v>0</v>
      </c>
      <c r="G8744" s="52">
        <v>0</v>
      </c>
      <c r="H8744" s="52">
        <v>0</v>
      </c>
      <c r="I8744" s="52">
        <v>0</v>
      </c>
      <c r="J8744" s="52">
        <v>0</v>
      </c>
      <c r="K8744" s="52">
        <v>0</v>
      </c>
      <c r="L8744" s="52">
        <v>0</v>
      </c>
      <c r="M8744" s="53">
        <v>0</v>
      </c>
    </row>
    <row r="8745" spans="1:13" x14ac:dyDescent="0.4">
      <c r="A8745" s="54"/>
      <c r="B8745" s="55">
        <v>8727</v>
      </c>
      <c r="C8745" s="55">
        <v>6582383.4285165668</v>
      </c>
      <c r="D8745" s="55">
        <v>0</v>
      </c>
      <c r="E8745" s="55">
        <v>0</v>
      </c>
      <c r="F8745" s="55">
        <v>0</v>
      </c>
      <c r="G8745" s="55">
        <v>6701554.7064940864</v>
      </c>
      <c r="H8745" s="55">
        <v>0</v>
      </c>
      <c r="I8745" s="55">
        <v>0</v>
      </c>
      <c r="J8745" s="55">
        <v>0</v>
      </c>
      <c r="K8745" s="55">
        <v>5794848.6361526232</v>
      </c>
      <c r="L8745" s="55">
        <v>0</v>
      </c>
      <c r="M8745" s="56">
        <v>19078786.771163277</v>
      </c>
    </row>
    <row r="8746" spans="1:13" x14ac:dyDescent="0.4">
      <c r="A8746" s="51"/>
      <c r="B8746" s="52">
        <v>8728</v>
      </c>
      <c r="C8746" s="52">
        <v>0</v>
      </c>
      <c r="D8746" s="52">
        <v>5826946.8038964886</v>
      </c>
      <c r="E8746" s="52">
        <v>0</v>
      </c>
      <c r="F8746" s="52">
        <v>8006505.8990360908</v>
      </c>
      <c r="G8746" s="52">
        <v>18733108.772447005</v>
      </c>
      <c r="H8746" s="52">
        <v>0</v>
      </c>
      <c r="I8746" s="52">
        <v>0</v>
      </c>
      <c r="J8746" s="52">
        <v>0</v>
      </c>
      <c r="K8746" s="52">
        <v>0</v>
      </c>
      <c r="L8746" s="52">
        <v>0</v>
      </c>
      <c r="M8746" s="53">
        <v>47170118.591976337</v>
      </c>
    </row>
    <row r="8747" spans="1:13" x14ac:dyDescent="0.4">
      <c r="A8747" s="54"/>
      <c r="B8747" s="55">
        <v>8729</v>
      </c>
      <c r="C8747" s="55">
        <v>0</v>
      </c>
      <c r="D8747" s="55">
        <v>0</v>
      </c>
      <c r="E8747" s="55">
        <v>0</v>
      </c>
      <c r="F8747" s="55">
        <v>0</v>
      </c>
      <c r="G8747" s="55">
        <v>0</v>
      </c>
      <c r="H8747" s="55">
        <v>0</v>
      </c>
      <c r="I8747" s="55">
        <v>0</v>
      </c>
      <c r="J8747" s="55">
        <v>0</v>
      </c>
      <c r="K8747" s="55">
        <v>0</v>
      </c>
      <c r="L8747" s="55">
        <v>0</v>
      </c>
      <c r="M8747" s="56">
        <v>0</v>
      </c>
    </row>
    <row r="8748" spans="1:13" x14ac:dyDescent="0.4">
      <c r="A8748" s="51"/>
      <c r="B8748" s="52">
        <v>8730</v>
      </c>
      <c r="C8748" s="52">
        <v>0</v>
      </c>
      <c r="D8748" s="52">
        <v>0</v>
      </c>
      <c r="E8748" s="52">
        <v>0</v>
      </c>
      <c r="F8748" s="52">
        <v>0</v>
      </c>
      <c r="G8748" s="52">
        <v>0</v>
      </c>
      <c r="H8748" s="52">
        <v>0</v>
      </c>
      <c r="I8748" s="52">
        <v>0</v>
      </c>
      <c r="J8748" s="52">
        <v>0</v>
      </c>
      <c r="K8748" s="52">
        <v>0</v>
      </c>
      <c r="L8748" s="52">
        <v>0</v>
      </c>
      <c r="M8748" s="53">
        <v>0</v>
      </c>
    </row>
    <row r="8749" spans="1:13" x14ac:dyDescent="0.4">
      <c r="A8749" s="54"/>
      <c r="B8749" s="55">
        <v>8731</v>
      </c>
      <c r="C8749" s="55">
        <v>6745084.5044166241</v>
      </c>
      <c r="D8749" s="55">
        <v>0</v>
      </c>
      <c r="E8749" s="55">
        <v>0</v>
      </c>
      <c r="F8749" s="55">
        <v>0</v>
      </c>
      <c r="G8749" s="55">
        <v>0</v>
      </c>
      <c r="H8749" s="55">
        <v>0</v>
      </c>
      <c r="I8749" s="55">
        <v>0</v>
      </c>
      <c r="J8749" s="55">
        <v>0</v>
      </c>
      <c r="K8749" s="55">
        <v>0</v>
      </c>
      <c r="L8749" s="55">
        <v>0</v>
      </c>
      <c r="M8749" s="56">
        <v>6745084.5044166241</v>
      </c>
    </row>
    <row r="8750" spans="1:13" x14ac:dyDescent="0.4">
      <c r="A8750" s="51"/>
      <c r="B8750" s="52">
        <v>8732</v>
      </c>
      <c r="C8750" s="52">
        <v>0</v>
      </c>
      <c r="D8750" s="52">
        <v>0</v>
      </c>
      <c r="E8750" s="52">
        <v>0</v>
      </c>
      <c r="F8750" s="52">
        <v>0</v>
      </c>
      <c r="G8750" s="52">
        <v>0</v>
      </c>
      <c r="H8750" s="52">
        <v>0</v>
      </c>
      <c r="I8750" s="52">
        <v>0</v>
      </c>
      <c r="J8750" s="52">
        <v>0</v>
      </c>
      <c r="K8750" s="52">
        <v>0</v>
      </c>
      <c r="L8750" s="52">
        <v>0</v>
      </c>
      <c r="M8750" s="53">
        <v>0</v>
      </c>
    </row>
    <row r="8751" spans="1:13" x14ac:dyDescent="0.4">
      <c r="A8751" s="54"/>
      <c r="B8751" s="55">
        <v>8733</v>
      </c>
      <c r="C8751" s="55">
        <v>0</v>
      </c>
      <c r="D8751" s="55">
        <v>0</v>
      </c>
      <c r="E8751" s="55">
        <v>0</v>
      </c>
      <c r="F8751" s="55">
        <v>0</v>
      </c>
      <c r="G8751" s="55">
        <v>0</v>
      </c>
      <c r="H8751" s="55">
        <v>59740408.734390154</v>
      </c>
      <c r="I8751" s="55">
        <v>0</v>
      </c>
      <c r="J8751" s="55">
        <v>0</v>
      </c>
      <c r="K8751" s="55">
        <v>0</v>
      </c>
      <c r="L8751" s="55">
        <v>0</v>
      </c>
      <c r="M8751" s="56">
        <v>59740408.734390154</v>
      </c>
    </row>
    <row r="8752" spans="1:13" x14ac:dyDescent="0.4">
      <c r="A8752" s="51"/>
      <c r="B8752" s="52">
        <v>8734</v>
      </c>
      <c r="C8752" s="52">
        <v>0</v>
      </c>
      <c r="D8752" s="52">
        <v>0</v>
      </c>
      <c r="E8752" s="52">
        <v>0</v>
      </c>
      <c r="F8752" s="52">
        <v>0</v>
      </c>
      <c r="G8752" s="52">
        <v>0</v>
      </c>
      <c r="H8752" s="52">
        <v>0</v>
      </c>
      <c r="I8752" s="52">
        <v>27735154.175296251</v>
      </c>
      <c r="J8752" s="52">
        <v>0</v>
      </c>
      <c r="K8752" s="52">
        <v>0</v>
      </c>
      <c r="L8752" s="52">
        <v>0</v>
      </c>
      <c r="M8752" s="53">
        <v>27735154.175296251</v>
      </c>
    </row>
    <row r="8753" spans="1:13" x14ac:dyDescent="0.4">
      <c r="A8753" s="54"/>
      <c r="B8753" s="55">
        <v>8735</v>
      </c>
      <c r="C8753" s="55">
        <v>7499135.4419334866</v>
      </c>
      <c r="D8753" s="55">
        <v>0</v>
      </c>
      <c r="E8753" s="55">
        <v>0</v>
      </c>
      <c r="F8753" s="55">
        <v>0</v>
      </c>
      <c r="G8753" s="55">
        <v>0</v>
      </c>
      <c r="H8753" s="55">
        <v>0</v>
      </c>
      <c r="I8753" s="55">
        <v>0</v>
      </c>
      <c r="J8753" s="55">
        <v>0</v>
      </c>
      <c r="K8753" s="55">
        <v>0</v>
      </c>
      <c r="L8753" s="55">
        <v>0</v>
      </c>
      <c r="M8753" s="56">
        <v>7499135.4419334866</v>
      </c>
    </row>
    <row r="8754" spans="1:13" x14ac:dyDescent="0.4">
      <c r="A8754" s="51"/>
      <c r="B8754" s="52">
        <v>8736</v>
      </c>
      <c r="C8754" s="52">
        <v>0</v>
      </c>
      <c r="D8754" s="52">
        <v>0</v>
      </c>
      <c r="E8754" s="52">
        <v>0</v>
      </c>
      <c r="F8754" s="52">
        <v>0</v>
      </c>
      <c r="G8754" s="52">
        <v>0</v>
      </c>
      <c r="H8754" s="52">
        <v>0</v>
      </c>
      <c r="I8754" s="52">
        <v>0</v>
      </c>
      <c r="J8754" s="52">
        <v>0</v>
      </c>
      <c r="K8754" s="52">
        <v>0</v>
      </c>
      <c r="L8754" s="52">
        <v>0</v>
      </c>
      <c r="M8754" s="53">
        <v>0</v>
      </c>
    </row>
    <row r="8755" spans="1:13" x14ac:dyDescent="0.4">
      <c r="A8755" s="54"/>
      <c r="B8755" s="55">
        <v>8737</v>
      </c>
      <c r="C8755" s="55">
        <v>0</v>
      </c>
      <c r="D8755" s="55">
        <v>0</v>
      </c>
      <c r="E8755" s="55">
        <v>8741322.6735964268</v>
      </c>
      <c r="F8755" s="55">
        <v>0</v>
      </c>
      <c r="G8755" s="55">
        <v>0</v>
      </c>
      <c r="H8755" s="55">
        <v>0</v>
      </c>
      <c r="I8755" s="55">
        <v>0</v>
      </c>
      <c r="J8755" s="55">
        <v>0</v>
      </c>
      <c r="K8755" s="55">
        <v>0</v>
      </c>
      <c r="L8755" s="55">
        <v>0</v>
      </c>
      <c r="M8755" s="56">
        <v>8741322.6735964268</v>
      </c>
    </row>
    <row r="8756" spans="1:13" x14ac:dyDescent="0.4">
      <c r="A8756" s="51"/>
      <c r="B8756" s="52">
        <v>8738</v>
      </c>
      <c r="C8756" s="52">
        <v>0</v>
      </c>
      <c r="D8756" s="52">
        <v>0</v>
      </c>
      <c r="E8756" s="52">
        <v>0</v>
      </c>
      <c r="F8756" s="52">
        <v>57504605.284445331</v>
      </c>
      <c r="G8756" s="52">
        <v>0</v>
      </c>
      <c r="H8756" s="52">
        <v>0</v>
      </c>
      <c r="I8756" s="52">
        <v>0</v>
      </c>
      <c r="J8756" s="52">
        <v>0</v>
      </c>
      <c r="K8756" s="52">
        <v>0</v>
      </c>
      <c r="L8756" s="52">
        <v>0</v>
      </c>
      <c r="M8756" s="53">
        <v>57504605.284445331</v>
      </c>
    </row>
    <row r="8757" spans="1:13" x14ac:dyDescent="0.4">
      <c r="A8757" s="54"/>
      <c r="B8757" s="55">
        <v>8739</v>
      </c>
      <c r="C8757" s="55">
        <v>73315603.898594201</v>
      </c>
      <c r="D8757" s="55">
        <v>0</v>
      </c>
      <c r="E8757" s="55">
        <v>0</v>
      </c>
      <c r="F8757" s="55">
        <v>0</v>
      </c>
      <c r="G8757" s="55">
        <v>0</v>
      </c>
      <c r="H8757" s="55">
        <v>0</v>
      </c>
      <c r="I8757" s="55">
        <v>0</v>
      </c>
      <c r="J8757" s="55">
        <v>0</v>
      </c>
      <c r="K8757" s="55">
        <v>0</v>
      </c>
      <c r="L8757" s="55">
        <v>0</v>
      </c>
      <c r="M8757" s="56">
        <v>73315603.898594201</v>
      </c>
    </row>
    <row r="8758" spans="1:13" x14ac:dyDescent="0.4">
      <c r="A8758" s="51"/>
      <c r="B8758" s="52">
        <v>8740</v>
      </c>
      <c r="C8758" s="52">
        <v>8391539.2167634759</v>
      </c>
      <c r="D8758" s="52">
        <v>0</v>
      </c>
      <c r="E8758" s="52">
        <v>0</v>
      </c>
      <c r="F8758" s="52">
        <v>0</v>
      </c>
      <c r="G8758" s="52">
        <v>0</v>
      </c>
      <c r="H8758" s="52">
        <v>0</v>
      </c>
      <c r="I8758" s="52">
        <v>0</v>
      </c>
      <c r="J8758" s="52">
        <v>0</v>
      </c>
      <c r="K8758" s="52">
        <v>0</v>
      </c>
      <c r="L8758" s="52">
        <v>7653667.7354187183</v>
      </c>
      <c r="M8758" s="53">
        <v>16045206.952182194</v>
      </c>
    </row>
    <row r="8759" spans="1:13" x14ac:dyDescent="0.4">
      <c r="A8759" s="54"/>
      <c r="B8759" s="55">
        <v>8741</v>
      </c>
      <c r="C8759" s="55">
        <v>0</v>
      </c>
      <c r="D8759" s="55">
        <v>0</v>
      </c>
      <c r="E8759" s="55">
        <v>0</v>
      </c>
      <c r="F8759" s="55">
        <v>5993519.8595480556</v>
      </c>
      <c r="G8759" s="55">
        <v>6241072.1322490927</v>
      </c>
      <c r="H8759" s="55">
        <v>0</v>
      </c>
      <c r="I8759" s="55">
        <v>0</v>
      </c>
      <c r="J8759" s="55">
        <v>0</v>
      </c>
      <c r="K8759" s="55">
        <v>0</v>
      </c>
      <c r="L8759" s="55">
        <v>0</v>
      </c>
      <c r="M8759" s="56">
        <v>12234591.991797147</v>
      </c>
    </row>
    <row r="8760" spans="1:13" x14ac:dyDescent="0.4">
      <c r="A8760" s="51"/>
      <c r="B8760" s="52">
        <v>8742</v>
      </c>
      <c r="C8760" s="52">
        <v>0</v>
      </c>
      <c r="D8760" s="52">
        <v>0</v>
      </c>
      <c r="E8760" s="52">
        <v>0</v>
      </c>
      <c r="F8760" s="52">
        <v>0</v>
      </c>
      <c r="G8760" s="52">
        <v>0</v>
      </c>
      <c r="H8760" s="52">
        <v>0</v>
      </c>
      <c r="I8760" s="52">
        <v>0</v>
      </c>
      <c r="J8760" s="52">
        <v>0</v>
      </c>
      <c r="K8760" s="52">
        <v>0</v>
      </c>
      <c r="L8760" s="52">
        <v>9875352.6913600285</v>
      </c>
      <c r="M8760" s="53">
        <v>9875352.6913600285</v>
      </c>
    </row>
    <row r="8761" spans="1:13" x14ac:dyDescent="0.4">
      <c r="A8761" s="54"/>
      <c r="B8761" s="55">
        <v>8743</v>
      </c>
      <c r="C8761" s="55">
        <v>0</v>
      </c>
      <c r="D8761" s="55">
        <v>0</v>
      </c>
      <c r="E8761" s="55">
        <v>0</v>
      </c>
      <c r="F8761" s="55">
        <v>0</v>
      </c>
      <c r="G8761" s="55">
        <v>0</v>
      </c>
      <c r="H8761" s="55">
        <v>0</v>
      </c>
      <c r="I8761" s="55">
        <v>0</v>
      </c>
      <c r="J8761" s="55">
        <v>0</v>
      </c>
      <c r="K8761" s="55">
        <v>11865684.050396876</v>
      </c>
      <c r="L8761" s="55">
        <v>0</v>
      </c>
      <c r="M8761" s="56">
        <v>37408705.354058176</v>
      </c>
    </row>
    <row r="8762" spans="1:13" x14ac:dyDescent="0.4">
      <c r="A8762" s="51"/>
      <c r="B8762" s="52">
        <v>8744</v>
      </c>
      <c r="C8762" s="52">
        <v>0</v>
      </c>
      <c r="D8762" s="52">
        <v>0</v>
      </c>
      <c r="E8762" s="52">
        <v>0</v>
      </c>
      <c r="F8762" s="52">
        <v>0</v>
      </c>
      <c r="G8762" s="52">
        <v>0</v>
      </c>
      <c r="H8762" s="52">
        <v>0</v>
      </c>
      <c r="I8762" s="52">
        <v>0</v>
      </c>
      <c r="J8762" s="52">
        <v>0</v>
      </c>
      <c r="K8762" s="52">
        <v>0</v>
      </c>
      <c r="L8762" s="52">
        <v>0</v>
      </c>
      <c r="M8762" s="53">
        <v>0</v>
      </c>
    </row>
    <row r="8763" spans="1:13" x14ac:dyDescent="0.4">
      <c r="A8763" s="54"/>
      <c r="B8763" s="55">
        <v>8745</v>
      </c>
      <c r="C8763" s="55">
        <v>0</v>
      </c>
      <c r="D8763" s="55">
        <v>0</v>
      </c>
      <c r="E8763" s="55">
        <v>0</v>
      </c>
      <c r="F8763" s="55">
        <v>0</v>
      </c>
      <c r="G8763" s="55">
        <v>14084610.023726763</v>
      </c>
      <c r="H8763" s="55">
        <v>0</v>
      </c>
      <c r="I8763" s="55">
        <v>0</v>
      </c>
      <c r="J8763" s="55">
        <v>0</v>
      </c>
      <c r="K8763" s="55">
        <v>0</v>
      </c>
      <c r="L8763" s="55">
        <v>0</v>
      </c>
      <c r="M8763" s="56">
        <v>14084610.023726763</v>
      </c>
    </row>
    <row r="8764" spans="1:13" x14ac:dyDescent="0.4">
      <c r="A8764" s="51"/>
      <c r="B8764" s="52">
        <v>8746</v>
      </c>
      <c r="C8764" s="52">
        <v>0</v>
      </c>
      <c r="D8764" s="52">
        <v>0</v>
      </c>
      <c r="E8764" s="52">
        <v>0</v>
      </c>
      <c r="F8764" s="52">
        <v>0</v>
      </c>
      <c r="G8764" s="52">
        <v>0</v>
      </c>
      <c r="H8764" s="52">
        <v>0</v>
      </c>
      <c r="I8764" s="52">
        <v>0</v>
      </c>
      <c r="J8764" s="52">
        <v>0</v>
      </c>
      <c r="K8764" s="52">
        <v>0</v>
      </c>
      <c r="L8764" s="52">
        <v>0</v>
      </c>
      <c r="M8764" s="53">
        <v>76723673124.646072</v>
      </c>
    </row>
    <row r="8765" spans="1:13" x14ac:dyDescent="0.4">
      <c r="A8765" s="54"/>
      <c r="B8765" s="55">
        <v>8747</v>
      </c>
      <c r="C8765" s="55">
        <v>0</v>
      </c>
      <c r="D8765" s="55">
        <v>0</v>
      </c>
      <c r="E8765" s="55">
        <v>0</v>
      </c>
      <c r="F8765" s="55">
        <v>0</v>
      </c>
      <c r="G8765" s="55">
        <v>0</v>
      </c>
      <c r="H8765" s="55">
        <v>0</v>
      </c>
      <c r="I8765" s="55">
        <v>0</v>
      </c>
      <c r="J8765" s="55">
        <v>0</v>
      </c>
      <c r="K8765" s="55">
        <v>0</v>
      </c>
      <c r="L8765" s="55">
        <v>0</v>
      </c>
      <c r="M8765" s="56">
        <v>0</v>
      </c>
    </row>
    <row r="8766" spans="1:13" x14ac:dyDescent="0.4">
      <c r="A8766" s="51"/>
      <c r="B8766" s="52">
        <v>8748</v>
      </c>
      <c r="C8766" s="52">
        <v>0</v>
      </c>
      <c r="D8766" s="52">
        <v>0</v>
      </c>
      <c r="E8766" s="52">
        <v>0</v>
      </c>
      <c r="F8766" s="52">
        <v>0</v>
      </c>
      <c r="G8766" s="52">
        <v>0</v>
      </c>
      <c r="H8766" s="52">
        <v>34172504.971650407</v>
      </c>
      <c r="I8766" s="52">
        <v>0</v>
      </c>
      <c r="J8766" s="52">
        <v>0</v>
      </c>
      <c r="K8766" s="52">
        <v>0</v>
      </c>
      <c r="L8766" s="52">
        <v>0</v>
      </c>
      <c r="M8766" s="53">
        <v>34172504.971650407</v>
      </c>
    </row>
    <row r="8767" spans="1:13" x14ac:dyDescent="0.4">
      <c r="A8767" s="54"/>
      <c r="B8767" s="55">
        <v>8749</v>
      </c>
      <c r="C8767" s="55">
        <v>0</v>
      </c>
      <c r="D8767" s="55">
        <v>0</v>
      </c>
      <c r="E8767" s="55">
        <v>0</v>
      </c>
      <c r="F8767" s="55">
        <v>0</v>
      </c>
      <c r="G8767" s="55">
        <v>0</v>
      </c>
      <c r="H8767" s="55">
        <v>0</v>
      </c>
      <c r="I8767" s="55">
        <v>0</v>
      </c>
      <c r="J8767" s="55">
        <v>0</v>
      </c>
      <c r="K8767" s="55">
        <v>0</v>
      </c>
      <c r="L8767" s="55">
        <v>0</v>
      </c>
      <c r="M8767" s="56">
        <v>0</v>
      </c>
    </row>
    <row r="8768" spans="1:13" x14ac:dyDescent="0.4">
      <c r="A8768" s="51"/>
      <c r="B8768" s="52">
        <v>8750</v>
      </c>
      <c r="C8768" s="52">
        <v>0</v>
      </c>
      <c r="D8768" s="52">
        <v>0</v>
      </c>
      <c r="E8768" s="52">
        <v>0</v>
      </c>
      <c r="F8768" s="52">
        <v>12933282.230054813</v>
      </c>
      <c r="G8768" s="52">
        <v>0</v>
      </c>
      <c r="H8768" s="52">
        <v>0</v>
      </c>
      <c r="I8768" s="52">
        <v>0</v>
      </c>
      <c r="J8768" s="52">
        <v>0</v>
      </c>
      <c r="K8768" s="52">
        <v>0</v>
      </c>
      <c r="L8768" s="52">
        <v>0</v>
      </c>
      <c r="M8768" s="53">
        <v>12933282.230054813</v>
      </c>
    </row>
    <row r="8769" spans="1:13" x14ac:dyDescent="0.4">
      <c r="A8769" s="54"/>
      <c r="B8769" s="55">
        <v>8751</v>
      </c>
      <c r="C8769" s="55">
        <v>0</v>
      </c>
      <c r="D8769" s="55">
        <v>66716198.289888695</v>
      </c>
      <c r="E8769" s="55">
        <v>0</v>
      </c>
      <c r="F8769" s="55">
        <v>0</v>
      </c>
      <c r="G8769" s="55">
        <v>0</v>
      </c>
      <c r="H8769" s="55">
        <v>0</v>
      </c>
      <c r="I8769" s="55">
        <v>0</v>
      </c>
      <c r="J8769" s="55">
        <v>0</v>
      </c>
      <c r="K8769" s="55">
        <v>0</v>
      </c>
      <c r="L8769" s="55">
        <v>0</v>
      </c>
      <c r="M8769" s="56">
        <v>66716198.289888695</v>
      </c>
    </row>
    <row r="8770" spans="1:13" x14ac:dyDescent="0.4">
      <c r="A8770" s="51"/>
      <c r="B8770" s="52">
        <v>8752</v>
      </c>
      <c r="C8770" s="52">
        <v>0</v>
      </c>
      <c r="D8770" s="52">
        <v>0</v>
      </c>
      <c r="E8770" s="52">
        <v>0</v>
      </c>
      <c r="F8770" s="52">
        <v>0</v>
      </c>
      <c r="G8770" s="52">
        <v>10743472.107544487</v>
      </c>
      <c r="H8770" s="52">
        <v>0</v>
      </c>
      <c r="I8770" s="52">
        <v>0</v>
      </c>
      <c r="J8770" s="52">
        <v>0</v>
      </c>
      <c r="K8770" s="52">
        <v>0</v>
      </c>
      <c r="L8770" s="52">
        <v>0</v>
      </c>
      <c r="M8770" s="53">
        <v>10743472.107544487</v>
      </c>
    </row>
    <row r="8771" spans="1:13" x14ac:dyDescent="0.4">
      <c r="A8771" s="54"/>
      <c r="B8771" s="55">
        <v>8753</v>
      </c>
      <c r="C8771" s="55">
        <v>0</v>
      </c>
      <c r="D8771" s="55">
        <v>0</v>
      </c>
      <c r="E8771" s="55">
        <v>0</v>
      </c>
      <c r="F8771" s="55">
        <v>0</v>
      </c>
      <c r="G8771" s="55">
        <v>0</v>
      </c>
      <c r="H8771" s="55">
        <v>0</v>
      </c>
      <c r="I8771" s="55">
        <v>0</v>
      </c>
      <c r="J8771" s="55">
        <v>0</v>
      </c>
      <c r="K8771" s="55">
        <v>0</v>
      </c>
      <c r="L8771" s="55">
        <v>0</v>
      </c>
      <c r="M8771" s="56">
        <v>0</v>
      </c>
    </row>
    <row r="8772" spans="1:13" x14ac:dyDescent="0.4">
      <c r="A8772" s="51"/>
      <c r="B8772" s="52">
        <v>8754</v>
      </c>
      <c r="C8772" s="52">
        <v>0</v>
      </c>
      <c r="D8772" s="52">
        <v>0</v>
      </c>
      <c r="E8772" s="52">
        <v>0</v>
      </c>
      <c r="F8772" s="52">
        <v>0</v>
      </c>
      <c r="G8772" s="52">
        <v>0</v>
      </c>
      <c r="H8772" s="52">
        <v>0</v>
      </c>
      <c r="I8772" s="52">
        <v>0</v>
      </c>
      <c r="J8772" s="52">
        <v>0</v>
      </c>
      <c r="K8772" s="52">
        <v>0</v>
      </c>
      <c r="L8772" s="52">
        <v>0</v>
      </c>
      <c r="M8772" s="53">
        <v>20912763.125395738</v>
      </c>
    </row>
    <row r="8773" spans="1:13" x14ac:dyDescent="0.4">
      <c r="A8773" s="54"/>
      <c r="B8773" s="55">
        <v>8755</v>
      </c>
      <c r="C8773" s="55">
        <v>0</v>
      </c>
      <c r="D8773" s="55">
        <v>0</v>
      </c>
      <c r="E8773" s="55">
        <v>0</v>
      </c>
      <c r="F8773" s="55">
        <v>0</v>
      </c>
      <c r="G8773" s="55">
        <v>17392916.003919832</v>
      </c>
      <c r="H8773" s="55">
        <v>0</v>
      </c>
      <c r="I8773" s="55">
        <v>0</v>
      </c>
      <c r="J8773" s="55">
        <v>0</v>
      </c>
      <c r="K8773" s="55">
        <v>0</v>
      </c>
      <c r="L8773" s="55">
        <v>0</v>
      </c>
      <c r="M8773" s="56">
        <v>17392916.003919832</v>
      </c>
    </row>
    <row r="8774" spans="1:13" x14ac:dyDescent="0.4">
      <c r="A8774" s="51"/>
      <c r="B8774" s="52">
        <v>8756</v>
      </c>
      <c r="C8774" s="52">
        <v>0</v>
      </c>
      <c r="D8774" s="52">
        <v>0</v>
      </c>
      <c r="E8774" s="52">
        <v>0</v>
      </c>
      <c r="F8774" s="52">
        <v>0</v>
      </c>
      <c r="G8774" s="52">
        <v>0</v>
      </c>
      <c r="H8774" s="52">
        <v>0</v>
      </c>
      <c r="I8774" s="52">
        <v>0</v>
      </c>
      <c r="J8774" s="52">
        <v>0</v>
      </c>
      <c r="K8774" s="52">
        <v>0</v>
      </c>
      <c r="L8774" s="52">
        <v>0</v>
      </c>
      <c r="M8774" s="53">
        <v>0</v>
      </c>
    </row>
    <row r="8775" spans="1:13" x14ac:dyDescent="0.4">
      <c r="A8775" s="54"/>
      <c r="B8775" s="55">
        <v>8757</v>
      </c>
      <c r="C8775" s="55">
        <v>0</v>
      </c>
      <c r="D8775" s="55">
        <v>0</v>
      </c>
      <c r="E8775" s="55">
        <v>0</v>
      </c>
      <c r="F8775" s="55">
        <v>0</v>
      </c>
      <c r="G8775" s="55">
        <v>0</v>
      </c>
      <c r="H8775" s="55">
        <v>0</v>
      </c>
      <c r="I8775" s="55">
        <v>0</v>
      </c>
      <c r="J8775" s="55">
        <v>0</v>
      </c>
      <c r="K8775" s="55">
        <v>0</v>
      </c>
      <c r="L8775" s="55">
        <v>0</v>
      </c>
      <c r="M8775" s="56">
        <v>0</v>
      </c>
    </row>
    <row r="8776" spans="1:13" x14ac:dyDescent="0.4">
      <c r="A8776" s="51"/>
      <c r="B8776" s="52">
        <v>8758</v>
      </c>
      <c r="C8776" s="52">
        <v>0</v>
      </c>
      <c r="D8776" s="52">
        <v>0</v>
      </c>
      <c r="E8776" s="52">
        <v>7263868.9543330418</v>
      </c>
      <c r="F8776" s="52">
        <v>0</v>
      </c>
      <c r="G8776" s="52">
        <v>0</v>
      </c>
      <c r="H8776" s="52">
        <v>0</v>
      </c>
      <c r="I8776" s="52">
        <v>0</v>
      </c>
      <c r="J8776" s="52">
        <v>0</v>
      </c>
      <c r="K8776" s="52">
        <v>0</v>
      </c>
      <c r="L8776" s="52">
        <v>0</v>
      </c>
      <c r="M8776" s="53">
        <v>14488544.792814344</v>
      </c>
    </row>
    <row r="8777" spans="1:13" x14ac:dyDescent="0.4">
      <c r="A8777" s="54"/>
      <c r="B8777" s="55">
        <v>8759</v>
      </c>
      <c r="C8777" s="55">
        <v>0</v>
      </c>
      <c r="D8777" s="55">
        <v>0</v>
      </c>
      <c r="E8777" s="55">
        <v>0</v>
      </c>
      <c r="F8777" s="55">
        <v>0</v>
      </c>
      <c r="G8777" s="55">
        <v>0</v>
      </c>
      <c r="H8777" s="55">
        <v>0</v>
      </c>
      <c r="I8777" s="55">
        <v>0</v>
      </c>
      <c r="J8777" s="55">
        <v>0</v>
      </c>
      <c r="K8777" s="55">
        <v>0</v>
      </c>
      <c r="L8777" s="55">
        <v>6179912.7362636868</v>
      </c>
      <c r="M8777" s="56">
        <v>6179912.7362636868</v>
      </c>
    </row>
    <row r="8778" spans="1:13" x14ac:dyDescent="0.4">
      <c r="A8778" s="51"/>
      <c r="B8778" s="52">
        <v>8760</v>
      </c>
      <c r="C8778" s="52">
        <v>0</v>
      </c>
      <c r="D8778" s="52">
        <v>0</v>
      </c>
      <c r="E8778" s="52">
        <v>0</v>
      </c>
      <c r="F8778" s="52">
        <v>0</v>
      </c>
      <c r="G8778" s="52">
        <v>0</v>
      </c>
      <c r="H8778" s="52">
        <v>0</v>
      </c>
      <c r="I8778" s="52">
        <v>0</v>
      </c>
      <c r="J8778" s="52">
        <v>0</v>
      </c>
      <c r="K8778" s="52">
        <v>0</v>
      </c>
      <c r="L8778" s="52">
        <v>9718298.2730035726</v>
      </c>
      <c r="M8778" s="53">
        <v>9718298.2730035726</v>
      </c>
    </row>
    <row r="8779" spans="1:13" x14ac:dyDescent="0.4">
      <c r="A8779" s="54"/>
      <c r="B8779" s="55">
        <v>8761</v>
      </c>
      <c r="C8779" s="55">
        <v>0</v>
      </c>
      <c r="D8779" s="55">
        <v>0</v>
      </c>
      <c r="E8779" s="55">
        <v>0</v>
      </c>
      <c r="F8779" s="55">
        <v>0</v>
      </c>
      <c r="G8779" s="55">
        <v>0</v>
      </c>
      <c r="H8779" s="55">
        <v>0</v>
      </c>
      <c r="I8779" s="55">
        <v>0</v>
      </c>
      <c r="J8779" s="55">
        <v>0</v>
      </c>
      <c r="K8779" s="55">
        <v>0</v>
      </c>
      <c r="L8779" s="55">
        <v>0</v>
      </c>
      <c r="M8779" s="56">
        <v>0</v>
      </c>
    </row>
    <row r="8780" spans="1:13" x14ac:dyDescent="0.4">
      <c r="A8780" s="51"/>
      <c r="B8780" s="52">
        <v>8762</v>
      </c>
      <c r="C8780" s="52">
        <v>0</v>
      </c>
      <c r="D8780" s="52">
        <v>0</v>
      </c>
      <c r="E8780" s="52">
        <v>0</v>
      </c>
      <c r="F8780" s="52">
        <v>0</v>
      </c>
      <c r="G8780" s="52">
        <v>0</v>
      </c>
      <c r="H8780" s="52">
        <v>0</v>
      </c>
      <c r="I8780" s="52">
        <v>0</v>
      </c>
      <c r="J8780" s="52">
        <v>0</v>
      </c>
      <c r="K8780" s="52">
        <v>0</v>
      </c>
      <c r="L8780" s="52">
        <v>0</v>
      </c>
      <c r="M8780" s="53">
        <v>0</v>
      </c>
    </row>
    <row r="8781" spans="1:13" x14ac:dyDescent="0.4">
      <c r="A8781" s="54"/>
      <c r="B8781" s="55">
        <v>8763</v>
      </c>
      <c r="C8781" s="55">
        <v>0</v>
      </c>
      <c r="D8781" s="55">
        <v>0</v>
      </c>
      <c r="E8781" s="55">
        <v>0</v>
      </c>
      <c r="F8781" s="55">
        <v>0</v>
      </c>
      <c r="G8781" s="55">
        <v>0</v>
      </c>
      <c r="H8781" s="55">
        <v>0</v>
      </c>
      <c r="I8781" s="55">
        <v>5755334.8725696001</v>
      </c>
      <c r="J8781" s="55">
        <v>0</v>
      </c>
      <c r="K8781" s="55">
        <v>7002033.4828930944</v>
      </c>
      <c r="L8781" s="55">
        <v>0</v>
      </c>
      <c r="M8781" s="56">
        <v>12757368.355462696</v>
      </c>
    </row>
    <row r="8782" spans="1:13" x14ac:dyDescent="0.4">
      <c r="A8782" s="51"/>
      <c r="B8782" s="52">
        <v>8764</v>
      </c>
      <c r="C8782" s="52">
        <v>0</v>
      </c>
      <c r="D8782" s="52">
        <v>0</v>
      </c>
      <c r="E8782" s="52">
        <v>0</v>
      </c>
      <c r="F8782" s="52">
        <v>9918575.5631136168</v>
      </c>
      <c r="G8782" s="52">
        <v>0</v>
      </c>
      <c r="H8782" s="52">
        <v>0</v>
      </c>
      <c r="I8782" s="52">
        <v>0</v>
      </c>
      <c r="J8782" s="52">
        <v>0</v>
      </c>
      <c r="K8782" s="52">
        <v>0</v>
      </c>
      <c r="L8782" s="52">
        <v>0</v>
      </c>
      <c r="M8782" s="53">
        <v>9918575.5631136168</v>
      </c>
    </row>
    <row r="8783" spans="1:13" x14ac:dyDescent="0.4">
      <c r="A8783" s="54"/>
      <c r="B8783" s="55">
        <v>8765</v>
      </c>
      <c r="C8783" s="55">
        <v>0</v>
      </c>
      <c r="D8783" s="55">
        <v>0</v>
      </c>
      <c r="E8783" s="55">
        <v>0</v>
      </c>
      <c r="F8783" s="55">
        <v>0</v>
      </c>
      <c r="G8783" s="55">
        <v>0</v>
      </c>
      <c r="H8783" s="55">
        <v>0</v>
      </c>
      <c r="I8783" s="55">
        <v>0</v>
      </c>
      <c r="J8783" s="55">
        <v>0</v>
      </c>
      <c r="K8783" s="55">
        <v>0</v>
      </c>
      <c r="L8783" s="55">
        <v>0</v>
      </c>
      <c r="M8783" s="56">
        <v>0</v>
      </c>
    </row>
    <row r="8784" spans="1:13" x14ac:dyDescent="0.4">
      <c r="A8784" s="51"/>
      <c r="B8784" s="52">
        <v>8766</v>
      </c>
      <c r="C8784" s="52">
        <v>0</v>
      </c>
      <c r="D8784" s="52">
        <v>0</v>
      </c>
      <c r="E8784" s="52">
        <v>0</v>
      </c>
      <c r="F8784" s="52">
        <v>0</v>
      </c>
      <c r="G8784" s="52">
        <v>0</v>
      </c>
      <c r="H8784" s="52">
        <v>0</v>
      </c>
      <c r="I8784" s="52">
        <v>0</v>
      </c>
      <c r="J8784" s="52">
        <v>0</v>
      </c>
      <c r="K8784" s="52">
        <v>0</v>
      </c>
      <c r="L8784" s="52">
        <v>0</v>
      </c>
      <c r="M8784" s="53">
        <v>0</v>
      </c>
    </row>
    <row r="8785" spans="1:13" x14ac:dyDescent="0.4">
      <c r="A8785" s="54"/>
      <c r="B8785" s="55">
        <v>8767</v>
      </c>
      <c r="C8785" s="55">
        <v>0</v>
      </c>
      <c r="D8785" s="55">
        <v>0</v>
      </c>
      <c r="E8785" s="55">
        <v>0</v>
      </c>
      <c r="F8785" s="55">
        <v>0</v>
      </c>
      <c r="G8785" s="55">
        <v>0</v>
      </c>
      <c r="H8785" s="55">
        <v>0</v>
      </c>
      <c r="I8785" s="55">
        <v>0</v>
      </c>
      <c r="J8785" s="55">
        <v>0</v>
      </c>
      <c r="K8785" s="55">
        <v>0</v>
      </c>
      <c r="L8785" s="55">
        <v>0</v>
      </c>
      <c r="M8785" s="56">
        <v>0</v>
      </c>
    </row>
    <row r="8786" spans="1:13" x14ac:dyDescent="0.4">
      <c r="A8786" s="51"/>
      <c r="B8786" s="52">
        <v>8768</v>
      </c>
      <c r="C8786" s="52">
        <v>0</v>
      </c>
      <c r="D8786" s="52">
        <v>0</v>
      </c>
      <c r="E8786" s="52">
        <v>0</v>
      </c>
      <c r="F8786" s="52">
        <v>0</v>
      </c>
      <c r="G8786" s="52">
        <v>0</v>
      </c>
      <c r="H8786" s="52">
        <v>0</v>
      </c>
      <c r="I8786" s="52">
        <v>0</v>
      </c>
      <c r="J8786" s="52">
        <v>0</v>
      </c>
      <c r="K8786" s="52">
        <v>0</v>
      </c>
      <c r="L8786" s="52">
        <v>0</v>
      </c>
      <c r="M8786" s="53">
        <v>0</v>
      </c>
    </row>
    <row r="8787" spans="1:13" x14ac:dyDescent="0.4">
      <c r="A8787" s="54"/>
      <c r="B8787" s="55">
        <v>8769</v>
      </c>
      <c r="C8787" s="55">
        <v>0</v>
      </c>
      <c r="D8787" s="55">
        <v>0</v>
      </c>
      <c r="E8787" s="55">
        <v>0</v>
      </c>
      <c r="F8787" s="55">
        <v>6058426.5980865555</v>
      </c>
      <c r="G8787" s="55">
        <v>0</v>
      </c>
      <c r="H8787" s="55">
        <v>0</v>
      </c>
      <c r="I8787" s="55">
        <v>6256167.1663510324</v>
      </c>
      <c r="J8787" s="55">
        <v>0</v>
      </c>
      <c r="K8787" s="55">
        <v>0</v>
      </c>
      <c r="L8787" s="55">
        <v>0</v>
      </c>
      <c r="M8787" s="56">
        <v>12314593.764437588</v>
      </c>
    </row>
    <row r="8788" spans="1:13" x14ac:dyDescent="0.4">
      <c r="A8788" s="51"/>
      <c r="B8788" s="52">
        <v>8770</v>
      </c>
      <c r="C8788" s="52">
        <v>0</v>
      </c>
      <c r="D8788" s="52">
        <v>0</v>
      </c>
      <c r="E8788" s="52">
        <v>60623232.372386903</v>
      </c>
      <c r="F8788" s="52">
        <v>0</v>
      </c>
      <c r="G8788" s="52">
        <v>0</v>
      </c>
      <c r="H8788" s="52">
        <v>0</v>
      </c>
      <c r="I8788" s="52">
        <v>0</v>
      </c>
      <c r="J8788" s="52">
        <v>0</v>
      </c>
      <c r="K8788" s="52">
        <v>0</v>
      </c>
      <c r="L8788" s="52">
        <v>0</v>
      </c>
      <c r="M8788" s="53">
        <v>60623232.372386903</v>
      </c>
    </row>
    <row r="8789" spans="1:13" x14ac:dyDescent="0.4">
      <c r="A8789" s="54"/>
      <c r="B8789" s="55">
        <v>8771</v>
      </c>
      <c r="C8789" s="55">
        <v>0</v>
      </c>
      <c r="D8789" s="55">
        <v>0</v>
      </c>
      <c r="E8789" s="55">
        <v>0</v>
      </c>
      <c r="F8789" s="55">
        <v>0</v>
      </c>
      <c r="G8789" s="55">
        <v>0</v>
      </c>
      <c r="H8789" s="55">
        <v>0</v>
      </c>
      <c r="I8789" s="55">
        <v>0</v>
      </c>
      <c r="J8789" s="55">
        <v>0</v>
      </c>
      <c r="K8789" s="55">
        <v>0</v>
      </c>
      <c r="L8789" s="55">
        <v>0</v>
      </c>
      <c r="M8789" s="56">
        <v>0</v>
      </c>
    </row>
    <row r="8790" spans="1:13" x14ac:dyDescent="0.4">
      <c r="A8790" s="51"/>
      <c r="B8790" s="52">
        <v>8772</v>
      </c>
      <c r="C8790" s="52">
        <v>0</v>
      </c>
      <c r="D8790" s="52">
        <v>0</v>
      </c>
      <c r="E8790" s="52">
        <v>0</v>
      </c>
      <c r="F8790" s="52">
        <v>0</v>
      </c>
      <c r="G8790" s="52">
        <v>0</v>
      </c>
      <c r="H8790" s="52">
        <v>0</v>
      </c>
      <c r="I8790" s="52">
        <v>0</v>
      </c>
      <c r="J8790" s="52">
        <v>0</v>
      </c>
      <c r="K8790" s="52">
        <v>0</v>
      </c>
      <c r="L8790" s="52">
        <v>0</v>
      </c>
      <c r="M8790" s="53">
        <v>14818059.740032395</v>
      </c>
    </row>
    <row r="8791" spans="1:13" x14ac:dyDescent="0.4">
      <c r="A8791" s="54"/>
      <c r="B8791" s="55">
        <v>8773</v>
      </c>
      <c r="C8791" s="55">
        <v>0</v>
      </c>
      <c r="D8791" s="55">
        <v>0</v>
      </c>
      <c r="E8791" s="55">
        <v>0</v>
      </c>
      <c r="F8791" s="55">
        <v>0</v>
      </c>
      <c r="G8791" s="55">
        <v>0</v>
      </c>
      <c r="H8791" s="55">
        <v>0</v>
      </c>
      <c r="I8791" s="55">
        <v>0</v>
      </c>
      <c r="J8791" s="55">
        <v>0</v>
      </c>
      <c r="K8791" s="55">
        <v>0</v>
      </c>
      <c r="L8791" s="55">
        <v>0</v>
      </c>
      <c r="M8791" s="56">
        <v>0</v>
      </c>
    </row>
    <row r="8792" spans="1:13" x14ac:dyDescent="0.4">
      <c r="A8792" s="51"/>
      <c r="B8792" s="52">
        <v>8774</v>
      </c>
      <c r="C8792" s="52">
        <v>0</v>
      </c>
      <c r="D8792" s="52">
        <v>0</v>
      </c>
      <c r="E8792" s="52">
        <v>19648262.116916396</v>
      </c>
      <c r="F8792" s="52">
        <v>0</v>
      </c>
      <c r="G8792" s="52">
        <v>0</v>
      </c>
      <c r="H8792" s="52">
        <v>0</v>
      </c>
      <c r="I8792" s="52">
        <v>0</v>
      </c>
      <c r="J8792" s="52">
        <v>0</v>
      </c>
      <c r="K8792" s="52">
        <v>0</v>
      </c>
      <c r="L8792" s="52">
        <v>0</v>
      </c>
      <c r="M8792" s="53">
        <v>19648262.116916396</v>
      </c>
    </row>
    <row r="8793" spans="1:13" x14ac:dyDescent="0.4">
      <c r="A8793" s="54"/>
      <c r="B8793" s="55">
        <v>8775</v>
      </c>
      <c r="C8793" s="55">
        <v>9879363.2259142399</v>
      </c>
      <c r="D8793" s="55">
        <v>0</v>
      </c>
      <c r="E8793" s="55">
        <v>0</v>
      </c>
      <c r="F8793" s="55">
        <v>0</v>
      </c>
      <c r="G8793" s="55">
        <v>0</v>
      </c>
      <c r="H8793" s="55">
        <v>9219184.1868875604</v>
      </c>
      <c r="I8793" s="55">
        <v>0</v>
      </c>
      <c r="J8793" s="55">
        <v>0</v>
      </c>
      <c r="K8793" s="55">
        <v>0</v>
      </c>
      <c r="L8793" s="55">
        <v>0</v>
      </c>
      <c r="M8793" s="56">
        <v>19098547.412801798</v>
      </c>
    </row>
    <row r="8794" spans="1:13" x14ac:dyDescent="0.4">
      <c r="A8794" s="51"/>
      <c r="B8794" s="52">
        <v>8776</v>
      </c>
      <c r="C8794" s="52">
        <v>0</v>
      </c>
      <c r="D8794" s="52">
        <v>0</v>
      </c>
      <c r="E8794" s="52">
        <v>0</v>
      </c>
      <c r="F8794" s="52">
        <v>0</v>
      </c>
      <c r="G8794" s="52">
        <v>0</v>
      </c>
      <c r="H8794" s="52">
        <v>0</v>
      </c>
      <c r="I8794" s="52">
        <v>6715755.6831159415</v>
      </c>
      <c r="J8794" s="52">
        <v>0</v>
      </c>
      <c r="K8794" s="52">
        <v>0</v>
      </c>
      <c r="L8794" s="52">
        <v>0</v>
      </c>
      <c r="M8794" s="53">
        <v>6715755.6831159415</v>
      </c>
    </row>
    <row r="8795" spans="1:13" x14ac:dyDescent="0.4">
      <c r="A8795" s="54"/>
      <c r="B8795" s="55">
        <v>8777</v>
      </c>
      <c r="C8795" s="55">
        <v>0</v>
      </c>
      <c r="D8795" s="55">
        <v>0</v>
      </c>
      <c r="E8795" s="55">
        <v>0</v>
      </c>
      <c r="F8795" s="55">
        <v>0</v>
      </c>
      <c r="G8795" s="55">
        <v>0</v>
      </c>
      <c r="H8795" s="55">
        <v>0</v>
      </c>
      <c r="I8795" s="55">
        <v>0</v>
      </c>
      <c r="J8795" s="55">
        <v>0</v>
      </c>
      <c r="K8795" s="55">
        <v>19629700.008572787</v>
      </c>
      <c r="L8795" s="55">
        <v>0</v>
      </c>
      <c r="M8795" s="56">
        <v>37224212.284977235</v>
      </c>
    </row>
    <row r="8796" spans="1:13" x14ac:dyDescent="0.4">
      <c r="A8796" s="51"/>
      <c r="B8796" s="52">
        <v>8778</v>
      </c>
      <c r="C8796" s="52">
        <v>35733695.698481843</v>
      </c>
      <c r="D8796" s="52">
        <v>28289829.219634473</v>
      </c>
      <c r="E8796" s="52">
        <v>0</v>
      </c>
      <c r="F8796" s="52">
        <v>0</v>
      </c>
      <c r="G8796" s="52">
        <v>5787477.6752574574</v>
      </c>
      <c r="H8796" s="52">
        <v>0</v>
      </c>
      <c r="I8796" s="52">
        <v>0</v>
      </c>
      <c r="J8796" s="52">
        <v>0</v>
      </c>
      <c r="K8796" s="52">
        <v>0</v>
      </c>
      <c r="L8796" s="52">
        <v>0</v>
      </c>
      <c r="M8796" s="53">
        <v>69811002.593373775</v>
      </c>
    </row>
    <row r="8797" spans="1:13" x14ac:dyDescent="0.4">
      <c r="A8797" s="54"/>
      <c r="B8797" s="55">
        <v>8779</v>
      </c>
      <c r="C8797" s="55">
        <v>0</v>
      </c>
      <c r="D8797" s="55">
        <v>6042970.4452515617</v>
      </c>
      <c r="E8797" s="55">
        <v>5986119.4721969599</v>
      </c>
      <c r="F8797" s="55">
        <v>7296776.1546541341</v>
      </c>
      <c r="G8797" s="55">
        <v>9174561.5599872377</v>
      </c>
      <c r="H8797" s="55">
        <v>0</v>
      </c>
      <c r="I8797" s="55">
        <v>0</v>
      </c>
      <c r="J8797" s="55">
        <v>5908394.2431800961</v>
      </c>
      <c r="K8797" s="55">
        <v>0</v>
      </c>
      <c r="L8797" s="55">
        <v>0</v>
      </c>
      <c r="M8797" s="56">
        <v>28500427.632089891</v>
      </c>
    </row>
    <row r="8798" spans="1:13" x14ac:dyDescent="0.4">
      <c r="A8798" s="51"/>
      <c r="B8798" s="52">
        <v>8780</v>
      </c>
      <c r="C8798" s="52">
        <v>0</v>
      </c>
      <c r="D8798" s="52">
        <v>0</v>
      </c>
      <c r="E8798" s="52">
        <v>0</v>
      </c>
      <c r="F8798" s="52">
        <v>6773845.1861230284</v>
      </c>
      <c r="G8798" s="52">
        <v>0</v>
      </c>
      <c r="H8798" s="52">
        <v>0</v>
      </c>
      <c r="I8798" s="52">
        <v>8834660.1619486921</v>
      </c>
      <c r="J8798" s="52">
        <v>0</v>
      </c>
      <c r="K8798" s="52">
        <v>0</v>
      </c>
      <c r="L8798" s="52">
        <v>0</v>
      </c>
      <c r="M8798" s="53">
        <v>15608505.34807172</v>
      </c>
    </row>
    <row r="8799" spans="1:13" x14ac:dyDescent="0.4">
      <c r="A8799" s="54"/>
      <c r="B8799" s="55">
        <v>8781</v>
      </c>
      <c r="C8799" s="55">
        <v>0</v>
      </c>
      <c r="D8799" s="55">
        <v>6096481.836707782</v>
      </c>
      <c r="E8799" s="55">
        <v>0</v>
      </c>
      <c r="F8799" s="55">
        <v>39018774.72813233</v>
      </c>
      <c r="G8799" s="55">
        <v>0</v>
      </c>
      <c r="H8799" s="55">
        <v>0</v>
      </c>
      <c r="I8799" s="55">
        <v>0</v>
      </c>
      <c r="J8799" s="55">
        <v>0</v>
      </c>
      <c r="K8799" s="55">
        <v>6868818.6252843002</v>
      </c>
      <c r="L8799" s="55">
        <v>0</v>
      </c>
      <c r="M8799" s="56">
        <v>65148335.661797069</v>
      </c>
    </row>
    <row r="8800" spans="1:13" x14ac:dyDescent="0.4">
      <c r="A8800" s="51"/>
      <c r="B8800" s="52">
        <v>8782</v>
      </c>
      <c r="C8800" s="52">
        <v>0</v>
      </c>
      <c r="D8800" s="52">
        <v>9180045.1449148171</v>
      </c>
      <c r="E8800" s="52">
        <v>0</v>
      </c>
      <c r="F8800" s="52">
        <v>0</v>
      </c>
      <c r="G8800" s="52">
        <v>0</v>
      </c>
      <c r="H8800" s="52">
        <v>0</v>
      </c>
      <c r="I8800" s="52">
        <v>6461756.9578941483</v>
      </c>
      <c r="J8800" s="52">
        <v>7220412.04062586</v>
      </c>
      <c r="K8800" s="52">
        <v>0</v>
      </c>
      <c r="L8800" s="52">
        <v>0</v>
      </c>
      <c r="M8800" s="53">
        <v>15641802.102808964</v>
      </c>
    </row>
    <row r="8801" spans="1:13" x14ac:dyDescent="0.4">
      <c r="A8801" s="54"/>
      <c r="B8801" s="55">
        <v>8783</v>
      </c>
      <c r="C8801" s="55">
        <v>0</v>
      </c>
      <c r="D8801" s="55">
        <v>0</v>
      </c>
      <c r="E8801" s="55">
        <v>48283491.908485688</v>
      </c>
      <c r="F8801" s="55">
        <v>0</v>
      </c>
      <c r="G8801" s="55">
        <v>0</v>
      </c>
      <c r="H8801" s="55">
        <v>0</v>
      </c>
      <c r="I8801" s="55">
        <v>0</v>
      </c>
      <c r="J8801" s="55">
        <v>0</v>
      </c>
      <c r="K8801" s="55">
        <v>0</v>
      </c>
      <c r="L8801" s="55">
        <v>0</v>
      </c>
      <c r="M8801" s="56">
        <v>48283491.908485688</v>
      </c>
    </row>
    <row r="8802" spans="1:13" x14ac:dyDescent="0.4">
      <c r="A8802" s="51"/>
      <c r="B8802" s="52">
        <v>8784</v>
      </c>
      <c r="C8802" s="52">
        <v>0</v>
      </c>
      <c r="D8802" s="52">
        <v>0</v>
      </c>
      <c r="E8802" s="52">
        <v>0</v>
      </c>
      <c r="F8802" s="52">
        <v>0</v>
      </c>
      <c r="G8802" s="52">
        <v>0</v>
      </c>
      <c r="H8802" s="52">
        <v>0</v>
      </c>
      <c r="I8802" s="52">
        <v>0</v>
      </c>
      <c r="J8802" s="52">
        <v>0</v>
      </c>
      <c r="K8802" s="52">
        <v>10091024.474476848</v>
      </c>
      <c r="L8802" s="52">
        <v>0</v>
      </c>
      <c r="M8802" s="53">
        <v>21690095.953610368</v>
      </c>
    </row>
    <row r="8803" spans="1:13" x14ac:dyDescent="0.4">
      <c r="A8803" s="54"/>
      <c r="B8803" s="55">
        <v>8785</v>
      </c>
      <c r="C8803" s="55">
        <v>0</v>
      </c>
      <c r="D8803" s="55">
        <v>0</v>
      </c>
      <c r="E8803" s="55">
        <v>0</v>
      </c>
      <c r="F8803" s="55">
        <v>0</v>
      </c>
      <c r="G8803" s="55">
        <v>0</v>
      </c>
      <c r="H8803" s="55">
        <v>0</v>
      </c>
      <c r="I8803" s="55">
        <v>0</v>
      </c>
      <c r="J8803" s="55">
        <v>0</v>
      </c>
      <c r="K8803" s="55">
        <v>0</v>
      </c>
      <c r="L8803" s="55">
        <v>0</v>
      </c>
      <c r="M8803" s="56">
        <v>0</v>
      </c>
    </row>
    <row r="8804" spans="1:13" x14ac:dyDescent="0.4">
      <c r="A8804" s="51"/>
      <c r="B8804" s="52">
        <v>8786</v>
      </c>
      <c r="C8804" s="52">
        <v>0</v>
      </c>
      <c r="D8804" s="52">
        <v>0</v>
      </c>
      <c r="E8804" s="52">
        <v>0</v>
      </c>
      <c r="F8804" s="52">
        <v>0</v>
      </c>
      <c r="G8804" s="52">
        <v>0</v>
      </c>
      <c r="H8804" s="52">
        <v>0</v>
      </c>
      <c r="I8804" s="52">
        <v>0</v>
      </c>
      <c r="J8804" s="52">
        <v>0</v>
      </c>
      <c r="K8804" s="52">
        <v>0</v>
      </c>
      <c r="L8804" s="52">
        <v>0</v>
      </c>
      <c r="M8804" s="53">
        <v>0</v>
      </c>
    </row>
    <row r="8805" spans="1:13" x14ac:dyDescent="0.4">
      <c r="A8805" s="54"/>
      <c r="B8805" s="55">
        <v>8787</v>
      </c>
      <c r="C8805" s="55">
        <v>0</v>
      </c>
      <c r="D8805" s="55">
        <v>0</v>
      </c>
      <c r="E8805" s="55">
        <v>23055504.202581137</v>
      </c>
      <c r="F8805" s="55">
        <v>0</v>
      </c>
      <c r="G8805" s="55">
        <v>0</v>
      </c>
      <c r="H8805" s="55">
        <v>0</v>
      </c>
      <c r="I8805" s="55">
        <v>9026846.3812806271</v>
      </c>
      <c r="J8805" s="55">
        <v>0</v>
      </c>
      <c r="K8805" s="55">
        <v>0</v>
      </c>
      <c r="L8805" s="55">
        <v>0</v>
      </c>
      <c r="M8805" s="56">
        <v>32082350.583861765</v>
      </c>
    </row>
    <row r="8806" spans="1:13" x14ac:dyDescent="0.4">
      <c r="A8806" s="51"/>
      <c r="B8806" s="52">
        <v>8788</v>
      </c>
      <c r="C8806" s="52">
        <v>0</v>
      </c>
      <c r="D8806" s="52">
        <v>0</v>
      </c>
      <c r="E8806" s="52">
        <v>0</v>
      </c>
      <c r="F8806" s="52">
        <v>0</v>
      </c>
      <c r="G8806" s="52">
        <v>0</v>
      </c>
      <c r="H8806" s="52">
        <v>0</v>
      </c>
      <c r="I8806" s="52">
        <v>0</v>
      </c>
      <c r="J8806" s="52">
        <v>0</v>
      </c>
      <c r="K8806" s="52">
        <v>0</v>
      </c>
      <c r="L8806" s="52">
        <v>0</v>
      </c>
      <c r="M8806" s="53">
        <v>0</v>
      </c>
    </row>
    <row r="8807" spans="1:13" x14ac:dyDescent="0.4">
      <c r="A8807" s="54"/>
      <c r="B8807" s="55">
        <v>8789</v>
      </c>
      <c r="C8807" s="55">
        <v>0</v>
      </c>
      <c r="D8807" s="55">
        <v>0</v>
      </c>
      <c r="E8807" s="55">
        <v>19853262.638427533</v>
      </c>
      <c r="F8807" s="55">
        <v>0</v>
      </c>
      <c r="G8807" s="55">
        <v>0</v>
      </c>
      <c r="H8807" s="55">
        <v>0</v>
      </c>
      <c r="I8807" s="55">
        <v>0</v>
      </c>
      <c r="J8807" s="55">
        <v>0</v>
      </c>
      <c r="K8807" s="55">
        <v>0</v>
      </c>
      <c r="L8807" s="55">
        <v>39197593.316421546</v>
      </c>
      <c r="M8807" s="56">
        <v>59050855.954849079</v>
      </c>
    </row>
    <row r="8808" spans="1:13" x14ac:dyDescent="0.4">
      <c r="A8808" s="51"/>
      <c r="B8808" s="52">
        <v>8790</v>
      </c>
      <c r="C8808" s="52">
        <v>0</v>
      </c>
      <c r="D8808" s="52">
        <v>0</v>
      </c>
      <c r="E8808" s="52">
        <v>0</v>
      </c>
      <c r="F8808" s="52">
        <v>0</v>
      </c>
      <c r="G8808" s="52">
        <v>0</v>
      </c>
      <c r="H8808" s="52">
        <v>0</v>
      </c>
      <c r="I8808" s="52">
        <v>0</v>
      </c>
      <c r="J8808" s="52">
        <v>0</v>
      </c>
      <c r="K8808" s="52">
        <v>0</v>
      </c>
      <c r="L8808" s="52">
        <v>28847614.709251672</v>
      </c>
      <c r="M8808" s="53">
        <v>28847614.709251672</v>
      </c>
    </row>
    <row r="8809" spans="1:13" x14ac:dyDescent="0.4">
      <c r="A8809" s="54"/>
      <c r="B8809" s="55">
        <v>8791</v>
      </c>
      <c r="C8809" s="55">
        <v>0</v>
      </c>
      <c r="D8809" s="55">
        <v>0</v>
      </c>
      <c r="E8809" s="55">
        <v>0</v>
      </c>
      <c r="F8809" s="55">
        <v>6520407.9509901516</v>
      </c>
      <c r="G8809" s="55">
        <v>8104260.0408889316</v>
      </c>
      <c r="H8809" s="55">
        <v>0</v>
      </c>
      <c r="I8809" s="55">
        <v>0</v>
      </c>
      <c r="J8809" s="55">
        <v>0</v>
      </c>
      <c r="K8809" s="55">
        <v>0</v>
      </c>
      <c r="L8809" s="55">
        <v>0</v>
      </c>
      <c r="M8809" s="56">
        <v>20658422.720982589</v>
      </c>
    </row>
    <row r="8810" spans="1:13" x14ac:dyDescent="0.4">
      <c r="A8810" s="51"/>
      <c r="B8810" s="52">
        <v>8792</v>
      </c>
      <c r="C8810" s="52">
        <v>0</v>
      </c>
      <c r="D8810" s="52">
        <v>0</v>
      </c>
      <c r="E8810" s="52">
        <v>0</v>
      </c>
      <c r="F8810" s="52">
        <v>0</v>
      </c>
      <c r="G8810" s="52">
        <v>0</v>
      </c>
      <c r="H8810" s="52">
        <v>0</v>
      </c>
      <c r="I8810" s="52">
        <v>0</v>
      </c>
      <c r="J8810" s="52">
        <v>334536573.45530605</v>
      </c>
      <c r="K8810" s="52">
        <v>0</v>
      </c>
      <c r="L8810" s="52">
        <v>9749065.5679435916</v>
      </c>
      <c r="M8810" s="53">
        <v>9749065.5679435916</v>
      </c>
    </row>
    <row r="8811" spans="1:13" x14ac:dyDescent="0.4">
      <c r="A8811" s="54"/>
      <c r="B8811" s="55">
        <v>8793</v>
      </c>
      <c r="C8811" s="55">
        <v>0</v>
      </c>
      <c r="D8811" s="55">
        <v>0</v>
      </c>
      <c r="E8811" s="55">
        <v>0</v>
      </c>
      <c r="F8811" s="55">
        <v>0</v>
      </c>
      <c r="G8811" s="55">
        <v>0</v>
      </c>
      <c r="H8811" s="55">
        <v>0</v>
      </c>
      <c r="I8811" s="55">
        <v>0</v>
      </c>
      <c r="J8811" s="55">
        <v>0</v>
      </c>
      <c r="K8811" s="55">
        <v>0</v>
      </c>
      <c r="L8811" s="55">
        <v>0</v>
      </c>
      <c r="M8811" s="56">
        <v>0</v>
      </c>
    </row>
    <row r="8812" spans="1:13" x14ac:dyDescent="0.4">
      <c r="A8812" s="51"/>
      <c r="B8812" s="52">
        <v>8794</v>
      </c>
      <c r="C8812" s="52">
        <v>0</v>
      </c>
      <c r="D8812" s="52">
        <v>6898657.4389904747</v>
      </c>
      <c r="E8812" s="52">
        <v>6049161.7323623952</v>
      </c>
      <c r="F8812" s="52">
        <v>0</v>
      </c>
      <c r="G8812" s="52">
        <v>0</v>
      </c>
      <c r="H8812" s="52">
        <v>0</v>
      </c>
      <c r="I8812" s="52">
        <v>0</v>
      </c>
      <c r="J8812" s="52">
        <v>0</v>
      </c>
      <c r="K8812" s="52">
        <v>7124595.6757902205</v>
      </c>
      <c r="L8812" s="52">
        <v>0</v>
      </c>
      <c r="M8812" s="53">
        <v>75030090.190700158</v>
      </c>
    </row>
    <row r="8813" spans="1:13" x14ac:dyDescent="0.4">
      <c r="A8813" s="54"/>
      <c r="B8813" s="55">
        <v>8795</v>
      </c>
      <c r="C8813" s="55">
        <v>0</v>
      </c>
      <c r="D8813" s="55">
        <v>0</v>
      </c>
      <c r="E8813" s="55">
        <v>0</v>
      </c>
      <c r="F8813" s="55">
        <v>0</v>
      </c>
      <c r="G8813" s="55">
        <v>0</v>
      </c>
      <c r="H8813" s="55">
        <v>0</v>
      </c>
      <c r="I8813" s="55">
        <v>0</v>
      </c>
      <c r="J8813" s="55">
        <v>0</v>
      </c>
      <c r="K8813" s="55">
        <v>0</v>
      </c>
      <c r="L8813" s="55">
        <v>0</v>
      </c>
      <c r="M8813" s="56">
        <v>13789500.422892932</v>
      </c>
    </row>
    <row r="8814" spans="1:13" x14ac:dyDescent="0.4">
      <c r="A8814" s="51"/>
      <c r="B8814" s="52">
        <v>8796</v>
      </c>
      <c r="C8814" s="52">
        <v>0</v>
      </c>
      <c r="D8814" s="52">
        <v>0</v>
      </c>
      <c r="E8814" s="52">
        <v>0</v>
      </c>
      <c r="F8814" s="52">
        <v>0</v>
      </c>
      <c r="G8814" s="52">
        <v>13459461.362924555</v>
      </c>
      <c r="H8814" s="52">
        <v>0</v>
      </c>
      <c r="I8814" s="52">
        <v>0</v>
      </c>
      <c r="J8814" s="52">
        <v>0</v>
      </c>
      <c r="K8814" s="52">
        <v>41754354.776793256</v>
      </c>
      <c r="L8814" s="52">
        <v>10319231.380077356</v>
      </c>
      <c r="M8814" s="53">
        <v>65533047.519795164</v>
      </c>
    </row>
    <row r="8815" spans="1:13" x14ac:dyDescent="0.4">
      <c r="A8815" s="54"/>
      <c r="B8815" s="55">
        <v>8797</v>
      </c>
      <c r="C8815" s="55">
        <v>0</v>
      </c>
      <c r="D8815" s="55">
        <v>0</v>
      </c>
      <c r="E8815" s="55">
        <v>0</v>
      </c>
      <c r="F8815" s="55">
        <v>0</v>
      </c>
      <c r="G8815" s="55">
        <v>0</v>
      </c>
      <c r="H8815" s="55">
        <v>0</v>
      </c>
      <c r="I8815" s="55">
        <v>0</v>
      </c>
      <c r="J8815" s="55">
        <v>28747339.720281769</v>
      </c>
      <c r="K8815" s="55">
        <v>0</v>
      </c>
      <c r="L8815" s="55">
        <v>7089289.0373222232</v>
      </c>
      <c r="M8815" s="56">
        <v>19769783.011508506</v>
      </c>
    </row>
    <row r="8816" spans="1:13" x14ac:dyDescent="0.4">
      <c r="A8816" s="51"/>
      <c r="B8816" s="52">
        <v>8798</v>
      </c>
      <c r="C8816" s="52">
        <v>0</v>
      </c>
      <c r="D8816" s="52">
        <v>0</v>
      </c>
      <c r="E8816" s="52">
        <v>0</v>
      </c>
      <c r="F8816" s="52">
        <v>0</v>
      </c>
      <c r="G8816" s="52">
        <v>0</v>
      </c>
      <c r="H8816" s="52">
        <v>0</v>
      </c>
      <c r="I8816" s="52">
        <v>13298429.027220992</v>
      </c>
      <c r="J8816" s="52">
        <v>0</v>
      </c>
      <c r="K8816" s="52">
        <v>0</v>
      </c>
      <c r="L8816" s="52">
        <v>0</v>
      </c>
      <c r="M8816" s="53">
        <v>13298429.027220992</v>
      </c>
    </row>
    <row r="8817" spans="1:13" x14ac:dyDescent="0.4">
      <c r="A8817" s="54"/>
      <c r="B8817" s="55">
        <v>8799</v>
      </c>
      <c r="C8817" s="55">
        <v>0</v>
      </c>
      <c r="D8817" s="55">
        <v>0</v>
      </c>
      <c r="E8817" s="55">
        <v>0</v>
      </c>
      <c r="F8817" s="55">
        <v>14695492.519790396</v>
      </c>
      <c r="G8817" s="55">
        <v>0</v>
      </c>
      <c r="H8817" s="55">
        <v>0</v>
      </c>
      <c r="I8817" s="55">
        <v>0</v>
      </c>
      <c r="J8817" s="55">
        <v>0</v>
      </c>
      <c r="K8817" s="55">
        <v>10579393.321428522</v>
      </c>
      <c r="L8817" s="55">
        <v>0</v>
      </c>
      <c r="M8817" s="56">
        <v>54028713.508322135</v>
      </c>
    </row>
    <row r="8818" spans="1:13" x14ac:dyDescent="0.4">
      <c r="A8818" s="51"/>
      <c r="B8818" s="52">
        <v>8800</v>
      </c>
      <c r="C8818" s="52">
        <v>7662675.1889160685</v>
      </c>
      <c r="D8818" s="52">
        <v>0</v>
      </c>
      <c r="E8818" s="52">
        <v>0</v>
      </c>
      <c r="F8818" s="52">
        <v>0</v>
      </c>
      <c r="G8818" s="52">
        <v>0</v>
      </c>
      <c r="H8818" s="52">
        <v>0</v>
      </c>
      <c r="I8818" s="52">
        <v>0</v>
      </c>
      <c r="J8818" s="52">
        <v>0</v>
      </c>
      <c r="K8818" s="52">
        <v>0</v>
      </c>
      <c r="L8818" s="52">
        <v>0</v>
      </c>
      <c r="M8818" s="53">
        <v>7662675.1889160685</v>
      </c>
    </row>
    <row r="8819" spans="1:13" x14ac:dyDescent="0.4">
      <c r="A8819" s="54"/>
      <c r="B8819" s="55">
        <v>8801</v>
      </c>
      <c r="C8819" s="55">
        <v>0</v>
      </c>
      <c r="D8819" s="55">
        <v>0</v>
      </c>
      <c r="E8819" s="55">
        <v>0</v>
      </c>
      <c r="F8819" s="55">
        <v>0</v>
      </c>
      <c r="G8819" s="55">
        <v>0</v>
      </c>
      <c r="H8819" s="55">
        <v>0</v>
      </c>
      <c r="I8819" s="55">
        <v>0</v>
      </c>
      <c r="J8819" s="55">
        <v>0</v>
      </c>
      <c r="K8819" s="55">
        <v>0</v>
      </c>
      <c r="L8819" s="55">
        <v>0</v>
      </c>
      <c r="M8819" s="56">
        <v>0</v>
      </c>
    </row>
    <row r="8820" spans="1:13" x14ac:dyDescent="0.4">
      <c r="A8820" s="51"/>
      <c r="B8820" s="52">
        <v>8802</v>
      </c>
      <c r="C8820" s="52">
        <v>0</v>
      </c>
      <c r="D8820" s="52">
        <v>0</v>
      </c>
      <c r="E8820" s="52">
        <v>0</v>
      </c>
      <c r="F8820" s="52">
        <v>0</v>
      </c>
      <c r="G8820" s="52">
        <v>0</v>
      </c>
      <c r="H8820" s="52">
        <v>0</v>
      </c>
      <c r="I8820" s="52">
        <v>0</v>
      </c>
      <c r="J8820" s="52">
        <v>25055846.114165403</v>
      </c>
      <c r="K8820" s="52">
        <v>0</v>
      </c>
      <c r="L8820" s="52">
        <v>0</v>
      </c>
      <c r="M8820" s="53">
        <v>0</v>
      </c>
    </row>
    <row r="8821" spans="1:13" x14ac:dyDescent="0.4">
      <c r="A8821" s="54"/>
      <c r="B8821" s="55">
        <v>8803</v>
      </c>
      <c r="C8821" s="55">
        <v>0</v>
      </c>
      <c r="D8821" s="55">
        <v>0</v>
      </c>
      <c r="E8821" s="55">
        <v>0</v>
      </c>
      <c r="F8821" s="55">
        <v>0</v>
      </c>
      <c r="G8821" s="55">
        <v>0</v>
      </c>
      <c r="H8821" s="55">
        <v>0</v>
      </c>
      <c r="I8821" s="55">
        <v>0</v>
      </c>
      <c r="J8821" s="55">
        <v>7297932.4337572046</v>
      </c>
      <c r="K8821" s="55">
        <v>0</v>
      </c>
      <c r="L8821" s="55">
        <v>0</v>
      </c>
      <c r="M8821" s="56">
        <v>0</v>
      </c>
    </row>
    <row r="8822" spans="1:13" x14ac:dyDescent="0.4">
      <c r="A8822" s="51"/>
      <c r="B8822" s="52">
        <v>8804</v>
      </c>
      <c r="C8822" s="52">
        <v>0</v>
      </c>
      <c r="D8822" s="52">
        <v>0</v>
      </c>
      <c r="E8822" s="52">
        <v>0</v>
      </c>
      <c r="F8822" s="52">
        <v>12418796.06353032</v>
      </c>
      <c r="G8822" s="52">
        <v>0</v>
      </c>
      <c r="H8822" s="52">
        <v>0</v>
      </c>
      <c r="I8822" s="52">
        <v>0</v>
      </c>
      <c r="J8822" s="52">
        <v>6332012.7599830646</v>
      </c>
      <c r="K8822" s="52">
        <v>0</v>
      </c>
      <c r="L8822" s="52">
        <v>0</v>
      </c>
      <c r="M8822" s="53">
        <v>12418796.06353032</v>
      </c>
    </row>
    <row r="8823" spans="1:13" x14ac:dyDescent="0.4">
      <c r="A8823" s="54"/>
      <c r="B8823" s="55">
        <v>8805</v>
      </c>
      <c r="C8823" s="55">
        <v>0</v>
      </c>
      <c r="D8823" s="55">
        <v>0</v>
      </c>
      <c r="E8823" s="55">
        <v>0</v>
      </c>
      <c r="F8823" s="55">
        <v>0</v>
      </c>
      <c r="G8823" s="55">
        <v>0</v>
      </c>
      <c r="H8823" s="55">
        <v>0</v>
      </c>
      <c r="I8823" s="55">
        <v>64228173.819154739</v>
      </c>
      <c r="J8823" s="55">
        <v>0</v>
      </c>
      <c r="K8823" s="55">
        <v>0</v>
      </c>
      <c r="L8823" s="55">
        <v>0</v>
      </c>
      <c r="M8823" s="56">
        <v>75458953.605579376</v>
      </c>
    </row>
    <row r="8824" spans="1:13" x14ac:dyDescent="0.4">
      <c r="A8824" s="51"/>
      <c r="B8824" s="52">
        <v>8806</v>
      </c>
      <c r="C8824" s="52">
        <v>0</v>
      </c>
      <c r="D8824" s="52">
        <v>0</v>
      </c>
      <c r="E8824" s="52">
        <v>7324588.252888266</v>
      </c>
      <c r="F8824" s="52">
        <v>6699102.0932832332</v>
      </c>
      <c r="G8824" s="52">
        <v>0</v>
      </c>
      <c r="H8824" s="52">
        <v>0</v>
      </c>
      <c r="I8824" s="52">
        <v>0</v>
      </c>
      <c r="J8824" s="52">
        <v>0</v>
      </c>
      <c r="K8824" s="52">
        <v>0</v>
      </c>
      <c r="L8824" s="52">
        <v>0</v>
      </c>
      <c r="M8824" s="53">
        <v>14023690.346171498</v>
      </c>
    </row>
    <row r="8825" spans="1:13" x14ac:dyDescent="0.4">
      <c r="A8825" s="54"/>
      <c r="B8825" s="55">
        <v>8807</v>
      </c>
      <c r="C8825" s="55">
        <v>6717745.347250618</v>
      </c>
      <c r="D8825" s="55">
        <v>0</v>
      </c>
      <c r="E8825" s="55">
        <v>0</v>
      </c>
      <c r="F8825" s="55">
        <v>7150025.4590929346</v>
      </c>
      <c r="G8825" s="55">
        <v>0</v>
      </c>
      <c r="H8825" s="55">
        <v>0</v>
      </c>
      <c r="I8825" s="55">
        <v>0</v>
      </c>
      <c r="J8825" s="55">
        <v>0</v>
      </c>
      <c r="K8825" s="55">
        <v>0</v>
      </c>
      <c r="L8825" s="55">
        <v>0</v>
      </c>
      <c r="M8825" s="56">
        <v>13867770.806343552</v>
      </c>
    </row>
    <row r="8826" spans="1:13" x14ac:dyDescent="0.4">
      <c r="A8826" s="51"/>
      <c r="B8826" s="52">
        <v>8808</v>
      </c>
      <c r="C8826" s="52">
        <v>25113425.304002911</v>
      </c>
      <c r="D8826" s="52">
        <v>0</v>
      </c>
      <c r="E8826" s="52">
        <v>0</v>
      </c>
      <c r="F8826" s="52">
        <v>0</v>
      </c>
      <c r="G8826" s="52">
        <v>0</v>
      </c>
      <c r="H8826" s="52">
        <v>0</v>
      </c>
      <c r="I8826" s="52">
        <v>20576229.437273771</v>
      </c>
      <c r="J8826" s="52">
        <v>0</v>
      </c>
      <c r="K8826" s="52">
        <v>0</v>
      </c>
      <c r="L8826" s="52">
        <v>0</v>
      </c>
      <c r="M8826" s="53">
        <v>45689654.741276681</v>
      </c>
    </row>
    <row r="8827" spans="1:13" x14ac:dyDescent="0.4">
      <c r="A8827" s="54"/>
      <c r="B8827" s="55">
        <v>8809</v>
      </c>
      <c r="C8827" s="55">
        <v>0</v>
      </c>
      <c r="D8827" s="55">
        <v>0</v>
      </c>
      <c r="E8827" s="55">
        <v>0</v>
      </c>
      <c r="F8827" s="55">
        <v>0</v>
      </c>
      <c r="G8827" s="55">
        <v>0</v>
      </c>
      <c r="H8827" s="55">
        <v>0</v>
      </c>
      <c r="I8827" s="55">
        <v>0</v>
      </c>
      <c r="J8827" s="55">
        <v>5805109.5865160236</v>
      </c>
      <c r="K8827" s="55">
        <v>0</v>
      </c>
      <c r="L8827" s="55">
        <v>6250026.4237547703</v>
      </c>
      <c r="M8827" s="56">
        <v>6250026.4237547703</v>
      </c>
    </row>
    <row r="8828" spans="1:13" x14ac:dyDescent="0.4">
      <c r="A8828" s="51"/>
      <c r="B8828" s="52">
        <v>8810</v>
      </c>
      <c r="C8828" s="52">
        <v>0</v>
      </c>
      <c r="D8828" s="52">
        <v>0</v>
      </c>
      <c r="E8828" s="52">
        <v>0</v>
      </c>
      <c r="F8828" s="52">
        <v>0</v>
      </c>
      <c r="G8828" s="52">
        <v>0</v>
      </c>
      <c r="H8828" s="52">
        <v>0</v>
      </c>
      <c r="I8828" s="52">
        <v>0</v>
      </c>
      <c r="J8828" s="52">
        <v>0</v>
      </c>
      <c r="K8828" s="52">
        <v>0</v>
      </c>
      <c r="L8828" s="52">
        <v>0</v>
      </c>
      <c r="M8828" s="53">
        <v>0</v>
      </c>
    </row>
    <row r="8829" spans="1:13" x14ac:dyDescent="0.4">
      <c r="A8829" s="54"/>
      <c r="B8829" s="55">
        <v>8811</v>
      </c>
      <c r="C8829" s="55">
        <v>0</v>
      </c>
      <c r="D8829" s="55">
        <v>0</v>
      </c>
      <c r="E8829" s="55">
        <v>0</v>
      </c>
      <c r="F8829" s="55">
        <v>0</v>
      </c>
      <c r="G8829" s="55">
        <v>0</v>
      </c>
      <c r="H8829" s="55">
        <v>0</v>
      </c>
      <c r="I8829" s="55">
        <v>0</v>
      </c>
      <c r="J8829" s="55">
        <v>9558420.4377533738</v>
      </c>
      <c r="K8829" s="55">
        <v>16947515.432778202</v>
      </c>
      <c r="L8829" s="55">
        <v>8719152.530797774</v>
      </c>
      <c r="M8829" s="56">
        <v>25666667.963575978</v>
      </c>
    </row>
    <row r="8830" spans="1:13" x14ac:dyDescent="0.4">
      <c r="A8830" s="51"/>
      <c r="B8830" s="52">
        <v>8812</v>
      </c>
      <c r="C8830" s="52">
        <v>0</v>
      </c>
      <c r="D8830" s="52">
        <v>0</v>
      </c>
      <c r="E8830" s="52">
        <v>0</v>
      </c>
      <c r="F8830" s="52">
        <v>0</v>
      </c>
      <c r="G8830" s="52">
        <v>0</v>
      </c>
      <c r="H8830" s="52">
        <v>0</v>
      </c>
      <c r="I8830" s="52">
        <v>7849616.044489665</v>
      </c>
      <c r="J8830" s="52">
        <v>0</v>
      </c>
      <c r="K8830" s="52">
        <v>0</v>
      </c>
      <c r="L8830" s="52">
        <v>0</v>
      </c>
      <c r="M8830" s="53">
        <v>7849616.044489665</v>
      </c>
    </row>
    <row r="8831" spans="1:13" x14ac:dyDescent="0.4">
      <c r="A8831" s="54"/>
      <c r="B8831" s="55">
        <v>8813</v>
      </c>
      <c r="C8831" s="55">
        <v>0</v>
      </c>
      <c r="D8831" s="55">
        <v>7372848.802549337</v>
      </c>
      <c r="E8831" s="55">
        <v>0</v>
      </c>
      <c r="F8831" s="55">
        <v>7940374.8973878725</v>
      </c>
      <c r="G8831" s="55">
        <v>0</v>
      </c>
      <c r="H8831" s="55">
        <v>10644089.094754238</v>
      </c>
      <c r="I8831" s="55">
        <v>0</v>
      </c>
      <c r="J8831" s="55">
        <v>0</v>
      </c>
      <c r="K8831" s="55">
        <v>7756615.3688654508</v>
      </c>
      <c r="L8831" s="55">
        <v>0</v>
      </c>
      <c r="M8831" s="56">
        <v>33713928.163556896</v>
      </c>
    </row>
    <row r="8832" spans="1:13" x14ac:dyDescent="0.4">
      <c r="A8832" s="51"/>
      <c r="B8832" s="52">
        <v>8814</v>
      </c>
      <c r="C8832" s="52">
        <v>0</v>
      </c>
      <c r="D8832" s="52">
        <v>0</v>
      </c>
      <c r="E8832" s="52">
        <v>0</v>
      </c>
      <c r="F8832" s="52">
        <v>0</v>
      </c>
      <c r="G8832" s="52">
        <v>0</v>
      </c>
      <c r="H8832" s="52">
        <v>0</v>
      </c>
      <c r="I8832" s="52">
        <v>0</v>
      </c>
      <c r="J8832" s="52">
        <v>0</v>
      </c>
      <c r="K8832" s="52">
        <v>0</v>
      </c>
      <c r="L8832" s="52">
        <v>10659223.007673675</v>
      </c>
      <c r="M8832" s="53">
        <v>10659223.007673675</v>
      </c>
    </row>
    <row r="8833" spans="1:13" x14ac:dyDescent="0.4">
      <c r="A8833" s="54"/>
      <c r="B8833" s="55">
        <v>8815</v>
      </c>
      <c r="C8833" s="55">
        <v>0</v>
      </c>
      <c r="D8833" s="55">
        <v>0</v>
      </c>
      <c r="E8833" s="55">
        <v>0</v>
      </c>
      <c r="F8833" s="55">
        <v>0</v>
      </c>
      <c r="G8833" s="55">
        <v>0</v>
      </c>
      <c r="H8833" s="55">
        <v>0</v>
      </c>
      <c r="I8833" s="55">
        <v>0</v>
      </c>
      <c r="J8833" s="55">
        <v>0</v>
      </c>
      <c r="K8833" s="55">
        <v>9910287.4437287431</v>
      </c>
      <c r="L8833" s="55">
        <v>997474969.14697099</v>
      </c>
      <c r="M8833" s="56">
        <v>1007385256.5906996</v>
      </c>
    </row>
    <row r="8834" spans="1:13" x14ac:dyDescent="0.4">
      <c r="A8834" s="51"/>
      <c r="B8834" s="52">
        <v>8816</v>
      </c>
      <c r="C8834" s="52">
        <v>0</v>
      </c>
      <c r="D8834" s="52">
        <v>5810015.4367964678</v>
      </c>
      <c r="E8834" s="52">
        <v>0</v>
      </c>
      <c r="F8834" s="52">
        <v>0</v>
      </c>
      <c r="G8834" s="52">
        <v>0</v>
      </c>
      <c r="H8834" s="52">
        <v>0</v>
      </c>
      <c r="I8834" s="52">
        <v>0</v>
      </c>
      <c r="J8834" s="52">
        <v>0</v>
      </c>
      <c r="K8834" s="52">
        <v>0</v>
      </c>
      <c r="L8834" s="52">
        <v>0</v>
      </c>
      <c r="M8834" s="53">
        <v>5810015.4367964678</v>
      </c>
    </row>
    <row r="8835" spans="1:13" x14ac:dyDescent="0.4">
      <c r="A8835" s="54"/>
      <c r="B8835" s="55">
        <v>8817</v>
      </c>
      <c r="C8835" s="55">
        <v>0</v>
      </c>
      <c r="D8835" s="55">
        <v>0</v>
      </c>
      <c r="E8835" s="55">
        <v>0</v>
      </c>
      <c r="F8835" s="55">
        <v>0</v>
      </c>
      <c r="G8835" s="55">
        <v>0</v>
      </c>
      <c r="H8835" s="55">
        <v>0</v>
      </c>
      <c r="I8835" s="55">
        <v>13854912.745303424</v>
      </c>
      <c r="J8835" s="55">
        <v>9747280.2799490355</v>
      </c>
      <c r="K8835" s="55">
        <v>0</v>
      </c>
      <c r="L8835" s="55">
        <v>0</v>
      </c>
      <c r="M8835" s="56">
        <v>13854912.745303424</v>
      </c>
    </row>
    <row r="8836" spans="1:13" x14ac:dyDescent="0.4">
      <c r="A8836" s="51"/>
      <c r="B8836" s="52">
        <v>8818</v>
      </c>
      <c r="C8836" s="52">
        <v>0</v>
      </c>
      <c r="D8836" s="52">
        <v>0</v>
      </c>
      <c r="E8836" s="52">
        <v>0</v>
      </c>
      <c r="F8836" s="52">
        <v>0</v>
      </c>
      <c r="G8836" s="52">
        <v>0</v>
      </c>
      <c r="H8836" s="52">
        <v>0</v>
      </c>
      <c r="I8836" s="52">
        <v>0</v>
      </c>
      <c r="J8836" s="52">
        <v>0</v>
      </c>
      <c r="K8836" s="52">
        <v>0</v>
      </c>
      <c r="L8836" s="52">
        <v>0</v>
      </c>
      <c r="M8836" s="53">
        <v>0</v>
      </c>
    </row>
    <row r="8837" spans="1:13" x14ac:dyDescent="0.4">
      <c r="A8837" s="54"/>
      <c r="B8837" s="55">
        <v>8819</v>
      </c>
      <c r="C8837" s="55">
        <v>0</v>
      </c>
      <c r="D8837" s="55">
        <v>0</v>
      </c>
      <c r="E8837" s="55">
        <v>0</v>
      </c>
      <c r="F8837" s="55">
        <v>0</v>
      </c>
      <c r="G8837" s="55">
        <v>0</v>
      </c>
      <c r="H8837" s="55">
        <v>0</v>
      </c>
      <c r="I8837" s="55">
        <v>0</v>
      </c>
      <c r="J8837" s="55">
        <v>0</v>
      </c>
      <c r="K8837" s="55">
        <v>0</v>
      </c>
      <c r="L8837" s="55">
        <v>0</v>
      </c>
      <c r="M8837" s="56">
        <v>0</v>
      </c>
    </row>
    <row r="8838" spans="1:13" x14ac:dyDescent="0.4">
      <c r="A8838" s="51"/>
      <c r="B8838" s="52">
        <v>8820</v>
      </c>
      <c r="C8838" s="52">
        <v>0</v>
      </c>
      <c r="D8838" s="52">
        <v>6938502.4596703649</v>
      </c>
      <c r="E8838" s="52">
        <v>0</v>
      </c>
      <c r="F8838" s="52">
        <v>0</v>
      </c>
      <c r="G8838" s="52">
        <v>0</v>
      </c>
      <c r="H8838" s="52">
        <v>0</v>
      </c>
      <c r="I8838" s="52">
        <v>0</v>
      </c>
      <c r="J8838" s="52">
        <v>0</v>
      </c>
      <c r="K8838" s="52">
        <v>0</v>
      </c>
      <c r="L8838" s="52">
        <v>0</v>
      </c>
      <c r="M8838" s="53">
        <v>6938502.4596703649</v>
      </c>
    </row>
    <row r="8839" spans="1:13" x14ac:dyDescent="0.4">
      <c r="A8839" s="54"/>
      <c r="B8839" s="55">
        <v>8821</v>
      </c>
      <c r="C8839" s="55">
        <v>0</v>
      </c>
      <c r="D8839" s="55">
        <v>8551874.8115647379</v>
      </c>
      <c r="E8839" s="55">
        <v>0</v>
      </c>
      <c r="F8839" s="55">
        <v>0</v>
      </c>
      <c r="G8839" s="55">
        <v>0</v>
      </c>
      <c r="H8839" s="55">
        <v>0</v>
      </c>
      <c r="I8839" s="55">
        <v>0</v>
      </c>
      <c r="J8839" s="55">
        <v>0</v>
      </c>
      <c r="K8839" s="55">
        <v>0</v>
      </c>
      <c r="L8839" s="55">
        <v>0</v>
      </c>
      <c r="M8839" s="56">
        <v>8551874.8115647379</v>
      </c>
    </row>
    <row r="8840" spans="1:13" x14ac:dyDescent="0.4">
      <c r="A8840" s="51"/>
      <c r="B8840" s="52">
        <v>8822</v>
      </c>
      <c r="C8840" s="52">
        <v>0</v>
      </c>
      <c r="D8840" s="52">
        <v>0</v>
      </c>
      <c r="E8840" s="52">
        <v>0</v>
      </c>
      <c r="F8840" s="52">
        <v>0</v>
      </c>
      <c r="G8840" s="52">
        <v>0</v>
      </c>
      <c r="H8840" s="52">
        <v>0</v>
      </c>
      <c r="I8840" s="52">
        <v>0</v>
      </c>
      <c r="J8840" s="52">
        <v>30084666.352517162</v>
      </c>
      <c r="K8840" s="52">
        <v>0</v>
      </c>
      <c r="L8840" s="52">
        <v>0</v>
      </c>
      <c r="M8840" s="53">
        <v>0</v>
      </c>
    </row>
    <row r="8841" spans="1:13" x14ac:dyDescent="0.4">
      <c r="A8841" s="54"/>
      <c r="B8841" s="55">
        <v>8823</v>
      </c>
      <c r="C8841" s="55">
        <v>28064291.769943438</v>
      </c>
      <c r="D8841" s="55">
        <v>0</v>
      </c>
      <c r="E8841" s="55">
        <v>0</v>
      </c>
      <c r="F8841" s="55">
        <v>5767107.5262338007</v>
      </c>
      <c r="G8841" s="55">
        <v>0</v>
      </c>
      <c r="H8841" s="55">
        <v>0</v>
      </c>
      <c r="I8841" s="55">
        <v>6314911.5913191158</v>
      </c>
      <c r="J8841" s="55">
        <v>0</v>
      </c>
      <c r="K8841" s="55">
        <v>0</v>
      </c>
      <c r="L8841" s="55">
        <v>0</v>
      </c>
      <c r="M8841" s="56">
        <v>40146310.887496352</v>
      </c>
    </row>
    <row r="8842" spans="1:13" x14ac:dyDescent="0.4">
      <c r="A8842" s="51"/>
      <c r="B8842" s="52">
        <v>8824</v>
      </c>
      <c r="C8842" s="52">
        <v>0</v>
      </c>
      <c r="D8842" s="52">
        <v>0</v>
      </c>
      <c r="E8842" s="52">
        <v>8498368.954785306</v>
      </c>
      <c r="F8842" s="52">
        <v>0</v>
      </c>
      <c r="G8842" s="52">
        <v>0</v>
      </c>
      <c r="H8842" s="52">
        <v>0</v>
      </c>
      <c r="I8842" s="52">
        <v>0</v>
      </c>
      <c r="J8842" s="52">
        <v>0</v>
      </c>
      <c r="K8842" s="52">
        <v>35801256.245423615</v>
      </c>
      <c r="L8842" s="52">
        <v>0</v>
      </c>
      <c r="M8842" s="53">
        <v>44299625.200208917</v>
      </c>
    </row>
    <row r="8843" spans="1:13" x14ac:dyDescent="0.4">
      <c r="A8843" s="54"/>
      <c r="B8843" s="55">
        <v>8825</v>
      </c>
      <c r="C8843" s="55">
        <v>0</v>
      </c>
      <c r="D8843" s="55">
        <v>0</v>
      </c>
      <c r="E8843" s="55">
        <v>0</v>
      </c>
      <c r="F8843" s="55">
        <v>0</v>
      </c>
      <c r="G8843" s="55">
        <v>0</v>
      </c>
      <c r="H8843" s="55">
        <v>0</v>
      </c>
      <c r="I8843" s="55">
        <v>0</v>
      </c>
      <c r="J8843" s="55">
        <v>0</v>
      </c>
      <c r="K8843" s="55">
        <v>0</v>
      </c>
      <c r="L8843" s="55">
        <v>0</v>
      </c>
      <c r="M8843" s="56">
        <v>0</v>
      </c>
    </row>
    <row r="8844" spans="1:13" x14ac:dyDescent="0.4">
      <c r="A8844" s="51"/>
      <c r="B8844" s="52">
        <v>8826</v>
      </c>
      <c r="C8844" s="52">
        <v>0</v>
      </c>
      <c r="D8844" s="52">
        <v>0</v>
      </c>
      <c r="E8844" s="52">
        <v>0</v>
      </c>
      <c r="F8844" s="52">
        <v>33959178.467986658</v>
      </c>
      <c r="G8844" s="52">
        <v>0</v>
      </c>
      <c r="H8844" s="52">
        <v>0</v>
      </c>
      <c r="I8844" s="52">
        <v>0</v>
      </c>
      <c r="J8844" s="52">
        <v>0</v>
      </c>
      <c r="K8844" s="52">
        <v>6336026.7936527031</v>
      </c>
      <c r="L8844" s="52">
        <v>0</v>
      </c>
      <c r="M8844" s="53">
        <v>40295205.261639357</v>
      </c>
    </row>
    <row r="8845" spans="1:13" x14ac:dyDescent="0.4">
      <c r="A8845" s="54"/>
      <c r="B8845" s="55">
        <v>8827</v>
      </c>
      <c r="C8845" s="55">
        <v>0</v>
      </c>
      <c r="D8845" s="55">
        <v>0</v>
      </c>
      <c r="E8845" s="55">
        <v>0</v>
      </c>
      <c r="F8845" s="55">
        <v>0</v>
      </c>
      <c r="G8845" s="55">
        <v>29947948.42453894</v>
      </c>
      <c r="H8845" s="55">
        <v>0</v>
      </c>
      <c r="I8845" s="55">
        <v>0</v>
      </c>
      <c r="J8845" s="55">
        <v>0</v>
      </c>
      <c r="K8845" s="55">
        <v>0</v>
      </c>
      <c r="L8845" s="55">
        <v>0</v>
      </c>
      <c r="M8845" s="56">
        <v>29947948.42453894</v>
      </c>
    </row>
    <row r="8846" spans="1:13" x14ac:dyDescent="0.4">
      <c r="A8846" s="51"/>
      <c r="B8846" s="52">
        <v>8828</v>
      </c>
      <c r="C8846" s="52">
        <v>0</v>
      </c>
      <c r="D8846" s="52">
        <v>0</v>
      </c>
      <c r="E8846" s="52">
        <v>0</v>
      </c>
      <c r="F8846" s="52">
        <v>0</v>
      </c>
      <c r="G8846" s="52">
        <v>0</v>
      </c>
      <c r="H8846" s="52">
        <v>0</v>
      </c>
      <c r="I8846" s="52">
        <v>0</v>
      </c>
      <c r="J8846" s="52">
        <v>0</v>
      </c>
      <c r="K8846" s="52">
        <v>0</v>
      </c>
      <c r="L8846" s="52">
        <v>0</v>
      </c>
      <c r="M8846" s="53">
        <v>0</v>
      </c>
    </row>
    <row r="8847" spans="1:13" x14ac:dyDescent="0.4">
      <c r="A8847" s="54"/>
      <c r="B8847" s="55">
        <v>8829</v>
      </c>
      <c r="C8847" s="55">
        <v>0</v>
      </c>
      <c r="D8847" s="55">
        <v>0</v>
      </c>
      <c r="E8847" s="55">
        <v>0</v>
      </c>
      <c r="F8847" s="55">
        <v>0</v>
      </c>
      <c r="G8847" s="55">
        <v>0</v>
      </c>
      <c r="H8847" s="55">
        <v>0</v>
      </c>
      <c r="I8847" s="55">
        <v>0</v>
      </c>
      <c r="J8847" s="55">
        <v>9918575.5631136168</v>
      </c>
      <c r="K8847" s="55">
        <v>0</v>
      </c>
      <c r="L8847" s="55">
        <v>0</v>
      </c>
      <c r="M8847" s="56">
        <v>0</v>
      </c>
    </row>
    <row r="8848" spans="1:13" x14ac:dyDescent="0.4">
      <c r="A8848" s="51"/>
      <c r="B8848" s="52">
        <v>8830</v>
      </c>
      <c r="C8848" s="52">
        <v>7499845.9351166738</v>
      </c>
      <c r="D8848" s="52">
        <v>0</v>
      </c>
      <c r="E8848" s="52">
        <v>0</v>
      </c>
      <c r="F8848" s="52">
        <v>0</v>
      </c>
      <c r="G8848" s="52">
        <v>0</v>
      </c>
      <c r="H8848" s="52">
        <v>0</v>
      </c>
      <c r="I8848" s="52">
        <v>6690339.3297724221</v>
      </c>
      <c r="J8848" s="52">
        <v>0</v>
      </c>
      <c r="K8848" s="52">
        <v>0</v>
      </c>
      <c r="L8848" s="52">
        <v>0</v>
      </c>
      <c r="M8848" s="53">
        <v>14190185.264889097</v>
      </c>
    </row>
    <row r="8849" spans="1:13" x14ac:dyDescent="0.4">
      <c r="A8849" s="54"/>
      <c r="B8849" s="55">
        <v>8831</v>
      </c>
      <c r="C8849" s="55">
        <v>0</v>
      </c>
      <c r="D8849" s="55">
        <v>0</v>
      </c>
      <c r="E8849" s="55">
        <v>9529380.8193130642</v>
      </c>
      <c r="F8849" s="55">
        <v>227312955.15995815</v>
      </c>
      <c r="G8849" s="55">
        <v>15896592.056773908</v>
      </c>
      <c r="H8849" s="55">
        <v>0</v>
      </c>
      <c r="I8849" s="55">
        <v>122174991.12908871</v>
      </c>
      <c r="J8849" s="55">
        <v>0</v>
      </c>
      <c r="K8849" s="55">
        <v>0</v>
      </c>
      <c r="L8849" s="55">
        <v>0</v>
      </c>
      <c r="M8849" s="56">
        <v>374913919.16513383</v>
      </c>
    </row>
    <row r="8850" spans="1:13" x14ac:dyDescent="0.4">
      <c r="A8850" s="51"/>
      <c r="B8850" s="52">
        <v>8832</v>
      </c>
      <c r="C8850" s="52">
        <v>0</v>
      </c>
      <c r="D8850" s="52">
        <v>0</v>
      </c>
      <c r="E8850" s="52">
        <v>0</v>
      </c>
      <c r="F8850" s="52">
        <v>0</v>
      </c>
      <c r="G8850" s="52">
        <v>0</v>
      </c>
      <c r="H8850" s="52">
        <v>0</v>
      </c>
      <c r="I8850" s="52">
        <v>0</v>
      </c>
      <c r="J8850" s="52">
        <v>0</v>
      </c>
      <c r="K8850" s="52">
        <v>0</v>
      </c>
      <c r="L8850" s="52">
        <v>0</v>
      </c>
      <c r="M8850" s="53">
        <v>0</v>
      </c>
    </row>
    <row r="8851" spans="1:13" x14ac:dyDescent="0.4">
      <c r="A8851" s="54"/>
      <c r="B8851" s="55">
        <v>8833</v>
      </c>
      <c r="C8851" s="55">
        <v>0</v>
      </c>
      <c r="D8851" s="55">
        <v>0</v>
      </c>
      <c r="E8851" s="55">
        <v>22200421.933923986</v>
      </c>
      <c r="F8851" s="55">
        <v>0</v>
      </c>
      <c r="G8851" s="55">
        <v>0</v>
      </c>
      <c r="H8851" s="55">
        <v>0</v>
      </c>
      <c r="I8851" s="55">
        <v>0</v>
      </c>
      <c r="J8851" s="55">
        <v>0</v>
      </c>
      <c r="K8851" s="55">
        <v>0</v>
      </c>
      <c r="L8851" s="55">
        <v>0</v>
      </c>
      <c r="M8851" s="56">
        <v>22200421.933923986</v>
      </c>
    </row>
    <row r="8852" spans="1:13" x14ac:dyDescent="0.4">
      <c r="A8852" s="51"/>
      <c r="B8852" s="52">
        <v>8834</v>
      </c>
      <c r="C8852" s="52">
        <v>0</v>
      </c>
      <c r="D8852" s="52">
        <v>0</v>
      </c>
      <c r="E8852" s="52">
        <v>0</v>
      </c>
      <c r="F8852" s="52">
        <v>0</v>
      </c>
      <c r="G8852" s="52">
        <v>0</v>
      </c>
      <c r="H8852" s="52">
        <v>10615727.432956278</v>
      </c>
      <c r="I8852" s="52">
        <v>0</v>
      </c>
      <c r="J8852" s="52">
        <v>5777752.5397944767</v>
      </c>
      <c r="K8852" s="52">
        <v>0</v>
      </c>
      <c r="L8852" s="52">
        <v>0</v>
      </c>
      <c r="M8852" s="53">
        <v>10615727.432956278</v>
      </c>
    </row>
    <row r="8853" spans="1:13" x14ac:dyDescent="0.4">
      <c r="A8853" s="54"/>
      <c r="B8853" s="55">
        <v>8835</v>
      </c>
      <c r="C8853" s="55">
        <v>6534995.096939873</v>
      </c>
      <c r="D8853" s="55">
        <v>5747005.4894222999</v>
      </c>
      <c r="E8853" s="55">
        <v>11435217.271275476</v>
      </c>
      <c r="F8853" s="55">
        <v>0</v>
      </c>
      <c r="G8853" s="55">
        <v>0</v>
      </c>
      <c r="H8853" s="55">
        <v>0</v>
      </c>
      <c r="I8853" s="55">
        <v>0</v>
      </c>
      <c r="J8853" s="55">
        <v>35297565.000892997</v>
      </c>
      <c r="K8853" s="55">
        <v>0</v>
      </c>
      <c r="L8853" s="55">
        <v>0</v>
      </c>
      <c r="M8853" s="56">
        <v>23717217.857637648</v>
      </c>
    </row>
    <row r="8854" spans="1:13" x14ac:dyDescent="0.4">
      <c r="A8854" s="51"/>
      <c r="B8854" s="52">
        <v>8836</v>
      </c>
      <c r="C8854" s="52">
        <v>6794453.5171185406</v>
      </c>
      <c r="D8854" s="52">
        <v>0</v>
      </c>
      <c r="E8854" s="52">
        <v>13185198.955636987</v>
      </c>
      <c r="F8854" s="52">
        <v>0</v>
      </c>
      <c r="G8854" s="52">
        <v>0</v>
      </c>
      <c r="H8854" s="52">
        <v>0</v>
      </c>
      <c r="I8854" s="52">
        <v>0</v>
      </c>
      <c r="J8854" s="52">
        <v>8994406.9612952657</v>
      </c>
      <c r="K8854" s="52">
        <v>0</v>
      </c>
      <c r="L8854" s="52">
        <v>0</v>
      </c>
      <c r="M8854" s="53">
        <v>19979652.472755529</v>
      </c>
    </row>
    <row r="8855" spans="1:13" x14ac:dyDescent="0.4">
      <c r="A8855" s="54"/>
      <c r="B8855" s="55">
        <v>8837</v>
      </c>
      <c r="C8855" s="55">
        <v>0</v>
      </c>
      <c r="D8855" s="55">
        <v>0</v>
      </c>
      <c r="E8855" s="55">
        <v>0</v>
      </c>
      <c r="F8855" s="55">
        <v>0</v>
      </c>
      <c r="G8855" s="55">
        <v>0</v>
      </c>
      <c r="H8855" s="55">
        <v>0</v>
      </c>
      <c r="I8855" s="55">
        <v>0</v>
      </c>
      <c r="J8855" s="55">
        <v>0</v>
      </c>
      <c r="K8855" s="55">
        <v>0</v>
      </c>
      <c r="L8855" s="55">
        <v>41837008.430002846</v>
      </c>
      <c r="M8855" s="56">
        <v>41837008.430002846</v>
      </c>
    </row>
    <row r="8856" spans="1:13" x14ac:dyDescent="0.4">
      <c r="A8856" s="51"/>
      <c r="B8856" s="52">
        <v>8838</v>
      </c>
      <c r="C8856" s="52">
        <v>0</v>
      </c>
      <c r="D8856" s="52">
        <v>0</v>
      </c>
      <c r="E8856" s="52">
        <v>0</v>
      </c>
      <c r="F8856" s="52">
        <v>6361874.2646322669</v>
      </c>
      <c r="G8856" s="52">
        <v>0</v>
      </c>
      <c r="H8856" s="52">
        <v>0</v>
      </c>
      <c r="I8856" s="52">
        <v>0</v>
      </c>
      <c r="J8856" s="52">
        <v>0</v>
      </c>
      <c r="K8856" s="52">
        <v>0</v>
      </c>
      <c r="L8856" s="52">
        <v>0</v>
      </c>
      <c r="M8856" s="53">
        <v>15078174.523840092</v>
      </c>
    </row>
    <row r="8857" spans="1:13" x14ac:dyDescent="0.4">
      <c r="A8857" s="54"/>
      <c r="B8857" s="55">
        <v>8839</v>
      </c>
      <c r="C8857" s="55">
        <v>0</v>
      </c>
      <c r="D8857" s="55">
        <v>15947641.918695351</v>
      </c>
      <c r="E8857" s="55">
        <v>0</v>
      </c>
      <c r="F8857" s="55">
        <v>0</v>
      </c>
      <c r="G8857" s="55">
        <v>0</v>
      </c>
      <c r="H8857" s="55">
        <v>0</v>
      </c>
      <c r="I8857" s="55">
        <v>0</v>
      </c>
      <c r="J8857" s="55">
        <v>0</v>
      </c>
      <c r="K8857" s="55">
        <v>0</v>
      </c>
      <c r="L8857" s="55">
        <v>5881334.0552795278</v>
      </c>
      <c r="M8857" s="56">
        <v>21828975.97397488</v>
      </c>
    </row>
    <row r="8858" spans="1:13" x14ac:dyDescent="0.4">
      <c r="A8858" s="51"/>
      <c r="B8858" s="52">
        <v>8840</v>
      </c>
      <c r="C8858" s="52">
        <v>0</v>
      </c>
      <c r="D8858" s="52">
        <v>0</v>
      </c>
      <c r="E8858" s="52">
        <v>0</v>
      </c>
      <c r="F8858" s="52">
        <v>18442214.582395125</v>
      </c>
      <c r="G8858" s="52">
        <v>0</v>
      </c>
      <c r="H8858" s="52">
        <v>0</v>
      </c>
      <c r="I8858" s="52">
        <v>0</v>
      </c>
      <c r="J8858" s="52">
        <v>0</v>
      </c>
      <c r="K8858" s="52">
        <v>0</v>
      </c>
      <c r="L8858" s="52">
        <v>6295663.5096008796</v>
      </c>
      <c r="M8858" s="53">
        <v>30976935.940081537</v>
      </c>
    </row>
    <row r="8859" spans="1:13" x14ac:dyDescent="0.4">
      <c r="A8859" s="54"/>
      <c r="B8859" s="55">
        <v>8841</v>
      </c>
      <c r="C8859" s="55">
        <v>0</v>
      </c>
      <c r="D8859" s="55">
        <v>0</v>
      </c>
      <c r="E8859" s="55">
        <v>0</v>
      </c>
      <c r="F8859" s="55">
        <v>0</v>
      </c>
      <c r="G8859" s="55">
        <v>0</v>
      </c>
      <c r="H8859" s="55">
        <v>0</v>
      </c>
      <c r="I8859" s="55">
        <v>0</v>
      </c>
      <c r="J8859" s="55">
        <v>0</v>
      </c>
      <c r="K8859" s="55">
        <v>0</v>
      </c>
      <c r="L8859" s="55">
        <v>0</v>
      </c>
      <c r="M8859" s="56">
        <v>0</v>
      </c>
    </row>
    <row r="8860" spans="1:13" x14ac:dyDescent="0.4">
      <c r="A8860" s="51"/>
      <c r="B8860" s="52">
        <v>8842</v>
      </c>
      <c r="C8860" s="52">
        <v>0</v>
      </c>
      <c r="D8860" s="52">
        <v>0</v>
      </c>
      <c r="E8860" s="52">
        <v>0</v>
      </c>
      <c r="F8860" s="52">
        <v>0</v>
      </c>
      <c r="G8860" s="52">
        <v>0</v>
      </c>
      <c r="H8860" s="52">
        <v>0</v>
      </c>
      <c r="I8860" s="52">
        <v>0</v>
      </c>
      <c r="J8860" s="52">
        <v>0</v>
      </c>
      <c r="K8860" s="52">
        <v>0</v>
      </c>
      <c r="L8860" s="52">
        <v>0</v>
      </c>
      <c r="M8860" s="53">
        <v>0</v>
      </c>
    </row>
    <row r="8861" spans="1:13" x14ac:dyDescent="0.4">
      <c r="A8861" s="54"/>
      <c r="B8861" s="55">
        <v>8843</v>
      </c>
      <c r="C8861" s="55">
        <v>0</v>
      </c>
      <c r="D8861" s="55">
        <v>5759758.0568444924</v>
      </c>
      <c r="E8861" s="55">
        <v>0</v>
      </c>
      <c r="F8861" s="55">
        <v>0</v>
      </c>
      <c r="G8861" s="55">
        <v>0</v>
      </c>
      <c r="H8861" s="55">
        <v>0</v>
      </c>
      <c r="I8861" s="55">
        <v>0</v>
      </c>
      <c r="J8861" s="55">
        <v>0</v>
      </c>
      <c r="K8861" s="55">
        <v>0</v>
      </c>
      <c r="L8861" s="55">
        <v>0</v>
      </c>
      <c r="M8861" s="56">
        <v>5759758.0568444924</v>
      </c>
    </row>
    <row r="8862" spans="1:13" x14ac:dyDescent="0.4">
      <c r="A8862" s="51"/>
      <c r="B8862" s="52">
        <v>8844</v>
      </c>
      <c r="C8862" s="52">
        <v>0</v>
      </c>
      <c r="D8862" s="52">
        <v>0</v>
      </c>
      <c r="E8862" s="52">
        <v>0</v>
      </c>
      <c r="F8862" s="52">
        <v>0</v>
      </c>
      <c r="G8862" s="52">
        <v>0</v>
      </c>
      <c r="H8862" s="52">
        <v>0</v>
      </c>
      <c r="I8862" s="52">
        <v>5830035.6817827504</v>
      </c>
      <c r="J8862" s="52">
        <v>0</v>
      </c>
      <c r="K8862" s="52">
        <v>0</v>
      </c>
      <c r="L8862" s="52">
        <v>0</v>
      </c>
      <c r="M8862" s="53">
        <v>5830035.6817827504</v>
      </c>
    </row>
    <row r="8863" spans="1:13" x14ac:dyDescent="0.4">
      <c r="A8863" s="54"/>
      <c r="B8863" s="55">
        <v>8845</v>
      </c>
      <c r="C8863" s="55">
        <v>0</v>
      </c>
      <c r="D8863" s="55">
        <v>0</v>
      </c>
      <c r="E8863" s="55">
        <v>0</v>
      </c>
      <c r="F8863" s="55">
        <v>0</v>
      </c>
      <c r="G8863" s="55">
        <v>0</v>
      </c>
      <c r="H8863" s="55">
        <v>0</v>
      </c>
      <c r="I8863" s="55">
        <v>0</v>
      </c>
      <c r="J8863" s="55">
        <v>0</v>
      </c>
      <c r="K8863" s="55">
        <v>0</v>
      </c>
      <c r="L8863" s="55">
        <v>0</v>
      </c>
      <c r="M8863" s="56">
        <v>0</v>
      </c>
    </row>
    <row r="8864" spans="1:13" x14ac:dyDescent="0.4">
      <c r="A8864" s="51"/>
      <c r="B8864" s="52">
        <v>8846</v>
      </c>
      <c r="C8864" s="52">
        <v>0</v>
      </c>
      <c r="D8864" s="52">
        <v>0</v>
      </c>
      <c r="E8864" s="52">
        <v>0</v>
      </c>
      <c r="F8864" s="52">
        <v>0</v>
      </c>
      <c r="G8864" s="52">
        <v>0</v>
      </c>
      <c r="H8864" s="52">
        <v>0</v>
      </c>
      <c r="I8864" s="52">
        <v>0</v>
      </c>
      <c r="J8864" s="52">
        <v>0</v>
      </c>
      <c r="K8864" s="52">
        <v>0</v>
      </c>
      <c r="L8864" s="52">
        <v>0</v>
      </c>
      <c r="M8864" s="53">
        <v>0</v>
      </c>
    </row>
    <row r="8865" spans="1:13" x14ac:dyDescent="0.4">
      <c r="A8865" s="54"/>
      <c r="B8865" s="55">
        <v>8847</v>
      </c>
      <c r="C8865" s="55">
        <v>0</v>
      </c>
      <c r="D8865" s="55">
        <v>0</v>
      </c>
      <c r="E8865" s="55">
        <v>6548131.9074939359</v>
      </c>
      <c r="F8865" s="55">
        <v>0</v>
      </c>
      <c r="G8865" s="55">
        <v>0</v>
      </c>
      <c r="H8865" s="55">
        <v>7958876.7727277502</v>
      </c>
      <c r="I8865" s="55">
        <v>0</v>
      </c>
      <c r="J8865" s="55">
        <v>0</v>
      </c>
      <c r="K8865" s="55">
        <v>0</v>
      </c>
      <c r="L8865" s="55">
        <v>0</v>
      </c>
      <c r="M8865" s="56">
        <v>14507008.680221686</v>
      </c>
    </row>
    <row r="8866" spans="1:13" x14ac:dyDescent="0.4">
      <c r="A8866" s="51"/>
      <c r="B8866" s="52">
        <v>8848</v>
      </c>
      <c r="C8866" s="52">
        <v>78064490.558249369</v>
      </c>
      <c r="D8866" s="52">
        <v>0</v>
      </c>
      <c r="E8866" s="52">
        <v>0</v>
      </c>
      <c r="F8866" s="52">
        <v>0</v>
      </c>
      <c r="G8866" s="52">
        <v>0</v>
      </c>
      <c r="H8866" s="52">
        <v>0</v>
      </c>
      <c r="I8866" s="52">
        <v>0</v>
      </c>
      <c r="J8866" s="52">
        <v>11805877.575217323</v>
      </c>
      <c r="K8866" s="52">
        <v>0</v>
      </c>
      <c r="L8866" s="52">
        <v>6979853.593315132</v>
      </c>
      <c r="M8866" s="53">
        <v>95062653.879271507</v>
      </c>
    </row>
    <row r="8867" spans="1:13" x14ac:dyDescent="0.4">
      <c r="A8867" s="54"/>
      <c r="B8867" s="55">
        <v>8849</v>
      </c>
      <c r="C8867" s="55">
        <v>0</v>
      </c>
      <c r="D8867" s="55">
        <v>0</v>
      </c>
      <c r="E8867" s="55">
        <v>15807490.906401996</v>
      </c>
      <c r="F8867" s="55">
        <v>0</v>
      </c>
      <c r="G8867" s="55">
        <v>0</v>
      </c>
      <c r="H8867" s="55">
        <v>16095845.063475763</v>
      </c>
      <c r="I8867" s="55">
        <v>0</v>
      </c>
      <c r="J8867" s="55">
        <v>0</v>
      </c>
      <c r="K8867" s="55">
        <v>0</v>
      </c>
      <c r="L8867" s="55">
        <v>0</v>
      </c>
      <c r="M8867" s="56">
        <v>31903335.969877761</v>
      </c>
    </row>
    <row r="8868" spans="1:13" x14ac:dyDescent="0.4">
      <c r="A8868" s="51"/>
      <c r="B8868" s="52">
        <v>8850</v>
      </c>
      <c r="C8868" s="52">
        <v>0</v>
      </c>
      <c r="D8868" s="52">
        <v>21930160.191714279</v>
      </c>
      <c r="E8868" s="52">
        <v>0</v>
      </c>
      <c r="F8868" s="52">
        <v>0</v>
      </c>
      <c r="G8868" s="52">
        <v>0</v>
      </c>
      <c r="H8868" s="52">
        <v>0</v>
      </c>
      <c r="I8868" s="52">
        <v>0</v>
      </c>
      <c r="J8868" s="52">
        <v>0</v>
      </c>
      <c r="K8868" s="52">
        <v>0</v>
      </c>
      <c r="L8868" s="52">
        <v>0</v>
      </c>
      <c r="M8868" s="53">
        <v>21930160.191714279</v>
      </c>
    </row>
    <row r="8869" spans="1:13" x14ac:dyDescent="0.4">
      <c r="A8869" s="54"/>
      <c r="B8869" s="55">
        <v>8851</v>
      </c>
      <c r="C8869" s="55">
        <v>27566826.78183521</v>
      </c>
      <c r="D8869" s="55">
        <v>0</v>
      </c>
      <c r="E8869" s="55">
        <v>0</v>
      </c>
      <c r="F8869" s="55">
        <v>0</v>
      </c>
      <c r="G8869" s="55">
        <v>0</v>
      </c>
      <c r="H8869" s="55">
        <v>0</v>
      </c>
      <c r="I8869" s="55">
        <v>5793384.6258050594</v>
      </c>
      <c r="J8869" s="55">
        <v>0</v>
      </c>
      <c r="K8869" s="55">
        <v>0</v>
      </c>
      <c r="L8869" s="55">
        <v>0</v>
      </c>
      <c r="M8869" s="56">
        <v>33360211.407640263</v>
      </c>
    </row>
    <row r="8870" spans="1:13" x14ac:dyDescent="0.4">
      <c r="A8870" s="51"/>
      <c r="B8870" s="52">
        <v>8852</v>
      </c>
      <c r="C8870" s="52">
        <v>0</v>
      </c>
      <c r="D8870" s="52">
        <v>0</v>
      </c>
      <c r="E8870" s="52">
        <v>0</v>
      </c>
      <c r="F8870" s="52">
        <v>0</v>
      </c>
      <c r="G8870" s="52">
        <v>6203902.1744180024</v>
      </c>
      <c r="H8870" s="52">
        <v>0</v>
      </c>
      <c r="I8870" s="52">
        <v>0</v>
      </c>
      <c r="J8870" s="52">
        <v>0</v>
      </c>
      <c r="K8870" s="52">
        <v>34460729.544757485</v>
      </c>
      <c r="L8870" s="52">
        <v>0</v>
      </c>
      <c r="M8870" s="53">
        <v>40664631.719175488</v>
      </c>
    </row>
    <row r="8871" spans="1:13" x14ac:dyDescent="0.4">
      <c r="A8871" s="54"/>
      <c r="B8871" s="55">
        <v>8853</v>
      </c>
      <c r="C8871" s="55">
        <v>6527440.0477724113</v>
      </c>
      <c r="D8871" s="55">
        <v>17499320.245419949</v>
      </c>
      <c r="E8871" s="55">
        <v>0</v>
      </c>
      <c r="F8871" s="55">
        <v>13506934.937134648</v>
      </c>
      <c r="G8871" s="55">
        <v>0</v>
      </c>
      <c r="H8871" s="55">
        <v>0</v>
      </c>
      <c r="I8871" s="55">
        <v>12482716.529882291</v>
      </c>
      <c r="J8871" s="55">
        <v>0</v>
      </c>
      <c r="K8871" s="55">
        <v>0</v>
      </c>
      <c r="L8871" s="55">
        <v>0</v>
      </c>
      <c r="M8871" s="56">
        <v>50016411.7602093</v>
      </c>
    </row>
    <row r="8872" spans="1:13" x14ac:dyDescent="0.4">
      <c r="A8872" s="51"/>
      <c r="B8872" s="52">
        <v>8854</v>
      </c>
      <c r="C8872" s="52">
        <v>0</v>
      </c>
      <c r="D8872" s="52">
        <v>0</v>
      </c>
      <c r="E8872" s="52">
        <v>0</v>
      </c>
      <c r="F8872" s="52">
        <v>0</v>
      </c>
      <c r="G8872" s="52">
        <v>0</v>
      </c>
      <c r="H8872" s="52">
        <v>0</v>
      </c>
      <c r="I8872" s="52">
        <v>0</v>
      </c>
      <c r="J8872" s="52">
        <v>0</v>
      </c>
      <c r="K8872" s="52">
        <v>0</v>
      </c>
      <c r="L8872" s="52">
        <v>5767162.8171228068</v>
      </c>
      <c r="M8872" s="53">
        <v>5767162.8171228068</v>
      </c>
    </row>
    <row r="8873" spans="1:13" x14ac:dyDescent="0.4">
      <c r="A8873" s="54"/>
      <c r="B8873" s="55">
        <v>8855</v>
      </c>
      <c r="C8873" s="55">
        <v>0</v>
      </c>
      <c r="D8873" s="55">
        <v>0</v>
      </c>
      <c r="E8873" s="55">
        <v>0</v>
      </c>
      <c r="F8873" s="55">
        <v>0</v>
      </c>
      <c r="G8873" s="55">
        <v>0</v>
      </c>
      <c r="H8873" s="55">
        <v>0</v>
      </c>
      <c r="I8873" s="55">
        <v>0</v>
      </c>
      <c r="J8873" s="55">
        <v>0</v>
      </c>
      <c r="K8873" s="55">
        <v>0</v>
      </c>
      <c r="L8873" s="55">
        <v>0</v>
      </c>
      <c r="M8873" s="56">
        <v>0</v>
      </c>
    </row>
    <row r="8874" spans="1:13" x14ac:dyDescent="0.4">
      <c r="A8874" s="51"/>
      <c r="B8874" s="52">
        <v>8856</v>
      </c>
      <c r="C8874" s="52">
        <v>0</v>
      </c>
      <c r="D8874" s="52">
        <v>0</v>
      </c>
      <c r="E8874" s="52">
        <v>0</v>
      </c>
      <c r="F8874" s="52">
        <v>0</v>
      </c>
      <c r="G8874" s="52">
        <v>0</v>
      </c>
      <c r="H8874" s="52">
        <v>0</v>
      </c>
      <c r="I8874" s="52">
        <v>0</v>
      </c>
      <c r="J8874" s="52">
        <v>0</v>
      </c>
      <c r="K8874" s="52">
        <v>0</v>
      </c>
      <c r="L8874" s="52">
        <v>0</v>
      </c>
      <c r="M8874" s="53">
        <v>0</v>
      </c>
    </row>
    <row r="8875" spans="1:13" x14ac:dyDescent="0.4">
      <c r="A8875" s="54"/>
      <c r="B8875" s="55">
        <v>8857</v>
      </c>
      <c r="C8875" s="55">
        <v>0</v>
      </c>
      <c r="D8875" s="55">
        <v>0</v>
      </c>
      <c r="E8875" s="55">
        <v>35781772.546511203</v>
      </c>
      <c r="F8875" s="55">
        <v>0</v>
      </c>
      <c r="G8875" s="55">
        <v>0</v>
      </c>
      <c r="H8875" s="55">
        <v>0</v>
      </c>
      <c r="I8875" s="55">
        <v>0</v>
      </c>
      <c r="J8875" s="55">
        <v>0</v>
      </c>
      <c r="K8875" s="55">
        <v>0</v>
      </c>
      <c r="L8875" s="55">
        <v>0</v>
      </c>
      <c r="M8875" s="56">
        <v>42594033.887735426</v>
      </c>
    </row>
    <row r="8876" spans="1:13" x14ac:dyDescent="0.4">
      <c r="A8876" s="51"/>
      <c r="B8876" s="52">
        <v>8858</v>
      </c>
      <c r="C8876" s="52">
        <v>0</v>
      </c>
      <c r="D8876" s="52">
        <v>0</v>
      </c>
      <c r="E8876" s="52">
        <v>0</v>
      </c>
      <c r="F8876" s="52">
        <v>0</v>
      </c>
      <c r="G8876" s="52">
        <v>0</v>
      </c>
      <c r="H8876" s="52">
        <v>0</v>
      </c>
      <c r="I8876" s="52">
        <v>0</v>
      </c>
      <c r="J8876" s="52">
        <v>0</v>
      </c>
      <c r="K8876" s="52">
        <v>0</v>
      </c>
      <c r="L8876" s="52">
        <v>5844432.287983452</v>
      </c>
      <c r="M8876" s="53">
        <v>5844432.287983452</v>
      </c>
    </row>
    <row r="8877" spans="1:13" x14ac:dyDescent="0.4">
      <c r="A8877" s="54"/>
      <c r="B8877" s="55">
        <v>8859</v>
      </c>
      <c r="C8877" s="55">
        <v>0</v>
      </c>
      <c r="D8877" s="55">
        <v>0</v>
      </c>
      <c r="E8877" s="55">
        <v>0</v>
      </c>
      <c r="F8877" s="55">
        <v>0</v>
      </c>
      <c r="G8877" s="55">
        <v>0</v>
      </c>
      <c r="H8877" s="55">
        <v>0</v>
      </c>
      <c r="I8877" s="55">
        <v>0</v>
      </c>
      <c r="J8877" s="55">
        <v>0</v>
      </c>
      <c r="K8877" s="55">
        <v>0</v>
      </c>
      <c r="L8877" s="55">
        <v>0</v>
      </c>
      <c r="M8877" s="56">
        <v>0</v>
      </c>
    </row>
    <row r="8878" spans="1:13" x14ac:dyDescent="0.4">
      <c r="A8878" s="51"/>
      <c r="B8878" s="52">
        <v>8860</v>
      </c>
      <c r="C8878" s="52">
        <v>0</v>
      </c>
      <c r="D8878" s="52">
        <v>34154957.539943956</v>
      </c>
      <c r="E8878" s="52">
        <v>0</v>
      </c>
      <c r="F8878" s="52">
        <v>0</v>
      </c>
      <c r="G8878" s="52">
        <v>0</v>
      </c>
      <c r="H8878" s="52">
        <v>0</v>
      </c>
      <c r="I8878" s="52">
        <v>0</v>
      </c>
      <c r="J8878" s="52">
        <v>6060076.345063787</v>
      </c>
      <c r="K8878" s="52">
        <v>0</v>
      </c>
      <c r="L8878" s="52">
        <v>0</v>
      </c>
      <c r="M8878" s="53">
        <v>34154957.539943956</v>
      </c>
    </row>
    <row r="8879" spans="1:13" x14ac:dyDescent="0.4">
      <c r="A8879" s="54"/>
      <c r="B8879" s="55">
        <v>8861</v>
      </c>
      <c r="C8879" s="55">
        <v>0</v>
      </c>
      <c r="D8879" s="55">
        <v>0</v>
      </c>
      <c r="E8879" s="55">
        <v>10967489.198986929</v>
      </c>
      <c r="F8879" s="55">
        <v>0</v>
      </c>
      <c r="G8879" s="55">
        <v>0</v>
      </c>
      <c r="H8879" s="55">
        <v>6145976.8102435544</v>
      </c>
      <c r="I8879" s="55">
        <v>0</v>
      </c>
      <c r="J8879" s="55">
        <v>0</v>
      </c>
      <c r="K8879" s="55">
        <v>0</v>
      </c>
      <c r="L8879" s="55">
        <v>0</v>
      </c>
      <c r="M8879" s="56">
        <v>17113466.009230483</v>
      </c>
    </row>
    <row r="8880" spans="1:13" x14ac:dyDescent="0.4">
      <c r="A8880" s="51"/>
      <c r="B8880" s="52">
        <v>8862</v>
      </c>
      <c r="C8880" s="52">
        <v>0</v>
      </c>
      <c r="D8880" s="52">
        <v>0</v>
      </c>
      <c r="E8880" s="52">
        <v>0</v>
      </c>
      <c r="F8880" s="52">
        <v>0</v>
      </c>
      <c r="G8880" s="52">
        <v>0</v>
      </c>
      <c r="H8880" s="52">
        <v>0</v>
      </c>
      <c r="I8880" s="52">
        <v>0</v>
      </c>
      <c r="J8880" s="52">
        <v>18883943.883792371</v>
      </c>
      <c r="K8880" s="52">
        <v>0</v>
      </c>
      <c r="L8880" s="52">
        <v>0</v>
      </c>
      <c r="M8880" s="53">
        <v>27718270.968935546</v>
      </c>
    </row>
    <row r="8881" spans="1:13" x14ac:dyDescent="0.4">
      <c r="A8881" s="54"/>
      <c r="B8881" s="55">
        <v>8863</v>
      </c>
      <c r="C8881" s="55">
        <v>0</v>
      </c>
      <c r="D8881" s="55">
        <v>0</v>
      </c>
      <c r="E8881" s="55">
        <v>48478888.651776016</v>
      </c>
      <c r="F8881" s="55">
        <v>0</v>
      </c>
      <c r="G8881" s="55">
        <v>0</v>
      </c>
      <c r="H8881" s="55">
        <v>0</v>
      </c>
      <c r="I8881" s="55">
        <v>0</v>
      </c>
      <c r="J8881" s="55">
        <v>18538897.448309861</v>
      </c>
      <c r="K8881" s="55">
        <v>0</v>
      </c>
      <c r="L8881" s="55">
        <v>0</v>
      </c>
      <c r="M8881" s="56">
        <v>48478888.651776016</v>
      </c>
    </row>
    <row r="8882" spans="1:13" x14ac:dyDescent="0.4">
      <c r="A8882" s="51"/>
      <c r="B8882" s="52">
        <v>8864</v>
      </c>
      <c r="C8882" s="52">
        <v>0</v>
      </c>
      <c r="D8882" s="52">
        <v>0</v>
      </c>
      <c r="E8882" s="52">
        <v>0</v>
      </c>
      <c r="F8882" s="52">
        <v>0</v>
      </c>
      <c r="G8882" s="52">
        <v>0</v>
      </c>
      <c r="H8882" s="52">
        <v>5854208.9796687011</v>
      </c>
      <c r="I8882" s="52">
        <v>0</v>
      </c>
      <c r="J8882" s="52">
        <v>39740527.291719109</v>
      </c>
      <c r="K8882" s="52">
        <v>0</v>
      </c>
      <c r="L8882" s="52">
        <v>14669603.609905709</v>
      </c>
      <c r="M8882" s="53">
        <v>20523812.589574412</v>
      </c>
    </row>
    <row r="8883" spans="1:13" x14ac:dyDescent="0.4">
      <c r="A8883" s="54"/>
      <c r="B8883" s="55">
        <v>8865</v>
      </c>
      <c r="C8883" s="55">
        <v>0</v>
      </c>
      <c r="D8883" s="55">
        <v>0</v>
      </c>
      <c r="E8883" s="55">
        <v>0</v>
      </c>
      <c r="F8883" s="55">
        <v>0</v>
      </c>
      <c r="G8883" s="55">
        <v>9568922.9121849351</v>
      </c>
      <c r="H8883" s="55">
        <v>0</v>
      </c>
      <c r="I8883" s="55">
        <v>0</v>
      </c>
      <c r="J8883" s="55">
        <v>0</v>
      </c>
      <c r="K8883" s="55">
        <v>0</v>
      </c>
      <c r="L8883" s="55">
        <v>0</v>
      </c>
      <c r="M8883" s="56">
        <v>9568922.9121849351</v>
      </c>
    </row>
    <row r="8884" spans="1:13" x14ac:dyDescent="0.4">
      <c r="A8884" s="51"/>
      <c r="B8884" s="52">
        <v>8866</v>
      </c>
      <c r="C8884" s="52">
        <v>0</v>
      </c>
      <c r="D8884" s="52">
        <v>0</v>
      </c>
      <c r="E8884" s="52">
        <v>0</v>
      </c>
      <c r="F8884" s="52">
        <v>0</v>
      </c>
      <c r="G8884" s="52">
        <v>0</v>
      </c>
      <c r="H8884" s="52">
        <v>0</v>
      </c>
      <c r="I8884" s="52">
        <v>0</v>
      </c>
      <c r="J8884" s="52">
        <v>0</v>
      </c>
      <c r="K8884" s="52">
        <v>0</v>
      </c>
      <c r="L8884" s="52">
        <v>0</v>
      </c>
      <c r="M8884" s="53">
        <v>9675867.6980210394</v>
      </c>
    </row>
    <row r="8885" spans="1:13" x14ac:dyDescent="0.4">
      <c r="A8885" s="54"/>
      <c r="B8885" s="55">
        <v>8867</v>
      </c>
      <c r="C8885" s="55">
        <v>0</v>
      </c>
      <c r="D8885" s="55">
        <v>0</v>
      </c>
      <c r="E8885" s="55">
        <v>0</v>
      </c>
      <c r="F8885" s="55">
        <v>7909361.8603864098</v>
      </c>
      <c r="G8885" s="55">
        <v>0</v>
      </c>
      <c r="H8885" s="55">
        <v>0</v>
      </c>
      <c r="I8885" s="55">
        <v>0</v>
      </c>
      <c r="J8885" s="55">
        <v>0</v>
      </c>
      <c r="K8885" s="55">
        <v>0</v>
      </c>
      <c r="L8885" s="55">
        <v>0</v>
      </c>
      <c r="M8885" s="56">
        <v>14430539.580934051</v>
      </c>
    </row>
    <row r="8886" spans="1:13" x14ac:dyDescent="0.4">
      <c r="A8886" s="51"/>
      <c r="B8886" s="52">
        <v>8868</v>
      </c>
      <c r="C8886" s="52">
        <v>0</v>
      </c>
      <c r="D8886" s="52">
        <v>0</v>
      </c>
      <c r="E8886" s="52">
        <v>0</v>
      </c>
      <c r="F8886" s="52">
        <v>0</v>
      </c>
      <c r="G8886" s="52">
        <v>0</v>
      </c>
      <c r="H8886" s="52">
        <v>19395688.842971358</v>
      </c>
      <c r="I8886" s="52">
        <v>0</v>
      </c>
      <c r="J8886" s="52">
        <v>0</v>
      </c>
      <c r="K8886" s="52">
        <v>0</v>
      </c>
      <c r="L8886" s="52">
        <v>0</v>
      </c>
      <c r="M8886" s="53">
        <v>19395688.842971358</v>
      </c>
    </row>
    <row r="8887" spans="1:13" x14ac:dyDescent="0.4">
      <c r="A8887" s="54"/>
      <c r="B8887" s="55">
        <v>8869</v>
      </c>
      <c r="C8887" s="55">
        <v>0</v>
      </c>
      <c r="D8887" s="55">
        <v>0</v>
      </c>
      <c r="E8887" s="55">
        <v>0</v>
      </c>
      <c r="F8887" s="55">
        <v>7132389.3294870853</v>
      </c>
      <c r="G8887" s="55">
        <v>0</v>
      </c>
      <c r="H8887" s="55">
        <v>0</v>
      </c>
      <c r="I8887" s="55">
        <v>0</v>
      </c>
      <c r="J8887" s="55">
        <v>0</v>
      </c>
      <c r="K8887" s="55">
        <v>0</v>
      </c>
      <c r="L8887" s="55">
        <v>0</v>
      </c>
      <c r="M8887" s="56">
        <v>7132389.3294870853</v>
      </c>
    </row>
    <row r="8888" spans="1:13" x14ac:dyDescent="0.4">
      <c r="A8888" s="51"/>
      <c r="B8888" s="52">
        <v>8870</v>
      </c>
      <c r="C8888" s="52">
        <v>6238375.3512028418</v>
      </c>
      <c r="D8888" s="52">
        <v>0</v>
      </c>
      <c r="E8888" s="52">
        <v>0</v>
      </c>
      <c r="F8888" s="52">
        <v>0</v>
      </c>
      <c r="G8888" s="52">
        <v>0</v>
      </c>
      <c r="H8888" s="52">
        <v>0</v>
      </c>
      <c r="I8888" s="52">
        <v>0</v>
      </c>
      <c r="J8888" s="52">
        <v>0</v>
      </c>
      <c r="K8888" s="52">
        <v>0</v>
      </c>
      <c r="L8888" s="52">
        <v>0</v>
      </c>
      <c r="M8888" s="53">
        <v>6238375.3512028418</v>
      </c>
    </row>
    <row r="8889" spans="1:13" x14ac:dyDescent="0.4">
      <c r="A8889" s="54"/>
      <c r="B8889" s="55">
        <v>8871</v>
      </c>
      <c r="C8889" s="55">
        <v>0</v>
      </c>
      <c r="D8889" s="55">
        <v>0</v>
      </c>
      <c r="E8889" s="55">
        <v>0</v>
      </c>
      <c r="F8889" s="55">
        <v>0</v>
      </c>
      <c r="G8889" s="55">
        <v>0</v>
      </c>
      <c r="H8889" s="55">
        <v>0</v>
      </c>
      <c r="I8889" s="55">
        <v>0</v>
      </c>
      <c r="J8889" s="55">
        <v>0</v>
      </c>
      <c r="K8889" s="55">
        <v>0</v>
      </c>
      <c r="L8889" s="55">
        <v>0</v>
      </c>
      <c r="M8889" s="56">
        <v>0</v>
      </c>
    </row>
    <row r="8890" spans="1:13" x14ac:dyDescent="0.4">
      <c r="A8890" s="51"/>
      <c r="B8890" s="52">
        <v>8872</v>
      </c>
      <c r="C8890" s="52">
        <v>0</v>
      </c>
      <c r="D8890" s="52">
        <v>0</v>
      </c>
      <c r="E8890" s="52">
        <v>0</v>
      </c>
      <c r="F8890" s="52">
        <v>0</v>
      </c>
      <c r="G8890" s="52">
        <v>0</v>
      </c>
      <c r="H8890" s="52">
        <v>0</v>
      </c>
      <c r="I8890" s="52">
        <v>0</v>
      </c>
      <c r="J8890" s="52">
        <v>0</v>
      </c>
      <c r="K8890" s="52">
        <v>0</v>
      </c>
      <c r="L8890" s="52">
        <v>0</v>
      </c>
      <c r="M8890" s="53">
        <v>0</v>
      </c>
    </row>
    <row r="8891" spans="1:13" x14ac:dyDescent="0.4">
      <c r="A8891" s="54"/>
      <c r="B8891" s="55">
        <v>8873</v>
      </c>
      <c r="C8891" s="55">
        <v>0</v>
      </c>
      <c r="D8891" s="55">
        <v>0</v>
      </c>
      <c r="E8891" s="55">
        <v>0</v>
      </c>
      <c r="F8891" s="55">
        <v>0</v>
      </c>
      <c r="G8891" s="55">
        <v>0</v>
      </c>
      <c r="H8891" s="55">
        <v>0</v>
      </c>
      <c r="I8891" s="55">
        <v>0</v>
      </c>
      <c r="J8891" s="55">
        <v>0</v>
      </c>
      <c r="K8891" s="55">
        <v>0</v>
      </c>
      <c r="L8891" s="55">
        <v>0</v>
      </c>
      <c r="M8891" s="56">
        <v>0</v>
      </c>
    </row>
    <row r="8892" spans="1:13" x14ac:dyDescent="0.4">
      <c r="A8892" s="51"/>
      <c r="B8892" s="52">
        <v>8874</v>
      </c>
      <c r="C8892" s="52">
        <v>0</v>
      </c>
      <c r="D8892" s="52">
        <v>0</v>
      </c>
      <c r="E8892" s="52">
        <v>0</v>
      </c>
      <c r="F8892" s="52">
        <v>0</v>
      </c>
      <c r="G8892" s="52">
        <v>0</v>
      </c>
      <c r="H8892" s="52">
        <v>0</v>
      </c>
      <c r="I8892" s="52">
        <v>0</v>
      </c>
      <c r="J8892" s="52">
        <v>0</v>
      </c>
      <c r="K8892" s="52">
        <v>0</v>
      </c>
      <c r="L8892" s="52">
        <v>32895921.041030198</v>
      </c>
      <c r="M8892" s="53">
        <v>32895921.041030198</v>
      </c>
    </row>
    <row r="8893" spans="1:13" x14ac:dyDescent="0.4">
      <c r="A8893" s="54"/>
      <c r="B8893" s="55">
        <v>8875</v>
      </c>
      <c r="C8893" s="55">
        <v>0</v>
      </c>
      <c r="D8893" s="55">
        <v>0</v>
      </c>
      <c r="E8893" s="55">
        <v>0</v>
      </c>
      <c r="F8893" s="55">
        <v>0</v>
      </c>
      <c r="G8893" s="55">
        <v>0</v>
      </c>
      <c r="H8893" s="55">
        <v>0</v>
      </c>
      <c r="I8893" s="55">
        <v>0</v>
      </c>
      <c r="J8893" s="55">
        <v>0</v>
      </c>
      <c r="K8893" s="55">
        <v>0</v>
      </c>
      <c r="L8893" s="55">
        <v>6539395.4115791069</v>
      </c>
      <c r="M8893" s="56">
        <v>16123104.502919778</v>
      </c>
    </row>
    <row r="8894" spans="1:13" x14ac:dyDescent="0.4">
      <c r="A8894" s="51"/>
      <c r="B8894" s="52">
        <v>8876</v>
      </c>
      <c r="C8894" s="52">
        <v>0</v>
      </c>
      <c r="D8894" s="52">
        <v>0</v>
      </c>
      <c r="E8894" s="52">
        <v>0</v>
      </c>
      <c r="F8894" s="52">
        <v>0</v>
      </c>
      <c r="G8894" s="52">
        <v>0</v>
      </c>
      <c r="H8894" s="52">
        <v>0</v>
      </c>
      <c r="I8894" s="52">
        <v>7197775.6390634831</v>
      </c>
      <c r="J8894" s="52">
        <v>0</v>
      </c>
      <c r="K8894" s="52">
        <v>0</v>
      </c>
      <c r="L8894" s="52">
        <v>0</v>
      </c>
      <c r="M8894" s="53">
        <v>7197775.6390634831</v>
      </c>
    </row>
    <row r="8895" spans="1:13" x14ac:dyDescent="0.4">
      <c r="A8895" s="54"/>
      <c r="B8895" s="55">
        <v>8877</v>
      </c>
      <c r="C8895" s="55">
        <v>0</v>
      </c>
      <c r="D8895" s="55">
        <v>103653246.65526392</v>
      </c>
      <c r="E8895" s="55">
        <v>0</v>
      </c>
      <c r="F8895" s="55">
        <v>0</v>
      </c>
      <c r="G8895" s="55">
        <v>0</v>
      </c>
      <c r="H8895" s="55">
        <v>85370017.864565969</v>
      </c>
      <c r="I8895" s="55">
        <v>0</v>
      </c>
      <c r="J8895" s="55">
        <v>33071603.435317472</v>
      </c>
      <c r="K8895" s="55">
        <v>0</v>
      </c>
      <c r="L8895" s="55">
        <v>0</v>
      </c>
      <c r="M8895" s="56">
        <v>189023264.5198299</v>
      </c>
    </row>
    <row r="8896" spans="1:13" x14ac:dyDescent="0.4">
      <c r="A8896" s="51"/>
      <c r="B8896" s="52">
        <v>8878</v>
      </c>
      <c r="C8896" s="52">
        <v>0</v>
      </c>
      <c r="D8896" s="52">
        <v>0</v>
      </c>
      <c r="E8896" s="52">
        <v>0</v>
      </c>
      <c r="F8896" s="52">
        <v>0</v>
      </c>
      <c r="G8896" s="52">
        <v>0</v>
      </c>
      <c r="H8896" s="52">
        <v>0</v>
      </c>
      <c r="I8896" s="52">
        <v>0</v>
      </c>
      <c r="J8896" s="52">
        <v>0</v>
      </c>
      <c r="K8896" s="52">
        <v>0</v>
      </c>
      <c r="L8896" s="52">
        <v>6485886.4839037182</v>
      </c>
      <c r="M8896" s="53">
        <v>6485886.4839037182</v>
      </c>
    </row>
    <row r="8897" spans="1:13" x14ac:dyDescent="0.4">
      <c r="A8897" s="54"/>
      <c r="B8897" s="55">
        <v>8879</v>
      </c>
      <c r="C8897" s="55">
        <v>0</v>
      </c>
      <c r="D8897" s="55">
        <v>0</v>
      </c>
      <c r="E8897" s="55">
        <v>0</v>
      </c>
      <c r="F8897" s="55">
        <v>0</v>
      </c>
      <c r="G8897" s="55">
        <v>21863757.99037911</v>
      </c>
      <c r="H8897" s="55">
        <v>0</v>
      </c>
      <c r="I8897" s="55">
        <v>0</v>
      </c>
      <c r="J8897" s="55">
        <v>0</v>
      </c>
      <c r="K8897" s="55">
        <v>0</v>
      </c>
      <c r="L8897" s="55">
        <v>0</v>
      </c>
      <c r="M8897" s="56">
        <v>21863757.99037911</v>
      </c>
    </row>
    <row r="8898" spans="1:13" x14ac:dyDescent="0.4">
      <c r="A8898" s="51"/>
      <c r="B8898" s="52">
        <v>8880</v>
      </c>
      <c r="C8898" s="52">
        <v>0</v>
      </c>
      <c r="D8898" s="52">
        <v>12937943.995438034</v>
      </c>
      <c r="E8898" s="52">
        <v>0</v>
      </c>
      <c r="F8898" s="52">
        <v>0</v>
      </c>
      <c r="G8898" s="52">
        <v>0</v>
      </c>
      <c r="H8898" s="52">
        <v>0</v>
      </c>
      <c r="I8898" s="52">
        <v>0</v>
      </c>
      <c r="J8898" s="52">
        <v>0</v>
      </c>
      <c r="K8898" s="52">
        <v>0</v>
      </c>
      <c r="L8898" s="52">
        <v>0</v>
      </c>
      <c r="M8898" s="53">
        <v>12937943.995438034</v>
      </c>
    </row>
    <row r="8899" spans="1:13" x14ac:dyDescent="0.4">
      <c r="A8899" s="54"/>
      <c r="B8899" s="55">
        <v>8881</v>
      </c>
      <c r="C8899" s="55">
        <v>0</v>
      </c>
      <c r="D8899" s="55">
        <v>6495175.5459909737</v>
      </c>
      <c r="E8899" s="55">
        <v>0</v>
      </c>
      <c r="F8899" s="55">
        <v>0</v>
      </c>
      <c r="G8899" s="55">
        <v>0</v>
      </c>
      <c r="H8899" s="55">
        <v>793522463.06894922</v>
      </c>
      <c r="I8899" s="55">
        <v>0</v>
      </c>
      <c r="J8899" s="55">
        <v>0</v>
      </c>
      <c r="K8899" s="55">
        <v>0</v>
      </c>
      <c r="L8899" s="55">
        <v>0</v>
      </c>
      <c r="M8899" s="56">
        <v>800017638.61494017</v>
      </c>
    </row>
    <row r="8900" spans="1:13" x14ac:dyDescent="0.4">
      <c r="A8900" s="51"/>
      <c r="B8900" s="52">
        <v>8882</v>
      </c>
      <c r="C8900" s="52">
        <v>0</v>
      </c>
      <c r="D8900" s="52">
        <v>0</v>
      </c>
      <c r="E8900" s="52">
        <v>0</v>
      </c>
      <c r="F8900" s="52">
        <v>0</v>
      </c>
      <c r="G8900" s="52">
        <v>19486325.538000833</v>
      </c>
      <c r="H8900" s="52">
        <v>0</v>
      </c>
      <c r="I8900" s="52">
        <v>0</v>
      </c>
      <c r="J8900" s="52">
        <v>10612793.058660813</v>
      </c>
      <c r="K8900" s="52">
        <v>0</v>
      </c>
      <c r="L8900" s="52">
        <v>0</v>
      </c>
      <c r="M8900" s="53">
        <v>19486325.538000833</v>
      </c>
    </row>
    <row r="8901" spans="1:13" x14ac:dyDescent="0.4">
      <c r="A8901" s="54"/>
      <c r="B8901" s="55">
        <v>8883</v>
      </c>
      <c r="C8901" s="55">
        <v>0</v>
      </c>
      <c r="D8901" s="55">
        <v>0</v>
      </c>
      <c r="E8901" s="55">
        <v>0</v>
      </c>
      <c r="F8901" s="55">
        <v>0</v>
      </c>
      <c r="G8901" s="55">
        <v>0</v>
      </c>
      <c r="H8901" s="55">
        <v>0</v>
      </c>
      <c r="I8901" s="55">
        <v>0</v>
      </c>
      <c r="J8901" s="55">
        <v>0</v>
      </c>
      <c r="K8901" s="55">
        <v>0</v>
      </c>
      <c r="L8901" s="55">
        <v>0</v>
      </c>
      <c r="M8901" s="56">
        <v>0</v>
      </c>
    </row>
    <row r="8902" spans="1:13" x14ac:dyDescent="0.4">
      <c r="A8902" s="51"/>
      <c r="B8902" s="52">
        <v>8884</v>
      </c>
      <c r="C8902" s="52">
        <v>0</v>
      </c>
      <c r="D8902" s="52">
        <v>0</v>
      </c>
      <c r="E8902" s="52">
        <v>9490216.5152532384</v>
      </c>
      <c r="F8902" s="52">
        <v>0</v>
      </c>
      <c r="G8902" s="52">
        <v>0</v>
      </c>
      <c r="H8902" s="52">
        <v>0</v>
      </c>
      <c r="I8902" s="52">
        <v>0</v>
      </c>
      <c r="J8902" s="52">
        <v>0</v>
      </c>
      <c r="K8902" s="52">
        <v>0</v>
      </c>
      <c r="L8902" s="52">
        <v>0</v>
      </c>
      <c r="M8902" s="53">
        <v>9490216.5152532384</v>
      </c>
    </row>
    <row r="8903" spans="1:13" x14ac:dyDescent="0.4">
      <c r="A8903" s="54"/>
      <c r="B8903" s="55">
        <v>8885</v>
      </c>
      <c r="C8903" s="55">
        <v>0</v>
      </c>
      <c r="D8903" s="55">
        <v>0</v>
      </c>
      <c r="E8903" s="55">
        <v>0</v>
      </c>
      <c r="F8903" s="55">
        <v>0</v>
      </c>
      <c r="G8903" s="55">
        <v>0</v>
      </c>
      <c r="H8903" s="55">
        <v>0</v>
      </c>
      <c r="I8903" s="55">
        <v>0</v>
      </c>
      <c r="J8903" s="55">
        <v>0</v>
      </c>
      <c r="K8903" s="55">
        <v>0</v>
      </c>
      <c r="L8903" s="55">
        <v>0</v>
      </c>
      <c r="M8903" s="56">
        <v>9297876.1795514692</v>
      </c>
    </row>
    <row r="8904" spans="1:13" x14ac:dyDescent="0.4">
      <c r="A8904" s="51"/>
      <c r="B8904" s="52">
        <v>8886</v>
      </c>
      <c r="C8904" s="52">
        <v>0</v>
      </c>
      <c r="D8904" s="52">
        <v>0</v>
      </c>
      <c r="E8904" s="52">
        <v>0</v>
      </c>
      <c r="F8904" s="52">
        <v>0</v>
      </c>
      <c r="G8904" s="52">
        <v>0</v>
      </c>
      <c r="H8904" s="52">
        <v>0</v>
      </c>
      <c r="I8904" s="52">
        <v>0</v>
      </c>
      <c r="J8904" s="52">
        <v>0</v>
      </c>
      <c r="K8904" s="52">
        <v>0</v>
      </c>
      <c r="L8904" s="52">
        <v>0</v>
      </c>
      <c r="M8904" s="53">
        <v>0</v>
      </c>
    </row>
    <row r="8905" spans="1:13" x14ac:dyDescent="0.4">
      <c r="A8905" s="54"/>
      <c r="B8905" s="55">
        <v>8887</v>
      </c>
      <c r="C8905" s="55">
        <v>0</v>
      </c>
      <c r="D8905" s="55">
        <v>0</v>
      </c>
      <c r="E8905" s="55">
        <v>0</v>
      </c>
      <c r="F8905" s="55">
        <v>0</v>
      </c>
      <c r="G8905" s="55">
        <v>0</v>
      </c>
      <c r="H8905" s="55">
        <v>0</v>
      </c>
      <c r="I8905" s="55">
        <v>0</v>
      </c>
      <c r="J8905" s="55">
        <v>0</v>
      </c>
      <c r="K8905" s="55">
        <v>0</v>
      </c>
      <c r="L8905" s="55">
        <v>0</v>
      </c>
      <c r="M8905" s="56">
        <v>0</v>
      </c>
    </row>
    <row r="8906" spans="1:13" x14ac:dyDescent="0.4">
      <c r="A8906" s="51"/>
      <c r="B8906" s="52">
        <v>8888</v>
      </c>
      <c r="C8906" s="52">
        <v>0</v>
      </c>
      <c r="D8906" s="52">
        <v>0</v>
      </c>
      <c r="E8906" s="52">
        <v>0</v>
      </c>
      <c r="F8906" s="52">
        <v>7728950.7882779539</v>
      </c>
      <c r="G8906" s="52">
        <v>0</v>
      </c>
      <c r="H8906" s="52">
        <v>10813805.024368206</v>
      </c>
      <c r="I8906" s="52">
        <v>0</v>
      </c>
      <c r="J8906" s="52">
        <v>0</v>
      </c>
      <c r="K8906" s="52">
        <v>188449070.96241337</v>
      </c>
      <c r="L8906" s="52">
        <v>7285142.4348035809</v>
      </c>
      <c r="M8906" s="53">
        <v>214276969.20986307</v>
      </c>
    </row>
    <row r="8907" spans="1:13" x14ac:dyDescent="0.4">
      <c r="A8907" s="54"/>
      <c r="B8907" s="55">
        <v>8889</v>
      </c>
      <c r="C8907" s="55">
        <v>0</v>
      </c>
      <c r="D8907" s="55">
        <v>0</v>
      </c>
      <c r="E8907" s="55">
        <v>0</v>
      </c>
      <c r="F8907" s="55">
        <v>0</v>
      </c>
      <c r="G8907" s="55">
        <v>0</v>
      </c>
      <c r="H8907" s="55">
        <v>0</v>
      </c>
      <c r="I8907" s="55">
        <v>0</v>
      </c>
      <c r="J8907" s="55">
        <v>0</v>
      </c>
      <c r="K8907" s="55">
        <v>0</v>
      </c>
      <c r="L8907" s="55">
        <v>0</v>
      </c>
      <c r="M8907" s="56">
        <v>0</v>
      </c>
    </row>
    <row r="8908" spans="1:13" x14ac:dyDescent="0.4">
      <c r="A8908" s="51"/>
      <c r="B8908" s="52">
        <v>8890</v>
      </c>
      <c r="C8908" s="52">
        <v>0</v>
      </c>
      <c r="D8908" s="52">
        <v>0</v>
      </c>
      <c r="E8908" s="52">
        <v>0</v>
      </c>
      <c r="F8908" s="52">
        <v>0</v>
      </c>
      <c r="G8908" s="52">
        <v>0</v>
      </c>
      <c r="H8908" s="52">
        <v>0</v>
      </c>
      <c r="I8908" s="52">
        <v>0</v>
      </c>
      <c r="J8908" s="52">
        <v>0</v>
      </c>
      <c r="K8908" s="52">
        <v>0</v>
      </c>
      <c r="L8908" s="52">
        <v>0</v>
      </c>
      <c r="M8908" s="53">
        <v>0</v>
      </c>
    </row>
    <row r="8909" spans="1:13" x14ac:dyDescent="0.4">
      <c r="A8909" s="54"/>
      <c r="B8909" s="55">
        <v>8891</v>
      </c>
      <c r="C8909" s="55">
        <v>0</v>
      </c>
      <c r="D8909" s="55">
        <v>0</v>
      </c>
      <c r="E8909" s="55">
        <v>0</v>
      </c>
      <c r="F8909" s="55">
        <v>0</v>
      </c>
      <c r="G8909" s="55">
        <v>0</v>
      </c>
      <c r="H8909" s="55">
        <v>0</v>
      </c>
      <c r="I8909" s="55">
        <v>0</v>
      </c>
      <c r="J8909" s="55">
        <v>0</v>
      </c>
      <c r="K8909" s="55">
        <v>6095987.7723769033</v>
      </c>
      <c r="L8909" s="55">
        <v>0</v>
      </c>
      <c r="M8909" s="56">
        <v>6095987.7723769033</v>
      </c>
    </row>
    <row r="8910" spans="1:13" x14ac:dyDescent="0.4">
      <c r="A8910" s="51"/>
      <c r="B8910" s="52">
        <v>8892</v>
      </c>
      <c r="C8910" s="52">
        <v>0</v>
      </c>
      <c r="D8910" s="52">
        <v>0</v>
      </c>
      <c r="E8910" s="52">
        <v>0</v>
      </c>
      <c r="F8910" s="52">
        <v>0</v>
      </c>
      <c r="G8910" s="52">
        <v>0</v>
      </c>
      <c r="H8910" s="52">
        <v>0</v>
      </c>
      <c r="I8910" s="52">
        <v>306154304.38769907</v>
      </c>
      <c r="J8910" s="52">
        <v>0</v>
      </c>
      <c r="K8910" s="52">
        <v>0</v>
      </c>
      <c r="L8910" s="52">
        <v>9809991.4411910623</v>
      </c>
      <c r="M8910" s="53">
        <v>315964295.82889014</v>
      </c>
    </row>
    <row r="8911" spans="1:13" x14ac:dyDescent="0.4">
      <c r="A8911" s="54"/>
      <c r="B8911" s="55">
        <v>8893</v>
      </c>
      <c r="C8911" s="55">
        <v>0</v>
      </c>
      <c r="D8911" s="55">
        <v>0</v>
      </c>
      <c r="E8911" s="55">
        <v>0</v>
      </c>
      <c r="F8911" s="55">
        <v>0</v>
      </c>
      <c r="G8911" s="55">
        <v>0</v>
      </c>
      <c r="H8911" s="55">
        <v>0</v>
      </c>
      <c r="I8911" s="55">
        <v>0</v>
      </c>
      <c r="J8911" s="55">
        <v>0</v>
      </c>
      <c r="K8911" s="55">
        <v>0</v>
      </c>
      <c r="L8911" s="55">
        <v>0</v>
      </c>
      <c r="M8911" s="56">
        <v>0</v>
      </c>
    </row>
    <row r="8912" spans="1:13" x14ac:dyDescent="0.4">
      <c r="A8912" s="51"/>
      <c r="B8912" s="52">
        <v>8894</v>
      </c>
      <c r="C8912" s="52">
        <v>0</v>
      </c>
      <c r="D8912" s="52">
        <v>0</v>
      </c>
      <c r="E8912" s="52">
        <v>0</v>
      </c>
      <c r="F8912" s="52">
        <v>20412498.990716547</v>
      </c>
      <c r="G8912" s="52">
        <v>0</v>
      </c>
      <c r="H8912" s="52">
        <v>0</v>
      </c>
      <c r="I8912" s="52">
        <v>0</v>
      </c>
      <c r="J8912" s="52">
        <v>0</v>
      </c>
      <c r="K8912" s="52">
        <v>0</v>
      </c>
      <c r="L8912" s="52">
        <v>10025689.721271019</v>
      </c>
      <c r="M8912" s="53">
        <v>30438188.711987566</v>
      </c>
    </row>
    <row r="8913" spans="1:13" x14ac:dyDescent="0.4">
      <c r="A8913" s="54"/>
      <c r="B8913" s="55">
        <v>8895</v>
      </c>
      <c r="C8913" s="55">
        <v>0</v>
      </c>
      <c r="D8913" s="55">
        <v>0</v>
      </c>
      <c r="E8913" s="55">
        <v>0</v>
      </c>
      <c r="F8913" s="55">
        <v>0</v>
      </c>
      <c r="G8913" s="55">
        <v>7609492.685619683</v>
      </c>
      <c r="H8913" s="55">
        <v>0</v>
      </c>
      <c r="I8913" s="55">
        <v>21934939.824037284</v>
      </c>
      <c r="J8913" s="55">
        <v>0</v>
      </c>
      <c r="K8913" s="55">
        <v>0</v>
      </c>
      <c r="L8913" s="55">
        <v>0</v>
      </c>
      <c r="M8913" s="56">
        <v>29544432.509656969</v>
      </c>
    </row>
    <row r="8914" spans="1:13" x14ac:dyDescent="0.4">
      <c r="A8914" s="51"/>
      <c r="B8914" s="52">
        <v>8896</v>
      </c>
      <c r="C8914" s="52">
        <v>0</v>
      </c>
      <c r="D8914" s="52">
        <v>0</v>
      </c>
      <c r="E8914" s="52">
        <v>0</v>
      </c>
      <c r="F8914" s="52">
        <v>0</v>
      </c>
      <c r="G8914" s="52">
        <v>0</v>
      </c>
      <c r="H8914" s="52">
        <v>25480220.034251355</v>
      </c>
      <c r="I8914" s="52">
        <v>0</v>
      </c>
      <c r="J8914" s="52">
        <v>0</v>
      </c>
      <c r="K8914" s="52">
        <v>18628842.523743842</v>
      </c>
      <c r="L8914" s="52">
        <v>0</v>
      </c>
      <c r="M8914" s="53">
        <v>44109062.557995193</v>
      </c>
    </row>
    <row r="8915" spans="1:13" x14ac:dyDescent="0.4">
      <c r="A8915" s="54"/>
      <c r="B8915" s="55">
        <v>8897</v>
      </c>
      <c r="C8915" s="55">
        <v>0</v>
      </c>
      <c r="D8915" s="55">
        <v>0</v>
      </c>
      <c r="E8915" s="55">
        <v>6982377.2163176555</v>
      </c>
      <c r="F8915" s="55">
        <v>0</v>
      </c>
      <c r="G8915" s="55">
        <v>0</v>
      </c>
      <c r="H8915" s="55">
        <v>0</v>
      </c>
      <c r="I8915" s="55">
        <v>0</v>
      </c>
      <c r="J8915" s="55">
        <v>0</v>
      </c>
      <c r="K8915" s="55">
        <v>0</v>
      </c>
      <c r="L8915" s="55">
        <v>0</v>
      </c>
      <c r="M8915" s="56">
        <v>6982377.2163176555</v>
      </c>
    </row>
    <row r="8916" spans="1:13" x14ac:dyDescent="0.4">
      <c r="A8916" s="51"/>
      <c r="B8916" s="52">
        <v>8898</v>
      </c>
      <c r="C8916" s="52">
        <v>0</v>
      </c>
      <c r="D8916" s="52">
        <v>0</v>
      </c>
      <c r="E8916" s="52">
        <v>0</v>
      </c>
      <c r="F8916" s="52">
        <v>0</v>
      </c>
      <c r="G8916" s="52">
        <v>0</v>
      </c>
      <c r="H8916" s="52">
        <v>0</v>
      </c>
      <c r="I8916" s="52">
        <v>0</v>
      </c>
      <c r="J8916" s="52">
        <v>0</v>
      </c>
      <c r="K8916" s="52">
        <v>0</v>
      </c>
      <c r="L8916" s="52">
        <v>0</v>
      </c>
      <c r="M8916" s="53">
        <v>0</v>
      </c>
    </row>
    <row r="8917" spans="1:13" x14ac:dyDescent="0.4">
      <c r="A8917" s="54"/>
      <c r="B8917" s="55">
        <v>8899</v>
      </c>
      <c r="C8917" s="55">
        <v>0</v>
      </c>
      <c r="D8917" s="55">
        <v>0</v>
      </c>
      <c r="E8917" s="55">
        <v>0</v>
      </c>
      <c r="F8917" s="55">
        <v>0</v>
      </c>
      <c r="G8917" s="55">
        <v>0</v>
      </c>
      <c r="H8917" s="55">
        <v>0</v>
      </c>
      <c r="I8917" s="55">
        <v>0</v>
      </c>
      <c r="J8917" s="55">
        <v>0</v>
      </c>
      <c r="K8917" s="55">
        <v>15941840.84396958</v>
      </c>
      <c r="L8917" s="55">
        <v>0</v>
      </c>
      <c r="M8917" s="56">
        <v>15941840.84396958</v>
      </c>
    </row>
    <row r="8918" spans="1:13" x14ac:dyDescent="0.4">
      <c r="A8918" s="51"/>
      <c r="B8918" s="52">
        <v>8900</v>
      </c>
      <c r="C8918" s="52">
        <v>0</v>
      </c>
      <c r="D8918" s="52">
        <v>0</v>
      </c>
      <c r="E8918" s="52">
        <v>0</v>
      </c>
      <c r="F8918" s="52">
        <v>0</v>
      </c>
      <c r="G8918" s="52">
        <v>0</v>
      </c>
      <c r="H8918" s="52">
        <v>0</v>
      </c>
      <c r="I8918" s="52">
        <v>0</v>
      </c>
      <c r="J8918" s="52">
        <v>0</v>
      </c>
      <c r="K8918" s="52">
        <v>0</v>
      </c>
      <c r="L8918" s="52">
        <v>0</v>
      </c>
      <c r="M8918" s="53">
        <v>6012942.3211112991</v>
      </c>
    </row>
    <row r="8919" spans="1:13" x14ac:dyDescent="0.4">
      <c r="A8919" s="54"/>
      <c r="B8919" s="55">
        <v>8901</v>
      </c>
      <c r="C8919" s="55">
        <v>0</v>
      </c>
      <c r="D8919" s="55">
        <v>0</v>
      </c>
      <c r="E8919" s="55">
        <v>0</v>
      </c>
      <c r="F8919" s="55">
        <v>6214181.8659653673</v>
      </c>
      <c r="G8919" s="55">
        <v>0</v>
      </c>
      <c r="H8919" s="55">
        <v>25483798.451136459</v>
      </c>
      <c r="I8919" s="55">
        <v>24698044.579173982</v>
      </c>
      <c r="J8919" s="55">
        <v>0</v>
      </c>
      <c r="K8919" s="55">
        <v>43002539.253039151</v>
      </c>
      <c r="L8919" s="55">
        <v>0</v>
      </c>
      <c r="M8919" s="56">
        <v>99398564.149314955</v>
      </c>
    </row>
    <row r="8920" spans="1:13" x14ac:dyDescent="0.4">
      <c r="A8920" s="51"/>
      <c r="B8920" s="52">
        <v>8902</v>
      </c>
      <c r="C8920" s="52">
        <v>0</v>
      </c>
      <c r="D8920" s="52">
        <v>0</v>
      </c>
      <c r="E8920" s="52">
        <v>0</v>
      </c>
      <c r="F8920" s="52">
        <v>0</v>
      </c>
      <c r="G8920" s="52">
        <v>6034712.1852838863</v>
      </c>
      <c r="H8920" s="52">
        <v>6831767.2120504351</v>
      </c>
      <c r="I8920" s="52">
        <v>6861814.6252633594</v>
      </c>
      <c r="J8920" s="52">
        <v>0</v>
      </c>
      <c r="K8920" s="52">
        <v>22406828.75201232</v>
      </c>
      <c r="L8920" s="52">
        <v>0</v>
      </c>
      <c r="M8920" s="53">
        <v>42135122.774609998</v>
      </c>
    </row>
    <row r="8921" spans="1:13" x14ac:dyDescent="0.4">
      <c r="A8921" s="54"/>
      <c r="B8921" s="55">
        <v>8903</v>
      </c>
      <c r="C8921" s="55">
        <v>0</v>
      </c>
      <c r="D8921" s="55">
        <v>0</v>
      </c>
      <c r="E8921" s="55">
        <v>0</v>
      </c>
      <c r="F8921" s="55">
        <v>0</v>
      </c>
      <c r="G8921" s="55">
        <v>0</v>
      </c>
      <c r="H8921" s="55">
        <v>11217344.361935047</v>
      </c>
      <c r="I8921" s="55">
        <v>0</v>
      </c>
      <c r="J8921" s="55">
        <v>0</v>
      </c>
      <c r="K8921" s="55">
        <v>0</v>
      </c>
      <c r="L8921" s="55">
        <v>0</v>
      </c>
      <c r="M8921" s="56">
        <v>20066870.03143356</v>
      </c>
    </row>
    <row r="8922" spans="1:13" x14ac:dyDescent="0.4">
      <c r="A8922" s="51"/>
      <c r="B8922" s="52">
        <v>8904</v>
      </c>
      <c r="C8922" s="52">
        <v>0</v>
      </c>
      <c r="D8922" s="52">
        <v>0</v>
      </c>
      <c r="E8922" s="52">
        <v>0</v>
      </c>
      <c r="F8922" s="52">
        <v>0</v>
      </c>
      <c r="G8922" s="52">
        <v>0</v>
      </c>
      <c r="H8922" s="52">
        <v>0</v>
      </c>
      <c r="I8922" s="52">
        <v>0</v>
      </c>
      <c r="J8922" s="52">
        <v>12355832.475873686</v>
      </c>
      <c r="K8922" s="52">
        <v>0</v>
      </c>
      <c r="L8922" s="52">
        <v>0</v>
      </c>
      <c r="M8922" s="53">
        <v>0</v>
      </c>
    </row>
    <row r="8923" spans="1:13" x14ac:dyDescent="0.4">
      <c r="A8923" s="54"/>
      <c r="B8923" s="55">
        <v>8905</v>
      </c>
      <c r="C8923" s="55">
        <v>0</v>
      </c>
      <c r="D8923" s="55">
        <v>0</v>
      </c>
      <c r="E8923" s="55">
        <v>0</v>
      </c>
      <c r="F8923" s="55">
        <v>23671718.837110601</v>
      </c>
      <c r="G8923" s="55">
        <v>0</v>
      </c>
      <c r="H8923" s="55">
        <v>0</v>
      </c>
      <c r="I8923" s="55">
        <v>0</v>
      </c>
      <c r="J8923" s="55">
        <v>0</v>
      </c>
      <c r="K8923" s="55">
        <v>0</v>
      </c>
      <c r="L8923" s="55">
        <v>0</v>
      </c>
      <c r="M8923" s="56">
        <v>23671718.837110601</v>
      </c>
    </row>
    <row r="8924" spans="1:13" x14ac:dyDescent="0.4">
      <c r="A8924" s="51"/>
      <c r="B8924" s="52">
        <v>8906</v>
      </c>
      <c r="C8924" s="52">
        <v>0</v>
      </c>
      <c r="D8924" s="52">
        <v>0</v>
      </c>
      <c r="E8924" s="52">
        <v>0</v>
      </c>
      <c r="F8924" s="52">
        <v>0</v>
      </c>
      <c r="G8924" s="52">
        <v>0</v>
      </c>
      <c r="H8924" s="52">
        <v>0</v>
      </c>
      <c r="I8924" s="52">
        <v>0</v>
      </c>
      <c r="J8924" s="52">
        <v>0</v>
      </c>
      <c r="K8924" s="52">
        <v>0</v>
      </c>
      <c r="L8924" s="52">
        <v>0</v>
      </c>
      <c r="M8924" s="53">
        <v>0</v>
      </c>
    </row>
    <row r="8925" spans="1:13" x14ac:dyDescent="0.4">
      <c r="A8925" s="54"/>
      <c r="B8925" s="55">
        <v>8907</v>
      </c>
      <c r="C8925" s="55">
        <v>0</v>
      </c>
      <c r="D8925" s="55">
        <v>0</v>
      </c>
      <c r="E8925" s="55">
        <v>0</v>
      </c>
      <c r="F8925" s="55">
        <v>0</v>
      </c>
      <c r="G8925" s="55">
        <v>0</v>
      </c>
      <c r="H8925" s="55">
        <v>0</v>
      </c>
      <c r="I8925" s="55">
        <v>0</v>
      </c>
      <c r="J8925" s="55">
        <v>0</v>
      </c>
      <c r="K8925" s="55">
        <v>0</v>
      </c>
      <c r="L8925" s="55">
        <v>0</v>
      </c>
      <c r="M8925" s="56">
        <v>0</v>
      </c>
    </row>
    <row r="8926" spans="1:13" x14ac:dyDescent="0.4">
      <c r="A8926" s="51"/>
      <c r="B8926" s="52">
        <v>8908</v>
      </c>
      <c r="C8926" s="52">
        <v>0</v>
      </c>
      <c r="D8926" s="52">
        <v>19126288.787477419</v>
      </c>
      <c r="E8926" s="52">
        <v>0</v>
      </c>
      <c r="F8926" s="52">
        <v>0</v>
      </c>
      <c r="G8926" s="52">
        <v>0</v>
      </c>
      <c r="H8926" s="52">
        <v>0</v>
      </c>
      <c r="I8926" s="52">
        <v>0</v>
      </c>
      <c r="J8926" s="52">
        <v>0</v>
      </c>
      <c r="K8926" s="52">
        <v>0</v>
      </c>
      <c r="L8926" s="52">
        <v>0</v>
      </c>
      <c r="M8926" s="53">
        <v>19126288.787477419</v>
      </c>
    </row>
    <row r="8927" spans="1:13" x14ac:dyDescent="0.4">
      <c r="A8927" s="54"/>
      <c r="B8927" s="55">
        <v>8909</v>
      </c>
      <c r="C8927" s="55">
        <v>0</v>
      </c>
      <c r="D8927" s="55">
        <v>0</v>
      </c>
      <c r="E8927" s="55">
        <v>0</v>
      </c>
      <c r="F8927" s="55">
        <v>0</v>
      </c>
      <c r="G8927" s="55">
        <v>6033366.4198109433</v>
      </c>
      <c r="H8927" s="55">
        <v>0</v>
      </c>
      <c r="I8927" s="55">
        <v>0</v>
      </c>
      <c r="J8927" s="55">
        <v>0</v>
      </c>
      <c r="K8927" s="55">
        <v>0</v>
      </c>
      <c r="L8927" s="55">
        <v>0</v>
      </c>
      <c r="M8927" s="56">
        <v>6033366.4198109433</v>
      </c>
    </row>
    <row r="8928" spans="1:13" x14ac:dyDescent="0.4">
      <c r="A8928" s="51"/>
      <c r="B8928" s="52">
        <v>8910</v>
      </c>
      <c r="C8928" s="52">
        <v>0</v>
      </c>
      <c r="D8928" s="52">
        <v>0</v>
      </c>
      <c r="E8928" s="52">
        <v>0</v>
      </c>
      <c r="F8928" s="52">
        <v>0</v>
      </c>
      <c r="G8928" s="52">
        <v>0</v>
      </c>
      <c r="H8928" s="52">
        <v>18608435.061654162</v>
      </c>
      <c r="I8928" s="52">
        <v>0</v>
      </c>
      <c r="J8928" s="52">
        <v>0</v>
      </c>
      <c r="K8928" s="52">
        <v>0</v>
      </c>
      <c r="L8928" s="52">
        <v>0</v>
      </c>
      <c r="M8928" s="53">
        <v>18608435.061654162</v>
      </c>
    </row>
    <row r="8929" spans="1:13" x14ac:dyDescent="0.4">
      <c r="A8929" s="54"/>
      <c r="B8929" s="55">
        <v>8911</v>
      </c>
      <c r="C8929" s="55">
        <v>0</v>
      </c>
      <c r="D8929" s="55">
        <v>18553957.400134727</v>
      </c>
      <c r="E8929" s="55">
        <v>0</v>
      </c>
      <c r="F8929" s="55">
        <v>0</v>
      </c>
      <c r="G8929" s="55">
        <v>0</v>
      </c>
      <c r="H8929" s="55">
        <v>0</v>
      </c>
      <c r="I8929" s="55">
        <v>0</v>
      </c>
      <c r="J8929" s="55">
        <v>17010121.18270456</v>
      </c>
      <c r="K8929" s="55">
        <v>0</v>
      </c>
      <c r="L8929" s="55">
        <v>0</v>
      </c>
      <c r="M8929" s="56">
        <v>18553957.400134727</v>
      </c>
    </row>
    <row r="8930" spans="1:13" x14ac:dyDescent="0.4">
      <c r="A8930" s="51"/>
      <c r="B8930" s="52">
        <v>8912</v>
      </c>
      <c r="C8930" s="52">
        <v>0</v>
      </c>
      <c r="D8930" s="52">
        <v>0</v>
      </c>
      <c r="E8930" s="52">
        <v>0</v>
      </c>
      <c r="F8930" s="52">
        <v>6399676.3317819238</v>
      </c>
      <c r="G8930" s="52">
        <v>0</v>
      </c>
      <c r="H8930" s="52">
        <v>0</v>
      </c>
      <c r="I8930" s="52">
        <v>657933024.00255919</v>
      </c>
      <c r="J8930" s="52">
        <v>0</v>
      </c>
      <c r="K8930" s="52">
        <v>0</v>
      </c>
      <c r="L8930" s="52">
        <v>0</v>
      </c>
      <c r="M8930" s="53">
        <v>664332700.33434105</v>
      </c>
    </row>
    <row r="8931" spans="1:13" x14ac:dyDescent="0.4">
      <c r="A8931" s="54"/>
      <c r="B8931" s="55">
        <v>8913</v>
      </c>
      <c r="C8931" s="55">
        <v>0</v>
      </c>
      <c r="D8931" s="55">
        <v>0</v>
      </c>
      <c r="E8931" s="55">
        <v>0</v>
      </c>
      <c r="F8931" s="55">
        <v>0</v>
      </c>
      <c r="G8931" s="55">
        <v>0</v>
      </c>
      <c r="H8931" s="55">
        <v>0</v>
      </c>
      <c r="I8931" s="55">
        <v>0</v>
      </c>
      <c r="J8931" s="55">
        <v>0</v>
      </c>
      <c r="K8931" s="55">
        <v>0</v>
      </c>
      <c r="L8931" s="55">
        <v>0</v>
      </c>
      <c r="M8931" s="56">
        <v>0</v>
      </c>
    </row>
    <row r="8932" spans="1:13" x14ac:dyDescent="0.4">
      <c r="A8932" s="51"/>
      <c r="B8932" s="52">
        <v>8914</v>
      </c>
      <c r="C8932" s="52">
        <v>0</v>
      </c>
      <c r="D8932" s="52">
        <v>26494659.254953675</v>
      </c>
      <c r="E8932" s="52">
        <v>0</v>
      </c>
      <c r="F8932" s="52">
        <v>0</v>
      </c>
      <c r="G8932" s="52">
        <v>6469163.8503650287</v>
      </c>
      <c r="H8932" s="52">
        <v>0</v>
      </c>
      <c r="I8932" s="52">
        <v>0</v>
      </c>
      <c r="J8932" s="52">
        <v>0</v>
      </c>
      <c r="K8932" s="52">
        <v>0</v>
      </c>
      <c r="L8932" s="52">
        <v>0</v>
      </c>
      <c r="M8932" s="53">
        <v>32963823.105318703</v>
      </c>
    </row>
    <row r="8933" spans="1:13" x14ac:dyDescent="0.4">
      <c r="A8933" s="54"/>
      <c r="B8933" s="55">
        <v>8915</v>
      </c>
      <c r="C8933" s="55">
        <v>0</v>
      </c>
      <c r="D8933" s="55">
        <v>0</v>
      </c>
      <c r="E8933" s="55">
        <v>0</v>
      </c>
      <c r="F8933" s="55">
        <v>0</v>
      </c>
      <c r="G8933" s="55">
        <v>0</v>
      </c>
      <c r="H8933" s="55">
        <v>0</v>
      </c>
      <c r="I8933" s="55">
        <v>0</v>
      </c>
      <c r="J8933" s="55">
        <v>0</v>
      </c>
      <c r="K8933" s="55">
        <v>0</v>
      </c>
      <c r="L8933" s="55">
        <v>0</v>
      </c>
      <c r="M8933" s="56">
        <v>0</v>
      </c>
    </row>
    <row r="8934" spans="1:13" x14ac:dyDescent="0.4">
      <c r="A8934" s="51"/>
      <c r="B8934" s="52">
        <v>8916</v>
      </c>
      <c r="C8934" s="52">
        <v>0</v>
      </c>
      <c r="D8934" s="52">
        <v>0</v>
      </c>
      <c r="E8934" s="52">
        <v>0</v>
      </c>
      <c r="F8934" s="52">
        <v>0</v>
      </c>
      <c r="G8934" s="52">
        <v>0</v>
      </c>
      <c r="H8934" s="52">
        <v>0</v>
      </c>
      <c r="I8934" s="52">
        <v>0</v>
      </c>
      <c r="J8934" s="52">
        <v>0</v>
      </c>
      <c r="K8934" s="52">
        <v>0</v>
      </c>
      <c r="L8934" s="52">
        <v>0</v>
      </c>
      <c r="M8934" s="53">
        <v>0</v>
      </c>
    </row>
    <row r="8935" spans="1:13" x14ac:dyDescent="0.4">
      <c r="A8935" s="54"/>
      <c r="B8935" s="55">
        <v>8917</v>
      </c>
      <c r="C8935" s="55">
        <v>0</v>
      </c>
      <c r="D8935" s="55">
        <v>0</v>
      </c>
      <c r="E8935" s="55">
        <v>0</v>
      </c>
      <c r="F8935" s="55">
        <v>5971999.286265282</v>
      </c>
      <c r="G8935" s="55">
        <v>8447321.6191635244</v>
      </c>
      <c r="H8935" s="55">
        <v>0</v>
      </c>
      <c r="I8935" s="55">
        <v>0</v>
      </c>
      <c r="J8935" s="55">
        <v>0</v>
      </c>
      <c r="K8935" s="55">
        <v>0</v>
      </c>
      <c r="L8935" s="55">
        <v>0</v>
      </c>
      <c r="M8935" s="56">
        <v>14419320.905428806</v>
      </c>
    </row>
    <row r="8936" spans="1:13" x14ac:dyDescent="0.4">
      <c r="A8936" s="51"/>
      <c r="B8936" s="52">
        <v>8918</v>
      </c>
      <c r="C8936" s="52">
        <v>0</v>
      </c>
      <c r="D8936" s="52">
        <v>0</v>
      </c>
      <c r="E8936" s="52">
        <v>0</v>
      </c>
      <c r="F8936" s="52">
        <v>0</v>
      </c>
      <c r="G8936" s="52">
        <v>0</v>
      </c>
      <c r="H8936" s="52">
        <v>0</v>
      </c>
      <c r="I8936" s="52">
        <v>0</v>
      </c>
      <c r="J8936" s="52">
        <v>0</v>
      </c>
      <c r="K8936" s="52">
        <v>0</v>
      </c>
      <c r="L8936" s="52">
        <v>0</v>
      </c>
      <c r="M8936" s="53">
        <v>0</v>
      </c>
    </row>
    <row r="8937" spans="1:13" x14ac:dyDescent="0.4">
      <c r="A8937" s="54"/>
      <c r="B8937" s="55">
        <v>8919</v>
      </c>
      <c r="C8937" s="55">
        <v>0</v>
      </c>
      <c r="D8937" s="55">
        <v>25725409.680710435</v>
      </c>
      <c r="E8937" s="55">
        <v>0</v>
      </c>
      <c r="F8937" s="55">
        <v>0</v>
      </c>
      <c r="G8937" s="55">
        <v>0</v>
      </c>
      <c r="H8937" s="55">
        <v>0</v>
      </c>
      <c r="I8937" s="55">
        <v>0</v>
      </c>
      <c r="J8937" s="55">
        <v>46299496.006612755</v>
      </c>
      <c r="K8937" s="55">
        <v>0</v>
      </c>
      <c r="L8937" s="55">
        <v>0</v>
      </c>
      <c r="M8937" s="56">
        <v>25725409.680710435</v>
      </c>
    </row>
    <row r="8938" spans="1:13" x14ac:dyDescent="0.4">
      <c r="A8938" s="51"/>
      <c r="B8938" s="52">
        <v>8920</v>
      </c>
      <c r="C8938" s="52">
        <v>0</v>
      </c>
      <c r="D8938" s="52">
        <v>5828223.7293594852</v>
      </c>
      <c r="E8938" s="52">
        <v>7332371.9067891669</v>
      </c>
      <c r="F8938" s="52">
        <v>7091741.8449889617</v>
      </c>
      <c r="G8938" s="52">
        <v>17164372.286378823</v>
      </c>
      <c r="H8938" s="52">
        <v>0</v>
      </c>
      <c r="I8938" s="52">
        <v>7344181.6091576237</v>
      </c>
      <c r="J8938" s="52">
        <v>0</v>
      </c>
      <c r="K8938" s="52">
        <v>0</v>
      </c>
      <c r="L8938" s="52">
        <v>0</v>
      </c>
      <c r="M8938" s="53">
        <v>44760891.376674056</v>
      </c>
    </row>
    <row r="8939" spans="1:13" x14ac:dyDescent="0.4">
      <c r="A8939" s="54"/>
      <c r="B8939" s="55">
        <v>8921</v>
      </c>
      <c r="C8939" s="55">
        <v>0</v>
      </c>
      <c r="D8939" s="55">
        <v>0</v>
      </c>
      <c r="E8939" s="55">
        <v>5901579.4617034066</v>
      </c>
      <c r="F8939" s="55">
        <v>26462488.049990054</v>
      </c>
      <c r="G8939" s="55">
        <v>0</v>
      </c>
      <c r="H8939" s="55">
        <v>0</v>
      </c>
      <c r="I8939" s="55">
        <v>0</v>
      </c>
      <c r="J8939" s="55">
        <v>0</v>
      </c>
      <c r="K8939" s="55">
        <v>0</v>
      </c>
      <c r="L8939" s="55">
        <v>6702170.7807337437</v>
      </c>
      <c r="M8939" s="56">
        <v>39066238.292427205</v>
      </c>
    </row>
    <row r="8940" spans="1:13" x14ac:dyDescent="0.4">
      <c r="A8940" s="51"/>
      <c r="B8940" s="52">
        <v>8922</v>
      </c>
      <c r="C8940" s="52">
        <v>0</v>
      </c>
      <c r="D8940" s="52">
        <v>0</v>
      </c>
      <c r="E8940" s="52">
        <v>0</v>
      </c>
      <c r="F8940" s="52">
        <v>0</v>
      </c>
      <c r="G8940" s="52">
        <v>8021054.1579742096</v>
      </c>
      <c r="H8940" s="52">
        <v>0</v>
      </c>
      <c r="I8940" s="52">
        <v>0</v>
      </c>
      <c r="J8940" s="52">
        <v>0</v>
      </c>
      <c r="K8940" s="52">
        <v>0</v>
      </c>
      <c r="L8940" s="52">
        <v>0</v>
      </c>
      <c r="M8940" s="53">
        <v>8021054.1579742096</v>
      </c>
    </row>
    <row r="8941" spans="1:13" x14ac:dyDescent="0.4">
      <c r="A8941" s="54"/>
      <c r="B8941" s="55">
        <v>8923</v>
      </c>
      <c r="C8941" s="55">
        <v>0</v>
      </c>
      <c r="D8941" s="55">
        <v>0</v>
      </c>
      <c r="E8941" s="55">
        <v>0</v>
      </c>
      <c r="F8941" s="55">
        <v>0</v>
      </c>
      <c r="G8941" s="55">
        <v>0</v>
      </c>
      <c r="H8941" s="55">
        <v>0</v>
      </c>
      <c r="I8941" s="55">
        <v>0</v>
      </c>
      <c r="J8941" s="55">
        <v>0</v>
      </c>
      <c r="K8941" s="55">
        <v>0</v>
      </c>
      <c r="L8941" s="55">
        <v>0</v>
      </c>
      <c r="M8941" s="56">
        <v>0</v>
      </c>
    </row>
    <row r="8942" spans="1:13" x14ac:dyDescent="0.4">
      <c r="A8942" s="51"/>
      <c r="B8942" s="52">
        <v>8924</v>
      </c>
      <c r="C8942" s="52">
        <v>0</v>
      </c>
      <c r="D8942" s="52">
        <v>9013220.5028167795</v>
      </c>
      <c r="E8942" s="52">
        <v>0</v>
      </c>
      <c r="F8942" s="52">
        <v>0</v>
      </c>
      <c r="G8942" s="52">
        <v>0</v>
      </c>
      <c r="H8942" s="52">
        <v>0</v>
      </c>
      <c r="I8942" s="52">
        <v>12049678.438504204</v>
      </c>
      <c r="J8942" s="52">
        <v>0</v>
      </c>
      <c r="K8942" s="52">
        <v>0</v>
      </c>
      <c r="L8942" s="52">
        <v>0</v>
      </c>
      <c r="M8942" s="53">
        <v>110035433.83224373</v>
      </c>
    </row>
    <row r="8943" spans="1:13" x14ac:dyDescent="0.4">
      <c r="A8943" s="54"/>
      <c r="B8943" s="55">
        <v>8925</v>
      </c>
      <c r="C8943" s="55">
        <v>7315609.1279578898</v>
      </c>
      <c r="D8943" s="55">
        <v>0</v>
      </c>
      <c r="E8943" s="55">
        <v>0</v>
      </c>
      <c r="F8943" s="55">
        <v>0</v>
      </c>
      <c r="G8943" s="55">
        <v>0</v>
      </c>
      <c r="H8943" s="55">
        <v>0</v>
      </c>
      <c r="I8943" s="55">
        <v>8586457.1979958601</v>
      </c>
      <c r="J8943" s="55">
        <v>0</v>
      </c>
      <c r="K8943" s="55">
        <v>0</v>
      </c>
      <c r="L8943" s="55">
        <v>0</v>
      </c>
      <c r="M8943" s="56">
        <v>15902066.32595375</v>
      </c>
    </row>
    <row r="8944" spans="1:13" x14ac:dyDescent="0.4">
      <c r="A8944" s="51"/>
      <c r="B8944" s="52">
        <v>8926</v>
      </c>
      <c r="C8944" s="52">
        <v>0</v>
      </c>
      <c r="D8944" s="52">
        <v>0</v>
      </c>
      <c r="E8944" s="52">
        <v>0</v>
      </c>
      <c r="F8944" s="52">
        <v>0</v>
      </c>
      <c r="G8944" s="52">
        <v>0</v>
      </c>
      <c r="H8944" s="52">
        <v>0</v>
      </c>
      <c r="I8944" s="52">
        <v>0</v>
      </c>
      <c r="J8944" s="52">
        <v>0</v>
      </c>
      <c r="K8944" s="52">
        <v>0</v>
      </c>
      <c r="L8944" s="52">
        <v>9332722.9625143781</v>
      </c>
      <c r="M8944" s="53">
        <v>9332722.9625143781</v>
      </c>
    </row>
    <row r="8945" spans="1:13" x14ac:dyDescent="0.4">
      <c r="A8945" s="54"/>
      <c r="B8945" s="55">
        <v>8927</v>
      </c>
      <c r="C8945" s="55">
        <v>0</v>
      </c>
      <c r="D8945" s="55">
        <v>7959049.2352013374</v>
      </c>
      <c r="E8945" s="55">
        <v>0</v>
      </c>
      <c r="F8945" s="55">
        <v>9194669.7358820848</v>
      </c>
      <c r="G8945" s="55">
        <v>0</v>
      </c>
      <c r="H8945" s="55">
        <v>0</v>
      </c>
      <c r="I8945" s="55">
        <v>0</v>
      </c>
      <c r="J8945" s="55">
        <v>0</v>
      </c>
      <c r="K8945" s="55">
        <v>0</v>
      </c>
      <c r="L8945" s="55">
        <v>0</v>
      </c>
      <c r="M8945" s="56">
        <v>17153718.971083421</v>
      </c>
    </row>
    <row r="8946" spans="1:13" x14ac:dyDescent="0.4">
      <c r="A8946" s="51"/>
      <c r="B8946" s="52">
        <v>8928</v>
      </c>
      <c r="C8946" s="52">
        <v>6938735.9017001558</v>
      </c>
      <c r="D8946" s="52">
        <v>0</v>
      </c>
      <c r="E8946" s="52">
        <v>0</v>
      </c>
      <c r="F8946" s="52">
        <v>0</v>
      </c>
      <c r="G8946" s="52">
        <v>0</v>
      </c>
      <c r="H8946" s="52">
        <v>0</v>
      </c>
      <c r="I8946" s="52">
        <v>0</v>
      </c>
      <c r="J8946" s="52">
        <v>0</v>
      </c>
      <c r="K8946" s="52">
        <v>0</v>
      </c>
      <c r="L8946" s="52">
        <v>0</v>
      </c>
      <c r="M8946" s="53">
        <v>6938735.9017001558</v>
      </c>
    </row>
    <row r="8947" spans="1:13" x14ac:dyDescent="0.4">
      <c r="A8947" s="54"/>
      <c r="B8947" s="55">
        <v>8929</v>
      </c>
      <c r="C8947" s="55">
        <v>0</v>
      </c>
      <c r="D8947" s="55">
        <v>0</v>
      </c>
      <c r="E8947" s="55">
        <v>0</v>
      </c>
      <c r="F8947" s="55">
        <v>0</v>
      </c>
      <c r="G8947" s="55">
        <v>11169915.906150158</v>
      </c>
      <c r="H8947" s="55">
        <v>0</v>
      </c>
      <c r="I8947" s="55">
        <v>0</v>
      </c>
      <c r="J8947" s="55">
        <v>0</v>
      </c>
      <c r="K8947" s="55">
        <v>0</v>
      </c>
      <c r="L8947" s="55">
        <v>0</v>
      </c>
      <c r="M8947" s="56">
        <v>11169915.906150158</v>
      </c>
    </row>
    <row r="8948" spans="1:13" x14ac:dyDescent="0.4">
      <c r="A8948" s="51"/>
      <c r="B8948" s="52">
        <v>8930</v>
      </c>
      <c r="C8948" s="52">
        <v>9662071.9901062865</v>
      </c>
      <c r="D8948" s="52">
        <v>0</v>
      </c>
      <c r="E8948" s="52">
        <v>0</v>
      </c>
      <c r="F8948" s="52">
        <v>0</v>
      </c>
      <c r="G8948" s="52">
        <v>0</v>
      </c>
      <c r="H8948" s="52">
        <v>7757929.8997011054</v>
      </c>
      <c r="I8948" s="52">
        <v>0</v>
      </c>
      <c r="J8948" s="52">
        <v>0</v>
      </c>
      <c r="K8948" s="52">
        <v>0</v>
      </c>
      <c r="L8948" s="52">
        <v>0</v>
      </c>
      <c r="M8948" s="53">
        <v>17420001.889807392</v>
      </c>
    </row>
    <row r="8949" spans="1:13" x14ac:dyDescent="0.4">
      <c r="A8949" s="54"/>
      <c r="B8949" s="55">
        <v>8931</v>
      </c>
      <c r="C8949" s="55">
        <v>0</v>
      </c>
      <c r="D8949" s="55">
        <v>0</v>
      </c>
      <c r="E8949" s="55">
        <v>0</v>
      </c>
      <c r="F8949" s="55">
        <v>5886390.8621079037</v>
      </c>
      <c r="G8949" s="55">
        <v>0</v>
      </c>
      <c r="H8949" s="55">
        <v>0</v>
      </c>
      <c r="I8949" s="55">
        <v>6075472.6997565301</v>
      </c>
      <c r="J8949" s="55">
        <v>0</v>
      </c>
      <c r="K8949" s="55">
        <v>0</v>
      </c>
      <c r="L8949" s="55">
        <v>0</v>
      </c>
      <c r="M8949" s="56">
        <v>11961863.561864434</v>
      </c>
    </row>
    <row r="8950" spans="1:13" x14ac:dyDescent="0.4">
      <c r="A8950" s="51"/>
      <c r="B8950" s="52">
        <v>8932</v>
      </c>
      <c r="C8950" s="52">
        <v>0</v>
      </c>
      <c r="D8950" s="52">
        <v>0</v>
      </c>
      <c r="E8950" s="52">
        <v>0</v>
      </c>
      <c r="F8950" s="52">
        <v>6146420.6138714701</v>
      </c>
      <c r="G8950" s="52">
        <v>0</v>
      </c>
      <c r="H8950" s="52">
        <v>0</v>
      </c>
      <c r="I8950" s="52">
        <v>0</v>
      </c>
      <c r="J8950" s="52">
        <v>55763614.277058445</v>
      </c>
      <c r="K8950" s="52">
        <v>0</v>
      </c>
      <c r="L8950" s="52">
        <v>0</v>
      </c>
      <c r="M8950" s="53">
        <v>6146420.6138714701</v>
      </c>
    </row>
    <row r="8951" spans="1:13" x14ac:dyDescent="0.4">
      <c r="A8951" s="54"/>
      <c r="B8951" s="55">
        <v>8933</v>
      </c>
      <c r="C8951" s="55">
        <v>0</v>
      </c>
      <c r="D8951" s="55">
        <v>0</v>
      </c>
      <c r="E8951" s="55">
        <v>0</v>
      </c>
      <c r="F8951" s="55">
        <v>0</v>
      </c>
      <c r="G8951" s="55">
        <v>0</v>
      </c>
      <c r="H8951" s="55">
        <v>0</v>
      </c>
      <c r="I8951" s="55">
        <v>6426108.6819970086</v>
      </c>
      <c r="J8951" s="55">
        <v>0</v>
      </c>
      <c r="K8951" s="55">
        <v>0</v>
      </c>
      <c r="L8951" s="55">
        <v>0</v>
      </c>
      <c r="M8951" s="56">
        <v>6426108.6819970086</v>
      </c>
    </row>
    <row r="8952" spans="1:13" x14ac:dyDescent="0.4">
      <c r="A8952" s="51"/>
      <c r="B8952" s="52">
        <v>8934</v>
      </c>
      <c r="C8952" s="52">
        <v>0</v>
      </c>
      <c r="D8952" s="52">
        <v>0</v>
      </c>
      <c r="E8952" s="52">
        <v>0</v>
      </c>
      <c r="F8952" s="52">
        <v>0</v>
      </c>
      <c r="G8952" s="52">
        <v>0</v>
      </c>
      <c r="H8952" s="52">
        <v>0</v>
      </c>
      <c r="I8952" s="52">
        <v>0</v>
      </c>
      <c r="J8952" s="52">
        <v>0</v>
      </c>
      <c r="K8952" s="52">
        <v>55846896.781264946</v>
      </c>
      <c r="L8952" s="52">
        <v>0</v>
      </c>
      <c r="M8952" s="53">
        <v>55846896.781264946</v>
      </c>
    </row>
    <row r="8953" spans="1:13" x14ac:dyDescent="0.4">
      <c r="A8953" s="54"/>
      <c r="B8953" s="55">
        <v>8935</v>
      </c>
      <c r="C8953" s="55">
        <v>0</v>
      </c>
      <c r="D8953" s="55">
        <v>6224109.0257451292</v>
      </c>
      <c r="E8953" s="55">
        <v>0</v>
      </c>
      <c r="F8953" s="55">
        <v>0</v>
      </c>
      <c r="G8953" s="55">
        <v>0</v>
      </c>
      <c r="H8953" s="55">
        <v>0</v>
      </c>
      <c r="I8953" s="55">
        <v>0</v>
      </c>
      <c r="J8953" s="55">
        <v>0</v>
      </c>
      <c r="K8953" s="55">
        <v>69811075.790831506</v>
      </c>
      <c r="L8953" s="55">
        <v>0</v>
      </c>
      <c r="M8953" s="56">
        <v>76035184.81657663</v>
      </c>
    </row>
    <row r="8954" spans="1:13" x14ac:dyDescent="0.4">
      <c r="A8954" s="51"/>
      <c r="B8954" s="52">
        <v>8936</v>
      </c>
      <c r="C8954" s="52">
        <v>0</v>
      </c>
      <c r="D8954" s="52">
        <v>5873827.1293988572</v>
      </c>
      <c r="E8954" s="52">
        <v>0</v>
      </c>
      <c r="F8954" s="52">
        <v>0</v>
      </c>
      <c r="G8954" s="52">
        <v>0</v>
      </c>
      <c r="H8954" s="52">
        <v>0</v>
      </c>
      <c r="I8954" s="52">
        <v>0</v>
      </c>
      <c r="J8954" s="52">
        <v>0</v>
      </c>
      <c r="K8954" s="52">
        <v>0</v>
      </c>
      <c r="L8954" s="52">
        <v>0</v>
      </c>
      <c r="M8954" s="53">
        <v>5873827.1293988572</v>
      </c>
    </row>
    <row r="8955" spans="1:13" x14ac:dyDescent="0.4">
      <c r="A8955" s="54"/>
      <c r="B8955" s="55">
        <v>8937</v>
      </c>
      <c r="C8955" s="55">
        <v>0</v>
      </c>
      <c r="D8955" s="55">
        <v>0</v>
      </c>
      <c r="E8955" s="55">
        <v>0</v>
      </c>
      <c r="F8955" s="55">
        <v>0</v>
      </c>
      <c r="G8955" s="55">
        <v>0</v>
      </c>
      <c r="H8955" s="55">
        <v>0</v>
      </c>
      <c r="I8955" s="55">
        <v>0</v>
      </c>
      <c r="J8955" s="55">
        <v>0</v>
      </c>
      <c r="K8955" s="55">
        <v>3003833733.5354891</v>
      </c>
      <c r="L8955" s="55">
        <v>0</v>
      </c>
      <c r="M8955" s="56">
        <v>3003833733.5354891</v>
      </c>
    </row>
    <row r="8956" spans="1:13" x14ac:dyDescent="0.4">
      <c r="A8956" s="51"/>
      <c r="B8956" s="52">
        <v>8938</v>
      </c>
      <c r="C8956" s="52">
        <v>0</v>
      </c>
      <c r="D8956" s="52">
        <v>0</v>
      </c>
      <c r="E8956" s="52">
        <v>0</v>
      </c>
      <c r="F8956" s="52">
        <v>0</v>
      </c>
      <c r="G8956" s="52">
        <v>0</v>
      </c>
      <c r="H8956" s="52">
        <v>0</v>
      </c>
      <c r="I8956" s="52">
        <v>0</v>
      </c>
      <c r="J8956" s="52">
        <v>0</v>
      </c>
      <c r="K8956" s="52">
        <v>0</v>
      </c>
      <c r="L8956" s="52">
        <v>0</v>
      </c>
      <c r="M8956" s="53">
        <v>0</v>
      </c>
    </row>
    <row r="8957" spans="1:13" x14ac:dyDescent="0.4">
      <c r="A8957" s="54"/>
      <c r="B8957" s="55">
        <v>8939</v>
      </c>
      <c r="C8957" s="55">
        <v>0</v>
      </c>
      <c r="D8957" s="55">
        <v>0</v>
      </c>
      <c r="E8957" s="55">
        <v>0</v>
      </c>
      <c r="F8957" s="55">
        <v>0</v>
      </c>
      <c r="G8957" s="55">
        <v>7721390.4377561472</v>
      </c>
      <c r="H8957" s="55">
        <v>0</v>
      </c>
      <c r="I8957" s="55">
        <v>8634132.6450647134</v>
      </c>
      <c r="J8957" s="55">
        <v>0</v>
      </c>
      <c r="K8957" s="55">
        <v>0</v>
      </c>
      <c r="L8957" s="55">
        <v>0</v>
      </c>
      <c r="M8957" s="56">
        <v>23405149.61009331</v>
      </c>
    </row>
    <row r="8958" spans="1:13" x14ac:dyDescent="0.4">
      <c r="A8958" s="51"/>
      <c r="B8958" s="52">
        <v>8940</v>
      </c>
      <c r="C8958" s="52">
        <v>25646445.962851733</v>
      </c>
      <c r="D8958" s="52">
        <v>0</v>
      </c>
      <c r="E8958" s="52">
        <v>0</v>
      </c>
      <c r="F8958" s="52">
        <v>0</v>
      </c>
      <c r="G8958" s="52">
        <v>30943787.040737785</v>
      </c>
      <c r="H8958" s="52">
        <v>31470461.412221242</v>
      </c>
      <c r="I8958" s="52">
        <v>0</v>
      </c>
      <c r="J8958" s="52">
        <v>0</v>
      </c>
      <c r="K8958" s="52">
        <v>0</v>
      </c>
      <c r="L8958" s="52">
        <v>0</v>
      </c>
      <c r="M8958" s="53">
        <v>88060694.415810764</v>
      </c>
    </row>
    <row r="8959" spans="1:13" x14ac:dyDescent="0.4">
      <c r="A8959" s="54"/>
      <c r="B8959" s="55">
        <v>8941</v>
      </c>
      <c r="C8959" s="55">
        <v>5861577.0779434163</v>
      </c>
      <c r="D8959" s="55">
        <v>0</v>
      </c>
      <c r="E8959" s="55">
        <v>0</v>
      </c>
      <c r="F8959" s="55">
        <v>0</v>
      </c>
      <c r="G8959" s="55">
        <v>0</v>
      </c>
      <c r="H8959" s="55">
        <v>0</v>
      </c>
      <c r="I8959" s="55">
        <v>0</v>
      </c>
      <c r="J8959" s="55">
        <v>0</v>
      </c>
      <c r="K8959" s="55">
        <v>0</v>
      </c>
      <c r="L8959" s="55">
        <v>0</v>
      </c>
      <c r="M8959" s="56">
        <v>5861577.0779434163</v>
      </c>
    </row>
    <row r="8960" spans="1:13" x14ac:dyDescent="0.4">
      <c r="A8960" s="51"/>
      <c r="B8960" s="52">
        <v>8942</v>
      </c>
      <c r="C8960" s="52">
        <v>6260890.4500041008</v>
      </c>
      <c r="D8960" s="52">
        <v>6130429.3397892471</v>
      </c>
      <c r="E8960" s="52">
        <v>0</v>
      </c>
      <c r="F8960" s="52">
        <v>0</v>
      </c>
      <c r="G8960" s="52">
        <v>0</v>
      </c>
      <c r="H8960" s="52">
        <v>0</v>
      </c>
      <c r="I8960" s="52">
        <v>0</v>
      </c>
      <c r="J8960" s="52">
        <v>0</v>
      </c>
      <c r="K8960" s="52">
        <v>31104511.776902787</v>
      </c>
      <c r="L8960" s="52">
        <v>0</v>
      </c>
      <c r="M8960" s="53">
        <v>43495831.566696137</v>
      </c>
    </row>
    <row r="8961" spans="1:13" x14ac:dyDescent="0.4">
      <c r="A8961" s="54"/>
      <c r="B8961" s="55">
        <v>8943</v>
      </c>
      <c r="C8961" s="55">
        <v>51858365.268369734</v>
      </c>
      <c r="D8961" s="55">
        <v>0</v>
      </c>
      <c r="E8961" s="55">
        <v>0</v>
      </c>
      <c r="F8961" s="55">
        <v>0</v>
      </c>
      <c r="G8961" s="55">
        <v>0</v>
      </c>
      <c r="H8961" s="55">
        <v>0</v>
      </c>
      <c r="I8961" s="55">
        <v>0</v>
      </c>
      <c r="J8961" s="55">
        <v>0</v>
      </c>
      <c r="K8961" s="55">
        <v>0</v>
      </c>
      <c r="L8961" s="55">
        <v>0</v>
      </c>
      <c r="M8961" s="56">
        <v>51858365.268369734</v>
      </c>
    </row>
    <row r="8962" spans="1:13" x14ac:dyDescent="0.4">
      <c r="A8962" s="51"/>
      <c r="B8962" s="52">
        <v>8944</v>
      </c>
      <c r="C8962" s="52">
        <v>0</v>
      </c>
      <c r="D8962" s="52">
        <v>0</v>
      </c>
      <c r="E8962" s="52">
        <v>0</v>
      </c>
      <c r="F8962" s="52">
        <v>0</v>
      </c>
      <c r="G8962" s="52">
        <v>0</v>
      </c>
      <c r="H8962" s="52">
        <v>0</v>
      </c>
      <c r="I8962" s="52">
        <v>0</v>
      </c>
      <c r="J8962" s="52">
        <v>0</v>
      </c>
      <c r="K8962" s="52">
        <v>0</v>
      </c>
      <c r="L8962" s="52">
        <v>0</v>
      </c>
      <c r="M8962" s="53">
        <v>0</v>
      </c>
    </row>
    <row r="8963" spans="1:13" x14ac:dyDescent="0.4">
      <c r="A8963" s="54"/>
      <c r="B8963" s="55">
        <v>8945</v>
      </c>
      <c r="C8963" s="55">
        <v>0</v>
      </c>
      <c r="D8963" s="55">
        <v>0</v>
      </c>
      <c r="E8963" s="55">
        <v>0</v>
      </c>
      <c r="F8963" s="55">
        <v>0</v>
      </c>
      <c r="G8963" s="55">
        <v>0</v>
      </c>
      <c r="H8963" s="55">
        <v>0</v>
      </c>
      <c r="I8963" s="55">
        <v>0</v>
      </c>
      <c r="J8963" s="55">
        <v>0</v>
      </c>
      <c r="K8963" s="55">
        <v>0</v>
      </c>
      <c r="L8963" s="55">
        <v>0</v>
      </c>
      <c r="M8963" s="56">
        <v>0</v>
      </c>
    </row>
    <row r="8964" spans="1:13" x14ac:dyDescent="0.4">
      <c r="A8964" s="51"/>
      <c r="B8964" s="52">
        <v>8946</v>
      </c>
      <c r="C8964" s="52">
        <v>0</v>
      </c>
      <c r="D8964" s="52">
        <v>0</v>
      </c>
      <c r="E8964" s="52">
        <v>0</v>
      </c>
      <c r="F8964" s="52">
        <v>0</v>
      </c>
      <c r="G8964" s="52">
        <v>0</v>
      </c>
      <c r="H8964" s="52">
        <v>0</v>
      </c>
      <c r="I8964" s="52">
        <v>0</v>
      </c>
      <c r="J8964" s="52">
        <v>0</v>
      </c>
      <c r="K8964" s="52">
        <v>0</v>
      </c>
      <c r="L8964" s="52">
        <v>0</v>
      </c>
      <c r="M8964" s="53">
        <v>0</v>
      </c>
    </row>
    <row r="8965" spans="1:13" x14ac:dyDescent="0.4">
      <c r="A8965" s="54"/>
      <c r="B8965" s="55">
        <v>8947</v>
      </c>
      <c r="C8965" s="55">
        <v>0</v>
      </c>
      <c r="D8965" s="55">
        <v>0</v>
      </c>
      <c r="E8965" s="55">
        <v>0</v>
      </c>
      <c r="F8965" s="55">
        <v>0</v>
      </c>
      <c r="G8965" s="55">
        <v>0</v>
      </c>
      <c r="H8965" s="55">
        <v>0</v>
      </c>
      <c r="I8965" s="55">
        <v>0</v>
      </c>
      <c r="J8965" s="55">
        <v>0</v>
      </c>
      <c r="K8965" s="55">
        <v>7518316.4623229299</v>
      </c>
      <c r="L8965" s="55">
        <v>0</v>
      </c>
      <c r="M8965" s="56">
        <v>7518316.4623229299</v>
      </c>
    </row>
    <row r="8966" spans="1:13" x14ac:dyDescent="0.4">
      <c r="A8966" s="51"/>
      <c r="B8966" s="52">
        <v>8948</v>
      </c>
      <c r="C8966" s="52">
        <v>0</v>
      </c>
      <c r="D8966" s="52">
        <v>6097221.0987776415</v>
      </c>
      <c r="E8966" s="52">
        <v>0</v>
      </c>
      <c r="F8966" s="52">
        <v>0</v>
      </c>
      <c r="G8966" s="52">
        <v>0</v>
      </c>
      <c r="H8966" s="52">
        <v>0</v>
      </c>
      <c r="I8966" s="52">
        <v>0</v>
      </c>
      <c r="J8966" s="52">
        <v>0</v>
      </c>
      <c r="K8966" s="52">
        <v>0</v>
      </c>
      <c r="L8966" s="52">
        <v>0</v>
      </c>
      <c r="M8966" s="53">
        <v>6097221.0987776415</v>
      </c>
    </row>
    <row r="8967" spans="1:13" x14ac:dyDescent="0.4">
      <c r="A8967" s="54"/>
      <c r="B8967" s="55">
        <v>8949</v>
      </c>
      <c r="C8967" s="55">
        <v>0</v>
      </c>
      <c r="D8967" s="55">
        <v>0</v>
      </c>
      <c r="E8967" s="55">
        <v>0</v>
      </c>
      <c r="F8967" s="55">
        <v>0</v>
      </c>
      <c r="G8967" s="55">
        <v>0</v>
      </c>
      <c r="H8967" s="55">
        <v>13408869.214043904</v>
      </c>
      <c r="I8967" s="55">
        <v>0</v>
      </c>
      <c r="J8967" s="55">
        <v>0</v>
      </c>
      <c r="K8967" s="55">
        <v>40993390.785888225</v>
      </c>
      <c r="L8967" s="55">
        <v>0</v>
      </c>
      <c r="M8967" s="56">
        <v>54402259.999932125</v>
      </c>
    </row>
    <row r="8968" spans="1:13" x14ac:dyDescent="0.4">
      <c r="A8968" s="51"/>
      <c r="B8968" s="52">
        <v>8950</v>
      </c>
      <c r="C8968" s="52">
        <v>0</v>
      </c>
      <c r="D8968" s="52">
        <v>0</v>
      </c>
      <c r="E8968" s="52">
        <v>0</v>
      </c>
      <c r="F8968" s="52">
        <v>0</v>
      </c>
      <c r="G8968" s="52">
        <v>0</v>
      </c>
      <c r="H8968" s="52">
        <v>0</v>
      </c>
      <c r="I8968" s="52">
        <v>0</v>
      </c>
      <c r="J8968" s="52">
        <v>0</v>
      </c>
      <c r="K8968" s="52">
        <v>0</v>
      </c>
      <c r="L8968" s="52">
        <v>0</v>
      </c>
      <c r="M8968" s="53">
        <v>0</v>
      </c>
    </row>
    <row r="8969" spans="1:13" x14ac:dyDescent="0.4">
      <c r="A8969" s="54"/>
      <c r="B8969" s="55">
        <v>8951</v>
      </c>
      <c r="C8969" s="55">
        <v>0</v>
      </c>
      <c r="D8969" s="55">
        <v>0</v>
      </c>
      <c r="E8969" s="55">
        <v>9565705.267080076</v>
      </c>
      <c r="F8969" s="55">
        <v>6829211.3853397826</v>
      </c>
      <c r="G8969" s="55">
        <v>0</v>
      </c>
      <c r="H8969" s="55">
        <v>0</v>
      </c>
      <c r="I8969" s="55">
        <v>0</v>
      </c>
      <c r="J8969" s="55">
        <v>0</v>
      </c>
      <c r="K8969" s="55">
        <v>0</v>
      </c>
      <c r="L8969" s="55">
        <v>6147777.343559185</v>
      </c>
      <c r="M8969" s="56">
        <v>22542693.995979041</v>
      </c>
    </row>
    <row r="8970" spans="1:13" x14ac:dyDescent="0.4">
      <c r="A8970" s="51"/>
      <c r="B8970" s="52">
        <v>8952</v>
      </c>
      <c r="C8970" s="52">
        <v>145804074.1759783</v>
      </c>
      <c r="D8970" s="52">
        <v>0</v>
      </c>
      <c r="E8970" s="52">
        <v>0</v>
      </c>
      <c r="F8970" s="52">
        <v>0</v>
      </c>
      <c r="G8970" s="52">
        <v>0</v>
      </c>
      <c r="H8970" s="52">
        <v>43269901.816922285</v>
      </c>
      <c r="I8970" s="52">
        <v>0</v>
      </c>
      <c r="J8970" s="52">
        <v>13023810.561996335</v>
      </c>
      <c r="K8970" s="52">
        <v>0</v>
      </c>
      <c r="L8970" s="52">
        <v>0</v>
      </c>
      <c r="M8970" s="53">
        <v>206497699.35671985</v>
      </c>
    </row>
    <row r="8971" spans="1:13" x14ac:dyDescent="0.4">
      <c r="A8971" s="54"/>
      <c r="B8971" s="55">
        <v>8953</v>
      </c>
      <c r="C8971" s="55">
        <v>0</v>
      </c>
      <c r="D8971" s="55">
        <v>15049748.313833104</v>
      </c>
      <c r="E8971" s="55">
        <v>0</v>
      </c>
      <c r="F8971" s="55">
        <v>0</v>
      </c>
      <c r="G8971" s="55">
        <v>6414174.8318372481</v>
      </c>
      <c r="H8971" s="55">
        <v>0</v>
      </c>
      <c r="I8971" s="55">
        <v>7211278.9545842847</v>
      </c>
      <c r="J8971" s="55">
        <v>0</v>
      </c>
      <c r="K8971" s="55">
        <v>6058674.3501317948</v>
      </c>
      <c r="L8971" s="55">
        <v>0</v>
      </c>
      <c r="M8971" s="56">
        <v>41695077.899738707</v>
      </c>
    </row>
    <row r="8972" spans="1:13" x14ac:dyDescent="0.4">
      <c r="A8972" s="51"/>
      <c r="B8972" s="52">
        <v>8954</v>
      </c>
      <c r="C8972" s="52">
        <v>0</v>
      </c>
      <c r="D8972" s="52">
        <v>0</v>
      </c>
      <c r="E8972" s="52">
        <v>0</v>
      </c>
      <c r="F8972" s="52">
        <v>0</v>
      </c>
      <c r="G8972" s="52">
        <v>0</v>
      </c>
      <c r="H8972" s="52">
        <v>0</v>
      </c>
      <c r="I8972" s="52">
        <v>0</v>
      </c>
      <c r="J8972" s="52">
        <v>0</v>
      </c>
      <c r="K8972" s="52">
        <v>0</v>
      </c>
      <c r="L8972" s="52">
        <v>0</v>
      </c>
      <c r="M8972" s="53">
        <v>0</v>
      </c>
    </row>
    <row r="8973" spans="1:13" x14ac:dyDescent="0.4">
      <c r="A8973" s="54"/>
      <c r="B8973" s="55">
        <v>8955</v>
      </c>
      <c r="C8973" s="55">
        <v>0</v>
      </c>
      <c r="D8973" s="55">
        <v>0</v>
      </c>
      <c r="E8973" s="55">
        <v>0</v>
      </c>
      <c r="F8973" s="55">
        <v>0</v>
      </c>
      <c r="G8973" s="55">
        <v>0</v>
      </c>
      <c r="H8973" s="55">
        <v>0</v>
      </c>
      <c r="I8973" s="55">
        <v>0</v>
      </c>
      <c r="J8973" s="55">
        <v>0</v>
      </c>
      <c r="K8973" s="55">
        <v>16760204.74949</v>
      </c>
      <c r="L8973" s="55">
        <v>0</v>
      </c>
      <c r="M8973" s="56">
        <v>16760204.74949</v>
      </c>
    </row>
    <row r="8974" spans="1:13" x14ac:dyDescent="0.4">
      <c r="A8974" s="51"/>
      <c r="B8974" s="52">
        <v>8956</v>
      </c>
      <c r="C8974" s="52">
        <v>6787347.5434538126</v>
      </c>
      <c r="D8974" s="52">
        <v>0</v>
      </c>
      <c r="E8974" s="52">
        <v>21571256.846056748</v>
      </c>
      <c r="F8974" s="52">
        <v>44127255.319800764</v>
      </c>
      <c r="G8974" s="52">
        <v>0</v>
      </c>
      <c r="H8974" s="52">
        <v>0</v>
      </c>
      <c r="I8974" s="52">
        <v>0</v>
      </c>
      <c r="J8974" s="52">
        <v>0</v>
      </c>
      <c r="K8974" s="52">
        <v>0</v>
      </c>
      <c r="L8974" s="52">
        <v>0</v>
      </c>
      <c r="M8974" s="53">
        <v>72485859.709311321</v>
      </c>
    </row>
    <row r="8975" spans="1:13" x14ac:dyDescent="0.4">
      <c r="A8975" s="54"/>
      <c r="B8975" s="55">
        <v>8957</v>
      </c>
      <c r="C8975" s="55">
        <v>0</v>
      </c>
      <c r="D8975" s="55">
        <v>0</v>
      </c>
      <c r="E8975" s="55">
        <v>0</v>
      </c>
      <c r="F8975" s="55">
        <v>0</v>
      </c>
      <c r="G8975" s="55">
        <v>0</v>
      </c>
      <c r="H8975" s="55">
        <v>0</v>
      </c>
      <c r="I8975" s="55">
        <v>0</v>
      </c>
      <c r="J8975" s="55">
        <v>0</v>
      </c>
      <c r="K8975" s="55">
        <v>0</v>
      </c>
      <c r="L8975" s="55">
        <v>0</v>
      </c>
      <c r="M8975" s="56">
        <v>0</v>
      </c>
    </row>
    <row r="8976" spans="1:13" x14ac:dyDescent="0.4">
      <c r="A8976" s="51"/>
      <c r="B8976" s="52">
        <v>8958</v>
      </c>
      <c r="C8976" s="52">
        <v>0</v>
      </c>
      <c r="D8976" s="52">
        <v>0</v>
      </c>
      <c r="E8976" s="52">
        <v>0</v>
      </c>
      <c r="F8976" s="52">
        <v>0</v>
      </c>
      <c r="G8976" s="52">
        <v>0</v>
      </c>
      <c r="H8976" s="52">
        <v>0</v>
      </c>
      <c r="I8976" s="52">
        <v>0</v>
      </c>
      <c r="J8976" s="52">
        <v>0</v>
      </c>
      <c r="K8976" s="52">
        <v>12857223.19674449</v>
      </c>
      <c r="L8976" s="52">
        <v>0</v>
      </c>
      <c r="M8976" s="53">
        <v>12857223.19674449</v>
      </c>
    </row>
    <row r="8977" spans="1:13" x14ac:dyDescent="0.4">
      <c r="A8977" s="54"/>
      <c r="B8977" s="55">
        <v>8959</v>
      </c>
      <c r="C8977" s="55">
        <v>0</v>
      </c>
      <c r="D8977" s="55">
        <v>0</v>
      </c>
      <c r="E8977" s="55">
        <v>36588667.979275517</v>
      </c>
      <c r="F8977" s="55">
        <v>0</v>
      </c>
      <c r="G8977" s="55">
        <v>0</v>
      </c>
      <c r="H8977" s="55">
        <v>0</v>
      </c>
      <c r="I8977" s="55">
        <v>0</v>
      </c>
      <c r="J8977" s="55">
        <v>0</v>
      </c>
      <c r="K8977" s="55">
        <v>0</v>
      </c>
      <c r="L8977" s="55">
        <v>0</v>
      </c>
      <c r="M8977" s="56">
        <v>36588667.979275517</v>
      </c>
    </row>
    <row r="8978" spans="1:13" x14ac:dyDescent="0.4">
      <c r="A8978" s="51"/>
      <c r="B8978" s="52">
        <v>8960</v>
      </c>
      <c r="C8978" s="52">
        <v>0</v>
      </c>
      <c r="D8978" s="52">
        <v>0</v>
      </c>
      <c r="E8978" s="52">
        <v>8621259.472952053</v>
      </c>
      <c r="F8978" s="52">
        <v>0</v>
      </c>
      <c r="G8978" s="52">
        <v>0</v>
      </c>
      <c r="H8978" s="52">
        <v>0</v>
      </c>
      <c r="I8978" s="52">
        <v>0</v>
      </c>
      <c r="J8978" s="52">
        <v>0</v>
      </c>
      <c r="K8978" s="52">
        <v>0</v>
      </c>
      <c r="L8978" s="52">
        <v>0</v>
      </c>
      <c r="M8978" s="53">
        <v>8621259.472952053</v>
      </c>
    </row>
    <row r="8979" spans="1:13" x14ac:dyDescent="0.4">
      <c r="A8979" s="54"/>
      <c r="B8979" s="55">
        <v>8961</v>
      </c>
      <c r="C8979" s="55">
        <v>0</v>
      </c>
      <c r="D8979" s="55">
        <v>0</v>
      </c>
      <c r="E8979" s="55">
        <v>0</v>
      </c>
      <c r="F8979" s="55">
        <v>0</v>
      </c>
      <c r="G8979" s="55">
        <v>0</v>
      </c>
      <c r="H8979" s="55">
        <v>0</v>
      </c>
      <c r="I8979" s="55">
        <v>23995310.93430908</v>
      </c>
      <c r="J8979" s="55">
        <v>0</v>
      </c>
      <c r="K8979" s="55">
        <v>0</v>
      </c>
      <c r="L8979" s="55">
        <v>0</v>
      </c>
      <c r="M8979" s="56">
        <v>23995310.93430908</v>
      </c>
    </row>
    <row r="8980" spans="1:13" x14ac:dyDescent="0.4">
      <c r="A8980" s="51"/>
      <c r="B8980" s="52">
        <v>8962</v>
      </c>
      <c r="C8980" s="52">
        <v>0</v>
      </c>
      <c r="D8980" s="52">
        <v>0</v>
      </c>
      <c r="E8980" s="52">
        <v>0</v>
      </c>
      <c r="F8980" s="52">
        <v>0</v>
      </c>
      <c r="G8980" s="52">
        <v>0</v>
      </c>
      <c r="H8980" s="52">
        <v>0</v>
      </c>
      <c r="I8980" s="52">
        <v>0</v>
      </c>
      <c r="J8980" s="52">
        <v>0</v>
      </c>
      <c r="K8980" s="52">
        <v>0</v>
      </c>
      <c r="L8980" s="52">
        <v>0</v>
      </c>
      <c r="M8980" s="53">
        <v>0</v>
      </c>
    </row>
    <row r="8981" spans="1:13" x14ac:dyDescent="0.4">
      <c r="A8981" s="54"/>
      <c r="B8981" s="55">
        <v>8963</v>
      </c>
      <c r="C8981" s="55">
        <v>0</v>
      </c>
      <c r="D8981" s="55">
        <v>0</v>
      </c>
      <c r="E8981" s="55">
        <v>0</v>
      </c>
      <c r="F8981" s="55">
        <v>0</v>
      </c>
      <c r="G8981" s="55">
        <v>0</v>
      </c>
      <c r="H8981" s="55">
        <v>0</v>
      </c>
      <c r="I8981" s="55">
        <v>0</v>
      </c>
      <c r="J8981" s="55">
        <v>0</v>
      </c>
      <c r="K8981" s="55">
        <v>0</v>
      </c>
      <c r="L8981" s="55">
        <v>0</v>
      </c>
      <c r="M8981" s="56">
        <v>0</v>
      </c>
    </row>
    <row r="8982" spans="1:13" x14ac:dyDescent="0.4">
      <c r="A8982" s="51"/>
      <c r="B8982" s="52">
        <v>8964</v>
      </c>
      <c r="C8982" s="52">
        <v>0</v>
      </c>
      <c r="D8982" s="52">
        <v>8706552.7087916788</v>
      </c>
      <c r="E8982" s="52">
        <v>0</v>
      </c>
      <c r="F8982" s="52">
        <v>0</v>
      </c>
      <c r="G8982" s="52">
        <v>0</v>
      </c>
      <c r="H8982" s="52">
        <v>0</v>
      </c>
      <c r="I8982" s="52">
        <v>0</v>
      </c>
      <c r="J8982" s="52">
        <v>0</v>
      </c>
      <c r="K8982" s="52">
        <v>0</v>
      </c>
      <c r="L8982" s="52">
        <v>0</v>
      </c>
      <c r="M8982" s="53">
        <v>8706552.7087916788</v>
      </c>
    </row>
    <row r="8983" spans="1:13" x14ac:dyDescent="0.4">
      <c r="A8983" s="54"/>
      <c r="B8983" s="55">
        <v>8965</v>
      </c>
      <c r="C8983" s="55">
        <v>0</v>
      </c>
      <c r="D8983" s="55">
        <v>0</v>
      </c>
      <c r="E8983" s="55">
        <v>0</v>
      </c>
      <c r="F8983" s="55">
        <v>0</v>
      </c>
      <c r="G8983" s="55">
        <v>0</v>
      </c>
      <c r="H8983" s="55">
        <v>0</v>
      </c>
      <c r="I8983" s="55">
        <v>0</v>
      </c>
      <c r="J8983" s="55">
        <v>0</v>
      </c>
      <c r="K8983" s="55">
        <v>0</v>
      </c>
      <c r="L8983" s="55">
        <v>0</v>
      </c>
      <c r="M8983" s="56">
        <v>0</v>
      </c>
    </row>
    <row r="8984" spans="1:13" x14ac:dyDescent="0.4">
      <c r="A8984" s="51"/>
      <c r="B8984" s="52">
        <v>8966</v>
      </c>
      <c r="C8984" s="52">
        <v>0</v>
      </c>
      <c r="D8984" s="52">
        <v>0</v>
      </c>
      <c r="E8984" s="52">
        <v>111443052.23038854</v>
      </c>
      <c r="F8984" s="52">
        <v>0</v>
      </c>
      <c r="G8984" s="52">
        <v>0</v>
      </c>
      <c r="H8984" s="52">
        <v>26959682.64595345</v>
      </c>
      <c r="I8984" s="52">
        <v>0</v>
      </c>
      <c r="J8984" s="52">
        <v>0</v>
      </c>
      <c r="K8984" s="52">
        <v>0</v>
      </c>
      <c r="L8984" s="52">
        <v>0</v>
      </c>
      <c r="M8984" s="53">
        <v>138402734.876342</v>
      </c>
    </row>
    <row r="8985" spans="1:13" x14ac:dyDescent="0.4">
      <c r="A8985" s="54"/>
      <c r="B8985" s="55">
        <v>8967</v>
      </c>
      <c r="C8985" s="55">
        <v>0</v>
      </c>
      <c r="D8985" s="55">
        <v>0</v>
      </c>
      <c r="E8985" s="55">
        <v>0</v>
      </c>
      <c r="F8985" s="55">
        <v>0</v>
      </c>
      <c r="G8985" s="55">
        <v>0</v>
      </c>
      <c r="H8985" s="55">
        <v>0</v>
      </c>
      <c r="I8985" s="55">
        <v>8308355.1156875445</v>
      </c>
      <c r="J8985" s="55">
        <v>0</v>
      </c>
      <c r="K8985" s="55">
        <v>0</v>
      </c>
      <c r="L8985" s="55">
        <v>0</v>
      </c>
      <c r="M8985" s="56">
        <v>8308355.1156875445</v>
      </c>
    </row>
    <row r="8986" spans="1:13" x14ac:dyDescent="0.4">
      <c r="A8986" s="51"/>
      <c r="B8986" s="52">
        <v>8968</v>
      </c>
      <c r="C8986" s="52">
        <v>7480303.9339595325</v>
      </c>
      <c r="D8986" s="52">
        <v>0</v>
      </c>
      <c r="E8986" s="52">
        <v>0</v>
      </c>
      <c r="F8986" s="52">
        <v>0</v>
      </c>
      <c r="G8986" s="52">
        <v>0</v>
      </c>
      <c r="H8986" s="52">
        <v>0</v>
      </c>
      <c r="I8986" s="52">
        <v>8076790.3991773101</v>
      </c>
      <c r="J8986" s="52">
        <v>0</v>
      </c>
      <c r="K8986" s="52">
        <v>0</v>
      </c>
      <c r="L8986" s="52">
        <v>0</v>
      </c>
      <c r="M8986" s="53">
        <v>23874724.173517928</v>
      </c>
    </row>
    <row r="8987" spans="1:13" x14ac:dyDescent="0.4">
      <c r="A8987" s="54"/>
      <c r="B8987" s="55">
        <v>8969</v>
      </c>
      <c r="C8987" s="55">
        <v>0</v>
      </c>
      <c r="D8987" s="55">
        <v>0</v>
      </c>
      <c r="E8987" s="55">
        <v>0</v>
      </c>
      <c r="F8987" s="55">
        <v>0</v>
      </c>
      <c r="G8987" s="55">
        <v>0</v>
      </c>
      <c r="H8987" s="55">
        <v>0</v>
      </c>
      <c r="I8987" s="55">
        <v>0</v>
      </c>
      <c r="J8987" s="55">
        <v>0</v>
      </c>
      <c r="K8987" s="55">
        <v>62402774.278680161</v>
      </c>
      <c r="L8987" s="55">
        <v>0</v>
      </c>
      <c r="M8987" s="56">
        <v>62402774.278680161</v>
      </c>
    </row>
    <row r="8988" spans="1:13" x14ac:dyDescent="0.4">
      <c r="A8988" s="51"/>
      <c r="B8988" s="52">
        <v>8970</v>
      </c>
      <c r="C8988" s="52">
        <v>0</v>
      </c>
      <c r="D8988" s="52">
        <v>0</v>
      </c>
      <c r="E8988" s="52">
        <v>0</v>
      </c>
      <c r="F8988" s="52">
        <v>0</v>
      </c>
      <c r="G8988" s="52">
        <v>0</v>
      </c>
      <c r="H8988" s="52">
        <v>0</v>
      </c>
      <c r="I8988" s="52">
        <v>10704551.258374268</v>
      </c>
      <c r="J8988" s="52">
        <v>0</v>
      </c>
      <c r="K8988" s="52">
        <v>11031437.778872345</v>
      </c>
      <c r="L8988" s="52">
        <v>0</v>
      </c>
      <c r="M8988" s="53">
        <v>21735989.037246611</v>
      </c>
    </row>
    <row r="8989" spans="1:13" x14ac:dyDescent="0.4">
      <c r="A8989" s="54"/>
      <c r="B8989" s="55">
        <v>8971</v>
      </c>
      <c r="C8989" s="55">
        <v>0</v>
      </c>
      <c r="D8989" s="55">
        <v>0</v>
      </c>
      <c r="E8989" s="55">
        <v>0</v>
      </c>
      <c r="F8989" s="55">
        <v>25852194.507406849</v>
      </c>
      <c r="G8989" s="55">
        <v>0</v>
      </c>
      <c r="H8989" s="55">
        <v>0</v>
      </c>
      <c r="I8989" s="55">
        <v>7472270.8565864274</v>
      </c>
      <c r="J8989" s="55">
        <v>7933843.6738564447</v>
      </c>
      <c r="K8989" s="55">
        <v>0</v>
      </c>
      <c r="L8989" s="55">
        <v>0</v>
      </c>
      <c r="M8989" s="56">
        <v>33324465.363993272</v>
      </c>
    </row>
    <row r="8990" spans="1:13" x14ac:dyDescent="0.4">
      <c r="A8990" s="51"/>
      <c r="B8990" s="52">
        <v>8972</v>
      </c>
      <c r="C8990" s="52">
        <v>0</v>
      </c>
      <c r="D8990" s="52">
        <v>0</v>
      </c>
      <c r="E8990" s="52">
        <v>10019914.893250318</v>
      </c>
      <c r="F8990" s="52">
        <v>0</v>
      </c>
      <c r="G8990" s="52">
        <v>0</v>
      </c>
      <c r="H8990" s="52">
        <v>0</v>
      </c>
      <c r="I8990" s="52">
        <v>0</v>
      </c>
      <c r="J8990" s="52">
        <v>0</v>
      </c>
      <c r="K8990" s="52">
        <v>0</v>
      </c>
      <c r="L8990" s="52">
        <v>0</v>
      </c>
      <c r="M8990" s="53">
        <v>10019914.893250318</v>
      </c>
    </row>
    <row r="8991" spans="1:13" x14ac:dyDescent="0.4">
      <c r="A8991" s="54"/>
      <c r="B8991" s="55">
        <v>8973</v>
      </c>
      <c r="C8991" s="55">
        <v>0</v>
      </c>
      <c r="D8991" s="55">
        <v>0</v>
      </c>
      <c r="E8991" s="55">
        <v>0</v>
      </c>
      <c r="F8991" s="55">
        <v>0</v>
      </c>
      <c r="G8991" s="55">
        <v>0</v>
      </c>
      <c r="H8991" s="55">
        <v>0</v>
      </c>
      <c r="I8991" s="55">
        <v>0</v>
      </c>
      <c r="J8991" s="55">
        <v>0</v>
      </c>
      <c r="K8991" s="55">
        <v>0</v>
      </c>
      <c r="L8991" s="55">
        <v>0</v>
      </c>
      <c r="M8991" s="56">
        <v>0</v>
      </c>
    </row>
    <row r="8992" spans="1:13" x14ac:dyDescent="0.4">
      <c r="A8992" s="51"/>
      <c r="B8992" s="52">
        <v>8974</v>
      </c>
      <c r="C8992" s="52">
        <v>0</v>
      </c>
      <c r="D8992" s="52">
        <v>0</v>
      </c>
      <c r="E8992" s="52">
        <v>7230517.8214989612</v>
      </c>
      <c r="F8992" s="52">
        <v>0</v>
      </c>
      <c r="G8992" s="52">
        <v>0</v>
      </c>
      <c r="H8992" s="52">
        <v>0</v>
      </c>
      <c r="I8992" s="52">
        <v>0</v>
      </c>
      <c r="J8992" s="52">
        <v>0</v>
      </c>
      <c r="K8992" s="52">
        <v>0</v>
      </c>
      <c r="L8992" s="52">
        <v>0</v>
      </c>
      <c r="M8992" s="53">
        <v>7230517.8214989612</v>
      </c>
    </row>
    <row r="8993" spans="1:13" x14ac:dyDescent="0.4">
      <c r="A8993" s="54"/>
      <c r="B8993" s="55">
        <v>8975</v>
      </c>
      <c r="C8993" s="55">
        <v>0</v>
      </c>
      <c r="D8993" s="55">
        <v>48285182.402840301</v>
      </c>
      <c r="E8993" s="55">
        <v>0</v>
      </c>
      <c r="F8993" s="55">
        <v>0</v>
      </c>
      <c r="G8993" s="55">
        <v>0</v>
      </c>
      <c r="H8993" s="55">
        <v>0</v>
      </c>
      <c r="I8993" s="55">
        <v>13135223.238427397</v>
      </c>
      <c r="J8993" s="55">
        <v>0</v>
      </c>
      <c r="K8993" s="55">
        <v>0</v>
      </c>
      <c r="L8993" s="55">
        <v>0</v>
      </c>
      <c r="M8993" s="56">
        <v>61420405.641267695</v>
      </c>
    </row>
    <row r="8994" spans="1:13" x14ac:dyDescent="0.4">
      <c r="A8994" s="51"/>
      <c r="B8994" s="52">
        <v>8976</v>
      </c>
      <c r="C8994" s="52">
        <v>0</v>
      </c>
      <c r="D8994" s="52">
        <v>0</v>
      </c>
      <c r="E8994" s="52">
        <v>0</v>
      </c>
      <c r="F8994" s="52">
        <v>7340690.2248409167</v>
      </c>
      <c r="G8994" s="52">
        <v>16970247.652048547</v>
      </c>
      <c r="H8994" s="52">
        <v>0</v>
      </c>
      <c r="I8994" s="52">
        <v>0</v>
      </c>
      <c r="J8994" s="52">
        <v>0</v>
      </c>
      <c r="K8994" s="52">
        <v>0</v>
      </c>
      <c r="L8994" s="52">
        <v>0</v>
      </c>
      <c r="M8994" s="53">
        <v>24310937.876889464</v>
      </c>
    </row>
    <row r="8995" spans="1:13" x14ac:dyDescent="0.4">
      <c r="A8995" s="54"/>
      <c r="B8995" s="55">
        <v>8977</v>
      </c>
      <c r="C8995" s="55">
        <v>0</v>
      </c>
      <c r="D8995" s="55">
        <v>0</v>
      </c>
      <c r="E8995" s="55">
        <v>0</v>
      </c>
      <c r="F8995" s="55">
        <v>0</v>
      </c>
      <c r="G8995" s="55">
        <v>0</v>
      </c>
      <c r="H8995" s="55">
        <v>0</v>
      </c>
      <c r="I8995" s="55">
        <v>0</v>
      </c>
      <c r="J8995" s="55">
        <v>0</v>
      </c>
      <c r="K8995" s="55">
        <v>9579066.4098771457</v>
      </c>
      <c r="L8995" s="55">
        <v>0</v>
      </c>
      <c r="M8995" s="56">
        <v>9579066.4098771457</v>
      </c>
    </row>
    <row r="8996" spans="1:13" x14ac:dyDescent="0.4">
      <c r="A8996" s="51"/>
      <c r="B8996" s="52">
        <v>8978</v>
      </c>
      <c r="C8996" s="52">
        <v>0</v>
      </c>
      <c r="D8996" s="52">
        <v>0</v>
      </c>
      <c r="E8996" s="52">
        <v>0</v>
      </c>
      <c r="F8996" s="52">
        <v>5753057.3465189002</v>
      </c>
      <c r="G8996" s="52">
        <v>0</v>
      </c>
      <c r="H8996" s="52">
        <v>0</v>
      </c>
      <c r="I8996" s="52">
        <v>0</v>
      </c>
      <c r="J8996" s="52">
        <v>12321665.899721531</v>
      </c>
      <c r="K8996" s="52">
        <v>0</v>
      </c>
      <c r="L8996" s="52">
        <v>0</v>
      </c>
      <c r="M8996" s="53">
        <v>5753057.3465189002</v>
      </c>
    </row>
    <row r="8997" spans="1:13" x14ac:dyDescent="0.4">
      <c r="A8997" s="54"/>
      <c r="B8997" s="55">
        <v>8979</v>
      </c>
      <c r="C8997" s="55">
        <v>0</v>
      </c>
      <c r="D8997" s="55">
        <v>11988985.956374848</v>
      </c>
      <c r="E8997" s="55">
        <v>0</v>
      </c>
      <c r="F8997" s="55">
        <v>55319720.128512621</v>
      </c>
      <c r="G8997" s="55">
        <v>0</v>
      </c>
      <c r="H8997" s="55">
        <v>0</v>
      </c>
      <c r="I8997" s="55">
        <v>0</v>
      </c>
      <c r="J8997" s="55">
        <v>0</v>
      </c>
      <c r="K8997" s="55">
        <v>0</v>
      </c>
      <c r="L8997" s="55">
        <v>0</v>
      </c>
      <c r="M8997" s="56">
        <v>67308706.084887475</v>
      </c>
    </row>
    <row r="8998" spans="1:13" x14ac:dyDescent="0.4">
      <c r="A8998" s="51"/>
      <c r="B8998" s="52">
        <v>8980</v>
      </c>
      <c r="C8998" s="52">
        <v>0</v>
      </c>
      <c r="D8998" s="52">
        <v>24400323.123066936</v>
      </c>
      <c r="E8998" s="52">
        <v>0</v>
      </c>
      <c r="F8998" s="52">
        <v>0</v>
      </c>
      <c r="G8998" s="52">
        <v>0</v>
      </c>
      <c r="H8998" s="52">
        <v>0</v>
      </c>
      <c r="I8998" s="52">
        <v>0</v>
      </c>
      <c r="J8998" s="52">
        <v>0</v>
      </c>
      <c r="K8998" s="52">
        <v>0</v>
      </c>
      <c r="L8998" s="52">
        <v>0</v>
      </c>
      <c r="M8998" s="53">
        <v>24400323.123066936</v>
      </c>
    </row>
    <row r="8999" spans="1:13" x14ac:dyDescent="0.4">
      <c r="A8999" s="54"/>
      <c r="B8999" s="55">
        <v>8981</v>
      </c>
      <c r="C8999" s="55">
        <v>0</v>
      </c>
      <c r="D8999" s="55">
        <v>0</v>
      </c>
      <c r="E8999" s="55">
        <v>0</v>
      </c>
      <c r="F8999" s="55">
        <v>0</v>
      </c>
      <c r="G8999" s="55">
        <v>69005327.705343887</v>
      </c>
      <c r="H8999" s="55">
        <v>0</v>
      </c>
      <c r="I8999" s="55">
        <v>0</v>
      </c>
      <c r="J8999" s="55">
        <v>6482486.4672356248</v>
      </c>
      <c r="K8999" s="55">
        <v>0</v>
      </c>
      <c r="L8999" s="55">
        <v>0</v>
      </c>
      <c r="M8999" s="56">
        <v>69005327.705343887</v>
      </c>
    </row>
    <row r="9000" spans="1:13" x14ac:dyDescent="0.4">
      <c r="A9000" s="51"/>
      <c r="B9000" s="52">
        <v>8982</v>
      </c>
      <c r="C9000" s="52">
        <v>0</v>
      </c>
      <c r="D9000" s="52">
        <v>0</v>
      </c>
      <c r="E9000" s="52">
        <v>0</v>
      </c>
      <c r="F9000" s="52">
        <v>0</v>
      </c>
      <c r="G9000" s="52">
        <v>0</v>
      </c>
      <c r="H9000" s="52">
        <v>110835012.0299274</v>
      </c>
      <c r="I9000" s="52">
        <v>0</v>
      </c>
      <c r="J9000" s="52">
        <v>22034603.594762951</v>
      </c>
      <c r="K9000" s="52">
        <v>350364570.86503053</v>
      </c>
      <c r="L9000" s="52">
        <v>0</v>
      </c>
      <c r="M9000" s="53">
        <v>461199582.8949579</v>
      </c>
    </row>
    <row r="9001" spans="1:13" x14ac:dyDescent="0.4">
      <c r="A9001" s="54"/>
      <c r="B9001" s="55">
        <v>8983</v>
      </c>
      <c r="C9001" s="55">
        <v>0</v>
      </c>
      <c r="D9001" s="55">
        <v>0</v>
      </c>
      <c r="E9001" s="55">
        <v>0</v>
      </c>
      <c r="F9001" s="55">
        <v>0</v>
      </c>
      <c r="G9001" s="55">
        <v>0</v>
      </c>
      <c r="H9001" s="55">
        <v>0</v>
      </c>
      <c r="I9001" s="55">
        <v>0</v>
      </c>
      <c r="J9001" s="55">
        <v>0</v>
      </c>
      <c r="K9001" s="55">
        <v>0</v>
      </c>
      <c r="L9001" s="55">
        <v>0</v>
      </c>
      <c r="M9001" s="56">
        <v>7698887.7774652848</v>
      </c>
    </row>
    <row r="9002" spans="1:13" x14ac:dyDescent="0.4">
      <c r="A9002" s="51"/>
      <c r="B9002" s="52">
        <v>8984</v>
      </c>
      <c r="C9002" s="52">
        <v>147994985.56478581</v>
      </c>
      <c r="D9002" s="52">
        <v>0</v>
      </c>
      <c r="E9002" s="52">
        <v>0</v>
      </c>
      <c r="F9002" s="52">
        <v>0</v>
      </c>
      <c r="G9002" s="52">
        <v>10133081.873554356</v>
      </c>
      <c r="H9002" s="52">
        <v>0</v>
      </c>
      <c r="I9002" s="52">
        <v>0</v>
      </c>
      <c r="J9002" s="52">
        <v>0</v>
      </c>
      <c r="K9002" s="52">
        <v>0</v>
      </c>
      <c r="L9002" s="52">
        <v>0</v>
      </c>
      <c r="M9002" s="53">
        <v>158128067.43834016</v>
      </c>
    </row>
    <row r="9003" spans="1:13" x14ac:dyDescent="0.4">
      <c r="A9003" s="54"/>
      <c r="B9003" s="55">
        <v>8985</v>
      </c>
      <c r="C9003" s="55">
        <v>0</v>
      </c>
      <c r="D9003" s="55">
        <v>0</v>
      </c>
      <c r="E9003" s="55">
        <v>0</v>
      </c>
      <c r="F9003" s="55">
        <v>0</v>
      </c>
      <c r="G9003" s="55">
        <v>0</v>
      </c>
      <c r="H9003" s="55">
        <v>8179946.4761519628</v>
      </c>
      <c r="I9003" s="55">
        <v>0</v>
      </c>
      <c r="J9003" s="55">
        <v>0</v>
      </c>
      <c r="K9003" s="55">
        <v>0</v>
      </c>
      <c r="L9003" s="55">
        <v>0</v>
      </c>
      <c r="M9003" s="56">
        <v>8179946.4761519628</v>
      </c>
    </row>
    <row r="9004" spans="1:13" x14ac:dyDescent="0.4">
      <c r="A9004" s="51"/>
      <c r="B9004" s="52">
        <v>8986</v>
      </c>
      <c r="C9004" s="52">
        <v>0</v>
      </c>
      <c r="D9004" s="52">
        <v>0</v>
      </c>
      <c r="E9004" s="52">
        <v>0</v>
      </c>
      <c r="F9004" s="52">
        <v>0</v>
      </c>
      <c r="G9004" s="52">
        <v>0</v>
      </c>
      <c r="H9004" s="52">
        <v>0</v>
      </c>
      <c r="I9004" s="52">
        <v>0</v>
      </c>
      <c r="J9004" s="52">
        <v>0</v>
      </c>
      <c r="K9004" s="52">
        <v>0</v>
      </c>
      <c r="L9004" s="52">
        <v>7967690.1220664941</v>
      </c>
      <c r="M9004" s="53">
        <v>7967690.1220664941</v>
      </c>
    </row>
    <row r="9005" spans="1:13" x14ac:dyDescent="0.4">
      <c r="A9005" s="54"/>
      <c r="B9005" s="55">
        <v>8987</v>
      </c>
      <c r="C9005" s="55">
        <v>8518520.0807469971</v>
      </c>
      <c r="D9005" s="55">
        <v>0</v>
      </c>
      <c r="E9005" s="55">
        <v>0</v>
      </c>
      <c r="F9005" s="55">
        <v>0</v>
      </c>
      <c r="G9005" s="55">
        <v>0</v>
      </c>
      <c r="H9005" s="55">
        <v>0</v>
      </c>
      <c r="I9005" s="55">
        <v>9807266.4761676863</v>
      </c>
      <c r="J9005" s="55">
        <v>0</v>
      </c>
      <c r="K9005" s="55">
        <v>0</v>
      </c>
      <c r="L9005" s="55">
        <v>0</v>
      </c>
      <c r="M9005" s="56">
        <v>145216767.59504294</v>
      </c>
    </row>
    <row r="9006" spans="1:13" x14ac:dyDescent="0.4">
      <c r="A9006" s="51"/>
      <c r="B9006" s="52">
        <v>8988</v>
      </c>
      <c r="C9006" s="52">
        <v>0</v>
      </c>
      <c r="D9006" s="52">
        <v>0</v>
      </c>
      <c r="E9006" s="52">
        <v>0</v>
      </c>
      <c r="F9006" s="52">
        <v>0</v>
      </c>
      <c r="G9006" s="52">
        <v>8747004.1859374046</v>
      </c>
      <c r="H9006" s="52">
        <v>0</v>
      </c>
      <c r="I9006" s="52">
        <v>0</v>
      </c>
      <c r="J9006" s="52">
        <v>0</v>
      </c>
      <c r="K9006" s="52">
        <v>0</v>
      </c>
      <c r="L9006" s="52">
        <v>0</v>
      </c>
      <c r="M9006" s="53">
        <v>8747004.1859374046</v>
      </c>
    </row>
    <row r="9007" spans="1:13" x14ac:dyDescent="0.4">
      <c r="A9007" s="54"/>
      <c r="B9007" s="55">
        <v>8989</v>
      </c>
      <c r="C9007" s="55">
        <v>0</v>
      </c>
      <c r="D9007" s="55">
        <v>0</v>
      </c>
      <c r="E9007" s="55">
        <v>0</v>
      </c>
      <c r="F9007" s="55">
        <v>0</v>
      </c>
      <c r="G9007" s="55">
        <v>0</v>
      </c>
      <c r="H9007" s="55">
        <v>0</v>
      </c>
      <c r="I9007" s="55">
        <v>0</v>
      </c>
      <c r="J9007" s="55">
        <v>0</v>
      </c>
      <c r="K9007" s="55">
        <v>0</v>
      </c>
      <c r="L9007" s="55">
        <v>0</v>
      </c>
      <c r="M9007" s="56">
        <v>0</v>
      </c>
    </row>
    <row r="9008" spans="1:13" x14ac:dyDescent="0.4">
      <c r="A9008" s="51"/>
      <c r="B9008" s="52">
        <v>8990</v>
      </c>
      <c r="C9008" s="52">
        <v>0</v>
      </c>
      <c r="D9008" s="52">
        <v>0</v>
      </c>
      <c r="E9008" s="52">
        <v>6449572.3829739429</v>
      </c>
      <c r="F9008" s="52">
        <v>0</v>
      </c>
      <c r="G9008" s="52">
        <v>0</v>
      </c>
      <c r="H9008" s="52">
        <v>0</v>
      </c>
      <c r="I9008" s="52">
        <v>0</v>
      </c>
      <c r="J9008" s="52">
        <v>0</v>
      </c>
      <c r="K9008" s="52">
        <v>0</v>
      </c>
      <c r="L9008" s="52">
        <v>0</v>
      </c>
      <c r="M9008" s="53">
        <v>22785889.548274409</v>
      </c>
    </row>
    <row r="9009" spans="1:13" x14ac:dyDescent="0.4">
      <c r="A9009" s="54"/>
      <c r="B9009" s="55">
        <v>8991</v>
      </c>
      <c r="C9009" s="55">
        <v>0</v>
      </c>
      <c r="D9009" s="55">
        <v>0</v>
      </c>
      <c r="E9009" s="55">
        <v>0</v>
      </c>
      <c r="F9009" s="55">
        <v>0</v>
      </c>
      <c r="G9009" s="55">
        <v>0</v>
      </c>
      <c r="H9009" s="55">
        <v>0</v>
      </c>
      <c r="I9009" s="55">
        <v>0</v>
      </c>
      <c r="J9009" s="55">
        <v>0</v>
      </c>
      <c r="K9009" s="55">
        <v>6435321.337553178</v>
      </c>
      <c r="L9009" s="55">
        <v>0</v>
      </c>
      <c r="M9009" s="56">
        <v>6435321.337553178</v>
      </c>
    </row>
    <row r="9010" spans="1:13" x14ac:dyDescent="0.4">
      <c r="A9010" s="51"/>
      <c r="B9010" s="52">
        <v>8992</v>
      </c>
      <c r="C9010" s="52">
        <v>0</v>
      </c>
      <c r="D9010" s="52">
        <v>0</v>
      </c>
      <c r="E9010" s="52">
        <v>0</v>
      </c>
      <c r="F9010" s="52">
        <v>0</v>
      </c>
      <c r="G9010" s="52">
        <v>0</v>
      </c>
      <c r="H9010" s="52">
        <v>0</v>
      </c>
      <c r="I9010" s="52">
        <v>0</v>
      </c>
      <c r="J9010" s="52">
        <v>0</v>
      </c>
      <c r="K9010" s="52">
        <v>0</v>
      </c>
      <c r="L9010" s="52">
        <v>0</v>
      </c>
      <c r="M9010" s="53">
        <v>0</v>
      </c>
    </row>
    <row r="9011" spans="1:13" x14ac:dyDescent="0.4">
      <c r="A9011" s="54"/>
      <c r="B9011" s="55">
        <v>8993</v>
      </c>
      <c r="C9011" s="55">
        <v>0</v>
      </c>
      <c r="D9011" s="55">
        <v>0</v>
      </c>
      <c r="E9011" s="55">
        <v>0</v>
      </c>
      <c r="F9011" s="55">
        <v>0</v>
      </c>
      <c r="G9011" s="55">
        <v>0</v>
      </c>
      <c r="H9011" s="55">
        <v>0</v>
      </c>
      <c r="I9011" s="55">
        <v>0</v>
      </c>
      <c r="J9011" s="55">
        <v>0</v>
      </c>
      <c r="K9011" s="55">
        <v>0</v>
      </c>
      <c r="L9011" s="55">
        <v>0</v>
      </c>
      <c r="M9011" s="56">
        <v>0</v>
      </c>
    </row>
    <row r="9012" spans="1:13" x14ac:dyDescent="0.4">
      <c r="A9012" s="51"/>
      <c r="B9012" s="52">
        <v>8994</v>
      </c>
      <c r="C9012" s="52">
        <v>0</v>
      </c>
      <c r="D9012" s="52">
        <v>0</v>
      </c>
      <c r="E9012" s="52">
        <v>0</v>
      </c>
      <c r="F9012" s="52">
        <v>0</v>
      </c>
      <c r="G9012" s="52">
        <v>0</v>
      </c>
      <c r="H9012" s="52">
        <v>6106427.4021821823</v>
      </c>
      <c r="I9012" s="52">
        <v>0</v>
      </c>
      <c r="J9012" s="52">
        <v>0</v>
      </c>
      <c r="K9012" s="52">
        <v>0</v>
      </c>
      <c r="L9012" s="52">
        <v>0</v>
      </c>
      <c r="M9012" s="53">
        <v>6106427.4021821823</v>
      </c>
    </row>
    <row r="9013" spans="1:13" x14ac:dyDescent="0.4">
      <c r="A9013" s="54"/>
      <c r="B9013" s="55">
        <v>8995</v>
      </c>
      <c r="C9013" s="55">
        <v>0</v>
      </c>
      <c r="D9013" s="55">
        <v>0</v>
      </c>
      <c r="E9013" s="55">
        <v>0</v>
      </c>
      <c r="F9013" s="55">
        <v>0</v>
      </c>
      <c r="G9013" s="55">
        <v>0</v>
      </c>
      <c r="H9013" s="55">
        <v>0</v>
      </c>
      <c r="I9013" s="55">
        <v>0</v>
      </c>
      <c r="J9013" s="55">
        <v>0</v>
      </c>
      <c r="K9013" s="55">
        <v>0</v>
      </c>
      <c r="L9013" s="55">
        <v>0</v>
      </c>
      <c r="M9013" s="56">
        <v>0</v>
      </c>
    </row>
    <row r="9014" spans="1:13" x14ac:dyDescent="0.4">
      <c r="A9014" s="51"/>
      <c r="B9014" s="52">
        <v>8996</v>
      </c>
      <c r="C9014" s="52">
        <v>0</v>
      </c>
      <c r="D9014" s="52">
        <v>7953255.467500411</v>
      </c>
      <c r="E9014" s="52">
        <v>0</v>
      </c>
      <c r="F9014" s="52">
        <v>0</v>
      </c>
      <c r="G9014" s="52">
        <v>0</v>
      </c>
      <c r="H9014" s="52">
        <v>0</v>
      </c>
      <c r="I9014" s="52">
        <v>0</v>
      </c>
      <c r="J9014" s="52">
        <v>0</v>
      </c>
      <c r="K9014" s="52">
        <v>9087522.0542105436</v>
      </c>
      <c r="L9014" s="52">
        <v>0</v>
      </c>
      <c r="M9014" s="53">
        <v>82820615.860763222</v>
      </c>
    </row>
    <row r="9015" spans="1:13" x14ac:dyDescent="0.4">
      <c r="A9015" s="54"/>
      <c r="B9015" s="55">
        <v>8997</v>
      </c>
      <c r="C9015" s="55">
        <v>0</v>
      </c>
      <c r="D9015" s="55">
        <v>42928352.490359746</v>
      </c>
      <c r="E9015" s="55">
        <v>0</v>
      </c>
      <c r="F9015" s="55">
        <v>0</v>
      </c>
      <c r="G9015" s="55">
        <v>0</v>
      </c>
      <c r="H9015" s="55">
        <v>0</v>
      </c>
      <c r="I9015" s="55">
        <v>0</v>
      </c>
      <c r="J9015" s="55">
        <v>6029234.3222586215</v>
      </c>
      <c r="K9015" s="55">
        <v>0</v>
      </c>
      <c r="L9015" s="55">
        <v>0</v>
      </c>
      <c r="M9015" s="56">
        <v>42928352.490359746</v>
      </c>
    </row>
    <row r="9016" spans="1:13" x14ac:dyDescent="0.4">
      <c r="A9016" s="51"/>
      <c r="B9016" s="52">
        <v>8998</v>
      </c>
      <c r="C9016" s="52">
        <v>0</v>
      </c>
      <c r="D9016" s="52">
        <v>0</v>
      </c>
      <c r="E9016" s="52">
        <v>0</v>
      </c>
      <c r="F9016" s="52">
        <v>0</v>
      </c>
      <c r="G9016" s="52">
        <v>0</v>
      </c>
      <c r="H9016" s="52">
        <v>0</v>
      </c>
      <c r="I9016" s="52">
        <v>0</v>
      </c>
      <c r="J9016" s="52">
        <v>6406386.4224703126</v>
      </c>
      <c r="K9016" s="52">
        <v>0</v>
      </c>
      <c r="L9016" s="52">
        <v>0</v>
      </c>
      <c r="M9016" s="53">
        <v>0</v>
      </c>
    </row>
    <row r="9017" spans="1:13" x14ac:dyDescent="0.4">
      <c r="A9017" s="54"/>
      <c r="B9017" s="55">
        <v>8999</v>
      </c>
      <c r="C9017" s="55">
        <v>0</v>
      </c>
      <c r="D9017" s="55">
        <v>0</v>
      </c>
      <c r="E9017" s="55">
        <v>0</v>
      </c>
      <c r="F9017" s="55">
        <v>0</v>
      </c>
      <c r="G9017" s="55">
        <v>0</v>
      </c>
      <c r="H9017" s="55">
        <v>0</v>
      </c>
      <c r="I9017" s="55">
        <v>0</v>
      </c>
      <c r="J9017" s="55">
        <v>0</v>
      </c>
      <c r="K9017" s="55">
        <v>0</v>
      </c>
      <c r="L9017" s="55">
        <v>0</v>
      </c>
      <c r="M9017" s="56">
        <v>0</v>
      </c>
    </row>
    <row r="9018" spans="1:13" x14ac:dyDescent="0.4">
      <c r="A9018" s="51"/>
      <c r="B9018" s="52">
        <v>9000</v>
      </c>
      <c r="C9018" s="52">
        <v>0</v>
      </c>
      <c r="D9018" s="52">
        <v>0</v>
      </c>
      <c r="E9018" s="52">
        <v>0</v>
      </c>
      <c r="F9018" s="52">
        <v>0</v>
      </c>
      <c r="G9018" s="52">
        <v>0</v>
      </c>
      <c r="H9018" s="52">
        <v>8218744.1194877997</v>
      </c>
      <c r="I9018" s="52">
        <v>0</v>
      </c>
      <c r="J9018" s="52">
        <v>0</v>
      </c>
      <c r="K9018" s="52">
        <v>0</v>
      </c>
      <c r="L9018" s="52">
        <v>0</v>
      </c>
      <c r="M9018" s="53">
        <v>8218744.1194877997</v>
      </c>
    </row>
    <row r="9019" spans="1:13" x14ac:dyDescent="0.4">
      <c r="A9019" s="54"/>
      <c r="B9019" s="55">
        <v>9001</v>
      </c>
      <c r="C9019" s="55">
        <v>0</v>
      </c>
      <c r="D9019" s="55">
        <v>0</v>
      </c>
      <c r="E9019" s="55">
        <v>0</v>
      </c>
      <c r="F9019" s="55">
        <v>0</v>
      </c>
      <c r="G9019" s="55">
        <v>5838326.3817356471</v>
      </c>
      <c r="H9019" s="55">
        <v>0</v>
      </c>
      <c r="I9019" s="55">
        <v>0</v>
      </c>
      <c r="J9019" s="55">
        <v>13313075.586544652</v>
      </c>
      <c r="K9019" s="55">
        <v>0</v>
      </c>
      <c r="L9019" s="55">
        <v>0</v>
      </c>
      <c r="M9019" s="56">
        <v>5838326.3817356471</v>
      </c>
    </row>
    <row r="9020" spans="1:13" x14ac:dyDescent="0.4">
      <c r="A9020" s="51"/>
      <c r="B9020" s="52">
        <v>9002</v>
      </c>
      <c r="C9020" s="52">
        <v>0</v>
      </c>
      <c r="D9020" s="52">
        <v>0</v>
      </c>
      <c r="E9020" s="52">
        <v>0</v>
      </c>
      <c r="F9020" s="52">
        <v>0</v>
      </c>
      <c r="G9020" s="52">
        <v>0</v>
      </c>
      <c r="H9020" s="52">
        <v>0</v>
      </c>
      <c r="I9020" s="52">
        <v>0</v>
      </c>
      <c r="J9020" s="52">
        <v>0</v>
      </c>
      <c r="K9020" s="52">
        <v>0</v>
      </c>
      <c r="L9020" s="52">
        <v>0</v>
      </c>
      <c r="M9020" s="53">
        <v>0</v>
      </c>
    </row>
    <row r="9021" spans="1:13" x14ac:dyDescent="0.4">
      <c r="A9021" s="54"/>
      <c r="B9021" s="55">
        <v>9003</v>
      </c>
      <c r="C9021" s="55">
        <v>0</v>
      </c>
      <c r="D9021" s="55">
        <v>0</v>
      </c>
      <c r="E9021" s="55">
        <v>0</v>
      </c>
      <c r="F9021" s="55">
        <v>0</v>
      </c>
      <c r="G9021" s="55">
        <v>0</v>
      </c>
      <c r="H9021" s="55">
        <v>0</v>
      </c>
      <c r="I9021" s="55">
        <v>0</v>
      </c>
      <c r="J9021" s="55">
        <v>0</v>
      </c>
      <c r="K9021" s="55">
        <v>0</v>
      </c>
      <c r="L9021" s="55">
        <v>0</v>
      </c>
      <c r="M9021" s="56">
        <v>0</v>
      </c>
    </row>
    <row r="9022" spans="1:13" x14ac:dyDescent="0.4">
      <c r="A9022" s="51"/>
      <c r="B9022" s="52">
        <v>9004</v>
      </c>
      <c r="C9022" s="52">
        <v>0</v>
      </c>
      <c r="D9022" s="52">
        <v>0</v>
      </c>
      <c r="E9022" s="52">
        <v>11090194.998666201</v>
      </c>
      <c r="F9022" s="52">
        <v>0</v>
      </c>
      <c r="G9022" s="52">
        <v>0</v>
      </c>
      <c r="H9022" s="52">
        <v>0</v>
      </c>
      <c r="I9022" s="52">
        <v>0</v>
      </c>
      <c r="J9022" s="52">
        <v>21013247.459092893</v>
      </c>
      <c r="K9022" s="52">
        <v>0</v>
      </c>
      <c r="L9022" s="52">
        <v>0</v>
      </c>
      <c r="M9022" s="53">
        <v>11090194.998666201</v>
      </c>
    </row>
    <row r="9023" spans="1:13" x14ac:dyDescent="0.4">
      <c r="A9023" s="54"/>
      <c r="B9023" s="55">
        <v>9005</v>
      </c>
      <c r="C9023" s="55">
        <v>0</v>
      </c>
      <c r="D9023" s="55">
        <v>7394859.957646627</v>
      </c>
      <c r="E9023" s="55">
        <v>0</v>
      </c>
      <c r="F9023" s="55">
        <v>0</v>
      </c>
      <c r="G9023" s="55">
        <v>0</v>
      </c>
      <c r="H9023" s="55">
        <v>0</v>
      </c>
      <c r="I9023" s="55">
        <v>0</v>
      </c>
      <c r="J9023" s="55">
        <v>0</v>
      </c>
      <c r="K9023" s="55">
        <v>0</v>
      </c>
      <c r="L9023" s="55">
        <v>0</v>
      </c>
      <c r="M9023" s="56">
        <v>7394859.957646627</v>
      </c>
    </row>
    <row r="9024" spans="1:13" x14ac:dyDescent="0.4">
      <c r="A9024" s="51"/>
      <c r="B9024" s="52">
        <v>9006</v>
      </c>
      <c r="C9024" s="52">
        <v>0</v>
      </c>
      <c r="D9024" s="52">
        <v>0</v>
      </c>
      <c r="E9024" s="52">
        <v>0</v>
      </c>
      <c r="F9024" s="52">
        <v>0</v>
      </c>
      <c r="G9024" s="52">
        <v>0</v>
      </c>
      <c r="H9024" s="52">
        <v>0</v>
      </c>
      <c r="I9024" s="52">
        <v>0</v>
      </c>
      <c r="J9024" s="52">
        <v>0</v>
      </c>
      <c r="K9024" s="52">
        <v>0</v>
      </c>
      <c r="L9024" s="52">
        <v>0</v>
      </c>
      <c r="M9024" s="53">
        <v>0</v>
      </c>
    </row>
    <row r="9025" spans="1:13" x14ac:dyDescent="0.4">
      <c r="A9025" s="54"/>
      <c r="B9025" s="55">
        <v>9007</v>
      </c>
      <c r="C9025" s="55">
        <v>0</v>
      </c>
      <c r="D9025" s="55">
        <v>0</v>
      </c>
      <c r="E9025" s="55">
        <v>0</v>
      </c>
      <c r="F9025" s="55">
        <v>0</v>
      </c>
      <c r="G9025" s="55">
        <v>0</v>
      </c>
      <c r="H9025" s="55">
        <v>0</v>
      </c>
      <c r="I9025" s="55">
        <v>0</v>
      </c>
      <c r="J9025" s="55">
        <v>0</v>
      </c>
      <c r="K9025" s="55">
        <v>0</v>
      </c>
      <c r="L9025" s="55">
        <v>0</v>
      </c>
      <c r="M9025" s="56">
        <v>0</v>
      </c>
    </row>
    <row r="9026" spans="1:13" x14ac:dyDescent="0.4">
      <c r="A9026" s="51"/>
      <c r="B9026" s="52">
        <v>9008</v>
      </c>
      <c r="C9026" s="52">
        <v>0</v>
      </c>
      <c r="D9026" s="52">
        <v>0</v>
      </c>
      <c r="E9026" s="52">
        <v>0</v>
      </c>
      <c r="F9026" s="52">
        <v>0</v>
      </c>
      <c r="G9026" s="52">
        <v>28895011.951898623</v>
      </c>
      <c r="H9026" s="52">
        <v>0</v>
      </c>
      <c r="I9026" s="52">
        <v>0</v>
      </c>
      <c r="J9026" s="52">
        <v>6520407.9509901516</v>
      </c>
      <c r="K9026" s="52">
        <v>0</v>
      </c>
      <c r="L9026" s="52">
        <v>0</v>
      </c>
      <c r="M9026" s="53">
        <v>35007639.037571236</v>
      </c>
    </row>
    <row r="9027" spans="1:13" x14ac:dyDescent="0.4">
      <c r="A9027" s="54"/>
      <c r="B9027" s="55">
        <v>9009</v>
      </c>
      <c r="C9027" s="55">
        <v>0</v>
      </c>
      <c r="D9027" s="55">
        <v>0</v>
      </c>
      <c r="E9027" s="55">
        <v>0</v>
      </c>
      <c r="F9027" s="55">
        <v>0</v>
      </c>
      <c r="G9027" s="55">
        <v>0</v>
      </c>
      <c r="H9027" s="55">
        <v>0</v>
      </c>
      <c r="I9027" s="55">
        <v>0</v>
      </c>
      <c r="J9027" s="55">
        <v>0</v>
      </c>
      <c r="K9027" s="55">
        <v>0</v>
      </c>
      <c r="L9027" s="55">
        <v>0</v>
      </c>
      <c r="M9027" s="56">
        <v>0</v>
      </c>
    </row>
    <row r="9028" spans="1:13" x14ac:dyDescent="0.4">
      <c r="A9028" s="51"/>
      <c r="B9028" s="52">
        <v>9010</v>
      </c>
      <c r="C9028" s="52">
        <v>0</v>
      </c>
      <c r="D9028" s="52">
        <v>0</v>
      </c>
      <c r="E9028" s="52">
        <v>0</v>
      </c>
      <c r="F9028" s="52">
        <v>0</v>
      </c>
      <c r="G9028" s="52">
        <v>0</v>
      </c>
      <c r="H9028" s="52">
        <v>0</v>
      </c>
      <c r="I9028" s="52">
        <v>0</v>
      </c>
      <c r="J9028" s="52">
        <v>0</v>
      </c>
      <c r="K9028" s="52">
        <v>0</v>
      </c>
      <c r="L9028" s="52">
        <v>0</v>
      </c>
      <c r="M9028" s="53">
        <v>6338132.9180440763</v>
      </c>
    </row>
    <row r="9029" spans="1:13" x14ac:dyDescent="0.4">
      <c r="A9029" s="54"/>
      <c r="B9029" s="55">
        <v>9011</v>
      </c>
      <c r="C9029" s="55">
        <v>0</v>
      </c>
      <c r="D9029" s="55">
        <v>0</v>
      </c>
      <c r="E9029" s="55">
        <v>0</v>
      </c>
      <c r="F9029" s="55">
        <v>0</v>
      </c>
      <c r="G9029" s="55">
        <v>0</v>
      </c>
      <c r="H9029" s="55">
        <v>0</v>
      </c>
      <c r="I9029" s="55">
        <v>0</v>
      </c>
      <c r="J9029" s="55">
        <v>0</v>
      </c>
      <c r="K9029" s="55">
        <v>0</v>
      </c>
      <c r="L9029" s="55">
        <v>0</v>
      </c>
      <c r="M9029" s="56">
        <v>0</v>
      </c>
    </row>
    <row r="9030" spans="1:13" x14ac:dyDescent="0.4">
      <c r="A9030" s="51"/>
      <c r="B9030" s="52">
        <v>9012</v>
      </c>
      <c r="C9030" s="52">
        <v>0</v>
      </c>
      <c r="D9030" s="52">
        <v>0</v>
      </c>
      <c r="E9030" s="52">
        <v>13608820.035275215</v>
      </c>
      <c r="F9030" s="52">
        <v>0</v>
      </c>
      <c r="G9030" s="52">
        <v>0</v>
      </c>
      <c r="H9030" s="52">
        <v>0</v>
      </c>
      <c r="I9030" s="52">
        <v>0</v>
      </c>
      <c r="J9030" s="52">
        <v>106221139.28491774</v>
      </c>
      <c r="K9030" s="52">
        <v>0</v>
      </c>
      <c r="L9030" s="52">
        <v>0</v>
      </c>
      <c r="M9030" s="53">
        <v>13608820.035275215</v>
      </c>
    </row>
    <row r="9031" spans="1:13" x14ac:dyDescent="0.4">
      <c r="A9031" s="54"/>
      <c r="B9031" s="55">
        <v>9013</v>
      </c>
      <c r="C9031" s="55">
        <v>0</v>
      </c>
      <c r="D9031" s="55">
        <v>12379328.642181275</v>
      </c>
      <c r="E9031" s="55">
        <v>0</v>
      </c>
      <c r="F9031" s="55">
        <v>0</v>
      </c>
      <c r="G9031" s="55">
        <v>0</v>
      </c>
      <c r="H9031" s="55">
        <v>16993584.23409611</v>
      </c>
      <c r="I9031" s="55">
        <v>0</v>
      </c>
      <c r="J9031" s="55">
        <v>0</v>
      </c>
      <c r="K9031" s="55">
        <v>5951825.319862348</v>
      </c>
      <c r="L9031" s="55">
        <v>0</v>
      </c>
      <c r="M9031" s="56">
        <v>35324738.196139738</v>
      </c>
    </row>
    <row r="9032" spans="1:13" x14ac:dyDescent="0.4">
      <c r="A9032" s="51"/>
      <c r="B9032" s="52">
        <v>9014</v>
      </c>
      <c r="C9032" s="52">
        <v>6200223.7538007051</v>
      </c>
      <c r="D9032" s="52">
        <v>0</v>
      </c>
      <c r="E9032" s="52">
        <v>0</v>
      </c>
      <c r="F9032" s="52">
        <v>0</v>
      </c>
      <c r="G9032" s="52">
        <v>0</v>
      </c>
      <c r="H9032" s="52">
        <v>6458787.7412333619</v>
      </c>
      <c r="I9032" s="52">
        <v>0</v>
      </c>
      <c r="J9032" s="52">
        <v>0</v>
      </c>
      <c r="K9032" s="52">
        <v>0</v>
      </c>
      <c r="L9032" s="52">
        <v>0</v>
      </c>
      <c r="M9032" s="53">
        <v>12659011.495034069</v>
      </c>
    </row>
    <row r="9033" spans="1:13" x14ac:dyDescent="0.4">
      <c r="A9033" s="54"/>
      <c r="B9033" s="55">
        <v>9015</v>
      </c>
      <c r="C9033" s="55">
        <v>0</v>
      </c>
      <c r="D9033" s="55">
        <v>10425015.055815076</v>
      </c>
      <c r="E9033" s="55">
        <v>0</v>
      </c>
      <c r="F9033" s="55">
        <v>0</v>
      </c>
      <c r="G9033" s="55">
        <v>0</v>
      </c>
      <c r="H9033" s="55">
        <v>0</v>
      </c>
      <c r="I9033" s="55">
        <v>0</v>
      </c>
      <c r="J9033" s="55">
        <v>0</v>
      </c>
      <c r="K9033" s="55">
        <v>0</v>
      </c>
      <c r="L9033" s="55">
        <v>0</v>
      </c>
      <c r="M9033" s="56">
        <v>10425015.055815076</v>
      </c>
    </row>
    <row r="9034" spans="1:13" x14ac:dyDescent="0.4">
      <c r="A9034" s="51"/>
      <c r="B9034" s="52">
        <v>9016</v>
      </c>
      <c r="C9034" s="52">
        <v>0</v>
      </c>
      <c r="D9034" s="52">
        <v>7997585.1930023748</v>
      </c>
      <c r="E9034" s="52">
        <v>0</v>
      </c>
      <c r="F9034" s="52">
        <v>0</v>
      </c>
      <c r="G9034" s="52">
        <v>7758543.7632704508</v>
      </c>
      <c r="H9034" s="52">
        <v>0</v>
      </c>
      <c r="I9034" s="52">
        <v>0</v>
      </c>
      <c r="J9034" s="52">
        <v>0</v>
      </c>
      <c r="K9034" s="52">
        <v>0</v>
      </c>
      <c r="L9034" s="52">
        <v>0</v>
      </c>
      <c r="M9034" s="53">
        <v>49055238.900762409</v>
      </c>
    </row>
    <row r="9035" spans="1:13" x14ac:dyDescent="0.4">
      <c r="A9035" s="54"/>
      <c r="B9035" s="55">
        <v>9017</v>
      </c>
      <c r="C9035" s="55">
        <v>0</v>
      </c>
      <c r="D9035" s="55">
        <v>0</v>
      </c>
      <c r="E9035" s="55">
        <v>12130028.715660715</v>
      </c>
      <c r="F9035" s="55">
        <v>0</v>
      </c>
      <c r="G9035" s="55">
        <v>0</v>
      </c>
      <c r="H9035" s="55">
        <v>5773240.3484777631</v>
      </c>
      <c r="I9035" s="55">
        <v>0</v>
      </c>
      <c r="J9035" s="55">
        <v>0</v>
      </c>
      <c r="K9035" s="55">
        <v>0</v>
      </c>
      <c r="L9035" s="55">
        <v>0</v>
      </c>
      <c r="M9035" s="56">
        <v>17903269.06413848</v>
      </c>
    </row>
    <row r="9036" spans="1:13" x14ac:dyDescent="0.4">
      <c r="A9036" s="51"/>
      <c r="B9036" s="52">
        <v>9018</v>
      </c>
      <c r="C9036" s="52">
        <v>0</v>
      </c>
      <c r="D9036" s="52">
        <v>12885862.38134579</v>
      </c>
      <c r="E9036" s="52">
        <v>0</v>
      </c>
      <c r="F9036" s="52">
        <v>0</v>
      </c>
      <c r="G9036" s="52">
        <v>0</v>
      </c>
      <c r="H9036" s="52">
        <v>0</v>
      </c>
      <c r="I9036" s="52">
        <v>0</v>
      </c>
      <c r="J9036" s="52">
        <v>0</v>
      </c>
      <c r="K9036" s="52">
        <v>0</v>
      </c>
      <c r="L9036" s="52">
        <v>0</v>
      </c>
      <c r="M9036" s="53">
        <v>12885862.38134579</v>
      </c>
    </row>
    <row r="9037" spans="1:13" x14ac:dyDescent="0.4">
      <c r="A9037" s="54"/>
      <c r="B9037" s="55">
        <v>9019</v>
      </c>
      <c r="C9037" s="55">
        <v>8875412.189153403</v>
      </c>
      <c r="D9037" s="55">
        <v>0</v>
      </c>
      <c r="E9037" s="55">
        <v>0</v>
      </c>
      <c r="F9037" s="55">
        <v>10704538.049490102</v>
      </c>
      <c r="G9037" s="55">
        <v>0</v>
      </c>
      <c r="H9037" s="55">
        <v>0</v>
      </c>
      <c r="I9037" s="55">
        <v>0</v>
      </c>
      <c r="J9037" s="55">
        <v>0</v>
      </c>
      <c r="K9037" s="55">
        <v>0</v>
      </c>
      <c r="L9037" s="55">
        <v>0</v>
      </c>
      <c r="M9037" s="56">
        <v>19579950.238643505</v>
      </c>
    </row>
    <row r="9038" spans="1:13" x14ac:dyDescent="0.4">
      <c r="A9038" s="51"/>
      <c r="B9038" s="52">
        <v>9020</v>
      </c>
      <c r="C9038" s="52">
        <v>0</v>
      </c>
      <c r="D9038" s="52">
        <v>0</v>
      </c>
      <c r="E9038" s="52">
        <v>0</v>
      </c>
      <c r="F9038" s="52">
        <v>0</v>
      </c>
      <c r="G9038" s="52">
        <v>0</v>
      </c>
      <c r="H9038" s="52">
        <v>0</v>
      </c>
      <c r="I9038" s="52">
        <v>0</v>
      </c>
      <c r="J9038" s="52">
        <v>0</v>
      </c>
      <c r="K9038" s="52">
        <v>0</v>
      </c>
      <c r="L9038" s="52">
        <v>410075063.82188201</v>
      </c>
      <c r="M9038" s="53">
        <v>416034427.76772207</v>
      </c>
    </row>
    <row r="9039" spans="1:13" x14ac:dyDescent="0.4">
      <c r="A9039" s="54"/>
      <c r="B9039" s="55">
        <v>9021</v>
      </c>
      <c r="C9039" s="55">
        <v>0</v>
      </c>
      <c r="D9039" s="55">
        <v>0</v>
      </c>
      <c r="E9039" s="55">
        <v>11695287.876779169</v>
      </c>
      <c r="F9039" s="55">
        <v>0</v>
      </c>
      <c r="G9039" s="55">
        <v>0</v>
      </c>
      <c r="H9039" s="55">
        <v>0</v>
      </c>
      <c r="I9039" s="55">
        <v>5963407.9586235154</v>
      </c>
      <c r="J9039" s="55">
        <v>0</v>
      </c>
      <c r="K9039" s="55">
        <v>0</v>
      </c>
      <c r="L9039" s="55">
        <v>0</v>
      </c>
      <c r="M9039" s="56">
        <v>17658695.835402682</v>
      </c>
    </row>
    <row r="9040" spans="1:13" x14ac:dyDescent="0.4">
      <c r="A9040" s="51"/>
      <c r="B9040" s="52">
        <v>9022</v>
      </c>
      <c r="C9040" s="52">
        <v>0</v>
      </c>
      <c r="D9040" s="52">
        <v>0</v>
      </c>
      <c r="E9040" s="52">
        <v>0</v>
      </c>
      <c r="F9040" s="52">
        <v>0</v>
      </c>
      <c r="G9040" s="52">
        <v>0</v>
      </c>
      <c r="H9040" s="52">
        <v>0</v>
      </c>
      <c r="I9040" s="52">
        <v>9294717.0233367402</v>
      </c>
      <c r="J9040" s="52">
        <v>27745726.505641066</v>
      </c>
      <c r="K9040" s="52">
        <v>0</v>
      </c>
      <c r="L9040" s="52">
        <v>0</v>
      </c>
      <c r="M9040" s="53">
        <v>9294717.0233367402</v>
      </c>
    </row>
    <row r="9041" spans="1:13" x14ac:dyDescent="0.4">
      <c r="A9041" s="54"/>
      <c r="B9041" s="55">
        <v>9023</v>
      </c>
      <c r="C9041" s="55">
        <v>0</v>
      </c>
      <c r="D9041" s="55">
        <v>0</v>
      </c>
      <c r="E9041" s="55">
        <v>15519873.86468488</v>
      </c>
      <c r="F9041" s="55">
        <v>0</v>
      </c>
      <c r="G9041" s="55">
        <v>0</v>
      </c>
      <c r="H9041" s="55">
        <v>0</v>
      </c>
      <c r="I9041" s="55">
        <v>0</v>
      </c>
      <c r="J9041" s="55">
        <v>0</v>
      </c>
      <c r="K9041" s="55">
        <v>0</v>
      </c>
      <c r="L9041" s="55">
        <v>0</v>
      </c>
      <c r="M9041" s="56">
        <v>45297666.191199437</v>
      </c>
    </row>
    <row r="9042" spans="1:13" x14ac:dyDescent="0.4">
      <c r="A9042" s="51"/>
      <c r="B9042" s="52">
        <v>9024</v>
      </c>
      <c r="C9042" s="52">
        <v>38537975.479324773</v>
      </c>
      <c r="D9042" s="52">
        <v>0</v>
      </c>
      <c r="E9042" s="52">
        <v>0</v>
      </c>
      <c r="F9042" s="52">
        <v>0</v>
      </c>
      <c r="G9042" s="52">
        <v>0</v>
      </c>
      <c r="H9042" s="52">
        <v>0</v>
      </c>
      <c r="I9042" s="52">
        <v>0</v>
      </c>
      <c r="J9042" s="52">
        <v>0</v>
      </c>
      <c r="K9042" s="52">
        <v>0</v>
      </c>
      <c r="L9042" s="52">
        <v>0</v>
      </c>
      <c r="M9042" s="53">
        <v>38537975.479324773</v>
      </c>
    </row>
    <row r="9043" spans="1:13" x14ac:dyDescent="0.4">
      <c r="A9043" s="54"/>
      <c r="B9043" s="55">
        <v>9025</v>
      </c>
      <c r="C9043" s="55">
        <v>6871637.1483995467</v>
      </c>
      <c r="D9043" s="55">
        <v>6525807.6525250496</v>
      </c>
      <c r="E9043" s="55">
        <v>0</v>
      </c>
      <c r="F9043" s="55">
        <v>0</v>
      </c>
      <c r="G9043" s="55">
        <v>0</v>
      </c>
      <c r="H9043" s="55">
        <v>0</v>
      </c>
      <c r="I9043" s="55">
        <v>24211772.889752369</v>
      </c>
      <c r="J9043" s="55">
        <v>0</v>
      </c>
      <c r="K9043" s="55">
        <v>0</v>
      </c>
      <c r="L9043" s="55">
        <v>0</v>
      </c>
      <c r="M9043" s="56">
        <v>37609217.690676957</v>
      </c>
    </row>
    <row r="9044" spans="1:13" x14ac:dyDescent="0.4">
      <c r="A9044" s="51"/>
      <c r="B9044" s="52">
        <v>9026</v>
      </c>
      <c r="C9044" s="52">
        <v>7748346.3896456705</v>
      </c>
      <c r="D9044" s="52">
        <v>0</v>
      </c>
      <c r="E9044" s="52">
        <v>0</v>
      </c>
      <c r="F9044" s="52">
        <v>0</v>
      </c>
      <c r="G9044" s="52">
        <v>0</v>
      </c>
      <c r="H9044" s="52">
        <v>0</v>
      </c>
      <c r="I9044" s="52">
        <v>0</v>
      </c>
      <c r="J9044" s="52">
        <v>0</v>
      </c>
      <c r="K9044" s="52">
        <v>0</v>
      </c>
      <c r="L9044" s="52">
        <v>0</v>
      </c>
      <c r="M9044" s="53">
        <v>7748346.3896456705</v>
      </c>
    </row>
    <row r="9045" spans="1:13" x14ac:dyDescent="0.4">
      <c r="A9045" s="54"/>
      <c r="B9045" s="55">
        <v>9027</v>
      </c>
      <c r="C9045" s="55">
        <v>0</v>
      </c>
      <c r="D9045" s="55">
        <v>0</v>
      </c>
      <c r="E9045" s="55">
        <v>6109700.2023033444</v>
      </c>
      <c r="F9045" s="55">
        <v>0</v>
      </c>
      <c r="G9045" s="55">
        <v>0</v>
      </c>
      <c r="H9045" s="55">
        <v>0</v>
      </c>
      <c r="I9045" s="55">
        <v>0</v>
      </c>
      <c r="J9045" s="55">
        <v>0</v>
      </c>
      <c r="K9045" s="55">
        <v>0</v>
      </c>
      <c r="L9045" s="55">
        <v>0</v>
      </c>
      <c r="M9045" s="56">
        <v>6109700.2023033444</v>
      </c>
    </row>
    <row r="9046" spans="1:13" x14ac:dyDescent="0.4">
      <c r="A9046" s="51"/>
      <c r="B9046" s="52">
        <v>9028</v>
      </c>
      <c r="C9046" s="52">
        <v>0</v>
      </c>
      <c r="D9046" s="52">
        <v>0</v>
      </c>
      <c r="E9046" s="52">
        <v>0</v>
      </c>
      <c r="F9046" s="52">
        <v>0</v>
      </c>
      <c r="G9046" s="52">
        <v>0</v>
      </c>
      <c r="H9046" s="52">
        <v>0</v>
      </c>
      <c r="I9046" s="52">
        <v>13904790.051454134</v>
      </c>
      <c r="J9046" s="52">
        <v>0</v>
      </c>
      <c r="K9046" s="52">
        <v>0</v>
      </c>
      <c r="L9046" s="52">
        <v>0</v>
      </c>
      <c r="M9046" s="53">
        <v>13904790.051454134</v>
      </c>
    </row>
    <row r="9047" spans="1:13" x14ac:dyDescent="0.4">
      <c r="A9047" s="54"/>
      <c r="B9047" s="55">
        <v>9029</v>
      </c>
      <c r="C9047" s="55">
        <v>32463293.019329704</v>
      </c>
      <c r="D9047" s="55">
        <v>42222739.982066043</v>
      </c>
      <c r="E9047" s="55">
        <v>0</v>
      </c>
      <c r="F9047" s="55">
        <v>0</v>
      </c>
      <c r="G9047" s="55">
        <v>0</v>
      </c>
      <c r="H9047" s="55">
        <v>0</v>
      </c>
      <c r="I9047" s="55">
        <v>0</v>
      </c>
      <c r="J9047" s="55">
        <v>0</v>
      </c>
      <c r="K9047" s="55">
        <v>0</v>
      </c>
      <c r="L9047" s="55">
        <v>0</v>
      </c>
      <c r="M9047" s="56">
        <v>74686033.001395747</v>
      </c>
    </row>
    <row r="9048" spans="1:13" x14ac:dyDescent="0.4">
      <c r="A9048" s="51"/>
      <c r="B9048" s="52">
        <v>9030</v>
      </c>
      <c r="C9048" s="52">
        <v>0</v>
      </c>
      <c r="D9048" s="52">
        <v>0</v>
      </c>
      <c r="E9048" s="52">
        <v>38351271.091907069</v>
      </c>
      <c r="F9048" s="52">
        <v>12226088.271498561</v>
      </c>
      <c r="G9048" s="52">
        <v>0</v>
      </c>
      <c r="H9048" s="52">
        <v>0</v>
      </c>
      <c r="I9048" s="52">
        <v>0</v>
      </c>
      <c r="J9048" s="52">
        <v>0</v>
      </c>
      <c r="K9048" s="52">
        <v>0</v>
      </c>
      <c r="L9048" s="52">
        <v>0</v>
      </c>
      <c r="M9048" s="53">
        <v>50577359.36340563</v>
      </c>
    </row>
    <row r="9049" spans="1:13" x14ac:dyDescent="0.4">
      <c r="A9049" s="54"/>
      <c r="B9049" s="55">
        <v>9031</v>
      </c>
      <c r="C9049" s="55">
        <v>0</v>
      </c>
      <c r="D9049" s="55">
        <v>0</v>
      </c>
      <c r="E9049" s="55">
        <v>0</v>
      </c>
      <c r="F9049" s="55">
        <v>0</v>
      </c>
      <c r="G9049" s="55">
        <v>0</v>
      </c>
      <c r="H9049" s="55">
        <v>0</v>
      </c>
      <c r="I9049" s="55">
        <v>0</v>
      </c>
      <c r="J9049" s="55">
        <v>0</v>
      </c>
      <c r="K9049" s="55">
        <v>0</v>
      </c>
      <c r="L9049" s="55">
        <v>0</v>
      </c>
      <c r="M9049" s="56">
        <v>0</v>
      </c>
    </row>
    <row r="9050" spans="1:13" x14ac:dyDescent="0.4">
      <c r="A9050" s="51"/>
      <c r="B9050" s="52">
        <v>9032</v>
      </c>
      <c r="C9050" s="52">
        <v>0</v>
      </c>
      <c r="D9050" s="52">
        <v>0</v>
      </c>
      <c r="E9050" s="52">
        <v>0</v>
      </c>
      <c r="F9050" s="52">
        <v>0</v>
      </c>
      <c r="G9050" s="52">
        <v>0</v>
      </c>
      <c r="H9050" s="52">
        <v>0</v>
      </c>
      <c r="I9050" s="52">
        <v>0</v>
      </c>
      <c r="J9050" s="52">
        <v>0</v>
      </c>
      <c r="K9050" s="52">
        <v>0</v>
      </c>
      <c r="L9050" s="52">
        <v>0</v>
      </c>
      <c r="M9050" s="53">
        <v>0</v>
      </c>
    </row>
    <row r="9051" spans="1:13" x14ac:dyDescent="0.4">
      <c r="A9051" s="54"/>
      <c r="B9051" s="55">
        <v>9033</v>
      </c>
      <c r="C9051" s="55">
        <v>5887793.984053486</v>
      </c>
      <c r="D9051" s="55">
        <v>0</v>
      </c>
      <c r="E9051" s="55">
        <v>0</v>
      </c>
      <c r="F9051" s="55">
        <v>0</v>
      </c>
      <c r="G9051" s="55">
        <v>0</v>
      </c>
      <c r="H9051" s="55">
        <v>0</v>
      </c>
      <c r="I9051" s="55">
        <v>0</v>
      </c>
      <c r="J9051" s="55">
        <v>0</v>
      </c>
      <c r="K9051" s="55">
        <v>0</v>
      </c>
      <c r="L9051" s="55">
        <v>0</v>
      </c>
      <c r="M9051" s="56">
        <v>5887793.984053486</v>
      </c>
    </row>
    <row r="9052" spans="1:13" x14ac:dyDescent="0.4">
      <c r="A9052" s="51"/>
      <c r="B9052" s="52">
        <v>9034</v>
      </c>
      <c r="C9052" s="52">
        <v>0</v>
      </c>
      <c r="D9052" s="52">
        <v>0</v>
      </c>
      <c r="E9052" s="52">
        <v>0</v>
      </c>
      <c r="F9052" s="52">
        <v>0</v>
      </c>
      <c r="G9052" s="52">
        <v>6613449.8966977205</v>
      </c>
      <c r="H9052" s="52">
        <v>0</v>
      </c>
      <c r="I9052" s="52">
        <v>0</v>
      </c>
      <c r="J9052" s="52">
        <v>0</v>
      </c>
      <c r="K9052" s="52">
        <v>0</v>
      </c>
      <c r="L9052" s="52">
        <v>0</v>
      </c>
      <c r="M9052" s="53">
        <v>6613449.8966977205</v>
      </c>
    </row>
    <row r="9053" spans="1:13" x14ac:dyDescent="0.4">
      <c r="A9053" s="54"/>
      <c r="B9053" s="55">
        <v>9035</v>
      </c>
      <c r="C9053" s="55">
        <v>0</v>
      </c>
      <c r="D9053" s="55">
        <v>0</v>
      </c>
      <c r="E9053" s="55">
        <v>9117297.0517798699</v>
      </c>
      <c r="F9053" s="55">
        <v>0</v>
      </c>
      <c r="G9053" s="55">
        <v>0</v>
      </c>
      <c r="H9053" s="55">
        <v>0</v>
      </c>
      <c r="I9053" s="55">
        <v>0</v>
      </c>
      <c r="J9053" s="55">
        <v>0</v>
      </c>
      <c r="K9053" s="55">
        <v>0</v>
      </c>
      <c r="L9053" s="55">
        <v>0</v>
      </c>
      <c r="M9053" s="56">
        <v>9117297.0517798699</v>
      </c>
    </row>
    <row r="9054" spans="1:13" x14ac:dyDescent="0.4">
      <c r="A9054" s="51"/>
      <c r="B9054" s="52">
        <v>9036</v>
      </c>
      <c r="C9054" s="52">
        <v>0</v>
      </c>
      <c r="D9054" s="52">
        <v>0</v>
      </c>
      <c r="E9054" s="52">
        <v>0</v>
      </c>
      <c r="F9054" s="52">
        <v>0</v>
      </c>
      <c r="G9054" s="52">
        <v>0</v>
      </c>
      <c r="H9054" s="52">
        <v>0</v>
      </c>
      <c r="I9054" s="52">
        <v>0</v>
      </c>
      <c r="J9054" s="52">
        <v>0</v>
      </c>
      <c r="K9054" s="52">
        <v>0</v>
      </c>
      <c r="L9054" s="52">
        <v>0</v>
      </c>
      <c r="M9054" s="53">
        <v>0</v>
      </c>
    </row>
    <row r="9055" spans="1:13" x14ac:dyDescent="0.4">
      <c r="A9055" s="54"/>
      <c r="B9055" s="55">
        <v>9037</v>
      </c>
      <c r="C9055" s="55">
        <v>0</v>
      </c>
      <c r="D9055" s="55">
        <v>0</v>
      </c>
      <c r="E9055" s="55">
        <v>0</v>
      </c>
      <c r="F9055" s="55">
        <v>0</v>
      </c>
      <c r="G9055" s="55">
        <v>0</v>
      </c>
      <c r="H9055" s="55">
        <v>1899993052.3150952</v>
      </c>
      <c r="I9055" s="55">
        <v>0</v>
      </c>
      <c r="J9055" s="55">
        <v>0</v>
      </c>
      <c r="K9055" s="55">
        <v>0</v>
      </c>
      <c r="L9055" s="55">
        <v>0</v>
      </c>
      <c r="M9055" s="56">
        <v>1899993052.3150952</v>
      </c>
    </row>
    <row r="9056" spans="1:13" x14ac:dyDescent="0.4">
      <c r="A9056" s="51"/>
      <c r="B9056" s="52">
        <v>9038</v>
      </c>
      <c r="C9056" s="52">
        <v>0</v>
      </c>
      <c r="D9056" s="52">
        <v>9653402.0033550207</v>
      </c>
      <c r="E9056" s="52">
        <v>0</v>
      </c>
      <c r="F9056" s="52">
        <v>0</v>
      </c>
      <c r="G9056" s="52">
        <v>621852602.71304059</v>
      </c>
      <c r="H9056" s="52">
        <v>0</v>
      </c>
      <c r="I9056" s="52">
        <v>0</v>
      </c>
      <c r="J9056" s="52">
        <v>0</v>
      </c>
      <c r="K9056" s="52">
        <v>0</v>
      </c>
      <c r="L9056" s="52">
        <v>0</v>
      </c>
      <c r="M9056" s="53">
        <v>631506004.71639562</v>
      </c>
    </row>
    <row r="9057" spans="1:13" x14ac:dyDescent="0.4">
      <c r="A9057" s="54"/>
      <c r="B9057" s="55">
        <v>9039</v>
      </c>
      <c r="C9057" s="55">
        <v>0</v>
      </c>
      <c r="D9057" s="55">
        <v>0</v>
      </c>
      <c r="E9057" s="55">
        <v>0</v>
      </c>
      <c r="F9057" s="55">
        <v>0</v>
      </c>
      <c r="G9057" s="55">
        <v>0</v>
      </c>
      <c r="H9057" s="55">
        <v>0</v>
      </c>
      <c r="I9057" s="55">
        <v>0</v>
      </c>
      <c r="J9057" s="55">
        <v>0</v>
      </c>
      <c r="K9057" s="55">
        <v>0</v>
      </c>
      <c r="L9057" s="55">
        <v>6011490.8041821877</v>
      </c>
      <c r="M9057" s="56">
        <v>82185927.931374833</v>
      </c>
    </row>
    <row r="9058" spans="1:13" x14ac:dyDescent="0.4">
      <c r="A9058" s="51"/>
      <c r="B9058" s="52">
        <v>9040</v>
      </c>
      <c r="C9058" s="52">
        <v>0</v>
      </c>
      <c r="D9058" s="52">
        <v>0</v>
      </c>
      <c r="E9058" s="52">
        <v>0</v>
      </c>
      <c r="F9058" s="52">
        <v>0</v>
      </c>
      <c r="G9058" s="52">
        <v>0</v>
      </c>
      <c r="H9058" s="52">
        <v>0</v>
      </c>
      <c r="I9058" s="52">
        <v>0</v>
      </c>
      <c r="J9058" s="52">
        <v>0</v>
      </c>
      <c r="K9058" s="52">
        <v>0</v>
      </c>
      <c r="L9058" s="52">
        <v>0</v>
      </c>
      <c r="M9058" s="53">
        <v>0</v>
      </c>
    </row>
    <row r="9059" spans="1:13" x14ac:dyDescent="0.4">
      <c r="A9059" s="54"/>
      <c r="B9059" s="55">
        <v>9041</v>
      </c>
      <c r="C9059" s="55">
        <v>0</v>
      </c>
      <c r="D9059" s="55">
        <v>0</v>
      </c>
      <c r="E9059" s="55">
        <v>0</v>
      </c>
      <c r="F9059" s="55">
        <v>0</v>
      </c>
      <c r="G9059" s="55">
        <v>23737736.259039026</v>
      </c>
      <c r="H9059" s="55">
        <v>0</v>
      </c>
      <c r="I9059" s="55">
        <v>0</v>
      </c>
      <c r="J9059" s="55">
        <v>0</v>
      </c>
      <c r="K9059" s="55">
        <v>0</v>
      </c>
      <c r="L9059" s="55">
        <v>0</v>
      </c>
      <c r="M9059" s="56">
        <v>23737736.259039026</v>
      </c>
    </row>
    <row r="9060" spans="1:13" x14ac:dyDescent="0.4">
      <c r="A9060" s="51"/>
      <c r="B9060" s="52">
        <v>9042</v>
      </c>
      <c r="C9060" s="52">
        <v>0</v>
      </c>
      <c r="D9060" s="52">
        <v>0</v>
      </c>
      <c r="E9060" s="52">
        <v>0</v>
      </c>
      <c r="F9060" s="52">
        <v>0</v>
      </c>
      <c r="G9060" s="52">
        <v>0</v>
      </c>
      <c r="H9060" s="52">
        <v>0</v>
      </c>
      <c r="I9060" s="52">
        <v>0</v>
      </c>
      <c r="J9060" s="52">
        <v>0</v>
      </c>
      <c r="K9060" s="52">
        <v>0</v>
      </c>
      <c r="L9060" s="52">
        <v>0</v>
      </c>
      <c r="M9060" s="53">
        <v>2968184832.3063793</v>
      </c>
    </row>
    <row r="9061" spans="1:13" x14ac:dyDescent="0.4">
      <c r="A9061" s="54"/>
      <c r="B9061" s="55">
        <v>9043</v>
      </c>
      <c r="C9061" s="55">
        <v>0</v>
      </c>
      <c r="D9061" s="55">
        <v>0</v>
      </c>
      <c r="E9061" s="55">
        <v>0</v>
      </c>
      <c r="F9061" s="55">
        <v>0</v>
      </c>
      <c r="G9061" s="55">
        <v>0</v>
      </c>
      <c r="H9061" s="55">
        <v>0</v>
      </c>
      <c r="I9061" s="55">
        <v>7397645.519771222</v>
      </c>
      <c r="J9061" s="55">
        <v>0</v>
      </c>
      <c r="K9061" s="55">
        <v>0</v>
      </c>
      <c r="L9061" s="55">
        <v>0</v>
      </c>
      <c r="M9061" s="56">
        <v>7397645.519771222</v>
      </c>
    </row>
    <row r="9062" spans="1:13" x14ac:dyDescent="0.4">
      <c r="A9062" s="51"/>
      <c r="B9062" s="52">
        <v>9044</v>
      </c>
      <c r="C9062" s="52">
        <v>0</v>
      </c>
      <c r="D9062" s="52">
        <v>12997294.262762249</v>
      </c>
      <c r="E9062" s="52">
        <v>0</v>
      </c>
      <c r="F9062" s="52">
        <v>0</v>
      </c>
      <c r="G9062" s="52">
        <v>0</v>
      </c>
      <c r="H9062" s="52">
        <v>0</v>
      </c>
      <c r="I9062" s="52">
        <v>28737706.328591563</v>
      </c>
      <c r="J9062" s="52">
        <v>0</v>
      </c>
      <c r="K9062" s="52">
        <v>0</v>
      </c>
      <c r="L9062" s="52">
        <v>0</v>
      </c>
      <c r="M9062" s="53">
        <v>49539282.801114865</v>
      </c>
    </row>
    <row r="9063" spans="1:13" x14ac:dyDescent="0.4">
      <c r="A9063" s="54"/>
      <c r="B9063" s="55">
        <v>9045</v>
      </c>
      <c r="C9063" s="55">
        <v>0</v>
      </c>
      <c r="D9063" s="55">
        <v>85613223.962247431</v>
      </c>
      <c r="E9063" s="55">
        <v>0</v>
      </c>
      <c r="F9063" s="55">
        <v>0</v>
      </c>
      <c r="G9063" s="55">
        <v>0</v>
      </c>
      <c r="H9063" s="55">
        <v>0</v>
      </c>
      <c r="I9063" s="55">
        <v>7732628.8330425005</v>
      </c>
      <c r="J9063" s="55">
        <v>5898395.7738972548</v>
      </c>
      <c r="K9063" s="55">
        <v>0</v>
      </c>
      <c r="L9063" s="55">
        <v>0</v>
      </c>
      <c r="M9063" s="56">
        <v>113543650.35415556</v>
      </c>
    </row>
    <row r="9064" spans="1:13" x14ac:dyDescent="0.4">
      <c r="A9064" s="51"/>
      <c r="B9064" s="52">
        <v>9046</v>
      </c>
      <c r="C9064" s="52">
        <v>0</v>
      </c>
      <c r="D9064" s="52">
        <v>0</v>
      </c>
      <c r="E9064" s="52">
        <v>0</v>
      </c>
      <c r="F9064" s="52">
        <v>0</v>
      </c>
      <c r="G9064" s="52">
        <v>0</v>
      </c>
      <c r="H9064" s="52">
        <v>0</v>
      </c>
      <c r="I9064" s="52">
        <v>0</v>
      </c>
      <c r="J9064" s="52">
        <v>21318368.89238131</v>
      </c>
      <c r="K9064" s="52">
        <v>0</v>
      </c>
      <c r="L9064" s="52">
        <v>0</v>
      </c>
      <c r="M9064" s="53">
        <v>0</v>
      </c>
    </row>
    <row r="9065" spans="1:13" x14ac:dyDescent="0.4">
      <c r="A9065" s="54"/>
      <c r="B9065" s="55">
        <v>9047</v>
      </c>
      <c r="C9065" s="55">
        <v>0</v>
      </c>
      <c r="D9065" s="55">
        <v>7817105.5121776396</v>
      </c>
      <c r="E9065" s="55">
        <v>0</v>
      </c>
      <c r="F9065" s="55">
        <v>0</v>
      </c>
      <c r="G9065" s="55">
        <v>0</v>
      </c>
      <c r="H9065" s="55">
        <v>0</v>
      </c>
      <c r="I9065" s="55">
        <v>0</v>
      </c>
      <c r="J9065" s="55">
        <v>0</v>
      </c>
      <c r="K9065" s="55">
        <v>0</v>
      </c>
      <c r="L9065" s="55">
        <v>0</v>
      </c>
      <c r="M9065" s="56">
        <v>7817105.5121776396</v>
      </c>
    </row>
    <row r="9066" spans="1:13" x14ac:dyDescent="0.4">
      <c r="A9066" s="51"/>
      <c r="B9066" s="52">
        <v>9048</v>
      </c>
      <c r="C9066" s="52">
        <v>0</v>
      </c>
      <c r="D9066" s="52">
        <v>0</v>
      </c>
      <c r="E9066" s="52">
        <v>0</v>
      </c>
      <c r="F9066" s="52">
        <v>0</v>
      </c>
      <c r="G9066" s="52">
        <v>0</v>
      </c>
      <c r="H9066" s="52">
        <v>0</v>
      </c>
      <c r="I9066" s="52">
        <v>0</v>
      </c>
      <c r="J9066" s="52">
        <v>0</v>
      </c>
      <c r="K9066" s="52">
        <v>8245398.4342441084</v>
      </c>
      <c r="L9066" s="52">
        <v>0</v>
      </c>
      <c r="M9066" s="53">
        <v>8245398.4342441084</v>
      </c>
    </row>
    <row r="9067" spans="1:13" x14ac:dyDescent="0.4">
      <c r="A9067" s="54"/>
      <c r="B9067" s="55">
        <v>9049</v>
      </c>
      <c r="C9067" s="55">
        <v>0</v>
      </c>
      <c r="D9067" s="55">
        <v>0</v>
      </c>
      <c r="E9067" s="55">
        <v>0</v>
      </c>
      <c r="F9067" s="55">
        <v>0</v>
      </c>
      <c r="G9067" s="55">
        <v>0</v>
      </c>
      <c r="H9067" s="55">
        <v>0</v>
      </c>
      <c r="I9067" s="55">
        <v>0</v>
      </c>
      <c r="J9067" s="55">
        <v>0</v>
      </c>
      <c r="K9067" s="55">
        <v>0</v>
      </c>
      <c r="L9067" s="55">
        <v>15482031.700805465</v>
      </c>
      <c r="M9067" s="56">
        <v>15482031.700805465</v>
      </c>
    </row>
    <row r="9068" spans="1:13" x14ac:dyDescent="0.4">
      <c r="A9068" s="51"/>
      <c r="B9068" s="52">
        <v>9050</v>
      </c>
      <c r="C9068" s="52">
        <v>0</v>
      </c>
      <c r="D9068" s="52">
        <v>0</v>
      </c>
      <c r="E9068" s="52">
        <v>0</v>
      </c>
      <c r="F9068" s="52">
        <v>0</v>
      </c>
      <c r="G9068" s="52">
        <v>0</v>
      </c>
      <c r="H9068" s="52">
        <v>39692315.277784765</v>
      </c>
      <c r="I9068" s="52">
        <v>0</v>
      </c>
      <c r="J9068" s="52">
        <v>15394972.664923938</v>
      </c>
      <c r="K9068" s="52">
        <v>0</v>
      </c>
      <c r="L9068" s="52">
        <v>12719113.936234051</v>
      </c>
      <c r="M9068" s="53">
        <v>52411429.214018822</v>
      </c>
    </row>
    <row r="9069" spans="1:13" x14ac:dyDescent="0.4">
      <c r="A9069" s="54"/>
      <c r="B9069" s="55">
        <v>9051</v>
      </c>
      <c r="C9069" s="55">
        <v>0</v>
      </c>
      <c r="D9069" s="55">
        <v>0</v>
      </c>
      <c r="E9069" s="55">
        <v>12030056.273543112</v>
      </c>
      <c r="F9069" s="55">
        <v>0</v>
      </c>
      <c r="G9069" s="55">
        <v>0</v>
      </c>
      <c r="H9069" s="55">
        <v>0</v>
      </c>
      <c r="I9069" s="55">
        <v>0</v>
      </c>
      <c r="J9069" s="55">
        <v>0</v>
      </c>
      <c r="K9069" s="55">
        <v>9115479.8013036605</v>
      </c>
      <c r="L9069" s="55">
        <v>0</v>
      </c>
      <c r="M9069" s="56">
        <v>21145536.074846774</v>
      </c>
    </row>
    <row r="9070" spans="1:13" x14ac:dyDescent="0.4">
      <c r="A9070" s="51"/>
      <c r="B9070" s="52">
        <v>9052</v>
      </c>
      <c r="C9070" s="52">
        <v>0</v>
      </c>
      <c r="D9070" s="52">
        <v>0</v>
      </c>
      <c r="E9070" s="52">
        <v>0</v>
      </c>
      <c r="F9070" s="52">
        <v>0</v>
      </c>
      <c r="G9070" s="52">
        <v>0</v>
      </c>
      <c r="H9070" s="52">
        <v>0</v>
      </c>
      <c r="I9070" s="52">
        <v>0</v>
      </c>
      <c r="J9070" s="52">
        <v>0</v>
      </c>
      <c r="K9070" s="52">
        <v>0</v>
      </c>
      <c r="L9070" s="52">
        <v>60149217.86318893</v>
      </c>
      <c r="M9070" s="53">
        <v>60149217.86318893</v>
      </c>
    </row>
    <row r="9071" spans="1:13" x14ac:dyDescent="0.4">
      <c r="A9071" s="54"/>
      <c r="B9071" s="55">
        <v>9053</v>
      </c>
      <c r="C9071" s="55">
        <v>0</v>
      </c>
      <c r="D9071" s="55">
        <v>0</v>
      </c>
      <c r="E9071" s="55">
        <v>0</v>
      </c>
      <c r="F9071" s="55">
        <v>0</v>
      </c>
      <c r="G9071" s="55">
        <v>0</v>
      </c>
      <c r="H9071" s="55">
        <v>0</v>
      </c>
      <c r="I9071" s="55">
        <v>8116299.7683931012</v>
      </c>
      <c r="J9071" s="55">
        <v>0</v>
      </c>
      <c r="K9071" s="55">
        <v>12482891.319589416</v>
      </c>
      <c r="L9071" s="55">
        <v>0</v>
      </c>
      <c r="M9071" s="56">
        <v>27763790.675957769</v>
      </c>
    </row>
    <row r="9072" spans="1:13" x14ac:dyDescent="0.4">
      <c r="A9072" s="51"/>
      <c r="B9072" s="52">
        <v>9054</v>
      </c>
      <c r="C9072" s="52">
        <v>0</v>
      </c>
      <c r="D9072" s="52">
        <v>0</v>
      </c>
      <c r="E9072" s="52">
        <v>0</v>
      </c>
      <c r="F9072" s="52">
        <v>0</v>
      </c>
      <c r="G9072" s="52">
        <v>0</v>
      </c>
      <c r="H9072" s="52">
        <v>0</v>
      </c>
      <c r="I9072" s="52">
        <v>0</v>
      </c>
      <c r="J9072" s="52">
        <v>0</v>
      </c>
      <c r="K9072" s="52">
        <v>0</v>
      </c>
      <c r="L9072" s="52">
        <v>51770858.233267069</v>
      </c>
      <c r="M9072" s="53">
        <v>51770858.233267069</v>
      </c>
    </row>
    <row r="9073" spans="1:13" x14ac:dyDescent="0.4">
      <c r="A9073" s="54"/>
      <c r="B9073" s="55">
        <v>9055</v>
      </c>
      <c r="C9073" s="55">
        <v>0</v>
      </c>
      <c r="D9073" s="55">
        <v>0</v>
      </c>
      <c r="E9073" s="55">
        <v>0</v>
      </c>
      <c r="F9073" s="55">
        <v>0</v>
      </c>
      <c r="G9073" s="55">
        <v>0</v>
      </c>
      <c r="H9073" s="55">
        <v>0</v>
      </c>
      <c r="I9073" s="55">
        <v>0</v>
      </c>
      <c r="J9073" s="55">
        <v>6644332.4505331833</v>
      </c>
      <c r="K9073" s="55">
        <v>0</v>
      </c>
      <c r="L9073" s="55">
        <v>0</v>
      </c>
      <c r="M9073" s="56">
        <v>0</v>
      </c>
    </row>
    <row r="9074" spans="1:13" x14ac:dyDescent="0.4">
      <c r="A9074" s="51"/>
      <c r="B9074" s="52">
        <v>9056</v>
      </c>
      <c r="C9074" s="52">
        <v>0</v>
      </c>
      <c r="D9074" s="52">
        <v>0</v>
      </c>
      <c r="E9074" s="52">
        <v>0</v>
      </c>
      <c r="F9074" s="52">
        <v>0</v>
      </c>
      <c r="G9074" s="52">
        <v>0</v>
      </c>
      <c r="H9074" s="52">
        <v>0</v>
      </c>
      <c r="I9074" s="52">
        <v>0</v>
      </c>
      <c r="J9074" s="52">
        <v>0</v>
      </c>
      <c r="K9074" s="52">
        <v>0</v>
      </c>
      <c r="L9074" s="52">
        <v>0</v>
      </c>
      <c r="M9074" s="53">
        <v>0</v>
      </c>
    </row>
    <row r="9075" spans="1:13" x14ac:dyDescent="0.4">
      <c r="A9075" s="54"/>
      <c r="B9075" s="55">
        <v>9057</v>
      </c>
      <c r="C9075" s="55">
        <v>19319331.829638455</v>
      </c>
      <c r="D9075" s="55">
        <v>523226660.57203758</v>
      </c>
      <c r="E9075" s="55">
        <v>0</v>
      </c>
      <c r="F9075" s="55">
        <v>52543936.700298473</v>
      </c>
      <c r="G9075" s="55">
        <v>0</v>
      </c>
      <c r="H9075" s="55">
        <v>0</v>
      </c>
      <c r="I9075" s="55">
        <v>0</v>
      </c>
      <c r="J9075" s="55">
        <v>0</v>
      </c>
      <c r="K9075" s="55">
        <v>0</v>
      </c>
      <c r="L9075" s="55">
        <v>0</v>
      </c>
      <c r="M9075" s="56">
        <v>595089929.10197449</v>
      </c>
    </row>
    <row r="9076" spans="1:13" x14ac:dyDescent="0.4">
      <c r="A9076" s="51"/>
      <c r="B9076" s="52">
        <v>9058</v>
      </c>
      <c r="C9076" s="52">
        <v>0</v>
      </c>
      <c r="D9076" s="52">
        <v>0</v>
      </c>
      <c r="E9076" s="52">
        <v>0</v>
      </c>
      <c r="F9076" s="52">
        <v>0</v>
      </c>
      <c r="G9076" s="52">
        <v>0</v>
      </c>
      <c r="H9076" s="52">
        <v>0</v>
      </c>
      <c r="I9076" s="52">
        <v>0</v>
      </c>
      <c r="J9076" s="52">
        <v>0</v>
      </c>
      <c r="K9076" s="52">
        <v>0</v>
      </c>
      <c r="L9076" s="52">
        <v>0</v>
      </c>
      <c r="M9076" s="53">
        <v>46246802.226858661</v>
      </c>
    </row>
    <row r="9077" spans="1:13" x14ac:dyDescent="0.4">
      <c r="A9077" s="54"/>
      <c r="B9077" s="55">
        <v>9059</v>
      </c>
      <c r="C9077" s="55">
        <v>0</v>
      </c>
      <c r="D9077" s="55">
        <v>0</v>
      </c>
      <c r="E9077" s="55">
        <v>0</v>
      </c>
      <c r="F9077" s="55">
        <v>0</v>
      </c>
      <c r="G9077" s="55">
        <v>0</v>
      </c>
      <c r="H9077" s="55">
        <v>0</v>
      </c>
      <c r="I9077" s="55">
        <v>0</v>
      </c>
      <c r="J9077" s="55">
        <v>5841920.2724390868</v>
      </c>
      <c r="K9077" s="55">
        <v>0</v>
      </c>
      <c r="L9077" s="55">
        <v>71615050.063738734</v>
      </c>
      <c r="M9077" s="56">
        <v>71615050.063738734</v>
      </c>
    </row>
    <row r="9078" spans="1:13" x14ac:dyDescent="0.4">
      <c r="A9078" s="51"/>
      <c r="B9078" s="52">
        <v>9060</v>
      </c>
      <c r="C9078" s="52">
        <v>0</v>
      </c>
      <c r="D9078" s="52">
        <v>0</v>
      </c>
      <c r="E9078" s="52">
        <v>0</v>
      </c>
      <c r="F9078" s="52">
        <v>0</v>
      </c>
      <c r="G9078" s="52">
        <v>0</v>
      </c>
      <c r="H9078" s="52">
        <v>0</v>
      </c>
      <c r="I9078" s="52">
        <v>0</v>
      </c>
      <c r="J9078" s="52">
        <v>5771452.1518744137</v>
      </c>
      <c r="K9078" s="52">
        <v>0</v>
      </c>
      <c r="L9078" s="52">
        <v>0</v>
      </c>
      <c r="M9078" s="53">
        <v>0</v>
      </c>
    </row>
    <row r="9079" spans="1:13" x14ac:dyDescent="0.4">
      <c r="A9079" s="54"/>
      <c r="B9079" s="55">
        <v>9061</v>
      </c>
      <c r="C9079" s="55">
        <v>0</v>
      </c>
      <c r="D9079" s="55">
        <v>0</v>
      </c>
      <c r="E9079" s="55">
        <v>0</v>
      </c>
      <c r="F9079" s="55">
        <v>0</v>
      </c>
      <c r="G9079" s="55">
        <v>0</v>
      </c>
      <c r="H9079" s="55">
        <v>0</v>
      </c>
      <c r="I9079" s="55">
        <v>0</v>
      </c>
      <c r="J9079" s="55">
        <v>0</v>
      </c>
      <c r="K9079" s="55">
        <v>0</v>
      </c>
      <c r="L9079" s="55">
        <v>0</v>
      </c>
      <c r="M9079" s="56">
        <v>0</v>
      </c>
    </row>
    <row r="9080" spans="1:13" x14ac:dyDescent="0.4">
      <c r="A9080" s="51"/>
      <c r="B9080" s="52">
        <v>9062</v>
      </c>
      <c r="C9080" s="52">
        <v>6094765.4553411864</v>
      </c>
      <c r="D9080" s="52">
        <v>0</v>
      </c>
      <c r="E9080" s="52">
        <v>0</v>
      </c>
      <c r="F9080" s="52">
        <v>0</v>
      </c>
      <c r="G9080" s="52">
        <v>0</v>
      </c>
      <c r="H9080" s="52">
        <v>0</v>
      </c>
      <c r="I9080" s="52">
        <v>0</v>
      </c>
      <c r="J9080" s="52">
        <v>0</v>
      </c>
      <c r="K9080" s="52">
        <v>0</v>
      </c>
      <c r="L9080" s="52">
        <v>0</v>
      </c>
      <c r="M9080" s="53">
        <v>6094765.4553411864</v>
      </c>
    </row>
    <row r="9081" spans="1:13" x14ac:dyDescent="0.4">
      <c r="A9081" s="54"/>
      <c r="B9081" s="55">
        <v>9063</v>
      </c>
      <c r="C9081" s="55">
        <v>0</v>
      </c>
      <c r="D9081" s="55">
        <v>0</v>
      </c>
      <c r="E9081" s="55">
        <v>0</v>
      </c>
      <c r="F9081" s="55">
        <v>0</v>
      </c>
      <c r="G9081" s="55">
        <v>0</v>
      </c>
      <c r="H9081" s="55">
        <v>0</v>
      </c>
      <c r="I9081" s="55">
        <v>0</v>
      </c>
      <c r="J9081" s="55">
        <v>0</v>
      </c>
      <c r="K9081" s="55">
        <v>0</v>
      </c>
      <c r="L9081" s="55">
        <v>15523825.249904389</v>
      </c>
      <c r="M9081" s="56">
        <v>15523825.249904389</v>
      </c>
    </row>
    <row r="9082" spans="1:13" x14ac:dyDescent="0.4">
      <c r="A9082" s="51"/>
      <c r="B9082" s="52">
        <v>9064</v>
      </c>
      <c r="C9082" s="52">
        <v>0</v>
      </c>
      <c r="D9082" s="52">
        <v>0</v>
      </c>
      <c r="E9082" s="52">
        <v>0</v>
      </c>
      <c r="F9082" s="52">
        <v>0</v>
      </c>
      <c r="G9082" s="52">
        <v>0</v>
      </c>
      <c r="H9082" s="52">
        <v>19165042.862934489</v>
      </c>
      <c r="I9082" s="52">
        <v>0</v>
      </c>
      <c r="J9082" s="52">
        <v>0</v>
      </c>
      <c r="K9082" s="52">
        <v>0</v>
      </c>
      <c r="L9082" s="52">
        <v>0</v>
      </c>
      <c r="M9082" s="53">
        <v>19165042.862934489</v>
      </c>
    </row>
    <row r="9083" spans="1:13" x14ac:dyDescent="0.4">
      <c r="A9083" s="54"/>
      <c r="B9083" s="55">
        <v>9065</v>
      </c>
      <c r="C9083" s="55">
        <v>8210238.1623760285</v>
      </c>
      <c r="D9083" s="55">
        <v>0</v>
      </c>
      <c r="E9083" s="55">
        <v>0</v>
      </c>
      <c r="F9083" s="55">
        <v>0</v>
      </c>
      <c r="G9083" s="55">
        <v>0</v>
      </c>
      <c r="H9083" s="55">
        <v>6163298.6776042227</v>
      </c>
      <c r="I9083" s="55">
        <v>0</v>
      </c>
      <c r="J9083" s="55">
        <v>0</v>
      </c>
      <c r="K9083" s="55">
        <v>0</v>
      </c>
      <c r="L9083" s="55">
        <v>0</v>
      </c>
      <c r="M9083" s="56">
        <v>14373536.839980252</v>
      </c>
    </row>
    <row r="9084" spans="1:13" x14ac:dyDescent="0.4">
      <c r="A9084" s="51"/>
      <c r="B9084" s="52">
        <v>9066</v>
      </c>
      <c r="C9084" s="52">
        <v>0</v>
      </c>
      <c r="D9084" s="52">
        <v>0</v>
      </c>
      <c r="E9084" s="52">
        <v>0</v>
      </c>
      <c r="F9084" s="52">
        <v>0</v>
      </c>
      <c r="G9084" s="52">
        <v>6646769.4312268738</v>
      </c>
      <c r="H9084" s="52">
        <v>0</v>
      </c>
      <c r="I9084" s="52">
        <v>0</v>
      </c>
      <c r="J9084" s="52">
        <v>0</v>
      </c>
      <c r="K9084" s="52">
        <v>0</v>
      </c>
      <c r="L9084" s="52">
        <v>0</v>
      </c>
      <c r="M9084" s="53">
        <v>6646769.4312268738</v>
      </c>
    </row>
    <row r="9085" spans="1:13" x14ac:dyDescent="0.4">
      <c r="A9085" s="54"/>
      <c r="B9085" s="55">
        <v>9067</v>
      </c>
      <c r="C9085" s="55">
        <v>0</v>
      </c>
      <c r="D9085" s="55">
        <v>6362008.2950731125</v>
      </c>
      <c r="E9085" s="55">
        <v>0</v>
      </c>
      <c r="F9085" s="55">
        <v>0</v>
      </c>
      <c r="G9085" s="55">
        <v>0</v>
      </c>
      <c r="H9085" s="55">
        <v>0</v>
      </c>
      <c r="I9085" s="55">
        <v>0</v>
      </c>
      <c r="J9085" s="55">
        <v>0</v>
      </c>
      <c r="K9085" s="55">
        <v>0</v>
      </c>
      <c r="L9085" s="55">
        <v>6058621.8414243646</v>
      </c>
      <c r="M9085" s="56">
        <v>25585816.949964534</v>
      </c>
    </row>
    <row r="9086" spans="1:13" x14ac:dyDescent="0.4">
      <c r="A9086" s="51"/>
      <c r="B9086" s="52">
        <v>9068</v>
      </c>
      <c r="C9086" s="52">
        <v>0</v>
      </c>
      <c r="D9086" s="52">
        <v>0</v>
      </c>
      <c r="E9086" s="52">
        <v>0</v>
      </c>
      <c r="F9086" s="52">
        <v>0</v>
      </c>
      <c r="G9086" s="52">
        <v>0</v>
      </c>
      <c r="H9086" s="52">
        <v>0</v>
      </c>
      <c r="I9086" s="52">
        <v>0</v>
      </c>
      <c r="J9086" s="52">
        <v>0</v>
      </c>
      <c r="K9086" s="52">
        <v>0</v>
      </c>
      <c r="L9086" s="52">
        <v>0</v>
      </c>
      <c r="M9086" s="53">
        <v>0</v>
      </c>
    </row>
    <row r="9087" spans="1:13" x14ac:dyDescent="0.4">
      <c r="A9087" s="54"/>
      <c r="B9087" s="55">
        <v>9069</v>
      </c>
      <c r="C9087" s="55">
        <v>0</v>
      </c>
      <c r="D9087" s="55">
        <v>0</v>
      </c>
      <c r="E9087" s="55">
        <v>0</v>
      </c>
      <c r="F9087" s="55">
        <v>0</v>
      </c>
      <c r="G9087" s="55">
        <v>0</v>
      </c>
      <c r="H9087" s="55">
        <v>0</v>
      </c>
      <c r="I9087" s="55">
        <v>0</v>
      </c>
      <c r="J9087" s="55">
        <v>0</v>
      </c>
      <c r="K9087" s="55">
        <v>0</v>
      </c>
      <c r="L9087" s="55">
        <v>0</v>
      </c>
      <c r="M9087" s="56">
        <v>0</v>
      </c>
    </row>
    <row r="9088" spans="1:13" x14ac:dyDescent="0.4">
      <c r="A9088" s="51"/>
      <c r="B9088" s="52">
        <v>9070</v>
      </c>
      <c r="C9088" s="52">
        <v>0</v>
      </c>
      <c r="D9088" s="52">
        <v>6858100.1647502342</v>
      </c>
      <c r="E9088" s="52">
        <v>0</v>
      </c>
      <c r="F9088" s="52">
        <v>0</v>
      </c>
      <c r="G9088" s="52">
        <v>0</v>
      </c>
      <c r="H9088" s="52">
        <v>0</v>
      </c>
      <c r="I9088" s="52">
        <v>0</v>
      </c>
      <c r="J9088" s="52">
        <v>0</v>
      </c>
      <c r="K9088" s="52">
        <v>5871998.7766791526</v>
      </c>
      <c r="L9088" s="52">
        <v>0</v>
      </c>
      <c r="M9088" s="53">
        <v>12730098.941429388</v>
      </c>
    </row>
    <row r="9089" spans="1:13" x14ac:dyDescent="0.4">
      <c r="A9089" s="54"/>
      <c r="B9089" s="55">
        <v>9071</v>
      </c>
      <c r="C9089" s="55">
        <v>0</v>
      </c>
      <c r="D9089" s="55">
        <v>0</v>
      </c>
      <c r="E9089" s="55">
        <v>0</v>
      </c>
      <c r="F9089" s="55">
        <v>0</v>
      </c>
      <c r="G9089" s="55">
        <v>0</v>
      </c>
      <c r="H9089" s="55">
        <v>0</v>
      </c>
      <c r="I9089" s="55">
        <v>0</v>
      </c>
      <c r="J9089" s="55">
        <v>0</v>
      </c>
      <c r="K9089" s="55">
        <v>0</v>
      </c>
      <c r="L9089" s="55">
        <v>0</v>
      </c>
      <c r="M9089" s="56">
        <v>0</v>
      </c>
    </row>
    <row r="9090" spans="1:13" x14ac:dyDescent="0.4">
      <c r="A9090" s="51"/>
      <c r="B9090" s="52">
        <v>9072</v>
      </c>
      <c r="C9090" s="52">
        <v>0</v>
      </c>
      <c r="D9090" s="52">
        <v>736499377.99451888</v>
      </c>
      <c r="E9090" s="52">
        <v>0</v>
      </c>
      <c r="F9090" s="52">
        <v>0</v>
      </c>
      <c r="G9090" s="52">
        <v>0</v>
      </c>
      <c r="H9090" s="52">
        <v>0</v>
      </c>
      <c r="I9090" s="52">
        <v>21244723.920890108</v>
      </c>
      <c r="J9090" s="52">
        <v>0</v>
      </c>
      <c r="K9090" s="52">
        <v>0</v>
      </c>
      <c r="L9090" s="52">
        <v>0</v>
      </c>
      <c r="M9090" s="53">
        <v>757744101.91540897</v>
      </c>
    </row>
    <row r="9091" spans="1:13" x14ac:dyDescent="0.4">
      <c r="A9091" s="54"/>
      <c r="B9091" s="55">
        <v>9073</v>
      </c>
      <c r="C9091" s="55">
        <v>0</v>
      </c>
      <c r="D9091" s="55">
        <v>3001118096.4352698</v>
      </c>
      <c r="E9091" s="55">
        <v>0</v>
      </c>
      <c r="F9091" s="55">
        <v>0</v>
      </c>
      <c r="G9091" s="55">
        <v>0</v>
      </c>
      <c r="H9091" s="55">
        <v>0</v>
      </c>
      <c r="I9091" s="55">
        <v>0</v>
      </c>
      <c r="J9091" s="55">
        <v>0</v>
      </c>
      <c r="K9091" s="55">
        <v>0</v>
      </c>
      <c r="L9091" s="55">
        <v>0</v>
      </c>
      <c r="M9091" s="56">
        <v>3001118096.4352698</v>
      </c>
    </row>
    <row r="9092" spans="1:13" x14ac:dyDescent="0.4">
      <c r="A9092" s="51"/>
      <c r="B9092" s="52">
        <v>9074</v>
      </c>
      <c r="C9092" s="52">
        <v>0</v>
      </c>
      <c r="D9092" s="52">
        <v>0</v>
      </c>
      <c r="E9092" s="52">
        <v>0</v>
      </c>
      <c r="F9092" s="52">
        <v>0</v>
      </c>
      <c r="G9092" s="52">
        <v>0</v>
      </c>
      <c r="H9092" s="52">
        <v>0</v>
      </c>
      <c r="I9092" s="52">
        <v>0</v>
      </c>
      <c r="J9092" s="52">
        <v>0</v>
      </c>
      <c r="K9092" s="52">
        <v>0</v>
      </c>
      <c r="L9092" s="52">
        <v>0</v>
      </c>
      <c r="M9092" s="53">
        <v>0</v>
      </c>
    </row>
    <row r="9093" spans="1:13" x14ac:dyDescent="0.4">
      <c r="A9093" s="54"/>
      <c r="B9093" s="55">
        <v>9075</v>
      </c>
      <c r="C9093" s="55">
        <v>0</v>
      </c>
      <c r="D9093" s="55">
        <v>0</v>
      </c>
      <c r="E9093" s="55">
        <v>0</v>
      </c>
      <c r="F9093" s="55">
        <v>0</v>
      </c>
      <c r="G9093" s="55">
        <v>49432021.521053843</v>
      </c>
      <c r="H9093" s="55">
        <v>0</v>
      </c>
      <c r="I9093" s="55">
        <v>0</v>
      </c>
      <c r="J9093" s="55">
        <v>0</v>
      </c>
      <c r="K9093" s="55">
        <v>0</v>
      </c>
      <c r="L9093" s="55">
        <v>0</v>
      </c>
      <c r="M9093" s="56">
        <v>49432021.521053843</v>
      </c>
    </row>
    <row r="9094" spans="1:13" x14ac:dyDescent="0.4">
      <c r="A9094" s="51"/>
      <c r="B9094" s="52">
        <v>9076</v>
      </c>
      <c r="C9094" s="52">
        <v>0</v>
      </c>
      <c r="D9094" s="52">
        <v>0</v>
      </c>
      <c r="E9094" s="52">
        <v>0</v>
      </c>
      <c r="F9094" s="52">
        <v>0</v>
      </c>
      <c r="G9094" s="52">
        <v>0</v>
      </c>
      <c r="H9094" s="52">
        <v>0</v>
      </c>
      <c r="I9094" s="52">
        <v>0</v>
      </c>
      <c r="J9094" s="52">
        <v>5847691.8631753186</v>
      </c>
      <c r="K9094" s="52">
        <v>8325654.8050352717</v>
      </c>
      <c r="L9094" s="52">
        <v>0</v>
      </c>
      <c r="M9094" s="53">
        <v>8325654.8050352717</v>
      </c>
    </row>
    <row r="9095" spans="1:13" x14ac:dyDescent="0.4">
      <c r="A9095" s="54"/>
      <c r="B9095" s="55">
        <v>9077</v>
      </c>
      <c r="C9095" s="55">
        <v>0</v>
      </c>
      <c r="D9095" s="55">
        <v>0</v>
      </c>
      <c r="E9095" s="55">
        <v>0</v>
      </c>
      <c r="F9095" s="55">
        <v>6073824.813507759</v>
      </c>
      <c r="G9095" s="55">
        <v>0</v>
      </c>
      <c r="H9095" s="55">
        <v>0</v>
      </c>
      <c r="I9095" s="55">
        <v>0</v>
      </c>
      <c r="J9095" s="55">
        <v>8159513.720067081</v>
      </c>
      <c r="K9095" s="55">
        <v>0</v>
      </c>
      <c r="L9095" s="55">
        <v>0</v>
      </c>
      <c r="M9095" s="56">
        <v>6073824.813507759</v>
      </c>
    </row>
    <row r="9096" spans="1:13" x14ac:dyDescent="0.4">
      <c r="A9096" s="51"/>
      <c r="B9096" s="52">
        <v>9078</v>
      </c>
      <c r="C9096" s="52">
        <v>0</v>
      </c>
      <c r="D9096" s="52">
        <v>0</v>
      </c>
      <c r="E9096" s="52">
        <v>0</v>
      </c>
      <c r="F9096" s="52">
        <v>0</v>
      </c>
      <c r="G9096" s="52">
        <v>0</v>
      </c>
      <c r="H9096" s="52">
        <v>0</v>
      </c>
      <c r="I9096" s="52">
        <v>0</v>
      </c>
      <c r="J9096" s="52">
        <v>0</v>
      </c>
      <c r="K9096" s="52">
        <v>0</v>
      </c>
      <c r="L9096" s="52">
        <v>0</v>
      </c>
      <c r="M9096" s="53">
        <v>0</v>
      </c>
    </row>
    <row r="9097" spans="1:13" x14ac:dyDescent="0.4">
      <c r="A9097" s="54"/>
      <c r="B9097" s="55">
        <v>9079</v>
      </c>
      <c r="C9097" s="55">
        <v>13461695.247204753</v>
      </c>
      <c r="D9097" s="55">
        <v>0</v>
      </c>
      <c r="E9097" s="55">
        <v>0</v>
      </c>
      <c r="F9097" s="55">
        <v>0</v>
      </c>
      <c r="G9097" s="55">
        <v>0</v>
      </c>
      <c r="H9097" s="55">
        <v>0</v>
      </c>
      <c r="I9097" s="55">
        <v>0</v>
      </c>
      <c r="J9097" s="55">
        <v>11648227.094395615</v>
      </c>
      <c r="K9097" s="55">
        <v>0</v>
      </c>
      <c r="L9097" s="55">
        <v>0</v>
      </c>
      <c r="M9097" s="56">
        <v>13461695.247204753</v>
      </c>
    </row>
    <row r="9098" spans="1:13" x14ac:dyDescent="0.4">
      <c r="A9098" s="51"/>
      <c r="B9098" s="52">
        <v>9080</v>
      </c>
      <c r="C9098" s="52">
        <v>0</v>
      </c>
      <c r="D9098" s="52">
        <v>0</v>
      </c>
      <c r="E9098" s="52">
        <v>0</v>
      </c>
      <c r="F9098" s="52">
        <v>6230324.2266581478</v>
      </c>
      <c r="G9098" s="52">
        <v>0</v>
      </c>
      <c r="H9098" s="52">
        <v>0</v>
      </c>
      <c r="I9098" s="52">
        <v>0</v>
      </c>
      <c r="J9098" s="52">
        <v>0</v>
      </c>
      <c r="K9098" s="52">
        <v>0</v>
      </c>
      <c r="L9098" s="52">
        <v>7090063.9309616089</v>
      </c>
      <c r="M9098" s="53">
        <v>13320388.157619756</v>
      </c>
    </row>
    <row r="9099" spans="1:13" x14ac:dyDescent="0.4">
      <c r="A9099" s="54"/>
      <c r="B9099" s="55">
        <v>9081</v>
      </c>
      <c r="C9099" s="55">
        <v>0</v>
      </c>
      <c r="D9099" s="55">
        <v>0</v>
      </c>
      <c r="E9099" s="55">
        <v>0</v>
      </c>
      <c r="F9099" s="55">
        <v>7108215.680371739</v>
      </c>
      <c r="G9099" s="55">
        <v>0</v>
      </c>
      <c r="H9099" s="55">
        <v>0</v>
      </c>
      <c r="I9099" s="55">
        <v>0</v>
      </c>
      <c r="J9099" s="55">
        <v>0</v>
      </c>
      <c r="K9099" s="55">
        <v>8667258.6318491288</v>
      </c>
      <c r="L9099" s="55">
        <v>0</v>
      </c>
      <c r="M9099" s="56">
        <v>15775474.312220868</v>
      </c>
    </row>
    <row r="9100" spans="1:13" x14ac:dyDescent="0.4">
      <c r="A9100" s="51"/>
      <c r="B9100" s="52">
        <v>9082</v>
      </c>
      <c r="C9100" s="52">
        <v>0</v>
      </c>
      <c r="D9100" s="52">
        <v>0</v>
      </c>
      <c r="E9100" s="52">
        <v>5951174.2393900603</v>
      </c>
      <c r="F9100" s="52">
        <v>0</v>
      </c>
      <c r="G9100" s="52">
        <v>0</v>
      </c>
      <c r="H9100" s="52">
        <v>0</v>
      </c>
      <c r="I9100" s="52">
        <v>0</v>
      </c>
      <c r="J9100" s="52">
        <v>0</v>
      </c>
      <c r="K9100" s="52">
        <v>0</v>
      </c>
      <c r="L9100" s="52">
        <v>0</v>
      </c>
      <c r="M9100" s="53">
        <v>19079576.336128943</v>
      </c>
    </row>
    <row r="9101" spans="1:13" x14ac:dyDescent="0.4">
      <c r="A9101" s="54"/>
      <c r="B9101" s="55">
        <v>9083</v>
      </c>
      <c r="C9101" s="55">
        <v>0</v>
      </c>
      <c r="D9101" s="55">
        <v>5855629.1335770274</v>
      </c>
      <c r="E9101" s="55">
        <v>0</v>
      </c>
      <c r="F9101" s="55">
        <v>0</v>
      </c>
      <c r="G9101" s="55">
        <v>0</v>
      </c>
      <c r="H9101" s="55">
        <v>0</v>
      </c>
      <c r="I9101" s="55">
        <v>0</v>
      </c>
      <c r="J9101" s="55">
        <v>0</v>
      </c>
      <c r="K9101" s="55">
        <v>0</v>
      </c>
      <c r="L9101" s="55">
        <v>0</v>
      </c>
      <c r="M9101" s="56">
        <v>5855629.1335770274</v>
      </c>
    </row>
    <row r="9102" spans="1:13" x14ac:dyDescent="0.4">
      <c r="A9102" s="51"/>
      <c r="B9102" s="52">
        <v>9084</v>
      </c>
      <c r="C9102" s="52">
        <v>0</v>
      </c>
      <c r="D9102" s="52">
        <v>34140652.265291132</v>
      </c>
      <c r="E9102" s="52">
        <v>0</v>
      </c>
      <c r="F9102" s="52">
        <v>0</v>
      </c>
      <c r="G9102" s="52">
        <v>0</v>
      </c>
      <c r="H9102" s="52">
        <v>6302850.8403631467</v>
      </c>
      <c r="I9102" s="52">
        <v>0</v>
      </c>
      <c r="J9102" s="52">
        <v>0</v>
      </c>
      <c r="K9102" s="52">
        <v>0</v>
      </c>
      <c r="L9102" s="52">
        <v>0</v>
      </c>
      <c r="M9102" s="53">
        <v>40443503.105654277</v>
      </c>
    </row>
    <row r="9103" spans="1:13" x14ac:dyDescent="0.4">
      <c r="A9103" s="54"/>
      <c r="B9103" s="55">
        <v>9085</v>
      </c>
      <c r="C9103" s="55">
        <v>9971660.6047133096</v>
      </c>
      <c r="D9103" s="55">
        <v>0</v>
      </c>
      <c r="E9103" s="55">
        <v>0</v>
      </c>
      <c r="F9103" s="55">
        <v>5946972.3515714351</v>
      </c>
      <c r="G9103" s="55">
        <v>9249369.5840092059</v>
      </c>
      <c r="H9103" s="55">
        <v>148129488.80064109</v>
      </c>
      <c r="I9103" s="55">
        <v>0</v>
      </c>
      <c r="J9103" s="55">
        <v>0</v>
      </c>
      <c r="K9103" s="55">
        <v>0</v>
      </c>
      <c r="L9103" s="55">
        <v>0</v>
      </c>
      <c r="M9103" s="56">
        <v>173297491.34093505</v>
      </c>
    </row>
    <row r="9104" spans="1:13" x14ac:dyDescent="0.4">
      <c r="A9104" s="51"/>
      <c r="B9104" s="52">
        <v>9086</v>
      </c>
      <c r="C9104" s="52">
        <v>0</v>
      </c>
      <c r="D9104" s="52">
        <v>0</v>
      </c>
      <c r="E9104" s="52">
        <v>0</v>
      </c>
      <c r="F9104" s="52">
        <v>0</v>
      </c>
      <c r="G9104" s="52">
        <v>0</v>
      </c>
      <c r="H9104" s="52">
        <v>8304930.6946968669</v>
      </c>
      <c r="I9104" s="52">
        <v>0</v>
      </c>
      <c r="J9104" s="52">
        <v>0</v>
      </c>
      <c r="K9104" s="52">
        <v>0</v>
      </c>
      <c r="L9104" s="52">
        <v>0</v>
      </c>
      <c r="M9104" s="53">
        <v>8304930.6946968669</v>
      </c>
    </row>
    <row r="9105" spans="1:13" x14ac:dyDescent="0.4">
      <c r="A9105" s="54"/>
      <c r="B9105" s="55">
        <v>9087</v>
      </c>
      <c r="C9105" s="55">
        <v>0</v>
      </c>
      <c r="D9105" s="55">
        <v>0</v>
      </c>
      <c r="E9105" s="55">
        <v>0</v>
      </c>
      <c r="F9105" s="55">
        <v>0</v>
      </c>
      <c r="G9105" s="55">
        <v>0</v>
      </c>
      <c r="H9105" s="55">
        <v>0</v>
      </c>
      <c r="I9105" s="55">
        <v>0</v>
      </c>
      <c r="J9105" s="55">
        <v>0</v>
      </c>
      <c r="K9105" s="55">
        <v>0</v>
      </c>
      <c r="L9105" s="55">
        <v>0</v>
      </c>
      <c r="M9105" s="56">
        <v>0</v>
      </c>
    </row>
    <row r="9106" spans="1:13" x14ac:dyDescent="0.4">
      <c r="A9106" s="51"/>
      <c r="B9106" s="52">
        <v>9088</v>
      </c>
      <c r="C9106" s="52">
        <v>16849888.454266071</v>
      </c>
      <c r="D9106" s="52">
        <v>0</v>
      </c>
      <c r="E9106" s="52">
        <v>0</v>
      </c>
      <c r="F9106" s="52">
        <v>0</v>
      </c>
      <c r="G9106" s="52">
        <v>0</v>
      </c>
      <c r="H9106" s="52">
        <v>44483976.931236729</v>
      </c>
      <c r="I9106" s="52">
        <v>0</v>
      </c>
      <c r="J9106" s="52">
        <v>0</v>
      </c>
      <c r="K9106" s="52">
        <v>0</v>
      </c>
      <c r="L9106" s="52">
        <v>0</v>
      </c>
      <c r="M9106" s="53">
        <v>61333865.3855028</v>
      </c>
    </row>
    <row r="9107" spans="1:13" x14ac:dyDescent="0.4">
      <c r="A9107" s="54"/>
      <c r="B9107" s="55">
        <v>9089</v>
      </c>
      <c r="C9107" s="55">
        <v>0</v>
      </c>
      <c r="D9107" s="55">
        <v>0</v>
      </c>
      <c r="E9107" s="55">
        <v>0</v>
      </c>
      <c r="F9107" s="55">
        <v>0</v>
      </c>
      <c r="G9107" s="55">
        <v>0</v>
      </c>
      <c r="H9107" s="55">
        <v>0</v>
      </c>
      <c r="I9107" s="55">
        <v>0</v>
      </c>
      <c r="J9107" s="55">
        <v>0</v>
      </c>
      <c r="K9107" s="55">
        <v>0</v>
      </c>
      <c r="L9107" s="55">
        <v>0</v>
      </c>
      <c r="M9107" s="56">
        <v>0</v>
      </c>
    </row>
    <row r="9108" spans="1:13" x14ac:dyDescent="0.4">
      <c r="A9108" s="51"/>
      <c r="B9108" s="52">
        <v>9090</v>
      </c>
      <c r="C9108" s="52">
        <v>0</v>
      </c>
      <c r="D9108" s="52">
        <v>0</v>
      </c>
      <c r="E9108" s="52">
        <v>0</v>
      </c>
      <c r="F9108" s="52">
        <v>0</v>
      </c>
      <c r="G9108" s="52">
        <v>0</v>
      </c>
      <c r="H9108" s="52">
        <v>0</v>
      </c>
      <c r="I9108" s="52">
        <v>0</v>
      </c>
      <c r="J9108" s="52">
        <v>0</v>
      </c>
      <c r="K9108" s="52">
        <v>0</v>
      </c>
      <c r="L9108" s="52">
        <v>0</v>
      </c>
      <c r="M9108" s="53">
        <v>0</v>
      </c>
    </row>
    <row r="9109" spans="1:13" x14ac:dyDescent="0.4">
      <c r="A9109" s="54"/>
      <c r="B9109" s="55">
        <v>9091</v>
      </c>
      <c r="C9109" s="55">
        <v>6374076.7661141474</v>
      </c>
      <c r="D9109" s="55">
        <v>0</v>
      </c>
      <c r="E9109" s="55">
        <v>0</v>
      </c>
      <c r="F9109" s="55">
        <v>0</v>
      </c>
      <c r="G9109" s="55">
        <v>0</v>
      </c>
      <c r="H9109" s="55">
        <v>0</v>
      </c>
      <c r="I9109" s="55">
        <v>0</v>
      </c>
      <c r="J9109" s="55">
        <v>0</v>
      </c>
      <c r="K9109" s="55">
        <v>0</v>
      </c>
      <c r="L9109" s="55">
        <v>24060041.299379736</v>
      </c>
      <c r="M9109" s="56">
        <v>30434118.065493882</v>
      </c>
    </row>
    <row r="9110" spans="1:13" x14ac:dyDescent="0.4">
      <c r="A9110" s="51"/>
      <c r="B9110" s="52">
        <v>9092</v>
      </c>
      <c r="C9110" s="52">
        <v>0</v>
      </c>
      <c r="D9110" s="52">
        <v>0</v>
      </c>
      <c r="E9110" s="52">
        <v>0</v>
      </c>
      <c r="F9110" s="52">
        <v>0</v>
      </c>
      <c r="G9110" s="52">
        <v>9350107.8431489635</v>
      </c>
      <c r="H9110" s="52">
        <v>0</v>
      </c>
      <c r="I9110" s="52">
        <v>0</v>
      </c>
      <c r="J9110" s="52">
        <v>0</v>
      </c>
      <c r="K9110" s="52">
        <v>0</v>
      </c>
      <c r="L9110" s="52">
        <v>0</v>
      </c>
      <c r="M9110" s="53">
        <v>9350107.8431489635</v>
      </c>
    </row>
    <row r="9111" spans="1:13" x14ac:dyDescent="0.4">
      <c r="A9111" s="54"/>
      <c r="B9111" s="55">
        <v>9093</v>
      </c>
      <c r="C9111" s="55">
        <v>0</v>
      </c>
      <c r="D9111" s="55">
        <v>13358670.852638779</v>
      </c>
      <c r="E9111" s="55">
        <v>0</v>
      </c>
      <c r="F9111" s="55">
        <v>0</v>
      </c>
      <c r="G9111" s="55">
        <v>7229008.358036642</v>
      </c>
      <c r="H9111" s="55">
        <v>0</v>
      </c>
      <c r="I9111" s="55">
        <v>0</v>
      </c>
      <c r="J9111" s="55">
        <v>0</v>
      </c>
      <c r="K9111" s="55">
        <v>0</v>
      </c>
      <c r="L9111" s="55">
        <v>8968840.237034779</v>
      </c>
      <c r="M9111" s="56">
        <v>29556519.447710201</v>
      </c>
    </row>
    <row r="9112" spans="1:13" x14ac:dyDescent="0.4">
      <c r="A9112" s="51"/>
      <c r="B9112" s="52">
        <v>9094</v>
      </c>
      <c r="C9112" s="52">
        <v>0</v>
      </c>
      <c r="D9112" s="52">
        <v>0</v>
      </c>
      <c r="E9112" s="52">
        <v>0</v>
      </c>
      <c r="F9112" s="52">
        <v>0</v>
      </c>
      <c r="G9112" s="52">
        <v>116615689.93610986</v>
      </c>
      <c r="H9112" s="52">
        <v>0</v>
      </c>
      <c r="I9112" s="52">
        <v>0</v>
      </c>
      <c r="J9112" s="52">
        <v>0</v>
      </c>
      <c r="K9112" s="52">
        <v>0</v>
      </c>
      <c r="L9112" s="52">
        <v>0</v>
      </c>
      <c r="M9112" s="53">
        <v>116615689.93610986</v>
      </c>
    </row>
    <row r="9113" spans="1:13" x14ac:dyDescent="0.4">
      <c r="A9113" s="54"/>
      <c r="B9113" s="55">
        <v>9095</v>
      </c>
      <c r="C9113" s="55">
        <v>0</v>
      </c>
      <c r="D9113" s="55">
        <v>0</v>
      </c>
      <c r="E9113" s="55">
        <v>0</v>
      </c>
      <c r="F9113" s="55">
        <v>0</v>
      </c>
      <c r="G9113" s="55">
        <v>0</v>
      </c>
      <c r="H9113" s="55">
        <v>0</v>
      </c>
      <c r="I9113" s="55">
        <v>0</v>
      </c>
      <c r="J9113" s="55">
        <v>0</v>
      </c>
      <c r="K9113" s="55">
        <v>0</v>
      </c>
      <c r="L9113" s="55">
        <v>0</v>
      </c>
      <c r="M9113" s="56">
        <v>0</v>
      </c>
    </row>
    <row r="9114" spans="1:13" x14ac:dyDescent="0.4">
      <c r="A9114" s="51"/>
      <c r="B9114" s="52">
        <v>9096</v>
      </c>
      <c r="C9114" s="52">
        <v>0</v>
      </c>
      <c r="D9114" s="52">
        <v>0</v>
      </c>
      <c r="E9114" s="52">
        <v>0</v>
      </c>
      <c r="F9114" s="52">
        <v>0</v>
      </c>
      <c r="G9114" s="52">
        <v>0</v>
      </c>
      <c r="H9114" s="52">
        <v>0</v>
      </c>
      <c r="I9114" s="52">
        <v>0</v>
      </c>
      <c r="J9114" s="52">
        <v>0</v>
      </c>
      <c r="K9114" s="52">
        <v>12520179.039001444</v>
      </c>
      <c r="L9114" s="52">
        <v>0</v>
      </c>
      <c r="M9114" s="53">
        <v>12520179.039001444</v>
      </c>
    </row>
    <row r="9115" spans="1:13" x14ac:dyDescent="0.4">
      <c r="A9115" s="54"/>
      <c r="B9115" s="55">
        <v>9097</v>
      </c>
      <c r="C9115" s="55">
        <v>0</v>
      </c>
      <c r="D9115" s="55">
        <v>7339523.2936766557</v>
      </c>
      <c r="E9115" s="55">
        <v>0</v>
      </c>
      <c r="F9115" s="55">
        <v>0</v>
      </c>
      <c r="G9115" s="55">
        <v>0</v>
      </c>
      <c r="H9115" s="55">
        <v>0</v>
      </c>
      <c r="I9115" s="55">
        <v>0</v>
      </c>
      <c r="J9115" s="55">
        <v>25053373.733917493</v>
      </c>
      <c r="K9115" s="55">
        <v>0</v>
      </c>
      <c r="L9115" s="55">
        <v>13319805.124414911</v>
      </c>
      <c r="M9115" s="56">
        <v>20659328.418091569</v>
      </c>
    </row>
    <row r="9116" spans="1:13" x14ac:dyDescent="0.4">
      <c r="A9116" s="51"/>
      <c r="B9116" s="52">
        <v>9098</v>
      </c>
      <c r="C9116" s="52">
        <v>0</v>
      </c>
      <c r="D9116" s="52">
        <v>0</v>
      </c>
      <c r="E9116" s="52">
        <v>284249741.36225212</v>
      </c>
      <c r="F9116" s="52">
        <v>0</v>
      </c>
      <c r="G9116" s="52">
        <v>0</v>
      </c>
      <c r="H9116" s="52">
        <v>12294945.830328438</v>
      </c>
      <c r="I9116" s="52">
        <v>0</v>
      </c>
      <c r="J9116" s="52">
        <v>13506934.937134648</v>
      </c>
      <c r="K9116" s="52">
        <v>0</v>
      </c>
      <c r="L9116" s="52">
        <v>130779626.39154926</v>
      </c>
      <c r="M9116" s="53">
        <v>427324313.58412981</v>
      </c>
    </row>
    <row r="9117" spans="1:13" x14ac:dyDescent="0.4">
      <c r="A9117" s="54"/>
      <c r="B9117" s="55">
        <v>9099</v>
      </c>
      <c r="C9117" s="55">
        <v>0</v>
      </c>
      <c r="D9117" s="55">
        <v>0</v>
      </c>
      <c r="E9117" s="55">
        <v>0</v>
      </c>
      <c r="F9117" s="55">
        <v>0</v>
      </c>
      <c r="G9117" s="55">
        <v>0</v>
      </c>
      <c r="H9117" s="55">
        <v>0</v>
      </c>
      <c r="I9117" s="55">
        <v>0</v>
      </c>
      <c r="J9117" s="55">
        <v>0</v>
      </c>
      <c r="K9117" s="55">
        <v>7549375.5928936899</v>
      </c>
      <c r="L9117" s="55">
        <v>0</v>
      </c>
      <c r="M9117" s="56">
        <v>7549375.5928936899</v>
      </c>
    </row>
    <row r="9118" spans="1:13" x14ac:dyDescent="0.4">
      <c r="A9118" s="51"/>
      <c r="B9118" s="52">
        <v>9100</v>
      </c>
      <c r="C9118" s="52">
        <v>0</v>
      </c>
      <c r="D9118" s="52">
        <v>0</v>
      </c>
      <c r="E9118" s="52">
        <v>0</v>
      </c>
      <c r="F9118" s="52">
        <v>5745828.3589045946</v>
      </c>
      <c r="G9118" s="52">
        <v>0</v>
      </c>
      <c r="H9118" s="52">
        <v>0</v>
      </c>
      <c r="I9118" s="52">
        <v>0</v>
      </c>
      <c r="J9118" s="52">
        <v>5862427.776273014</v>
      </c>
      <c r="K9118" s="52">
        <v>0</v>
      </c>
      <c r="L9118" s="52">
        <v>0</v>
      </c>
      <c r="M9118" s="53">
        <v>5745828.3589045946</v>
      </c>
    </row>
    <row r="9119" spans="1:13" x14ac:dyDescent="0.4">
      <c r="A9119" s="54"/>
      <c r="B9119" s="55">
        <v>9101</v>
      </c>
      <c r="C9119" s="55">
        <v>0</v>
      </c>
      <c r="D9119" s="55">
        <v>0</v>
      </c>
      <c r="E9119" s="55">
        <v>0</v>
      </c>
      <c r="F9119" s="55">
        <v>0</v>
      </c>
      <c r="G9119" s="55">
        <v>0</v>
      </c>
      <c r="H9119" s="55">
        <v>11498202.471876221</v>
      </c>
      <c r="I9119" s="55">
        <v>0</v>
      </c>
      <c r="J9119" s="55">
        <v>0</v>
      </c>
      <c r="K9119" s="55">
        <v>9849370.043274574</v>
      </c>
      <c r="L9119" s="55">
        <v>0</v>
      </c>
      <c r="M9119" s="56">
        <v>21347572.515150793</v>
      </c>
    </row>
    <row r="9120" spans="1:13" x14ac:dyDescent="0.4">
      <c r="A9120" s="51"/>
      <c r="B9120" s="52">
        <v>9102</v>
      </c>
      <c r="C9120" s="52">
        <v>0</v>
      </c>
      <c r="D9120" s="52">
        <v>0</v>
      </c>
      <c r="E9120" s="52">
        <v>0</v>
      </c>
      <c r="F9120" s="52">
        <v>0</v>
      </c>
      <c r="G9120" s="52">
        <v>14483995.475701232</v>
      </c>
      <c r="H9120" s="52">
        <v>10038128.213543642</v>
      </c>
      <c r="I9120" s="52">
        <v>0</v>
      </c>
      <c r="J9120" s="52">
        <v>0</v>
      </c>
      <c r="K9120" s="52">
        <v>0</v>
      </c>
      <c r="L9120" s="52">
        <v>0</v>
      </c>
      <c r="M9120" s="53">
        <v>24522123.689244874</v>
      </c>
    </row>
    <row r="9121" spans="1:13" x14ac:dyDescent="0.4">
      <c r="A9121" s="54"/>
      <c r="B9121" s="55">
        <v>9103</v>
      </c>
      <c r="C9121" s="55">
        <v>0</v>
      </c>
      <c r="D9121" s="55">
        <v>0</v>
      </c>
      <c r="E9121" s="55">
        <v>0</v>
      </c>
      <c r="F9121" s="55">
        <v>0</v>
      </c>
      <c r="G9121" s="55">
        <v>0</v>
      </c>
      <c r="H9121" s="55">
        <v>0</v>
      </c>
      <c r="I9121" s="55">
        <v>0</v>
      </c>
      <c r="J9121" s="55">
        <v>0</v>
      </c>
      <c r="K9121" s="55">
        <v>0</v>
      </c>
      <c r="L9121" s="55">
        <v>0</v>
      </c>
      <c r="M9121" s="56">
        <v>0</v>
      </c>
    </row>
    <row r="9122" spans="1:13" x14ac:dyDescent="0.4">
      <c r="A9122" s="51"/>
      <c r="B9122" s="52">
        <v>9104</v>
      </c>
      <c r="C9122" s="52">
        <v>0</v>
      </c>
      <c r="D9122" s="52">
        <v>0</v>
      </c>
      <c r="E9122" s="52">
        <v>30120691.837425757</v>
      </c>
      <c r="F9122" s="52">
        <v>0</v>
      </c>
      <c r="G9122" s="52">
        <v>0</v>
      </c>
      <c r="H9122" s="52">
        <v>0</v>
      </c>
      <c r="I9122" s="52">
        <v>0</v>
      </c>
      <c r="J9122" s="52">
        <v>0</v>
      </c>
      <c r="K9122" s="52">
        <v>0</v>
      </c>
      <c r="L9122" s="52">
        <v>0</v>
      </c>
      <c r="M9122" s="53">
        <v>30120691.837425757</v>
      </c>
    </row>
    <row r="9123" spans="1:13" x14ac:dyDescent="0.4">
      <c r="A9123" s="54"/>
      <c r="B9123" s="55">
        <v>9105</v>
      </c>
      <c r="C9123" s="55">
        <v>0</v>
      </c>
      <c r="D9123" s="55">
        <v>6212559.7702972526</v>
      </c>
      <c r="E9123" s="55">
        <v>0</v>
      </c>
      <c r="F9123" s="55">
        <v>0</v>
      </c>
      <c r="G9123" s="55">
        <v>0</v>
      </c>
      <c r="H9123" s="55">
        <v>0</v>
      </c>
      <c r="I9123" s="55">
        <v>0</v>
      </c>
      <c r="J9123" s="55">
        <v>0</v>
      </c>
      <c r="K9123" s="55">
        <v>0</v>
      </c>
      <c r="L9123" s="55">
        <v>0</v>
      </c>
      <c r="M9123" s="56">
        <v>6212559.7702972526</v>
      </c>
    </row>
    <row r="9124" spans="1:13" x14ac:dyDescent="0.4">
      <c r="A9124" s="51"/>
      <c r="B9124" s="52">
        <v>9106</v>
      </c>
      <c r="C9124" s="52">
        <v>0</v>
      </c>
      <c r="D9124" s="52">
        <v>19548319.617108956</v>
      </c>
      <c r="E9124" s="52">
        <v>0</v>
      </c>
      <c r="F9124" s="52">
        <v>0</v>
      </c>
      <c r="G9124" s="52">
        <v>0</v>
      </c>
      <c r="H9124" s="52">
        <v>6131788.2983535761</v>
      </c>
      <c r="I9124" s="52">
        <v>0</v>
      </c>
      <c r="J9124" s="52">
        <v>0</v>
      </c>
      <c r="K9124" s="52">
        <v>0</v>
      </c>
      <c r="L9124" s="52">
        <v>5921799.524161947</v>
      </c>
      <c r="M9124" s="53">
        <v>31601907.439624477</v>
      </c>
    </row>
    <row r="9125" spans="1:13" x14ac:dyDescent="0.4">
      <c r="A9125" s="54"/>
      <c r="B9125" s="55">
        <v>9107</v>
      </c>
      <c r="C9125" s="55">
        <v>0</v>
      </c>
      <c r="D9125" s="55">
        <v>0</v>
      </c>
      <c r="E9125" s="55">
        <v>0</v>
      </c>
      <c r="F9125" s="55">
        <v>0</v>
      </c>
      <c r="G9125" s="55">
        <v>0</v>
      </c>
      <c r="H9125" s="55">
        <v>0</v>
      </c>
      <c r="I9125" s="55">
        <v>0</v>
      </c>
      <c r="J9125" s="55">
        <v>0</v>
      </c>
      <c r="K9125" s="55">
        <v>0</v>
      </c>
      <c r="L9125" s="55">
        <v>0</v>
      </c>
      <c r="M9125" s="56">
        <v>0</v>
      </c>
    </row>
    <row r="9126" spans="1:13" x14ac:dyDescent="0.4">
      <c r="A9126" s="51"/>
      <c r="B9126" s="52">
        <v>9108</v>
      </c>
      <c r="C9126" s="52">
        <v>26046785.126189947</v>
      </c>
      <c r="D9126" s="52">
        <v>0</v>
      </c>
      <c r="E9126" s="52">
        <v>5763660.3176097069</v>
      </c>
      <c r="F9126" s="52">
        <v>0</v>
      </c>
      <c r="G9126" s="52">
        <v>0</v>
      </c>
      <c r="H9126" s="52">
        <v>0</v>
      </c>
      <c r="I9126" s="52">
        <v>0</v>
      </c>
      <c r="J9126" s="52">
        <v>0</v>
      </c>
      <c r="K9126" s="52">
        <v>47847521.977503099</v>
      </c>
      <c r="L9126" s="52">
        <v>0</v>
      </c>
      <c r="M9126" s="53">
        <v>79657967.421302751</v>
      </c>
    </row>
    <row r="9127" spans="1:13" x14ac:dyDescent="0.4">
      <c r="A9127" s="54"/>
      <c r="B9127" s="55">
        <v>9109</v>
      </c>
      <c r="C9127" s="55">
        <v>0</v>
      </c>
      <c r="D9127" s="55">
        <v>0</v>
      </c>
      <c r="E9127" s="55">
        <v>0</v>
      </c>
      <c r="F9127" s="55">
        <v>0</v>
      </c>
      <c r="G9127" s="55">
        <v>0</v>
      </c>
      <c r="H9127" s="55">
        <v>0</v>
      </c>
      <c r="I9127" s="55">
        <v>0</v>
      </c>
      <c r="J9127" s="55">
        <v>0</v>
      </c>
      <c r="K9127" s="55">
        <v>0</v>
      </c>
      <c r="L9127" s="55">
        <v>0</v>
      </c>
      <c r="M9127" s="56">
        <v>0</v>
      </c>
    </row>
    <row r="9128" spans="1:13" x14ac:dyDescent="0.4">
      <c r="A9128" s="51"/>
      <c r="B9128" s="52">
        <v>9110</v>
      </c>
      <c r="C9128" s="52">
        <v>0</v>
      </c>
      <c r="D9128" s="52">
        <v>0</v>
      </c>
      <c r="E9128" s="52">
        <v>0</v>
      </c>
      <c r="F9128" s="52">
        <v>0</v>
      </c>
      <c r="G9128" s="52">
        <v>0</v>
      </c>
      <c r="H9128" s="52">
        <v>0</v>
      </c>
      <c r="I9128" s="52">
        <v>0</v>
      </c>
      <c r="J9128" s="52">
        <v>0</v>
      </c>
      <c r="K9128" s="52">
        <v>0</v>
      </c>
      <c r="L9128" s="52">
        <v>0</v>
      </c>
      <c r="M9128" s="53">
        <v>0</v>
      </c>
    </row>
    <row r="9129" spans="1:13" x14ac:dyDescent="0.4">
      <c r="A9129" s="54"/>
      <c r="B9129" s="55">
        <v>9111</v>
      </c>
      <c r="C9129" s="55">
        <v>0</v>
      </c>
      <c r="D9129" s="55">
        <v>0</v>
      </c>
      <c r="E9129" s="55">
        <v>0</v>
      </c>
      <c r="F9129" s="55">
        <v>0</v>
      </c>
      <c r="G9129" s="55">
        <v>0</v>
      </c>
      <c r="H9129" s="55">
        <v>6598139.6706815939</v>
      </c>
      <c r="I9129" s="55">
        <v>0</v>
      </c>
      <c r="J9129" s="55">
        <v>0</v>
      </c>
      <c r="K9129" s="55">
        <v>0</v>
      </c>
      <c r="L9129" s="55">
        <v>0</v>
      </c>
      <c r="M9129" s="56">
        <v>6598139.6706815939</v>
      </c>
    </row>
    <row r="9130" spans="1:13" x14ac:dyDescent="0.4">
      <c r="A9130" s="51"/>
      <c r="B9130" s="52">
        <v>9112</v>
      </c>
      <c r="C9130" s="52">
        <v>0</v>
      </c>
      <c r="D9130" s="52">
        <v>6230011.113424805</v>
      </c>
      <c r="E9130" s="52">
        <v>5905409.5088696564</v>
      </c>
      <c r="F9130" s="52">
        <v>0</v>
      </c>
      <c r="G9130" s="52">
        <v>0</v>
      </c>
      <c r="H9130" s="52">
        <v>0</v>
      </c>
      <c r="I9130" s="52">
        <v>0</v>
      </c>
      <c r="J9130" s="52">
        <v>41047330.759239033</v>
      </c>
      <c r="K9130" s="52">
        <v>0</v>
      </c>
      <c r="L9130" s="52">
        <v>0</v>
      </c>
      <c r="M9130" s="53">
        <v>12135420.622294459</v>
      </c>
    </row>
    <row r="9131" spans="1:13" x14ac:dyDescent="0.4">
      <c r="A9131" s="54"/>
      <c r="B9131" s="55">
        <v>9113</v>
      </c>
      <c r="C9131" s="55">
        <v>0</v>
      </c>
      <c r="D9131" s="55">
        <v>0</v>
      </c>
      <c r="E9131" s="55">
        <v>0</v>
      </c>
      <c r="F9131" s="55">
        <v>177938909.82857013</v>
      </c>
      <c r="G9131" s="55">
        <v>0</v>
      </c>
      <c r="H9131" s="55">
        <v>0</v>
      </c>
      <c r="I9131" s="55">
        <v>0</v>
      </c>
      <c r="J9131" s="55">
        <v>0</v>
      </c>
      <c r="K9131" s="55">
        <v>0</v>
      </c>
      <c r="L9131" s="55">
        <v>47049714.320734262</v>
      </c>
      <c r="M9131" s="56">
        <v>224988624.14930439</v>
      </c>
    </row>
    <row r="9132" spans="1:13" x14ac:dyDescent="0.4">
      <c r="A9132" s="51"/>
      <c r="B9132" s="52">
        <v>9114</v>
      </c>
      <c r="C9132" s="52">
        <v>0</v>
      </c>
      <c r="D9132" s="52">
        <v>0</v>
      </c>
      <c r="E9132" s="52">
        <v>0</v>
      </c>
      <c r="F9132" s="52">
        <v>0</v>
      </c>
      <c r="G9132" s="52">
        <v>0</v>
      </c>
      <c r="H9132" s="52">
        <v>0</v>
      </c>
      <c r="I9132" s="52">
        <v>0</v>
      </c>
      <c r="J9132" s="52">
        <v>0</v>
      </c>
      <c r="K9132" s="52">
        <v>0</v>
      </c>
      <c r="L9132" s="52">
        <v>0</v>
      </c>
      <c r="M9132" s="53">
        <v>0</v>
      </c>
    </row>
    <row r="9133" spans="1:13" x14ac:dyDescent="0.4">
      <c r="A9133" s="54"/>
      <c r="B9133" s="55">
        <v>9115</v>
      </c>
      <c r="C9133" s="55">
        <v>0</v>
      </c>
      <c r="D9133" s="55">
        <v>0</v>
      </c>
      <c r="E9133" s="55">
        <v>0</v>
      </c>
      <c r="F9133" s="55">
        <v>0</v>
      </c>
      <c r="G9133" s="55">
        <v>0</v>
      </c>
      <c r="H9133" s="55">
        <v>0</v>
      </c>
      <c r="I9133" s="55">
        <v>0</v>
      </c>
      <c r="J9133" s="55">
        <v>0</v>
      </c>
      <c r="K9133" s="55">
        <v>0</v>
      </c>
      <c r="L9133" s="55">
        <v>0</v>
      </c>
      <c r="M9133" s="56">
        <v>0</v>
      </c>
    </row>
    <row r="9134" spans="1:13" x14ac:dyDescent="0.4">
      <c r="A9134" s="51"/>
      <c r="B9134" s="52">
        <v>9116</v>
      </c>
      <c r="C9134" s="52">
        <v>0</v>
      </c>
      <c r="D9134" s="52">
        <v>0</v>
      </c>
      <c r="E9134" s="52">
        <v>0</v>
      </c>
      <c r="F9134" s="52">
        <v>0</v>
      </c>
      <c r="G9134" s="52">
        <v>0</v>
      </c>
      <c r="H9134" s="52">
        <v>0</v>
      </c>
      <c r="I9134" s="52">
        <v>0</v>
      </c>
      <c r="J9134" s="52">
        <v>0</v>
      </c>
      <c r="K9134" s="52">
        <v>0</v>
      </c>
      <c r="L9134" s="52">
        <v>7148579.1616827101</v>
      </c>
      <c r="M9134" s="53">
        <v>7148579.1616827101</v>
      </c>
    </row>
    <row r="9135" spans="1:13" x14ac:dyDescent="0.4">
      <c r="A9135" s="54"/>
      <c r="B9135" s="55">
        <v>9117</v>
      </c>
      <c r="C9135" s="55">
        <v>0</v>
      </c>
      <c r="D9135" s="55">
        <v>0</v>
      </c>
      <c r="E9135" s="55">
        <v>0</v>
      </c>
      <c r="F9135" s="55">
        <v>0</v>
      </c>
      <c r="G9135" s="55">
        <v>43908973.510155939</v>
      </c>
      <c r="H9135" s="55">
        <v>0</v>
      </c>
      <c r="I9135" s="55">
        <v>0</v>
      </c>
      <c r="J9135" s="55">
        <v>0</v>
      </c>
      <c r="K9135" s="55">
        <v>0</v>
      </c>
      <c r="L9135" s="55">
        <v>27684502.405935116</v>
      </c>
      <c r="M9135" s="56">
        <v>71593475.916091055</v>
      </c>
    </row>
    <row r="9136" spans="1:13" x14ac:dyDescent="0.4">
      <c r="A9136" s="51"/>
      <c r="B9136" s="52">
        <v>9118</v>
      </c>
      <c r="C9136" s="52">
        <v>0</v>
      </c>
      <c r="D9136" s="52">
        <v>0</v>
      </c>
      <c r="E9136" s="52">
        <v>11259112.982891038</v>
      </c>
      <c r="F9136" s="52">
        <v>0</v>
      </c>
      <c r="G9136" s="52">
        <v>0</v>
      </c>
      <c r="H9136" s="52">
        <v>0</v>
      </c>
      <c r="I9136" s="52">
        <v>0</v>
      </c>
      <c r="J9136" s="52">
        <v>0</v>
      </c>
      <c r="K9136" s="52">
        <v>0</v>
      </c>
      <c r="L9136" s="52">
        <v>0</v>
      </c>
      <c r="M9136" s="53">
        <v>11259112.982891038</v>
      </c>
    </row>
    <row r="9137" spans="1:13" x14ac:dyDescent="0.4">
      <c r="A9137" s="54"/>
      <c r="B9137" s="55">
        <v>9119</v>
      </c>
      <c r="C9137" s="55">
        <v>0</v>
      </c>
      <c r="D9137" s="55">
        <v>0</v>
      </c>
      <c r="E9137" s="55">
        <v>0</v>
      </c>
      <c r="F9137" s="55">
        <v>0</v>
      </c>
      <c r="G9137" s="55">
        <v>7116281.2103287224</v>
      </c>
      <c r="H9137" s="55">
        <v>0</v>
      </c>
      <c r="I9137" s="55">
        <v>0</v>
      </c>
      <c r="J9137" s="55">
        <v>0</v>
      </c>
      <c r="K9137" s="55">
        <v>0</v>
      </c>
      <c r="L9137" s="55">
        <v>0</v>
      </c>
      <c r="M9137" s="56">
        <v>7116281.2103287224</v>
      </c>
    </row>
    <row r="9138" spans="1:13" x14ac:dyDescent="0.4">
      <c r="A9138" s="51"/>
      <c r="B9138" s="52">
        <v>9120</v>
      </c>
      <c r="C9138" s="52">
        <v>0</v>
      </c>
      <c r="D9138" s="52">
        <v>0</v>
      </c>
      <c r="E9138" s="52">
        <v>0</v>
      </c>
      <c r="F9138" s="52">
        <v>6058726.547779236</v>
      </c>
      <c r="G9138" s="52">
        <v>0</v>
      </c>
      <c r="H9138" s="52">
        <v>0</v>
      </c>
      <c r="I9138" s="52">
        <v>0</v>
      </c>
      <c r="J9138" s="52">
        <v>0</v>
      </c>
      <c r="K9138" s="52">
        <v>0</v>
      </c>
      <c r="L9138" s="52">
        <v>0</v>
      </c>
      <c r="M9138" s="53">
        <v>42452264.118420929</v>
      </c>
    </row>
    <row r="9139" spans="1:13" x14ac:dyDescent="0.4">
      <c r="A9139" s="54"/>
      <c r="B9139" s="55">
        <v>9121</v>
      </c>
      <c r="C9139" s="55">
        <v>6070141.2252122648</v>
      </c>
      <c r="D9139" s="55">
        <v>0</v>
      </c>
      <c r="E9139" s="55">
        <v>0</v>
      </c>
      <c r="F9139" s="55">
        <v>0</v>
      </c>
      <c r="G9139" s="55">
        <v>0</v>
      </c>
      <c r="H9139" s="55">
        <v>0</v>
      </c>
      <c r="I9139" s="55">
        <v>0</v>
      </c>
      <c r="J9139" s="55">
        <v>7117905.4713096861</v>
      </c>
      <c r="K9139" s="55">
        <v>0</v>
      </c>
      <c r="L9139" s="55">
        <v>0</v>
      </c>
      <c r="M9139" s="56">
        <v>6070141.2252122648</v>
      </c>
    </row>
    <row r="9140" spans="1:13" x14ac:dyDescent="0.4">
      <c r="A9140" s="51"/>
      <c r="B9140" s="52">
        <v>9122</v>
      </c>
      <c r="C9140" s="52">
        <v>0</v>
      </c>
      <c r="D9140" s="52">
        <v>0</v>
      </c>
      <c r="E9140" s="52">
        <v>0</v>
      </c>
      <c r="F9140" s="52">
        <v>0</v>
      </c>
      <c r="G9140" s="52">
        <v>0</v>
      </c>
      <c r="H9140" s="52">
        <v>0</v>
      </c>
      <c r="I9140" s="52">
        <v>0</v>
      </c>
      <c r="J9140" s="52">
        <v>0</v>
      </c>
      <c r="K9140" s="52">
        <v>74180006.081885114</v>
      </c>
      <c r="L9140" s="52">
        <v>0</v>
      </c>
      <c r="M9140" s="53">
        <v>74180006.081885114</v>
      </c>
    </row>
    <row r="9141" spans="1:13" x14ac:dyDescent="0.4">
      <c r="A9141" s="54"/>
      <c r="B9141" s="55">
        <v>9123</v>
      </c>
      <c r="C9141" s="55">
        <v>0</v>
      </c>
      <c r="D9141" s="55">
        <v>0</v>
      </c>
      <c r="E9141" s="55">
        <v>0</v>
      </c>
      <c r="F9141" s="55">
        <v>0</v>
      </c>
      <c r="G9141" s="55">
        <v>6477567.6457791794</v>
      </c>
      <c r="H9141" s="55">
        <v>0</v>
      </c>
      <c r="I9141" s="55">
        <v>0</v>
      </c>
      <c r="J9141" s="55">
        <v>0</v>
      </c>
      <c r="K9141" s="55">
        <v>0</v>
      </c>
      <c r="L9141" s="55">
        <v>0</v>
      </c>
      <c r="M9141" s="56">
        <v>6477567.6457791794</v>
      </c>
    </row>
    <row r="9142" spans="1:13" x14ac:dyDescent="0.4">
      <c r="A9142" s="51"/>
      <c r="B9142" s="52">
        <v>9124</v>
      </c>
      <c r="C9142" s="52">
        <v>10860399.600237008</v>
      </c>
      <c r="D9142" s="52">
        <v>0</v>
      </c>
      <c r="E9142" s="52">
        <v>5982515.2598484578</v>
      </c>
      <c r="F9142" s="52">
        <v>0</v>
      </c>
      <c r="G9142" s="52">
        <v>0</v>
      </c>
      <c r="H9142" s="52">
        <v>0</v>
      </c>
      <c r="I9142" s="52">
        <v>0</v>
      </c>
      <c r="J9142" s="52">
        <v>0</v>
      </c>
      <c r="K9142" s="52">
        <v>0</v>
      </c>
      <c r="L9142" s="52">
        <v>0</v>
      </c>
      <c r="M9142" s="53">
        <v>16842914.860085465</v>
      </c>
    </row>
    <row r="9143" spans="1:13" x14ac:dyDescent="0.4">
      <c r="A9143" s="54"/>
      <c r="B9143" s="55">
        <v>9125</v>
      </c>
      <c r="C9143" s="55">
        <v>7802142.4821154354</v>
      </c>
      <c r="D9143" s="55">
        <v>0</v>
      </c>
      <c r="E9143" s="55">
        <v>0</v>
      </c>
      <c r="F9143" s="55">
        <v>0</v>
      </c>
      <c r="G9143" s="55">
        <v>0</v>
      </c>
      <c r="H9143" s="55">
        <v>0</v>
      </c>
      <c r="I9143" s="55">
        <v>0</v>
      </c>
      <c r="J9143" s="55">
        <v>0</v>
      </c>
      <c r="K9143" s="55">
        <v>0</v>
      </c>
      <c r="L9143" s="55">
        <v>0</v>
      </c>
      <c r="M9143" s="56">
        <v>7802142.4821154354</v>
      </c>
    </row>
    <row r="9144" spans="1:13" x14ac:dyDescent="0.4">
      <c r="A9144" s="51"/>
      <c r="B9144" s="52">
        <v>9126</v>
      </c>
      <c r="C9144" s="52">
        <v>0</v>
      </c>
      <c r="D9144" s="52">
        <v>9541966.8881070968</v>
      </c>
      <c r="E9144" s="52">
        <v>0</v>
      </c>
      <c r="F9144" s="52">
        <v>0</v>
      </c>
      <c r="G9144" s="52">
        <v>0</v>
      </c>
      <c r="H9144" s="52">
        <v>0</v>
      </c>
      <c r="I9144" s="52">
        <v>9911953.4258049037</v>
      </c>
      <c r="J9144" s="52">
        <v>0</v>
      </c>
      <c r="K9144" s="52">
        <v>0</v>
      </c>
      <c r="L9144" s="52">
        <v>0</v>
      </c>
      <c r="M9144" s="53">
        <v>19453920.313912001</v>
      </c>
    </row>
    <row r="9145" spans="1:13" x14ac:dyDescent="0.4">
      <c r="A9145" s="54"/>
      <c r="B9145" s="55">
        <v>9127</v>
      </c>
      <c r="C9145" s="55">
        <v>0</v>
      </c>
      <c r="D9145" s="55">
        <v>0</v>
      </c>
      <c r="E9145" s="55">
        <v>17369415.80412389</v>
      </c>
      <c r="F9145" s="55">
        <v>6742806.7387434617</v>
      </c>
      <c r="G9145" s="55">
        <v>0</v>
      </c>
      <c r="H9145" s="55">
        <v>0</v>
      </c>
      <c r="I9145" s="55">
        <v>0</v>
      </c>
      <c r="J9145" s="55">
        <v>0</v>
      </c>
      <c r="K9145" s="55">
        <v>0</v>
      </c>
      <c r="L9145" s="55">
        <v>0</v>
      </c>
      <c r="M9145" s="56">
        <v>24112222.542867351</v>
      </c>
    </row>
    <row r="9146" spans="1:13" x14ac:dyDescent="0.4">
      <c r="A9146" s="51"/>
      <c r="B9146" s="52">
        <v>9128</v>
      </c>
      <c r="C9146" s="52">
        <v>0</v>
      </c>
      <c r="D9146" s="52">
        <v>0</v>
      </c>
      <c r="E9146" s="52">
        <v>0</v>
      </c>
      <c r="F9146" s="52">
        <v>0</v>
      </c>
      <c r="G9146" s="52">
        <v>0</v>
      </c>
      <c r="H9146" s="52">
        <v>0</v>
      </c>
      <c r="I9146" s="52">
        <v>0</v>
      </c>
      <c r="J9146" s="52">
        <v>0</v>
      </c>
      <c r="K9146" s="52">
        <v>0</v>
      </c>
      <c r="L9146" s="52">
        <v>0</v>
      </c>
      <c r="M9146" s="53">
        <v>16751485.921719983</v>
      </c>
    </row>
    <row r="9147" spans="1:13" x14ac:dyDescent="0.4">
      <c r="A9147" s="54"/>
      <c r="B9147" s="55">
        <v>9129</v>
      </c>
      <c r="C9147" s="55">
        <v>0</v>
      </c>
      <c r="D9147" s="55">
        <v>0</v>
      </c>
      <c r="E9147" s="55">
        <v>0</v>
      </c>
      <c r="F9147" s="55">
        <v>0</v>
      </c>
      <c r="G9147" s="55">
        <v>0</v>
      </c>
      <c r="H9147" s="55">
        <v>19654694.646877177</v>
      </c>
      <c r="I9147" s="55">
        <v>0</v>
      </c>
      <c r="J9147" s="55">
        <v>0</v>
      </c>
      <c r="K9147" s="55">
        <v>0</v>
      </c>
      <c r="L9147" s="55">
        <v>0</v>
      </c>
      <c r="M9147" s="56">
        <v>19654694.646877177</v>
      </c>
    </row>
    <row r="9148" spans="1:13" x14ac:dyDescent="0.4">
      <c r="A9148" s="51"/>
      <c r="B9148" s="52">
        <v>9130</v>
      </c>
      <c r="C9148" s="52">
        <v>0</v>
      </c>
      <c r="D9148" s="52">
        <v>5963612.6605878249</v>
      </c>
      <c r="E9148" s="52">
        <v>0</v>
      </c>
      <c r="F9148" s="52">
        <v>0</v>
      </c>
      <c r="G9148" s="52">
        <v>0</v>
      </c>
      <c r="H9148" s="52">
        <v>0</v>
      </c>
      <c r="I9148" s="52">
        <v>0</v>
      </c>
      <c r="J9148" s="52">
        <v>0</v>
      </c>
      <c r="K9148" s="52">
        <v>0</v>
      </c>
      <c r="L9148" s="52">
        <v>0</v>
      </c>
      <c r="M9148" s="53">
        <v>5963612.6605878249</v>
      </c>
    </row>
    <row r="9149" spans="1:13" x14ac:dyDescent="0.4">
      <c r="A9149" s="54"/>
      <c r="B9149" s="55">
        <v>9131</v>
      </c>
      <c r="C9149" s="55">
        <v>0</v>
      </c>
      <c r="D9149" s="55">
        <v>0</v>
      </c>
      <c r="E9149" s="55">
        <v>0</v>
      </c>
      <c r="F9149" s="55">
        <v>9534428.8950895816</v>
      </c>
      <c r="G9149" s="55">
        <v>0</v>
      </c>
      <c r="H9149" s="55">
        <v>0</v>
      </c>
      <c r="I9149" s="55">
        <v>0</v>
      </c>
      <c r="J9149" s="55">
        <v>0</v>
      </c>
      <c r="K9149" s="55">
        <v>10428931.774811428</v>
      </c>
      <c r="L9149" s="55">
        <v>0</v>
      </c>
      <c r="M9149" s="56">
        <v>19963360.66990101</v>
      </c>
    </row>
    <row r="9150" spans="1:13" x14ac:dyDescent="0.4">
      <c r="A9150" s="51"/>
      <c r="B9150" s="52">
        <v>9132</v>
      </c>
      <c r="C9150" s="52">
        <v>0</v>
      </c>
      <c r="D9150" s="52">
        <v>0</v>
      </c>
      <c r="E9150" s="52">
        <v>0</v>
      </c>
      <c r="F9150" s="52">
        <v>0</v>
      </c>
      <c r="G9150" s="52">
        <v>0</v>
      </c>
      <c r="H9150" s="52">
        <v>10106027.210032864</v>
      </c>
      <c r="I9150" s="52">
        <v>0</v>
      </c>
      <c r="J9150" s="52">
        <v>0</v>
      </c>
      <c r="K9150" s="52">
        <v>0</v>
      </c>
      <c r="L9150" s="52">
        <v>0</v>
      </c>
      <c r="M9150" s="53">
        <v>10106027.210032864</v>
      </c>
    </row>
    <row r="9151" spans="1:13" x14ac:dyDescent="0.4">
      <c r="A9151" s="54"/>
      <c r="B9151" s="55">
        <v>9133</v>
      </c>
      <c r="C9151" s="55">
        <v>0</v>
      </c>
      <c r="D9151" s="55">
        <v>0</v>
      </c>
      <c r="E9151" s="55">
        <v>0</v>
      </c>
      <c r="F9151" s="55">
        <v>0</v>
      </c>
      <c r="G9151" s="55">
        <v>0</v>
      </c>
      <c r="H9151" s="55">
        <v>0</v>
      </c>
      <c r="I9151" s="55">
        <v>0</v>
      </c>
      <c r="J9151" s="55">
        <v>0</v>
      </c>
      <c r="K9151" s="55">
        <v>0</v>
      </c>
      <c r="L9151" s="55">
        <v>0</v>
      </c>
      <c r="M9151" s="56">
        <v>0</v>
      </c>
    </row>
    <row r="9152" spans="1:13" x14ac:dyDescent="0.4">
      <c r="A9152" s="51"/>
      <c r="B9152" s="52">
        <v>9134</v>
      </c>
      <c r="C9152" s="52">
        <v>0</v>
      </c>
      <c r="D9152" s="52">
        <v>7036726.8978078458</v>
      </c>
      <c r="E9152" s="52">
        <v>0</v>
      </c>
      <c r="F9152" s="52">
        <v>0</v>
      </c>
      <c r="G9152" s="52">
        <v>0</v>
      </c>
      <c r="H9152" s="52">
        <v>11807410.923067534</v>
      </c>
      <c r="I9152" s="52">
        <v>0</v>
      </c>
      <c r="J9152" s="52">
        <v>0</v>
      </c>
      <c r="K9152" s="52">
        <v>0</v>
      </c>
      <c r="L9152" s="52">
        <v>0</v>
      </c>
      <c r="M9152" s="53">
        <v>18844137.82087538</v>
      </c>
    </row>
    <row r="9153" spans="1:13" x14ac:dyDescent="0.4">
      <c r="A9153" s="54"/>
      <c r="B9153" s="55">
        <v>9135</v>
      </c>
      <c r="C9153" s="55">
        <v>0</v>
      </c>
      <c r="D9153" s="55">
        <v>0</v>
      </c>
      <c r="E9153" s="55">
        <v>0</v>
      </c>
      <c r="F9153" s="55">
        <v>0</v>
      </c>
      <c r="G9153" s="55">
        <v>0</v>
      </c>
      <c r="H9153" s="55">
        <v>0</v>
      </c>
      <c r="I9153" s="55">
        <v>0</v>
      </c>
      <c r="J9153" s="55">
        <v>0</v>
      </c>
      <c r="K9153" s="55">
        <v>0</v>
      </c>
      <c r="L9153" s="55">
        <v>0</v>
      </c>
      <c r="M9153" s="56">
        <v>0</v>
      </c>
    </row>
    <row r="9154" spans="1:13" x14ac:dyDescent="0.4">
      <c r="A9154" s="51"/>
      <c r="B9154" s="52">
        <v>9136</v>
      </c>
      <c r="C9154" s="52">
        <v>0</v>
      </c>
      <c r="D9154" s="52">
        <v>0</v>
      </c>
      <c r="E9154" s="52">
        <v>0</v>
      </c>
      <c r="F9154" s="52">
        <v>64045738.371736929</v>
      </c>
      <c r="G9154" s="52">
        <v>24789420.439565994</v>
      </c>
      <c r="H9154" s="52">
        <v>0</v>
      </c>
      <c r="I9154" s="52">
        <v>0</v>
      </c>
      <c r="J9154" s="52">
        <v>0</v>
      </c>
      <c r="K9154" s="52">
        <v>0</v>
      </c>
      <c r="L9154" s="52">
        <v>0</v>
      </c>
      <c r="M9154" s="53">
        <v>88835158.81130293</v>
      </c>
    </row>
    <row r="9155" spans="1:13" x14ac:dyDescent="0.4">
      <c r="A9155" s="54"/>
      <c r="B9155" s="55">
        <v>9137</v>
      </c>
      <c r="C9155" s="55">
        <v>15089571.180434396</v>
      </c>
      <c r="D9155" s="55">
        <v>0</v>
      </c>
      <c r="E9155" s="55">
        <v>0</v>
      </c>
      <c r="F9155" s="55">
        <v>0</v>
      </c>
      <c r="G9155" s="55">
        <v>11590952.621112764</v>
      </c>
      <c r="H9155" s="55">
        <v>6546686.711525457</v>
      </c>
      <c r="I9155" s="55">
        <v>0</v>
      </c>
      <c r="J9155" s="55">
        <v>0</v>
      </c>
      <c r="K9155" s="55">
        <v>0</v>
      </c>
      <c r="L9155" s="55">
        <v>0</v>
      </c>
      <c r="M9155" s="56">
        <v>33227210.513072617</v>
      </c>
    </row>
    <row r="9156" spans="1:13" x14ac:dyDescent="0.4">
      <c r="A9156" s="51"/>
      <c r="B9156" s="52">
        <v>9138</v>
      </c>
      <c r="C9156" s="52">
        <v>0</v>
      </c>
      <c r="D9156" s="52">
        <v>0</v>
      </c>
      <c r="E9156" s="52">
        <v>0</v>
      </c>
      <c r="F9156" s="52">
        <v>0</v>
      </c>
      <c r="G9156" s="52">
        <v>0</v>
      </c>
      <c r="H9156" s="52">
        <v>0</v>
      </c>
      <c r="I9156" s="52">
        <v>0</v>
      </c>
      <c r="J9156" s="52">
        <v>15956561.440337513</v>
      </c>
      <c r="K9156" s="52">
        <v>14319661.034930274</v>
      </c>
      <c r="L9156" s="52">
        <v>0</v>
      </c>
      <c r="M9156" s="53">
        <v>14319661.034930274</v>
      </c>
    </row>
    <row r="9157" spans="1:13" x14ac:dyDescent="0.4">
      <c r="A9157" s="54"/>
      <c r="B9157" s="55">
        <v>9139</v>
      </c>
      <c r="C9157" s="55">
        <v>6155411.6864266321</v>
      </c>
      <c r="D9157" s="55">
        <v>0</v>
      </c>
      <c r="E9157" s="55">
        <v>0</v>
      </c>
      <c r="F9157" s="55">
        <v>0</v>
      </c>
      <c r="G9157" s="55">
        <v>0</v>
      </c>
      <c r="H9157" s="55">
        <v>0</v>
      </c>
      <c r="I9157" s="55">
        <v>0</v>
      </c>
      <c r="J9157" s="55">
        <v>10951632.026444238</v>
      </c>
      <c r="K9157" s="55">
        <v>0</v>
      </c>
      <c r="L9157" s="55">
        <v>0</v>
      </c>
      <c r="M9157" s="56">
        <v>6155411.6864266321</v>
      </c>
    </row>
    <row r="9158" spans="1:13" x14ac:dyDescent="0.4">
      <c r="A9158" s="51"/>
      <c r="B9158" s="52">
        <v>9140</v>
      </c>
      <c r="C9158" s="52">
        <v>6294215.0337322894</v>
      </c>
      <c r="D9158" s="52">
        <v>0</v>
      </c>
      <c r="E9158" s="52">
        <v>0</v>
      </c>
      <c r="F9158" s="52">
        <v>0</v>
      </c>
      <c r="G9158" s="52">
        <v>0</v>
      </c>
      <c r="H9158" s="52">
        <v>0</v>
      </c>
      <c r="I9158" s="52">
        <v>0</v>
      </c>
      <c r="J9158" s="52">
        <v>0</v>
      </c>
      <c r="K9158" s="52">
        <v>0</v>
      </c>
      <c r="L9158" s="52">
        <v>0</v>
      </c>
      <c r="M9158" s="53">
        <v>6294215.0337322894</v>
      </c>
    </row>
    <row r="9159" spans="1:13" x14ac:dyDescent="0.4">
      <c r="A9159" s="54"/>
      <c r="B9159" s="55">
        <v>9141</v>
      </c>
      <c r="C9159" s="55">
        <v>0</v>
      </c>
      <c r="D9159" s="55">
        <v>0</v>
      </c>
      <c r="E9159" s="55">
        <v>0</v>
      </c>
      <c r="F9159" s="55">
        <v>0</v>
      </c>
      <c r="G9159" s="55">
        <v>0</v>
      </c>
      <c r="H9159" s="55">
        <v>0</v>
      </c>
      <c r="I9159" s="55">
        <v>0</v>
      </c>
      <c r="J9159" s="55">
        <v>0</v>
      </c>
      <c r="K9159" s="55">
        <v>0</v>
      </c>
      <c r="L9159" s="55">
        <v>0</v>
      </c>
      <c r="M9159" s="56">
        <v>23768014.187399752</v>
      </c>
    </row>
    <row r="9160" spans="1:13" x14ac:dyDescent="0.4">
      <c r="A9160" s="51"/>
      <c r="B9160" s="52">
        <v>9142</v>
      </c>
      <c r="C9160" s="52">
        <v>0</v>
      </c>
      <c r="D9160" s="52">
        <v>0</v>
      </c>
      <c r="E9160" s="52">
        <v>0</v>
      </c>
      <c r="F9160" s="52">
        <v>0</v>
      </c>
      <c r="G9160" s="52">
        <v>0</v>
      </c>
      <c r="H9160" s="52">
        <v>47853991.195005193</v>
      </c>
      <c r="I9160" s="52">
        <v>0</v>
      </c>
      <c r="J9160" s="52">
        <v>0</v>
      </c>
      <c r="K9160" s="52">
        <v>0</v>
      </c>
      <c r="L9160" s="52">
        <v>0</v>
      </c>
      <c r="M9160" s="53">
        <v>47853991.195005193</v>
      </c>
    </row>
    <row r="9161" spans="1:13" x14ac:dyDescent="0.4">
      <c r="A9161" s="54"/>
      <c r="B9161" s="55">
        <v>9143</v>
      </c>
      <c r="C9161" s="55">
        <v>0</v>
      </c>
      <c r="D9161" s="55">
        <v>0</v>
      </c>
      <c r="E9161" s="55">
        <v>0</v>
      </c>
      <c r="F9161" s="55">
        <v>0</v>
      </c>
      <c r="G9161" s="55">
        <v>0</v>
      </c>
      <c r="H9161" s="55">
        <v>0</v>
      </c>
      <c r="I9161" s="55">
        <v>7003340.8292109892</v>
      </c>
      <c r="J9161" s="55">
        <v>0</v>
      </c>
      <c r="K9161" s="55">
        <v>0</v>
      </c>
      <c r="L9161" s="55">
        <v>0</v>
      </c>
      <c r="M9161" s="56">
        <v>16086487.687369283</v>
      </c>
    </row>
    <row r="9162" spans="1:13" x14ac:dyDescent="0.4">
      <c r="A9162" s="51"/>
      <c r="B9162" s="52">
        <v>9144</v>
      </c>
      <c r="C9162" s="52">
        <v>0</v>
      </c>
      <c r="D9162" s="52">
        <v>0</v>
      </c>
      <c r="E9162" s="52">
        <v>7869919.7556195948</v>
      </c>
      <c r="F9162" s="52">
        <v>0</v>
      </c>
      <c r="G9162" s="52">
        <v>0</v>
      </c>
      <c r="H9162" s="52">
        <v>0</v>
      </c>
      <c r="I9162" s="52">
        <v>0</v>
      </c>
      <c r="J9162" s="52">
        <v>0</v>
      </c>
      <c r="K9162" s="52">
        <v>0</v>
      </c>
      <c r="L9162" s="52">
        <v>0</v>
      </c>
      <c r="M9162" s="53">
        <v>7869919.7556195948</v>
      </c>
    </row>
    <row r="9163" spans="1:13" x14ac:dyDescent="0.4">
      <c r="A9163" s="54"/>
      <c r="B9163" s="55">
        <v>9145</v>
      </c>
      <c r="C9163" s="55">
        <v>0</v>
      </c>
      <c r="D9163" s="55">
        <v>0</v>
      </c>
      <c r="E9163" s="55">
        <v>0</v>
      </c>
      <c r="F9163" s="55">
        <v>11861974.349384325</v>
      </c>
      <c r="G9163" s="55">
        <v>0</v>
      </c>
      <c r="H9163" s="55">
        <v>0</v>
      </c>
      <c r="I9163" s="55">
        <v>0</v>
      </c>
      <c r="J9163" s="55">
        <v>0</v>
      </c>
      <c r="K9163" s="55">
        <v>0</v>
      </c>
      <c r="L9163" s="55">
        <v>6870911.6264870409</v>
      </c>
      <c r="M9163" s="56">
        <v>18732885.975871362</v>
      </c>
    </row>
    <row r="9164" spans="1:13" x14ac:dyDescent="0.4">
      <c r="A9164" s="51"/>
      <c r="B9164" s="52">
        <v>9146</v>
      </c>
      <c r="C9164" s="52">
        <v>163562013.17180204</v>
      </c>
      <c r="D9164" s="52">
        <v>0</v>
      </c>
      <c r="E9164" s="52">
        <v>104276314.86374518</v>
      </c>
      <c r="F9164" s="52">
        <v>0</v>
      </c>
      <c r="G9164" s="52">
        <v>0</v>
      </c>
      <c r="H9164" s="52">
        <v>7660820.9974466655</v>
      </c>
      <c r="I9164" s="52">
        <v>3004742174.1843724</v>
      </c>
      <c r="J9164" s="52">
        <v>0</v>
      </c>
      <c r="K9164" s="52">
        <v>6213715.7257868545</v>
      </c>
      <c r="L9164" s="52">
        <v>0</v>
      </c>
      <c r="M9164" s="53">
        <v>3286455038.9431529</v>
      </c>
    </row>
    <row r="9165" spans="1:13" x14ac:dyDescent="0.4">
      <c r="A9165" s="54"/>
      <c r="B9165" s="55">
        <v>9147</v>
      </c>
      <c r="C9165" s="55">
        <v>0</v>
      </c>
      <c r="D9165" s="55">
        <v>0</v>
      </c>
      <c r="E9165" s="55">
        <v>0</v>
      </c>
      <c r="F9165" s="55">
        <v>0</v>
      </c>
      <c r="G9165" s="55">
        <v>0</v>
      </c>
      <c r="H9165" s="55">
        <v>9832332.0783491675</v>
      </c>
      <c r="I9165" s="55">
        <v>61846258.779687867</v>
      </c>
      <c r="J9165" s="55">
        <v>6524221.7732398137</v>
      </c>
      <c r="K9165" s="55">
        <v>0</v>
      </c>
      <c r="L9165" s="55">
        <v>0</v>
      </c>
      <c r="M9165" s="56">
        <v>91221565.528782934</v>
      </c>
    </row>
    <row r="9166" spans="1:13" x14ac:dyDescent="0.4">
      <c r="A9166" s="51"/>
      <c r="B9166" s="52">
        <v>9148</v>
      </c>
      <c r="C9166" s="52">
        <v>97394854.889610142</v>
      </c>
      <c r="D9166" s="52">
        <v>0</v>
      </c>
      <c r="E9166" s="52">
        <v>0</v>
      </c>
      <c r="F9166" s="52">
        <v>0</v>
      </c>
      <c r="G9166" s="52">
        <v>0</v>
      </c>
      <c r="H9166" s="52">
        <v>0</v>
      </c>
      <c r="I9166" s="52">
        <v>0</v>
      </c>
      <c r="J9166" s="52">
        <v>0</v>
      </c>
      <c r="K9166" s="52">
        <v>0</v>
      </c>
      <c r="L9166" s="52">
        <v>15399528.373933706</v>
      </c>
      <c r="M9166" s="53">
        <v>112794383.26354384</v>
      </c>
    </row>
    <row r="9167" spans="1:13" x14ac:dyDescent="0.4">
      <c r="A9167" s="54"/>
      <c r="B9167" s="55">
        <v>9149</v>
      </c>
      <c r="C9167" s="55">
        <v>0</v>
      </c>
      <c r="D9167" s="55">
        <v>0</v>
      </c>
      <c r="E9167" s="55">
        <v>0</v>
      </c>
      <c r="F9167" s="55">
        <v>6853925.2784265475</v>
      </c>
      <c r="G9167" s="55">
        <v>0</v>
      </c>
      <c r="H9167" s="55">
        <v>11607926.737917844</v>
      </c>
      <c r="I9167" s="55">
        <v>0</v>
      </c>
      <c r="J9167" s="55">
        <v>0</v>
      </c>
      <c r="K9167" s="55">
        <v>0</v>
      </c>
      <c r="L9167" s="55">
        <v>0</v>
      </c>
      <c r="M9167" s="56">
        <v>18461852.016344391</v>
      </c>
    </row>
    <row r="9168" spans="1:13" x14ac:dyDescent="0.4">
      <c r="A9168" s="51"/>
      <c r="B9168" s="52">
        <v>9150</v>
      </c>
      <c r="C9168" s="52">
        <v>0</v>
      </c>
      <c r="D9168" s="52">
        <v>0</v>
      </c>
      <c r="E9168" s="52">
        <v>0</v>
      </c>
      <c r="F9168" s="52">
        <v>0</v>
      </c>
      <c r="G9168" s="52">
        <v>0</v>
      </c>
      <c r="H9168" s="52">
        <v>0</v>
      </c>
      <c r="I9168" s="52">
        <v>0</v>
      </c>
      <c r="J9168" s="52">
        <v>0</v>
      </c>
      <c r="K9168" s="52">
        <v>0</v>
      </c>
      <c r="L9168" s="52">
        <v>0</v>
      </c>
      <c r="M9168" s="53">
        <v>0</v>
      </c>
    </row>
    <row r="9169" spans="1:13" x14ac:dyDescent="0.4">
      <c r="A9169" s="54"/>
      <c r="B9169" s="55">
        <v>9151</v>
      </c>
      <c r="C9169" s="55">
        <v>0</v>
      </c>
      <c r="D9169" s="55">
        <v>16985510.170613527</v>
      </c>
      <c r="E9169" s="55">
        <v>0</v>
      </c>
      <c r="F9169" s="55">
        <v>0</v>
      </c>
      <c r="G9169" s="55">
        <v>0</v>
      </c>
      <c r="H9169" s="55">
        <v>5750096.4214843605</v>
      </c>
      <c r="I9169" s="55">
        <v>0</v>
      </c>
      <c r="J9169" s="55">
        <v>0</v>
      </c>
      <c r="K9169" s="55">
        <v>7829450.701966539</v>
      </c>
      <c r="L9169" s="55">
        <v>0</v>
      </c>
      <c r="M9169" s="56">
        <v>30565057.294064425</v>
      </c>
    </row>
    <row r="9170" spans="1:13" x14ac:dyDescent="0.4">
      <c r="A9170" s="51"/>
      <c r="B9170" s="52">
        <v>9152</v>
      </c>
      <c r="C9170" s="52">
        <v>0</v>
      </c>
      <c r="D9170" s="52">
        <v>0</v>
      </c>
      <c r="E9170" s="52">
        <v>0</v>
      </c>
      <c r="F9170" s="52">
        <v>0</v>
      </c>
      <c r="G9170" s="52">
        <v>0</v>
      </c>
      <c r="H9170" s="52">
        <v>9093201.4965590201</v>
      </c>
      <c r="I9170" s="52">
        <v>0</v>
      </c>
      <c r="J9170" s="52">
        <v>0</v>
      </c>
      <c r="K9170" s="52">
        <v>0</v>
      </c>
      <c r="L9170" s="52">
        <v>66935108.163572878</v>
      </c>
      <c r="M9170" s="53">
        <v>76028309.660131902</v>
      </c>
    </row>
    <row r="9171" spans="1:13" x14ac:dyDescent="0.4">
      <c r="A9171" s="54"/>
      <c r="B9171" s="55">
        <v>9153</v>
      </c>
      <c r="C9171" s="55">
        <v>0</v>
      </c>
      <c r="D9171" s="55">
        <v>0</v>
      </c>
      <c r="E9171" s="55">
        <v>0</v>
      </c>
      <c r="F9171" s="55">
        <v>0</v>
      </c>
      <c r="G9171" s="55">
        <v>0</v>
      </c>
      <c r="H9171" s="55">
        <v>0</v>
      </c>
      <c r="I9171" s="55">
        <v>0</v>
      </c>
      <c r="J9171" s="55">
        <v>0</v>
      </c>
      <c r="K9171" s="55">
        <v>0</v>
      </c>
      <c r="L9171" s="55">
        <v>0</v>
      </c>
      <c r="M9171" s="56">
        <v>0</v>
      </c>
    </row>
    <row r="9172" spans="1:13" x14ac:dyDescent="0.4">
      <c r="A9172" s="51"/>
      <c r="B9172" s="52">
        <v>9154</v>
      </c>
      <c r="C9172" s="52">
        <v>0</v>
      </c>
      <c r="D9172" s="52">
        <v>0</v>
      </c>
      <c r="E9172" s="52">
        <v>0</v>
      </c>
      <c r="F9172" s="52">
        <v>0</v>
      </c>
      <c r="G9172" s="52">
        <v>0</v>
      </c>
      <c r="H9172" s="52">
        <v>0</v>
      </c>
      <c r="I9172" s="52">
        <v>6785144.1015239926</v>
      </c>
      <c r="J9172" s="52">
        <v>0</v>
      </c>
      <c r="K9172" s="52">
        <v>0</v>
      </c>
      <c r="L9172" s="52">
        <v>0</v>
      </c>
      <c r="M9172" s="53">
        <v>6785144.1015239926</v>
      </c>
    </row>
    <row r="9173" spans="1:13" x14ac:dyDescent="0.4">
      <c r="A9173" s="54"/>
      <c r="B9173" s="55">
        <v>9155</v>
      </c>
      <c r="C9173" s="55">
        <v>0</v>
      </c>
      <c r="D9173" s="55">
        <v>0</v>
      </c>
      <c r="E9173" s="55">
        <v>0</v>
      </c>
      <c r="F9173" s="55">
        <v>0</v>
      </c>
      <c r="G9173" s="55">
        <v>0</v>
      </c>
      <c r="H9173" s="55">
        <v>0</v>
      </c>
      <c r="I9173" s="55">
        <v>0</v>
      </c>
      <c r="J9173" s="55">
        <v>0</v>
      </c>
      <c r="K9173" s="55">
        <v>0</v>
      </c>
      <c r="L9173" s="55">
        <v>0</v>
      </c>
      <c r="M9173" s="56">
        <v>0</v>
      </c>
    </row>
    <row r="9174" spans="1:13" x14ac:dyDescent="0.4">
      <c r="A9174" s="51"/>
      <c r="B9174" s="52">
        <v>9156</v>
      </c>
      <c r="C9174" s="52">
        <v>7326115.0441230079</v>
      </c>
      <c r="D9174" s="52">
        <v>0</v>
      </c>
      <c r="E9174" s="52">
        <v>0</v>
      </c>
      <c r="F9174" s="52">
        <v>0</v>
      </c>
      <c r="G9174" s="52">
        <v>0</v>
      </c>
      <c r="H9174" s="52">
        <v>0</v>
      </c>
      <c r="I9174" s="52">
        <v>0</v>
      </c>
      <c r="J9174" s="52">
        <v>0</v>
      </c>
      <c r="K9174" s="52">
        <v>0</v>
      </c>
      <c r="L9174" s="52">
        <v>0</v>
      </c>
      <c r="M9174" s="53">
        <v>7326115.0441230079</v>
      </c>
    </row>
    <row r="9175" spans="1:13" x14ac:dyDescent="0.4">
      <c r="A9175" s="54"/>
      <c r="B9175" s="55">
        <v>9157</v>
      </c>
      <c r="C9175" s="55">
        <v>0</v>
      </c>
      <c r="D9175" s="55">
        <v>0</v>
      </c>
      <c r="E9175" s="55">
        <v>0</v>
      </c>
      <c r="F9175" s="55">
        <v>0</v>
      </c>
      <c r="G9175" s="55">
        <v>0</v>
      </c>
      <c r="H9175" s="55">
        <v>0</v>
      </c>
      <c r="I9175" s="55">
        <v>0</v>
      </c>
      <c r="J9175" s="55">
        <v>0</v>
      </c>
      <c r="K9175" s="55">
        <v>0</v>
      </c>
      <c r="L9175" s="55">
        <v>0</v>
      </c>
      <c r="M9175" s="56">
        <v>0</v>
      </c>
    </row>
    <row r="9176" spans="1:13" x14ac:dyDescent="0.4">
      <c r="A9176" s="51"/>
      <c r="B9176" s="52">
        <v>9158</v>
      </c>
      <c r="C9176" s="52">
        <v>0</v>
      </c>
      <c r="D9176" s="52">
        <v>0</v>
      </c>
      <c r="E9176" s="52">
        <v>0</v>
      </c>
      <c r="F9176" s="52">
        <v>0</v>
      </c>
      <c r="G9176" s="52">
        <v>0</v>
      </c>
      <c r="H9176" s="52">
        <v>0</v>
      </c>
      <c r="I9176" s="52">
        <v>0</v>
      </c>
      <c r="J9176" s="52">
        <v>0</v>
      </c>
      <c r="K9176" s="52">
        <v>0</v>
      </c>
      <c r="L9176" s="52">
        <v>0</v>
      </c>
      <c r="M9176" s="53">
        <v>0</v>
      </c>
    </row>
    <row r="9177" spans="1:13" x14ac:dyDescent="0.4">
      <c r="A9177" s="54"/>
      <c r="B9177" s="55">
        <v>9159</v>
      </c>
      <c r="C9177" s="55">
        <v>0</v>
      </c>
      <c r="D9177" s="55">
        <v>0</v>
      </c>
      <c r="E9177" s="55">
        <v>0</v>
      </c>
      <c r="F9177" s="55">
        <v>0</v>
      </c>
      <c r="G9177" s="55">
        <v>0</v>
      </c>
      <c r="H9177" s="55">
        <v>0</v>
      </c>
      <c r="I9177" s="55">
        <v>0</v>
      </c>
      <c r="J9177" s="55">
        <v>0</v>
      </c>
      <c r="K9177" s="55">
        <v>0</v>
      </c>
      <c r="L9177" s="55">
        <v>0</v>
      </c>
      <c r="M9177" s="56">
        <v>0</v>
      </c>
    </row>
    <row r="9178" spans="1:13" x14ac:dyDescent="0.4">
      <c r="A9178" s="51"/>
      <c r="B9178" s="52">
        <v>9160</v>
      </c>
      <c r="C9178" s="52">
        <v>6641659.6571998196</v>
      </c>
      <c r="D9178" s="52">
        <v>0</v>
      </c>
      <c r="E9178" s="52">
        <v>0</v>
      </c>
      <c r="F9178" s="52">
        <v>0</v>
      </c>
      <c r="G9178" s="52">
        <v>0</v>
      </c>
      <c r="H9178" s="52">
        <v>0</v>
      </c>
      <c r="I9178" s="52">
        <v>0</v>
      </c>
      <c r="J9178" s="52">
        <v>0</v>
      </c>
      <c r="K9178" s="52">
        <v>0</v>
      </c>
      <c r="L9178" s="52">
        <v>0</v>
      </c>
      <c r="M9178" s="53">
        <v>6641659.6571998196</v>
      </c>
    </row>
    <row r="9179" spans="1:13" x14ac:dyDescent="0.4">
      <c r="A9179" s="54"/>
      <c r="B9179" s="55">
        <v>9161</v>
      </c>
      <c r="C9179" s="55">
        <v>0</v>
      </c>
      <c r="D9179" s="55">
        <v>0</v>
      </c>
      <c r="E9179" s="55">
        <v>0</v>
      </c>
      <c r="F9179" s="55">
        <v>0</v>
      </c>
      <c r="G9179" s="55">
        <v>0</v>
      </c>
      <c r="H9179" s="55">
        <v>0</v>
      </c>
      <c r="I9179" s="55">
        <v>0</v>
      </c>
      <c r="J9179" s="55">
        <v>0</v>
      </c>
      <c r="K9179" s="55">
        <v>0</v>
      </c>
      <c r="L9179" s="55">
        <v>6019729.6781805158</v>
      </c>
      <c r="M9179" s="56">
        <v>6019729.6781805158</v>
      </c>
    </row>
    <row r="9180" spans="1:13" x14ac:dyDescent="0.4">
      <c r="A9180" s="51"/>
      <c r="B9180" s="52">
        <v>9162</v>
      </c>
      <c r="C9180" s="52">
        <v>0</v>
      </c>
      <c r="D9180" s="52">
        <v>0</v>
      </c>
      <c r="E9180" s="52">
        <v>0</v>
      </c>
      <c r="F9180" s="52">
        <v>0</v>
      </c>
      <c r="G9180" s="52">
        <v>0</v>
      </c>
      <c r="H9180" s="52">
        <v>0</v>
      </c>
      <c r="I9180" s="52">
        <v>0</v>
      </c>
      <c r="J9180" s="52">
        <v>0</v>
      </c>
      <c r="K9180" s="52">
        <v>0</v>
      </c>
      <c r="L9180" s="52">
        <v>0</v>
      </c>
      <c r="M9180" s="53">
        <v>0</v>
      </c>
    </row>
    <row r="9181" spans="1:13" x14ac:dyDescent="0.4">
      <c r="A9181" s="54"/>
      <c r="B9181" s="55">
        <v>9163</v>
      </c>
      <c r="C9181" s="55">
        <v>0</v>
      </c>
      <c r="D9181" s="55">
        <v>15241675.805078918</v>
      </c>
      <c r="E9181" s="55">
        <v>0</v>
      </c>
      <c r="F9181" s="55">
        <v>0</v>
      </c>
      <c r="G9181" s="55">
        <v>0</v>
      </c>
      <c r="H9181" s="55">
        <v>17124929.205585308</v>
      </c>
      <c r="I9181" s="55">
        <v>0</v>
      </c>
      <c r="J9181" s="55">
        <v>0</v>
      </c>
      <c r="K9181" s="55">
        <v>0</v>
      </c>
      <c r="L9181" s="55">
        <v>0</v>
      </c>
      <c r="M9181" s="56">
        <v>32366605.010664225</v>
      </c>
    </row>
    <row r="9182" spans="1:13" x14ac:dyDescent="0.4">
      <c r="A9182" s="51"/>
      <c r="B9182" s="52">
        <v>9164</v>
      </c>
      <c r="C9182" s="52">
        <v>0</v>
      </c>
      <c r="D9182" s="52">
        <v>0</v>
      </c>
      <c r="E9182" s="52">
        <v>0</v>
      </c>
      <c r="F9182" s="52">
        <v>0</v>
      </c>
      <c r="G9182" s="52">
        <v>0</v>
      </c>
      <c r="H9182" s="52">
        <v>7459064.3220630754</v>
      </c>
      <c r="I9182" s="52">
        <v>12299827.900182912</v>
      </c>
      <c r="J9182" s="52">
        <v>0</v>
      </c>
      <c r="K9182" s="52">
        <v>0</v>
      </c>
      <c r="L9182" s="52">
        <v>0</v>
      </c>
      <c r="M9182" s="53">
        <v>19758892.222245988</v>
      </c>
    </row>
    <row r="9183" spans="1:13" x14ac:dyDescent="0.4">
      <c r="A9183" s="54"/>
      <c r="B9183" s="55">
        <v>9165</v>
      </c>
      <c r="C9183" s="55">
        <v>412826075.2873165</v>
      </c>
      <c r="D9183" s="55">
        <v>0</v>
      </c>
      <c r="E9183" s="55">
        <v>0</v>
      </c>
      <c r="F9183" s="55">
        <v>0</v>
      </c>
      <c r="G9183" s="55">
        <v>0</v>
      </c>
      <c r="H9183" s="55">
        <v>0</v>
      </c>
      <c r="I9183" s="55">
        <v>0</v>
      </c>
      <c r="J9183" s="55">
        <v>58269047.018631861</v>
      </c>
      <c r="K9183" s="55">
        <v>0</v>
      </c>
      <c r="L9183" s="55">
        <v>0</v>
      </c>
      <c r="M9183" s="56">
        <v>412826075.2873165</v>
      </c>
    </row>
    <row r="9184" spans="1:13" x14ac:dyDescent="0.4">
      <c r="A9184" s="51"/>
      <c r="B9184" s="52">
        <v>9166</v>
      </c>
      <c r="C9184" s="52">
        <v>0</v>
      </c>
      <c r="D9184" s="52">
        <v>0</v>
      </c>
      <c r="E9184" s="52">
        <v>0</v>
      </c>
      <c r="F9184" s="52">
        <v>0</v>
      </c>
      <c r="G9184" s="52">
        <v>0</v>
      </c>
      <c r="H9184" s="52">
        <v>0</v>
      </c>
      <c r="I9184" s="52">
        <v>0</v>
      </c>
      <c r="J9184" s="52">
        <v>0</v>
      </c>
      <c r="K9184" s="52">
        <v>0</v>
      </c>
      <c r="L9184" s="52">
        <v>0</v>
      </c>
      <c r="M9184" s="53">
        <v>0</v>
      </c>
    </row>
    <row r="9185" spans="1:13" x14ac:dyDescent="0.4">
      <c r="A9185" s="54"/>
      <c r="B9185" s="55">
        <v>9167</v>
      </c>
      <c r="C9185" s="55">
        <v>0</v>
      </c>
      <c r="D9185" s="55">
        <v>0</v>
      </c>
      <c r="E9185" s="55">
        <v>0</v>
      </c>
      <c r="F9185" s="55">
        <v>0</v>
      </c>
      <c r="G9185" s="55">
        <v>0</v>
      </c>
      <c r="H9185" s="55">
        <v>0</v>
      </c>
      <c r="I9185" s="55">
        <v>0</v>
      </c>
      <c r="J9185" s="55">
        <v>0</v>
      </c>
      <c r="K9185" s="55">
        <v>0</v>
      </c>
      <c r="L9185" s="55">
        <v>0</v>
      </c>
      <c r="M9185" s="56">
        <v>0</v>
      </c>
    </row>
    <row r="9186" spans="1:13" x14ac:dyDescent="0.4">
      <c r="A9186" s="51"/>
      <c r="B9186" s="52">
        <v>9168</v>
      </c>
      <c r="C9186" s="52">
        <v>6103231.4412223678</v>
      </c>
      <c r="D9186" s="52">
        <v>0</v>
      </c>
      <c r="E9186" s="52">
        <v>0</v>
      </c>
      <c r="F9186" s="52">
        <v>0</v>
      </c>
      <c r="G9186" s="52">
        <v>0</v>
      </c>
      <c r="H9186" s="52">
        <v>0</v>
      </c>
      <c r="I9186" s="52">
        <v>0</v>
      </c>
      <c r="J9186" s="52">
        <v>0</v>
      </c>
      <c r="K9186" s="52">
        <v>0</v>
      </c>
      <c r="L9186" s="52">
        <v>0</v>
      </c>
      <c r="M9186" s="53">
        <v>6103231.4412223678</v>
      </c>
    </row>
    <row r="9187" spans="1:13" x14ac:dyDescent="0.4">
      <c r="A9187" s="54"/>
      <c r="B9187" s="55">
        <v>9169</v>
      </c>
      <c r="C9187" s="55">
        <v>0</v>
      </c>
      <c r="D9187" s="55">
        <v>0</v>
      </c>
      <c r="E9187" s="55">
        <v>0</v>
      </c>
      <c r="F9187" s="55">
        <v>0</v>
      </c>
      <c r="G9187" s="55">
        <v>0</v>
      </c>
      <c r="H9187" s="55">
        <v>0</v>
      </c>
      <c r="I9187" s="55">
        <v>0</v>
      </c>
      <c r="J9187" s="55">
        <v>0</v>
      </c>
      <c r="K9187" s="55">
        <v>15239295.071853081</v>
      </c>
      <c r="L9187" s="55">
        <v>0</v>
      </c>
      <c r="M9187" s="56">
        <v>15239295.071853081</v>
      </c>
    </row>
    <row r="9188" spans="1:13" x14ac:dyDescent="0.4">
      <c r="A9188" s="51"/>
      <c r="B9188" s="52">
        <v>9170</v>
      </c>
      <c r="C9188" s="52">
        <v>0</v>
      </c>
      <c r="D9188" s="52">
        <v>0</v>
      </c>
      <c r="E9188" s="52">
        <v>0</v>
      </c>
      <c r="F9188" s="52">
        <v>0</v>
      </c>
      <c r="G9188" s="52">
        <v>0</v>
      </c>
      <c r="H9188" s="52">
        <v>0</v>
      </c>
      <c r="I9188" s="52">
        <v>0</v>
      </c>
      <c r="J9188" s="52">
        <v>0</v>
      </c>
      <c r="K9188" s="52">
        <v>0</v>
      </c>
      <c r="L9188" s="52">
        <v>7361128.8937902562</v>
      </c>
      <c r="M9188" s="53">
        <v>7361128.8937902562</v>
      </c>
    </row>
    <row r="9189" spans="1:13" x14ac:dyDescent="0.4">
      <c r="A9189" s="54"/>
      <c r="B9189" s="55">
        <v>9171</v>
      </c>
      <c r="C9189" s="55">
        <v>0</v>
      </c>
      <c r="D9189" s="55">
        <v>0</v>
      </c>
      <c r="E9189" s="55">
        <v>0</v>
      </c>
      <c r="F9189" s="55">
        <v>0</v>
      </c>
      <c r="G9189" s="55">
        <v>0</v>
      </c>
      <c r="H9189" s="55">
        <v>0</v>
      </c>
      <c r="I9189" s="55">
        <v>0</v>
      </c>
      <c r="J9189" s="55">
        <v>0</v>
      </c>
      <c r="K9189" s="55">
        <v>5937611.4596253969</v>
      </c>
      <c r="L9189" s="55">
        <v>0</v>
      </c>
      <c r="M9189" s="56">
        <v>13741674.440037396</v>
      </c>
    </row>
    <row r="9190" spans="1:13" x14ac:dyDescent="0.4">
      <c r="A9190" s="51"/>
      <c r="B9190" s="52">
        <v>9172</v>
      </c>
      <c r="C9190" s="52">
        <v>0</v>
      </c>
      <c r="D9190" s="52">
        <v>0</v>
      </c>
      <c r="E9190" s="52">
        <v>0</v>
      </c>
      <c r="F9190" s="52">
        <v>0</v>
      </c>
      <c r="G9190" s="52">
        <v>0</v>
      </c>
      <c r="H9190" s="52">
        <v>0</v>
      </c>
      <c r="I9190" s="52">
        <v>49868944.145776182</v>
      </c>
      <c r="J9190" s="52">
        <v>110478487.99821223</v>
      </c>
      <c r="K9190" s="52">
        <v>0</v>
      </c>
      <c r="L9190" s="52">
        <v>0</v>
      </c>
      <c r="M9190" s="53">
        <v>608552553.94943917</v>
      </c>
    </row>
    <row r="9191" spans="1:13" x14ac:dyDescent="0.4">
      <c r="A9191" s="54"/>
      <c r="B9191" s="55">
        <v>9173</v>
      </c>
      <c r="C9191" s="55">
        <v>0</v>
      </c>
      <c r="D9191" s="55">
        <v>0</v>
      </c>
      <c r="E9191" s="55">
        <v>0</v>
      </c>
      <c r="F9191" s="55">
        <v>0</v>
      </c>
      <c r="G9191" s="55">
        <v>0</v>
      </c>
      <c r="H9191" s="55">
        <v>0</v>
      </c>
      <c r="I9191" s="55">
        <v>0</v>
      </c>
      <c r="J9191" s="55">
        <v>0</v>
      </c>
      <c r="K9191" s="55">
        <v>0</v>
      </c>
      <c r="L9191" s="55">
        <v>0</v>
      </c>
      <c r="M9191" s="56">
        <v>0</v>
      </c>
    </row>
    <row r="9192" spans="1:13" x14ac:dyDescent="0.4">
      <c r="A9192" s="51"/>
      <c r="B9192" s="52">
        <v>9174</v>
      </c>
      <c r="C9192" s="52">
        <v>0</v>
      </c>
      <c r="D9192" s="52">
        <v>0</v>
      </c>
      <c r="E9192" s="52">
        <v>0</v>
      </c>
      <c r="F9192" s="52">
        <v>0</v>
      </c>
      <c r="G9192" s="52">
        <v>12299334.611695085</v>
      </c>
      <c r="H9192" s="52">
        <v>0</v>
      </c>
      <c r="I9192" s="52">
        <v>0</v>
      </c>
      <c r="J9192" s="52">
        <v>0</v>
      </c>
      <c r="K9192" s="52">
        <v>0</v>
      </c>
      <c r="L9192" s="52">
        <v>0</v>
      </c>
      <c r="M9192" s="53">
        <v>12299334.611695085</v>
      </c>
    </row>
    <row r="9193" spans="1:13" x14ac:dyDescent="0.4">
      <c r="A9193" s="54"/>
      <c r="B9193" s="55">
        <v>9175</v>
      </c>
      <c r="C9193" s="55">
        <v>9916115.9265210964</v>
      </c>
      <c r="D9193" s="55">
        <v>0</v>
      </c>
      <c r="E9193" s="55">
        <v>0</v>
      </c>
      <c r="F9193" s="55">
        <v>0</v>
      </c>
      <c r="G9193" s="55">
        <v>0</v>
      </c>
      <c r="H9193" s="55">
        <v>0</v>
      </c>
      <c r="I9193" s="55">
        <v>0</v>
      </c>
      <c r="J9193" s="55">
        <v>0</v>
      </c>
      <c r="K9193" s="55">
        <v>0</v>
      </c>
      <c r="L9193" s="55">
        <v>0</v>
      </c>
      <c r="M9193" s="56">
        <v>9916115.9265210964</v>
      </c>
    </row>
    <row r="9194" spans="1:13" x14ac:dyDescent="0.4">
      <c r="A9194" s="51"/>
      <c r="B9194" s="52">
        <v>9176</v>
      </c>
      <c r="C9194" s="52">
        <v>0</v>
      </c>
      <c r="D9194" s="52">
        <v>0</v>
      </c>
      <c r="E9194" s="52">
        <v>0</v>
      </c>
      <c r="F9194" s="52">
        <v>0</v>
      </c>
      <c r="G9194" s="52">
        <v>15233235.898794392</v>
      </c>
      <c r="H9194" s="52">
        <v>0</v>
      </c>
      <c r="I9194" s="52">
        <v>0</v>
      </c>
      <c r="J9194" s="52">
        <v>0</v>
      </c>
      <c r="K9194" s="52">
        <v>0</v>
      </c>
      <c r="L9194" s="52">
        <v>0</v>
      </c>
      <c r="M9194" s="53">
        <v>37824878.856604077</v>
      </c>
    </row>
    <row r="9195" spans="1:13" x14ac:dyDescent="0.4">
      <c r="A9195" s="54"/>
      <c r="B9195" s="55">
        <v>9177</v>
      </c>
      <c r="C9195" s="55">
        <v>5982801.5407197922</v>
      </c>
      <c r="D9195" s="55">
        <v>0</v>
      </c>
      <c r="E9195" s="55">
        <v>0</v>
      </c>
      <c r="F9195" s="55">
        <v>0</v>
      </c>
      <c r="G9195" s="55">
        <v>0</v>
      </c>
      <c r="H9195" s="55">
        <v>0</v>
      </c>
      <c r="I9195" s="55">
        <v>0</v>
      </c>
      <c r="J9195" s="55">
        <v>0</v>
      </c>
      <c r="K9195" s="55">
        <v>0</v>
      </c>
      <c r="L9195" s="55">
        <v>8475586.2387255747</v>
      </c>
      <c r="M9195" s="56">
        <v>56387747.529436305</v>
      </c>
    </row>
    <row r="9196" spans="1:13" x14ac:dyDescent="0.4">
      <c r="A9196" s="51"/>
      <c r="B9196" s="52">
        <v>9178</v>
      </c>
      <c r="C9196" s="52">
        <v>0</v>
      </c>
      <c r="D9196" s="52">
        <v>0</v>
      </c>
      <c r="E9196" s="52">
        <v>0</v>
      </c>
      <c r="F9196" s="52">
        <v>0</v>
      </c>
      <c r="G9196" s="52">
        <v>0</v>
      </c>
      <c r="H9196" s="52">
        <v>0</v>
      </c>
      <c r="I9196" s="52">
        <v>0</v>
      </c>
      <c r="J9196" s="52">
        <v>0</v>
      </c>
      <c r="K9196" s="52">
        <v>0</v>
      </c>
      <c r="L9196" s="52">
        <v>0</v>
      </c>
      <c r="M9196" s="53">
        <v>0</v>
      </c>
    </row>
    <row r="9197" spans="1:13" x14ac:dyDescent="0.4">
      <c r="A9197" s="54"/>
      <c r="B9197" s="55">
        <v>9179</v>
      </c>
      <c r="C9197" s="55">
        <v>0</v>
      </c>
      <c r="D9197" s="55">
        <v>0</v>
      </c>
      <c r="E9197" s="55">
        <v>7567241.9517518412</v>
      </c>
      <c r="F9197" s="55">
        <v>0</v>
      </c>
      <c r="G9197" s="55">
        <v>0</v>
      </c>
      <c r="H9197" s="55">
        <v>0</v>
      </c>
      <c r="I9197" s="55">
        <v>0</v>
      </c>
      <c r="J9197" s="55">
        <v>0</v>
      </c>
      <c r="K9197" s="55">
        <v>0</v>
      </c>
      <c r="L9197" s="55">
        <v>0</v>
      </c>
      <c r="M9197" s="56">
        <v>20011468.07143452</v>
      </c>
    </row>
    <row r="9198" spans="1:13" x14ac:dyDescent="0.4">
      <c r="A9198" s="51"/>
      <c r="B9198" s="52">
        <v>9180</v>
      </c>
      <c r="C9198" s="52">
        <v>0</v>
      </c>
      <c r="D9198" s="52">
        <v>0</v>
      </c>
      <c r="E9198" s="52">
        <v>0</v>
      </c>
      <c r="F9198" s="52">
        <v>435839718.34188271</v>
      </c>
      <c r="G9198" s="52">
        <v>0</v>
      </c>
      <c r="H9198" s="52">
        <v>12274487.517751273</v>
      </c>
      <c r="I9198" s="52">
        <v>0</v>
      </c>
      <c r="J9198" s="52">
        <v>0</v>
      </c>
      <c r="K9198" s="52">
        <v>0</v>
      </c>
      <c r="L9198" s="52">
        <v>0</v>
      </c>
      <c r="M9198" s="53">
        <v>448114205.85963398</v>
      </c>
    </row>
    <row r="9199" spans="1:13" x14ac:dyDescent="0.4">
      <c r="A9199" s="54"/>
      <c r="B9199" s="55">
        <v>9181</v>
      </c>
      <c r="C9199" s="55">
        <v>0</v>
      </c>
      <c r="D9199" s="55">
        <v>0</v>
      </c>
      <c r="E9199" s="55">
        <v>0</v>
      </c>
      <c r="F9199" s="55">
        <v>0</v>
      </c>
      <c r="G9199" s="55">
        <v>0</v>
      </c>
      <c r="H9199" s="55">
        <v>0</v>
      </c>
      <c r="I9199" s="55">
        <v>0</v>
      </c>
      <c r="J9199" s="55">
        <v>0</v>
      </c>
      <c r="K9199" s="55">
        <v>0</v>
      </c>
      <c r="L9199" s="55">
        <v>0</v>
      </c>
      <c r="M9199" s="56">
        <v>9783533.1886181924</v>
      </c>
    </row>
    <row r="9200" spans="1:13" x14ac:dyDescent="0.4">
      <c r="A9200" s="51"/>
      <c r="B9200" s="52">
        <v>9182</v>
      </c>
      <c r="C9200" s="52">
        <v>0</v>
      </c>
      <c r="D9200" s="52">
        <v>0</v>
      </c>
      <c r="E9200" s="52">
        <v>0</v>
      </c>
      <c r="F9200" s="52">
        <v>6434151.8951779827</v>
      </c>
      <c r="G9200" s="52">
        <v>6112679.6259382535</v>
      </c>
      <c r="H9200" s="52">
        <v>0</v>
      </c>
      <c r="I9200" s="52">
        <v>0</v>
      </c>
      <c r="J9200" s="52">
        <v>0</v>
      </c>
      <c r="K9200" s="52">
        <v>0</v>
      </c>
      <c r="L9200" s="52">
        <v>0</v>
      </c>
      <c r="M9200" s="53">
        <v>12546831.521116236</v>
      </c>
    </row>
    <row r="9201" spans="1:13" x14ac:dyDescent="0.4">
      <c r="A9201" s="54"/>
      <c r="B9201" s="55">
        <v>9183</v>
      </c>
      <c r="C9201" s="55">
        <v>0</v>
      </c>
      <c r="D9201" s="55">
        <v>0</v>
      </c>
      <c r="E9201" s="55">
        <v>0</v>
      </c>
      <c r="F9201" s="55">
        <v>0</v>
      </c>
      <c r="G9201" s="55">
        <v>0</v>
      </c>
      <c r="H9201" s="55">
        <v>0</v>
      </c>
      <c r="I9201" s="55">
        <v>0</v>
      </c>
      <c r="J9201" s="55">
        <v>0</v>
      </c>
      <c r="K9201" s="55">
        <v>0</v>
      </c>
      <c r="L9201" s="55">
        <v>0</v>
      </c>
      <c r="M9201" s="56">
        <v>0</v>
      </c>
    </row>
    <row r="9202" spans="1:13" x14ac:dyDescent="0.4">
      <c r="A9202" s="51"/>
      <c r="B9202" s="52">
        <v>9184</v>
      </c>
      <c r="C9202" s="52">
        <v>69750378.600799322</v>
      </c>
      <c r="D9202" s="52">
        <v>0</v>
      </c>
      <c r="E9202" s="52">
        <v>7545251.9236993277</v>
      </c>
      <c r="F9202" s="52">
        <v>0</v>
      </c>
      <c r="G9202" s="52">
        <v>0</v>
      </c>
      <c r="H9202" s="52">
        <v>7845596.6396165006</v>
      </c>
      <c r="I9202" s="52">
        <v>0</v>
      </c>
      <c r="J9202" s="52">
        <v>0</v>
      </c>
      <c r="K9202" s="52">
        <v>0</v>
      </c>
      <c r="L9202" s="52">
        <v>0</v>
      </c>
      <c r="M9202" s="53">
        <v>85141227.164115161</v>
      </c>
    </row>
    <row r="9203" spans="1:13" x14ac:dyDescent="0.4">
      <c r="A9203" s="54"/>
      <c r="B9203" s="55">
        <v>9185</v>
      </c>
      <c r="C9203" s="55">
        <v>0</v>
      </c>
      <c r="D9203" s="55">
        <v>0</v>
      </c>
      <c r="E9203" s="55">
        <v>19498775.520622443</v>
      </c>
      <c r="F9203" s="55">
        <v>0</v>
      </c>
      <c r="G9203" s="55">
        <v>0</v>
      </c>
      <c r="H9203" s="55">
        <v>0</v>
      </c>
      <c r="I9203" s="55">
        <v>0</v>
      </c>
      <c r="J9203" s="55">
        <v>0</v>
      </c>
      <c r="K9203" s="55">
        <v>0</v>
      </c>
      <c r="L9203" s="55">
        <v>11186794.851321548</v>
      </c>
      <c r="M9203" s="56">
        <v>30685570.371943992</v>
      </c>
    </row>
    <row r="9204" spans="1:13" x14ac:dyDescent="0.4">
      <c r="A9204" s="51"/>
      <c r="B9204" s="52">
        <v>9186</v>
      </c>
      <c r="C9204" s="52">
        <v>0</v>
      </c>
      <c r="D9204" s="52">
        <v>0</v>
      </c>
      <c r="E9204" s="52">
        <v>0</v>
      </c>
      <c r="F9204" s="52">
        <v>0</v>
      </c>
      <c r="G9204" s="52">
        <v>0</v>
      </c>
      <c r="H9204" s="52">
        <v>0</v>
      </c>
      <c r="I9204" s="52">
        <v>0</v>
      </c>
      <c r="J9204" s="52">
        <v>0</v>
      </c>
      <c r="K9204" s="52">
        <v>0</v>
      </c>
      <c r="L9204" s="52">
        <v>0</v>
      </c>
      <c r="M9204" s="53">
        <v>26583738.73353501</v>
      </c>
    </row>
    <row r="9205" spans="1:13" x14ac:dyDescent="0.4">
      <c r="A9205" s="54"/>
      <c r="B9205" s="55">
        <v>9187</v>
      </c>
      <c r="C9205" s="55">
        <v>0</v>
      </c>
      <c r="D9205" s="55">
        <v>65188604.951581746</v>
      </c>
      <c r="E9205" s="55">
        <v>0</v>
      </c>
      <c r="F9205" s="55">
        <v>0</v>
      </c>
      <c r="G9205" s="55">
        <v>0</v>
      </c>
      <c r="H9205" s="55">
        <v>0</v>
      </c>
      <c r="I9205" s="55">
        <v>8925617.3170715719</v>
      </c>
      <c r="J9205" s="55">
        <v>0</v>
      </c>
      <c r="K9205" s="55">
        <v>50863476.888182737</v>
      </c>
      <c r="L9205" s="55">
        <v>171793157.30049571</v>
      </c>
      <c r="M9205" s="56">
        <v>296770856.45733178</v>
      </c>
    </row>
    <row r="9206" spans="1:13" x14ac:dyDescent="0.4">
      <c r="A9206" s="51"/>
      <c r="B9206" s="52">
        <v>9188</v>
      </c>
      <c r="C9206" s="52">
        <v>0</v>
      </c>
      <c r="D9206" s="52">
        <v>0</v>
      </c>
      <c r="E9206" s="52">
        <v>0</v>
      </c>
      <c r="F9206" s="52">
        <v>0</v>
      </c>
      <c r="G9206" s="52">
        <v>0</v>
      </c>
      <c r="H9206" s="52">
        <v>0</v>
      </c>
      <c r="I9206" s="52">
        <v>27588112.151023619</v>
      </c>
      <c r="J9206" s="52">
        <v>0</v>
      </c>
      <c r="K9206" s="52">
        <v>0</v>
      </c>
      <c r="L9206" s="52">
        <v>0</v>
      </c>
      <c r="M9206" s="53">
        <v>27588112.151023619</v>
      </c>
    </row>
    <row r="9207" spans="1:13" x14ac:dyDescent="0.4">
      <c r="A9207" s="54"/>
      <c r="B9207" s="55">
        <v>9189</v>
      </c>
      <c r="C9207" s="55">
        <v>174333381.88042009</v>
      </c>
      <c r="D9207" s="55">
        <v>0</v>
      </c>
      <c r="E9207" s="55">
        <v>0</v>
      </c>
      <c r="F9207" s="55">
        <v>0</v>
      </c>
      <c r="G9207" s="55">
        <v>0</v>
      </c>
      <c r="H9207" s="55">
        <v>0</v>
      </c>
      <c r="I9207" s="55">
        <v>0</v>
      </c>
      <c r="J9207" s="55">
        <v>0</v>
      </c>
      <c r="K9207" s="55">
        <v>0</v>
      </c>
      <c r="L9207" s="55">
        <v>0</v>
      </c>
      <c r="M9207" s="56">
        <v>174333381.88042009</v>
      </c>
    </row>
    <row r="9208" spans="1:13" x14ac:dyDescent="0.4">
      <c r="A9208" s="51"/>
      <c r="B9208" s="52">
        <v>9190</v>
      </c>
      <c r="C9208" s="52">
        <v>0</v>
      </c>
      <c r="D9208" s="52">
        <v>0</v>
      </c>
      <c r="E9208" s="52">
        <v>0</v>
      </c>
      <c r="F9208" s="52">
        <v>0</v>
      </c>
      <c r="G9208" s="52">
        <v>0</v>
      </c>
      <c r="H9208" s="52">
        <v>0</v>
      </c>
      <c r="I9208" s="52">
        <v>6881442.9566694945</v>
      </c>
      <c r="J9208" s="52">
        <v>80239019.37191245</v>
      </c>
      <c r="K9208" s="52">
        <v>0</v>
      </c>
      <c r="L9208" s="52">
        <v>5878691.2871776521</v>
      </c>
      <c r="M9208" s="53">
        <v>12760134.243847148</v>
      </c>
    </row>
    <row r="9209" spans="1:13" x14ac:dyDescent="0.4">
      <c r="A9209" s="54"/>
      <c r="B9209" s="55">
        <v>9191</v>
      </c>
      <c r="C9209" s="55">
        <v>0</v>
      </c>
      <c r="D9209" s="55">
        <v>0</v>
      </c>
      <c r="E9209" s="55">
        <v>0</v>
      </c>
      <c r="F9209" s="55">
        <v>0</v>
      </c>
      <c r="G9209" s="55">
        <v>0</v>
      </c>
      <c r="H9209" s="55">
        <v>0</v>
      </c>
      <c r="I9209" s="55">
        <v>0</v>
      </c>
      <c r="J9209" s="55">
        <v>0</v>
      </c>
      <c r="K9209" s="55">
        <v>0</v>
      </c>
      <c r="L9209" s="55">
        <v>0</v>
      </c>
      <c r="M9209" s="56">
        <v>0</v>
      </c>
    </row>
    <row r="9210" spans="1:13" x14ac:dyDescent="0.4">
      <c r="A9210" s="51"/>
      <c r="B9210" s="52">
        <v>9192</v>
      </c>
      <c r="C9210" s="52">
        <v>0</v>
      </c>
      <c r="D9210" s="52">
        <v>0</v>
      </c>
      <c r="E9210" s="52">
        <v>0</v>
      </c>
      <c r="F9210" s="52">
        <v>0</v>
      </c>
      <c r="G9210" s="52">
        <v>0</v>
      </c>
      <c r="H9210" s="52">
        <v>0</v>
      </c>
      <c r="I9210" s="52">
        <v>0</v>
      </c>
      <c r="J9210" s="52">
        <v>0</v>
      </c>
      <c r="K9210" s="52">
        <v>0</v>
      </c>
      <c r="L9210" s="52">
        <v>0</v>
      </c>
      <c r="M9210" s="53">
        <v>0</v>
      </c>
    </row>
    <row r="9211" spans="1:13" x14ac:dyDescent="0.4">
      <c r="A9211" s="54"/>
      <c r="B9211" s="55">
        <v>9193</v>
      </c>
      <c r="C9211" s="55">
        <v>0</v>
      </c>
      <c r="D9211" s="55">
        <v>11780883.637329116</v>
      </c>
      <c r="E9211" s="55">
        <v>0</v>
      </c>
      <c r="F9211" s="55">
        <v>0</v>
      </c>
      <c r="G9211" s="55">
        <v>0</v>
      </c>
      <c r="H9211" s="55">
        <v>0</v>
      </c>
      <c r="I9211" s="55">
        <v>0</v>
      </c>
      <c r="J9211" s="55">
        <v>0</v>
      </c>
      <c r="K9211" s="55">
        <v>0</v>
      </c>
      <c r="L9211" s="55">
        <v>0</v>
      </c>
      <c r="M9211" s="56">
        <v>11780883.637329116</v>
      </c>
    </row>
    <row r="9212" spans="1:13" x14ac:dyDescent="0.4">
      <c r="A9212" s="51"/>
      <c r="B9212" s="52">
        <v>9194</v>
      </c>
      <c r="C9212" s="52">
        <v>0</v>
      </c>
      <c r="D9212" s="52">
        <v>0</v>
      </c>
      <c r="E9212" s="52">
        <v>0</v>
      </c>
      <c r="F9212" s="52">
        <v>0</v>
      </c>
      <c r="G9212" s="52">
        <v>0</v>
      </c>
      <c r="H9212" s="52">
        <v>0</v>
      </c>
      <c r="I9212" s="52">
        <v>0</v>
      </c>
      <c r="J9212" s="52">
        <v>0</v>
      </c>
      <c r="K9212" s="52">
        <v>0</v>
      </c>
      <c r="L9212" s="52">
        <v>0</v>
      </c>
      <c r="M9212" s="53">
        <v>0</v>
      </c>
    </row>
    <row r="9213" spans="1:13" x14ac:dyDescent="0.4">
      <c r="A9213" s="54"/>
      <c r="B9213" s="55">
        <v>9195</v>
      </c>
      <c r="C9213" s="55">
        <v>0</v>
      </c>
      <c r="D9213" s="55">
        <v>16423698.715713888</v>
      </c>
      <c r="E9213" s="55">
        <v>0</v>
      </c>
      <c r="F9213" s="55">
        <v>0</v>
      </c>
      <c r="G9213" s="55">
        <v>5814787.841212661</v>
      </c>
      <c r="H9213" s="55">
        <v>0</v>
      </c>
      <c r="I9213" s="55">
        <v>0</v>
      </c>
      <c r="J9213" s="55">
        <v>0</v>
      </c>
      <c r="K9213" s="55">
        <v>0</v>
      </c>
      <c r="L9213" s="55">
        <v>0</v>
      </c>
      <c r="M9213" s="56">
        <v>22238486.556926548</v>
      </c>
    </row>
    <row r="9214" spans="1:13" x14ac:dyDescent="0.4">
      <c r="A9214" s="51"/>
      <c r="B9214" s="52">
        <v>9196</v>
      </c>
      <c r="C9214" s="52">
        <v>0</v>
      </c>
      <c r="D9214" s="52">
        <v>0</v>
      </c>
      <c r="E9214" s="52">
        <v>0</v>
      </c>
      <c r="F9214" s="52">
        <v>6534179.1522982493</v>
      </c>
      <c r="G9214" s="52">
        <v>0</v>
      </c>
      <c r="H9214" s="52">
        <v>0</v>
      </c>
      <c r="I9214" s="52">
        <v>6205713.1370023377</v>
      </c>
      <c r="J9214" s="52">
        <v>0</v>
      </c>
      <c r="K9214" s="52">
        <v>0</v>
      </c>
      <c r="L9214" s="52">
        <v>0</v>
      </c>
      <c r="M9214" s="53">
        <v>12739892.289300589</v>
      </c>
    </row>
    <row r="9215" spans="1:13" x14ac:dyDescent="0.4">
      <c r="A9215" s="54"/>
      <c r="B9215" s="55">
        <v>9197</v>
      </c>
      <c r="C9215" s="55">
        <v>54478986.631968029</v>
      </c>
      <c r="D9215" s="55">
        <v>6672519.7957998011</v>
      </c>
      <c r="E9215" s="55">
        <v>0</v>
      </c>
      <c r="F9215" s="55">
        <v>0</v>
      </c>
      <c r="G9215" s="55">
        <v>0</v>
      </c>
      <c r="H9215" s="55">
        <v>0</v>
      </c>
      <c r="I9215" s="55">
        <v>28328884.276002545</v>
      </c>
      <c r="J9215" s="55">
        <v>0</v>
      </c>
      <c r="K9215" s="55">
        <v>0</v>
      </c>
      <c r="L9215" s="55">
        <v>0</v>
      </c>
      <c r="M9215" s="56">
        <v>119243423.47873372</v>
      </c>
    </row>
    <row r="9216" spans="1:13" x14ac:dyDescent="0.4">
      <c r="A9216" s="51"/>
      <c r="B9216" s="52">
        <v>9198</v>
      </c>
      <c r="C9216" s="52">
        <v>0</v>
      </c>
      <c r="D9216" s="52">
        <v>0</v>
      </c>
      <c r="E9216" s="52">
        <v>0</v>
      </c>
      <c r="F9216" s="52">
        <v>0</v>
      </c>
      <c r="G9216" s="52">
        <v>0</v>
      </c>
      <c r="H9216" s="52">
        <v>6972155.7850293489</v>
      </c>
      <c r="I9216" s="52">
        <v>0</v>
      </c>
      <c r="J9216" s="52">
        <v>0</v>
      </c>
      <c r="K9216" s="52">
        <v>0</v>
      </c>
      <c r="L9216" s="52">
        <v>0</v>
      </c>
      <c r="M9216" s="53">
        <v>6972155.7850293489</v>
      </c>
    </row>
    <row r="9217" spans="1:13" x14ac:dyDescent="0.4">
      <c r="A9217" s="54"/>
      <c r="B9217" s="55">
        <v>9199</v>
      </c>
      <c r="C9217" s="55">
        <v>0</v>
      </c>
      <c r="D9217" s="55">
        <v>0</v>
      </c>
      <c r="E9217" s="55">
        <v>0</v>
      </c>
      <c r="F9217" s="55">
        <v>0</v>
      </c>
      <c r="G9217" s="55">
        <v>0</v>
      </c>
      <c r="H9217" s="55">
        <v>0</v>
      </c>
      <c r="I9217" s="55">
        <v>0</v>
      </c>
      <c r="J9217" s="55">
        <v>0</v>
      </c>
      <c r="K9217" s="55">
        <v>0</v>
      </c>
      <c r="L9217" s="55">
        <v>0</v>
      </c>
      <c r="M9217" s="56">
        <v>0</v>
      </c>
    </row>
    <row r="9218" spans="1:13" x14ac:dyDescent="0.4">
      <c r="A9218" s="51"/>
      <c r="B9218" s="52">
        <v>9200</v>
      </c>
      <c r="C9218" s="52">
        <v>0</v>
      </c>
      <c r="D9218" s="52">
        <v>0</v>
      </c>
      <c r="E9218" s="52">
        <v>0</v>
      </c>
      <c r="F9218" s="52">
        <v>0</v>
      </c>
      <c r="G9218" s="52">
        <v>0</v>
      </c>
      <c r="H9218" s="52">
        <v>0</v>
      </c>
      <c r="I9218" s="52">
        <v>0</v>
      </c>
      <c r="J9218" s="52">
        <v>0</v>
      </c>
      <c r="K9218" s="52">
        <v>0</v>
      </c>
      <c r="L9218" s="52">
        <v>0</v>
      </c>
      <c r="M9218" s="53">
        <v>0</v>
      </c>
    </row>
    <row r="9219" spans="1:13" x14ac:dyDescent="0.4">
      <c r="A9219" s="54"/>
      <c r="B9219" s="55">
        <v>9201</v>
      </c>
      <c r="C9219" s="55">
        <v>0</v>
      </c>
      <c r="D9219" s="55">
        <v>0</v>
      </c>
      <c r="E9219" s="55">
        <v>0</v>
      </c>
      <c r="F9219" s="55">
        <v>0</v>
      </c>
      <c r="G9219" s="55">
        <v>15588856.773501769</v>
      </c>
      <c r="H9219" s="55">
        <v>0</v>
      </c>
      <c r="I9219" s="55">
        <v>0</v>
      </c>
      <c r="J9219" s="55">
        <v>0</v>
      </c>
      <c r="K9219" s="55">
        <v>13207469.338537645</v>
      </c>
      <c r="L9219" s="55">
        <v>0</v>
      </c>
      <c r="M9219" s="56">
        <v>28796326.112039413</v>
      </c>
    </row>
    <row r="9220" spans="1:13" x14ac:dyDescent="0.4">
      <c r="A9220" s="51"/>
      <c r="B9220" s="52">
        <v>9202</v>
      </c>
      <c r="C9220" s="52">
        <v>7424890.7058536196</v>
      </c>
      <c r="D9220" s="52">
        <v>0</v>
      </c>
      <c r="E9220" s="52">
        <v>0</v>
      </c>
      <c r="F9220" s="52">
        <v>0</v>
      </c>
      <c r="G9220" s="52">
        <v>0</v>
      </c>
      <c r="H9220" s="52">
        <v>0</v>
      </c>
      <c r="I9220" s="52">
        <v>5887717.8132334473</v>
      </c>
      <c r="J9220" s="52">
        <v>0</v>
      </c>
      <c r="K9220" s="52">
        <v>0</v>
      </c>
      <c r="L9220" s="52">
        <v>0</v>
      </c>
      <c r="M9220" s="53">
        <v>13312608.519087063</v>
      </c>
    </row>
    <row r="9221" spans="1:13" x14ac:dyDescent="0.4">
      <c r="A9221" s="54"/>
      <c r="B9221" s="55">
        <v>9203</v>
      </c>
      <c r="C9221" s="55">
        <v>0</v>
      </c>
      <c r="D9221" s="55">
        <v>0</v>
      </c>
      <c r="E9221" s="55">
        <v>0</v>
      </c>
      <c r="F9221" s="55">
        <v>0</v>
      </c>
      <c r="G9221" s="55">
        <v>0</v>
      </c>
      <c r="H9221" s="55">
        <v>0</v>
      </c>
      <c r="I9221" s="55">
        <v>0</v>
      </c>
      <c r="J9221" s="55">
        <v>0</v>
      </c>
      <c r="K9221" s="55">
        <v>0</v>
      </c>
      <c r="L9221" s="55">
        <v>0</v>
      </c>
      <c r="M9221" s="56">
        <v>0</v>
      </c>
    </row>
    <row r="9222" spans="1:13" x14ac:dyDescent="0.4">
      <c r="A9222" s="51"/>
      <c r="B9222" s="52">
        <v>9204</v>
      </c>
      <c r="C9222" s="52">
        <v>0</v>
      </c>
      <c r="D9222" s="52">
        <v>0</v>
      </c>
      <c r="E9222" s="52">
        <v>0</v>
      </c>
      <c r="F9222" s="52">
        <v>0</v>
      </c>
      <c r="G9222" s="52">
        <v>0</v>
      </c>
      <c r="H9222" s="52">
        <v>0</v>
      </c>
      <c r="I9222" s="52">
        <v>0</v>
      </c>
      <c r="J9222" s="52">
        <v>0</v>
      </c>
      <c r="K9222" s="52">
        <v>0</v>
      </c>
      <c r="L9222" s="52">
        <v>0</v>
      </c>
      <c r="M9222" s="53">
        <v>0</v>
      </c>
    </row>
    <row r="9223" spans="1:13" x14ac:dyDescent="0.4">
      <c r="A9223" s="54"/>
      <c r="B9223" s="55">
        <v>9205</v>
      </c>
      <c r="C9223" s="55">
        <v>0</v>
      </c>
      <c r="D9223" s="55">
        <v>0</v>
      </c>
      <c r="E9223" s="55">
        <v>6036989.9759313362</v>
      </c>
      <c r="F9223" s="55">
        <v>0</v>
      </c>
      <c r="G9223" s="55">
        <v>0</v>
      </c>
      <c r="H9223" s="55">
        <v>0</v>
      </c>
      <c r="I9223" s="55">
        <v>0</v>
      </c>
      <c r="J9223" s="55">
        <v>0</v>
      </c>
      <c r="K9223" s="55">
        <v>9059402.7100207452</v>
      </c>
      <c r="L9223" s="55">
        <v>0</v>
      </c>
      <c r="M9223" s="56">
        <v>15096392.685952082</v>
      </c>
    </row>
    <row r="9224" spans="1:13" x14ac:dyDescent="0.4">
      <c r="A9224" s="51"/>
      <c r="B9224" s="52">
        <v>9206</v>
      </c>
      <c r="C9224" s="52">
        <v>0</v>
      </c>
      <c r="D9224" s="52">
        <v>0</v>
      </c>
      <c r="E9224" s="52">
        <v>0</v>
      </c>
      <c r="F9224" s="52">
        <v>0</v>
      </c>
      <c r="G9224" s="52">
        <v>0</v>
      </c>
      <c r="H9224" s="52">
        <v>0</v>
      </c>
      <c r="I9224" s="52">
        <v>0</v>
      </c>
      <c r="J9224" s="52">
        <v>0</v>
      </c>
      <c r="K9224" s="52">
        <v>12223476.775798786</v>
      </c>
      <c r="L9224" s="52">
        <v>0</v>
      </c>
      <c r="M9224" s="53">
        <v>12223476.775798786</v>
      </c>
    </row>
    <row r="9225" spans="1:13" x14ac:dyDescent="0.4">
      <c r="A9225" s="54"/>
      <c r="B9225" s="55">
        <v>9207</v>
      </c>
      <c r="C9225" s="55">
        <v>75983102.605215773</v>
      </c>
      <c r="D9225" s="55">
        <v>164815662.30929273</v>
      </c>
      <c r="E9225" s="55">
        <v>13069538.404142492</v>
      </c>
      <c r="F9225" s="55">
        <v>0</v>
      </c>
      <c r="G9225" s="55">
        <v>29566646.405792017</v>
      </c>
      <c r="H9225" s="55">
        <v>0</v>
      </c>
      <c r="I9225" s="55">
        <v>0</v>
      </c>
      <c r="J9225" s="55">
        <v>8648275.085152097</v>
      </c>
      <c r="K9225" s="55">
        <v>0</v>
      </c>
      <c r="L9225" s="55">
        <v>0</v>
      </c>
      <c r="M9225" s="56">
        <v>283434949.72444302</v>
      </c>
    </row>
    <row r="9226" spans="1:13" x14ac:dyDescent="0.4">
      <c r="A9226" s="51"/>
      <c r="B9226" s="52">
        <v>9208</v>
      </c>
      <c r="C9226" s="52">
        <v>0</v>
      </c>
      <c r="D9226" s="52">
        <v>0</v>
      </c>
      <c r="E9226" s="52">
        <v>0</v>
      </c>
      <c r="F9226" s="52">
        <v>0</v>
      </c>
      <c r="G9226" s="52">
        <v>0</v>
      </c>
      <c r="H9226" s="52">
        <v>0</v>
      </c>
      <c r="I9226" s="52">
        <v>0</v>
      </c>
      <c r="J9226" s="52">
        <v>0</v>
      </c>
      <c r="K9226" s="52">
        <v>0</v>
      </c>
      <c r="L9226" s="52">
        <v>0</v>
      </c>
      <c r="M9226" s="53">
        <v>0</v>
      </c>
    </row>
    <row r="9227" spans="1:13" x14ac:dyDescent="0.4">
      <c r="A9227" s="54"/>
      <c r="B9227" s="55">
        <v>9209</v>
      </c>
      <c r="C9227" s="55">
        <v>0</v>
      </c>
      <c r="D9227" s="55">
        <v>0</v>
      </c>
      <c r="E9227" s="55">
        <v>0</v>
      </c>
      <c r="F9227" s="55">
        <v>0</v>
      </c>
      <c r="G9227" s="55">
        <v>0</v>
      </c>
      <c r="H9227" s="55">
        <v>0</v>
      </c>
      <c r="I9227" s="55">
        <v>0</v>
      </c>
      <c r="J9227" s="55">
        <v>0</v>
      </c>
      <c r="K9227" s="55">
        <v>0</v>
      </c>
      <c r="L9227" s="55">
        <v>0</v>
      </c>
      <c r="M9227" s="56">
        <v>9135420.2451990172</v>
      </c>
    </row>
    <row r="9228" spans="1:13" x14ac:dyDescent="0.4">
      <c r="A9228" s="51"/>
      <c r="B9228" s="52">
        <v>9210</v>
      </c>
      <c r="C9228" s="52">
        <v>0</v>
      </c>
      <c r="D9228" s="52">
        <v>0</v>
      </c>
      <c r="E9228" s="52">
        <v>0</v>
      </c>
      <c r="F9228" s="52">
        <v>0</v>
      </c>
      <c r="G9228" s="52">
        <v>0</v>
      </c>
      <c r="H9228" s="52">
        <v>0</v>
      </c>
      <c r="I9228" s="52">
        <v>8324792.5702889357</v>
      </c>
      <c r="J9228" s="52">
        <v>0</v>
      </c>
      <c r="K9228" s="52">
        <v>0</v>
      </c>
      <c r="L9228" s="52">
        <v>0</v>
      </c>
      <c r="M9228" s="53">
        <v>8324792.5702889357</v>
      </c>
    </row>
    <row r="9229" spans="1:13" x14ac:dyDescent="0.4">
      <c r="A9229" s="54"/>
      <c r="B9229" s="55">
        <v>9211</v>
      </c>
      <c r="C9229" s="55">
        <v>0</v>
      </c>
      <c r="D9229" s="55">
        <v>0</v>
      </c>
      <c r="E9229" s="55">
        <v>0</v>
      </c>
      <c r="F9229" s="55">
        <v>0</v>
      </c>
      <c r="G9229" s="55">
        <v>0</v>
      </c>
      <c r="H9229" s="55">
        <v>0</v>
      </c>
      <c r="I9229" s="55">
        <v>0</v>
      </c>
      <c r="J9229" s="55">
        <v>0</v>
      </c>
      <c r="K9229" s="55">
        <v>0</v>
      </c>
      <c r="L9229" s="55">
        <v>0</v>
      </c>
      <c r="M9229" s="56">
        <v>0</v>
      </c>
    </row>
    <row r="9230" spans="1:13" x14ac:dyDescent="0.4">
      <c r="A9230" s="51"/>
      <c r="B9230" s="52">
        <v>9212</v>
      </c>
      <c r="C9230" s="52">
        <v>0</v>
      </c>
      <c r="D9230" s="52">
        <v>0</v>
      </c>
      <c r="E9230" s="52">
        <v>0</v>
      </c>
      <c r="F9230" s="52">
        <v>0</v>
      </c>
      <c r="G9230" s="52">
        <v>0</v>
      </c>
      <c r="H9230" s="52">
        <v>0</v>
      </c>
      <c r="I9230" s="52">
        <v>0</v>
      </c>
      <c r="J9230" s="52">
        <v>0</v>
      </c>
      <c r="K9230" s="52">
        <v>0</v>
      </c>
      <c r="L9230" s="52">
        <v>43371206.33277306</v>
      </c>
      <c r="M9230" s="53">
        <v>43371206.33277306</v>
      </c>
    </row>
    <row r="9231" spans="1:13" x14ac:dyDescent="0.4">
      <c r="A9231" s="54"/>
      <c r="B9231" s="55">
        <v>9213</v>
      </c>
      <c r="C9231" s="55">
        <v>0</v>
      </c>
      <c r="D9231" s="55">
        <v>0</v>
      </c>
      <c r="E9231" s="55">
        <v>0</v>
      </c>
      <c r="F9231" s="55">
        <v>0</v>
      </c>
      <c r="G9231" s="55">
        <v>0</v>
      </c>
      <c r="H9231" s="55">
        <v>0</v>
      </c>
      <c r="I9231" s="55">
        <v>0</v>
      </c>
      <c r="J9231" s="55">
        <v>0</v>
      </c>
      <c r="K9231" s="55">
        <v>0</v>
      </c>
      <c r="L9231" s="55">
        <v>0</v>
      </c>
      <c r="M9231" s="56">
        <v>0</v>
      </c>
    </row>
    <row r="9232" spans="1:13" x14ac:dyDescent="0.4">
      <c r="A9232" s="51"/>
      <c r="B9232" s="52">
        <v>9214</v>
      </c>
      <c r="C9232" s="52">
        <v>0</v>
      </c>
      <c r="D9232" s="52">
        <v>0</v>
      </c>
      <c r="E9232" s="52">
        <v>0</v>
      </c>
      <c r="F9232" s="52">
        <v>0</v>
      </c>
      <c r="G9232" s="52">
        <v>0</v>
      </c>
      <c r="H9232" s="52">
        <v>0</v>
      </c>
      <c r="I9232" s="52">
        <v>0</v>
      </c>
      <c r="J9232" s="52">
        <v>0</v>
      </c>
      <c r="K9232" s="52">
        <v>0</v>
      </c>
      <c r="L9232" s="52">
        <v>0</v>
      </c>
      <c r="M9232" s="53">
        <v>0</v>
      </c>
    </row>
    <row r="9233" spans="1:13" x14ac:dyDescent="0.4">
      <c r="A9233" s="54"/>
      <c r="B9233" s="55">
        <v>9215</v>
      </c>
      <c r="C9233" s="55">
        <v>0</v>
      </c>
      <c r="D9233" s="55">
        <v>0</v>
      </c>
      <c r="E9233" s="55">
        <v>0</v>
      </c>
      <c r="F9233" s="55">
        <v>0</v>
      </c>
      <c r="G9233" s="55">
        <v>0</v>
      </c>
      <c r="H9233" s="55">
        <v>0</v>
      </c>
      <c r="I9233" s="55">
        <v>0</v>
      </c>
      <c r="J9233" s="55">
        <v>8344902.387173282</v>
      </c>
      <c r="K9233" s="55">
        <v>0</v>
      </c>
      <c r="L9233" s="55">
        <v>0</v>
      </c>
      <c r="M9233" s="56">
        <v>0</v>
      </c>
    </row>
    <row r="9234" spans="1:13" x14ac:dyDescent="0.4">
      <c r="A9234" s="51"/>
      <c r="B9234" s="52">
        <v>9216</v>
      </c>
      <c r="C9234" s="52">
        <v>0</v>
      </c>
      <c r="D9234" s="52">
        <v>0</v>
      </c>
      <c r="E9234" s="52">
        <v>0</v>
      </c>
      <c r="F9234" s="52">
        <v>70000411.535270214</v>
      </c>
      <c r="G9234" s="52">
        <v>0</v>
      </c>
      <c r="H9234" s="52">
        <v>0</v>
      </c>
      <c r="I9234" s="52">
        <v>0</v>
      </c>
      <c r="J9234" s="52">
        <v>0</v>
      </c>
      <c r="K9234" s="52">
        <v>0</v>
      </c>
      <c r="L9234" s="52">
        <v>0</v>
      </c>
      <c r="M9234" s="53">
        <v>70000411.535270214</v>
      </c>
    </row>
    <row r="9235" spans="1:13" x14ac:dyDescent="0.4">
      <c r="A9235" s="54"/>
      <c r="B9235" s="55">
        <v>9217</v>
      </c>
      <c r="C9235" s="55">
        <v>0</v>
      </c>
      <c r="D9235" s="55">
        <v>6408130.1078036139</v>
      </c>
      <c r="E9235" s="55">
        <v>0</v>
      </c>
      <c r="F9235" s="55">
        <v>0</v>
      </c>
      <c r="G9235" s="55">
        <v>0</v>
      </c>
      <c r="H9235" s="55">
        <v>11335118.712329434</v>
      </c>
      <c r="I9235" s="55">
        <v>0</v>
      </c>
      <c r="J9235" s="55">
        <v>0</v>
      </c>
      <c r="K9235" s="55">
        <v>0</v>
      </c>
      <c r="L9235" s="55">
        <v>0</v>
      </c>
      <c r="M9235" s="56">
        <v>44941162.402582489</v>
      </c>
    </row>
    <row r="9236" spans="1:13" x14ac:dyDescent="0.4">
      <c r="A9236" s="51"/>
      <c r="B9236" s="52">
        <v>9218</v>
      </c>
      <c r="C9236" s="52">
        <v>0</v>
      </c>
      <c r="D9236" s="52">
        <v>0</v>
      </c>
      <c r="E9236" s="52">
        <v>0</v>
      </c>
      <c r="F9236" s="52">
        <v>0</v>
      </c>
      <c r="G9236" s="52">
        <v>0</v>
      </c>
      <c r="H9236" s="52">
        <v>0</v>
      </c>
      <c r="I9236" s="52">
        <v>11840154.531430021</v>
      </c>
      <c r="J9236" s="52">
        <v>0</v>
      </c>
      <c r="K9236" s="52">
        <v>0</v>
      </c>
      <c r="L9236" s="52">
        <v>0</v>
      </c>
      <c r="M9236" s="53">
        <v>11840154.531430021</v>
      </c>
    </row>
    <row r="9237" spans="1:13" x14ac:dyDescent="0.4">
      <c r="A9237" s="54"/>
      <c r="B9237" s="55">
        <v>9219</v>
      </c>
      <c r="C9237" s="55">
        <v>0</v>
      </c>
      <c r="D9237" s="55">
        <v>0</v>
      </c>
      <c r="E9237" s="55">
        <v>0</v>
      </c>
      <c r="F9237" s="55">
        <v>30518943.32203088</v>
      </c>
      <c r="G9237" s="55">
        <v>0</v>
      </c>
      <c r="H9237" s="55">
        <v>0</v>
      </c>
      <c r="I9237" s="55">
        <v>0</v>
      </c>
      <c r="J9237" s="55">
        <v>0</v>
      </c>
      <c r="K9237" s="55">
        <v>0</v>
      </c>
      <c r="L9237" s="55">
        <v>0</v>
      </c>
      <c r="M9237" s="56">
        <v>30518943.32203088</v>
      </c>
    </row>
    <row r="9238" spans="1:13" x14ac:dyDescent="0.4">
      <c r="A9238" s="51"/>
      <c r="B9238" s="52">
        <v>9220</v>
      </c>
      <c r="C9238" s="52">
        <v>0</v>
      </c>
      <c r="D9238" s="52">
        <v>5759225.1904291827</v>
      </c>
      <c r="E9238" s="52">
        <v>0</v>
      </c>
      <c r="F9238" s="52">
        <v>7187395.582710525</v>
      </c>
      <c r="G9238" s="52">
        <v>0</v>
      </c>
      <c r="H9238" s="52">
        <v>0</v>
      </c>
      <c r="I9238" s="52">
        <v>0</v>
      </c>
      <c r="J9238" s="52">
        <v>0</v>
      </c>
      <c r="K9238" s="52">
        <v>0</v>
      </c>
      <c r="L9238" s="52">
        <v>0</v>
      </c>
      <c r="M9238" s="53">
        <v>12946620.773139708</v>
      </c>
    </row>
    <row r="9239" spans="1:13" x14ac:dyDescent="0.4">
      <c r="A9239" s="54"/>
      <c r="B9239" s="55">
        <v>9221</v>
      </c>
      <c r="C9239" s="55">
        <v>0</v>
      </c>
      <c r="D9239" s="55">
        <v>0</v>
      </c>
      <c r="E9239" s="55">
        <v>0</v>
      </c>
      <c r="F9239" s="55">
        <v>0</v>
      </c>
      <c r="G9239" s="55">
        <v>0</v>
      </c>
      <c r="H9239" s="55">
        <v>0</v>
      </c>
      <c r="I9239" s="55">
        <v>0</v>
      </c>
      <c r="J9239" s="55">
        <v>0</v>
      </c>
      <c r="K9239" s="55">
        <v>0</v>
      </c>
      <c r="L9239" s="55">
        <v>0</v>
      </c>
      <c r="M9239" s="56">
        <v>0</v>
      </c>
    </row>
    <row r="9240" spans="1:13" x14ac:dyDescent="0.4">
      <c r="A9240" s="51"/>
      <c r="B9240" s="52">
        <v>9222</v>
      </c>
      <c r="C9240" s="52">
        <v>0</v>
      </c>
      <c r="D9240" s="52">
        <v>0</v>
      </c>
      <c r="E9240" s="52">
        <v>0</v>
      </c>
      <c r="F9240" s="52">
        <v>0</v>
      </c>
      <c r="G9240" s="52">
        <v>0</v>
      </c>
      <c r="H9240" s="52">
        <v>0</v>
      </c>
      <c r="I9240" s="52">
        <v>0</v>
      </c>
      <c r="J9240" s="52">
        <v>0</v>
      </c>
      <c r="K9240" s="52">
        <v>0</v>
      </c>
      <c r="L9240" s="52">
        <v>0</v>
      </c>
      <c r="M9240" s="53">
        <v>0</v>
      </c>
    </row>
    <row r="9241" spans="1:13" x14ac:dyDescent="0.4">
      <c r="A9241" s="54"/>
      <c r="B9241" s="55">
        <v>9223</v>
      </c>
      <c r="C9241" s="55">
        <v>8103064.250737899</v>
      </c>
      <c r="D9241" s="55">
        <v>0</v>
      </c>
      <c r="E9241" s="55">
        <v>0</v>
      </c>
      <c r="F9241" s="55">
        <v>0</v>
      </c>
      <c r="G9241" s="55">
        <v>0</v>
      </c>
      <c r="H9241" s="55">
        <v>5937576.9966985397</v>
      </c>
      <c r="I9241" s="55">
        <v>0</v>
      </c>
      <c r="J9241" s="55">
        <v>0</v>
      </c>
      <c r="K9241" s="55">
        <v>0</v>
      </c>
      <c r="L9241" s="55">
        <v>12288211.482448462</v>
      </c>
      <c r="M9241" s="56">
        <v>26328852.7298849</v>
      </c>
    </row>
    <row r="9242" spans="1:13" x14ac:dyDescent="0.4">
      <c r="A9242" s="51"/>
      <c r="B9242" s="52">
        <v>9224</v>
      </c>
      <c r="C9242" s="52">
        <v>0</v>
      </c>
      <c r="D9242" s="52">
        <v>0</v>
      </c>
      <c r="E9242" s="52">
        <v>0</v>
      </c>
      <c r="F9242" s="52">
        <v>0</v>
      </c>
      <c r="G9242" s="52">
        <v>0</v>
      </c>
      <c r="H9242" s="52">
        <v>0</v>
      </c>
      <c r="I9242" s="52">
        <v>0</v>
      </c>
      <c r="J9242" s="52">
        <v>0</v>
      </c>
      <c r="K9242" s="52">
        <v>0</v>
      </c>
      <c r="L9242" s="52">
        <v>0</v>
      </c>
      <c r="M9242" s="53">
        <v>0</v>
      </c>
    </row>
    <row r="9243" spans="1:13" x14ac:dyDescent="0.4">
      <c r="A9243" s="54"/>
      <c r="B9243" s="55">
        <v>9225</v>
      </c>
      <c r="C9243" s="55">
        <v>0</v>
      </c>
      <c r="D9243" s="55">
        <v>0</v>
      </c>
      <c r="E9243" s="55">
        <v>0</v>
      </c>
      <c r="F9243" s="55">
        <v>0</v>
      </c>
      <c r="G9243" s="55">
        <v>0</v>
      </c>
      <c r="H9243" s="55">
        <v>0</v>
      </c>
      <c r="I9243" s="55">
        <v>0</v>
      </c>
      <c r="J9243" s="55">
        <v>0</v>
      </c>
      <c r="K9243" s="55">
        <v>7959887.7297749203</v>
      </c>
      <c r="L9243" s="55">
        <v>0</v>
      </c>
      <c r="M9243" s="56">
        <v>7959887.7297749203</v>
      </c>
    </row>
    <row r="9244" spans="1:13" x14ac:dyDescent="0.4">
      <c r="A9244" s="51"/>
      <c r="B9244" s="52">
        <v>9226</v>
      </c>
      <c r="C9244" s="52">
        <v>0</v>
      </c>
      <c r="D9244" s="52">
        <v>0</v>
      </c>
      <c r="E9244" s="52">
        <v>0</v>
      </c>
      <c r="F9244" s="52">
        <v>0</v>
      </c>
      <c r="G9244" s="52">
        <v>0</v>
      </c>
      <c r="H9244" s="52">
        <v>0</v>
      </c>
      <c r="I9244" s="52">
        <v>0</v>
      </c>
      <c r="J9244" s="52">
        <v>0</v>
      </c>
      <c r="K9244" s="52">
        <v>0</v>
      </c>
      <c r="L9244" s="52">
        <v>0</v>
      </c>
      <c r="M9244" s="53">
        <v>0</v>
      </c>
    </row>
    <row r="9245" spans="1:13" x14ac:dyDescent="0.4">
      <c r="A9245" s="54"/>
      <c r="B9245" s="55">
        <v>9227</v>
      </c>
      <c r="C9245" s="55">
        <v>0</v>
      </c>
      <c r="D9245" s="55">
        <v>0</v>
      </c>
      <c r="E9245" s="55">
        <v>0</v>
      </c>
      <c r="F9245" s="55">
        <v>0</v>
      </c>
      <c r="G9245" s="55">
        <v>9519253.7466681264</v>
      </c>
      <c r="H9245" s="55">
        <v>0</v>
      </c>
      <c r="I9245" s="55">
        <v>0</v>
      </c>
      <c r="J9245" s="55">
        <v>323342493.10109568</v>
      </c>
      <c r="K9245" s="55">
        <v>0</v>
      </c>
      <c r="L9245" s="55">
        <v>0</v>
      </c>
      <c r="M9245" s="56">
        <v>9519253.7466681264</v>
      </c>
    </row>
    <row r="9246" spans="1:13" x14ac:dyDescent="0.4">
      <c r="A9246" s="51"/>
      <c r="B9246" s="52">
        <v>9228</v>
      </c>
      <c r="C9246" s="52">
        <v>0</v>
      </c>
      <c r="D9246" s="52">
        <v>0</v>
      </c>
      <c r="E9246" s="52">
        <v>0</v>
      </c>
      <c r="F9246" s="52">
        <v>0</v>
      </c>
      <c r="G9246" s="52">
        <v>0</v>
      </c>
      <c r="H9246" s="52">
        <v>0</v>
      </c>
      <c r="I9246" s="52">
        <v>0</v>
      </c>
      <c r="J9246" s="52">
        <v>0</v>
      </c>
      <c r="K9246" s="52">
        <v>0</v>
      </c>
      <c r="L9246" s="52">
        <v>0</v>
      </c>
      <c r="M9246" s="53">
        <v>0</v>
      </c>
    </row>
    <row r="9247" spans="1:13" x14ac:dyDescent="0.4">
      <c r="A9247" s="54"/>
      <c r="B9247" s="55">
        <v>9229</v>
      </c>
      <c r="C9247" s="55">
        <v>0</v>
      </c>
      <c r="D9247" s="55">
        <v>0</v>
      </c>
      <c r="E9247" s="55">
        <v>0</v>
      </c>
      <c r="F9247" s="55">
        <v>0</v>
      </c>
      <c r="G9247" s="55">
        <v>0</v>
      </c>
      <c r="H9247" s="55">
        <v>0</v>
      </c>
      <c r="I9247" s="55">
        <v>0</v>
      </c>
      <c r="J9247" s="55">
        <v>30533634.027928937</v>
      </c>
      <c r="K9247" s="55">
        <v>0</v>
      </c>
      <c r="L9247" s="55">
        <v>0</v>
      </c>
      <c r="M9247" s="56">
        <v>0</v>
      </c>
    </row>
    <row r="9248" spans="1:13" x14ac:dyDescent="0.4">
      <c r="A9248" s="51"/>
      <c r="B9248" s="52">
        <v>9230</v>
      </c>
      <c r="C9248" s="52">
        <v>0</v>
      </c>
      <c r="D9248" s="52">
        <v>0</v>
      </c>
      <c r="E9248" s="52">
        <v>0</v>
      </c>
      <c r="F9248" s="52">
        <v>0</v>
      </c>
      <c r="G9248" s="52">
        <v>0</v>
      </c>
      <c r="H9248" s="52">
        <v>0</v>
      </c>
      <c r="I9248" s="52">
        <v>0</v>
      </c>
      <c r="J9248" s="52">
        <v>0</v>
      </c>
      <c r="K9248" s="52">
        <v>0</v>
      </c>
      <c r="L9248" s="52">
        <v>0</v>
      </c>
      <c r="M9248" s="53">
        <v>0</v>
      </c>
    </row>
    <row r="9249" spans="1:13" x14ac:dyDescent="0.4">
      <c r="A9249" s="54"/>
      <c r="B9249" s="55">
        <v>9231</v>
      </c>
      <c r="C9249" s="55">
        <v>0</v>
      </c>
      <c r="D9249" s="55">
        <v>0</v>
      </c>
      <c r="E9249" s="55">
        <v>0</v>
      </c>
      <c r="F9249" s="55">
        <v>6023095.4326285981</v>
      </c>
      <c r="G9249" s="55">
        <v>0</v>
      </c>
      <c r="H9249" s="55">
        <v>0</v>
      </c>
      <c r="I9249" s="55">
        <v>10486011.062173927</v>
      </c>
      <c r="J9249" s="55">
        <v>0</v>
      </c>
      <c r="K9249" s="55">
        <v>0</v>
      </c>
      <c r="L9249" s="55">
        <v>0</v>
      </c>
      <c r="M9249" s="56">
        <v>16509106.494802523</v>
      </c>
    </row>
    <row r="9250" spans="1:13" x14ac:dyDescent="0.4">
      <c r="A9250" s="51"/>
      <c r="B9250" s="52">
        <v>9232</v>
      </c>
      <c r="C9250" s="52">
        <v>0</v>
      </c>
      <c r="D9250" s="52">
        <v>0</v>
      </c>
      <c r="E9250" s="52">
        <v>0</v>
      </c>
      <c r="F9250" s="52">
        <v>29943321.036793537</v>
      </c>
      <c r="G9250" s="52">
        <v>0</v>
      </c>
      <c r="H9250" s="52">
        <v>0</v>
      </c>
      <c r="I9250" s="52">
        <v>0</v>
      </c>
      <c r="J9250" s="52">
        <v>0</v>
      </c>
      <c r="K9250" s="52">
        <v>0</v>
      </c>
      <c r="L9250" s="52">
        <v>0</v>
      </c>
      <c r="M9250" s="53">
        <v>36108858.385616414</v>
      </c>
    </row>
    <row r="9251" spans="1:13" x14ac:dyDescent="0.4">
      <c r="A9251" s="54"/>
      <c r="B9251" s="55">
        <v>9233</v>
      </c>
      <c r="C9251" s="55">
        <v>0</v>
      </c>
      <c r="D9251" s="55">
        <v>30330933.295455549</v>
      </c>
      <c r="E9251" s="55">
        <v>0</v>
      </c>
      <c r="F9251" s="55">
        <v>0</v>
      </c>
      <c r="G9251" s="55">
        <v>0</v>
      </c>
      <c r="H9251" s="55">
        <v>0</v>
      </c>
      <c r="I9251" s="55">
        <v>0</v>
      </c>
      <c r="J9251" s="55">
        <v>0</v>
      </c>
      <c r="K9251" s="55">
        <v>0</v>
      </c>
      <c r="L9251" s="55">
        <v>0</v>
      </c>
      <c r="M9251" s="56">
        <v>30330933.295455549</v>
      </c>
    </row>
    <row r="9252" spans="1:13" x14ac:dyDescent="0.4">
      <c r="A9252" s="51"/>
      <c r="B9252" s="52">
        <v>9234</v>
      </c>
      <c r="C9252" s="52">
        <v>0</v>
      </c>
      <c r="D9252" s="52">
        <v>0</v>
      </c>
      <c r="E9252" s="52">
        <v>0</v>
      </c>
      <c r="F9252" s="52">
        <v>0</v>
      </c>
      <c r="G9252" s="52">
        <v>13557521.689309802</v>
      </c>
      <c r="H9252" s="52">
        <v>0</v>
      </c>
      <c r="I9252" s="52">
        <v>0</v>
      </c>
      <c r="J9252" s="52">
        <v>0</v>
      </c>
      <c r="K9252" s="52">
        <v>0</v>
      </c>
      <c r="L9252" s="52">
        <v>0</v>
      </c>
      <c r="M9252" s="53">
        <v>13557521.689309802</v>
      </c>
    </row>
    <row r="9253" spans="1:13" x14ac:dyDescent="0.4">
      <c r="A9253" s="54"/>
      <c r="B9253" s="55">
        <v>9235</v>
      </c>
      <c r="C9253" s="55">
        <v>0</v>
      </c>
      <c r="D9253" s="55">
        <v>0</v>
      </c>
      <c r="E9253" s="55">
        <v>0</v>
      </c>
      <c r="F9253" s="55">
        <v>7406568.7523469469</v>
      </c>
      <c r="G9253" s="55">
        <v>0</v>
      </c>
      <c r="H9253" s="55">
        <v>0</v>
      </c>
      <c r="I9253" s="55">
        <v>0</v>
      </c>
      <c r="J9253" s="55">
        <v>0</v>
      </c>
      <c r="K9253" s="55">
        <v>0</v>
      </c>
      <c r="L9253" s="55">
        <v>0</v>
      </c>
      <c r="M9253" s="56">
        <v>7406568.7523469469</v>
      </c>
    </row>
    <row r="9254" spans="1:13" x14ac:dyDescent="0.4">
      <c r="A9254" s="51"/>
      <c r="B9254" s="52">
        <v>9236</v>
      </c>
      <c r="C9254" s="52">
        <v>0</v>
      </c>
      <c r="D9254" s="52">
        <v>0</v>
      </c>
      <c r="E9254" s="52">
        <v>9702137.8136727549</v>
      </c>
      <c r="F9254" s="52">
        <v>0</v>
      </c>
      <c r="G9254" s="52">
        <v>21027852.848422661</v>
      </c>
      <c r="H9254" s="52">
        <v>0</v>
      </c>
      <c r="I9254" s="52">
        <v>0</v>
      </c>
      <c r="J9254" s="52">
        <v>0</v>
      </c>
      <c r="K9254" s="52">
        <v>0</v>
      </c>
      <c r="L9254" s="52">
        <v>0</v>
      </c>
      <c r="M9254" s="53">
        <v>30729990.662095416</v>
      </c>
    </row>
    <row r="9255" spans="1:13" x14ac:dyDescent="0.4">
      <c r="A9255" s="54"/>
      <c r="B9255" s="55">
        <v>9237</v>
      </c>
      <c r="C9255" s="55">
        <v>0</v>
      </c>
      <c r="D9255" s="55">
        <v>0</v>
      </c>
      <c r="E9255" s="55">
        <v>18990570.805608548</v>
      </c>
      <c r="F9255" s="55">
        <v>0</v>
      </c>
      <c r="G9255" s="55">
        <v>0</v>
      </c>
      <c r="H9255" s="55">
        <v>0</v>
      </c>
      <c r="I9255" s="55">
        <v>0</v>
      </c>
      <c r="J9255" s="55">
        <v>0</v>
      </c>
      <c r="K9255" s="55">
        <v>16404481.835589046</v>
      </c>
      <c r="L9255" s="55">
        <v>0</v>
      </c>
      <c r="M9255" s="56">
        <v>35395052.641197592</v>
      </c>
    </row>
    <row r="9256" spans="1:13" x14ac:dyDescent="0.4">
      <c r="A9256" s="51"/>
      <c r="B9256" s="52">
        <v>9238</v>
      </c>
      <c r="C9256" s="52">
        <v>0</v>
      </c>
      <c r="D9256" s="52">
        <v>0</v>
      </c>
      <c r="E9256" s="52">
        <v>0</v>
      </c>
      <c r="F9256" s="52">
        <v>24305002.371116407</v>
      </c>
      <c r="G9256" s="52">
        <v>0</v>
      </c>
      <c r="H9256" s="52">
        <v>0</v>
      </c>
      <c r="I9256" s="52">
        <v>0</v>
      </c>
      <c r="J9256" s="52">
        <v>0</v>
      </c>
      <c r="K9256" s="52">
        <v>0</v>
      </c>
      <c r="L9256" s="52">
        <v>0</v>
      </c>
      <c r="M9256" s="53">
        <v>24305002.371116407</v>
      </c>
    </row>
    <row r="9257" spans="1:13" x14ac:dyDescent="0.4">
      <c r="A9257" s="54"/>
      <c r="B9257" s="55">
        <v>9239</v>
      </c>
      <c r="C9257" s="55">
        <v>0</v>
      </c>
      <c r="D9257" s="55">
        <v>0</v>
      </c>
      <c r="E9257" s="55">
        <v>0</v>
      </c>
      <c r="F9257" s="55">
        <v>0</v>
      </c>
      <c r="G9257" s="55">
        <v>0</v>
      </c>
      <c r="H9257" s="55">
        <v>0</v>
      </c>
      <c r="I9257" s="55">
        <v>0</v>
      </c>
      <c r="J9257" s="55">
        <v>0</v>
      </c>
      <c r="K9257" s="55">
        <v>0</v>
      </c>
      <c r="L9257" s="55">
        <v>0</v>
      </c>
      <c r="M9257" s="56">
        <v>0</v>
      </c>
    </row>
    <row r="9258" spans="1:13" x14ac:dyDescent="0.4">
      <c r="A9258" s="51"/>
      <c r="B9258" s="52">
        <v>9240</v>
      </c>
      <c r="C9258" s="52">
        <v>0</v>
      </c>
      <c r="D9258" s="52">
        <v>90618016.832819641</v>
      </c>
      <c r="E9258" s="52">
        <v>11669042.943091528</v>
      </c>
      <c r="F9258" s="52">
        <v>0</v>
      </c>
      <c r="G9258" s="52">
        <v>0</v>
      </c>
      <c r="H9258" s="52">
        <v>0</v>
      </c>
      <c r="I9258" s="52">
        <v>0</v>
      </c>
      <c r="J9258" s="52">
        <v>0</v>
      </c>
      <c r="K9258" s="52">
        <v>0</v>
      </c>
      <c r="L9258" s="52">
        <v>0</v>
      </c>
      <c r="M9258" s="53">
        <v>102287059.77591117</v>
      </c>
    </row>
    <row r="9259" spans="1:13" x14ac:dyDescent="0.4">
      <c r="A9259" s="54"/>
      <c r="B9259" s="55">
        <v>9241</v>
      </c>
      <c r="C9259" s="55">
        <v>0</v>
      </c>
      <c r="D9259" s="55">
        <v>6632672.4479496963</v>
      </c>
      <c r="E9259" s="55">
        <v>0</v>
      </c>
      <c r="F9259" s="55">
        <v>0</v>
      </c>
      <c r="G9259" s="55">
        <v>0</v>
      </c>
      <c r="H9259" s="55">
        <v>0</v>
      </c>
      <c r="I9259" s="55">
        <v>0</v>
      </c>
      <c r="J9259" s="55">
        <v>0</v>
      </c>
      <c r="K9259" s="55">
        <v>0</v>
      </c>
      <c r="L9259" s="55">
        <v>0</v>
      </c>
      <c r="M9259" s="56">
        <v>14023575.97470266</v>
      </c>
    </row>
    <row r="9260" spans="1:13" x14ac:dyDescent="0.4">
      <c r="A9260" s="51"/>
      <c r="B9260" s="52">
        <v>9242</v>
      </c>
      <c r="C9260" s="52">
        <v>0</v>
      </c>
      <c r="D9260" s="52">
        <v>0</v>
      </c>
      <c r="E9260" s="52">
        <v>9446181.7900526766</v>
      </c>
      <c r="F9260" s="52">
        <v>0</v>
      </c>
      <c r="G9260" s="52">
        <v>0</v>
      </c>
      <c r="H9260" s="52">
        <v>0</v>
      </c>
      <c r="I9260" s="52">
        <v>0</v>
      </c>
      <c r="J9260" s="52">
        <v>0</v>
      </c>
      <c r="K9260" s="52">
        <v>0</v>
      </c>
      <c r="L9260" s="52">
        <v>0</v>
      </c>
      <c r="M9260" s="53">
        <v>9446181.7900526766</v>
      </c>
    </row>
    <row r="9261" spans="1:13" x14ac:dyDescent="0.4">
      <c r="A9261" s="54"/>
      <c r="B9261" s="55">
        <v>9243</v>
      </c>
      <c r="C9261" s="55">
        <v>0</v>
      </c>
      <c r="D9261" s="55">
        <v>0</v>
      </c>
      <c r="E9261" s="55">
        <v>0</v>
      </c>
      <c r="F9261" s="55">
        <v>0</v>
      </c>
      <c r="G9261" s="55">
        <v>0</v>
      </c>
      <c r="H9261" s="55">
        <v>0</v>
      </c>
      <c r="I9261" s="55">
        <v>0</v>
      </c>
      <c r="J9261" s="55">
        <v>6215945.7393180802</v>
      </c>
      <c r="K9261" s="55">
        <v>0</v>
      </c>
      <c r="L9261" s="55">
        <v>0</v>
      </c>
      <c r="M9261" s="56">
        <v>0</v>
      </c>
    </row>
    <row r="9262" spans="1:13" x14ac:dyDescent="0.4">
      <c r="A9262" s="51"/>
      <c r="B9262" s="52">
        <v>9244</v>
      </c>
      <c r="C9262" s="52">
        <v>0</v>
      </c>
      <c r="D9262" s="52">
        <v>0</v>
      </c>
      <c r="E9262" s="52">
        <v>6117834.2522957325</v>
      </c>
      <c r="F9262" s="52">
        <v>7849582.849108994</v>
      </c>
      <c r="G9262" s="52">
        <v>0</v>
      </c>
      <c r="H9262" s="52">
        <v>0</v>
      </c>
      <c r="I9262" s="52">
        <v>0</v>
      </c>
      <c r="J9262" s="52">
        <v>0</v>
      </c>
      <c r="K9262" s="52">
        <v>0</v>
      </c>
      <c r="L9262" s="52">
        <v>0</v>
      </c>
      <c r="M9262" s="53">
        <v>23996626.051906709</v>
      </c>
    </row>
    <row r="9263" spans="1:13" x14ac:dyDescent="0.4">
      <c r="A9263" s="54"/>
      <c r="B9263" s="55">
        <v>9245</v>
      </c>
      <c r="C9263" s="55">
        <v>0</v>
      </c>
      <c r="D9263" s="55">
        <v>0</v>
      </c>
      <c r="E9263" s="55">
        <v>0</v>
      </c>
      <c r="F9263" s="55">
        <v>0</v>
      </c>
      <c r="G9263" s="55">
        <v>0</v>
      </c>
      <c r="H9263" s="55">
        <v>0</v>
      </c>
      <c r="I9263" s="55">
        <v>0</v>
      </c>
      <c r="J9263" s="55">
        <v>0</v>
      </c>
      <c r="K9263" s="55">
        <v>0</v>
      </c>
      <c r="L9263" s="55">
        <v>0</v>
      </c>
      <c r="M9263" s="56">
        <v>15593209.101861795</v>
      </c>
    </row>
    <row r="9264" spans="1:13" x14ac:dyDescent="0.4">
      <c r="A9264" s="51"/>
      <c r="B9264" s="52">
        <v>9246</v>
      </c>
      <c r="C9264" s="52">
        <v>0</v>
      </c>
      <c r="D9264" s="52">
        <v>0</v>
      </c>
      <c r="E9264" s="52">
        <v>5924966.8984383065</v>
      </c>
      <c r="F9264" s="52">
        <v>10311740.20756856</v>
      </c>
      <c r="G9264" s="52">
        <v>0</v>
      </c>
      <c r="H9264" s="52">
        <v>0</v>
      </c>
      <c r="I9264" s="52">
        <v>0</v>
      </c>
      <c r="J9264" s="52">
        <v>0</v>
      </c>
      <c r="K9264" s="52">
        <v>0</v>
      </c>
      <c r="L9264" s="52">
        <v>0</v>
      </c>
      <c r="M9264" s="53">
        <v>16236707.106006866</v>
      </c>
    </row>
    <row r="9265" spans="1:13" x14ac:dyDescent="0.4">
      <c r="A9265" s="54"/>
      <c r="B9265" s="55">
        <v>9247</v>
      </c>
      <c r="C9265" s="55">
        <v>0</v>
      </c>
      <c r="D9265" s="55">
        <v>0</v>
      </c>
      <c r="E9265" s="55">
        <v>0</v>
      </c>
      <c r="F9265" s="55">
        <v>5771873.2004108299</v>
      </c>
      <c r="G9265" s="55">
        <v>0</v>
      </c>
      <c r="H9265" s="55">
        <v>0</v>
      </c>
      <c r="I9265" s="55">
        <v>0</v>
      </c>
      <c r="J9265" s="55">
        <v>12701057.636713106</v>
      </c>
      <c r="K9265" s="55">
        <v>0</v>
      </c>
      <c r="L9265" s="55">
        <v>0</v>
      </c>
      <c r="M9265" s="56">
        <v>5771873.2004108299</v>
      </c>
    </row>
    <row r="9266" spans="1:13" x14ac:dyDescent="0.4">
      <c r="A9266" s="51"/>
      <c r="B9266" s="52">
        <v>9248</v>
      </c>
      <c r="C9266" s="52">
        <v>0</v>
      </c>
      <c r="D9266" s="52">
        <v>0</v>
      </c>
      <c r="E9266" s="52">
        <v>0</v>
      </c>
      <c r="F9266" s="52">
        <v>0</v>
      </c>
      <c r="G9266" s="52">
        <v>0</v>
      </c>
      <c r="H9266" s="52">
        <v>0</v>
      </c>
      <c r="I9266" s="52">
        <v>0</v>
      </c>
      <c r="J9266" s="52">
        <v>0</v>
      </c>
      <c r="K9266" s="52">
        <v>0</v>
      </c>
      <c r="L9266" s="52">
        <v>0</v>
      </c>
      <c r="M9266" s="53">
        <v>6122563.6187939197</v>
      </c>
    </row>
    <row r="9267" spans="1:13" x14ac:dyDescent="0.4">
      <c r="A9267" s="54"/>
      <c r="B9267" s="55">
        <v>9249</v>
      </c>
      <c r="C9267" s="55">
        <v>0</v>
      </c>
      <c r="D9267" s="55">
        <v>0</v>
      </c>
      <c r="E9267" s="55">
        <v>0</v>
      </c>
      <c r="F9267" s="55">
        <v>0</v>
      </c>
      <c r="G9267" s="55">
        <v>0</v>
      </c>
      <c r="H9267" s="55">
        <v>0</v>
      </c>
      <c r="I9267" s="55">
        <v>0</v>
      </c>
      <c r="J9267" s="55">
        <v>0</v>
      </c>
      <c r="K9267" s="55">
        <v>0</v>
      </c>
      <c r="L9267" s="55">
        <v>0</v>
      </c>
      <c r="M9267" s="56">
        <v>0</v>
      </c>
    </row>
    <row r="9268" spans="1:13" x14ac:dyDescent="0.4">
      <c r="A9268" s="51"/>
      <c r="B9268" s="52">
        <v>9250</v>
      </c>
      <c r="C9268" s="52">
        <v>0</v>
      </c>
      <c r="D9268" s="52">
        <v>0</v>
      </c>
      <c r="E9268" s="52">
        <v>0</v>
      </c>
      <c r="F9268" s="52">
        <v>0</v>
      </c>
      <c r="G9268" s="52">
        <v>0</v>
      </c>
      <c r="H9268" s="52">
        <v>0</v>
      </c>
      <c r="I9268" s="52">
        <v>0</v>
      </c>
      <c r="J9268" s="52">
        <v>0</v>
      </c>
      <c r="K9268" s="52">
        <v>0</v>
      </c>
      <c r="L9268" s="52">
        <v>0</v>
      </c>
      <c r="M9268" s="53">
        <v>0</v>
      </c>
    </row>
    <row r="9269" spans="1:13" x14ac:dyDescent="0.4">
      <c r="A9269" s="54"/>
      <c r="B9269" s="55">
        <v>9251</v>
      </c>
      <c r="C9269" s="55">
        <v>0</v>
      </c>
      <c r="D9269" s="55">
        <v>0</v>
      </c>
      <c r="E9269" s="55">
        <v>0</v>
      </c>
      <c r="F9269" s="55">
        <v>0</v>
      </c>
      <c r="G9269" s="55">
        <v>0</v>
      </c>
      <c r="H9269" s="55">
        <v>0</v>
      </c>
      <c r="I9269" s="55">
        <v>0</v>
      </c>
      <c r="J9269" s="55">
        <v>0</v>
      </c>
      <c r="K9269" s="55">
        <v>0</v>
      </c>
      <c r="L9269" s="55">
        <v>0</v>
      </c>
      <c r="M9269" s="56">
        <v>0</v>
      </c>
    </row>
    <row r="9270" spans="1:13" x14ac:dyDescent="0.4">
      <c r="A9270" s="51"/>
      <c r="B9270" s="52">
        <v>9252</v>
      </c>
      <c r="C9270" s="52">
        <v>0</v>
      </c>
      <c r="D9270" s="52">
        <v>0</v>
      </c>
      <c r="E9270" s="52">
        <v>0</v>
      </c>
      <c r="F9270" s="52">
        <v>8424213.6870487127</v>
      </c>
      <c r="G9270" s="52">
        <v>0</v>
      </c>
      <c r="H9270" s="52">
        <v>0</v>
      </c>
      <c r="I9270" s="52">
        <v>0</v>
      </c>
      <c r="J9270" s="52">
        <v>0</v>
      </c>
      <c r="K9270" s="52">
        <v>0</v>
      </c>
      <c r="L9270" s="52">
        <v>0</v>
      </c>
      <c r="M9270" s="53">
        <v>8424213.6870487127</v>
      </c>
    </row>
    <row r="9271" spans="1:13" x14ac:dyDescent="0.4">
      <c r="A9271" s="54"/>
      <c r="B9271" s="55">
        <v>9253</v>
      </c>
      <c r="C9271" s="55">
        <v>0</v>
      </c>
      <c r="D9271" s="55">
        <v>6119249.391387105</v>
      </c>
      <c r="E9271" s="55">
        <v>0</v>
      </c>
      <c r="F9271" s="55">
        <v>0</v>
      </c>
      <c r="G9271" s="55">
        <v>0</v>
      </c>
      <c r="H9271" s="55">
        <v>0</v>
      </c>
      <c r="I9271" s="55">
        <v>0</v>
      </c>
      <c r="J9271" s="55">
        <v>0</v>
      </c>
      <c r="K9271" s="55">
        <v>0</v>
      </c>
      <c r="L9271" s="55">
        <v>0</v>
      </c>
      <c r="M9271" s="56">
        <v>6119249.391387105</v>
      </c>
    </row>
    <row r="9272" spans="1:13" x14ac:dyDescent="0.4">
      <c r="A9272" s="51"/>
      <c r="B9272" s="52">
        <v>9254</v>
      </c>
      <c r="C9272" s="52">
        <v>0</v>
      </c>
      <c r="D9272" s="52">
        <v>0</v>
      </c>
      <c r="E9272" s="52">
        <v>0</v>
      </c>
      <c r="F9272" s="52">
        <v>6324656.4793883832</v>
      </c>
      <c r="G9272" s="52">
        <v>0</v>
      </c>
      <c r="H9272" s="52">
        <v>0</v>
      </c>
      <c r="I9272" s="52">
        <v>0</v>
      </c>
      <c r="J9272" s="52">
        <v>24957282.790516678</v>
      </c>
      <c r="K9272" s="52">
        <v>0</v>
      </c>
      <c r="L9272" s="52">
        <v>0</v>
      </c>
      <c r="M9272" s="53">
        <v>6324656.4793883832</v>
      </c>
    </row>
    <row r="9273" spans="1:13" x14ac:dyDescent="0.4">
      <c r="A9273" s="54"/>
      <c r="B9273" s="55">
        <v>9255</v>
      </c>
      <c r="C9273" s="55">
        <v>0</v>
      </c>
      <c r="D9273" s="55">
        <v>0</v>
      </c>
      <c r="E9273" s="55">
        <v>0</v>
      </c>
      <c r="F9273" s="55">
        <v>0</v>
      </c>
      <c r="G9273" s="55">
        <v>0</v>
      </c>
      <c r="H9273" s="55">
        <v>0</v>
      </c>
      <c r="I9273" s="55">
        <v>0</v>
      </c>
      <c r="J9273" s="55">
        <v>0</v>
      </c>
      <c r="K9273" s="55">
        <v>8791694.5142787211</v>
      </c>
      <c r="L9273" s="55">
        <v>0</v>
      </c>
      <c r="M9273" s="56">
        <v>8791694.5142787211</v>
      </c>
    </row>
    <row r="9274" spans="1:13" x14ac:dyDescent="0.4">
      <c r="A9274" s="51"/>
      <c r="B9274" s="52">
        <v>9256</v>
      </c>
      <c r="C9274" s="52">
        <v>0</v>
      </c>
      <c r="D9274" s="52">
        <v>0</v>
      </c>
      <c r="E9274" s="52">
        <v>0</v>
      </c>
      <c r="F9274" s="52">
        <v>13270568.809731202</v>
      </c>
      <c r="G9274" s="52">
        <v>9858071.5996344201</v>
      </c>
      <c r="H9274" s="52">
        <v>0</v>
      </c>
      <c r="I9274" s="52">
        <v>0</v>
      </c>
      <c r="J9274" s="52">
        <v>0</v>
      </c>
      <c r="K9274" s="52">
        <v>0</v>
      </c>
      <c r="L9274" s="52">
        <v>0</v>
      </c>
      <c r="M9274" s="53">
        <v>23128640.409365624</v>
      </c>
    </row>
    <row r="9275" spans="1:13" x14ac:dyDescent="0.4">
      <c r="A9275" s="54"/>
      <c r="B9275" s="55">
        <v>9257</v>
      </c>
      <c r="C9275" s="55">
        <v>0</v>
      </c>
      <c r="D9275" s="55">
        <v>0</v>
      </c>
      <c r="E9275" s="55">
        <v>0</v>
      </c>
      <c r="F9275" s="55">
        <v>0</v>
      </c>
      <c r="G9275" s="55">
        <v>0</v>
      </c>
      <c r="H9275" s="55">
        <v>0</v>
      </c>
      <c r="I9275" s="55">
        <v>0</v>
      </c>
      <c r="J9275" s="55">
        <v>0</v>
      </c>
      <c r="K9275" s="55">
        <v>0</v>
      </c>
      <c r="L9275" s="55">
        <v>0</v>
      </c>
      <c r="M9275" s="56">
        <v>0</v>
      </c>
    </row>
    <row r="9276" spans="1:13" x14ac:dyDescent="0.4">
      <c r="A9276" s="51"/>
      <c r="B9276" s="52">
        <v>9258</v>
      </c>
      <c r="C9276" s="52">
        <v>0</v>
      </c>
      <c r="D9276" s="52">
        <v>0</v>
      </c>
      <c r="E9276" s="52">
        <v>0</v>
      </c>
      <c r="F9276" s="52">
        <v>178977154.83558613</v>
      </c>
      <c r="G9276" s="52">
        <v>0</v>
      </c>
      <c r="H9276" s="52">
        <v>0</v>
      </c>
      <c r="I9276" s="52">
        <v>0</v>
      </c>
      <c r="J9276" s="52">
        <v>0</v>
      </c>
      <c r="K9276" s="52">
        <v>0</v>
      </c>
      <c r="L9276" s="52">
        <v>0</v>
      </c>
      <c r="M9276" s="53">
        <v>178977154.83558613</v>
      </c>
    </row>
    <row r="9277" spans="1:13" x14ac:dyDescent="0.4">
      <c r="A9277" s="54"/>
      <c r="B9277" s="55">
        <v>9259</v>
      </c>
      <c r="C9277" s="55">
        <v>0</v>
      </c>
      <c r="D9277" s="55">
        <v>0</v>
      </c>
      <c r="E9277" s="55">
        <v>5852049.2267575013</v>
      </c>
      <c r="F9277" s="55">
        <v>0</v>
      </c>
      <c r="G9277" s="55">
        <v>0</v>
      </c>
      <c r="H9277" s="55">
        <v>0</v>
      </c>
      <c r="I9277" s="55">
        <v>0</v>
      </c>
      <c r="J9277" s="55">
        <v>20205985.796821132</v>
      </c>
      <c r="K9277" s="55">
        <v>0</v>
      </c>
      <c r="L9277" s="55">
        <v>0</v>
      </c>
      <c r="M9277" s="56">
        <v>5852049.2267575013</v>
      </c>
    </row>
    <row r="9278" spans="1:13" x14ac:dyDescent="0.4">
      <c r="A9278" s="51"/>
      <c r="B9278" s="52">
        <v>9260</v>
      </c>
      <c r="C9278" s="52">
        <v>0</v>
      </c>
      <c r="D9278" s="52">
        <v>0</v>
      </c>
      <c r="E9278" s="52">
        <v>0</v>
      </c>
      <c r="F9278" s="52">
        <v>0</v>
      </c>
      <c r="G9278" s="52">
        <v>0</v>
      </c>
      <c r="H9278" s="52">
        <v>0</v>
      </c>
      <c r="I9278" s="52">
        <v>0</v>
      </c>
      <c r="J9278" s="52">
        <v>0</v>
      </c>
      <c r="K9278" s="52">
        <v>5800243.0619810019</v>
      </c>
      <c r="L9278" s="52">
        <v>0</v>
      </c>
      <c r="M9278" s="53">
        <v>5800243.0619810019</v>
      </c>
    </row>
    <row r="9279" spans="1:13" x14ac:dyDescent="0.4">
      <c r="A9279" s="54"/>
      <c r="B9279" s="55">
        <v>9261</v>
      </c>
      <c r="C9279" s="55">
        <v>0</v>
      </c>
      <c r="D9279" s="55">
        <v>0</v>
      </c>
      <c r="E9279" s="55">
        <v>0</v>
      </c>
      <c r="F9279" s="55">
        <v>0</v>
      </c>
      <c r="G9279" s="55">
        <v>0</v>
      </c>
      <c r="H9279" s="55">
        <v>0</v>
      </c>
      <c r="I9279" s="55">
        <v>0</v>
      </c>
      <c r="J9279" s="55">
        <v>0</v>
      </c>
      <c r="K9279" s="55">
        <v>0</v>
      </c>
      <c r="L9279" s="55">
        <v>0</v>
      </c>
      <c r="M9279" s="56">
        <v>0</v>
      </c>
    </row>
    <row r="9280" spans="1:13" x14ac:dyDescent="0.4">
      <c r="A9280" s="51"/>
      <c r="B9280" s="52">
        <v>9262</v>
      </c>
      <c r="C9280" s="52">
        <v>0</v>
      </c>
      <c r="D9280" s="52">
        <v>0</v>
      </c>
      <c r="E9280" s="52">
        <v>0</v>
      </c>
      <c r="F9280" s="52">
        <v>0</v>
      </c>
      <c r="G9280" s="52">
        <v>0</v>
      </c>
      <c r="H9280" s="52">
        <v>0</v>
      </c>
      <c r="I9280" s="52">
        <v>0</v>
      </c>
      <c r="J9280" s="52">
        <v>0</v>
      </c>
      <c r="K9280" s="52">
        <v>0</v>
      </c>
      <c r="L9280" s="52">
        <v>0</v>
      </c>
      <c r="M9280" s="53">
        <v>54568617.737176292</v>
      </c>
    </row>
    <row r="9281" spans="1:13" x14ac:dyDescent="0.4">
      <c r="A9281" s="54"/>
      <c r="B9281" s="55">
        <v>9263</v>
      </c>
      <c r="C9281" s="55">
        <v>0</v>
      </c>
      <c r="D9281" s="55">
        <v>8025319.923613851</v>
      </c>
      <c r="E9281" s="55">
        <v>0</v>
      </c>
      <c r="F9281" s="55">
        <v>10271981.936099574</v>
      </c>
      <c r="G9281" s="55">
        <v>0</v>
      </c>
      <c r="H9281" s="55">
        <v>0</v>
      </c>
      <c r="I9281" s="55">
        <v>0</v>
      </c>
      <c r="J9281" s="55">
        <v>11365681.002084749</v>
      </c>
      <c r="K9281" s="55">
        <v>12249704.824437561</v>
      </c>
      <c r="L9281" s="55">
        <v>0</v>
      </c>
      <c r="M9281" s="56">
        <v>30547006.684150983</v>
      </c>
    </row>
    <row r="9282" spans="1:13" x14ac:dyDescent="0.4">
      <c r="A9282" s="51"/>
      <c r="B9282" s="52">
        <v>9264</v>
      </c>
      <c r="C9282" s="52">
        <v>19488028.066688031</v>
      </c>
      <c r="D9282" s="52">
        <v>0</v>
      </c>
      <c r="E9282" s="52">
        <v>26181190.099729545</v>
      </c>
      <c r="F9282" s="52">
        <v>0</v>
      </c>
      <c r="G9282" s="52">
        <v>7474007.347407043</v>
      </c>
      <c r="H9282" s="52">
        <v>0</v>
      </c>
      <c r="I9282" s="52">
        <v>0</v>
      </c>
      <c r="J9282" s="52">
        <v>0</v>
      </c>
      <c r="K9282" s="52">
        <v>0</v>
      </c>
      <c r="L9282" s="52">
        <v>0</v>
      </c>
      <c r="M9282" s="53">
        <v>53143225.513824619</v>
      </c>
    </row>
    <row r="9283" spans="1:13" x14ac:dyDescent="0.4">
      <c r="A9283" s="54"/>
      <c r="B9283" s="55">
        <v>9265</v>
      </c>
      <c r="C9283" s="55">
        <v>0</v>
      </c>
      <c r="D9283" s="55">
        <v>0</v>
      </c>
      <c r="E9283" s="55">
        <v>0</v>
      </c>
      <c r="F9283" s="55">
        <v>0</v>
      </c>
      <c r="G9283" s="55">
        <v>0</v>
      </c>
      <c r="H9283" s="55">
        <v>0</v>
      </c>
      <c r="I9283" s="55">
        <v>0</v>
      </c>
      <c r="J9283" s="55">
        <v>0</v>
      </c>
      <c r="K9283" s="55">
        <v>0</v>
      </c>
      <c r="L9283" s="55">
        <v>0</v>
      </c>
      <c r="M9283" s="56">
        <v>0</v>
      </c>
    </row>
    <row r="9284" spans="1:13" x14ac:dyDescent="0.4">
      <c r="A9284" s="51"/>
      <c r="B9284" s="52">
        <v>9266</v>
      </c>
      <c r="C9284" s="52">
        <v>0</v>
      </c>
      <c r="D9284" s="52">
        <v>0</v>
      </c>
      <c r="E9284" s="52">
        <v>0</v>
      </c>
      <c r="F9284" s="52">
        <v>13218304.641866282</v>
      </c>
      <c r="G9284" s="52">
        <v>0</v>
      </c>
      <c r="H9284" s="52">
        <v>0</v>
      </c>
      <c r="I9284" s="52">
        <v>0</v>
      </c>
      <c r="J9284" s="52">
        <v>0</v>
      </c>
      <c r="K9284" s="52">
        <v>0</v>
      </c>
      <c r="L9284" s="52">
        <v>0</v>
      </c>
      <c r="M9284" s="53">
        <v>13218304.641866282</v>
      </c>
    </row>
    <row r="9285" spans="1:13" x14ac:dyDescent="0.4">
      <c r="A9285" s="54"/>
      <c r="B9285" s="55">
        <v>9267</v>
      </c>
      <c r="C9285" s="55">
        <v>0</v>
      </c>
      <c r="D9285" s="55">
        <v>0</v>
      </c>
      <c r="E9285" s="55">
        <v>0</v>
      </c>
      <c r="F9285" s="55">
        <v>0</v>
      </c>
      <c r="G9285" s="55">
        <v>0</v>
      </c>
      <c r="H9285" s="55">
        <v>6682420.8188061919</v>
      </c>
      <c r="I9285" s="55">
        <v>0</v>
      </c>
      <c r="J9285" s="55">
        <v>0</v>
      </c>
      <c r="K9285" s="55">
        <v>0</v>
      </c>
      <c r="L9285" s="55">
        <v>0</v>
      </c>
      <c r="M9285" s="56">
        <v>6682420.8188061919</v>
      </c>
    </row>
    <row r="9286" spans="1:13" x14ac:dyDescent="0.4">
      <c r="A9286" s="51"/>
      <c r="B9286" s="52">
        <v>9268</v>
      </c>
      <c r="C9286" s="52">
        <v>0</v>
      </c>
      <c r="D9286" s="52">
        <v>0</v>
      </c>
      <c r="E9286" s="52">
        <v>0</v>
      </c>
      <c r="F9286" s="52">
        <v>0</v>
      </c>
      <c r="G9286" s="52">
        <v>0</v>
      </c>
      <c r="H9286" s="52">
        <v>0</v>
      </c>
      <c r="I9286" s="52">
        <v>0</v>
      </c>
      <c r="J9286" s="52">
        <v>0</v>
      </c>
      <c r="K9286" s="52">
        <v>7030889.3747053798</v>
      </c>
      <c r="L9286" s="52">
        <v>0</v>
      </c>
      <c r="M9286" s="53">
        <v>7030889.3747053798</v>
      </c>
    </row>
    <row r="9287" spans="1:13" x14ac:dyDescent="0.4">
      <c r="A9287" s="54"/>
      <c r="B9287" s="55">
        <v>9269</v>
      </c>
      <c r="C9287" s="55">
        <v>0</v>
      </c>
      <c r="D9287" s="55">
        <v>0</v>
      </c>
      <c r="E9287" s="55">
        <v>0</v>
      </c>
      <c r="F9287" s="55">
        <v>0</v>
      </c>
      <c r="G9287" s="55">
        <v>0</v>
      </c>
      <c r="H9287" s="55">
        <v>0</v>
      </c>
      <c r="I9287" s="55">
        <v>0</v>
      </c>
      <c r="J9287" s="55">
        <v>0</v>
      </c>
      <c r="K9287" s="55">
        <v>0</v>
      </c>
      <c r="L9287" s="55">
        <v>0</v>
      </c>
      <c r="M9287" s="56">
        <v>10378387.820802609</v>
      </c>
    </row>
    <row r="9288" spans="1:13" x14ac:dyDescent="0.4">
      <c r="A9288" s="51"/>
      <c r="B9288" s="52">
        <v>9270</v>
      </c>
      <c r="C9288" s="52">
        <v>0</v>
      </c>
      <c r="D9288" s="52">
        <v>0</v>
      </c>
      <c r="E9288" s="52">
        <v>0</v>
      </c>
      <c r="F9288" s="52">
        <v>0</v>
      </c>
      <c r="G9288" s="52">
        <v>0</v>
      </c>
      <c r="H9288" s="52">
        <v>0</v>
      </c>
      <c r="I9288" s="52">
        <v>0</v>
      </c>
      <c r="J9288" s="52">
        <v>0</v>
      </c>
      <c r="K9288" s="52">
        <v>0</v>
      </c>
      <c r="L9288" s="52">
        <v>0</v>
      </c>
      <c r="M9288" s="53">
        <v>15681903.393415429</v>
      </c>
    </row>
    <row r="9289" spans="1:13" x14ac:dyDescent="0.4">
      <c r="A9289" s="54"/>
      <c r="B9289" s="55">
        <v>9271</v>
      </c>
      <c r="C9289" s="55">
        <v>0</v>
      </c>
      <c r="D9289" s="55">
        <v>17524591.507430866</v>
      </c>
      <c r="E9289" s="55">
        <v>0</v>
      </c>
      <c r="F9289" s="55">
        <v>0</v>
      </c>
      <c r="G9289" s="55">
        <v>0</v>
      </c>
      <c r="H9289" s="55">
        <v>0</v>
      </c>
      <c r="I9289" s="55">
        <v>0</v>
      </c>
      <c r="J9289" s="55">
        <v>0</v>
      </c>
      <c r="K9289" s="55">
        <v>0</v>
      </c>
      <c r="L9289" s="55">
        <v>0</v>
      </c>
      <c r="M9289" s="56">
        <v>17524591.507430866</v>
      </c>
    </row>
    <row r="9290" spans="1:13" x14ac:dyDescent="0.4">
      <c r="A9290" s="51"/>
      <c r="B9290" s="52">
        <v>9272</v>
      </c>
      <c r="C9290" s="52">
        <v>83930744.44274646</v>
      </c>
      <c r="D9290" s="52">
        <v>0</v>
      </c>
      <c r="E9290" s="52">
        <v>0</v>
      </c>
      <c r="F9290" s="52">
        <v>0</v>
      </c>
      <c r="G9290" s="52">
        <v>0</v>
      </c>
      <c r="H9290" s="52">
        <v>0</v>
      </c>
      <c r="I9290" s="52">
        <v>0</v>
      </c>
      <c r="J9290" s="52">
        <v>8644509.2133697104</v>
      </c>
      <c r="K9290" s="52">
        <v>0</v>
      </c>
      <c r="L9290" s="52">
        <v>39653974.352752283</v>
      </c>
      <c r="M9290" s="53">
        <v>132223683.78015776</v>
      </c>
    </row>
    <row r="9291" spans="1:13" x14ac:dyDescent="0.4">
      <c r="A9291" s="54"/>
      <c r="B9291" s="55">
        <v>9273</v>
      </c>
      <c r="C9291" s="55">
        <v>0</v>
      </c>
      <c r="D9291" s="55">
        <v>0</v>
      </c>
      <c r="E9291" s="55">
        <v>0</v>
      </c>
      <c r="F9291" s="55">
        <v>0</v>
      </c>
      <c r="G9291" s="55">
        <v>0</v>
      </c>
      <c r="H9291" s="55">
        <v>0</v>
      </c>
      <c r="I9291" s="55">
        <v>0</v>
      </c>
      <c r="J9291" s="55">
        <v>0</v>
      </c>
      <c r="K9291" s="55">
        <v>0</v>
      </c>
      <c r="L9291" s="55">
        <v>0</v>
      </c>
      <c r="M9291" s="56">
        <v>0</v>
      </c>
    </row>
    <row r="9292" spans="1:13" x14ac:dyDescent="0.4">
      <c r="A9292" s="51"/>
      <c r="B9292" s="52">
        <v>9274</v>
      </c>
      <c r="C9292" s="52">
        <v>0</v>
      </c>
      <c r="D9292" s="52">
        <v>0</v>
      </c>
      <c r="E9292" s="52">
        <v>0</v>
      </c>
      <c r="F9292" s="52">
        <v>18133059.036330398</v>
      </c>
      <c r="G9292" s="52">
        <v>0</v>
      </c>
      <c r="H9292" s="52">
        <v>0</v>
      </c>
      <c r="I9292" s="52">
        <v>0</v>
      </c>
      <c r="J9292" s="52">
        <v>0</v>
      </c>
      <c r="K9292" s="52">
        <v>0</v>
      </c>
      <c r="L9292" s="52">
        <v>0</v>
      </c>
      <c r="M9292" s="53">
        <v>18133059.036330398</v>
      </c>
    </row>
    <row r="9293" spans="1:13" x14ac:dyDescent="0.4">
      <c r="A9293" s="54"/>
      <c r="B9293" s="55">
        <v>9275</v>
      </c>
      <c r="C9293" s="55">
        <v>0</v>
      </c>
      <c r="D9293" s="55">
        <v>0</v>
      </c>
      <c r="E9293" s="55">
        <v>0</v>
      </c>
      <c r="F9293" s="55">
        <v>0</v>
      </c>
      <c r="G9293" s="55">
        <v>0</v>
      </c>
      <c r="H9293" s="55">
        <v>0</v>
      </c>
      <c r="I9293" s="55">
        <v>0</v>
      </c>
      <c r="J9293" s="55">
        <v>38488147.73236151</v>
      </c>
      <c r="K9293" s="55">
        <v>21801623.305760209</v>
      </c>
      <c r="L9293" s="55">
        <v>0</v>
      </c>
      <c r="M9293" s="56">
        <v>21801623.305760209</v>
      </c>
    </row>
    <row r="9294" spans="1:13" x14ac:dyDescent="0.4">
      <c r="A9294" s="51"/>
      <c r="B9294" s="52">
        <v>9276</v>
      </c>
      <c r="C9294" s="52">
        <v>0</v>
      </c>
      <c r="D9294" s="52">
        <v>0</v>
      </c>
      <c r="E9294" s="52">
        <v>0</v>
      </c>
      <c r="F9294" s="52">
        <v>0</v>
      </c>
      <c r="G9294" s="52">
        <v>0</v>
      </c>
      <c r="H9294" s="52">
        <v>0</v>
      </c>
      <c r="I9294" s="52">
        <v>15812988.672213929</v>
      </c>
      <c r="J9294" s="52">
        <v>0</v>
      </c>
      <c r="K9294" s="52">
        <v>0</v>
      </c>
      <c r="L9294" s="52">
        <v>0</v>
      </c>
      <c r="M9294" s="53">
        <v>15812988.672213929</v>
      </c>
    </row>
    <row r="9295" spans="1:13" x14ac:dyDescent="0.4">
      <c r="A9295" s="54"/>
      <c r="B9295" s="55">
        <v>9277</v>
      </c>
      <c r="C9295" s="55">
        <v>0</v>
      </c>
      <c r="D9295" s="55">
        <v>0</v>
      </c>
      <c r="E9295" s="55">
        <v>0</v>
      </c>
      <c r="F9295" s="55">
        <v>0</v>
      </c>
      <c r="G9295" s="55">
        <v>0</v>
      </c>
      <c r="H9295" s="55">
        <v>0</v>
      </c>
      <c r="I9295" s="55">
        <v>0</v>
      </c>
      <c r="J9295" s="55">
        <v>0</v>
      </c>
      <c r="K9295" s="55">
        <v>7911843.9662362337</v>
      </c>
      <c r="L9295" s="55">
        <v>0</v>
      </c>
      <c r="M9295" s="56">
        <v>7911843.9662362337</v>
      </c>
    </row>
    <row r="9296" spans="1:13" x14ac:dyDescent="0.4">
      <c r="A9296" s="51"/>
      <c r="B9296" s="52">
        <v>9278</v>
      </c>
      <c r="C9296" s="52">
        <v>0</v>
      </c>
      <c r="D9296" s="52">
        <v>0</v>
      </c>
      <c r="E9296" s="52">
        <v>74517784.193925172</v>
      </c>
      <c r="F9296" s="52">
        <v>0</v>
      </c>
      <c r="G9296" s="52">
        <v>0</v>
      </c>
      <c r="H9296" s="52">
        <v>0</v>
      </c>
      <c r="I9296" s="52">
        <v>0</v>
      </c>
      <c r="J9296" s="52">
        <v>0</v>
      </c>
      <c r="K9296" s="52">
        <v>0</v>
      </c>
      <c r="L9296" s="52">
        <v>6396478.7829286456</v>
      </c>
      <c r="M9296" s="53">
        <v>80914262.976853818</v>
      </c>
    </row>
    <row r="9297" spans="1:13" x14ac:dyDescent="0.4">
      <c r="A9297" s="54"/>
      <c r="B9297" s="55">
        <v>9279</v>
      </c>
      <c r="C9297" s="55">
        <v>0</v>
      </c>
      <c r="D9297" s="55">
        <v>0</v>
      </c>
      <c r="E9297" s="55">
        <v>0</v>
      </c>
      <c r="F9297" s="55">
        <v>0</v>
      </c>
      <c r="G9297" s="55">
        <v>0</v>
      </c>
      <c r="H9297" s="55">
        <v>0</v>
      </c>
      <c r="I9297" s="55">
        <v>0</v>
      </c>
      <c r="J9297" s="55">
        <v>0</v>
      </c>
      <c r="K9297" s="55">
        <v>0</v>
      </c>
      <c r="L9297" s="55">
        <v>0</v>
      </c>
      <c r="M9297" s="56">
        <v>0</v>
      </c>
    </row>
    <row r="9298" spans="1:13" x14ac:dyDescent="0.4">
      <c r="A9298" s="51"/>
      <c r="B9298" s="52">
        <v>9280</v>
      </c>
      <c r="C9298" s="52">
        <v>0</v>
      </c>
      <c r="D9298" s="52">
        <v>0</v>
      </c>
      <c r="E9298" s="52">
        <v>0</v>
      </c>
      <c r="F9298" s="52">
        <v>0</v>
      </c>
      <c r="G9298" s="52">
        <v>0</v>
      </c>
      <c r="H9298" s="52">
        <v>15202146.216842895</v>
      </c>
      <c r="I9298" s="52">
        <v>20874433.001256973</v>
      </c>
      <c r="J9298" s="52">
        <v>0</v>
      </c>
      <c r="K9298" s="52">
        <v>0</v>
      </c>
      <c r="L9298" s="52">
        <v>28276730.019290578</v>
      </c>
      <c r="M9298" s="53">
        <v>64353309.237390451</v>
      </c>
    </row>
    <row r="9299" spans="1:13" x14ac:dyDescent="0.4">
      <c r="A9299" s="54"/>
      <c r="B9299" s="55">
        <v>9281</v>
      </c>
      <c r="C9299" s="55">
        <v>0</v>
      </c>
      <c r="D9299" s="55">
        <v>0</v>
      </c>
      <c r="E9299" s="55">
        <v>0</v>
      </c>
      <c r="F9299" s="55">
        <v>0</v>
      </c>
      <c r="G9299" s="55">
        <v>0</v>
      </c>
      <c r="H9299" s="55">
        <v>0</v>
      </c>
      <c r="I9299" s="55">
        <v>0</v>
      </c>
      <c r="J9299" s="55">
        <v>0</v>
      </c>
      <c r="K9299" s="55">
        <v>0</v>
      </c>
      <c r="L9299" s="55">
        <v>0</v>
      </c>
      <c r="M9299" s="56">
        <v>0</v>
      </c>
    </row>
    <row r="9300" spans="1:13" x14ac:dyDescent="0.4">
      <c r="A9300" s="51"/>
      <c r="B9300" s="52">
        <v>9282</v>
      </c>
      <c r="C9300" s="52">
        <v>0</v>
      </c>
      <c r="D9300" s="52">
        <v>0</v>
      </c>
      <c r="E9300" s="52">
        <v>0</v>
      </c>
      <c r="F9300" s="52">
        <v>0</v>
      </c>
      <c r="G9300" s="52">
        <v>0</v>
      </c>
      <c r="H9300" s="52">
        <v>0</v>
      </c>
      <c r="I9300" s="52">
        <v>0</v>
      </c>
      <c r="J9300" s="52">
        <v>5940646.7765576635</v>
      </c>
      <c r="K9300" s="52">
        <v>0</v>
      </c>
      <c r="L9300" s="52">
        <v>0</v>
      </c>
      <c r="M9300" s="53">
        <v>0</v>
      </c>
    </row>
    <row r="9301" spans="1:13" x14ac:dyDescent="0.4">
      <c r="A9301" s="54"/>
      <c r="B9301" s="55">
        <v>9283</v>
      </c>
      <c r="C9301" s="55">
        <v>0</v>
      </c>
      <c r="D9301" s="55">
        <v>0</v>
      </c>
      <c r="E9301" s="55">
        <v>0</v>
      </c>
      <c r="F9301" s="55">
        <v>0</v>
      </c>
      <c r="G9301" s="55">
        <v>0</v>
      </c>
      <c r="H9301" s="55">
        <v>0</v>
      </c>
      <c r="I9301" s="55">
        <v>0</v>
      </c>
      <c r="J9301" s="55">
        <v>0</v>
      </c>
      <c r="K9301" s="55">
        <v>0</v>
      </c>
      <c r="L9301" s="55">
        <v>0</v>
      </c>
      <c r="M9301" s="56">
        <v>0</v>
      </c>
    </row>
    <row r="9302" spans="1:13" x14ac:dyDescent="0.4">
      <c r="A9302" s="51"/>
      <c r="B9302" s="52">
        <v>9284</v>
      </c>
      <c r="C9302" s="52">
        <v>0</v>
      </c>
      <c r="D9302" s="52">
        <v>0</v>
      </c>
      <c r="E9302" s="52">
        <v>0</v>
      </c>
      <c r="F9302" s="52">
        <v>0</v>
      </c>
      <c r="G9302" s="52">
        <v>0</v>
      </c>
      <c r="H9302" s="52">
        <v>0</v>
      </c>
      <c r="I9302" s="52">
        <v>0</v>
      </c>
      <c r="J9302" s="52">
        <v>0</v>
      </c>
      <c r="K9302" s="52">
        <v>10324175.09526688</v>
      </c>
      <c r="L9302" s="52">
        <v>0</v>
      </c>
      <c r="M9302" s="53">
        <v>10324175.09526688</v>
      </c>
    </row>
    <row r="9303" spans="1:13" x14ac:dyDescent="0.4">
      <c r="A9303" s="54"/>
      <c r="B9303" s="55">
        <v>9285</v>
      </c>
      <c r="C9303" s="55">
        <v>0</v>
      </c>
      <c r="D9303" s="55">
        <v>0</v>
      </c>
      <c r="E9303" s="55">
        <v>0</v>
      </c>
      <c r="F9303" s="55">
        <v>0</v>
      </c>
      <c r="G9303" s="55">
        <v>0</v>
      </c>
      <c r="H9303" s="55">
        <v>0</v>
      </c>
      <c r="I9303" s="55">
        <v>0</v>
      </c>
      <c r="J9303" s="55">
        <v>0</v>
      </c>
      <c r="K9303" s="55">
        <v>0</v>
      </c>
      <c r="L9303" s="55">
        <v>0</v>
      </c>
      <c r="M9303" s="56">
        <v>0</v>
      </c>
    </row>
    <row r="9304" spans="1:13" x14ac:dyDescent="0.4">
      <c r="A9304" s="51"/>
      <c r="B9304" s="52">
        <v>9286</v>
      </c>
      <c r="C9304" s="52">
        <v>0</v>
      </c>
      <c r="D9304" s="52">
        <v>0</v>
      </c>
      <c r="E9304" s="52">
        <v>0</v>
      </c>
      <c r="F9304" s="52">
        <v>0</v>
      </c>
      <c r="G9304" s="52">
        <v>0</v>
      </c>
      <c r="H9304" s="52">
        <v>30212403.451064512</v>
      </c>
      <c r="I9304" s="52">
        <v>0</v>
      </c>
      <c r="J9304" s="52">
        <v>0</v>
      </c>
      <c r="K9304" s="52">
        <v>0</v>
      </c>
      <c r="L9304" s="52">
        <v>0</v>
      </c>
      <c r="M9304" s="53">
        <v>30212403.451064512</v>
      </c>
    </row>
    <row r="9305" spans="1:13" x14ac:dyDescent="0.4">
      <c r="A9305" s="54"/>
      <c r="B9305" s="55">
        <v>9287</v>
      </c>
      <c r="C9305" s="55">
        <v>0</v>
      </c>
      <c r="D9305" s="55">
        <v>0</v>
      </c>
      <c r="E9305" s="55">
        <v>0</v>
      </c>
      <c r="F9305" s="55">
        <v>0</v>
      </c>
      <c r="G9305" s="55">
        <v>0</v>
      </c>
      <c r="H9305" s="55">
        <v>0</v>
      </c>
      <c r="I9305" s="55">
        <v>0</v>
      </c>
      <c r="J9305" s="55">
        <v>0</v>
      </c>
      <c r="K9305" s="55">
        <v>0</v>
      </c>
      <c r="L9305" s="55">
        <v>97981041.539899424</v>
      </c>
      <c r="M9305" s="56">
        <v>97981041.539899424</v>
      </c>
    </row>
    <row r="9306" spans="1:13" x14ac:dyDescent="0.4">
      <c r="A9306" s="51"/>
      <c r="B9306" s="52">
        <v>9288</v>
      </c>
      <c r="C9306" s="52">
        <v>0</v>
      </c>
      <c r="D9306" s="52">
        <v>0</v>
      </c>
      <c r="E9306" s="52">
        <v>0</v>
      </c>
      <c r="F9306" s="52">
        <v>6012206.542525338</v>
      </c>
      <c r="G9306" s="52">
        <v>0</v>
      </c>
      <c r="H9306" s="52">
        <v>38514855.182010368</v>
      </c>
      <c r="I9306" s="52">
        <v>0</v>
      </c>
      <c r="J9306" s="52">
        <v>0</v>
      </c>
      <c r="K9306" s="52">
        <v>0</v>
      </c>
      <c r="L9306" s="52">
        <v>0</v>
      </c>
      <c r="M9306" s="53">
        <v>44527061.724535704</v>
      </c>
    </row>
    <row r="9307" spans="1:13" x14ac:dyDescent="0.4">
      <c r="A9307" s="54"/>
      <c r="B9307" s="55">
        <v>9289</v>
      </c>
      <c r="C9307" s="55">
        <v>11209047.179399962</v>
      </c>
      <c r="D9307" s="55">
        <v>0</v>
      </c>
      <c r="E9307" s="55">
        <v>0</v>
      </c>
      <c r="F9307" s="55">
        <v>0</v>
      </c>
      <c r="G9307" s="55">
        <v>0</v>
      </c>
      <c r="H9307" s="55">
        <v>0</v>
      </c>
      <c r="I9307" s="55">
        <v>0</v>
      </c>
      <c r="J9307" s="55">
        <v>8211513.8156537535</v>
      </c>
      <c r="K9307" s="55">
        <v>6271251.2165457876</v>
      </c>
      <c r="L9307" s="55">
        <v>0</v>
      </c>
      <c r="M9307" s="56">
        <v>17480298.39594575</v>
      </c>
    </row>
    <row r="9308" spans="1:13" x14ac:dyDescent="0.4">
      <c r="A9308" s="51"/>
      <c r="B9308" s="52">
        <v>9290</v>
      </c>
      <c r="C9308" s="52">
        <v>0</v>
      </c>
      <c r="D9308" s="52">
        <v>0</v>
      </c>
      <c r="E9308" s="52">
        <v>0</v>
      </c>
      <c r="F9308" s="52">
        <v>0</v>
      </c>
      <c r="G9308" s="52">
        <v>0</v>
      </c>
      <c r="H9308" s="52">
        <v>0</v>
      </c>
      <c r="I9308" s="52">
        <v>0</v>
      </c>
      <c r="J9308" s="52">
        <v>0</v>
      </c>
      <c r="K9308" s="52">
        <v>0</v>
      </c>
      <c r="L9308" s="52">
        <v>0</v>
      </c>
      <c r="M9308" s="53">
        <v>0</v>
      </c>
    </row>
    <row r="9309" spans="1:13" x14ac:dyDescent="0.4">
      <c r="A9309" s="54"/>
      <c r="B9309" s="55">
        <v>9291</v>
      </c>
      <c r="C9309" s="55">
        <v>0</v>
      </c>
      <c r="D9309" s="55">
        <v>0</v>
      </c>
      <c r="E9309" s="55">
        <v>0</v>
      </c>
      <c r="F9309" s="55">
        <v>0</v>
      </c>
      <c r="G9309" s="55">
        <v>0</v>
      </c>
      <c r="H9309" s="55">
        <v>0</v>
      </c>
      <c r="I9309" s="55">
        <v>0</v>
      </c>
      <c r="J9309" s="55">
        <v>7666823.4690225665</v>
      </c>
      <c r="K9309" s="55">
        <v>9446963.2153301463</v>
      </c>
      <c r="L9309" s="55">
        <v>0</v>
      </c>
      <c r="M9309" s="56">
        <v>15303007.65946136</v>
      </c>
    </row>
    <row r="9310" spans="1:13" x14ac:dyDescent="0.4">
      <c r="A9310" s="51"/>
      <c r="B9310" s="52">
        <v>9292</v>
      </c>
      <c r="C9310" s="52">
        <v>0</v>
      </c>
      <c r="D9310" s="52">
        <v>0</v>
      </c>
      <c r="E9310" s="52">
        <v>9620350.3121633679</v>
      </c>
      <c r="F9310" s="52">
        <v>16331480.826878332</v>
      </c>
      <c r="G9310" s="52">
        <v>0</v>
      </c>
      <c r="H9310" s="52">
        <v>0</v>
      </c>
      <c r="I9310" s="52">
        <v>0</v>
      </c>
      <c r="J9310" s="52">
        <v>0</v>
      </c>
      <c r="K9310" s="52">
        <v>0</v>
      </c>
      <c r="L9310" s="52">
        <v>0</v>
      </c>
      <c r="M9310" s="53">
        <v>25951831.139041699</v>
      </c>
    </row>
    <row r="9311" spans="1:13" x14ac:dyDescent="0.4">
      <c r="A9311" s="54"/>
      <c r="B9311" s="55">
        <v>9293</v>
      </c>
      <c r="C9311" s="55">
        <v>0</v>
      </c>
      <c r="D9311" s="55">
        <v>0</v>
      </c>
      <c r="E9311" s="55">
        <v>0</v>
      </c>
      <c r="F9311" s="55">
        <v>0</v>
      </c>
      <c r="G9311" s="55">
        <v>9045481.5880737323</v>
      </c>
      <c r="H9311" s="55">
        <v>0</v>
      </c>
      <c r="I9311" s="55">
        <v>0</v>
      </c>
      <c r="J9311" s="55">
        <v>0</v>
      </c>
      <c r="K9311" s="55">
        <v>0</v>
      </c>
      <c r="L9311" s="55">
        <v>0</v>
      </c>
      <c r="M9311" s="56">
        <v>9045481.5880737323</v>
      </c>
    </row>
    <row r="9312" spans="1:13" x14ac:dyDescent="0.4">
      <c r="A9312" s="51"/>
      <c r="B9312" s="52">
        <v>9294</v>
      </c>
      <c r="C9312" s="52">
        <v>0</v>
      </c>
      <c r="D9312" s="52">
        <v>0</v>
      </c>
      <c r="E9312" s="52">
        <v>0</v>
      </c>
      <c r="F9312" s="52">
        <v>0</v>
      </c>
      <c r="G9312" s="52">
        <v>0</v>
      </c>
      <c r="H9312" s="52">
        <v>0</v>
      </c>
      <c r="I9312" s="52">
        <v>0</v>
      </c>
      <c r="J9312" s="52">
        <v>0</v>
      </c>
      <c r="K9312" s="52">
        <v>0</v>
      </c>
      <c r="L9312" s="52">
        <v>0</v>
      </c>
      <c r="M9312" s="53">
        <v>0</v>
      </c>
    </row>
    <row r="9313" spans="1:13" x14ac:dyDescent="0.4">
      <c r="A9313" s="54"/>
      <c r="B9313" s="55">
        <v>9295</v>
      </c>
      <c r="C9313" s="55">
        <v>0</v>
      </c>
      <c r="D9313" s="55">
        <v>80523859.168948203</v>
      </c>
      <c r="E9313" s="55">
        <v>5884365.7886773609</v>
      </c>
      <c r="F9313" s="55">
        <v>0</v>
      </c>
      <c r="G9313" s="55">
        <v>0</v>
      </c>
      <c r="H9313" s="55">
        <v>0</v>
      </c>
      <c r="I9313" s="55">
        <v>20426166.29310159</v>
      </c>
      <c r="J9313" s="55">
        <v>0</v>
      </c>
      <c r="K9313" s="55">
        <v>0</v>
      </c>
      <c r="L9313" s="55">
        <v>0</v>
      </c>
      <c r="M9313" s="56">
        <v>106834391.25072716</v>
      </c>
    </row>
    <row r="9314" spans="1:13" x14ac:dyDescent="0.4">
      <c r="A9314" s="51"/>
      <c r="B9314" s="52">
        <v>9296</v>
      </c>
      <c r="C9314" s="52">
        <v>0</v>
      </c>
      <c r="D9314" s="52">
        <v>0</v>
      </c>
      <c r="E9314" s="52">
        <v>0</v>
      </c>
      <c r="F9314" s="52">
        <v>8001598.4360886561</v>
      </c>
      <c r="G9314" s="52">
        <v>0</v>
      </c>
      <c r="H9314" s="52">
        <v>0</v>
      </c>
      <c r="I9314" s="52">
        <v>0</v>
      </c>
      <c r="J9314" s="52">
        <v>0</v>
      </c>
      <c r="K9314" s="52">
        <v>0</v>
      </c>
      <c r="L9314" s="52">
        <v>0</v>
      </c>
      <c r="M9314" s="53">
        <v>8001598.4360886561</v>
      </c>
    </row>
    <row r="9315" spans="1:13" x14ac:dyDescent="0.4">
      <c r="A9315" s="54"/>
      <c r="B9315" s="55">
        <v>9297</v>
      </c>
      <c r="C9315" s="55">
        <v>0</v>
      </c>
      <c r="D9315" s="55">
        <v>0</v>
      </c>
      <c r="E9315" s="55">
        <v>0</v>
      </c>
      <c r="F9315" s="55">
        <v>0</v>
      </c>
      <c r="G9315" s="55">
        <v>136362919.74271971</v>
      </c>
      <c r="H9315" s="55">
        <v>8248000.188504165</v>
      </c>
      <c r="I9315" s="55">
        <v>0</v>
      </c>
      <c r="J9315" s="55">
        <v>0</v>
      </c>
      <c r="K9315" s="55">
        <v>0</v>
      </c>
      <c r="L9315" s="55">
        <v>0</v>
      </c>
      <c r="M9315" s="56">
        <v>144610919.93122387</v>
      </c>
    </row>
    <row r="9316" spans="1:13" x14ac:dyDescent="0.4">
      <c r="A9316" s="51"/>
      <c r="B9316" s="52">
        <v>9298</v>
      </c>
      <c r="C9316" s="52">
        <v>0</v>
      </c>
      <c r="D9316" s="52">
        <v>0</v>
      </c>
      <c r="E9316" s="52">
        <v>0</v>
      </c>
      <c r="F9316" s="52">
        <v>0</v>
      </c>
      <c r="G9316" s="52">
        <v>0</v>
      </c>
      <c r="H9316" s="52">
        <v>0</v>
      </c>
      <c r="I9316" s="52">
        <v>0</v>
      </c>
      <c r="J9316" s="52">
        <v>0</v>
      </c>
      <c r="K9316" s="52">
        <v>0</v>
      </c>
      <c r="L9316" s="52">
        <v>0</v>
      </c>
      <c r="M9316" s="53">
        <v>0</v>
      </c>
    </row>
    <row r="9317" spans="1:13" x14ac:dyDescent="0.4">
      <c r="A9317" s="54"/>
      <c r="B9317" s="55">
        <v>9299</v>
      </c>
      <c r="C9317" s="55">
        <v>0</v>
      </c>
      <c r="D9317" s="55">
        <v>0</v>
      </c>
      <c r="E9317" s="55">
        <v>0</v>
      </c>
      <c r="F9317" s="55">
        <v>0</v>
      </c>
      <c r="G9317" s="55">
        <v>0</v>
      </c>
      <c r="H9317" s="55">
        <v>0</v>
      </c>
      <c r="I9317" s="55">
        <v>0</v>
      </c>
      <c r="J9317" s="55">
        <v>0</v>
      </c>
      <c r="K9317" s="55">
        <v>0</v>
      </c>
      <c r="L9317" s="55">
        <v>0</v>
      </c>
      <c r="M9317" s="56">
        <v>0</v>
      </c>
    </row>
    <row r="9318" spans="1:13" x14ac:dyDescent="0.4">
      <c r="A9318" s="51"/>
      <c r="B9318" s="52">
        <v>9300</v>
      </c>
      <c r="C9318" s="52">
        <v>0</v>
      </c>
      <c r="D9318" s="52">
        <v>0</v>
      </c>
      <c r="E9318" s="52">
        <v>0</v>
      </c>
      <c r="F9318" s="52">
        <v>0</v>
      </c>
      <c r="G9318" s="52">
        <v>0</v>
      </c>
      <c r="H9318" s="52">
        <v>0</v>
      </c>
      <c r="I9318" s="52">
        <v>0</v>
      </c>
      <c r="J9318" s="52">
        <v>0</v>
      </c>
      <c r="K9318" s="52">
        <v>0</v>
      </c>
      <c r="L9318" s="52">
        <v>0</v>
      </c>
      <c r="M9318" s="53">
        <v>0</v>
      </c>
    </row>
    <row r="9319" spans="1:13" x14ac:dyDescent="0.4">
      <c r="A9319" s="54"/>
      <c r="B9319" s="55">
        <v>9301</v>
      </c>
      <c r="C9319" s="55">
        <v>0</v>
      </c>
      <c r="D9319" s="55">
        <v>0</v>
      </c>
      <c r="E9319" s="55">
        <v>0</v>
      </c>
      <c r="F9319" s="55">
        <v>0</v>
      </c>
      <c r="G9319" s="55">
        <v>0</v>
      </c>
      <c r="H9319" s="55">
        <v>0</v>
      </c>
      <c r="I9319" s="55">
        <v>0</v>
      </c>
      <c r="J9319" s="55">
        <v>0</v>
      </c>
      <c r="K9319" s="55">
        <v>0</v>
      </c>
      <c r="L9319" s="55">
        <v>0</v>
      </c>
      <c r="M9319" s="56">
        <v>0</v>
      </c>
    </row>
    <row r="9320" spans="1:13" x14ac:dyDescent="0.4">
      <c r="A9320" s="51"/>
      <c r="B9320" s="52">
        <v>9302</v>
      </c>
      <c r="C9320" s="52">
        <v>11428313.081753472</v>
      </c>
      <c r="D9320" s="52">
        <v>0</v>
      </c>
      <c r="E9320" s="52">
        <v>0</v>
      </c>
      <c r="F9320" s="52">
        <v>0</v>
      </c>
      <c r="G9320" s="52">
        <v>0</v>
      </c>
      <c r="H9320" s="52">
        <v>0</v>
      </c>
      <c r="I9320" s="52">
        <v>0</v>
      </c>
      <c r="J9320" s="52">
        <v>0</v>
      </c>
      <c r="K9320" s="52">
        <v>0</v>
      </c>
      <c r="L9320" s="52">
        <v>0</v>
      </c>
      <c r="M9320" s="53">
        <v>11428313.081753472</v>
      </c>
    </row>
    <row r="9321" spans="1:13" x14ac:dyDescent="0.4">
      <c r="A9321" s="54"/>
      <c r="B9321" s="55">
        <v>9303</v>
      </c>
      <c r="C9321" s="55">
        <v>0</v>
      </c>
      <c r="D9321" s="55">
        <v>0</v>
      </c>
      <c r="E9321" s="55">
        <v>0</v>
      </c>
      <c r="F9321" s="55">
        <v>0</v>
      </c>
      <c r="G9321" s="55">
        <v>0</v>
      </c>
      <c r="H9321" s="55">
        <v>0</v>
      </c>
      <c r="I9321" s="55">
        <v>0</v>
      </c>
      <c r="J9321" s="55">
        <v>0</v>
      </c>
      <c r="K9321" s="55">
        <v>0</v>
      </c>
      <c r="L9321" s="55">
        <v>0</v>
      </c>
      <c r="M9321" s="56">
        <v>0</v>
      </c>
    </row>
    <row r="9322" spans="1:13" x14ac:dyDescent="0.4">
      <c r="A9322" s="51"/>
      <c r="B9322" s="52">
        <v>9304</v>
      </c>
      <c r="C9322" s="52">
        <v>0</v>
      </c>
      <c r="D9322" s="52">
        <v>0</v>
      </c>
      <c r="E9322" s="52">
        <v>0</v>
      </c>
      <c r="F9322" s="52">
        <v>0</v>
      </c>
      <c r="G9322" s="52">
        <v>0</v>
      </c>
      <c r="H9322" s="52">
        <v>0</v>
      </c>
      <c r="I9322" s="52">
        <v>0</v>
      </c>
      <c r="J9322" s="52">
        <v>0</v>
      </c>
      <c r="K9322" s="52">
        <v>0</v>
      </c>
      <c r="L9322" s="52">
        <v>0</v>
      </c>
      <c r="M9322" s="53">
        <v>0</v>
      </c>
    </row>
    <row r="9323" spans="1:13" x14ac:dyDescent="0.4">
      <c r="A9323" s="54"/>
      <c r="B9323" s="55">
        <v>9305</v>
      </c>
      <c r="C9323" s="55">
        <v>0</v>
      </c>
      <c r="D9323" s="55">
        <v>5837080.0130978571</v>
      </c>
      <c r="E9323" s="55">
        <v>0</v>
      </c>
      <c r="F9323" s="55">
        <v>0</v>
      </c>
      <c r="G9323" s="55">
        <v>0</v>
      </c>
      <c r="H9323" s="55">
        <v>31981140.582785107</v>
      </c>
      <c r="I9323" s="55">
        <v>0</v>
      </c>
      <c r="J9323" s="55">
        <v>0</v>
      </c>
      <c r="K9323" s="55">
        <v>0</v>
      </c>
      <c r="L9323" s="55">
        <v>72932358.964015737</v>
      </c>
      <c r="M9323" s="56">
        <v>110750579.55989872</v>
      </c>
    </row>
    <row r="9324" spans="1:13" x14ac:dyDescent="0.4">
      <c r="A9324" s="51"/>
      <c r="B9324" s="52">
        <v>9306</v>
      </c>
      <c r="C9324" s="52">
        <v>0</v>
      </c>
      <c r="D9324" s="52">
        <v>0</v>
      </c>
      <c r="E9324" s="52">
        <v>0</v>
      </c>
      <c r="F9324" s="52">
        <v>0</v>
      </c>
      <c r="G9324" s="52">
        <v>96402307.966368943</v>
      </c>
      <c r="H9324" s="52">
        <v>0</v>
      </c>
      <c r="I9324" s="52">
        <v>0</v>
      </c>
      <c r="J9324" s="52">
        <v>0</v>
      </c>
      <c r="K9324" s="52">
        <v>0</v>
      </c>
      <c r="L9324" s="52">
        <v>27868397.165320821</v>
      </c>
      <c r="M9324" s="53">
        <v>124270705.13168976</v>
      </c>
    </row>
    <row r="9325" spans="1:13" x14ac:dyDescent="0.4">
      <c r="A9325" s="54"/>
      <c r="B9325" s="55">
        <v>9307</v>
      </c>
      <c r="C9325" s="55">
        <v>0</v>
      </c>
      <c r="D9325" s="55">
        <v>0</v>
      </c>
      <c r="E9325" s="55">
        <v>0</v>
      </c>
      <c r="F9325" s="55">
        <v>0</v>
      </c>
      <c r="G9325" s="55">
        <v>0</v>
      </c>
      <c r="H9325" s="55">
        <v>0</v>
      </c>
      <c r="I9325" s="55">
        <v>0</v>
      </c>
      <c r="J9325" s="55">
        <v>0</v>
      </c>
      <c r="K9325" s="55">
        <v>0</v>
      </c>
      <c r="L9325" s="55">
        <v>0</v>
      </c>
      <c r="M9325" s="56">
        <v>6748921.3437746204</v>
      </c>
    </row>
    <row r="9326" spans="1:13" x14ac:dyDescent="0.4">
      <c r="A9326" s="51"/>
      <c r="B9326" s="52">
        <v>9308</v>
      </c>
      <c r="C9326" s="52">
        <v>0</v>
      </c>
      <c r="D9326" s="52">
        <v>0</v>
      </c>
      <c r="E9326" s="52">
        <v>0</v>
      </c>
      <c r="F9326" s="52">
        <v>0</v>
      </c>
      <c r="G9326" s="52">
        <v>13583351.820583183</v>
      </c>
      <c r="H9326" s="52">
        <v>24923212.498715032</v>
      </c>
      <c r="I9326" s="52">
        <v>0</v>
      </c>
      <c r="J9326" s="52">
        <v>0</v>
      </c>
      <c r="K9326" s="52">
        <v>0</v>
      </c>
      <c r="L9326" s="52">
        <v>0</v>
      </c>
      <c r="M9326" s="53">
        <v>38506564.319298215</v>
      </c>
    </row>
    <row r="9327" spans="1:13" x14ac:dyDescent="0.4">
      <c r="A9327" s="54"/>
      <c r="B9327" s="55">
        <v>9309</v>
      </c>
      <c r="C9327" s="55">
        <v>0</v>
      </c>
      <c r="D9327" s="55">
        <v>46353712.140726633</v>
      </c>
      <c r="E9327" s="55">
        <v>0</v>
      </c>
      <c r="F9327" s="55">
        <v>0</v>
      </c>
      <c r="G9327" s="55">
        <v>0</v>
      </c>
      <c r="H9327" s="55">
        <v>24488993.655046895</v>
      </c>
      <c r="I9327" s="55">
        <v>0</v>
      </c>
      <c r="J9327" s="55">
        <v>0</v>
      </c>
      <c r="K9327" s="55">
        <v>0</v>
      </c>
      <c r="L9327" s="55">
        <v>0</v>
      </c>
      <c r="M9327" s="56">
        <v>70842705.795773536</v>
      </c>
    </row>
    <row r="9328" spans="1:13" x14ac:dyDescent="0.4">
      <c r="A9328" s="51"/>
      <c r="B9328" s="52">
        <v>9310</v>
      </c>
      <c r="C9328" s="52">
        <v>0</v>
      </c>
      <c r="D9328" s="52">
        <v>0</v>
      </c>
      <c r="E9328" s="52">
        <v>0</v>
      </c>
      <c r="F9328" s="52">
        <v>0</v>
      </c>
      <c r="G9328" s="52">
        <v>0</v>
      </c>
      <c r="H9328" s="52">
        <v>0</v>
      </c>
      <c r="I9328" s="52">
        <v>0</v>
      </c>
      <c r="J9328" s="52">
        <v>0</v>
      </c>
      <c r="K9328" s="52">
        <v>0</v>
      </c>
      <c r="L9328" s="52">
        <v>0</v>
      </c>
      <c r="M9328" s="53">
        <v>0</v>
      </c>
    </row>
    <row r="9329" spans="1:13" x14ac:dyDescent="0.4">
      <c r="A9329" s="54"/>
      <c r="B9329" s="55">
        <v>9311</v>
      </c>
      <c r="C9329" s="55">
        <v>0</v>
      </c>
      <c r="D9329" s="55">
        <v>0</v>
      </c>
      <c r="E9329" s="55">
        <v>0</v>
      </c>
      <c r="F9329" s="55">
        <v>0</v>
      </c>
      <c r="G9329" s="55">
        <v>0</v>
      </c>
      <c r="H9329" s="55">
        <v>16109497.065888818</v>
      </c>
      <c r="I9329" s="55">
        <v>0</v>
      </c>
      <c r="J9329" s="55">
        <v>0</v>
      </c>
      <c r="K9329" s="55">
        <v>0</v>
      </c>
      <c r="L9329" s="55">
        <v>0</v>
      </c>
      <c r="M9329" s="56">
        <v>16109497.065888818</v>
      </c>
    </row>
    <row r="9330" spans="1:13" x14ac:dyDescent="0.4">
      <c r="A9330" s="51"/>
      <c r="B9330" s="52">
        <v>9312</v>
      </c>
      <c r="C9330" s="52">
        <v>0</v>
      </c>
      <c r="D9330" s="52">
        <v>0</v>
      </c>
      <c r="E9330" s="52">
        <v>0</v>
      </c>
      <c r="F9330" s="52">
        <v>0</v>
      </c>
      <c r="G9330" s="52">
        <v>0</v>
      </c>
      <c r="H9330" s="52">
        <v>0</v>
      </c>
      <c r="I9330" s="52">
        <v>0</v>
      </c>
      <c r="J9330" s="52">
        <v>0</v>
      </c>
      <c r="K9330" s="52">
        <v>0</v>
      </c>
      <c r="L9330" s="52">
        <v>0</v>
      </c>
      <c r="M9330" s="53">
        <v>0</v>
      </c>
    </row>
    <row r="9331" spans="1:13" x14ac:dyDescent="0.4">
      <c r="A9331" s="54"/>
      <c r="B9331" s="55">
        <v>9313</v>
      </c>
      <c r="C9331" s="55">
        <v>0</v>
      </c>
      <c r="D9331" s="55">
        <v>0</v>
      </c>
      <c r="E9331" s="55">
        <v>0</v>
      </c>
      <c r="F9331" s="55">
        <v>0</v>
      </c>
      <c r="G9331" s="55">
        <v>0</v>
      </c>
      <c r="H9331" s="55">
        <v>0</v>
      </c>
      <c r="I9331" s="55">
        <v>0</v>
      </c>
      <c r="J9331" s="55">
        <v>77279567.809926525</v>
      </c>
      <c r="K9331" s="55">
        <v>0</v>
      </c>
      <c r="L9331" s="55">
        <v>0</v>
      </c>
      <c r="M9331" s="56">
        <v>0</v>
      </c>
    </row>
    <row r="9332" spans="1:13" x14ac:dyDescent="0.4">
      <c r="A9332" s="51"/>
      <c r="B9332" s="52">
        <v>9314</v>
      </c>
      <c r="C9332" s="52">
        <v>0</v>
      </c>
      <c r="D9332" s="52">
        <v>0</v>
      </c>
      <c r="E9332" s="52">
        <v>0</v>
      </c>
      <c r="F9332" s="52">
        <v>0</v>
      </c>
      <c r="G9332" s="52">
        <v>0</v>
      </c>
      <c r="H9332" s="52">
        <v>0</v>
      </c>
      <c r="I9332" s="52">
        <v>0</v>
      </c>
      <c r="J9332" s="52">
        <v>0</v>
      </c>
      <c r="K9332" s="52">
        <v>0</v>
      </c>
      <c r="L9332" s="52">
        <v>0</v>
      </c>
      <c r="M9332" s="53">
        <v>0</v>
      </c>
    </row>
    <row r="9333" spans="1:13" x14ac:dyDescent="0.4">
      <c r="A9333" s="54"/>
      <c r="B9333" s="55">
        <v>9315</v>
      </c>
      <c r="C9333" s="55">
        <v>0</v>
      </c>
      <c r="D9333" s="55">
        <v>0</v>
      </c>
      <c r="E9333" s="55">
        <v>0</v>
      </c>
      <c r="F9333" s="55">
        <v>0</v>
      </c>
      <c r="G9333" s="55">
        <v>0</v>
      </c>
      <c r="H9333" s="55">
        <v>0</v>
      </c>
      <c r="I9333" s="55">
        <v>141820247.79299897</v>
      </c>
      <c r="J9333" s="55">
        <v>0</v>
      </c>
      <c r="K9333" s="55">
        <v>0</v>
      </c>
      <c r="L9333" s="55">
        <v>0</v>
      </c>
      <c r="M9333" s="56">
        <v>141820247.79299897</v>
      </c>
    </row>
    <row r="9334" spans="1:13" x14ac:dyDescent="0.4">
      <c r="A9334" s="51"/>
      <c r="B9334" s="52">
        <v>9316</v>
      </c>
      <c r="C9334" s="52">
        <v>23991433.108626548</v>
      </c>
      <c r="D9334" s="52">
        <v>8667794.2587216664</v>
      </c>
      <c r="E9334" s="52">
        <v>0</v>
      </c>
      <c r="F9334" s="52">
        <v>0</v>
      </c>
      <c r="G9334" s="52">
        <v>6375770.7727568354</v>
      </c>
      <c r="H9334" s="52">
        <v>5746817.9200102203</v>
      </c>
      <c r="I9334" s="52">
        <v>0</v>
      </c>
      <c r="J9334" s="52">
        <v>0</v>
      </c>
      <c r="K9334" s="52">
        <v>0</v>
      </c>
      <c r="L9334" s="52">
        <v>0</v>
      </c>
      <c r="M9334" s="53">
        <v>44781816.060115278</v>
      </c>
    </row>
    <row r="9335" spans="1:13" x14ac:dyDescent="0.4">
      <c r="A9335" s="54"/>
      <c r="B9335" s="55">
        <v>9317</v>
      </c>
      <c r="C9335" s="55">
        <v>0</v>
      </c>
      <c r="D9335" s="55">
        <v>0</v>
      </c>
      <c r="E9335" s="55">
        <v>0</v>
      </c>
      <c r="F9335" s="55">
        <v>0</v>
      </c>
      <c r="G9335" s="55">
        <v>0</v>
      </c>
      <c r="H9335" s="55">
        <v>0</v>
      </c>
      <c r="I9335" s="55">
        <v>7102687.9777360559</v>
      </c>
      <c r="J9335" s="55">
        <v>0</v>
      </c>
      <c r="K9335" s="55">
        <v>0</v>
      </c>
      <c r="L9335" s="55">
        <v>0</v>
      </c>
      <c r="M9335" s="56">
        <v>7102687.9777360559</v>
      </c>
    </row>
    <row r="9336" spans="1:13" x14ac:dyDescent="0.4">
      <c r="A9336" s="51"/>
      <c r="B9336" s="52">
        <v>9318</v>
      </c>
      <c r="C9336" s="52">
        <v>0</v>
      </c>
      <c r="D9336" s="52">
        <v>0</v>
      </c>
      <c r="E9336" s="52">
        <v>0</v>
      </c>
      <c r="F9336" s="52">
        <v>0</v>
      </c>
      <c r="G9336" s="52">
        <v>0</v>
      </c>
      <c r="H9336" s="52">
        <v>31397468.924554817</v>
      </c>
      <c r="I9336" s="52">
        <v>0</v>
      </c>
      <c r="J9336" s="52">
        <v>0</v>
      </c>
      <c r="K9336" s="52">
        <v>0</v>
      </c>
      <c r="L9336" s="52">
        <v>0</v>
      </c>
      <c r="M9336" s="53">
        <v>46824067.089482076</v>
      </c>
    </row>
    <row r="9337" spans="1:13" x14ac:dyDescent="0.4">
      <c r="A9337" s="54"/>
      <c r="B9337" s="55">
        <v>9319</v>
      </c>
      <c r="C9337" s="55">
        <v>0</v>
      </c>
      <c r="D9337" s="55">
        <v>0</v>
      </c>
      <c r="E9337" s="55">
        <v>0</v>
      </c>
      <c r="F9337" s="55">
        <v>0</v>
      </c>
      <c r="G9337" s="55">
        <v>0</v>
      </c>
      <c r="H9337" s="55">
        <v>0</v>
      </c>
      <c r="I9337" s="55">
        <v>0</v>
      </c>
      <c r="J9337" s="55">
        <v>0</v>
      </c>
      <c r="K9337" s="55">
        <v>0</v>
      </c>
      <c r="L9337" s="55">
        <v>0</v>
      </c>
      <c r="M9337" s="56">
        <v>7647062.2079897644</v>
      </c>
    </row>
    <row r="9338" spans="1:13" x14ac:dyDescent="0.4">
      <c r="A9338" s="51"/>
      <c r="B9338" s="52">
        <v>9320</v>
      </c>
      <c r="C9338" s="52">
        <v>0</v>
      </c>
      <c r="D9338" s="52">
        <v>0</v>
      </c>
      <c r="E9338" s="52">
        <v>0</v>
      </c>
      <c r="F9338" s="52">
        <v>0</v>
      </c>
      <c r="G9338" s="52">
        <v>0</v>
      </c>
      <c r="H9338" s="52">
        <v>0</v>
      </c>
      <c r="I9338" s="52">
        <v>0</v>
      </c>
      <c r="J9338" s="52">
        <v>0</v>
      </c>
      <c r="K9338" s="52">
        <v>0</v>
      </c>
      <c r="L9338" s="52">
        <v>0</v>
      </c>
      <c r="M9338" s="53">
        <v>0</v>
      </c>
    </row>
    <row r="9339" spans="1:13" x14ac:dyDescent="0.4">
      <c r="A9339" s="54"/>
      <c r="B9339" s="55">
        <v>9321</v>
      </c>
      <c r="C9339" s="55">
        <v>0</v>
      </c>
      <c r="D9339" s="55">
        <v>0</v>
      </c>
      <c r="E9339" s="55">
        <v>0</v>
      </c>
      <c r="F9339" s="55">
        <v>0</v>
      </c>
      <c r="G9339" s="55">
        <v>0</v>
      </c>
      <c r="H9339" s="55">
        <v>0</v>
      </c>
      <c r="I9339" s="55">
        <v>0</v>
      </c>
      <c r="J9339" s="55">
        <v>0</v>
      </c>
      <c r="K9339" s="55">
        <v>0</v>
      </c>
      <c r="L9339" s="55">
        <v>0</v>
      </c>
      <c r="M9339" s="56">
        <v>0</v>
      </c>
    </row>
    <row r="9340" spans="1:13" x14ac:dyDescent="0.4">
      <c r="A9340" s="51"/>
      <c r="B9340" s="52">
        <v>9322</v>
      </c>
      <c r="C9340" s="52">
        <v>0</v>
      </c>
      <c r="D9340" s="52">
        <v>0</v>
      </c>
      <c r="E9340" s="52">
        <v>10043432.120356914</v>
      </c>
      <c r="F9340" s="52">
        <v>0</v>
      </c>
      <c r="G9340" s="52">
        <v>0</v>
      </c>
      <c r="H9340" s="52">
        <v>0</v>
      </c>
      <c r="I9340" s="52">
        <v>0</v>
      </c>
      <c r="J9340" s="52">
        <v>0</v>
      </c>
      <c r="K9340" s="52">
        <v>0</v>
      </c>
      <c r="L9340" s="52">
        <v>0</v>
      </c>
      <c r="M9340" s="53">
        <v>10043432.120356914</v>
      </c>
    </row>
    <row r="9341" spans="1:13" x14ac:dyDescent="0.4">
      <c r="A9341" s="54"/>
      <c r="B9341" s="55">
        <v>9323</v>
      </c>
      <c r="C9341" s="55">
        <v>15355993.249408886</v>
      </c>
      <c r="D9341" s="55">
        <v>0</v>
      </c>
      <c r="E9341" s="55">
        <v>0</v>
      </c>
      <c r="F9341" s="55">
        <v>9537962.0284822471</v>
      </c>
      <c r="G9341" s="55">
        <v>0</v>
      </c>
      <c r="H9341" s="55">
        <v>0</v>
      </c>
      <c r="I9341" s="55">
        <v>0</v>
      </c>
      <c r="J9341" s="55">
        <v>0</v>
      </c>
      <c r="K9341" s="55">
        <v>0</v>
      </c>
      <c r="L9341" s="55">
        <v>0</v>
      </c>
      <c r="M9341" s="56">
        <v>24893955.277891133</v>
      </c>
    </row>
    <row r="9342" spans="1:13" x14ac:dyDescent="0.4">
      <c r="A9342" s="51"/>
      <c r="B9342" s="52">
        <v>9324</v>
      </c>
      <c r="C9342" s="52">
        <v>0</v>
      </c>
      <c r="D9342" s="52">
        <v>8224287.666626581</v>
      </c>
      <c r="E9342" s="52">
        <v>0</v>
      </c>
      <c r="F9342" s="52">
        <v>0</v>
      </c>
      <c r="G9342" s="52">
        <v>0</v>
      </c>
      <c r="H9342" s="52">
        <v>0</v>
      </c>
      <c r="I9342" s="52">
        <v>0</v>
      </c>
      <c r="J9342" s="52">
        <v>0</v>
      </c>
      <c r="K9342" s="52">
        <v>0</v>
      </c>
      <c r="L9342" s="52">
        <v>0</v>
      </c>
      <c r="M9342" s="53">
        <v>8224287.666626581</v>
      </c>
    </row>
    <row r="9343" spans="1:13" x14ac:dyDescent="0.4">
      <c r="A9343" s="54"/>
      <c r="B9343" s="55">
        <v>9325</v>
      </c>
      <c r="C9343" s="55">
        <v>0</v>
      </c>
      <c r="D9343" s="55">
        <v>0</v>
      </c>
      <c r="E9343" s="55">
        <v>7800129.217963092</v>
      </c>
      <c r="F9343" s="55">
        <v>0</v>
      </c>
      <c r="G9343" s="55">
        <v>0</v>
      </c>
      <c r="H9343" s="55">
        <v>0</v>
      </c>
      <c r="I9343" s="55">
        <v>0</v>
      </c>
      <c r="J9343" s="55">
        <v>0</v>
      </c>
      <c r="K9343" s="55">
        <v>0</v>
      </c>
      <c r="L9343" s="55">
        <v>0</v>
      </c>
      <c r="M9343" s="56">
        <v>15951283.229104862</v>
      </c>
    </row>
    <row r="9344" spans="1:13" x14ac:dyDescent="0.4">
      <c r="A9344" s="51"/>
      <c r="B9344" s="52">
        <v>9326</v>
      </c>
      <c r="C9344" s="52">
        <v>429364007.06290162</v>
      </c>
      <c r="D9344" s="52">
        <v>0</v>
      </c>
      <c r="E9344" s="52">
        <v>0</v>
      </c>
      <c r="F9344" s="52">
        <v>0</v>
      </c>
      <c r="G9344" s="52">
        <v>0</v>
      </c>
      <c r="H9344" s="52">
        <v>10529350.31070954</v>
      </c>
      <c r="I9344" s="52">
        <v>0</v>
      </c>
      <c r="J9344" s="52">
        <v>0</v>
      </c>
      <c r="K9344" s="52">
        <v>0</v>
      </c>
      <c r="L9344" s="52">
        <v>0</v>
      </c>
      <c r="M9344" s="53">
        <v>439893357.37361109</v>
      </c>
    </row>
    <row r="9345" spans="1:13" x14ac:dyDescent="0.4">
      <c r="A9345" s="54"/>
      <c r="B9345" s="55">
        <v>9327</v>
      </c>
      <c r="C9345" s="55">
        <v>0</v>
      </c>
      <c r="D9345" s="55">
        <v>0</v>
      </c>
      <c r="E9345" s="55">
        <v>0</v>
      </c>
      <c r="F9345" s="55">
        <v>0</v>
      </c>
      <c r="G9345" s="55">
        <v>0</v>
      </c>
      <c r="H9345" s="55">
        <v>0</v>
      </c>
      <c r="I9345" s="55">
        <v>0</v>
      </c>
      <c r="J9345" s="55">
        <v>0</v>
      </c>
      <c r="K9345" s="55">
        <v>0</v>
      </c>
      <c r="L9345" s="55">
        <v>0</v>
      </c>
      <c r="M9345" s="56">
        <v>0</v>
      </c>
    </row>
    <row r="9346" spans="1:13" x14ac:dyDescent="0.4">
      <c r="A9346" s="51"/>
      <c r="B9346" s="52">
        <v>9328</v>
      </c>
      <c r="C9346" s="52">
        <v>0</v>
      </c>
      <c r="D9346" s="52">
        <v>0</v>
      </c>
      <c r="E9346" s="52">
        <v>0</v>
      </c>
      <c r="F9346" s="52">
        <v>6254447.1959419893</v>
      </c>
      <c r="G9346" s="52">
        <v>0</v>
      </c>
      <c r="H9346" s="52">
        <v>0</v>
      </c>
      <c r="I9346" s="52">
        <v>0</v>
      </c>
      <c r="J9346" s="52">
        <v>0</v>
      </c>
      <c r="K9346" s="52">
        <v>0</v>
      </c>
      <c r="L9346" s="52">
        <v>0</v>
      </c>
      <c r="M9346" s="53">
        <v>6254447.1959419893</v>
      </c>
    </row>
    <row r="9347" spans="1:13" x14ac:dyDescent="0.4">
      <c r="A9347" s="54"/>
      <c r="B9347" s="55">
        <v>9329</v>
      </c>
      <c r="C9347" s="55">
        <v>0</v>
      </c>
      <c r="D9347" s="55">
        <v>11225684.634694146</v>
      </c>
      <c r="E9347" s="55">
        <v>0</v>
      </c>
      <c r="F9347" s="55">
        <v>11219189.040684968</v>
      </c>
      <c r="G9347" s="55">
        <v>0</v>
      </c>
      <c r="H9347" s="55">
        <v>0</v>
      </c>
      <c r="I9347" s="55">
        <v>52415443.26709161</v>
      </c>
      <c r="J9347" s="55">
        <v>0</v>
      </c>
      <c r="K9347" s="55">
        <v>0</v>
      </c>
      <c r="L9347" s="55">
        <v>0</v>
      </c>
      <c r="M9347" s="56">
        <v>74860316.942470729</v>
      </c>
    </row>
    <row r="9348" spans="1:13" x14ac:dyDescent="0.4">
      <c r="A9348" s="51"/>
      <c r="B9348" s="52">
        <v>9330</v>
      </c>
      <c r="C9348" s="52">
        <v>0</v>
      </c>
      <c r="D9348" s="52">
        <v>0</v>
      </c>
      <c r="E9348" s="52">
        <v>0</v>
      </c>
      <c r="F9348" s="52">
        <v>0</v>
      </c>
      <c r="G9348" s="52">
        <v>0</v>
      </c>
      <c r="H9348" s="52">
        <v>6528851.9969565962</v>
      </c>
      <c r="I9348" s="52">
        <v>0</v>
      </c>
      <c r="J9348" s="52">
        <v>0</v>
      </c>
      <c r="K9348" s="52">
        <v>0</v>
      </c>
      <c r="L9348" s="52">
        <v>0</v>
      </c>
      <c r="M9348" s="53">
        <v>6528851.9969565962</v>
      </c>
    </row>
    <row r="9349" spans="1:13" x14ac:dyDescent="0.4">
      <c r="A9349" s="54"/>
      <c r="B9349" s="55">
        <v>9331</v>
      </c>
      <c r="C9349" s="55">
        <v>0</v>
      </c>
      <c r="D9349" s="55">
        <v>111222161.77081208</v>
      </c>
      <c r="E9349" s="55">
        <v>0</v>
      </c>
      <c r="F9349" s="55">
        <v>0</v>
      </c>
      <c r="G9349" s="55">
        <v>0</v>
      </c>
      <c r="H9349" s="55">
        <v>0</v>
      </c>
      <c r="I9349" s="55">
        <v>9117364.8406452015</v>
      </c>
      <c r="J9349" s="55">
        <v>0</v>
      </c>
      <c r="K9349" s="55">
        <v>0</v>
      </c>
      <c r="L9349" s="55">
        <v>28438458.84888763</v>
      </c>
      <c r="M9349" s="56">
        <v>148777985.46034491</v>
      </c>
    </row>
    <row r="9350" spans="1:13" x14ac:dyDescent="0.4">
      <c r="A9350" s="51"/>
      <c r="B9350" s="52">
        <v>9332</v>
      </c>
      <c r="C9350" s="52">
        <v>0</v>
      </c>
      <c r="D9350" s="52">
        <v>0</v>
      </c>
      <c r="E9350" s="52">
        <v>0</v>
      </c>
      <c r="F9350" s="52">
        <v>0</v>
      </c>
      <c r="G9350" s="52">
        <v>0</v>
      </c>
      <c r="H9350" s="52">
        <v>0</v>
      </c>
      <c r="I9350" s="52">
        <v>0</v>
      </c>
      <c r="J9350" s="52">
        <v>0</v>
      </c>
      <c r="K9350" s="52">
        <v>0</v>
      </c>
      <c r="L9350" s="52">
        <v>0</v>
      </c>
      <c r="M9350" s="53">
        <v>0</v>
      </c>
    </row>
    <row r="9351" spans="1:13" x14ac:dyDescent="0.4">
      <c r="A9351" s="54"/>
      <c r="B9351" s="55">
        <v>9333</v>
      </c>
      <c r="C9351" s="55">
        <v>0</v>
      </c>
      <c r="D9351" s="55">
        <v>0</v>
      </c>
      <c r="E9351" s="55">
        <v>0</v>
      </c>
      <c r="F9351" s="55">
        <v>0</v>
      </c>
      <c r="G9351" s="55">
        <v>0</v>
      </c>
      <c r="H9351" s="55">
        <v>0</v>
      </c>
      <c r="I9351" s="55">
        <v>0</v>
      </c>
      <c r="J9351" s="55">
        <v>13379463.697042964</v>
      </c>
      <c r="K9351" s="55">
        <v>8512042.8295752127</v>
      </c>
      <c r="L9351" s="55">
        <v>0</v>
      </c>
      <c r="M9351" s="56">
        <v>8512042.8295752127</v>
      </c>
    </row>
    <row r="9352" spans="1:13" x14ac:dyDescent="0.4">
      <c r="A9352" s="51"/>
      <c r="B9352" s="52">
        <v>9334</v>
      </c>
      <c r="C9352" s="52">
        <v>12554974.826741518</v>
      </c>
      <c r="D9352" s="52">
        <v>0</v>
      </c>
      <c r="E9352" s="52">
        <v>0</v>
      </c>
      <c r="F9352" s="52">
        <v>0</v>
      </c>
      <c r="G9352" s="52">
        <v>0</v>
      </c>
      <c r="H9352" s="52">
        <v>0</v>
      </c>
      <c r="I9352" s="52">
        <v>0</v>
      </c>
      <c r="J9352" s="52">
        <v>0</v>
      </c>
      <c r="K9352" s="52">
        <v>0</v>
      </c>
      <c r="L9352" s="52">
        <v>0</v>
      </c>
      <c r="M9352" s="53">
        <v>12554974.826741518</v>
      </c>
    </row>
    <row r="9353" spans="1:13" x14ac:dyDescent="0.4">
      <c r="A9353" s="54"/>
      <c r="B9353" s="55">
        <v>9335</v>
      </c>
      <c r="C9353" s="55">
        <v>8111510.0517878095</v>
      </c>
      <c r="D9353" s="55">
        <v>0</v>
      </c>
      <c r="E9353" s="55">
        <v>0</v>
      </c>
      <c r="F9353" s="55">
        <v>13191278.85520871</v>
      </c>
      <c r="G9353" s="55">
        <v>0</v>
      </c>
      <c r="H9353" s="55">
        <v>0</v>
      </c>
      <c r="I9353" s="55">
        <v>0</v>
      </c>
      <c r="J9353" s="55">
        <v>0</v>
      </c>
      <c r="K9353" s="55">
        <v>0</v>
      </c>
      <c r="L9353" s="55">
        <v>0</v>
      </c>
      <c r="M9353" s="56">
        <v>21302788.906996518</v>
      </c>
    </row>
    <row r="9354" spans="1:13" x14ac:dyDescent="0.4">
      <c r="A9354" s="51"/>
      <c r="B9354" s="52">
        <v>9336</v>
      </c>
      <c r="C9354" s="52">
        <v>0</v>
      </c>
      <c r="D9354" s="52">
        <v>0</v>
      </c>
      <c r="E9354" s="52">
        <v>0</v>
      </c>
      <c r="F9354" s="52">
        <v>0</v>
      </c>
      <c r="G9354" s="52">
        <v>0</v>
      </c>
      <c r="H9354" s="52">
        <v>0</v>
      </c>
      <c r="I9354" s="52">
        <v>0</v>
      </c>
      <c r="J9354" s="52">
        <v>31796001.691075519</v>
      </c>
      <c r="K9354" s="52">
        <v>0</v>
      </c>
      <c r="L9354" s="52">
        <v>0</v>
      </c>
      <c r="M9354" s="53">
        <v>0</v>
      </c>
    </row>
    <row r="9355" spans="1:13" x14ac:dyDescent="0.4">
      <c r="A9355" s="54"/>
      <c r="B9355" s="55">
        <v>9337</v>
      </c>
      <c r="C9355" s="55">
        <v>0</v>
      </c>
      <c r="D9355" s="55">
        <v>0</v>
      </c>
      <c r="E9355" s="55">
        <v>0</v>
      </c>
      <c r="F9355" s="55">
        <v>10738097.914003003</v>
      </c>
      <c r="G9355" s="55">
        <v>0</v>
      </c>
      <c r="H9355" s="55">
        <v>0</v>
      </c>
      <c r="I9355" s="55">
        <v>0</v>
      </c>
      <c r="J9355" s="55">
        <v>0</v>
      </c>
      <c r="K9355" s="55">
        <v>0</v>
      </c>
      <c r="L9355" s="55">
        <v>0</v>
      </c>
      <c r="M9355" s="56">
        <v>10738097.914003003</v>
      </c>
    </row>
    <row r="9356" spans="1:13" x14ac:dyDescent="0.4">
      <c r="A9356" s="51"/>
      <c r="B9356" s="52">
        <v>9338</v>
      </c>
      <c r="C9356" s="52">
        <v>0</v>
      </c>
      <c r="D9356" s="52">
        <v>0</v>
      </c>
      <c r="E9356" s="52">
        <v>0</v>
      </c>
      <c r="F9356" s="52">
        <v>0</v>
      </c>
      <c r="G9356" s="52">
        <v>0</v>
      </c>
      <c r="H9356" s="52">
        <v>0</v>
      </c>
      <c r="I9356" s="52">
        <v>0</v>
      </c>
      <c r="J9356" s="52">
        <v>0</v>
      </c>
      <c r="K9356" s="52">
        <v>0</v>
      </c>
      <c r="L9356" s="52">
        <v>0</v>
      </c>
      <c r="M9356" s="53">
        <v>0</v>
      </c>
    </row>
    <row r="9357" spans="1:13" x14ac:dyDescent="0.4">
      <c r="A9357" s="54"/>
      <c r="B9357" s="55">
        <v>9339</v>
      </c>
      <c r="C9357" s="55">
        <v>0</v>
      </c>
      <c r="D9357" s="55">
        <v>0</v>
      </c>
      <c r="E9357" s="55">
        <v>0</v>
      </c>
      <c r="F9357" s="55">
        <v>0</v>
      </c>
      <c r="G9357" s="55">
        <v>0</v>
      </c>
      <c r="H9357" s="55">
        <v>0</v>
      </c>
      <c r="I9357" s="55">
        <v>0</v>
      </c>
      <c r="J9357" s="55">
        <v>0</v>
      </c>
      <c r="K9357" s="55">
        <v>0</v>
      </c>
      <c r="L9357" s="55">
        <v>0</v>
      </c>
      <c r="M9357" s="56">
        <v>0</v>
      </c>
    </row>
    <row r="9358" spans="1:13" x14ac:dyDescent="0.4">
      <c r="A9358" s="51"/>
      <c r="B9358" s="52">
        <v>9340</v>
      </c>
      <c r="C9358" s="52">
        <v>0</v>
      </c>
      <c r="D9358" s="52">
        <v>0</v>
      </c>
      <c r="E9358" s="52">
        <v>0</v>
      </c>
      <c r="F9358" s="52">
        <v>8345598.705443779</v>
      </c>
      <c r="G9358" s="52">
        <v>0</v>
      </c>
      <c r="H9358" s="52">
        <v>0</v>
      </c>
      <c r="I9358" s="52">
        <v>0</v>
      </c>
      <c r="J9358" s="52">
        <v>0</v>
      </c>
      <c r="K9358" s="52">
        <v>0</v>
      </c>
      <c r="L9358" s="52">
        <v>22840038.524349529</v>
      </c>
      <c r="M9358" s="53">
        <v>31185637.22979331</v>
      </c>
    </row>
    <row r="9359" spans="1:13" x14ac:dyDescent="0.4">
      <c r="A9359" s="54"/>
      <c r="B9359" s="55">
        <v>9341</v>
      </c>
      <c r="C9359" s="55">
        <v>0</v>
      </c>
      <c r="D9359" s="55">
        <v>0</v>
      </c>
      <c r="E9359" s="55">
        <v>0</v>
      </c>
      <c r="F9359" s="55">
        <v>0</v>
      </c>
      <c r="G9359" s="55">
        <v>0</v>
      </c>
      <c r="H9359" s="55">
        <v>0</v>
      </c>
      <c r="I9359" s="55">
        <v>0</v>
      </c>
      <c r="J9359" s="55">
        <v>0</v>
      </c>
      <c r="K9359" s="55">
        <v>0</v>
      </c>
      <c r="L9359" s="55">
        <v>0</v>
      </c>
      <c r="M9359" s="56">
        <v>0</v>
      </c>
    </row>
    <row r="9360" spans="1:13" x14ac:dyDescent="0.4">
      <c r="A9360" s="51"/>
      <c r="B9360" s="52">
        <v>9342</v>
      </c>
      <c r="C9360" s="52">
        <v>0</v>
      </c>
      <c r="D9360" s="52">
        <v>0</v>
      </c>
      <c r="E9360" s="52">
        <v>0</v>
      </c>
      <c r="F9360" s="52">
        <v>0</v>
      </c>
      <c r="G9360" s="52">
        <v>0</v>
      </c>
      <c r="H9360" s="52">
        <v>0</v>
      </c>
      <c r="I9360" s="52">
        <v>0</v>
      </c>
      <c r="J9360" s="52">
        <v>0</v>
      </c>
      <c r="K9360" s="52">
        <v>0</v>
      </c>
      <c r="L9360" s="52">
        <v>0</v>
      </c>
      <c r="M9360" s="53">
        <v>0</v>
      </c>
    </row>
    <row r="9361" spans="1:13" x14ac:dyDescent="0.4">
      <c r="A9361" s="54"/>
      <c r="B9361" s="55">
        <v>9343</v>
      </c>
      <c r="C9361" s="55">
        <v>0</v>
      </c>
      <c r="D9361" s="55">
        <v>0</v>
      </c>
      <c r="E9361" s="55">
        <v>0</v>
      </c>
      <c r="F9361" s="55">
        <v>0</v>
      </c>
      <c r="G9361" s="55">
        <v>0</v>
      </c>
      <c r="H9361" s="55">
        <v>15597351.583826842</v>
      </c>
      <c r="I9361" s="55">
        <v>0</v>
      </c>
      <c r="J9361" s="55">
        <v>0</v>
      </c>
      <c r="K9361" s="55">
        <v>0</v>
      </c>
      <c r="L9361" s="55">
        <v>0</v>
      </c>
      <c r="M9361" s="56">
        <v>3618049309.2449679</v>
      </c>
    </row>
    <row r="9362" spans="1:13" x14ac:dyDescent="0.4">
      <c r="A9362" s="51"/>
      <c r="B9362" s="52">
        <v>9344</v>
      </c>
      <c r="C9362" s="52">
        <v>0</v>
      </c>
      <c r="D9362" s="52">
        <v>0</v>
      </c>
      <c r="E9362" s="52">
        <v>0</v>
      </c>
      <c r="F9362" s="52">
        <v>0</v>
      </c>
      <c r="G9362" s="52">
        <v>0</v>
      </c>
      <c r="H9362" s="52">
        <v>0</v>
      </c>
      <c r="I9362" s="52">
        <v>0</v>
      </c>
      <c r="J9362" s="52">
        <v>0</v>
      </c>
      <c r="K9362" s="52">
        <v>0</v>
      </c>
      <c r="L9362" s="52">
        <v>41953023.445353299</v>
      </c>
      <c r="M9362" s="53">
        <v>41953023.445353299</v>
      </c>
    </row>
    <row r="9363" spans="1:13" x14ac:dyDescent="0.4">
      <c r="A9363" s="54"/>
      <c r="B9363" s="55">
        <v>9345</v>
      </c>
      <c r="C9363" s="55">
        <v>0</v>
      </c>
      <c r="D9363" s="55">
        <v>0</v>
      </c>
      <c r="E9363" s="55">
        <v>10759812.819156624</v>
      </c>
      <c r="F9363" s="55">
        <v>44542756.580322951</v>
      </c>
      <c r="G9363" s="55">
        <v>0</v>
      </c>
      <c r="H9363" s="55">
        <v>0</v>
      </c>
      <c r="I9363" s="55">
        <v>8022610.0719660548</v>
      </c>
      <c r="J9363" s="55">
        <v>0</v>
      </c>
      <c r="K9363" s="55">
        <v>0</v>
      </c>
      <c r="L9363" s="55">
        <v>0</v>
      </c>
      <c r="M9363" s="56">
        <v>125715669.29403232</v>
      </c>
    </row>
    <row r="9364" spans="1:13" x14ac:dyDescent="0.4">
      <c r="A9364" s="51"/>
      <c r="B9364" s="52">
        <v>9346</v>
      </c>
      <c r="C9364" s="52">
        <v>0</v>
      </c>
      <c r="D9364" s="52">
        <v>0</v>
      </c>
      <c r="E9364" s="52">
        <v>0</v>
      </c>
      <c r="F9364" s="52">
        <v>0</v>
      </c>
      <c r="G9364" s="52">
        <v>0</v>
      </c>
      <c r="H9364" s="52">
        <v>5959098.1726747947</v>
      </c>
      <c r="I9364" s="52">
        <v>0</v>
      </c>
      <c r="J9364" s="52">
        <v>0</v>
      </c>
      <c r="K9364" s="52">
        <v>0</v>
      </c>
      <c r="L9364" s="52">
        <v>12107575.937136499</v>
      </c>
      <c r="M9364" s="53">
        <v>18066674.109811295</v>
      </c>
    </row>
    <row r="9365" spans="1:13" x14ac:dyDescent="0.4">
      <c r="A9365" s="54"/>
      <c r="B9365" s="55">
        <v>9347</v>
      </c>
      <c r="C9365" s="55">
        <v>0</v>
      </c>
      <c r="D9365" s="55">
        <v>0</v>
      </c>
      <c r="E9365" s="55">
        <v>0</v>
      </c>
      <c r="F9365" s="55">
        <v>5745346.0166600514</v>
      </c>
      <c r="G9365" s="55">
        <v>0</v>
      </c>
      <c r="H9365" s="55">
        <v>0</v>
      </c>
      <c r="I9365" s="55">
        <v>0</v>
      </c>
      <c r="J9365" s="55">
        <v>0</v>
      </c>
      <c r="K9365" s="55">
        <v>0</v>
      </c>
      <c r="L9365" s="55">
        <v>0</v>
      </c>
      <c r="M9365" s="56">
        <v>5745346.0166600514</v>
      </c>
    </row>
    <row r="9366" spans="1:13" x14ac:dyDescent="0.4">
      <c r="A9366" s="51"/>
      <c r="B9366" s="52">
        <v>9348</v>
      </c>
      <c r="C9366" s="52">
        <v>0</v>
      </c>
      <c r="D9366" s="52">
        <v>0</v>
      </c>
      <c r="E9366" s="52">
        <v>0</v>
      </c>
      <c r="F9366" s="52">
        <v>0</v>
      </c>
      <c r="G9366" s="52">
        <v>7177108.4448667672</v>
      </c>
      <c r="H9366" s="52">
        <v>0</v>
      </c>
      <c r="I9366" s="52">
        <v>0</v>
      </c>
      <c r="J9366" s="52">
        <v>0</v>
      </c>
      <c r="K9366" s="52">
        <v>0</v>
      </c>
      <c r="L9366" s="52">
        <v>0</v>
      </c>
      <c r="M9366" s="53">
        <v>7177108.4448667672</v>
      </c>
    </row>
    <row r="9367" spans="1:13" x14ac:dyDescent="0.4">
      <c r="A9367" s="54"/>
      <c r="B9367" s="55">
        <v>9349</v>
      </c>
      <c r="C9367" s="55">
        <v>0</v>
      </c>
      <c r="D9367" s="55">
        <v>0</v>
      </c>
      <c r="E9367" s="55">
        <v>6548352.8947662581</v>
      </c>
      <c r="F9367" s="55">
        <v>0</v>
      </c>
      <c r="G9367" s="55">
        <v>0</v>
      </c>
      <c r="H9367" s="55">
        <v>0</v>
      </c>
      <c r="I9367" s="55">
        <v>0</v>
      </c>
      <c r="J9367" s="55">
        <v>0</v>
      </c>
      <c r="K9367" s="55">
        <v>0</v>
      </c>
      <c r="L9367" s="55">
        <v>0</v>
      </c>
      <c r="M9367" s="56">
        <v>6548352.8947662581</v>
      </c>
    </row>
    <row r="9368" spans="1:13" x14ac:dyDescent="0.4">
      <c r="A9368" s="51"/>
      <c r="B9368" s="52">
        <v>9350</v>
      </c>
      <c r="C9368" s="52">
        <v>0</v>
      </c>
      <c r="D9368" s="52">
        <v>0</v>
      </c>
      <c r="E9368" s="52">
        <v>0</v>
      </c>
      <c r="F9368" s="52">
        <v>5754035.2094357694</v>
      </c>
      <c r="G9368" s="52">
        <v>0</v>
      </c>
      <c r="H9368" s="52">
        <v>0</v>
      </c>
      <c r="I9368" s="52">
        <v>0</v>
      </c>
      <c r="J9368" s="52">
        <v>0</v>
      </c>
      <c r="K9368" s="52">
        <v>0</v>
      </c>
      <c r="L9368" s="52">
        <v>0</v>
      </c>
      <c r="M9368" s="53">
        <v>5754035.2094357694</v>
      </c>
    </row>
    <row r="9369" spans="1:13" x14ac:dyDescent="0.4">
      <c r="A9369" s="54"/>
      <c r="B9369" s="55">
        <v>9351</v>
      </c>
      <c r="C9369" s="55">
        <v>0</v>
      </c>
      <c r="D9369" s="55">
        <v>0</v>
      </c>
      <c r="E9369" s="55">
        <v>0</v>
      </c>
      <c r="F9369" s="55">
        <v>0</v>
      </c>
      <c r="G9369" s="55">
        <v>0</v>
      </c>
      <c r="H9369" s="55">
        <v>0</v>
      </c>
      <c r="I9369" s="55">
        <v>0</v>
      </c>
      <c r="J9369" s="55">
        <v>0</v>
      </c>
      <c r="K9369" s="55">
        <v>0</v>
      </c>
      <c r="L9369" s="55">
        <v>0</v>
      </c>
      <c r="M9369" s="56">
        <v>0</v>
      </c>
    </row>
    <row r="9370" spans="1:13" x14ac:dyDescent="0.4">
      <c r="A9370" s="51"/>
      <c r="B9370" s="52">
        <v>9352</v>
      </c>
      <c r="C9370" s="52">
        <v>0</v>
      </c>
      <c r="D9370" s="52">
        <v>0</v>
      </c>
      <c r="E9370" s="52">
        <v>0</v>
      </c>
      <c r="F9370" s="52">
        <v>0</v>
      </c>
      <c r="G9370" s="52">
        <v>0</v>
      </c>
      <c r="H9370" s="52">
        <v>0</v>
      </c>
      <c r="I9370" s="52">
        <v>0</v>
      </c>
      <c r="J9370" s="52">
        <v>0</v>
      </c>
      <c r="K9370" s="52">
        <v>0</v>
      </c>
      <c r="L9370" s="52">
        <v>0</v>
      </c>
      <c r="M9370" s="53">
        <v>0</v>
      </c>
    </row>
    <row r="9371" spans="1:13" x14ac:dyDescent="0.4">
      <c r="A9371" s="54"/>
      <c r="B9371" s="55">
        <v>9353</v>
      </c>
      <c r="C9371" s="55">
        <v>0</v>
      </c>
      <c r="D9371" s="55">
        <v>0</v>
      </c>
      <c r="E9371" s="55">
        <v>0</v>
      </c>
      <c r="F9371" s="55">
        <v>0</v>
      </c>
      <c r="G9371" s="55">
        <v>0</v>
      </c>
      <c r="H9371" s="55">
        <v>0</v>
      </c>
      <c r="I9371" s="55">
        <v>10336800.213814944</v>
      </c>
      <c r="J9371" s="55">
        <v>0</v>
      </c>
      <c r="K9371" s="55">
        <v>0</v>
      </c>
      <c r="L9371" s="55">
        <v>0</v>
      </c>
      <c r="M9371" s="56">
        <v>10336800.213814944</v>
      </c>
    </row>
    <row r="9372" spans="1:13" x14ac:dyDescent="0.4">
      <c r="A9372" s="51"/>
      <c r="B9372" s="52">
        <v>9354</v>
      </c>
      <c r="C9372" s="52">
        <v>0</v>
      </c>
      <c r="D9372" s="52">
        <v>15097430.275891859</v>
      </c>
      <c r="E9372" s="52">
        <v>0</v>
      </c>
      <c r="F9372" s="52">
        <v>19577980.591928527</v>
      </c>
      <c r="G9372" s="52">
        <v>0</v>
      </c>
      <c r="H9372" s="52">
        <v>0</v>
      </c>
      <c r="I9372" s="52">
        <v>18338052.903393004</v>
      </c>
      <c r="J9372" s="52">
        <v>0</v>
      </c>
      <c r="K9372" s="52">
        <v>0</v>
      </c>
      <c r="L9372" s="52">
        <v>0</v>
      </c>
      <c r="M9372" s="53">
        <v>53013463.771213382</v>
      </c>
    </row>
    <row r="9373" spans="1:13" x14ac:dyDescent="0.4">
      <c r="A9373" s="54"/>
      <c r="B9373" s="55">
        <v>9355</v>
      </c>
      <c r="C9373" s="55">
        <v>0</v>
      </c>
      <c r="D9373" s="55">
        <v>0</v>
      </c>
      <c r="E9373" s="55">
        <v>14979331.503123712</v>
      </c>
      <c r="F9373" s="55">
        <v>0</v>
      </c>
      <c r="G9373" s="55">
        <v>0</v>
      </c>
      <c r="H9373" s="55">
        <v>0</v>
      </c>
      <c r="I9373" s="55">
        <v>0</v>
      </c>
      <c r="J9373" s="55">
        <v>0</v>
      </c>
      <c r="K9373" s="55">
        <v>0</v>
      </c>
      <c r="L9373" s="55">
        <v>0</v>
      </c>
      <c r="M9373" s="56">
        <v>20807762.555428393</v>
      </c>
    </row>
    <row r="9374" spans="1:13" x14ac:dyDescent="0.4">
      <c r="A9374" s="51"/>
      <c r="B9374" s="52">
        <v>9356</v>
      </c>
      <c r="C9374" s="52">
        <v>0</v>
      </c>
      <c r="D9374" s="52">
        <v>0</v>
      </c>
      <c r="E9374" s="52">
        <v>0</v>
      </c>
      <c r="F9374" s="52">
        <v>0</v>
      </c>
      <c r="G9374" s="52">
        <v>0</v>
      </c>
      <c r="H9374" s="52">
        <v>0</v>
      </c>
      <c r="I9374" s="52">
        <v>12871298.236674294</v>
      </c>
      <c r="J9374" s="52">
        <v>0</v>
      </c>
      <c r="K9374" s="52">
        <v>0</v>
      </c>
      <c r="L9374" s="52">
        <v>0</v>
      </c>
      <c r="M9374" s="53">
        <v>12871298.236674294</v>
      </c>
    </row>
    <row r="9375" spans="1:13" x14ac:dyDescent="0.4">
      <c r="A9375" s="54"/>
      <c r="B9375" s="55">
        <v>9357</v>
      </c>
      <c r="C9375" s="55">
        <v>0</v>
      </c>
      <c r="D9375" s="55">
        <v>0</v>
      </c>
      <c r="E9375" s="55">
        <v>0</v>
      </c>
      <c r="F9375" s="55">
        <v>0</v>
      </c>
      <c r="G9375" s="55">
        <v>5767575.8054378126</v>
      </c>
      <c r="H9375" s="55">
        <v>0</v>
      </c>
      <c r="I9375" s="55">
        <v>0</v>
      </c>
      <c r="J9375" s="55">
        <v>0</v>
      </c>
      <c r="K9375" s="55">
        <v>0</v>
      </c>
      <c r="L9375" s="55">
        <v>0</v>
      </c>
      <c r="M9375" s="56">
        <v>5767575.8054378126</v>
      </c>
    </row>
    <row r="9376" spans="1:13" x14ac:dyDescent="0.4">
      <c r="A9376" s="51"/>
      <c r="B9376" s="52">
        <v>9358</v>
      </c>
      <c r="C9376" s="52">
        <v>0</v>
      </c>
      <c r="D9376" s="52">
        <v>5905424.9303376079</v>
      </c>
      <c r="E9376" s="52">
        <v>0</v>
      </c>
      <c r="F9376" s="52">
        <v>0</v>
      </c>
      <c r="G9376" s="52">
        <v>0</v>
      </c>
      <c r="H9376" s="52">
        <v>0</v>
      </c>
      <c r="I9376" s="52">
        <v>0</v>
      </c>
      <c r="J9376" s="52">
        <v>5777100.1615671925</v>
      </c>
      <c r="K9376" s="52">
        <v>0</v>
      </c>
      <c r="L9376" s="52">
        <v>0</v>
      </c>
      <c r="M9376" s="53">
        <v>5905424.9303376079</v>
      </c>
    </row>
    <row r="9377" spans="1:13" x14ac:dyDescent="0.4">
      <c r="A9377" s="54"/>
      <c r="B9377" s="55">
        <v>9359</v>
      </c>
      <c r="C9377" s="55">
        <v>0</v>
      </c>
      <c r="D9377" s="55">
        <v>0</v>
      </c>
      <c r="E9377" s="55">
        <v>0</v>
      </c>
      <c r="F9377" s="55">
        <v>0</v>
      </c>
      <c r="G9377" s="55">
        <v>0</v>
      </c>
      <c r="H9377" s="55">
        <v>0</v>
      </c>
      <c r="I9377" s="55">
        <v>0</v>
      </c>
      <c r="J9377" s="55">
        <v>0</v>
      </c>
      <c r="K9377" s="55">
        <v>0</v>
      </c>
      <c r="L9377" s="55">
        <v>0</v>
      </c>
      <c r="M9377" s="56">
        <v>0</v>
      </c>
    </row>
    <row r="9378" spans="1:13" x14ac:dyDescent="0.4">
      <c r="A9378" s="51"/>
      <c r="B9378" s="52">
        <v>9360</v>
      </c>
      <c r="C9378" s="52">
        <v>0</v>
      </c>
      <c r="D9378" s="52">
        <v>0</v>
      </c>
      <c r="E9378" s="52">
        <v>0</v>
      </c>
      <c r="F9378" s="52">
        <v>0</v>
      </c>
      <c r="G9378" s="52">
        <v>0</v>
      </c>
      <c r="H9378" s="52">
        <v>0</v>
      </c>
      <c r="I9378" s="52">
        <v>0</v>
      </c>
      <c r="J9378" s="52">
        <v>0</v>
      </c>
      <c r="K9378" s="52">
        <v>0</v>
      </c>
      <c r="L9378" s="52">
        <v>0</v>
      </c>
      <c r="M9378" s="53">
        <v>0</v>
      </c>
    </row>
    <row r="9379" spans="1:13" x14ac:dyDescent="0.4">
      <c r="A9379" s="54"/>
      <c r="B9379" s="55">
        <v>9361</v>
      </c>
      <c r="C9379" s="55">
        <v>0</v>
      </c>
      <c r="D9379" s="55">
        <v>0</v>
      </c>
      <c r="E9379" s="55">
        <v>0</v>
      </c>
      <c r="F9379" s="55">
        <v>0</v>
      </c>
      <c r="G9379" s="55">
        <v>0</v>
      </c>
      <c r="H9379" s="55">
        <v>0</v>
      </c>
      <c r="I9379" s="55">
        <v>0</v>
      </c>
      <c r="J9379" s="55">
        <v>0</v>
      </c>
      <c r="K9379" s="55">
        <v>0</v>
      </c>
      <c r="L9379" s="55">
        <v>0</v>
      </c>
      <c r="M9379" s="56">
        <v>0</v>
      </c>
    </row>
    <row r="9380" spans="1:13" x14ac:dyDescent="0.4">
      <c r="A9380" s="51"/>
      <c r="B9380" s="52">
        <v>9362</v>
      </c>
      <c r="C9380" s="52">
        <v>0</v>
      </c>
      <c r="D9380" s="52">
        <v>0</v>
      </c>
      <c r="E9380" s="52">
        <v>0</v>
      </c>
      <c r="F9380" s="52">
        <v>0</v>
      </c>
      <c r="G9380" s="52">
        <v>0</v>
      </c>
      <c r="H9380" s="52">
        <v>0</v>
      </c>
      <c r="I9380" s="52">
        <v>0</v>
      </c>
      <c r="J9380" s="52">
        <v>0</v>
      </c>
      <c r="K9380" s="52">
        <v>8010818.6527995216</v>
      </c>
      <c r="L9380" s="52">
        <v>0</v>
      </c>
      <c r="M9380" s="53">
        <v>8010818.6527995216</v>
      </c>
    </row>
    <row r="9381" spans="1:13" x14ac:dyDescent="0.4">
      <c r="A9381" s="54"/>
      <c r="B9381" s="55">
        <v>9363</v>
      </c>
      <c r="C9381" s="55">
        <v>0</v>
      </c>
      <c r="D9381" s="55">
        <v>0</v>
      </c>
      <c r="E9381" s="55">
        <v>0</v>
      </c>
      <c r="F9381" s="55">
        <v>0</v>
      </c>
      <c r="G9381" s="55">
        <v>0</v>
      </c>
      <c r="H9381" s="55">
        <v>0</v>
      </c>
      <c r="I9381" s="55">
        <v>12962958.394043447</v>
      </c>
      <c r="J9381" s="55">
        <v>0</v>
      </c>
      <c r="K9381" s="55">
        <v>0</v>
      </c>
      <c r="L9381" s="55">
        <v>0</v>
      </c>
      <c r="M9381" s="56">
        <v>12962958.394043447</v>
      </c>
    </row>
    <row r="9382" spans="1:13" x14ac:dyDescent="0.4">
      <c r="A9382" s="51"/>
      <c r="B9382" s="52">
        <v>9364</v>
      </c>
      <c r="C9382" s="52">
        <v>0</v>
      </c>
      <c r="D9382" s="52">
        <v>0</v>
      </c>
      <c r="E9382" s="52">
        <v>0</v>
      </c>
      <c r="F9382" s="52">
        <v>0</v>
      </c>
      <c r="G9382" s="52">
        <v>0</v>
      </c>
      <c r="H9382" s="52">
        <v>6114681.8064944344</v>
      </c>
      <c r="I9382" s="52">
        <v>0</v>
      </c>
      <c r="J9382" s="52">
        <v>0</v>
      </c>
      <c r="K9382" s="52">
        <v>0</v>
      </c>
      <c r="L9382" s="52">
        <v>0</v>
      </c>
      <c r="M9382" s="53">
        <v>6114681.8064944344</v>
      </c>
    </row>
    <row r="9383" spans="1:13" x14ac:dyDescent="0.4">
      <c r="A9383" s="54"/>
      <c r="B9383" s="55">
        <v>9365</v>
      </c>
      <c r="C9383" s="55">
        <v>0</v>
      </c>
      <c r="D9383" s="55">
        <v>12441954.782353848</v>
      </c>
      <c r="E9383" s="55">
        <v>0</v>
      </c>
      <c r="F9383" s="55">
        <v>0</v>
      </c>
      <c r="G9383" s="55">
        <v>0</v>
      </c>
      <c r="H9383" s="55">
        <v>0</v>
      </c>
      <c r="I9383" s="55">
        <v>0</v>
      </c>
      <c r="J9383" s="55">
        <v>0</v>
      </c>
      <c r="K9383" s="55">
        <v>0</v>
      </c>
      <c r="L9383" s="55">
        <v>0</v>
      </c>
      <c r="M9383" s="56">
        <v>12441954.782353848</v>
      </c>
    </row>
    <row r="9384" spans="1:13" x14ac:dyDescent="0.4">
      <c r="A9384" s="51"/>
      <c r="B9384" s="52">
        <v>9366</v>
      </c>
      <c r="C9384" s="52">
        <v>0</v>
      </c>
      <c r="D9384" s="52">
        <v>0</v>
      </c>
      <c r="E9384" s="52">
        <v>0</v>
      </c>
      <c r="F9384" s="52">
        <v>0</v>
      </c>
      <c r="G9384" s="52">
        <v>0</v>
      </c>
      <c r="H9384" s="52">
        <v>0</v>
      </c>
      <c r="I9384" s="52">
        <v>0</v>
      </c>
      <c r="J9384" s="52">
        <v>0</v>
      </c>
      <c r="K9384" s="52">
        <v>0</v>
      </c>
      <c r="L9384" s="52">
        <v>6061337.4024412129</v>
      </c>
      <c r="M9384" s="53">
        <v>6061337.4024412129</v>
      </c>
    </row>
    <row r="9385" spans="1:13" x14ac:dyDescent="0.4">
      <c r="A9385" s="54"/>
      <c r="B9385" s="55">
        <v>9367</v>
      </c>
      <c r="C9385" s="55">
        <v>0</v>
      </c>
      <c r="D9385" s="55">
        <v>0</v>
      </c>
      <c r="E9385" s="55">
        <v>0</v>
      </c>
      <c r="F9385" s="55">
        <v>0</v>
      </c>
      <c r="G9385" s="55">
        <v>0</v>
      </c>
      <c r="H9385" s="55">
        <v>0</v>
      </c>
      <c r="I9385" s="55">
        <v>0</v>
      </c>
      <c r="J9385" s="55">
        <v>8403154.4580055568</v>
      </c>
      <c r="K9385" s="55">
        <v>0</v>
      </c>
      <c r="L9385" s="55">
        <v>0</v>
      </c>
      <c r="M9385" s="56">
        <v>0</v>
      </c>
    </row>
    <row r="9386" spans="1:13" x14ac:dyDescent="0.4">
      <c r="A9386" s="51"/>
      <c r="B9386" s="52">
        <v>9368</v>
      </c>
      <c r="C9386" s="52">
        <v>0</v>
      </c>
      <c r="D9386" s="52">
        <v>0</v>
      </c>
      <c r="E9386" s="52">
        <v>0</v>
      </c>
      <c r="F9386" s="52">
        <v>0</v>
      </c>
      <c r="G9386" s="52">
        <v>0</v>
      </c>
      <c r="H9386" s="52">
        <v>0</v>
      </c>
      <c r="I9386" s="52">
        <v>0</v>
      </c>
      <c r="J9386" s="52">
        <v>0</v>
      </c>
      <c r="K9386" s="52">
        <v>0</v>
      </c>
      <c r="L9386" s="52">
        <v>0</v>
      </c>
      <c r="M9386" s="53">
        <v>0</v>
      </c>
    </row>
    <row r="9387" spans="1:13" x14ac:dyDescent="0.4">
      <c r="A9387" s="54"/>
      <c r="B9387" s="55">
        <v>9369</v>
      </c>
      <c r="C9387" s="55">
        <v>0</v>
      </c>
      <c r="D9387" s="55">
        <v>0</v>
      </c>
      <c r="E9387" s="55">
        <v>0</v>
      </c>
      <c r="F9387" s="55">
        <v>0</v>
      </c>
      <c r="G9387" s="55">
        <v>0</v>
      </c>
      <c r="H9387" s="55">
        <v>0</v>
      </c>
      <c r="I9387" s="55">
        <v>0</v>
      </c>
      <c r="J9387" s="55">
        <v>0</v>
      </c>
      <c r="K9387" s="55">
        <v>0</v>
      </c>
      <c r="L9387" s="55">
        <v>0</v>
      </c>
      <c r="M9387" s="56">
        <v>0</v>
      </c>
    </row>
    <row r="9388" spans="1:13" x14ac:dyDescent="0.4">
      <c r="A9388" s="51"/>
      <c r="B9388" s="52">
        <v>9370</v>
      </c>
      <c r="C9388" s="52">
        <v>126435015.41677821</v>
      </c>
      <c r="D9388" s="52">
        <v>0</v>
      </c>
      <c r="E9388" s="52">
        <v>10019900.933775082</v>
      </c>
      <c r="F9388" s="52">
        <v>10453933.695822876</v>
      </c>
      <c r="G9388" s="52">
        <v>38314782.841069996</v>
      </c>
      <c r="H9388" s="52">
        <v>0</v>
      </c>
      <c r="I9388" s="52">
        <v>0</v>
      </c>
      <c r="J9388" s="52">
        <v>7178093.5846126806</v>
      </c>
      <c r="K9388" s="52">
        <v>0</v>
      </c>
      <c r="L9388" s="52">
        <v>5805141.5193855958</v>
      </c>
      <c r="M9388" s="53">
        <v>198338434.24669349</v>
      </c>
    </row>
    <row r="9389" spans="1:13" x14ac:dyDescent="0.4">
      <c r="A9389" s="54"/>
      <c r="B9389" s="55">
        <v>9371</v>
      </c>
      <c r="C9389" s="55">
        <v>0</v>
      </c>
      <c r="D9389" s="55">
        <v>0</v>
      </c>
      <c r="E9389" s="55">
        <v>0</v>
      </c>
      <c r="F9389" s="55">
        <v>0</v>
      </c>
      <c r="G9389" s="55">
        <v>0</v>
      </c>
      <c r="H9389" s="55">
        <v>0</v>
      </c>
      <c r="I9389" s="55">
        <v>0</v>
      </c>
      <c r="J9389" s="55">
        <v>0</v>
      </c>
      <c r="K9389" s="55">
        <v>0</v>
      </c>
      <c r="L9389" s="55">
        <v>0</v>
      </c>
      <c r="M9389" s="56">
        <v>0</v>
      </c>
    </row>
    <row r="9390" spans="1:13" x14ac:dyDescent="0.4">
      <c r="A9390" s="51"/>
      <c r="B9390" s="52">
        <v>9372</v>
      </c>
      <c r="C9390" s="52">
        <v>0</v>
      </c>
      <c r="D9390" s="52">
        <v>0</v>
      </c>
      <c r="E9390" s="52">
        <v>0</v>
      </c>
      <c r="F9390" s="52">
        <v>0</v>
      </c>
      <c r="G9390" s="52">
        <v>0</v>
      </c>
      <c r="H9390" s="52">
        <v>0</v>
      </c>
      <c r="I9390" s="52">
        <v>0</v>
      </c>
      <c r="J9390" s="52">
        <v>0</v>
      </c>
      <c r="K9390" s="52">
        <v>0</v>
      </c>
      <c r="L9390" s="52">
        <v>0</v>
      </c>
      <c r="M9390" s="53">
        <v>0</v>
      </c>
    </row>
    <row r="9391" spans="1:13" x14ac:dyDescent="0.4">
      <c r="A9391" s="54"/>
      <c r="B9391" s="55">
        <v>9373</v>
      </c>
      <c r="C9391" s="55">
        <v>0</v>
      </c>
      <c r="D9391" s="55">
        <v>0</v>
      </c>
      <c r="E9391" s="55">
        <v>0</v>
      </c>
      <c r="F9391" s="55">
        <v>0</v>
      </c>
      <c r="G9391" s="55">
        <v>0</v>
      </c>
      <c r="H9391" s="55">
        <v>0</v>
      </c>
      <c r="I9391" s="55">
        <v>0</v>
      </c>
      <c r="J9391" s="55">
        <v>0</v>
      </c>
      <c r="K9391" s="55">
        <v>0</v>
      </c>
      <c r="L9391" s="55">
        <v>0</v>
      </c>
      <c r="M9391" s="56">
        <v>0</v>
      </c>
    </row>
    <row r="9392" spans="1:13" x14ac:dyDescent="0.4">
      <c r="A9392" s="51"/>
      <c r="B9392" s="52">
        <v>9374</v>
      </c>
      <c r="C9392" s="52">
        <v>0</v>
      </c>
      <c r="D9392" s="52">
        <v>0</v>
      </c>
      <c r="E9392" s="52">
        <v>0</v>
      </c>
      <c r="F9392" s="52">
        <v>0</v>
      </c>
      <c r="G9392" s="52">
        <v>0</v>
      </c>
      <c r="H9392" s="52">
        <v>0</v>
      </c>
      <c r="I9392" s="52">
        <v>0</v>
      </c>
      <c r="J9392" s="52">
        <v>0</v>
      </c>
      <c r="K9392" s="52">
        <v>0</v>
      </c>
      <c r="L9392" s="52">
        <v>0</v>
      </c>
      <c r="M9392" s="53">
        <v>0</v>
      </c>
    </row>
    <row r="9393" spans="1:13" x14ac:dyDescent="0.4">
      <c r="A9393" s="54"/>
      <c r="B9393" s="55">
        <v>9375</v>
      </c>
      <c r="C9393" s="55">
        <v>0</v>
      </c>
      <c r="D9393" s="55">
        <v>6916307.6033406891</v>
      </c>
      <c r="E9393" s="55">
        <v>0</v>
      </c>
      <c r="F9393" s="55">
        <v>0</v>
      </c>
      <c r="G9393" s="55">
        <v>0</v>
      </c>
      <c r="H9393" s="55">
        <v>0</v>
      </c>
      <c r="I9393" s="55">
        <v>0</v>
      </c>
      <c r="J9393" s="55">
        <v>0</v>
      </c>
      <c r="K9393" s="55">
        <v>11198510.486857776</v>
      </c>
      <c r="L9393" s="55">
        <v>0</v>
      </c>
      <c r="M9393" s="56">
        <v>18114818.090198465</v>
      </c>
    </row>
    <row r="9394" spans="1:13" x14ac:dyDescent="0.4">
      <c r="A9394" s="51"/>
      <c r="B9394" s="52">
        <v>9376</v>
      </c>
      <c r="C9394" s="52">
        <v>7759676.4365562228</v>
      </c>
      <c r="D9394" s="52">
        <v>0</v>
      </c>
      <c r="E9394" s="52">
        <v>0</v>
      </c>
      <c r="F9394" s="52">
        <v>0</v>
      </c>
      <c r="G9394" s="52">
        <v>0</v>
      </c>
      <c r="H9394" s="52">
        <v>5755980.052093369</v>
      </c>
      <c r="I9394" s="52">
        <v>0</v>
      </c>
      <c r="J9394" s="52">
        <v>0</v>
      </c>
      <c r="K9394" s="52">
        <v>0</v>
      </c>
      <c r="L9394" s="52">
        <v>0</v>
      </c>
      <c r="M9394" s="53">
        <v>13515656.488649592</v>
      </c>
    </row>
    <row r="9395" spans="1:13" x14ac:dyDescent="0.4">
      <c r="A9395" s="54"/>
      <c r="B9395" s="55">
        <v>9377</v>
      </c>
      <c r="C9395" s="55">
        <v>0</v>
      </c>
      <c r="D9395" s="55">
        <v>0</v>
      </c>
      <c r="E9395" s="55">
        <v>0</v>
      </c>
      <c r="F9395" s="55">
        <v>0</v>
      </c>
      <c r="G9395" s="55">
        <v>0</v>
      </c>
      <c r="H9395" s="55">
        <v>0</v>
      </c>
      <c r="I9395" s="55">
        <v>0</v>
      </c>
      <c r="J9395" s="55">
        <v>0</v>
      </c>
      <c r="K9395" s="55">
        <v>0</v>
      </c>
      <c r="L9395" s="55">
        <v>0</v>
      </c>
      <c r="M9395" s="56">
        <v>0</v>
      </c>
    </row>
    <row r="9396" spans="1:13" x14ac:dyDescent="0.4">
      <c r="A9396" s="51"/>
      <c r="B9396" s="52">
        <v>9378</v>
      </c>
      <c r="C9396" s="52">
        <v>0</v>
      </c>
      <c r="D9396" s="52">
        <v>6103534.9234004691</v>
      </c>
      <c r="E9396" s="52">
        <v>0</v>
      </c>
      <c r="F9396" s="52">
        <v>0</v>
      </c>
      <c r="G9396" s="52">
        <v>0</v>
      </c>
      <c r="H9396" s="52">
        <v>0</v>
      </c>
      <c r="I9396" s="52">
        <v>0</v>
      </c>
      <c r="J9396" s="52">
        <v>0</v>
      </c>
      <c r="K9396" s="52">
        <v>0</v>
      </c>
      <c r="L9396" s="52">
        <v>0</v>
      </c>
      <c r="M9396" s="53">
        <v>6103534.9234004691</v>
      </c>
    </row>
    <row r="9397" spans="1:13" x14ac:dyDescent="0.4">
      <c r="A9397" s="54"/>
      <c r="B9397" s="55">
        <v>9379</v>
      </c>
      <c r="C9397" s="55">
        <v>0</v>
      </c>
      <c r="D9397" s="55">
        <v>9143206.9000680968</v>
      </c>
      <c r="E9397" s="55">
        <v>5793162.1443179622</v>
      </c>
      <c r="F9397" s="55">
        <v>0</v>
      </c>
      <c r="G9397" s="55">
        <v>0</v>
      </c>
      <c r="H9397" s="55">
        <v>0</v>
      </c>
      <c r="I9397" s="55">
        <v>0</v>
      </c>
      <c r="J9397" s="55">
        <v>0</v>
      </c>
      <c r="K9397" s="55">
        <v>0</v>
      </c>
      <c r="L9397" s="55">
        <v>0</v>
      </c>
      <c r="M9397" s="56">
        <v>14936369.044386061</v>
      </c>
    </row>
    <row r="9398" spans="1:13" x14ac:dyDescent="0.4">
      <c r="A9398" s="51"/>
      <c r="B9398" s="52">
        <v>9380</v>
      </c>
      <c r="C9398" s="52">
        <v>0</v>
      </c>
      <c r="D9398" s="52">
        <v>0</v>
      </c>
      <c r="E9398" s="52">
        <v>0</v>
      </c>
      <c r="F9398" s="52">
        <v>0</v>
      </c>
      <c r="G9398" s="52">
        <v>0</v>
      </c>
      <c r="H9398" s="52">
        <v>6335019.8030448826</v>
      </c>
      <c r="I9398" s="52">
        <v>0</v>
      </c>
      <c r="J9398" s="52">
        <v>0</v>
      </c>
      <c r="K9398" s="52">
        <v>0</v>
      </c>
      <c r="L9398" s="52">
        <v>0</v>
      </c>
      <c r="M9398" s="53">
        <v>6335019.8030448826</v>
      </c>
    </row>
    <row r="9399" spans="1:13" x14ac:dyDescent="0.4">
      <c r="A9399" s="54"/>
      <c r="B9399" s="55">
        <v>9381</v>
      </c>
      <c r="C9399" s="55">
        <v>0</v>
      </c>
      <c r="D9399" s="55">
        <v>0</v>
      </c>
      <c r="E9399" s="55">
        <v>0</v>
      </c>
      <c r="F9399" s="55">
        <v>0</v>
      </c>
      <c r="G9399" s="55">
        <v>0</v>
      </c>
      <c r="H9399" s="55">
        <v>0</v>
      </c>
      <c r="I9399" s="55">
        <v>0</v>
      </c>
      <c r="J9399" s="55">
        <v>7309977.140663676</v>
      </c>
      <c r="K9399" s="55">
        <v>0</v>
      </c>
      <c r="L9399" s="55">
        <v>0</v>
      </c>
      <c r="M9399" s="56">
        <v>0</v>
      </c>
    </row>
    <row r="9400" spans="1:13" x14ac:dyDescent="0.4">
      <c r="A9400" s="51"/>
      <c r="B9400" s="52">
        <v>9382</v>
      </c>
      <c r="C9400" s="52">
        <v>0</v>
      </c>
      <c r="D9400" s="52">
        <v>0</v>
      </c>
      <c r="E9400" s="52">
        <v>0</v>
      </c>
      <c r="F9400" s="52">
        <v>0</v>
      </c>
      <c r="G9400" s="52">
        <v>0</v>
      </c>
      <c r="H9400" s="52">
        <v>0</v>
      </c>
      <c r="I9400" s="52">
        <v>0</v>
      </c>
      <c r="J9400" s="52">
        <v>0</v>
      </c>
      <c r="K9400" s="52">
        <v>0</v>
      </c>
      <c r="L9400" s="52">
        <v>0</v>
      </c>
      <c r="M9400" s="53">
        <v>0</v>
      </c>
    </row>
    <row r="9401" spans="1:13" x14ac:dyDescent="0.4">
      <c r="A9401" s="54"/>
      <c r="B9401" s="55">
        <v>9383</v>
      </c>
      <c r="C9401" s="55">
        <v>0</v>
      </c>
      <c r="D9401" s="55">
        <v>0</v>
      </c>
      <c r="E9401" s="55">
        <v>0</v>
      </c>
      <c r="F9401" s="55">
        <v>0</v>
      </c>
      <c r="G9401" s="55">
        <v>0</v>
      </c>
      <c r="H9401" s="55">
        <v>0</v>
      </c>
      <c r="I9401" s="55">
        <v>0</v>
      </c>
      <c r="J9401" s="55">
        <v>0</v>
      </c>
      <c r="K9401" s="55">
        <v>0</v>
      </c>
      <c r="L9401" s="55">
        <v>0</v>
      </c>
      <c r="M9401" s="56">
        <v>0</v>
      </c>
    </row>
    <row r="9402" spans="1:13" x14ac:dyDescent="0.4">
      <c r="A9402" s="51"/>
      <c r="B9402" s="52">
        <v>9384</v>
      </c>
      <c r="C9402" s="52">
        <v>0</v>
      </c>
      <c r="D9402" s="52">
        <v>0</v>
      </c>
      <c r="E9402" s="52">
        <v>0</v>
      </c>
      <c r="F9402" s="52">
        <v>0</v>
      </c>
      <c r="G9402" s="52">
        <v>0</v>
      </c>
      <c r="H9402" s="52">
        <v>5775852.9158106046</v>
      </c>
      <c r="I9402" s="52">
        <v>0</v>
      </c>
      <c r="J9402" s="52">
        <v>0</v>
      </c>
      <c r="K9402" s="52">
        <v>0</v>
      </c>
      <c r="L9402" s="52">
        <v>0</v>
      </c>
      <c r="M9402" s="53">
        <v>14639421.78803052</v>
      </c>
    </row>
    <row r="9403" spans="1:13" x14ac:dyDescent="0.4">
      <c r="A9403" s="54"/>
      <c r="B9403" s="55">
        <v>9385</v>
      </c>
      <c r="C9403" s="55">
        <v>0</v>
      </c>
      <c r="D9403" s="55">
        <v>0</v>
      </c>
      <c r="E9403" s="55">
        <v>17552783.128414147</v>
      </c>
      <c r="F9403" s="55">
        <v>0</v>
      </c>
      <c r="G9403" s="55">
        <v>0</v>
      </c>
      <c r="H9403" s="55">
        <v>6160061.5849696565</v>
      </c>
      <c r="I9403" s="55">
        <v>0</v>
      </c>
      <c r="J9403" s="55">
        <v>0</v>
      </c>
      <c r="K9403" s="55">
        <v>0</v>
      </c>
      <c r="L9403" s="55">
        <v>0</v>
      </c>
      <c r="M9403" s="56">
        <v>23712844.713383801</v>
      </c>
    </row>
    <row r="9404" spans="1:13" x14ac:dyDescent="0.4">
      <c r="A9404" s="51"/>
      <c r="B9404" s="52">
        <v>9386</v>
      </c>
      <c r="C9404" s="52">
        <v>0</v>
      </c>
      <c r="D9404" s="52">
        <v>0</v>
      </c>
      <c r="E9404" s="52">
        <v>0</v>
      </c>
      <c r="F9404" s="52">
        <v>9177945.3723135162</v>
      </c>
      <c r="G9404" s="52">
        <v>0</v>
      </c>
      <c r="H9404" s="52">
        <v>7479704.8286904413</v>
      </c>
      <c r="I9404" s="52">
        <v>0</v>
      </c>
      <c r="J9404" s="52">
        <v>0</v>
      </c>
      <c r="K9404" s="52">
        <v>6164225.6553795869</v>
      </c>
      <c r="L9404" s="52">
        <v>0</v>
      </c>
      <c r="M9404" s="53">
        <v>22821875.856383543</v>
      </c>
    </row>
    <row r="9405" spans="1:13" x14ac:dyDescent="0.4">
      <c r="A9405" s="54"/>
      <c r="B9405" s="55">
        <v>9387</v>
      </c>
      <c r="C9405" s="55">
        <v>0</v>
      </c>
      <c r="D9405" s="55">
        <v>0</v>
      </c>
      <c r="E9405" s="55">
        <v>0</v>
      </c>
      <c r="F9405" s="55">
        <v>0</v>
      </c>
      <c r="G9405" s="55">
        <v>0</v>
      </c>
      <c r="H9405" s="55">
        <v>0</v>
      </c>
      <c r="I9405" s="55">
        <v>0</v>
      </c>
      <c r="J9405" s="55">
        <v>0</v>
      </c>
      <c r="K9405" s="55">
        <v>0</v>
      </c>
      <c r="L9405" s="55">
        <v>0</v>
      </c>
      <c r="M9405" s="56">
        <v>0</v>
      </c>
    </row>
    <row r="9406" spans="1:13" x14ac:dyDescent="0.4">
      <c r="A9406" s="51"/>
      <c r="B9406" s="52">
        <v>9388</v>
      </c>
      <c r="C9406" s="52">
        <v>0</v>
      </c>
      <c r="D9406" s="52">
        <v>0</v>
      </c>
      <c r="E9406" s="52">
        <v>0</v>
      </c>
      <c r="F9406" s="52">
        <v>0</v>
      </c>
      <c r="G9406" s="52">
        <v>0</v>
      </c>
      <c r="H9406" s="52">
        <v>0</v>
      </c>
      <c r="I9406" s="52">
        <v>0</v>
      </c>
      <c r="J9406" s="52">
        <v>0</v>
      </c>
      <c r="K9406" s="52">
        <v>0</v>
      </c>
      <c r="L9406" s="52">
        <v>0</v>
      </c>
      <c r="M9406" s="53">
        <v>0</v>
      </c>
    </row>
    <row r="9407" spans="1:13" x14ac:dyDescent="0.4">
      <c r="A9407" s="54"/>
      <c r="B9407" s="55">
        <v>9389</v>
      </c>
      <c r="C9407" s="55">
        <v>0</v>
      </c>
      <c r="D9407" s="55">
        <v>0</v>
      </c>
      <c r="E9407" s="55">
        <v>0</v>
      </c>
      <c r="F9407" s="55">
        <v>0</v>
      </c>
      <c r="G9407" s="55">
        <v>0</v>
      </c>
      <c r="H9407" s="55">
        <v>0</v>
      </c>
      <c r="I9407" s="55">
        <v>0</v>
      </c>
      <c r="J9407" s="55">
        <v>0</v>
      </c>
      <c r="K9407" s="55">
        <v>0</v>
      </c>
      <c r="L9407" s="55">
        <v>8619869.4409023821</v>
      </c>
      <c r="M9407" s="56">
        <v>8619869.4409023821</v>
      </c>
    </row>
    <row r="9408" spans="1:13" x14ac:dyDescent="0.4">
      <c r="A9408" s="51"/>
      <c r="B9408" s="52">
        <v>9390</v>
      </c>
      <c r="C9408" s="52">
        <v>0</v>
      </c>
      <c r="D9408" s="52">
        <v>0</v>
      </c>
      <c r="E9408" s="52">
        <v>8814193.5989861786</v>
      </c>
      <c r="F9408" s="52">
        <v>0</v>
      </c>
      <c r="G9408" s="52">
        <v>6800410.8537017526</v>
      </c>
      <c r="H9408" s="52">
        <v>0</v>
      </c>
      <c r="I9408" s="52">
        <v>0</v>
      </c>
      <c r="J9408" s="52">
        <v>0</v>
      </c>
      <c r="K9408" s="52">
        <v>21679445.923995189</v>
      </c>
      <c r="L9408" s="52">
        <v>0</v>
      </c>
      <c r="M9408" s="53">
        <v>37294050.376683123</v>
      </c>
    </row>
    <row r="9409" spans="1:13" x14ac:dyDescent="0.4">
      <c r="A9409" s="54"/>
      <c r="B9409" s="55">
        <v>9391</v>
      </c>
      <c r="C9409" s="55">
        <v>0</v>
      </c>
      <c r="D9409" s="55">
        <v>0</v>
      </c>
      <c r="E9409" s="55">
        <v>0</v>
      </c>
      <c r="F9409" s="55">
        <v>0</v>
      </c>
      <c r="G9409" s="55">
        <v>0</v>
      </c>
      <c r="H9409" s="55">
        <v>0</v>
      </c>
      <c r="I9409" s="55">
        <v>0</v>
      </c>
      <c r="J9409" s="55">
        <v>0</v>
      </c>
      <c r="K9409" s="55">
        <v>0</v>
      </c>
      <c r="L9409" s="55">
        <v>0</v>
      </c>
      <c r="M9409" s="56">
        <v>0</v>
      </c>
    </row>
    <row r="9410" spans="1:13" x14ac:dyDescent="0.4">
      <c r="A9410" s="51"/>
      <c r="B9410" s="52">
        <v>9392</v>
      </c>
      <c r="C9410" s="52">
        <v>0</v>
      </c>
      <c r="D9410" s="52">
        <v>0</v>
      </c>
      <c r="E9410" s="52">
        <v>0</v>
      </c>
      <c r="F9410" s="52">
        <v>7102957.8562507704</v>
      </c>
      <c r="G9410" s="52">
        <v>34453129.333345242</v>
      </c>
      <c r="H9410" s="52">
        <v>0</v>
      </c>
      <c r="I9410" s="52">
        <v>0</v>
      </c>
      <c r="J9410" s="52">
        <v>0</v>
      </c>
      <c r="K9410" s="52">
        <v>86851420.588976383</v>
      </c>
      <c r="L9410" s="52">
        <v>0</v>
      </c>
      <c r="M9410" s="53">
        <v>128407507.7785724</v>
      </c>
    </row>
    <row r="9411" spans="1:13" x14ac:dyDescent="0.4">
      <c r="A9411" s="54"/>
      <c r="B9411" s="55">
        <v>9393</v>
      </c>
      <c r="C9411" s="55">
        <v>0</v>
      </c>
      <c r="D9411" s="55">
        <v>0</v>
      </c>
      <c r="E9411" s="55">
        <v>12918537.82828106</v>
      </c>
      <c r="F9411" s="55">
        <v>0</v>
      </c>
      <c r="G9411" s="55">
        <v>0</v>
      </c>
      <c r="H9411" s="55">
        <v>0</v>
      </c>
      <c r="I9411" s="55">
        <v>0</v>
      </c>
      <c r="J9411" s="55">
        <v>0</v>
      </c>
      <c r="K9411" s="55">
        <v>0</v>
      </c>
      <c r="L9411" s="55">
        <v>0</v>
      </c>
      <c r="M9411" s="56">
        <v>12918537.82828106</v>
      </c>
    </row>
    <row r="9412" spans="1:13" x14ac:dyDescent="0.4">
      <c r="A9412" s="51"/>
      <c r="B9412" s="52">
        <v>9394</v>
      </c>
      <c r="C9412" s="52">
        <v>0</v>
      </c>
      <c r="D9412" s="52">
        <v>0</v>
      </c>
      <c r="E9412" s="52">
        <v>0</v>
      </c>
      <c r="F9412" s="52">
        <v>15239528.107096234</v>
      </c>
      <c r="G9412" s="52">
        <v>0</v>
      </c>
      <c r="H9412" s="52">
        <v>8399365.8526006043</v>
      </c>
      <c r="I9412" s="52">
        <v>0</v>
      </c>
      <c r="J9412" s="52">
        <v>0</v>
      </c>
      <c r="K9412" s="52">
        <v>0</v>
      </c>
      <c r="L9412" s="52">
        <v>0</v>
      </c>
      <c r="M9412" s="53">
        <v>23638893.959696837</v>
      </c>
    </row>
    <row r="9413" spans="1:13" x14ac:dyDescent="0.4">
      <c r="A9413" s="54"/>
      <c r="B9413" s="55">
        <v>9395</v>
      </c>
      <c r="C9413" s="55">
        <v>14995285.278449038</v>
      </c>
      <c r="D9413" s="55">
        <v>0</v>
      </c>
      <c r="E9413" s="55">
        <v>0</v>
      </c>
      <c r="F9413" s="55">
        <v>0</v>
      </c>
      <c r="G9413" s="55">
        <v>12965883.863525126</v>
      </c>
      <c r="H9413" s="55">
        <v>0</v>
      </c>
      <c r="I9413" s="55">
        <v>0</v>
      </c>
      <c r="J9413" s="55">
        <v>0</v>
      </c>
      <c r="K9413" s="55">
        <v>0</v>
      </c>
      <c r="L9413" s="55">
        <v>0</v>
      </c>
      <c r="M9413" s="56">
        <v>27961169.14197417</v>
      </c>
    </row>
    <row r="9414" spans="1:13" x14ac:dyDescent="0.4">
      <c r="A9414" s="51"/>
      <c r="B9414" s="52">
        <v>9396</v>
      </c>
      <c r="C9414" s="52">
        <v>0</v>
      </c>
      <c r="D9414" s="52">
        <v>0</v>
      </c>
      <c r="E9414" s="52">
        <v>0</v>
      </c>
      <c r="F9414" s="52">
        <v>0</v>
      </c>
      <c r="G9414" s="52">
        <v>0</v>
      </c>
      <c r="H9414" s="52">
        <v>0</v>
      </c>
      <c r="I9414" s="52">
        <v>0</v>
      </c>
      <c r="J9414" s="52">
        <v>8035475.6253052996</v>
      </c>
      <c r="K9414" s="52">
        <v>0</v>
      </c>
      <c r="L9414" s="52">
        <v>0</v>
      </c>
      <c r="M9414" s="53">
        <v>0</v>
      </c>
    </row>
    <row r="9415" spans="1:13" x14ac:dyDescent="0.4">
      <c r="A9415" s="54"/>
      <c r="B9415" s="55">
        <v>9397</v>
      </c>
      <c r="C9415" s="55">
        <v>0</v>
      </c>
      <c r="D9415" s="55">
        <v>0</v>
      </c>
      <c r="E9415" s="55">
        <v>0</v>
      </c>
      <c r="F9415" s="55">
        <v>0</v>
      </c>
      <c r="G9415" s="55">
        <v>0</v>
      </c>
      <c r="H9415" s="55">
        <v>0</v>
      </c>
      <c r="I9415" s="55">
        <v>0</v>
      </c>
      <c r="J9415" s="55">
        <v>0</v>
      </c>
      <c r="K9415" s="55">
        <v>0</v>
      </c>
      <c r="L9415" s="55">
        <v>0</v>
      </c>
      <c r="M9415" s="56">
        <v>0</v>
      </c>
    </row>
    <row r="9416" spans="1:13" x14ac:dyDescent="0.4">
      <c r="A9416" s="51"/>
      <c r="B9416" s="52">
        <v>9398</v>
      </c>
      <c r="C9416" s="52">
        <v>0</v>
      </c>
      <c r="D9416" s="52">
        <v>0</v>
      </c>
      <c r="E9416" s="52">
        <v>7593310.2768743038</v>
      </c>
      <c r="F9416" s="52">
        <v>0</v>
      </c>
      <c r="G9416" s="52">
        <v>0</v>
      </c>
      <c r="H9416" s="52">
        <v>0</v>
      </c>
      <c r="I9416" s="52">
        <v>0</v>
      </c>
      <c r="J9416" s="52">
        <v>0</v>
      </c>
      <c r="K9416" s="52">
        <v>0</v>
      </c>
      <c r="L9416" s="52">
        <v>0</v>
      </c>
      <c r="M9416" s="53">
        <v>7593310.2768743038</v>
      </c>
    </row>
    <row r="9417" spans="1:13" x14ac:dyDescent="0.4">
      <c r="A9417" s="54"/>
      <c r="B9417" s="55">
        <v>9399</v>
      </c>
      <c r="C9417" s="55">
        <v>0</v>
      </c>
      <c r="D9417" s="55">
        <v>0</v>
      </c>
      <c r="E9417" s="55">
        <v>0</v>
      </c>
      <c r="F9417" s="55">
        <v>0</v>
      </c>
      <c r="G9417" s="55">
        <v>0</v>
      </c>
      <c r="H9417" s="55">
        <v>0</v>
      </c>
      <c r="I9417" s="55">
        <v>0</v>
      </c>
      <c r="J9417" s="55">
        <v>0</v>
      </c>
      <c r="K9417" s="55">
        <v>0</v>
      </c>
      <c r="L9417" s="55">
        <v>0</v>
      </c>
      <c r="M9417" s="56">
        <v>0</v>
      </c>
    </row>
    <row r="9418" spans="1:13" x14ac:dyDescent="0.4">
      <c r="A9418" s="51"/>
      <c r="B9418" s="52">
        <v>9400</v>
      </c>
      <c r="C9418" s="52">
        <v>0</v>
      </c>
      <c r="D9418" s="52">
        <v>0</v>
      </c>
      <c r="E9418" s="52">
        <v>0</v>
      </c>
      <c r="F9418" s="52">
        <v>0</v>
      </c>
      <c r="G9418" s="52">
        <v>652461358.22857881</v>
      </c>
      <c r="H9418" s="52">
        <v>0</v>
      </c>
      <c r="I9418" s="52">
        <v>0</v>
      </c>
      <c r="J9418" s="52">
        <v>0</v>
      </c>
      <c r="K9418" s="52">
        <v>0</v>
      </c>
      <c r="L9418" s="52">
        <v>0</v>
      </c>
      <c r="M9418" s="53">
        <v>652461358.22857881</v>
      </c>
    </row>
    <row r="9419" spans="1:13" x14ac:dyDescent="0.4">
      <c r="A9419" s="54"/>
      <c r="B9419" s="55">
        <v>9401</v>
      </c>
      <c r="C9419" s="55">
        <v>0</v>
      </c>
      <c r="D9419" s="55">
        <v>0</v>
      </c>
      <c r="E9419" s="55">
        <v>0</v>
      </c>
      <c r="F9419" s="55">
        <v>6669702.9656018447</v>
      </c>
      <c r="G9419" s="55">
        <v>0</v>
      </c>
      <c r="H9419" s="55">
        <v>0</v>
      </c>
      <c r="I9419" s="55">
        <v>0</v>
      </c>
      <c r="J9419" s="55">
        <v>13231989.374436572</v>
      </c>
      <c r="K9419" s="55">
        <v>0</v>
      </c>
      <c r="L9419" s="55">
        <v>0</v>
      </c>
      <c r="M9419" s="56">
        <v>6669702.9656018447</v>
      </c>
    </row>
    <row r="9420" spans="1:13" x14ac:dyDescent="0.4">
      <c r="A9420" s="51"/>
      <c r="B9420" s="52">
        <v>9402</v>
      </c>
      <c r="C9420" s="52">
        <v>5796713.0283026174</v>
      </c>
      <c r="D9420" s="52">
        <v>0</v>
      </c>
      <c r="E9420" s="52">
        <v>0</v>
      </c>
      <c r="F9420" s="52">
        <v>0</v>
      </c>
      <c r="G9420" s="52">
        <v>0</v>
      </c>
      <c r="H9420" s="52">
        <v>51336454.004438162</v>
      </c>
      <c r="I9420" s="52">
        <v>0</v>
      </c>
      <c r="J9420" s="52">
        <v>0</v>
      </c>
      <c r="K9420" s="52">
        <v>0</v>
      </c>
      <c r="L9420" s="52">
        <v>0</v>
      </c>
      <c r="M9420" s="53">
        <v>57133167.032740779</v>
      </c>
    </row>
    <row r="9421" spans="1:13" x14ac:dyDescent="0.4">
      <c r="A9421" s="54"/>
      <c r="B9421" s="55">
        <v>9403</v>
      </c>
      <c r="C9421" s="55">
        <v>0</v>
      </c>
      <c r="D9421" s="55">
        <v>0</v>
      </c>
      <c r="E9421" s="55">
        <v>0</v>
      </c>
      <c r="F9421" s="55">
        <v>0</v>
      </c>
      <c r="G9421" s="55">
        <v>0</v>
      </c>
      <c r="H9421" s="55">
        <v>0</v>
      </c>
      <c r="I9421" s="55">
        <v>0</v>
      </c>
      <c r="J9421" s="55">
        <v>0</v>
      </c>
      <c r="K9421" s="55">
        <v>0</v>
      </c>
      <c r="L9421" s="55">
        <v>24121810.389870025</v>
      </c>
      <c r="M9421" s="56">
        <v>24121810.389870025</v>
      </c>
    </row>
    <row r="9422" spans="1:13" x14ac:dyDescent="0.4">
      <c r="A9422" s="51"/>
      <c r="B9422" s="52">
        <v>9404</v>
      </c>
      <c r="C9422" s="52">
        <v>0</v>
      </c>
      <c r="D9422" s="52">
        <v>0</v>
      </c>
      <c r="E9422" s="52">
        <v>0</v>
      </c>
      <c r="F9422" s="52">
        <v>0</v>
      </c>
      <c r="G9422" s="52">
        <v>0</v>
      </c>
      <c r="H9422" s="52">
        <v>0</v>
      </c>
      <c r="I9422" s="52">
        <v>0</v>
      </c>
      <c r="J9422" s="52">
        <v>0</v>
      </c>
      <c r="K9422" s="52">
        <v>0</v>
      </c>
      <c r="L9422" s="52">
        <v>0</v>
      </c>
      <c r="M9422" s="53">
        <v>0</v>
      </c>
    </row>
    <row r="9423" spans="1:13" x14ac:dyDescent="0.4">
      <c r="A9423" s="54"/>
      <c r="B9423" s="55">
        <v>9405</v>
      </c>
      <c r="C9423" s="55">
        <v>5859402.7462500893</v>
      </c>
      <c r="D9423" s="55">
        <v>0</v>
      </c>
      <c r="E9423" s="55">
        <v>0</v>
      </c>
      <c r="F9423" s="55">
        <v>7684796.4836622588</v>
      </c>
      <c r="G9423" s="55">
        <v>0</v>
      </c>
      <c r="H9423" s="55">
        <v>0</v>
      </c>
      <c r="I9423" s="55">
        <v>0</v>
      </c>
      <c r="J9423" s="55">
        <v>0</v>
      </c>
      <c r="K9423" s="55">
        <v>0</v>
      </c>
      <c r="L9423" s="55">
        <v>0</v>
      </c>
      <c r="M9423" s="56">
        <v>13544199.229912348</v>
      </c>
    </row>
    <row r="9424" spans="1:13" x14ac:dyDescent="0.4">
      <c r="A9424" s="51"/>
      <c r="B9424" s="52">
        <v>9406</v>
      </c>
      <c r="C9424" s="52">
        <v>0</v>
      </c>
      <c r="D9424" s="52">
        <v>0</v>
      </c>
      <c r="E9424" s="52">
        <v>0</v>
      </c>
      <c r="F9424" s="52">
        <v>0</v>
      </c>
      <c r="G9424" s="52">
        <v>0</v>
      </c>
      <c r="H9424" s="52">
        <v>0</v>
      </c>
      <c r="I9424" s="52">
        <v>0</v>
      </c>
      <c r="J9424" s="52">
        <v>0</v>
      </c>
      <c r="K9424" s="52">
        <v>0</v>
      </c>
      <c r="L9424" s="52">
        <v>5746071.5636051754</v>
      </c>
      <c r="M9424" s="53">
        <v>5746071.5636051754</v>
      </c>
    </row>
    <row r="9425" spans="1:13" x14ac:dyDescent="0.4">
      <c r="A9425" s="54"/>
      <c r="B9425" s="55">
        <v>9407</v>
      </c>
      <c r="C9425" s="55">
        <v>0</v>
      </c>
      <c r="D9425" s="55">
        <v>0</v>
      </c>
      <c r="E9425" s="55">
        <v>0</v>
      </c>
      <c r="F9425" s="55">
        <v>0</v>
      </c>
      <c r="G9425" s="55">
        <v>0</v>
      </c>
      <c r="H9425" s="55">
        <v>6658262.0038790628</v>
      </c>
      <c r="I9425" s="55">
        <v>5911548.6277417066</v>
      </c>
      <c r="J9425" s="55">
        <v>0</v>
      </c>
      <c r="K9425" s="55">
        <v>0</v>
      </c>
      <c r="L9425" s="55">
        <v>19755410.927679427</v>
      </c>
      <c r="M9425" s="56">
        <v>32325221.559300195</v>
      </c>
    </row>
    <row r="9426" spans="1:13" x14ac:dyDescent="0.4">
      <c r="A9426" s="51"/>
      <c r="B9426" s="52">
        <v>9408</v>
      </c>
      <c r="C9426" s="52">
        <v>0</v>
      </c>
      <c r="D9426" s="52">
        <v>0</v>
      </c>
      <c r="E9426" s="52">
        <v>0</v>
      </c>
      <c r="F9426" s="52">
        <v>5819444.3162325509</v>
      </c>
      <c r="G9426" s="52">
        <v>0</v>
      </c>
      <c r="H9426" s="52">
        <v>0</v>
      </c>
      <c r="I9426" s="52">
        <v>0</v>
      </c>
      <c r="J9426" s="52">
        <v>0</v>
      </c>
      <c r="K9426" s="52">
        <v>0</v>
      </c>
      <c r="L9426" s="52">
        <v>0</v>
      </c>
      <c r="M9426" s="53">
        <v>5819444.3162325509</v>
      </c>
    </row>
    <row r="9427" spans="1:13" x14ac:dyDescent="0.4">
      <c r="A9427" s="54"/>
      <c r="B9427" s="55">
        <v>9409</v>
      </c>
      <c r="C9427" s="55">
        <v>0</v>
      </c>
      <c r="D9427" s="55">
        <v>0</v>
      </c>
      <c r="E9427" s="55">
        <v>0</v>
      </c>
      <c r="F9427" s="55">
        <v>0</v>
      </c>
      <c r="G9427" s="55">
        <v>0</v>
      </c>
      <c r="H9427" s="55">
        <v>0</v>
      </c>
      <c r="I9427" s="55">
        <v>0</v>
      </c>
      <c r="J9427" s="55">
        <v>0</v>
      </c>
      <c r="K9427" s="55">
        <v>0</v>
      </c>
      <c r="L9427" s="55">
        <v>0</v>
      </c>
      <c r="M9427" s="56">
        <v>0</v>
      </c>
    </row>
    <row r="9428" spans="1:13" x14ac:dyDescent="0.4">
      <c r="A9428" s="51"/>
      <c r="B9428" s="52">
        <v>9410</v>
      </c>
      <c r="C9428" s="52">
        <v>0</v>
      </c>
      <c r="D9428" s="52">
        <v>0</v>
      </c>
      <c r="E9428" s="52">
        <v>0</v>
      </c>
      <c r="F9428" s="52">
        <v>0</v>
      </c>
      <c r="G9428" s="52">
        <v>0</v>
      </c>
      <c r="H9428" s="52">
        <v>14082179.848719034</v>
      </c>
      <c r="I9428" s="52">
        <v>0</v>
      </c>
      <c r="J9428" s="52">
        <v>0</v>
      </c>
      <c r="K9428" s="52">
        <v>0</v>
      </c>
      <c r="L9428" s="52">
        <v>0</v>
      </c>
      <c r="M9428" s="53">
        <v>14082179.848719034</v>
      </c>
    </row>
    <row r="9429" spans="1:13" x14ac:dyDescent="0.4">
      <c r="A9429" s="54"/>
      <c r="B9429" s="55">
        <v>9411</v>
      </c>
      <c r="C9429" s="55">
        <v>0</v>
      </c>
      <c r="D9429" s="55">
        <v>0</v>
      </c>
      <c r="E9429" s="55">
        <v>0</v>
      </c>
      <c r="F9429" s="55">
        <v>0</v>
      </c>
      <c r="G9429" s="55">
        <v>0</v>
      </c>
      <c r="H9429" s="55">
        <v>0</v>
      </c>
      <c r="I9429" s="55">
        <v>8634684.8623182978</v>
      </c>
      <c r="J9429" s="55">
        <v>0</v>
      </c>
      <c r="K9429" s="55">
        <v>0</v>
      </c>
      <c r="L9429" s="55">
        <v>0</v>
      </c>
      <c r="M9429" s="56">
        <v>8634684.8623182978</v>
      </c>
    </row>
    <row r="9430" spans="1:13" x14ac:dyDescent="0.4">
      <c r="A9430" s="51"/>
      <c r="B9430" s="52">
        <v>9412</v>
      </c>
      <c r="C9430" s="52">
        <v>0</v>
      </c>
      <c r="D9430" s="52">
        <v>1077983568.7446499</v>
      </c>
      <c r="E9430" s="52">
        <v>0</v>
      </c>
      <c r="F9430" s="52">
        <v>0</v>
      </c>
      <c r="G9430" s="52">
        <v>0</v>
      </c>
      <c r="H9430" s="52">
        <v>6059911.3516588332</v>
      </c>
      <c r="I9430" s="52">
        <v>13764194.285374042</v>
      </c>
      <c r="J9430" s="52">
        <v>0</v>
      </c>
      <c r="K9430" s="52">
        <v>0</v>
      </c>
      <c r="L9430" s="52">
        <v>0</v>
      </c>
      <c r="M9430" s="53">
        <v>1097807674.3816826</v>
      </c>
    </row>
    <row r="9431" spans="1:13" x14ac:dyDescent="0.4">
      <c r="A9431" s="54"/>
      <c r="B9431" s="55">
        <v>9413</v>
      </c>
      <c r="C9431" s="55">
        <v>0</v>
      </c>
      <c r="D9431" s="55">
        <v>0</v>
      </c>
      <c r="E9431" s="55">
        <v>0</v>
      </c>
      <c r="F9431" s="55">
        <v>0</v>
      </c>
      <c r="G9431" s="55">
        <v>31864379.256087743</v>
      </c>
      <c r="H9431" s="55">
        <v>0</v>
      </c>
      <c r="I9431" s="55">
        <v>0</v>
      </c>
      <c r="J9431" s="55">
        <v>0</v>
      </c>
      <c r="K9431" s="55">
        <v>0</v>
      </c>
      <c r="L9431" s="55">
        <v>0</v>
      </c>
      <c r="M9431" s="56">
        <v>31864379.256087743</v>
      </c>
    </row>
    <row r="9432" spans="1:13" x14ac:dyDescent="0.4">
      <c r="A9432" s="51"/>
      <c r="B9432" s="52">
        <v>9414</v>
      </c>
      <c r="C9432" s="52">
        <v>0</v>
      </c>
      <c r="D9432" s="52">
        <v>0</v>
      </c>
      <c r="E9432" s="52">
        <v>0</v>
      </c>
      <c r="F9432" s="52">
        <v>0</v>
      </c>
      <c r="G9432" s="52">
        <v>0</v>
      </c>
      <c r="H9432" s="52">
        <v>0</v>
      </c>
      <c r="I9432" s="52">
        <v>0</v>
      </c>
      <c r="J9432" s="52">
        <v>14069527.791171871</v>
      </c>
      <c r="K9432" s="52">
        <v>0</v>
      </c>
      <c r="L9432" s="52">
        <v>0</v>
      </c>
      <c r="M9432" s="53">
        <v>0</v>
      </c>
    </row>
    <row r="9433" spans="1:13" x14ac:dyDescent="0.4">
      <c r="A9433" s="54"/>
      <c r="B9433" s="55">
        <v>9415</v>
      </c>
      <c r="C9433" s="55">
        <v>0</v>
      </c>
      <c r="D9433" s="55">
        <v>0</v>
      </c>
      <c r="E9433" s="55">
        <v>0</v>
      </c>
      <c r="F9433" s="55">
        <v>0</v>
      </c>
      <c r="G9433" s="55">
        <v>6445739.7184080649</v>
      </c>
      <c r="H9433" s="55">
        <v>0</v>
      </c>
      <c r="I9433" s="55">
        <v>0</v>
      </c>
      <c r="J9433" s="55">
        <v>0</v>
      </c>
      <c r="K9433" s="55">
        <v>0</v>
      </c>
      <c r="L9433" s="55">
        <v>0</v>
      </c>
      <c r="M9433" s="56">
        <v>6445739.7184080649</v>
      </c>
    </row>
    <row r="9434" spans="1:13" x14ac:dyDescent="0.4">
      <c r="A9434" s="51"/>
      <c r="B9434" s="52">
        <v>9416</v>
      </c>
      <c r="C9434" s="52">
        <v>0</v>
      </c>
      <c r="D9434" s="52">
        <v>0</v>
      </c>
      <c r="E9434" s="52">
        <v>0</v>
      </c>
      <c r="F9434" s="52">
        <v>9835946.977692768</v>
      </c>
      <c r="G9434" s="52">
        <v>0</v>
      </c>
      <c r="H9434" s="52">
        <v>0</v>
      </c>
      <c r="I9434" s="52">
        <v>10295441.86323192</v>
      </c>
      <c r="J9434" s="52">
        <v>0</v>
      </c>
      <c r="K9434" s="52">
        <v>0</v>
      </c>
      <c r="L9434" s="52">
        <v>0</v>
      </c>
      <c r="M9434" s="53">
        <v>20131388.840924688</v>
      </c>
    </row>
    <row r="9435" spans="1:13" x14ac:dyDescent="0.4">
      <c r="A9435" s="54"/>
      <c r="B9435" s="55">
        <v>9417</v>
      </c>
      <c r="C9435" s="55">
        <v>0</v>
      </c>
      <c r="D9435" s="55">
        <v>16538639.456493041</v>
      </c>
      <c r="E9435" s="55">
        <v>0</v>
      </c>
      <c r="F9435" s="55">
        <v>107024427.98742294</v>
      </c>
      <c r="G9435" s="55">
        <v>0</v>
      </c>
      <c r="H9435" s="55">
        <v>6335501.0326032378</v>
      </c>
      <c r="I9435" s="55">
        <v>0</v>
      </c>
      <c r="J9435" s="55">
        <v>0</v>
      </c>
      <c r="K9435" s="55">
        <v>5759407.5678354651</v>
      </c>
      <c r="L9435" s="55">
        <v>0</v>
      </c>
      <c r="M9435" s="56">
        <v>135657976.04435468</v>
      </c>
    </row>
    <row r="9436" spans="1:13" x14ac:dyDescent="0.4">
      <c r="A9436" s="51"/>
      <c r="B9436" s="52">
        <v>9418</v>
      </c>
      <c r="C9436" s="52">
        <v>0</v>
      </c>
      <c r="D9436" s="52">
        <v>0</v>
      </c>
      <c r="E9436" s="52">
        <v>0</v>
      </c>
      <c r="F9436" s="52">
        <v>0</v>
      </c>
      <c r="G9436" s="52">
        <v>0</v>
      </c>
      <c r="H9436" s="52">
        <v>0</v>
      </c>
      <c r="I9436" s="52">
        <v>0</v>
      </c>
      <c r="J9436" s="52">
        <v>0</v>
      </c>
      <c r="K9436" s="52">
        <v>0</v>
      </c>
      <c r="L9436" s="52">
        <v>0</v>
      </c>
      <c r="M9436" s="53">
        <v>0</v>
      </c>
    </row>
    <row r="9437" spans="1:13" x14ac:dyDescent="0.4">
      <c r="A9437" s="54"/>
      <c r="B9437" s="55">
        <v>9419</v>
      </c>
      <c r="C9437" s="55">
        <v>0</v>
      </c>
      <c r="D9437" s="55">
        <v>0</v>
      </c>
      <c r="E9437" s="55">
        <v>0</v>
      </c>
      <c r="F9437" s="55">
        <v>0</v>
      </c>
      <c r="G9437" s="55">
        <v>0</v>
      </c>
      <c r="H9437" s="55">
        <v>0</v>
      </c>
      <c r="I9437" s="55">
        <v>0</v>
      </c>
      <c r="J9437" s="55">
        <v>0</v>
      </c>
      <c r="K9437" s="55">
        <v>0</v>
      </c>
      <c r="L9437" s="55">
        <v>0</v>
      </c>
      <c r="M9437" s="56">
        <v>0</v>
      </c>
    </row>
    <row r="9438" spans="1:13" x14ac:dyDescent="0.4">
      <c r="A9438" s="51"/>
      <c r="B9438" s="52">
        <v>9420</v>
      </c>
      <c r="C9438" s="52">
        <v>0</v>
      </c>
      <c r="D9438" s="52">
        <v>0</v>
      </c>
      <c r="E9438" s="52">
        <v>0</v>
      </c>
      <c r="F9438" s="52">
        <v>0</v>
      </c>
      <c r="G9438" s="52">
        <v>0</v>
      </c>
      <c r="H9438" s="52">
        <v>0</v>
      </c>
      <c r="I9438" s="52">
        <v>0</v>
      </c>
      <c r="J9438" s="52">
        <v>0</v>
      </c>
      <c r="K9438" s="52">
        <v>0</v>
      </c>
      <c r="L9438" s="52">
        <v>25183474.102261558</v>
      </c>
      <c r="M9438" s="53">
        <v>25183474.102261558</v>
      </c>
    </row>
    <row r="9439" spans="1:13" x14ac:dyDescent="0.4">
      <c r="A9439" s="54"/>
      <c r="B9439" s="55">
        <v>9421</v>
      </c>
      <c r="C9439" s="55">
        <v>0</v>
      </c>
      <c r="D9439" s="55">
        <v>0</v>
      </c>
      <c r="E9439" s="55">
        <v>0</v>
      </c>
      <c r="F9439" s="55">
        <v>0</v>
      </c>
      <c r="G9439" s="55">
        <v>0</v>
      </c>
      <c r="H9439" s="55">
        <v>0</v>
      </c>
      <c r="I9439" s="55">
        <v>0</v>
      </c>
      <c r="J9439" s="55">
        <v>0</v>
      </c>
      <c r="K9439" s="55">
        <v>0</v>
      </c>
      <c r="L9439" s="55">
        <v>0</v>
      </c>
      <c r="M9439" s="56">
        <v>0</v>
      </c>
    </row>
    <row r="9440" spans="1:13" x14ac:dyDescent="0.4">
      <c r="A9440" s="51"/>
      <c r="B9440" s="52">
        <v>9422</v>
      </c>
      <c r="C9440" s="52">
        <v>0</v>
      </c>
      <c r="D9440" s="52">
        <v>0</v>
      </c>
      <c r="E9440" s="52">
        <v>0</v>
      </c>
      <c r="F9440" s="52">
        <v>14463051.805224638</v>
      </c>
      <c r="G9440" s="52">
        <v>0</v>
      </c>
      <c r="H9440" s="52">
        <v>0</v>
      </c>
      <c r="I9440" s="52">
        <v>0</v>
      </c>
      <c r="J9440" s="52">
        <v>0</v>
      </c>
      <c r="K9440" s="52">
        <v>336269799.32117027</v>
      </c>
      <c r="L9440" s="52">
        <v>7005701.2421000618</v>
      </c>
      <c r="M9440" s="53">
        <v>357738552.36849499</v>
      </c>
    </row>
    <row r="9441" spans="1:13" x14ac:dyDescent="0.4">
      <c r="A9441" s="54"/>
      <c r="B9441" s="55">
        <v>9423</v>
      </c>
      <c r="C9441" s="55">
        <v>0</v>
      </c>
      <c r="D9441" s="55">
        <v>0</v>
      </c>
      <c r="E9441" s="55">
        <v>12584857.458599679</v>
      </c>
      <c r="F9441" s="55">
        <v>0</v>
      </c>
      <c r="G9441" s="55">
        <v>7897647.7271541515</v>
      </c>
      <c r="H9441" s="55">
        <v>0</v>
      </c>
      <c r="I9441" s="55">
        <v>0</v>
      </c>
      <c r="J9441" s="55">
        <v>0</v>
      </c>
      <c r="K9441" s="55">
        <v>0</v>
      </c>
      <c r="L9441" s="55">
        <v>1210474319.8921804</v>
      </c>
      <c r="M9441" s="56">
        <v>1230956825.0779345</v>
      </c>
    </row>
    <row r="9442" spans="1:13" x14ac:dyDescent="0.4">
      <c r="A9442" s="51"/>
      <c r="B9442" s="52">
        <v>9424</v>
      </c>
      <c r="C9442" s="52">
        <v>0</v>
      </c>
      <c r="D9442" s="52">
        <v>0</v>
      </c>
      <c r="E9442" s="52">
        <v>0</v>
      </c>
      <c r="F9442" s="52">
        <v>0</v>
      </c>
      <c r="G9442" s="52">
        <v>0</v>
      </c>
      <c r="H9442" s="52">
        <v>0</v>
      </c>
      <c r="I9442" s="52">
        <v>0</v>
      </c>
      <c r="J9442" s="52">
        <v>0</v>
      </c>
      <c r="K9442" s="52">
        <v>0</v>
      </c>
      <c r="L9442" s="52">
        <v>23578207.79061652</v>
      </c>
      <c r="M9442" s="53">
        <v>23578207.79061652</v>
      </c>
    </row>
    <row r="9443" spans="1:13" x14ac:dyDescent="0.4">
      <c r="A9443" s="54"/>
      <c r="B9443" s="55">
        <v>9425</v>
      </c>
      <c r="C9443" s="55">
        <v>0</v>
      </c>
      <c r="D9443" s="55">
        <v>0</v>
      </c>
      <c r="E9443" s="55">
        <v>0</v>
      </c>
      <c r="F9443" s="55">
        <v>0</v>
      </c>
      <c r="G9443" s="55">
        <v>0</v>
      </c>
      <c r="H9443" s="55">
        <v>0</v>
      </c>
      <c r="I9443" s="55">
        <v>0</v>
      </c>
      <c r="J9443" s="55">
        <v>6928137.8660601648</v>
      </c>
      <c r="K9443" s="55">
        <v>0</v>
      </c>
      <c r="L9443" s="55">
        <v>0</v>
      </c>
      <c r="M9443" s="56">
        <v>16450088.911921168</v>
      </c>
    </row>
    <row r="9444" spans="1:13" x14ac:dyDescent="0.4">
      <c r="A9444" s="51"/>
      <c r="B9444" s="52">
        <v>9426</v>
      </c>
      <c r="C9444" s="52">
        <v>0</v>
      </c>
      <c r="D9444" s="52">
        <v>0</v>
      </c>
      <c r="E9444" s="52">
        <v>0</v>
      </c>
      <c r="F9444" s="52">
        <v>0</v>
      </c>
      <c r="G9444" s="52">
        <v>0</v>
      </c>
      <c r="H9444" s="52">
        <v>0</v>
      </c>
      <c r="I9444" s="52">
        <v>7747995.6490322547</v>
      </c>
      <c r="J9444" s="52">
        <v>0</v>
      </c>
      <c r="K9444" s="52">
        <v>0</v>
      </c>
      <c r="L9444" s="52">
        <v>1166722602.922096</v>
      </c>
      <c r="M9444" s="53">
        <v>1174470598.5711284</v>
      </c>
    </row>
    <row r="9445" spans="1:13" x14ac:dyDescent="0.4">
      <c r="A9445" s="54"/>
      <c r="B9445" s="55">
        <v>9427</v>
      </c>
      <c r="C9445" s="55">
        <v>0</v>
      </c>
      <c r="D9445" s="55">
        <v>0</v>
      </c>
      <c r="E9445" s="55">
        <v>0</v>
      </c>
      <c r="F9445" s="55">
        <v>0</v>
      </c>
      <c r="G9445" s="55">
        <v>0</v>
      </c>
      <c r="H9445" s="55">
        <v>0</v>
      </c>
      <c r="I9445" s="55">
        <v>0</v>
      </c>
      <c r="J9445" s="55">
        <v>0</v>
      </c>
      <c r="K9445" s="55">
        <v>0</v>
      </c>
      <c r="L9445" s="55">
        <v>0</v>
      </c>
      <c r="M9445" s="56">
        <v>0</v>
      </c>
    </row>
    <row r="9446" spans="1:13" x14ac:dyDescent="0.4">
      <c r="A9446" s="51"/>
      <c r="B9446" s="52">
        <v>9428</v>
      </c>
      <c r="C9446" s="52">
        <v>0</v>
      </c>
      <c r="D9446" s="52">
        <v>51779600.827948377</v>
      </c>
      <c r="E9446" s="52">
        <v>0</v>
      </c>
      <c r="F9446" s="52">
        <v>0</v>
      </c>
      <c r="G9446" s="52">
        <v>0</v>
      </c>
      <c r="H9446" s="52">
        <v>0</v>
      </c>
      <c r="I9446" s="52">
        <v>0</v>
      </c>
      <c r="J9446" s="52">
        <v>0</v>
      </c>
      <c r="K9446" s="52">
        <v>0</v>
      </c>
      <c r="L9446" s="52">
        <v>0</v>
      </c>
      <c r="M9446" s="53">
        <v>51779600.827948377</v>
      </c>
    </row>
    <row r="9447" spans="1:13" x14ac:dyDescent="0.4">
      <c r="A9447" s="54"/>
      <c r="B9447" s="55">
        <v>9429</v>
      </c>
      <c r="C9447" s="55">
        <v>0</v>
      </c>
      <c r="D9447" s="55">
        <v>0</v>
      </c>
      <c r="E9447" s="55">
        <v>0</v>
      </c>
      <c r="F9447" s="55">
        <v>0</v>
      </c>
      <c r="G9447" s="55">
        <v>0</v>
      </c>
      <c r="H9447" s="55">
        <v>0</v>
      </c>
      <c r="I9447" s="55">
        <v>0</v>
      </c>
      <c r="J9447" s="55">
        <v>0</v>
      </c>
      <c r="K9447" s="55">
        <v>0</v>
      </c>
      <c r="L9447" s="55">
        <v>0</v>
      </c>
      <c r="M9447" s="56">
        <v>0</v>
      </c>
    </row>
    <row r="9448" spans="1:13" x14ac:dyDescent="0.4">
      <c r="A9448" s="51"/>
      <c r="B9448" s="52">
        <v>9430</v>
      </c>
      <c r="C9448" s="52">
        <v>0</v>
      </c>
      <c r="D9448" s="52">
        <v>0</v>
      </c>
      <c r="E9448" s="52">
        <v>0</v>
      </c>
      <c r="F9448" s="52">
        <v>0</v>
      </c>
      <c r="G9448" s="52">
        <v>0</v>
      </c>
      <c r="H9448" s="52">
        <v>0</v>
      </c>
      <c r="I9448" s="52">
        <v>15462724.217926271</v>
      </c>
      <c r="J9448" s="52">
        <v>5875924.3272532467</v>
      </c>
      <c r="K9448" s="52">
        <v>0</v>
      </c>
      <c r="L9448" s="52">
        <v>0</v>
      </c>
      <c r="M9448" s="53">
        <v>15462724.217926271</v>
      </c>
    </row>
    <row r="9449" spans="1:13" x14ac:dyDescent="0.4">
      <c r="A9449" s="54"/>
      <c r="B9449" s="55">
        <v>9431</v>
      </c>
      <c r="C9449" s="55">
        <v>0</v>
      </c>
      <c r="D9449" s="55">
        <v>0</v>
      </c>
      <c r="E9449" s="55">
        <v>0</v>
      </c>
      <c r="F9449" s="55">
        <v>0</v>
      </c>
      <c r="G9449" s="55">
        <v>0</v>
      </c>
      <c r="H9449" s="55">
        <v>11440078.738326443</v>
      </c>
      <c r="I9449" s="55">
        <v>0</v>
      </c>
      <c r="J9449" s="55">
        <v>0</v>
      </c>
      <c r="K9449" s="55">
        <v>0</v>
      </c>
      <c r="L9449" s="55">
        <v>0</v>
      </c>
      <c r="M9449" s="56">
        <v>11440078.738326443</v>
      </c>
    </row>
    <row r="9450" spans="1:13" x14ac:dyDescent="0.4">
      <c r="A9450" s="51"/>
      <c r="B9450" s="52">
        <v>9432</v>
      </c>
      <c r="C9450" s="52">
        <v>6668838.0704939235</v>
      </c>
      <c r="D9450" s="52">
        <v>0</v>
      </c>
      <c r="E9450" s="52">
        <v>0</v>
      </c>
      <c r="F9450" s="52">
        <v>0</v>
      </c>
      <c r="G9450" s="52">
        <v>0</v>
      </c>
      <c r="H9450" s="52">
        <v>0</v>
      </c>
      <c r="I9450" s="52">
        <v>0</v>
      </c>
      <c r="J9450" s="52">
        <v>0</v>
      </c>
      <c r="K9450" s="52">
        <v>0</v>
      </c>
      <c r="L9450" s="52">
        <v>6337674.3892975347</v>
      </c>
      <c r="M9450" s="53">
        <v>20615700.05012038</v>
      </c>
    </row>
    <row r="9451" spans="1:13" x14ac:dyDescent="0.4">
      <c r="A9451" s="54"/>
      <c r="B9451" s="55">
        <v>9433</v>
      </c>
      <c r="C9451" s="55">
        <v>0</v>
      </c>
      <c r="D9451" s="55">
        <v>0</v>
      </c>
      <c r="E9451" s="55">
        <v>0</v>
      </c>
      <c r="F9451" s="55">
        <v>0</v>
      </c>
      <c r="G9451" s="55">
        <v>5990888.2366076652</v>
      </c>
      <c r="H9451" s="55">
        <v>0</v>
      </c>
      <c r="I9451" s="55">
        <v>0</v>
      </c>
      <c r="J9451" s="55">
        <v>0</v>
      </c>
      <c r="K9451" s="55">
        <v>0</v>
      </c>
      <c r="L9451" s="55">
        <v>0</v>
      </c>
      <c r="M9451" s="56">
        <v>5990888.2366076652</v>
      </c>
    </row>
    <row r="9452" spans="1:13" x14ac:dyDescent="0.4">
      <c r="A9452" s="51"/>
      <c r="B9452" s="52">
        <v>9434</v>
      </c>
      <c r="C9452" s="52">
        <v>0</v>
      </c>
      <c r="D9452" s="52">
        <v>0</v>
      </c>
      <c r="E9452" s="52">
        <v>0</v>
      </c>
      <c r="F9452" s="52">
        <v>0</v>
      </c>
      <c r="G9452" s="52">
        <v>0</v>
      </c>
      <c r="H9452" s="52">
        <v>0</v>
      </c>
      <c r="I9452" s="52">
        <v>0</v>
      </c>
      <c r="J9452" s="52">
        <v>31528707.577345997</v>
      </c>
      <c r="K9452" s="52">
        <v>11853719.409555126</v>
      </c>
      <c r="L9452" s="52">
        <v>0</v>
      </c>
      <c r="M9452" s="53">
        <v>86391332.770897135</v>
      </c>
    </row>
    <row r="9453" spans="1:13" x14ac:dyDescent="0.4">
      <c r="A9453" s="54"/>
      <c r="B9453" s="55">
        <v>9435</v>
      </c>
      <c r="C9453" s="55">
        <v>0</v>
      </c>
      <c r="D9453" s="55">
        <v>0</v>
      </c>
      <c r="E9453" s="55">
        <v>130804471.54188044</v>
      </c>
      <c r="F9453" s="55">
        <v>0</v>
      </c>
      <c r="G9453" s="55">
        <v>0</v>
      </c>
      <c r="H9453" s="55">
        <v>8394768.4952463061</v>
      </c>
      <c r="I9453" s="55">
        <v>0</v>
      </c>
      <c r="J9453" s="55">
        <v>0</v>
      </c>
      <c r="K9453" s="55">
        <v>0</v>
      </c>
      <c r="L9453" s="55">
        <v>0</v>
      </c>
      <c r="M9453" s="56">
        <v>139199240.03712675</v>
      </c>
    </row>
    <row r="9454" spans="1:13" x14ac:dyDescent="0.4">
      <c r="A9454" s="51"/>
      <c r="B9454" s="52">
        <v>9436</v>
      </c>
      <c r="C9454" s="52">
        <v>0</v>
      </c>
      <c r="D9454" s="52">
        <v>0</v>
      </c>
      <c r="E9454" s="52">
        <v>0</v>
      </c>
      <c r="F9454" s="52">
        <v>0</v>
      </c>
      <c r="G9454" s="52">
        <v>0</v>
      </c>
      <c r="H9454" s="52">
        <v>9143841.9574442431</v>
      </c>
      <c r="I9454" s="52">
        <v>0</v>
      </c>
      <c r="J9454" s="52">
        <v>21026996.714047465</v>
      </c>
      <c r="K9454" s="52">
        <v>0</v>
      </c>
      <c r="L9454" s="52">
        <v>15859202.746909659</v>
      </c>
      <c r="M9454" s="53">
        <v>31583936.600153811</v>
      </c>
    </row>
    <row r="9455" spans="1:13" x14ac:dyDescent="0.4">
      <c r="A9455" s="54"/>
      <c r="B9455" s="55">
        <v>9437</v>
      </c>
      <c r="C9455" s="55">
        <v>0</v>
      </c>
      <c r="D9455" s="55">
        <v>0</v>
      </c>
      <c r="E9455" s="55">
        <v>0</v>
      </c>
      <c r="F9455" s="55">
        <v>0</v>
      </c>
      <c r="G9455" s="55">
        <v>0</v>
      </c>
      <c r="H9455" s="55">
        <v>0</v>
      </c>
      <c r="I9455" s="55">
        <v>0</v>
      </c>
      <c r="J9455" s="55">
        <v>0</v>
      </c>
      <c r="K9455" s="55">
        <v>6681140.4269522885</v>
      </c>
      <c r="L9455" s="55">
        <v>0</v>
      </c>
      <c r="M9455" s="56">
        <v>6681140.4269522885</v>
      </c>
    </row>
    <row r="9456" spans="1:13" x14ac:dyDescent="0.4">
      <c r="A9456" s="51"/>
      <c r="B9456" s="52">
        <v>9438</v>
      </c>
      <c r="C9456" s="52">
        <v>0</v>
      </c>
      <c r="D9456" s="52">
        <v>0</v>
      </c>
      <c r="E9456" s="52">
        <v>0</v>
      </c>
      <c r="F9456" s="52">
        <v>0</v>
      </c>
      <c r="G9456" s="52">
        <v>0</v>
      </c>
      <c r="H9456" s="52">
        <v>0</v>
      </c>
      <c r="I9456" s="52">
        <v>0</v>
      </c>
      <c r="J9456" s="52">
        <v>0</v>
      </c>
      <c r="K9456" s="52">
        <v>0</v>
      </c>
      <c r="L9456" s="52">
        <v>0</v>
      </c>
      <c r="M9456" s="53">
        <v>0</v>
      </c>
    </row>
    <row r="9457" spans="1:13" x14ac:dyDescent="0.4">
      <c r="A9457" s="54"/>
      <c r="B9457" s="55">
        <v>9439</v>
      </c>
      <c r="C9457" s="55">
        <v>0</v>
      </c>
      <c r="D9457" s="55">
        <v>0</v>
      </c>
      <c r="E9457" s="55">
        <v>0</v>
      </c>
      <c r="F9457" s="55">
        <v>0</v>
      </c>
      <c r="G9457" s="55">
        <v>0</v>
      </c>
      <c r="H9457" s="55">
        <v>20803174.203737579</v>
      </c>
      <c r="I9457" s="55">
        <v>0</v>
      </c>
      <c r="J9457" s="55">
        <v>0</v>
      </c>
      <c r="K9457" s="55">
        <v>0</v>
      </c>
      <c r="L9457" s="55">
        <v>0</v>
      </c>
      <c r="M9457" s="56">
        <v>20803174.203737579</v>
      </c>
    </row>
    <row r="9458" spans="1:13" x14ac:dyDescent="0.4">
      <c r="A9458" s="51"/>
      <c r="B9458" s="52">
        <v>9440</v>
      </c>
      <c r="C9458" s="52">
        <v>0</v>
      </c>
      <c r="D9458" s="52">
        <v>0</v>
      </c>
      <c r="E9458" s="52">
        <v>0</v>
      </c>
      <c r="F9458" s="52">
        <v>0</v>
      </c>
      <c r="G9458" s="52">
        <v>0</v>
      </c>
      <c r="H9458" s="52">
        <v>0</v>
      </c>
      <c r="I9458" s="52">
        <v>0</v>
      </c>
      <c r="J9458" s="52">
        <v>0</v>
      </c>
      <c r="K9458" s="52">
        <v>0</v>
      </c>
      <c r="L9458" s="52">
        <v>0</v>
      </c>
      <c r="M9458" s="53">
        <v>0</v>
      </c>
    </row>
    <row r="9459" spans="1:13" x14ac:dyDescent="0.4">
      <c r="A9459" s="54"/>
      <c r="B9459" s="55">
        <v>9441</v>
      </c>
      <c r="C9459" s="55">
        <v>0</v>
      </c>
      <c r="D9459" s="55">
        <v>0</v>
      </c>
      <c r="E9459" s="55">
        <v>0</v>
      </c>
      <c r="F9459" s="55">
        <v>0</v>
      </c>
      <c r="G9459" s="55">
        <v>0</v>
      </c>
      <c r="H9459" s="55">
        <v>0</v>
      </c>
      <c r="I9459" s="55">
        <v>0</v>
      </c>
      <c r="J9459" s="55">
        <v>0</v>
      </c>
      <c r="K9459" s="55">
        <v>0</v>
      </c>
      <c r="L9459" s="55">
        <v>0</v>
      </c>
      <c r="M9459" s="56">
        <v>0</v>
      </c>
    </row>
    <row r="9460" spans="1:13" x14ac:dyDescent="0.4">
      <c r="A9460" s="51"/>
      <c r="B9460" s="52">
        <v>9442</v>
      </c>
      <c r="C9460" s="52">
        <v>15509008.466052108</v>
      </c>
      <c r="D9460" s="52">
        <v>0</v>
      </c>
      <c r="E9460" s="52">
        <v>0</v>
      </c>
      <c r="F9460" s="52">
        <v>0</v>
      </c>
      <c r="G9460" s="52">
        <v>0</v>
      </c>
      <c r="H9460" s="52">
        <v>0</v>
      </c>
      <c r="I9460" s="52">
        <v>0</v>
      </c>
      <c r="J9460" s="52">
        <v>0</v>
      </c>
      <c r="K9460" s="52">
        <v>0</v>
      </c>
      <c r="L9460" s="52">
        <v>0</v>
      </c>
      <c r="M9460" s="53">
        <v>15509008.466052108</v>
      </c>
    </row>
    <row r="9461" spans="1:13" x14ac:dyDescent="0.4">
      <c r="A9461" s="54"/>
      <c r="B9461" s="55">
        <v>9443</v>
      </c>
      <c r="C9461" s="55">
        <v>0</v>
      </c>
      <c r="D9461" s="55">
        <v>5820926.8201005105</v>
      </c>
      <c r="E9461" s="55">
        <v>0</v>
      </c>
      <c r="F9461" s="55">
        <v>0</v>
      </c>
      <c r="G9461" s="55">
        <v>0</v>
      </c>
      <c r="H9461" s="55">
        <v>7553779.5666158162</v>
      </c>
      <c r="I9461" s="55">
        <v>0</v>
      </c>
      <c r="J9461" s="55">
        <v>0</v>
      </c>
      <c r="K9461" s="55">
        <v>0</v>
      </c>
      <c r="L9461" s="55">
        <v>0</v>
      </c>
      <c r="M9461" s="56">
        <v>13374706.386716329</v>
      </c>
    </row>
    <row r="9462" spans="1:13" x14ac:dyDescent="0.4">
      <c r="A9462" s="51"/>
      <c r="B9462" s="52">
        <v>9444</v>
      </c>
      <c r="C9462" s="52">
        <v>0</v>
      </c>
      <c r="D9462" s="52">
        <v>0</v>
      </c>
      <c r="E9462" s="52">
        <v>0</v>
      </c>
      <c r="F9462" s="52">
        <v>0</v>
      </c>
      <c r="G9462" s="52">
        <v>0</v>
      </c>
      <c r="H9462" s="52">
        <v>0</v>
      </c>
      <c r="I9462" s="52">
        <v>0</v>
      </c>
      <c r="J9462" s="52">
        <v>0</v>
      </c>
      <c r="K9462" s="52">
        <v>0</v>
      </c>
      <c r="L9462" s="52">
        <v>0</v>
      </c>
      <c r="M9462" s="53">
        <v>0</v>
      </c>
    </row>
    <row r="9463" spans="1:13" x14ac:dyDescent="0.4">
      <c r="A9463" s="54"/>
      <c r="B9463" s="55">
        <v>9445</v>
      </c>
      <c r="C9463" s="55">
        <v>0</v>
      </c>
      <c r="D9463" s="55">
        <v>0</v>
      </c>
      <c r="E9463" s="55">
        <v>0</v>
      </c>
      <c r="F9463" s="55">
        <v>14718727.823374139</v>
      </c>
      <c r="G9463" s="55">
        <v>0</v>
      </c>
      <c r="H9463" s="55">
        <v>0</v>
      </c>
      <c r="I9463" s="55">
        <v>0</v>
      </c>
      <c r="J9463" s="55">
        <v>0</v>
      </c>
      <c r="K9463" s="55">
        <v>8093030.9200378573</v>
      </c>
      <c r="L9463" s="55">
        <v>0</v>
      </c>
      <c r="M9463" s="56">
        <v>22811758.743411995</v>
      </c>
    </row>
    <row r="9464" spans="1:13" x14ac:dyDescent="0.4">
      <c r="A9464" s="51"/>
      <c r="B9464" s="52">
        <v>9446</v>
      </c>
      <c r="C9464" s="52">
        <v>0</v>
      </c>
      <c r="D9464" s="52">
        <v>0</v>
      </c>
      <c r="E9464" s="52">
        <v>0</v>
      </c>
      <c r="F9464" s="52">
        <v>0</v>
      </c>
      <c r="G9464" s="52">
        <v>0</v>
      </c>
      <c r="H9464" s="52">
        <v>0</v>
      </c>
      <c r="I9464" s="52">
        <v>0</v>
      </c>
      <c r="J9464" s="52">
        <v>0</v>
      </c>
      <c r="K9464" s="52">
        <v>0</v>
      </c>
      <c r="L9464" s="52">
        <v>0</v>
      </c>
      <c r="M9464" s="53">
        <v>0</v>
      </c>
    </row>
    <row r="9465" spans="1:13" x14ac:dyDescent="0.4">
      <c r="A9465" s="54"/>
      <c r="B9465" s="55">
        <v>9447</v>
      </c>
      <c r="C9465" s="55">
        <v>0</v>
      </c>
      <c r="D9465" s="55">
        <v>0</v>
      </c>
      <c r="E9465" s="55">
        <v>0</v>
      </c>
      <c r="F9465" s="55">
        <v>0</v>
      </c>
      <c r="G9465" s="55">
        <v>0</v>
      </c>
      <c r="H9465" s="55">
        <v>0</v>
      </c>
      <c r="I9465" s="55">
        <v>0</v>
      </c>
      <c r="J9465" s="55">
        <v>0</v>
      </c>
      <c r="K9465" s="55">
        <v>0</v>
      </c>
      <c r="L9465" s="55">
        <v>0</v>
      </c>
      <c r="M9465" s="56">
        <v>0</v>
      </c>
    </row>
    <row r="9466" spans="1:13" x14ac:dyDescent="0.4">
      <c r="A9466" s="51"/>
      <c r="B9466" s="52">
        <v>9448</v>
      </c>
      <c r="C9466" s="52">
        <v>30715292.817069132</v>
      </c>
      <c r="D9466" s="52">
        <v>0</v>
      </c>
      <c r="E9466" s="52">
        <v>0</v>
      </c>
      <c r="F9466" s="52">
        <v>0</v>
      </c>
      <c r="G9466" s="52">
        <v>0</v>
      </c>
      <c r="H9466" s="52">
        <v>0</v>
      </c>
      <c r="I9466" s="52">
        <v>0</v>
      </c>
      <c r="J9466" s="52">
        <v>0</v>
      </c>
      <c r="K9466" s="52">
        <v>0</v>
      </c>
      <c r="L9466" s="52">
        <v>0</v>
      </c>
      <c r="M9466" s="53">
        <v>30715292.817069132</v>
      </c>
    </row>
    <row r="9467" spans="1:13" x14ac:dyDescent="0.4">
      <c r="A9467" s="54"/>
      <c r="B9467" s="55">
        <v>9449</v>
      </c>
      <c r="C9467" s="55">
        <v>0</v>
      </c>
      <c r="D9467" s="55">
        <v>0</v>
      </c>
      <c r="E9467" s="55">
        <v>0</v>
      </c>
      <c r="F9467" s="55">
        <v>0</v>
      </c>
      <c r="G9467" s="55">
        <v>20914809.948397741</v>
      </c>
      <c r="H9467" s="55">
        <v>0</v>
      </c>
      <c r="I9467" s="55">
        <v>0</v>
      </c>
      <c r="J9467" s="55">
        <v>0</v>
      </c>
      <c r="K9467" s="55">
        <v>0</v>
      </c>
      <c r="L9467" s="55">
        <v>16452014.189610116</v>
      </c>
      <c r="M9467" s="56">
        <v>37366824.138007857</v>
      </c>
    </row>
    <row r="9468" spans="1:13" x14ac:dyDescent="0.4">
      <c r="A9468" s="51"/>
      <c r="B9468" s="52">
        <v>9450</v>
      </c>
      <c r="C9468" s="52">
        <v>0</v>
      </c>
      <c r="D9468" s="52">
        <v>0</v>
      </c>
      <c r="E9468" s="52">
        <v>0</v>
      </c>
      <c r="F9468" s="52">
        <v>0</v>
      </c>
      <c r="G9468" s="52">
        <v>0</v>
      </c>
      <c r="H9468" s="52">
        <v>0</v>
      </c>
      <c r="I9468" s="52">
        <v>0</v>
      </c>
      <c r="J9468" s="52">
        <v>8286648.2696443889</v>
      </c>
      <c r="K9468" s="52">
        <v>6743401.4521108242</v>
      </c>
      <c r="L9468" s="52">
        <v>0</v>
      </c>
      <c r="M9468" s="53">
        <v>6743401.4521108242</v>
      </c>
    </row>
    <row r="9469" spans="1:13" x14ac:dyDescent="0.4">
      <c r="A9469" s="54"/>
      <c r="B9469" s="55">
        <v>9451</v>
      </c>
      <c r="C9469" s="55">
        <v>13681414.928038284</v>
      </c>
      <c r="D9469" s="55">
        <v>0</v>
      </c>
      <c r="E9469" s="55">
        <v>0</v>
      </c>
      <c r="F9469" s="55">
        <v>0</v>
      </c>
      <c r="G9469" s="55">
        <v>0</v>
      </c>
      <c r="H9469" s="55">
        <v>37166348.978829443</v>
      </c>
      <c r="I9469" s="55">
        <v>0</v>
      </c>
      <c r="J9469" s="55">
        <v>0</v>
      </c>
      <c r="K9469" s="55">
        <v>0</v>
      </c>
      <c r="L9469" s="55">
        <v>155075921.84900326</v>
      </c>
      <c r="M9469" s="56">
        <v>227846534.28751737</v>
      </c>
    </row>
    <row r="9470" spans="1:13" x14ac:dyDescent="0.4">
      <c r="A9470" s="51"/>
      <c r="B9470" s="52">
        <v>9452</v>
      </c>
      <c r="C9470" s="52">
        <v>0</v>
      </c>
      <c r="D9470" s="52">
        <v>0</v>
      </c>
      <c r="E9470" s="52">
        <v>0</v>
      </c>
      <c r="F9470" s="52">
        <v>0</v>
      </c>
      <c r="G9470" s="52">
        <v>0</v>
      </c>
      <c r="H9470" s="52">
        <v>0</v>
      </c>
      <c r="I9470" s="52">
        <v>0</v>
      </c>
      <c r="J9470" s="52">
        <v>0</v>
      </c>
      <c r="K9470" s="52">
        <v>21943263.745913636</v>
      </c>
      <c r="L9470" s="52">
        <v>0</v>
      </c>
      <c r="M9470" s="53">
        <v>21943263.745913636</v>
      </c>
    </row>
    <row r="9471" spans="1:13" x14ac:dyDescent="0.4">
      <c r="A9471" s="54"/>
      <c r="B9471" s="55">
        <v>9453</v>
      </c>
      <c r="C9471" s="55">
        <v>32444595.426990453</v>
      </c>
      <c r="D9471" s="55">
        <v>24562360.543091107</v>
      </c>
      <c r="E9471" s="55">
        <v>0</v>
      </c>
      <c r="F9471" s="55">
        <v>0</v>
      </c>
      <c r="G9471" s="55">
        <v>0</v>
      </c>
      <c r="H9471" s="55">
        <v>5871978.7790290415</v>
      </c>
      <c r="I9471" s="55">
        <v>0</v>
      </c>
      <c r="J9471" s="55">
        <v>0</v>
      </c>
      <c r="K9471" s="55">
        <v>0</v>
      </c>
      <c r="L9471" s="55">
        <v>0</v>
      </c>
      <c r="M9471" s="56">
        <v>62878934.749110602</v>
      </c>
    </row>
    <row r="9472" spans="1:13" x14ac:dyDescent="0.4">
      <c r="A9472" s="51"/>
      <c r="B9472" s="52">
        <v>9454</v>
      </c>
      <c r="C9472" s="52">
        <v>0</v>
      </c>
      <c r="D9472" s="52">
        <v>0</v>
      </c>
      <c r="E9472" s="52">
        <v>0</v>
      </c>
      <c r="F9472" s="52">
        <v>12376039.882323653</v>
      </c>
      <c r="G9472" s="52">
        <v>6360767.5331346542</v>
      </c>
      <c r="H9472" s="52">
        <v>8682718.215138603</v>
      </c>
      <c r="I9472" s="52">
        <v>0</v>
      </c>
      <c r="J9472" s="52">
        <v>0</v>
      </c>
      <c r="K9472" s="52">
        <v>0</v>
      </c>
      <c r="L9472" s="52">
        <v>14452947.741514478</v>
      </c>
      <c r="M9472" s="53">
        <v>41872473.372111395</v>
      </c>
    </row>
    <row r="9473" spans="1:13" x14ac:dyDescent="0.4">
      <c r="A9473" s="54"/>
      <c r="B9473" s="55">
        <v>9455</v>
      </c>
      <c r="C9473" s="55">
        <v>0</v>
      </c>
      <c r="D9473" s="55">
        <v>6912872.9234196339</v>
      </c>
      <c r="E9473" s="55">
        <v>0</v>
      </c>
      <c r="F9473" s="55">
        <v>0</v>
      </c>
      <c r="G9473" s="55">
        <v>0</v>
      </c>
      <c r="H9473" s="55">
        <v>0</v>
      </c>
      <c r="I9473" s="55">
        <v>0</v>
      </c>
      <c r="J9473" s="55">
        <v>6357692.4774064049</v>
      </c>
      <c r="K9473" s="55">
        <v>0</v>
      </c>
      <c r="L9473" s="55">
        <v>0</v>
      </c>
      <c r="M9473" s="56">
        <v>12685884.466571758</v>
      </c>
    </row>
    <row r="9474" spans="1:13" x14ac:dyDescent="0.4">
      <c r="A9474" s="51"/>
      <c r="B9474" s="52">
        <v>9456</v>
      </c>
      <c r="C9474" s="52">
        <v>0</v>
      </c>
      <c r="D9474" s="52">
        <v>0</v>
      </c>
      <c r="E9474" s="52">
        <v>0</v>
      </c>
      <c r="F9474" s="52">
        <v>0</v>
      </c>
      <c r="G9474" s="52">
        <v>0</v>
      </c>
      <c r="H9474" s="52">
        <v>0</v>
      </c>
      <c r="I9474" s="52">
        <v>0</v>
      </c>
      <c r="J9474" s="52">
        <v>0</v>
      </c>
      <c r="K9474" s="52">
        <v>0</v>
      </c>
      <c r="L9474" s="52">
        <v>0</v>
      </c>
      <c r="M9474" s="53">
        <v>0</v>
      </c>
    </row>
    <row r="9475" spans="1:13" x14ac:dyDescent="0.4">
      <c r="A9475" s="54"/>
      <c r="B9475" s="55">
        <v>9457</v>
      </c>
      <c r="C9475" s="55">
        <v>11485036.409865061</v>
      </c>
      <c r="D9475" s="55">
        <v>0</v>
      </c>
      <c r="E9475" s="55">
        <v>8473729.6745253801</v>
      </c>
      <c r="F9475" s="55">
        <v>0</v>
      </c>
      <c r="G9475" s="55">
        <v>0</v>
      </c>
      <c r="H9475" s="55">
        <v>9793392.8782759681</v>
      </c>
      <c r="I9475" s="55">
        <v>0</v>
      </c>
      <c r="J9475" s="55">
        <v>0</v>
      </c>
      <c r="K9475" s="55">
        <v>0</v>
      </c>
      <c r="L9475" s="55">
        <v>0</v>
      </c>
      <c r="M9475" s="56">
        <v>29752158.962666407</v>
      </c>
    </row>
    <row r="9476" spans="1:13" x14ac:dyDescent="0.4">
      <c r="A9476" s="51"/>
      <c r="B9476" s="52">
        <v>9458</v>
      </c>
      <c r="C9476" s="52">
        <v>0</v>
      </c>
      <c r="D9476" s="52">
        <v>6407906.2153983163</v>
      </c>
      <c r="E9476" s="52">
        <v>0</v>
      </c>
      <c r="F9476" s="52">
        <v>0</v>
      </c>
      <c r="G9476" s="52">
        <v>0</v>
      </c>
      <c r="H9476" s="52">
        <v>0</v>
      </c>
      <c r="I9476" s="52">
        <v>0</v>
      </c>
      <c r="J9476" s="52">
        <v>0</v>
      </c>
      <c r="K9476" s="52">
        <v>0</v>
      </c>
      <c r="L9476" s="52">
        <v>0</v>
      </c>
      <c r="M9476" s="53">
        <v>6407906.2153983163</v>
      </c>
    </row>
    <row r="9477" spans="1:13" x14ac:dyDescent="0.4">
      <c r="A9477" s="54"/>
      <c r="B9477" s="55">
        <v>9459</v>
      </c>
      <c r="C9477" s="55">
        <v>0</v>
      </c>
      <c r="D9477" s="55">
        <v>0</v>
      </c>
      <c r="E9477" s="55">
        <v>0</v>
      </c>
      <c r="F9477" s="55">
        <v>0</v>
      </c>
      <c r="G9477" s="55">
        <v>0</v>
      </c>
      <c r="H9477" s="55">
        <v>0</v>
      </c>
      <c r="I9477" s="55">
        <v>0</v>
      </c>
      <c r="J9477" s="55">
        <v>0</v>
      </c>
      <c r="K9477" s="55">
        <v>7299112.8537015505</v>
      </c>
      <c r="L9477" s="55">
        <v>0</v>
      </c>
      <c r="M9477" s="56">
        <v>7299112.8537015505</v>
      </c>
    </row>
    <row r="9478" spans="1:13" x14ac:dyDescent="0.4">
      <c r="A9478" s="51"/>
      <c r="B9478" s="52">
        <v>9460</v>
      </c>
      <c r="C9478" s="52">
        <v>0</v>
      </c>
      <c r="D9478" s="52">
        <v>0</v>
      </c>
      <c r="E9478" s="52">
        <v>5828918.3736143447</v>
      </c>
      <c r="F9478" s="52">
        <v>0</v>
      </c>
      <c r="G9478" s="52">
        <v>0</v>
      </c>
      <c r="H9478" s="52">
        <v>0</v>
      </c>
      <c r="I9478" s="52">
        <v>0</v>
      </c>
      <c r="J9478" s="52">
        <v>0</v>
      </c>
      <c r="K9478" s="52">
        <v>0</v>
      </c>
      <c r="L9478" s="52">
        <v>0</v>
      </c>
      <c r="M9478" s="53">
        <v>5828918.3736143447</v>
      </c>
    </row>
    <row r="9479" spans="1:13" x14ac:dyDescent="0.4">
      <c r="A9479" s="54"/>
      <c r="B9479" s="55">
        <v>9461</v>
      </c>
      <c r="C9479" s="55">
        <v>0</v>
      </c>
      <c r="D9479" s="55">
        <v>0</v>
      </c>
      <c r="E9479" s="55">
        <v>0</v>
      </c>
      <c r="F9479" s="55">
        <v>0</v>
      </c>
      <c r="G9479" s="55">
        <v>0</v>
      </c>
      <c r="H9479" s="55">
        <v>0</v>
      </c>
      <c r="I9479" s="55">
        <v>0</v>
      </c>
      <c r="J9479" s="55">
        <v>0</v>
      </c>
      <c r="K9479" s="55">
        <v>0</v>
      </c>
      <c r="L9479" s="55">
        <v>55000112.021667406</v>
      </c>
      <c r="M9479" s="56">
        <v>55000112.021667406</v>
      </c>
    </row>
    <row r="9480" spans="1:13" x14ac:dyDescent="0.4">
      <c r="A9480" s="51"/>
      <c r="B9480" s="52">
        <v>9462</v>
      </c>
      <c r="C9480" s="52">
        <v>0</v>
      </c>
      <c r="D9480" s="52">
        <v>0</v>
      </c>
      <c r="E9480" s="52">
        <v>0</v>
      </c>
      <c r="F9480" s="52">
        <v>0</v>
      </c>
      <c r="G9480" s="52">
        <v>0</v>
      </c>
      <c r="H9480" s="52">
        <v>0</v>
      </c>
      <c r="I9480" s="52">
        <v>0</v>
      </c>
      <c r="J9480" s="52">
        <v>0</v>
      </c>
      <c r="K9480" s="52">
        <v>0</v>
      </c>
      <c r="L9480" s="52">
        <v>0</v>
      </c>
      <c r="M9480" s="53">
        <v>0</v>
      </c>
    </row>
    <row r="9481" spans="1:13" x14ac:dyDescent="0.4">
      <c r="A9481" s="54"/>
      <c r="B9481" s="55">
        <v>9463</v>
      </c>
      <c r="C9481" s="55">
        <v>0</v>
      </c>
      <c r="D9481" s="55">
        <v>0</v>
      </c>
      <c r="E9481" s="55">
        <v>0</v>
      </c>
      <c r="F9481" s="55">
        <v>0</v>
      </c>
      <c r="G9481" s="55">
        <v>0</v>
      </c>
      <c r="H9481" s="55">
        <v>0</v>
      </c>
      <c r="I9481" s="55">
        <v>0</v>
      </c>
      <c r="J9481" s="55">
        <v>0</v>
      </c>
      <c r="K9481" s="55">
        <v>0</v>
      </c>
      <c r="L9481" s="55">
        <v>0</v>
      </c>
      <c r="M9481" s="56">
        <v>0</v>
      </c>
    </row>
    <row r="9482" spans="1:13" x14ac:dyDescent="0.4">
      <c r="A9482" s="51"/>
      <c r="B9482" s="52">
        <v>9464</v>
      </c>
      <c r="C9482" s="52">
        <v>0</v>
      </c>
      <c r="D9482" s="52">
        <v>0</v>
      </c>
      <c r="E9482" s="52">
        <v>0</v>
      </c>
      <c r="F9482" s="52">
        <v>0</v>
      </c>
      <c r="G9482" s="52">
        <v>5862336.0478356043</v>
      </c>
      <c r="H9482" s="52">
        <v>8531068.2053040043</v>
      </c>
      <c r="I9482" s="52">
        <v>0</v>
      </c>
      <c r="J9482" s="52">
        <v>0</v>
      </c>
      <c r="K9482" s="52">
        <v>0</v>
      </c>
      <c r="L9482" s="52">
        <v>10602757.524517955</v>
      </c>
      <c r="M9482" s="53">
        <v>24996161.777657561</v>
      </c>
    </row>
    <row r="9483" spans="1:13" x14ac:dyDescent="0.4">
      <c r="A9483" s="54"/>
      <c r="B9483" s="55">
        <v>9465</v>
      </c>
      <c r="C9483" s="55">
        <v>0</v>
      </c>
      <c r="D9483" s="55">
        <v>0</v>
      </c>
      <c r="E9483" s="55">
        <v>28402542.94814609</v>
      </c>
      <c r="F9483" s="55">
        <v>0</v>
      </c>
      <c r="G9483" s="55">
        <v>0</v>
      </c>
      <c r="H9483" s="55">
        <v>0</v>
      </c>
      <c r="I9483" s="55">
        <v>0</v>
      </c>
      <c r="J9483" s="55">
        <v>0</v>
      </c>
      <c r="K9483" s="55">
        <v>0</v>
      </c>
      <c r="L9483" s="55">
        <v>0</v>
      </c>
      <c r="M9483" s="56">
        <v>28402542.94814609</v>
      </c>
    </row>
    <row r="9484" spans="1:13" x14ac:dyDescent="0.4">
      <c r="A9484" s="51"/>
      <c r="B9484" s="52">
        <v>9466</v>
      </c>
      <c r="C9484" s="52">
        <v>0</v>
      </c>
      <c r="D9484" s="52">
        <v>0</v>
      </c>
      <c r="E9484" s="52">
        <v>5983063.5156905837</v>
      </c>
      <c r="F9484" s="52">
        <v>0</v>
      </c>
      <c r="G9484" s="52">
        <v>0</v>
      </c>
      <c r="H9484" s="52">
        <v>0</v>
      </c>
      <c r="I9484" s="52">
        <v>0</v>
      </c>
      <c r="J9484" s="52">
        <v>0</v>
      </c>
      <c r="K9484" s="52">
        <v>7112488.4654854983</v>
      </c>
      <c r="L9484" s="52">
        <v>0</v>
      </c>
      <c r="M9484" s="53">
        <v>13095551.981176082</v>
      </c>
    </row>
    <row r="9485" spans="1:13" x14ac:dyDescent="0.4">
      <c r="A9485" s="54"/>
      <c r="B9485" s="55">
        <v>9467</v>
      </c>
      <c r="C9485" s="55">
        <v>0</v>
      </c>
      <c r="D9485" s="55">
        <v>0</v>
      </c>
      <c r="E9485" s="55">
        <v>0</v>
      </c>
      <c r="F9485" s="55">
        <v>222438073.4832055</v>
      </c>
      <c r="G9485" s="55">
        <v>0</v>
      </c>
      <c r="H9485" s="55">
        <v>0</v>
      </c>
      <c r="I9485" s="55">
        <v>0</v>
      </c>
      <c r="J9485" s="55">
        <v>0</v>
      </c>
      <c r="K9485" s="55">
        <v>0</v>
      </c>
      <c r="L9485" s="55">
        <v>0</v>
      </c>
      <c r="M9485" s="56">
        <v>222438073.4832055</v>
      </c>
    </row>
    <row r="9486" spans="1:13" x14ac:dyDescent="0.4">
      <c r="A9486" s="51"/>
      <c r="B9486" s="52">
        <v>9468</v>
      </c>
      <c r="C9486" s="52">
        <v>0</v>
      </c>
      <c r="D9486" s="52">
        <v>0</v>
      </c>
      <c r="E9486" s="52">
        <v>0</v>
      </c>
      <c r="F9486" s="52">
        <v>0</v>
      </c>
      <c r="G9486" s="52">
        <v>0</v>
      </c>
      <c r="H9486" s="52">
        <v>0</v>
      </c>
      <c r="I9486" s="52">
        <v>0</v>
      </c>
      <c r="J9486" s="52">
        <v>0</v>
      </c>
      <c r="K9486" s="52">
        <v>0</v>
      </c>
      <c r="L9486" s="52">
        <v>6121656.2378358506</v>
      </c>
      <c r="M9486" s="53">
        <v>12906079.115127539</v>
      </c>
    </row>
    <row r="9487" spans="1:13" x14ac:dyDescent="0.4">
      <c r="A9487" s="54"/>
      <c r="B9487" s="55">
        <v>9469</v>
      </c>
      <c r="C9487" s="55">
        <v>0</v>
      </c>
      <c r="D9487" s="55">
        <v>0</v>
      </c>
      <c r="E9487" s="55">
        <v>0</v>
      </c>
      <c r="F9487" s="55">
        <v>0</v>
      </c>
      <c r="G9487" s="55">
        <v>0</v>
      </c>
      <c r="H9487" s="55">
        <v>0</v>
      </c>
      <c r="I9487" s="55">
        <v>0</v>
      </c>
      <c r="J9487" s="55">
        <v>0</v>
      </c>
      <c r="K9487" s="55">
        <v>0</v>
      </c>
      <c r="L9487" s="55">
        <v>0</v>
      </c>
      <c r="M9487" s="56">
        <v>0</v>
      </c>
    </row>
    <row r="9488" spans="1:13" x14ac:dyDescent="0.4">
      <c r="A9488" s="51"/>
      <c r="B9488" s="52">
        <v>9470</v>
      </c>
      <c r="C9488" s="52">
        <v>0</v>
      </c>
      <c r="D9488" s="52">
        <v>0</v>
      </c>
      <c r="E9488" s="52">
        <v>0</v>
      </c>
      <c r="F9488" s="52">
        <v>0</v>
      </c>
      <c r="G9488" s="52">
        <v>0</v>
      </c>
      <c r="H9488" s="52">
        <v>16233529.510928784</v>
      </c>
      <c r="I9488" s="52">
        <v>0</v>
      </c>
      <c r="J9488" s="52">
        <v>0</v>
      </c>
      <c r="K9488" s="52">
        <v>0</v>
      </c>
      <c r="L9488" s="52">
        <v>0</v>
      </c>
      <c r="M9488" s="53">
        <v>16233529.510928784</v>
      </c>
    </row>
    <row r="9489" spans="1:13" x14ac:dyDescent="0.4">
      <c r="A9489" s="54"/>
      <c r="B9489" s="55">
        <v>9471</v>
      </c>
      <c r="C9489" s="55">
        <v>0</v>
      </c>
      <c r="D9489" s="55">
        <v>0</v>
      </c>
      <c r="E9489" s="55">
        <v>0</v>
      </c>
      <c r="F9489" s="55">
        <v>0</v>
      </c>
      <c r="G9489" s="55">
        <v>0</v>
      </c>
      <c r="H9489" s="55">
        <v>0</v>
      </c>
      <c r="I9489" s="55">
        <v>0</v>
      </c>
      <c r="J9489" s="55">
        <v>0</v>
      </c>
      <c r="K9489" s="55">
        <v>19694387.414382003</v>
      </c>
      <c r="L9489" s="55">
        <v>0</v>
      </c>
      <c r="M9489" s="56">
        <v>27837073.135248557</v>
      </c>
    </row>
    <row r="9490" spans="1:13" x14ac:dyDescent="0.4">
      <c r="A9490" s="51"/>
      <c r="B9490" s="52">
        <v>9472</v>
      </c>
      <c r="C9490" s="52">
        <v>0</v>
      </c>
      <c r="D9490" s="52">
        <v>0</v>
      </c>
      <c r="E9490" s="52">
        <v>0</v>
      </c>
      <c r="F9490" s="52">
        <v>0</v>
      </c>
      <c r="G9490" s="52">
        <v>0</v>
      </c>
      <c r="H9490" s="52">
        <v>6323928.3762404099</v>
      </c>
      <c r="I9490" s="52">
        <v>0</v>
      </c>
      <c r="J9490" s="52">
        <v>0</v>
      </c>
      <c r="K9490" s="52">
        <v>0</v>
      </c>
      <c r="L9490" s="52">
        <v>0</v>
      </c>
      <c r="M9490" s="53">
        <v>12768839.486023195</v>
      </c>
    </row>
    <row r="9491" spans="1:13" x14ac:dyDescent="0.4">
      <c r="A9491" s="54"/>
      <c r="B9491" s="55">
        <v>9473</v>
      </c>
      <c r="C9491" s="55">
        <v>0</v>
      </c>
      <c r="D9491" s="55">
        <v>6317897.5475652758</v>
      </c>
      <c r="E9491" s="55">
        <v>6344127.6986889653</v>
      </c>
      <c r="F9491" s="55">
        <v>0</v>
      </c>
      <c r="G9491" s="55">
        <v>0</v>
      </c>
      <c r="H9491" s="55">
        <v>0</v>
      </c>
      <c r="I9491" s="55">
        <v>0</v>
      </c>
      <c r="J9491" s="55">
        <v>0</v>
      </c>
      <c r="K9491" s="55">
        <v>0</v>
      </c>
      <c r="L9491" s="55">
        <v>0</v>
      </c>
      <c r="M9491" s="56">
        <v>12662025.246254239</v>
      </c>
    </row>
    <row r="9492" spans="1:13" x14ac:dyDescent="0.4">
      <c r="A9492" s="51"/>
      <c r="B9492" s="52">
        <v>9474</v>
      </c>
      <c r="C9492" s="52">
        <v>0</v>
      </c>
      <c r="D9492" s="52">
        <v>0</v>
      </c>
      <c r="E9492" s="52">
        <v>0</v>
      </c>
      <c r="F9492" s="52">
        <v>0</v>
      </c>
      <c r="G9492" s="52">
        <v>0</v>
      </c>
      <c r="H9492" s="52">
        <v>0</v>
      </c>
      <c r="I9492" s="52">
        <v>0</v>
      </c>
      <c r="J9492" s="52">
        <v>0</v>
      </c>
      <c r="K9492" s="52">
        <v>0</v>
      </c>
      <c r="L9492" s="52">
        <v>0</v>
      </c>
      <c r="M9492" s="53">
        <v>0</v>
      </c>
    </row>
    <row r="9493" spans="1:13" x14ac:dyDescent="0.4">
      <c r="A9493" s="54"/>
      <c r="B9493" s="55">
        <v>9475</v>
      </c>
      <c r="C9493" s="55">
        <v>0</v>
      </c>
      <c r="D9493" s="55">
        <v>0</v>
      </c>
      <c r="E9493" s="55">
        <v>0</v>
      </c>
      <c r="F9493" s="55">
        <v>0</v>
      </c>
      <c r="G9493" s="55">
        <v>7897171.7938826028</v>
      </c>
      <c r="H9493" s="55">
        <v>0</v>
      </c>
      <c r="I9493" s="55">
        <v>0</v>
      </c>
      <c r="J9493" s="55">
        <v>0</v>
      </c>
      <c r="K9493" s="55">
        <v>0</v>
      </c>
      <c r="L9493" s="55">
        <v>0</v>
      </c>
      <c r="M9493" s="56">
        <v>7897171.7938826028</v>
      </c>
    </row>
    <row r="9494" spans="1:13" x14ac:dyDescent="0.4">
      <c r="A9494" s="51"/>
      <c r="B9494" s="52">
        <v>9476</v>
      </c>
      <c r="C9494" s="52">
        <v>0</v>
      </c>
      <c r="D9494" s="52">
        <v>0</v>
      </c>
      <c r="E9494" s="52">
        <v>0</v>
      </c>
      <c r="F9494" s="52">
        <v>0</v>
      </c>
      <c r="G9494" s="52">
        <v>0</v>
      </c>
      <c r="H9494" s="52">
        <v>0</v>
      </c>
      <c r="I9494" s="52">
        <v>6346595.834975712</v>
      </c>
      <c r="J9494" s="52">
        <v>0</v>
      </c>
      <c r="K9494" s="52">
        <v>0</v>
      </c>
      <c r="L9494" s="52">
        <v>0</v>
      </c>
      <c r="M9494" s="53">
        <v>49399714.742150001</v>
      </c>
    </row>
    <row r="9495" spans="1:13" x14ac:dyDescent="0.4">
      <c r="A9495" s="54"/>
      <c r="B9495" s="55">
        <v>9477</v>
      </c>
      <c r="C9495" s="55">
        <v>0</v>
      </c>
      <c r="D9495" s="55">
        <v>0</v>
      </c>
      <c r="E9495" s="55">
        <v>0</v>
      </c>
      <c r="F9495" s="55">
        <v>0</v>
      </c>
      <c r="G9495" s="55">
        <v>0</v>
      </c>
      <c r="H9495" s="55">
        <v>0</v>
      </c>
      <c r="I9495" s="55">
        <v>12295727.259876754</v>
      </c>
      <c r="J9495" s="55">
        <v>0</v>
      </c>
      <c r="K9495" s="55">
        <v>19753772.912448987</v>
      </c>
      <c r="L9495" s="55">
        <v>0</v>
      </c>
      <c r="M9495" s="56">
        <v>32049500.172325741</v>
      </c>
    </row>
    <row r="9496" spans="1:13" x14ac:dyDescent="0.4">
      <c r="A9496" s="51"/>
      <c r="B9496" s="52">
        <v>9478</v>
      </c>
      <c r="C9496" s="52">
        <v>0</v>
      </c>
      <c r="D9496" s="52">
        <v>0</v>
      </c>
      <c r="E9496" s="52">
        <v>0</v>
      </c>
      <c r="F9496" s="52">
        <v>0</v>
      </c>
      <c r="G9496" s="52">
        <v>0</v>
      </c>
      <c r="H9496" s="52">
        <v>0</v>
      </c>
      <c r="I9496" s="52">
        <v>0</v>
      </c>
      <c r="J9496" s="52">
        <v>0</v>
      </c>
      <c r="K9496" s="52">
        <v>0</v>
      </c>
      <c r="L9496" s="52">
        <v>0</v>
      </c>
      <c r="M9496" s="53">
        <v>0</v>
      </c>
    </row>
    <row r="9497" spans="1:13" x14ac:dyDescent="0.4">
      <c r="A9497" s="54"/>
      <c r="B9497" s="55">
        <v>9479</v>
      </c>
      <c r="C9497" s="55">
        <v>0</v>
      </c>
      <c r="D9497" s="55">
        <v>0</v>
      </c>
      <c r="E9497" s="55">
        <v>0</v>
      </c>
      <c r="F9497" s="55">
        <v>0</v>
      </c>
      <c r="G9497" s="55">
        <v>0</v>
      </c>
      <c r="H9497" s="55">
        <v>0</v>
      </c>
      <c r="I9497" s="55">
        <v>0</v>
      </c>
      <c r="J9497" s="55">
        <v>0</v>
      </c>
      <c r="K9497" s="55">
        <v>0</v>
      </c>
      <c r="L9497" s="55">
        <v>0</v>
      </c>
      <c r="M9497" s="56">
        <v>0</v>
      </c>
    </row>
    <row r="9498" spans="1:13" x14ac:dyDescent="0.4">
      <c r="A9498" s="51"/>
      <c r="B9498" s="52">
        <v>9480</v>
      </c>
      <c r="C9498" s="52">
        <v>0</v>
      </c>
      <c r="D9498" s="52">
        <v>0</v>
      </c>
      <c r="E9498" s="52">
        <v>0</v>
      </c>
      <c r="F9498" s="52">
        <v>0</v>
      </c>
      <c r="G9498" s="52">
        <v>0</v>
      </c>
      <c r="H9498" s="52">
        <v>0</v>
      </c>
      <c r="I9498" s="52">
        <v>0</v>
      </c>
      <c r="J9498" s="52">
        <v>0</v>
      </c>
      <c r="K9498" s="52">
        <v>0</v>
      </c>
      <c r="L9498" s="52">
        <v>0</v>
      </c>
      <c r="M9498" s="53">
        <v>0</v>
      </c>
    </row>
    <row r="9499" spans="1:13" x14ac:dyDescent="0.4">
      <c r="A9499" s="54"/>
      <c r="B9499" s="55">
        <v>9481</v>
      </c>
      <c r="C9499" s="55">
        <v>0</v>
      </c>
      <c r="D9499" s="55">
        <v>0</v>
      </c>
      <c r="E9499" s="55">
        <v>0</v>
      </c>
      <c r="F9499" s="55">
        <v>0</v>
      </c>
      <c r="G9499" s="55">
        <v>0</v>
      </c>
      <c r="H9499" s="55">
        <v>0</v>
      </c>
      <c r="I9499" s="55">
        <v>0</v>
      </c>
      <c r="J9499" s="55">
        <v>0</v>
      </c>
      <c r="K9499" s="55">
        <v>0</v>
      </c>
      <c r="L9499" s="55">
        <v>0</v>
      </c>
      <c r="M9499" s="56">
        <v>0</v>
      </c>
    </row>
    <row r="9500" spans="1:13" x14ac:dyDescent="0.4">
      <c r="A9500" s="51"/>
      <c r="B9500" s="52">
        <v>9482</v>
      </c>
      <c r="C9500" s="52">
        <v>0</v>
      </c>
      <c r="D9500" s="52">
        <v>0</v>
      </c>
      <c r="E9500" s="52">
        <v>0</v>
      </c>
      <c r="F9500" s="52">
        <v>0</v>
      </c>
      <c r="G9500" s="52">
        <v>0</v>
      </c>
      <c r="H9500" s="52">
        <v>0</v>
      </c>
      <c r="I9500" s="52">
        <v>103153032.38092792</v>
      </c>
      <c r="J9500" s="52">
        <v>67893946.240694612</v>
      </c>
      <c r="K9500" s="52">
        <v>0</v>
      </c>
      <c r="L9500" s="52">
        <v>0</v>
      </c>
      <c r="M9500" s="53">
        <v>103153032.38092792</v>
      </c>
    </row>
    <row r="9501" spans="1:13" x14ac:dyDescent="0.4">
      <c r="A9501" s="54"/>
      <c r="B9501" s="55">
        <v>9483</v>
      </c>
      <c r="C9501" s="55">
        <v>0</v>
      </c>
      <c r="D9501" s="55">
        <v>32759702.925233416</v>
      </c>
      <c r="E9501" s="55">
        <v>0</v>
      </c>
      <c r="F9501" s="55">
        <v>15919820.512618007</v>
      </c>
      <c r="G9501" s="55">
        <v>11984782.561259944</v>
      </c>
      <c r="H9501" s="55">
        <v>0</v>
      </c>
      <c r="I9501" s="55">
        <v>0</v>
      </c>
      <c r="J9501" s="55">
        <v>0</v>
      </c>
      <c r="K9501" s="55">
        <v>0</v>
      </c>
      <c r="L9501" s="55">
        <v>0</v>
      </c>
      <c r="M9501" s="56">
        <v>60664305.999111369</v>
      </c>
    </row>
    <row r="9502" spans="1:13" x14ac:dyDescent="0.4">
      <c r="A9502" s="51"/>
      <c r="B9502" s="52">
        <v>9484</v>
      </c>
      <c r="C9502" s="52">
        <v>0</v>
      </c>
      <c r="D9502" s="52">
        <v>0</v>
      </c>
      <c r="E9502" s="52">
        <v>0</v>
      </c>
      <c r="F9502" s="52">
        <v>0</v>
      </c>
      <c r="G9502" s="52">
        <v>0</v>
      </c>
      <c r="H9502" s="52">
        <v>0</v>
      </c>
      <c r="I9502" s="52">
        <v>6003345.0002446258</v>
      </c>
      <c r="J9502" s="52">
        <v>0</v>
      </c>
      <c r="K9502" s="52">
        <v>0</v>
      </c>
      <c r="L9502" s="52">
        <v>0</v>
      </c>
      <c r="M9502" s="53">
        <v>6003345.0002446258</v>
      </c>
    </row>
    <row r="9503" spans="1:13" x14ac:dyDescent="0.4">
      <c r="A9503" s="54"/>
      <c r="B9503" s="55">
        <v>9485</v>
      </c>
      <c r="C9503" s="55">
        <v>0</v>
      </c>
      <c r="D9503" s="55">
        <v>0</v>
      </c>
      <c r="E9503" s="55">
        <v>0</v>
      </c>
      <c r="F9503" s="55">
        <v>0</v>
      </c>
      <c r="G9503" s="55">
        <v>0</v>
      </c>
      <c r="H9503" s="55">
        <v>0</v>
      </c>
      <c r="I9503" s="55">
        <v>0</v>
      </c>
      <c r="J9503" s="55">
        <v>0</v>
      </c>
      <c r="K9503" s="55">
        <v>9778901.0888713151</v>
      </c>
      <c r="L9503" s="55">
        <v>0</v>
      </c>
      <c r="M9503" s="56">
        <v>25035151.100079224</v>
      </c>
    </row>
    <row r="9504" spans="1:13" x14ac:dyDescent="0.4">
      <c r="A9504" s="51"/>
      <c r="B9504" s="52">
        <v>9486</v>
      </c>
      <c r="C9504" s="52">
        <v>0</v>
      </c>
      <c r="D9504" s="52">
        <v>0</v>
      </c>
      <c r="E9504" s="52">
        <v>0</v>
      </c>
      <c r="F9504" s="52">
        <v>5907242.3850330207</v>
      </c>
      <c r="G9504" s="52">
        <v>0</v>
      </c>
      <c r="H9504" s="52">
        <v>0</v>
      </c>
      <c r="I9504" s="52">
        <v>0</v>
      </c>
      <c r="J9504" s="52">
        <v>0</v>
      </c>
      <c r="K9504" s="52">
        <v>0</v>
      </c>
      <c r="L9504" s="52">
        <v>0</v>
      </c>
      <c r="M9504" s="53">
        <v>5907242.3850330207</v>
      </c>
    </row>
    <row r="9505" spans="1:13" x14ac:dyDescent="0.4">
      <c r="A9505" s="54"/>
      <c r="B9505" s="55">
        <v>9487</v>
      </c>
      <c r="C9505" s="55">
        <v>0</v>
      </c>
      <c r="D9505" s="55">
        <v>0</v>
      </c>
      <c r="E9505" s="55">
        <v>0</v>
      </c>
      <c r="F9505" s="55">
        <v>0</v>
      </c>
      <c r="G9505" s="55">
        <v>28991780.727199249</v>
      </c>
      <c r="H9505" s="55">
        <v>0</v>
      </c>
      <c r="I9505" s="55">
        <v>0</v>
      </c>
      <c r="J9505" s="55">
        <v>0</v>
      </c>
      <c r="K9505" s="55">
        <v>0</v>
      </c>
      <c r="L9505" s="55">
        <v>0</v>
      </c>
      <c r="M9505" s="56">
        <v>28991780.727199249</v>
      </c>
    </row>
    <row r="9506" spans="1:13" x14ac:dyDescent="0.4">
      <c r="A9506" s="51"/>
      <c r="B9506" s="52">
        <v>9488</v>
      </c>
      <c r="C9506" s="52">
        <v>0</v>
      </c>
      <c r="D9506" s="52">
        <v>7420085.5378344804</v>
      </c>
      <c r="E9506" s="52">
        <v>0</v>
      </c>
      <c r="F9506" s="52">
        <v>0</v>
      </c>
      <c r="G9506" s="52">
        <v>0</v>
      </c>
      <c r="H9506" s="52">
        <v>0</v>
      </c>
      <c r="I9506" s="52">
        <v>0</v>
      </c>
      <c r="J9506" s="52">
        <v>7334250.0650137188</v>
      </c>
      <c r="K9506" s="52">
        <v>0</v>
      </c>
      <c r="L9506" s="52">
        <v>0</v>
      </c>
      <c r="M9506" s="53">
        <v>7420085.5378344804</v>
      </c>
    </row>
    <row r="9507" spans="1:13" x14ac:dyDescent="0.4">
      <c r="A9507" s="54"/>
      <c r="B9507" s="55">
        <v>9489</v>
      </c>
      <c r="C9507" s="55">
        <v>0</v>
      </c>
      <c r="D9507" s="55">
        <v>0</v>
      </c>
      <c r="E9507" s="55">
        <v>0</v>
      </c>
      <c r="F9507" s="55">
        <v>0</v>
      </c>
      <c r="G9507" s="55">
        <v>0</v>
      </c>
      <c r="H9507" s="55">
        <v>0</v>
      </c>
      <c r="I9507" s="55">
        <v>0</v>
      </c>
      <c r="J9507" s="55">
        <v>0</v>
      </c>
      <c r="K9507" s="55">
        <v>0</v>
      </c>
      <c r="L9507" s="55">
        <v>0</v>
      </c>
      <c r="M9507" s="56">
        <v>0</v>
      </c>
    </row>
    <row r="9508" spans="1:13" x14ac:dyDescent="0.4">
      <c r="A9508" s="51"/>
      <c r="B9508" s="52">
        <v>9490</v>
      </c>
      <c r="C9508" s="52">
        <v>5745835.9019254167</v>
      </c>
      <c r="D9508" s="52">
        <v>0</v>
      </c>
      <c r="E9508" s="52">
        <v>0</v>
      </c>
      <c r="F9508" s="52">
        <v>0</v>
      </c>
      <c r="G9508" s="52">
        <v>0</v>
      </c>
      <c r="H9508" s="52">
        <v>147633342.61477107</v>
      </c>
      <c r="I9508" s="52">
        <v>0</v>
      </c>
      <c r="J9508" s="52">
        <v>0</v>
      </c>
      <c r="K9508" s="52">
        <v>0</v>
      </c>
      <c r="L9508" s="52">
        <v>0</v>
      </c>
      <c r="M9508" s="53">
        <v>153379178.51669648</v>
      </c>
    </row>
    <row r="9509" spans="1:13" x14ac:dyDescent="0.4">
      <c r="A9509" s="54"/>
      <c r="B9509" s="55">
        <v>9491</v>
      </c>
      <c r="C9509" s="55">
        <v>0</v>
      </c>
      <c r="D9509" s="55">
        <v>273657654.38043952</v>
      </c>
      <c r="E9509" s="55">
        <v>0</v>
      </c>
      <c r="F9509" s="55">
        <v>0</v>
      </c>
      <c r="G9509" s="55">
        <v>0</v>
      </c>
      <c r="H9509" s="55">
        <v>0</v>
      </c>
      <c r="I9509" s="55">
        <v>0</v>
      </c>
      <c r="J9509" s="55">
        <v>0</v>
      </c>
      <c r="K9509" s="55">
        <v>0</v>
      </c>
      <c r="L9509" s="55">
        <v>0</v>
      </c>
      <c r="M9509" s="56">
        <v>273657654.38043952</v>
      </c>
    </row>
    <row r="9510" spans="1:13" x14ac:dyDescent="0.4">
      <c r="A9510" s="51"/>
      <c r="B9510" s="52">
        <v>9492</v>
      </c>
      <c r="C9510" s="52">
        <v>0</v>
      </c>
      <c r="D9510" s="52">
        <v>0</v>
      </c>
      <c r="E9510" s="52">
        <v>0</v>
      </c>
      <c r="F9510" s="52">
        <v>0</v>
      </c>
      <c r="G9510" s="52">
        <v>0</v>
      </c>
      <c r="H9510" s="52">
        <v>0</v>
      </c>
      <c r="I9510" s="52">
        <v>0</v>
      </c>
      <c r="J9510" s="52">
        <v>0</v>
      </c>
      <c r="K9510" s="52">
        <v>9776166.9729594048</v>
      </c>
      <c r="L9510" s="52">
        <v>0</v>
      </c>
      <c r="M9510" s="53">
        <v>9776166.9729594048</v>
      </c>
    </row>
    <row r="9511" spans="1:13" x14ac:dyDescent="0.4">
      <c r="A9511" s="54"/>
      <c r="B9511" s="55">
        <v>9493</v>
      </c>
      <c r="C9511" s="55">
        <v>0</v>
      </c>
      <c r="D9511" s="55">
        <v>0</v>
      </c>
      <c r="E9511" s="55">
        <v>0</v>
      </c>
      <c r="F9511" s="55">
        <v>7759291.1954152035</v>
      </c>
      <c r="G9511" s="55">
        <v>0</v>
      </c>
      <c r="H9511" s="55">
        <v>0</v>
      </c>
      <c r="I9511" s="55">
        <v>0</v>
      </c>
      <c r="J9511" s="55">
        <v>0</v>
      </c>
      <c r="K9511" s="55">
        <v>0</v>
      </c>
      <c r="L9511" s="55">
        <v>6678765.8138439972</v>
      </c>
      <c r="M9511" s="56">
        <v>14438057.009259202</v>
      </c>
    </row>
    <row r="9512" spans="1:13" x14ac:dyDescent="0.4">
      <c r="A9512" s="51"/>
      <c r="B9512" s="52">
        <v>9494</v>
      </c>
      <c r="C9512" s="52">
        <v>6709885.7601557979</v>
      </c>
      <c r="D9512" s="52">
        <v>5968763.7315692427</v>
      </c>
      <c r="E9512" s="52">
        <v>0</v>
      </c>
      <c r="F9512" s="52">
        <v>0</v>
      </c>
      <c r="G9512" s="52">
        <v>0</v>
      </c>
      <c r="H9512" s="52">
        <v>0</v>
      </c>
      <c r="I9512" s="52">
        <v>0</v>
      </c>
      <c r="J9512" s="52">
        <v>0</v>
      </c>
      <c r="K9512" s="52">
        <v>0</v>
      </c>
      <c r="L9512" s="52">
        <v>21013369.656997476</v>
      </c>
      <c r="M9512" s="53">
        <v>33692019.148722515</v>
      </c>
    </row>
    <row r="9513" spans="1:13" x14ac:dyDescent="0.4">
      <c r="A9513" s="54"/>
      <c r="B9513" s="55">
        <v>9495</v>
      </c>
      <c r="C9513" s="55">
        <v>0</v>
      </c>
      <c r="D9513" s="55">
        <v>0</v>
      </c>
      <c r="E9513" s="55">
        <v>0</v>
      </c>
      <c r="F9513" s="55">
        <v>23518035.767920498</v>
      </c>
      <c r="G9513" s="55">
        <v>0</v>
      </c>
      <c r="H9513" s="55">
        <v>0</v>
      </c>
      <c r="I9513" s="55">
        <v>6155558.0644539157</v>
      </c>
      <c r="J9513" s="55">
        <v>0</v>
      </c>
      <c r="K9513" s="55">
        <v>0</v>
      </c>
      <c r="L9513" s="55">
        <v>0</v>
      </c>
      <c r="M9513" s="56">
        <v>29673593.832374409</v>
      </c>
    </row>
    <row r="9514" spans="1:13" x14ac:dyDescent="0.4">
      <c r="A9514" s="51"/>
      <c r="B9514" s="52">
        <v>9496</v>
      </c>
      <c r="C9514" s="52">
        <v>0</v>
      </c>
      <c r="D9514" s="52">
        <v>0</v>
      </c>
      <c r="E9514" s="52">
        <v>0</v>
      </c>
      <c r="F9514" s="52">
        <v>0</v>
      </c>
      <c r="G9514" s="52">
        <v>0</v>
      </c>
      <c r="H9514" s="52">
        <v>0</v>
      </c>
      <c r="I9514" s="52">
        <v>0</v>
      </c>
      <c r="J9514" s="52">
        <v>0</v>
      </c>
      <c r="K9514" s="52">
        <v>0</v>
      </c>
      <c r="L9514" s="52">
        <v>0</v>
      </c>
      <c r="M9514" s="53">
        <v>0</v>
      </c>
    </row>
    <row r="9515" spans="1:13" x14ac:dyDescent="0.4">
      <c r="A9515" s="54"/>
      <c r="B9515" s="55">
        <v>9497</v>
      </c>
      <c r="C9515" s="55">
        <v>0</v>
      </c>
      <c r="D9515" s="55">
        <v>0</v>
      </c>
      <c r="E9515" s="55">
        <v>0</v>
      </c>
      <c r="F9515" s="55">
        <v>0</v>
      </c>
      <c r="G9515" s="55">
        <v>0</v>
      </c>
      <c r="H9515" s="55">
        <v>0</v>
      </c>
      <c r="I9515" s="55">
        <v>0</v>
      </c>
      <c r="J9515" s="55">
        <v>0</v>
      </c>
      <c r="K9515" s="55">
        <v>49331547.823332638</v>
      </c>
      <c r="L9515" s="55">
        <v>0</v>
      </c>
      <c r="M9515" s="56">
        <v>56922589.888636507</v>
      </c>
    </row>
    <row r="9516" spans="1:13" x14ac:dyDescent="0.4">
      <c r="A9516" s="51"/>
      <c r="B9516" s="52">
        <v>9498</v>
      </c>
      <c r="C9516" s="52">
        <v>0</v>
      </c>
      <c r="D9516" s="52">
        <v>0</v>
      </c>
      <c r="E9516" s="52">
        <v>0</v>
      </c>
      <c r="F9516" s="52">
        <v>0</v>
      </c>
      <c r="G9516" s="52">
        <v>0</v>
      </c>
      <c r="H9516" s="52">
        <v>0</v>
      </c>
      <c r="I9516" s="52">
        <v>0</v>
      </c>
      <c r="J9516" s="52">
        <v>0</v>
      </c>
      <c r="K9516" s="52">
        <v>0</v>
      </c>
      <c r="L9516" s="52">
        <v>0</v>
      </c>
      <c r="M9516" s="53">
        <v>0</v>
      </c>
    </row>
    <row r="9517" spans="1:13" x14ac:dyDescent="0.4">
      <c r="A9517" s="54"/>
      <c r="B9517" s="55">
        <v>9499</v>
      </c>
      <c r="C9517" s="55">
        <v>0</v>
      </c>
      <c r="D9517" s="55">
        <v>0</v>
      </c>
      <c r="E9517" s="55">
        <v>0</v>
      </c>
      <c r="F9517" s="55">
        <v>0</v>
      </c>
      <c r="G9517" s="55">
        <v>0</v>
      </c>
      <c r="H9517" s="55">
        <v>0</v>
      </c>
      <c r="I9517" s="55">
        <v>0</v>
      </c>
      <c r="J9517" s="55">
        <v>0</v>
      </c>
      <c r="K9517" s="55">
        <v>0</v>
      </c>
      <c r="L9517" s="55">
        <v>0</v>
      </c>
      <c r="M9517" s="56">
        <v>0</v>
      </c>
    </row>
    <row r="9518" spans="1:13" x14ac:dyDescent="0.4">
      <c r="A9518" s="51"/>
      <c r="B9518" s="52">
        <v>9500</v>
      </c>
      <c r="C9518" s="52">
        <v>0</v>
      </c>
      <c r="D9518" s="52">
        <v>0</v>
      </c>
      <c r="E9518" s="52">
        <v>0</v>
      </c>
      <c r="F9518" s="52">
        <v>0</v>
      </c>
      <c r="G9518" s="52">
        <v>0</v>
      </c>
      <c r="H9518" s="52">
        <v>0</v>
      </c>
      <c r="I9518" s="52">
        <v>0</v>
      </c>
      <c r="J9518" s="52">
        <v>0</v>
      </c>
      <c r="K9518" s="52">
        <v>0</v>
      </c>
      <c r="L9518" s="52">
        <v>0</v>
      </c>
      <c r="M9518" s="53">
        <v>98044025.736099571</v>
      </c>
    </row>
    <row r="9519" spans="1:13" x14ac:dyDescent="0.4">
      <c r="A9519" s="54"/>
      <c r="B9519" s="55">
        <v>9501</v>
      </c>
      <c r="C9519" s="55">
        <v>0</v>
      </c>
      <c r="D9519" s="55">
        <v>0</v>
      </c>
      <c r="E9519" s="55">
        <v>0</v>
      </c>
      <c r="F9519" s="55">
        <v>0</v>
      </c>
      <c r="G9519" s="55">
        <v>0</v>
      </c>
      <c r="H9519" s="55">
        <v>0</v>
      </c>
      <c r="I9519" s="55">
        <v>0</v>
      </c>
      <c r="J9519" s="55">
        <v>0</v>
      </c>
      <c r="K9519" s="55">
        <v>0</v>
      </c>
      <c r="L9519" s="55">
        <v>0</v>
      </c>
      <c r="M9519" s="56">
        <v>0</v>
      </c>
    </row>
    <row r="9520" spans="1:13" x14ac:dyDescent="0.4">
      <c r="A9520" s="51"/>
      <c r="B9520" s="52">
        <v>9502</v>
      </c>
      <c r="C9520" s="52">
        <v>0</v>
      </c>
      <c r="D9520" s="52">
        <v>0</v>
      </c>
      <c r="E9520" s="52">
        <v>0</v>
      </c>
      <c r="F9520" s="52">
        <v>0</v>
      </c>
      <c r="G9520" s="52">
        <v>0</v>
      </c>
      <c r="H9520" s="52">
        <v>0</v>
      </c>
      <c r="I9520" s="52">
        <v>0</v>
      </c>
      <c r="J9520" s="52">
        <v>30773391.064505212</v>
      </c>
      <c r="K9520" s="52">
        <v>0</v>
      </c>
      <c r="L9520" s="52">
        <v>0</v>
      </c>
      <c r="M9520" s="53">
        <v>0</v>
      </c>
    </row>
    <row r="9521" spans="1:13" x14ac:dyDescent="0.4">
      <c r="A9521" s="54"/>
      <c r="B9521" s="55">
        <v>9503</v>
      </c>
      <c r="C9521" s="55">
        <v>0</v>
      </c>
      <c r="D9521" s="55">
        <v>0</v>
      </c>
      <c r="E9521" s="55">
        <v>0</v>
      </c>
      <c r="F9521" s="55">
        <v>0</v>
      </c>
      <c r="G9521" s="55">
        <v>0</v>
      </c>
      <c r="H9521" s="55">
        <v>0</v>
      </c>
      <c r="I9521" s="55">
        <v>0</v>
      </c>
      <c r="J9521" s="55">
        <v>0</v>
      </c>
      <c r="K9521" s="55">
        <v>0</v>
      </c>
      <c r="L9521" s="55">
        <v>0</v>
      </c>
      <c r="M9521" s="56">
        <v>0</v>
      </c>
    </row>
    <row r="9522" spans="1:13" x14ac:dyDescent="0.4">
      <c r="A9522" s="51"/>
      <c r="B9522" s="52">
        <v>9504</v>
      </c>
      <c r="C9522" s="52">
        <v>0</v>
      </c>
      <c r="D9522" s="52">
        <v>6639342.2184641752</v>
      </c>
      <c r="E9522" s="52">
        <v>6461423.5549869696</v>
      </c>
      <c r="F9522" s="52">
        <v>0</v>
      </c>
      <c r="G9522" s="52">
        <v>20158617.401486352</v>
      </c>
      <c r="H9522" s="52">
        <v>0</v>
      </c>
      <c r="I9522" s="52">
        <v>0</v>
      </c>
      <c r="J9522" s="52">
        <v>0</v>
      </c>
      <c r="K9522" s="52">
        <v>0</v>
      </c>
      <c r="L9522" s="52">
        <v>0</v>
      </c>
      <c r="M9522" s="53">
        <v>33259383.174937498</v>
      </c>
    </row>
    <row r="9523" spans="1:13" x14ac:dyDescent="0.4">
      <c r="A9523" s="54"/>
      <c r="B9523" s="55">
        <v>9505</v>
      </c>
      <c r="C9523" s="55">
        <v>0</v>
      </c>
      <c r="D9523" s="55">
        <v>6011077.9682291672</v>
      </c>
      <c r="E9523" s="55">
        <v>0</v>
      </c>
      <c r="F9523" s="55">
        <v>0</v>
      </c>
      <c r="G9523" s="55">
        <v>0</v>
      </c>
      <c r="H9523" s="55">
        <v>0</v>
      </c>
      <c r="I9523" s="55">
        <v>0</v>
      </c>
      <c r="J9523" s="55">
        <v>0</v>
      </c>
      <c r="K9523" s="55">
        <v>0</v>
      </c>
      <c r="L9523" s="55">
        <v>0</v>
      </c>
      <c r="M9523" s="56">
        <v>6011077.9682291672</v>
      </c>
    </row>
    <row r="9524" spans="1:13" x14ac:dyDescent="0.4">
      <c r="A9524" s="51"/>
      <c r="B9524" s="52">
        <v>9506</v>
      </c>
      <c r="C9524" s="52">
        <v>0</v>
      </c>
      <c r="D9524" s="52">
        <v>0</v>
      </c>
      <c r="E9524" s="52">
        <v>0</v>
      </c>
      <c r="F9524" s="52">
        <v>0</v>
      </c>
      <c r="G9524" s="52">
        <v>0</v>
      </c>
      <c r="H9524" s="52">
        <v>31910492.945030395</v>
      </c>
      <c r="I9524" s="52">
        <v>0</v>
      </c>
      <c r="J9524" s="52">
        <v>0</v>
      </c>
      <c r="K9524" s="52">
        <v>0</v>
      </c>
      <c r="L9524" s="52">
        <v>0</v>
      </c>
      <c r="M9524" s="53">
        <v>31910492.945030395</v>
      </c>
    </row>
    <row r="9525" spans="1:13" x14ac:dyDescent="0.4">
      <c r="A9525" s="54"/>
      <c r="B9525" s="55">
        <v>9507</v>
      </c>
      <c r="C9525" s="55">
        <v>22914699.3276348</v>
      </c>
      <c r="D9525" s="55">
        <v>0</v>
      </c>
      <c r="E9525" s="55">
        <v>0</v>
      </c>
      <c r="F9525" s="55">
        <v>0</v>
      </c>
      <c r="G9525" s="55">
        <v>0</v>
      </c>
      <c r="H9525" s="55">
        <v>0</v>
      </c>
      <c r="I9525" s="55">
        <v>0</v>
      </c>
      <c r="J9525" s="55">
        <v>0</v>
      </c>
      <c r="K9525" s="55">
        <v>0</v>
      </c>
      <c r="L9525" s="55">
        <v>0</v>
      </c>
      <c r="M9525" s="56">
        <v>22914699.3276348</v>
      </c>
    </row>
    <row r="9526" spans="1:13" x14ac:dyDescent="0.4">
      <c r="A9526" s="51"/>
      <c r="B9526" s="52">
        <v>9508</v>
      </c>
      <c r="C9526" s="52">
        <v>0</v>
      </c>
      <c r="D9526" s="52">
        <v>0</v>
      </c>
      <c r="E9526" s="52">
        <v>0</v>
      </c>
      <c r="F9526" s="52">
        <v>0</v>
      </c>
      <c r="G9526" s="52">
        <v>0</v>
      </c>
      <c r="H9526" s="52">
        <v>0</v>
      </c>
      <c r="I9526" s="52">
        <v>0</v>
      </c>
      <c r="J9526" s="52">
        <v>0</v>
      </c>
      <c r="K9526" s="52">
        <v>0</v>
      </c>
      <c r="L9526" s="52">
        <v>0</v>
      </c>
      <c r="M9526" s="53">
        <v>0</v>
      </c>
    </row>
    <row r="9527" spans="1:13" x14ac:dyDescent="0.4">
      <c r="A9527" s="54"/>
      <c r="B9527" s="55">
        <v>9509</v>
      </c>
      <c r="C9527" s="55">
        <v>0</v>
      </c>
      <c r="D9527" s="55">
        <v>0</v>
      </c>
      <c r="E9527" s="55">
        <v>13219681.932615235</v>
      </c>
      <c r="F9527" s="55">
        <v>0</v>
      </c>
      <c r="G9527" s="55">
        <v>0</v>
      </c>
      <c r="H9527" s="55">
        <v>6001864.1987847649</v>
      </c>
      <c r="I9527" s="55">
        <v>0</v>
      </c>
      <c r="J9527" s="55">
        <v>0</v>
      </c>
      <c r="K9527" s="55">
        <v>0</v>
      </c>
      <c r="L9527" s="55">
        <v>0</v>
      </c>
      <c r="M9527" s="56">
        <v>19221546.1314</v>
      </c>
    </row>
    <row r="9528" spans="1:13" x14ac:dyDescent="0.4">
      <c r="A9528" s="51"/>
      <c r="B9528" s="52">
        <v>9510</v>
      </c>
      <c r="C9528" s="52">
        <v>0</v>
      </c>
      <c r="D9528" s="52">
        <v>0</v>
      </c>
      <c r="E9528" s="52">
        <v>0</v>
      </c>
      <c r="F9528" s="52">
        <v>0</v>
      </c>
      <c r="G9528" s="52">
        <v>0</v>
      </c>
      <c r="H9528" s="52">
        <v>0</v>
      </c>
      <c r="I9528" s="52">
        <v>0</v>
      </c>
      <c r="J9528" s="52">
        <v>0</v>
      </c>
      <c r="K9528" s="52">
        <v>0</v>
      </c>
      <c r="L9528" s="52">
        <v>0</v>
      </c>
      <c r="M9528" s="53">
        <v>0</v>
      </c>
    </row>
    <row r="9529" spans="1:13" x14ac:dyDescent="0.4">
      <c r="A9529" s="54"/>
      <c r="B9529" s="55">
        <v>9511</v>
      </c>
      <c r="C9529" s="55">
        <v>0</v>
      </c>
      <c r="D9529" s="55">
        <v>0</v>
      </c>
      <c r="E9529" s="55">
        <v>0</v>
      </c>
      <c r="F9529" s="55">
        <v>6794643.9287308538</v>
      </c>
      <c r="G9529" s="55">
        <v>0</v>
      </c>
      <c r="H9529" s="55">
        <v>0</v>
      </c>
      <c r="I9529" s="55">
        <v>0</v>
      </c>
      <c r="J9529" s="55">
        <v>0</v>
      </c>
      <c r="K9529" s="55">
        <v>0</v>
      </c>
      <c r="L9529" s="55">
        <v>0</v>
      </c>
      <c r="M9529" s="56">
        <v>6794643.9287308538</v>
      </c>
    </row>
    <row r="9530" spans="1:13" x14ac:dyDescent="0.4">
      <c r="A9530" s="51"/>
      <c r="B9530" s="52">
        <v>9512</v>
      </c>
      <c r="C9530" s="52">
        <v>0</v>
      </c>
      <c r="D9530" s="52">
        <v>0</v>
      </c>
      <c r="E9530" s="52">
        <v>0</v>
      </c>
      <c r="F9530" s="52">
        <v>0</v>
      </c>
      <c r="G9530" s="52">
        <v>0</v>
      </c>
      <c r="H9530" s="52">
        <v>0</v>
      </c>
      <c r="I9530" s="52">
        <v>0</v>
      </c>
      <c r="J9530" s="52">
        <v>0</v>
      </c>
      <c r="K9530" s="52">
        <v>0</v>
      </c>
      <c r="L9530" s="52">
        <v>0</v>
      </c>
      <c r="M9530" s="53">
        <v>0</v>
      </c>
    </row>
    <row r="9531" spans="1:13" x14ac:dyDescent="0.4">
      <c r="A9531" s="54"/>
      <c r="B9531" s="55">
        <v>9513</v>
      </c>
      <c r="C9531" s="55">
        <v>0</v>
      </c>
      <c r="D9531" s="55">
        <v>0</v>
      </c>
      <c r="E9531" s="55">
        <v>0</v>
      </c>
      <c r="F9531" s="55">
        <v>0</v>
      </c>
      <c r="G9531" s="55">
        <v>0</v>
      </c>
      <c r="H9531" s="55">
        <v>0</v>
      </c>
      <c r="I9531" s="55">
        <v>0</v>
      </c>
      <c r="J9531" s="55">
        <v>0</v>
      </c>
      <c r="K9531" s="55">
        <v>0</v>
      </c>
      <c r="L9531" s="55">
        <v>0</v>
      </c>
      <c r="M9531" s="56">
        <v>0</v>
      </c>
    </row>
    <row r="9532" spans="1:13" x14ac:dyDescent="0.4">
      <c r="A9532" s="51"/>
      <c r="B9532" s="52">
        <v>9514</v>
      </c>
      <c r="C9532" s="52">
        <v>0</v>
      </c>
      <c r="D9532" s="52">
        <v>0</v>
      </c>
      <c r="E9532" s="52">
        <v>0</v>
      </c>
      <c r="F9532" s="52">
        <v>0</v>
      </c>
      <c r="G9532" s="52">
        <v>0</v>
      </c>
      <c r="H9532" s="52">
        <v>0</v>
      </c>
      <c r="I9532" s="52">
        <v>0</v>
      </c>
      <c r="J9532" s="52">
        <v>0</v>
      </c>
      <c r="K9532" s="52">
        <v>0</v>
      </c>
      <c r="L9532" s="52">
        <v>0</v>
      </c>
      <c r="M9532" s="53">
        <v>0</v>
      </c>
    </row>
    <row r="9533" spans="1:13" x14ac:dyDescent="0.4">
      <c r="A9533" s="54"/>
      <c r="B9533" s="55">
        <v>9515</v>
      </c>
      <c r="C9533" s="55">
        <v>0</v>
      </c>
      <c r="D9533" s="55">
        <v>0</v>
      </c>
      <c r="E9533" s="55">
        <v>0</v>
      </c>
      <c r="F9533" s="55">
        <v>0</v>
      </c>
      <c r="G9533" s="55">
        <v>12307082.542793836</v>
      </c>
      <c r="H9533" s="55">
        <v>0</v>
      </c>
      <c r="I9533" s="55">
        <v>0</v>
      </c>
      <c r="J9533" s="55">
        <v>0</v>
      </c>
      <c r="K9533" s="55">
        <v>0</v>
      </c>
      <c r="L9533" s="55">
        <v>0</v>
      </c>
      <c r="M9533" s="56">
        <v>12307082.542793836</v>
      </c>
    </row>
    <row r="9534" spans="1:13" x14ac:dyDescent="0.4">
      <c r="A9534" s="51"/>
      <c r="B9534" s="52">
        <v>9516</v>
      </c>
      <c r="C9534" s="52">
        <v>0</v>
      </c>
      <c r="D9534" s="52">
        <v>21799837.475393981</v>
      </c>
      <c r="E9534" s="52">
        <v>6958023.8779841634</v>
      </c>
      <c r="F9534" s="52">
        <v>0</v>
      </c>
      <c r="G9534" s="52">
        <v>0</v>
      </c>
      <c r="H9534" s="52">
        <v>0</v>
      </c>
      <c r="I9534" s="52">
        <v>0</v>
      </c>
      <c r="J9534" s="52">
        <v>0</v>
      </c>
      <c r="K9534" s="52">
        <v>0</v>
      </c>
      <c r="L9534" s="52">
        <v>0</v>
      </c>
      <c r="M9534" s="53">
        <v>28757861.353378143</v>
      </c>
    </row>
    <row r="9535" spans="1:13" x14ac:dyDescent="0.4">
      <c r="A9535" s="54"/>
      <c r="B9535" s="55">
        <v>9517</v>
      </c>
      <c r="C9535" s="55">
        <v>0</v>
      </c>
      <c r="D9535" s="55">
        <v>0</v>
      </c>
      <c r="E9535" s="55">
        <v>0</v>
      </c>
      <c r="F9535" s="55">
        <v>0</v>
      </c>
      <c r="G9535" s="55">
        <v>0</v>
      </c>
      <c r="H9535" s="55">
        <v>0</v>
      </c>
      <c r="I9535" s="55">
        <v>0</v>
      </c>
      <c r="J9535" s="55">
        <v>0</v>
      </c>
      <c r="K9535" s="55">
        <v>0</v>
      </c>
      <c r="L9535" s="55">
        <v>0</v>
      </c>
      <c r="M9535" s="56">
        <v>17805281.371510066</v>
      </c>
    </row>
    <row r="9536" spans="1:13" x14ac:dyDescent="0.4">
      <c r="A9536" s="51"/>
      <c r="B9536" s="52">
        <v>9518</v>
      </c>
      <c r="C9536" s="52">
        <v>0</v>
      </c>
      <c r="D9536" s="52">
        <v>7736736.2971749948</v>
      </c>
      <c r="E9536" s="52">
        <v>0</v>
      </c>
      <c r="F9536" s="52">
        <v>0</v>
      </c>
      <c r="G9536" s="52">
        <v>0</v>
      </c>
      <c r="H9536" s="52">
        <v>0</v>
      </c>
      <c r="I9536" s="52">
        <v>0</v>
      </c>
      <c r="J9536" s="52">
        <v>0</v>
      </c>
      <c r="K9536" s="52">
        <v>16280897.732359368</v>
      </c>
      <c r="L9536" s="52">
        <v>0</v>
      </c>
      <c r="M9536" s="53">
        <v>33834430.69849883</v>
      </c>
    </row>
    <row r="9537" spans="1:13" x14ac:dyDescent="0.4">
      <c r="A9537" s="54"/>
      <c r="B9537" s="55">
        <v>9519</v>
      </c>
      <c r="C9537" s="55">
        <v>0</v>
      </c>
      <c r="D9537" s="55">
        <v>0</v>
      </c>
      <c r="E9537" s="55">
        <v>0</v>
      </c>
      <c r="F9537" s="55">
        <v>0</v>
      </c>
      <c r="G9537" s="55">
        <v>8600659.4550437145</v>
      </c>
      <c r="H9537" s="55">
        <v>0</v>
      </c>
      <c r="I9537" s="55">
        <v>0</v>
      </c>
      <c r="J9537" s="55">
        <v>0</v>
      </c>
      <c r="K9537" s="55">
        <v>0</v>
      </c>
      <c r="L9537" s="55">
        <v>0</v>
      </c>
      <c r="M9537" s="56">
        <v>8600659.4550437145</v>
      </c>
    </row>
    <row r="9538" spans="1:13" x14ac:dyDescent="0.4">
      <c r="A9538" s="51"/>
      <c r="B9538" s="52">
        <v>9520</v>
      </c>
      <c r="C9538" s="52">
        <v>0</v>
      </c>
      <c r="D9538" s="52">
        <v>0</v>
      </c>
      <c r="E9538" s="52">
        <v>0</v>
      </c>
      <c r="F9538" s="52">
        <v>0</v>
      </c>
      <c r="G9538" s="52">
        <v>0</v>
      </c>
      <c r="H9538" s="52">
        <v>0</v>
      </c>
      <c r="I9538" s="52">
        <v>0</v>
      </c>
      <c r="J9538" s="52">
        <v>0</v>
      </c>
      <c r="K9538" s="52">
        <v>0</v>
      </c>
      <c r="L9538" s="52">
        <v>0</v>
      </c>
      <c r="M9538" s="53">
        <v>0</v>
      </c>
    </row>
    <row r="9539" spans="1:13" x14ac:dyDescent="0.4">
      <c r="A9539" s="54"/>
      <c r="B9539" s="55">
        <v>9521</v>
      </c>
      <c r="C9539" s="55">
        <v>0</v>
      </c>
      <c r="D9539" s="55">
        <v>0</v>
      </c>
      <c r="E9539" s="55">
        <v>0</v>
      </c>
      <c r="F9539" s="55">
        <v>0</v>
      </c>
      <c r="G9539" s="55">
        <v>0</v>
      </c>
      <c r="H9539" s="55">
        <v>0</v>
      </c>
      <c r="I9539" s="55">
        <v>0</v>
      </c>
      <c r="J9539" s="55">
        <v>0</v>
      </c>
      <c r="K9539" s="55">
        <v>8489815.963885216</v>
      </c>
      <c r="L9539" s="55">
        <v>0</v>
      </c>
      <c r="M9539" s="56">
        <v>8489815.963885216</v>
      </c>
    </row>
    <row r="9540" spans="1:13" x14ac:dyDescent="0.4">
      <c r="A9540" s="51"/>
      <c r="B9540" s="52">
        <v>9522</v>
      </c>
      <c r="C9540" s="52">
        <v>0</v>
      </c>
      <c r="D9540" s="52">
        <v>0</v>
      </c>
      <c r="E9540" s="52">
        <v>9020672.217674464</v>
      </c>
      <c r="F9540" s="52">
        <v>0</v>
      </c>
      <c r="G9540" s="52">
        <v>0</v>
      </c>
      <c r="H9540" s="52">
        <v>0</v>
      </c>
      <c r="I9540" s="52">
        <v>0</v>
      </c>
      <c r="J9540" s="52">
        <v>0</v>
      </c>
      <c r="K9540" s="52">
        <v>6150468.2279311018</v>
      </c>
      <c r="L9540" s="52">
        <v>0</v>
      </c>
      <c r="M9540" s="53">
        <v>15171140.445605565</v>
      </c>
    </row>
    <row r="9541" spans="1:13" x14ac:dyDescent="0.4">
      <c r="A9541" s="54"/>
      <c r="B9541" s="55">
        <v>9523</v>
      </c>
      <c r="C9541" s="55">
        <v>0</v>
      </c>
      <c r="D9541" s="55">
        <v>0</v>
      </c>
      <c r="E9541" s="55">
        <v>0</v>
      </c>
      <c r="F9541" s="55">
        <v>0</v>
      </c>
      <c r="G9541" s="55">
        <v>0</v>
      </c>
      <c r="H9541" s="55">
        <v>0</v>
      </c>
      <c r="I9541" s="55">
        <v>0</v>
      </c>
      <c r="J9541" s="55">
        <v>0</v>
      </c>
      <c r="K9541" s="55">
        <v>0</v>
      </c>
      <c r="L9541" s="55">
        <v>0</v>
      </c>
      <c r="M9541" s="56">
        <v>0</v>
      </c>
    </row>
    <row r="9542" spans="1:13" x14ac:dyDescent="0.4">
      <c r="A9542" s="51"/>
      <c r="B9542" s="52">
        <v>9524</v>
      </c>
      <c r="C9542" s="52">
        <v>0</v>
      </c>
      <c r="D9542" s="52">
        <v>0</v>
      </c>
      <c r="E9542" s="52">
        <v>0</v>
      </c>
      <c r="F9542" s="52">
        <v>0</v>
      </c>
      <c r="G9542" s="52">
        <v>0</v>
      </c>
      <c r="H9542" s="52">
        <v>0</v>
      </c>
      <c r="I9542" s="52">
        <v>0</v>
      </c>
      <c r="J9542" s="52">
        <v>0</v>
      </c>
      <c r="K9542" s="52">
        <v>0</v>
      </c>
      <c r="L9542" s="52">
        <v>0</v>
      </c>
      <c r="M9542" s="53">
        <v>0</v>
      </c>
    </row>
    <row r="9543" spans="1:13" x14ac:dyDescent="0.4">
      <c r="A9543" s="54"/>
      <c r="B9543" s="55">
        <v>9525</v>
      </c>
      <c r="C9543" s="55">
        <v>0</v>
      </c>
      <c r="D9543" s="55">
        <v>0</v>
      </c>
      <c r="E9543" s="55">
        <v>0</v>
      </c>
      <c r="F9543" s="55">
        <v>0</v>
      </c>
      <c r="G9543" s="55">
        <v>0</v>
      </c>
      <c r="H9543" s="55">
        <v>0</v>
      </c>
      <c r="I9543" s="55">
        <v>0</v>
      </c>
      <c r="J9543" s="55">
        <v>0</v>
      </c>
      <c r="K9543" s="55">
        <v>0</v>
      </c>
      <c r="L9543" s="55">
        <v>0</v>
      </c>
      <c r="M9543" s="56">
        <v>0</v>
      </c>
    </row>
    <row r="9544" spans="1:13" x14ac:dyDescent="0.4">
      <c r="A9544" s="51"/>
      <c r="B9544" s="52">
        <v>9526</v>
      </c>
      <c r="C9544" s="52">
        <v>0</v>
      </c>
      <c r="D9544" s="52">
        <v>0</v>
      </c>
      <c r="E9544" s="52">
        <v>0</v>
      </c>
      <c r="F9544" s="52">
        <v>0</v>
      </c>
      <c r="G9544" s="52">
        <v>0</v>
      </c>
      <c r="H9544" s="52">
        <v>0</v>
      </c>
      <c r="I9544" s="52">
        <v>0</v>
      </c>
      <c r="J9544" s="52">
        <v>0</v>
      </c>
      <c r="K9544" s="52">
        <v>0</v>
      </c>
      <c r="L9544" s="52">
        <v>0</v>
      </c>
      <c r="M9544" s="53">
        <v>0</v>
      </c>
    </row>
    <row r="9545" spans="1:13" x14ac:dyDescent="0.4">
      <c r="A9545" s="54"/>
      <c r="B9545" s="55">
        <v>9527</v>
      </c>
      <c r="C9545" s="55">
        <v>5759662.2949318234</v>
      </c>
      <c r="D9545" s="55">
        <v>0</v>
      </c>
      <c r="E9545" s="55">
        <v>0</v>
      </c>
      <c r="F9545" s="55">
        <v>13319562.539309423</v>
      </c>
      <c r="G9545" s="55">
        <v>131062073.08055586</v>
      </c>
      <c r="H9545" s="55">
        <v>7964096.6741107469</v>
      </c>
      <c r="I9545" s="55">
        <v>0</v>
      </c>
      <c r="J9545" s="55">
        <v>0</v>
      </c>
      <c r="K9545" s="55">
        <v>0</v>
      </c>
      <c r="L9545" s="55">
        <v>0</v>
      </c>
      <c r="M9545" s="56">
        <v>158105394.58890784</v>
      </c>
    </row>
    <row r="9546" spans="1:13" x14ac:dyDescent="0.4">
      <c r="A9546" s="51"/>
      <c r="B9546" s="52">
        <v>9528</v>
      </c>
      <c r="C9546" s="52">
        <v>0</v>
      </c>
      <c r="D9546" s="52">
        <v>0</v>
      </c>
      <c r="E9546" s="52">
        <v>0</v>
      </c>
      <c r="F9546" s="52">
        <v>15306768.994834565</v>
      </c>
      <c r="G9546" s="52">
        <v>0</v>
      </c>
      <c r="H9546" s="52">
        <v>0</v>
      </c>
      <c r="I9546" s="52">
        <v>0</v>
      </c>
      <c r="J9546" s="52">
        <v>0</v>
      </c>
      <c r="K9546" s="52">
        <v>0</v>
      </c>
      <c r="L9546" s="52">
        <v>0</v>
      </c>
      <c r="M9546" s="53">
        <v>15306768.994834565</v>
      </c>
    </row>
    <row r="9547" spans="1:13" x14ac:dyDescent="0.4">
      <c r="A9547" s="54"/>
      <c r="B9547" s="55">
        <v>9529</v>
      </c>
      <c r="C9547" s="55">
        <v>10302781.851424923</v>
      </c>
      <c r="D9547" s="55">
        <v>0</v>
      </c>
      <c r="E9547" s="55">
        <v>10357686.407729551</v>
      </c>
      <c r="F9547" s="55">
        <v>0</v>
      </c>
      <c r="G9547" s="55">
        <v>0</v>
      </c>
      <c r="H9547" s="55">
        <v>0</v>
      </c>
      <c r="I9547" s="55">
        <v>0</v>
      </c>
      <c r="J9547" s="55">
        <v>14597406.379118493</v>
      </c>
      <c r="K9547" s="55">
        <v>0</v>
      </c>
      <c r="L9547" s="55">
        <v>16171166.956679491</v>
      </c>
      <c r="M9547" s="56">
        <v>36831635.215833969</v>
      </c>
    </row>
    <row r="9548" spans="1:13" x14ac:dyDescent="0.4">
      <c r="A9548" s="51"/>
      <c r="B9548" s="52">
        <v>9530</v>
      </c>
      <c r="C9548" s="52">
        <v>0</v>
      </c>
      <c r="D9548" s="52">
        <v>0</v>
      </c>
      <c r="E9548" s="52">
        <v>0</v>
      </c>
      <c r="F9548" s="52">
        <v>0</v>
      </c>
      <c r="G9548" s="52">
        <v>0</v>
      </c>
      <c r="H9548" s="52">
        <v>7614465.9600150399</v>
      </c>
      <c r="I9548" s="52">
        <v>21507421.312226389</v>
      </c>
      <c r="J9548" s="52">
        <v>0</v>
      </c>
      <c r="K9548" s="52">
        <v>0</v>
      </c>
      <c r="L9548" s="52">
        <v>0</v>
      </c>
      <c r="M9548" s="53">
        <v>29121887.272241428</v>
      </c>
    </row>
    <row r="9549" spans="1:13" x14ac:dyDescent="0.4">
      <c r="A9549" s="54"/>
      <c r="B9549" s="55">
        <v>9531</v>
      </c>
      <c r="C9549" s="55">
        <v>0</v>
      </c>
      <c r="D9549" s="55">
        <v>0</v>
      </c>
      <c r="E9549" s="55">
        <v>0</v>
      </c>
      <c r="F9549" s="55">
        <v>0</v>
      </c>
      <c r="G9549" s="55">
        <v>0</v>
      </c>
      <c r="H9549" s="55">
        <v>16550417.703476371</v>
      </c>
      <c r="I9549" s="55">
        <v>0</v>
      </c>
      <c r="J9549" s="55">
        <v>0</v>
      </c>
      <c r="K9549" s="55">
        <v>0</v>
      </c>
      <c r="L9549" s="55">
        <v>0</v>
      </c>
      <c r="M9549" s="56">
        <v>16550417.703476371</v>
      </c>
    </row>
    <row r="9550" spans="1:13" x14ac:dyDescent="0.4">
      <c r="A9550" s="51"/>
      <c r="B9550" s="52">
        <v>9532</v>
      </c>
      <c r="C9550" s="52">
        <v>0</v>
      </c>
      <c r="D9550" s="52">
        <v>0</v>
      </c>
      <c r="E9550" s="52">
        <v>0</v>
      </c>
      <c r="F9550" s="52">
        <v>0</v>
      </c>
      <c r="G9550" s="52">
        <v>0</v>
      </c>
      <c r="H9550" s="52">
        <v>0</v>
      </c>
      <c r="I9550" s="52">
        <v>0</v>
      </c>
      <c r="J9550" s="52">
        <v>0</v>
      </c>
      <c r="K9550" s="52">
        <v>0</v>
      </c>
      <c r="L9550" s="52">
        <v>0</v>
      </c>
      <c r="M9550" s="53">
        <v>0</v>
      </c>
    </row>
    <row r="9551" spans="1:13" x14ac:dyDescent="0.4">
      <c r="A9551" s="54"/>
      <c r="B9551" s="55">
        <v>9533</v>
      </c>
      <c r="C9551" s="55">
        <v>0</v>
      </c>
      <c r="D9551" s="55">
        <v>0</v>
      </c>
      <c r="E9551" s="55">
        <v>0</v>
      </c>
      <c r="F9551" s="55">
        <v>0</v>
      </c>
      <c r="G9551" s="55">
        <v>0</v>
      </c>
      <c r="H9551" s="55">
        <v>0</v>
      </c>
      <c r="I9551" s="55">
        <v>0</v>
      </c>
      <c r="J9551" s="55">
        <v>0</v>
      </c>
      <c r="K9551" s="55">
        <v>0</v>
      </c>
      <c r="L9551" s="55">
        <v>0</v>
      </c>
      <c r="M9551" s="56">
        <v>0</v>
      </c>
    </row>
    <row r="9552" spans="1:13" x14ac:dyDescent="0.4">
      <c r="A9552" s="51"/>
      <c r="B9552" s="52">
        <v>9534</v>
      </c>
      <c r="C9552" s="52">
        <v>0</v>
      </c>
      <c r="D9552" s="52">
        <v>0</v>
      </c>
      <c r="E9552" s="52">
        <v>0</v>
      </c>
      <c r="F9552" s="52">
        <v>0</v>
      </c>
      <c r="G9552" s="52">
        <v>0</v>
      </c>
      <c r="H9552" s="52">
        <v>0</v>
      </c>
      <c r="I9552" s="52">
        <v>0</v>
      </c>
      <c r="J9552" s="52">
        <v>5850815.8266137876</v>
      </c>
      <c r="K9552" s="52">
        <v>0</v>
      </c>
      <c r="L9552" s="52">
        <v>0</v>
      </c>
      <c r="M9552" s="53">
        <v>0</v>
      </c>
    </row>
    <row r="9553" spans="1:13" x14ac:dyDescent="0.4">
      <c r="A9553" s="54"/>
      <c r="B9553" s="55">
        <v>9535</v>
      </c>
      <c r="C9553" s="55">
        <v>0</v>
      </c>
      <c r="D9553" s="55">
        <v>0</v>
      </c>
      <c r="E9553" s="55">
        <v>0</v>
      </c>
      <c r="F9553" s="55">
        <v>0</v>
      </c>
      <c r="G9553" s="55">
        <v>0</v>
      </c>
      <c r="H9553" s="55">
        <v>0</v>
      </c>
      <c r="I9553" s="55">
        <v>0</v>
      </c>
      <c r="J9553" s="55">
        <v>0</v>
      </c>
      <c r="K9553" s="55">
        <v>0</v>
      </c>
      <c r="L9553" s="55">
        <v>6097764.5066566002</v>
      </c>
      <c r="M9553" s="56">
        <v>6097764.5066566002</v>
      </c>
    </row>
    <row r="9554" spans="1:13" x14ac:dyDescent="0.4">
      <c r="A9554" s="51"/>
      <c r="B9554" s="52">
        <v>9536</v>
      </c>
      <c r="C9554" s="52">
        <v>0</v>
      </c>
      <c r="D9554" s="52">
        <v>0</v>
      </c>
      <c r="E9554" s="52">
        <v>7558617.7806746708</v>
      </c>
      <c r="F9554" s="52">
        <v>0</v>
      </c>
      <c r="G9554" s="52">
        <v>0</v>
      </c>
      <c r="H9554" s="52">
        <v>0</v>
      </c>
      <c r="I9554" s="52">
        <v>0</v>
      </c>
      <c r="J9554" s="52">
        <v>0</v>
      </c>
      <c r="K9554" s="52">
        <v>0</v>
      </c>
      <c r="L9554" s="52">
        <v>0</v>
      </c>
      <c r="M9554" s="53">
        <v>7558617.7806746708</v>
      </c>
    </row>
    <row r="9555" spans="1:13" x14ac:dyDescent="0.4">
      <c r="A9555" s="54"/>
      <c r="B9555" s="55">
        <v>9537</v>
      </c>
      <c r="C9555" s="55">
        <v>0</v>
      </c>
      <c r="D9555" s="55">
        <v>0</v>
      </c>
      <c r="E9555" s="55">
        <v>0</v>
      </c>
      <c r="F9555" s="55">
        <v>0</v>
      </c>
      <c r="G9555" s="55">
        <v>0</v>
      </c>
      <c r="H9555" s="55">
        <v>0</v>
      </c>
      <c r="I9555" s="55">
        <v>0</v>
      </c>
      <c r="J9555" s="55">
        <v>0</v>
      </c>
      <c r="K9555" s="55">
        <v>0</v>
      </c>
      <c r="L9555" s="55">
        <v>0</v>
      </c>
      <c r="M9555" s="56">
        <v>0</v>
      </c>
    </row>
    <row r="9556" spans="1:13" x14ac:dyDescent="0.4">
      <c r="A9556" s="51"/>
      <c r="B9556" s="52">
        <v>9538</v>
      </c>
      <c r="C9556" s="52">
        <v>0</v>
      </c>
      <c r="D9556" s="52">
        <v>0</v>
      </c>
      <c r="E9556" s="52">
        <v>0</v>
      </c>
      <c r="F9556" s="52">
        <v>0</v>
      </c>
      <c r="G9556" s="52">
        <v>0</v>
      </c>
      <c r="H9556" s="52">
        <v>0</v>
      </c>
      <c r="I9556" s="52">
        <v>0</v>
      </c>
      <c r="J9556" s="52">
        <v>0</v>
      </c>
      <c r="K9556" s="52">
        <v>0</v>
      </c>
      <c r="L9556" s="52">
        <v>0</v>
      </c>
      <c r="M9556" s="53">
        <v>0</v>
      </c>
    </row>
    <row r="9557" spans="1:13" x14ac:dyDescent="0.4">
      <c r="A9557" s="54"/>
      <c r="B9557" s="55">
        <v>9539</v>
      </c>
      <c r="C9557" s="55">
        <v>0</v>
      </c>
      <c r="D9557" s="55">
        <v>0</v>
      </c>
      <c r="E9557" s="55">
        <v>0</v>
      </c>
      <c r="F9557" s="55">
        <v>0</v>
      </c>
      <c r="G9557" s="55">
        <v>0</v>
      </c>
      <c r="H9557" s="55">
        <v>0</v>
      </c>
      <c r="I9557" s="55">
        <v>0</v>
      </c>
      <c r="J9557" s="55">
        <v>0</v>
      </c>
      <c r="K9557" s="55">
        <v>0</v>
      </c>
      <c r="L9557" s="55">
        <v>0</v>
      </c>
      <c r="M9557" s="56">
        <v>0</v>
      </c>
    </row>
    <row r="9558" spans="1:13" x14ac:dyDescent="0.4">
      <c r="A9558" s="51"/>
      <c r="B9558" s="52">
        <v>9540</v>
      </c>
      <c r="C9558" s="52">
        <v>16481262.095463332</v>
      </c>
      <c r="D9558" s="52">
        <v>0</v>
      </c>
      <c r="E9558" s="52">
        <v>0</v>
      </c>
      <c r="F9558" s="52">
        <v>75592951.558750495</v>
      </c>
      <c r="G9558" s="52">
        <v>115880512.06491518</v>
      </c>
      <c r="H9558" s="52">
        <v>0</v>
      </c>
      <c r="I9558" s="52">
        <v>0</v>
      </c>
      <c r="J9558" s="52">
        <v>0</v>
      </c>
      <c r="K9558" s="52">
        <v>0</v>
      </c>
      <c r="L9558" s="52">
        <v>0</v>
      </c>
      <c r="M9558" s="53">
        <v>207954725.71912903</v>
      </c>
    </row>
    <row r="9559" spans="1:13" x14ac:dyDescent="0.4">
      <c r="A9559" s="54"/>
      <c r="B9559" s="55">
        <v>9541</v>
      </c>
      <c r="C9559" s="55">
        <v>0</v>
      </c>
      <c r="D9559" s="55">
        <v>0</v>
      </c>
      <c r="E9559" s="55">
        <v>19328398.24663024</v>
      </c>
      <c r="F9559" s="55">
        <v>0</v>
      </c>
      <c r="G9559" s="55">
        <v>0</v>
      </c>
      <c r="H9559" s="55">
        <v>0</v>
      </c>
      <c r="I9559" s="55">
        <v>0</v>
      </c>
      <c r="J9559" s="55">
        <v>0</v>
      </c>
      <c r="K9559" s="55">
        <v>0</v>
      </c>
      <c r="L9559" s="55">
        <v>0</v>
      </c>
      <c r="M9559" s="56">
        <v>19328398.24663024</v>
      </c>
    </row>
    <row r="9560" spans="1:13" x14ac:dyDescent="0.4">
      <c r="A9560" s="51"/>
      <c r="B9560" s="52">
        <v>9542</v>
      </c>
      <c r="C9560" s="52">
        <v>0</v>
      </c>
      <c r="D9560" s="52">
        <v>0</v>
      </c>
      <c r="E9560" s="52">
        <v>0</v>
      </c>
      <c r="F9560" s="52">
        <v>6246474.3794628065</v>
      </c>
      <c r="G9560" s="52">
        <v>0</v>
      </c>
      <c r="H9560" s="52">
        <v>0</v>
      </c>
      <c r="I9560" s="52">
        <v>0</v>
      </c>
      <c r="J9560" s="52">
        <v>0</v>
      </c>
      <c r="K9560" s="52">
        <v>0</v>
      </c>
      <c r="L9560" s="52">
        <v>0</v>
      </c>
      <c r="M9560" s="53">
        <v>14404348.535134751</v>
      </c>
    </row>
    <row r="9561" spans="1:13" x14ac:dyDescent="0.4">
      <c r="A9561" s="54"/>
      <c r="B9561" s="55">
        <v>9543</v>
      </c>
      <c r="C9561" s="55">
        <v>11713660.038491968</v>
      </c>
      <c r="D9561" s="55">
        <v>0</v>
      </c>
      <c r="E9561" s="55">
        <v>0</v>
      </c>
      <c r="F9561" s="55">
        <v>0</v>
      </c>
      <c r="G9561" s="55">
        <v>0</v>
      </c>
      <c r="H9561" s="55">
        <v>0</v>
      </c>
      <c r="I9561" s="55">
        <v>47518311.305514254</v>
      </c>
      <c r="J9561" s="55">
        <v>0</v>
      </c>
      <c r="K9561" s="55">
        <v>0</v>
      </c>
      <c r="L9561" s="55">
        <v>0</v>
      </c>
      <c r="M9561" s="56">
        <v>59231971.344006225</v>
      </c>
    </row>
    <row r="9562" spans="1:13" x14ac:dyDescent="0.4">
      <c r="A9562" s="51"/>
      <c r="B9562" s="52">
        <v>9544</v>
      </c>
      <c r="C9562" s="52">
        <v>0</v>
      </c>
      <c r="D9562" s="52">
        <v>0</v>
      </c>
      <c r="E9562" s="52">
        <v>0</v>
      </c>
      <c r="F9562" s="52">
        <v>0</v>
      </c>
      <c r="G9562" s="52">
        <v>0</v>
      </c>
      <c r="H9562" s="52">
        <v>0</v>
      </c>
      <c r="I9562" s="52">
        <v>0</v>
      </c>
      <c r="J9562" s="52">
        <v>0</v>
      </c>
      <c r="K9562" s="52">
        <v>0</v>
      </c>
      <c r="L9562" s="52">
        <v>0</v>
      </c>
      <c r="M9562" s="53">
        <v>0</v>
      </c>
    </row>
    <row r="9563" spans="1:13" x14ac:dyDescent="0.4">
      <c r="A9563" s="54"/>
      <c r="B9563" s="55">
        <v>9545</v>
      </c>
      <c r="C9563" s="55">
        <v>0</v>
      </c>
      <c r="D9563" s="55">
        <v>0</v>
      </c>
      <c r="E9563" s="55">
        <v>0</v>
      </c>
      <c r="F9563" s="55">
        <v>0</v>
      </c>
      <c r="G9563" s="55">
        <v>8281263.2973263599</v>
      </c>
      <c r="H9563" s="55">
        <v>0</v>
      </c>
      <c r="I9563" s="55">
        <v>0</v>
      </c>
      <c r="J9563" s="55">
        <v>0</v>
      </c>
      <c r="K9563" s="55">
        <v>0</v>
      </c>
      <c r="L9563" s="55">
        <v>0</v>
      </c>
      <c r="M9563" s="56">
        <v>8281263.2973263599</v>
      </c>
    </row>
    <row r="9564" spans="1:13" x14ac:dyDescent="0.4">
      <c r="A9564" s="51"/>
      <c r="B9564" s="52">
        <v>9546</v>
      </c>
      <c r="C9564" s="52">
        <v>0</v>
      </c>
      <c r="D9564" s="52">
        <v>0</v>
      </c>
      <c r="E9564" s="52">
        <v>0</v>
      </c>
      <c r="F9564" s="52">
        <v>0</v>
      </c>
      <c r="G9564" s="52">
        <v>8290893.3624325329</v>
      </c>
      <c r="H9564" s="52">
        <v>0</v>
      </c>
      <c r="I9564" s="52">
        <v>0</v>
      </c>
      <c r="J9564" s="52">
        <v>0</v>
      </c>
      <c r="K9564" s="52">
        <v>6346568.9234264279</v>
      </c>
      <c r="L9564" s="52">
        <v>0</v>
      </c>
      <c r="M9564" s="53">
        <v>14637462.285858961</v>
      </c>
    </row>
    <row r="9565" spans="1:13" x14ac:dyDescent="0.4">
      <c r="A9565" s="54"/>
      <c r="B9565" s="55">
        <v>9547</v>
      </c>
      <c r="C9565" s="55">
        <v>0</v>
      </c>
      <c r="D9565" s="55">
        <v>0</v>
      </c>
      <c r="E9565" s="55">
        <v>0</v>
      </c>
      <c r="F9565" s="55">
        <v>0</v>
      </c>
      <c r="G9565" s="55">
        <v>0</v>
      </c>
      <c r="H9565" s="55">
        <v>0</v>
      </c>
      <c r="I9565" s="55">
        <v>0</v>
      </c>
      <c r="J9565" s="55">
        <v>0</v>
      </c>
      <c r="K9565" s="55">
        <v>0</v>
      </c>
      <c r="L9565" s="55">
        <v>0</v>
      </c>
      <c r="M9565" s="56">
        <v>0</v>
      </c>
    </row>
    <row r="9566" spans="1:13" x14ac:dyDescent="0.4">
      <c r="A9566" s="51"/>
      <c r="B9566" s="52">
        <v>9548</v>
      </c>
      <c r="C9566" s="52">
        <v>0</v>
      </c>
      <c r="D9566" s="52">
        <v>0</v>
      </c>
      <c r="E9566" s="52">
        <v>0</v>
      </c>
      <c r="F9566" s="52">
        <v>0</v>
      </c>
      <c r="G9566" s="52">
        <v>0</v>
      </c>
      <c r="H9566" s="52">
        <v>6078863.4292497793</v>
      </c>
      <c r="I9566" s="52">
        <v>0</v>
      </c>
      <c r="J9566" s="52">
        <v>0</v>
      </c>
      <c r="K9566" s="52">
        <v>0</v>
      </c>
      <c r="L9566" s="52">
        <v>0</v>
      </c>
      <c r="M9566" s="53">
        <v>26753314.015353315</v>
      </c>
    </row>
    <row r="9567" spans="1:13" x14ac:dyDescent="0.4">
      <c r="A9567" s="54"/>
      <c r="B9567" s="55">
        <v>9549</v>
      </c>
      <c r="C9567" s="55">
        <v>0</v>
      </c>
      <c r="D9567" s="55">
        <v>0</v>
      </c>
      <c r="E9567" s="55">
        <v>0</v>
      </c>
      <c r="F9567" s="55">
        <v>0</v>
      </c>
      <c r="G9567" s="55">
        <v>0</v>
      </c>
      <c r="H9567" s="55">
        <v>0</v>
      </c>
      <c r="I9567" s="55">
        <v>0</v>
      </c>
      <c r="J9567" s="55">
        <v>0</v>
      </c>
      <c r="K9567" s="55">
        <v>0</v>
      </c>
      <c r="L9567" s="55">
        <v>0</v>
      </c>
      <c r="M9567" s="56">
        <v>0</v>
      </c>
    </row>
    <row r="9568" spans="1:13" x14ac:dyDescent="0.4">
      <c r="A9568" s="51"/>
      <c r="B9568" s="52">
        <v>9550</v>
      </c>
      <c r="C9568" s="52">
        <v>0</v>
      </c>
      <c r="D9568" s="52">
        <v>0</v>
      </c>
      <c r="E9568" s="52">
        <v>0</v>
      </c>
      <c r="F9568" s="52">
        <v>0</v>
      </c>
      <c r="G9568" s="52">
        <v>159804207.81759092</v>
      </c>
      <c r="H9568" s="52">
        <v>0</v>
      </c>
      <c r="I9568" s="52">
        <v>0</v>
      </c>
      <c r="J9568" s="52">
        <v>0</v>
      </c>
      <c r="K9568" s="52">
        <v>0</v>
      </c>
      <c r="L9568" s="52">
        <v>0</v>
      </c>
      <c r="M9568" s="53">
        <v>159804207.81759092</v>
      </c>
    </row>
    <row r="9569" spans="1:13" x14ac:dyDescent="0.4">
      <c r="A9569" s="54"/>
      <c r="B9569" s="55">
        <v>9551</v>
      </c>
      <c r="C9569" s="55">
        <v>0</v>
      </c>
      <c r="D9569" s="55">
        <v>0</v>
      </c>
      <c r="E9569" s="55">
        <v>0</v>
      </c>
      <c r="F9569" s="55">
        <v>0</v>
      </c>
      <c r="G9569" s="55">
        <v>0</v>
      </c>
      <c r="H9569" s="55">
        <v>0</v>
      </c>
      <c r="I9569" s="55">
        <v>0</v>
      </c>
      <c r="J9569" s="55">
        <v>8040536.956762434</v>
      </c>
      <c r="K9569" s="55">
        <v>0</v>
      </c>
      <c r="L9569" s="55">
        <v>0</v>
      </c>
      <c r="M9569" s="56">
        <v>0</v>
      </c>
    </row>
    <row r="9570" spans="1:13" x14ac:dyDescent="0.4">
      <c r="A9570" s="51"/>
      <c r="B9570" s="52">
        <v>9552</v>
      </c>
      <c r="C9570" s="52">
        <v>0</v>
      </c>
      <c r="D9570" s="52">
        <v>0</v>
      </c>
      <c r="E9570" s="52">
        <v>0</v>
      </c>
      <c r="F9570" s="52">
        <v>0</v>
      </c>
      <c r="G9570" s="52">
        <v>0</v>
      </c>
      <c r="H9570" s="52">
        <v>0</v>
      </c>
      <c r="I9570" s="52">
        <v>0</v>
      </c>
      <c r="J9570" s="52">
        <v>0</v>
      </c>
      <c r="K9570" s="52">
        <v>0</v>
      </c>
      <c r="L9570" s="52">
        <v>0</v>
      </c>
      <c r="M9570" s="53">
        <v>0</v>
      </c>
    </row>
    <row r="9571" spans="1:13" x14ac:dyDescent="0.4">
      <c r="A9571" s="54"/>
      <c r="B9571" s="55">
        <v>9553</v>
      </c>
      <c r="C9571" s="55">
        <v>6148422.4582830872</v>
      </c>
      <c r="D9571" s="55">
        <v>0</v>
      </c>
      <c r="E9571" s="55">
        <v>0</v>
      </c>
      <c r="F9571" s="55">
        <v>0</v>
      </c>
      <c r="G9571" s="55">
        <v>0</v>
      </c>
      <c r="H9571" s="55">
        <v>0</v>
      </c>
      <c r="I9571" s="55">
        <v>0</v>
      </c>
      <c r="J9571" s="55">
        <v>0</v>
      </c>
      <c r="K9571" s="55">
        <v>0</v>
      </c>
      <c r="L9571" s="55">
        <v>0</v>
      </c>
      <c r="M9571" s="56">
        <v>6148422.4582830872</v>
      </c>
    </row>
    <row r="9572" spans="1:13" x14ac:dyDescent="0.4">
      <c r="A9572" s="51"/>
      <c r="B9572" s="52">
        <v>9554</v>
      </c>
      <c r="C9572" s="52">
        <v>0</v>
      </c>
      <c r="D9572" s="52">
        <v>0</v>
      </c>
      <c r="E9572" s="52">
        <v>0</v>
      </c>
      <c r="F9572" s="52">
        <v>0</v>
      </c>
      <c r="G9572" s="52">
        <v>0</v>
      </c>
      <c r="H9572" s="52">
        <v>0</v>
      </c>
      <c r="I9572" s="52">
        <v>0</v>
      </c>
      <c r="J9572" s="52">
        <v>0</v>
      </c>
      <c r="K9572" s="52">
        <v>0</v>
      </c>
      <c r="L9572" s="52">
        <v>0</v>
      </c>
      <c r="M9572" s="53">
        <v>0</v>
      </c>
    </row>
    <row r="9573" spans="1:13" x14ac:dyDescent="0.4">
      <c r="A9573" s="54"/>
      <c r="B9573" s="55">
        <v>9555</v>
      </c>
      <c r="C9573" s="55">
        <v>6107771.2824178711</v>
      </c>
      <c r="D9573" s="55">
        <v>0</v>
      </c>
      <c r="E9573" s="55">
        <v>20578189.321634337</v>
      </c>
      <c r="F9573" s="55">
        <v>0</v>
      </c>
      <c r="G9573" s="55">
        <v>0</v>
      </c>
      <c r="H9573" s="55">
        <v>0</v>
      </c>
      <c r="I9573" s="55">
        <v>0</v>
      </c>
      <c r="J9573" s="55">
        <v>0</v>
      </c>
      <c r="K9573" s="55">
        <v>0</v>
      </c>
      <c r="L9573" s="55">
        <v>0</v>
      </c>
      <c r="M9573" s="56">
        <v>26685960.604052208</v>
      </c>
    </row>
    <row r="9574" spans="1:13" x14ac:dyDescent="0.4">
      <c r="A9574" s="51"/>
      <c r="B9574" s="52">
        <v>9556</v>
      </c>
      <c r="C9574" s="52">
        <v>0</v>
      </c>
      <c r="D9574" s="52">
        <v>0</v>
      </c>
      <c r="E9574" s="52">
        <v>0</v>
      </c>
      <c r="F9574" s="52">
        <v>0</v>
      </c>
      <c r="G9574" s="52">
        <v>0</v>
      </c>
      <c r="H9574" s="52">
        <v>0</v>
      </c>
      <c r="I9574" s="52">
        <v>0</v>
      </c>
      <c r="J9574" s="52">
        <v>0</v>
      </c>
      <c r="K9574" s="52">
        <v>0</v>
      </c>
      <c r="L9574" s="52">
        <v>0</v>
      </c>
      <c r="M9574" s="53">
        <v>0</v>
      </c>
    </row>
    <row r="9575" spans="1:13" x14ac:dyDescent="0.4">
      <c r="A9575" s="54"/>
      <c r="B9575" s="55">
        <v>9557</v>
      </c>
      <c r="C9575" s="55">
        <v>0</v>
      </c>
      <c r="D9575" s="55">
        <v>0</v>
      </c>
      <c r="E9575" s="55">
        <v>0</v>
      </c>
      <c r="F9575" s="55">
        <v>0</v>
      </c>
      <c r="G9575" s="55">
        <v>0</v>
      </c>
      <c r="H9575" s="55">
        <v>6343270.4484961713</v>
      </c>
      <c r="I9575" s="55">
        <v>0</v>
      </c>
      <c r="J9575" s="55">
        <v>0</v>
      </c>
      <c r="K9575" s="55">
        <v>8527537.0376933217</v>
      </c>
      <c r="L9575" s="55">
        <v>0</v>
      </c>
      <c r="M9575" s="56">
        <v>14870807.486189492</v>
      </c>
    </row>
    <row r="9576" spans="1:13" x14ac:dyDescent="0.4">
      <c r="A9576" s="51"/>
      <c r="B9576" s="52">
        <v>9558</v>
      </c>
      <c r="C9576" s="52">
        <v>0</v>
      </c>
      <c r="D9576" s="52">
        <v>0</v>
      </c>
      <c r="E9576" s="52">
        <v>0</v>
      </c>
      <c r="F9576" s="52">
        <v>0</v>
      </c>
      <c r="G9576" s="52">
        <v>0</v>
      </c>
      <c r="H9576" s="52">
        <v>0</v>
      </c>
      <c r="I9576" s="52">
        <v>0</v>
      </c>
      <c r="J9576" s="52">
        <v>0</v>
      </c>
      <c r="K9576" s="52">
        <v>0</v>
      </c>
      <c r="L9576" s="52">
        <v>0</v>
      </c>
      <c r="M9576" s="53">
        <v>0</v>
      </c>
    </row>
    <row r="9577" spans="1:13" x14ac:dyDescent="0.4">
      <c r="A9577" s="54"/>
      <c r="B9577" s="55">
        <v>9559</v>
      </c>
      <c r="C9577" s="55">
        <v>0</v>
      </c>
      <c r="D9577" s="55">
        <v>0</v>
      </c>
      <c r="E9577" s="55">
        <v>0</v>
      </c>
      <c r="F9577" s="55">
        <v>0</v>
      </c>
      <c r="G9577" s="55">
        <v>0</v>
      </c>
      <c r="H9577" s="55">
        <v>0</v>
      </c>
      <c r="I9577" s="55">
        <v>0</v>
      </c>
      <c r="J9577" s="55">
        <v>0</v>
      </c>
      <c r="K9577" s="55">
        <v>21886072.489988796</v>
      </c>
      <c r="L9577" s="55">
        <v>0</v>
      </c>
      <c r="M9577" s="56">
        <v>21886072.489988796</v>
      </c>
    </row>
    <row r="9578" spans="1:13" x14ac:dyDescent="0.4">
      <c r="A9578" s="51"/>
      <c r="B9578" s="52">
        <v>9560</v>
      </c>
      <c r="C9578" s="52">
        <v>0</v>
      </c>
      <c r="D9578" s="52">
        <v>0</v>
      </c>
      <c r="E9578" s="52">
        <v>0</v>
      </c>
      <c r="F9578" s="52">
        <v>0</v>
      </c>
      <c r="G9578" s="52">
        <v>0</v>
      </c>
      <c r="H9578" s="52">
        <v>0</v>
      </c>
      <c r="I9578" s="52">
        <v>0</v>
      </c>
      <c r="J9578" s="52">
        <v>0</v>
      </c>
      <c r="K9578" s="52">
        <v>0</v>
      </c>
      <c r="L9578" s="52">
        <v>13959539.72276764</v>
      </c>
      <c r="M9578" s="53">
        <v>13959539.72276764</v>
      </c>
    </row>
    <row r="9579" spans="1:13" x14ac:dyDescent="0.4">
      <c r="A9579" s="54"/>
      <c r="B9579" s="55">
        <v>9561</v>
      </c>
      <c r="C9579" s="55">
        <v>0</v>
      </c>
      <c r="D9579" s="55">
        <v>0</v>
      </c>
      <c r="E9579" s="55">
        <v>0</v>
      </c>
      <c r="F9579" s="55">
        <v>0</v>
      </c>
      <c r="G9579" s="55">
        <v>0</v>
      </c>
      <c r="H9579" s="55">
        <v>0</v>
      </c>
      <c r="I9579" s="55">
        <v>0</v>
      </c>
      <c r="J9579" s="55">
        <v>0</v>
      </c>
      <c r="K9579" s="55">
        <v>67627661.833754286</v>
      </c>
      <c r="L9579" s="55">
        <v>0</v>
      </c>
      <c r="M9579" s="56">
        <v>67627661.833754286</v>
      </c>
    </row>
    <row r="9580" spans="1:13" x14ac:dyDescent="0.4">
      <c r="A9580" s="51"/>
      <c r="B9580" s="52">
        <v>9562</v>
      </c>
      <c r="C9580" s="52">
        <v>0</v>
      </c>
      <c r="D9580" s="52">
        <v>0</v>
      </c>
      <c r="E9580" s="52">
        <v>0</v>
      </c>
      <c r="F9580" s="52">
        <v>0</v>
      </c>
      <c r="G9580" s="52">
        <v>0</v>
      </c>
      <c r="H9580" s="52">
        <v>7249215.8709072499</v>
      </c>
      <c r="I9580" s="52">
        <v>0</v>
      </c>
      <c r="J9580" s="52">
        <v>0</v>
      </c>
      <c r="K9580" s="52">
        <v>0</v>
      </c>
      <c r="L9580" s="52">
        <v>0</v>
      </c>
      <c r="M9580" s="53">
        <v>7249215.8709072499</v>
      </c>
    </row>
    <row r="9581" spans="1:13" x14ac:dyDescent="0.4">
      <c r="A9581" s="54"/>
      <c r="B9581" s="55">
        <v>9563</v>
      </c>
      <c r="C9581" s="55">
        <v>0</v>
      </c>
      <c r="D9581" s="55">
        <v>0</v>
      </c>
      <c r="E9581" s="55">
        <v>0</v>
      </c>
      <c r="F9581" s="55">
        <v>0</v>
      </c>
      <c r="G9581" s="55">
        <v>27513211.725530908</v>
      </c>
      <c r="H9581" s="55">
        <v>0</v>
      </c>
      <c r="I9581" s="55">
        <v>66765479.396473423</v>
      </c>
      <c r="J9581" s="55">
        <v>0</v>
      </c>
      <c r="K9581" s="55">
        <v>0</v>
      </c>
      <c r="L9581" s="55">
        <v>0</v>
      </c>
      <c r="M9581" s="56">
        <v>94278691.122004315</v>
      </c>
    </row>
    <row r="9582" spans="1:13" x14ac:dyDescent="0.4">
      <c r="A9582" s="51"/>
      <c r="B9582" s="52">
        <v>9564</v>
      </c>
      <c r="C9582" s="52">
        <v>0</v>
      </c>
      <c r="D9582" s="52">
        <v>5886768.0963319102</v>
      </c>
      <c r="E9582" s="52">
        <v>0</v>
      </c>
      <c r="F9582" s="52">
        <v>0</v>
      </c>
      <c r="G9582" s="52">
        <v>0</v>
      </c>
      <c r="H9582" s="52">
        <v>0</v>
      </c>
      <c r="I9582" s="52">
        <v>0</v>
      </c>
      <c r="J9582" s="52">
        <v>0</v>
      </c>
      <c r="K9582" s="52">
        <v>0</v>
      </c>
      <c r="L9582" s="52">
        <v>0</v>
      </c>
      <c r="M9582" s="53">
        <v>5886768.0963319102</v>
      </c>
    </row>
    <row r="9583" spans="1:13" x14ac:dyDescent="0.4">
      <c r="A9583" s="54"/>
      <c r="B9583" s="55">
        <v>9565</v>
      </c>
      <c r="C9583" s="55">
        <v>0</v>
      </c>
      <c r="D9583" s="55">
        <v>0</v>
      </c>
      <c r="E9583" s="55">
        <v>0</v>
      </c>
      <c r="F9583" s="55">
        <v>0</v>
      </c>
      <c r="G9583" s="55">
        <v>0</v>
      </c>
      <c r="H9583" s="55">
        <v>0</v>
      </c>
      <c r="I9583" s="55">
        <v>0</v>
      </c>
      <c r="J9583" s="55">
        <v>0</v>
      </c>
      <c r="K9583" s="55">
        <v>0</v>
      </c>
      <c r="L9583" s="55">
        <v>21232834.898917183</v>
      </c>
      <c r="M9583" s="56">
        <v>21232834.898917183</v>
      </c>
    </row>
    <row r="9584" spans="1:13" x14ac:dyDescent="0.4">
      <c r="A9584" s="51"/>
      <c r="B9584" s="52">
        <v>9566</v>
      </c>
      <c r="C9584" s="52">
        <v>0</v>
      </c>
      <c r="D9584" s="52">
        <v>0</v>
      </c>
      <c r="E9584" s="52">
        <v>0</v>
      </c>
      <c r="F9584" s="52">
        <v>0</v>
      </c>
      <c r="G9584" s="52">
        <v>0</v>
      </c>
      <c r="H9584" s="52">
        <v>8321968.6214586515</v>
      </c>
      <c r="I9584" s="52">
        <v>12997633.030804915</v>
      </c>
      <c r="J9584" s="52">
        <v>0</v>
      </c>
      <c r="K9584" s="52">
        <v>0</v>
      </c>
      <c r="L9584" s="52">
        <v>0</v>
      </c>
      <c r="M9584" s="53">
        <v>21319601.652263567</v>
      </c>
    </row>
    <row r="9585" spans="1:13" x14ac:dyDescent="0.4">
      <c r="A9585" s="54"/>
      <c r="B9585" s="55">
        <v>9567</v>
      </c>
      <c r="C9585" s="55">
        <v>0</v>
      </c>
      <c r="D9585" s="55">
        <v>0</v>
      </c>
      <c r="E9585" s="55">
        <v>0</v>
      </c>
      <c r="F9585" s="55">
        <v>0</v>
      </c>
      <c r="G9585" s="55">
        <v>0</v>
      </c>
      <c r="H9585" s="55">
        <v>0</v>
      </c>
      <c r="I9585" s="55">
        <v>0</v>
      </c>
      <c r="J9585" s="55">
        <v>0</v>
      </c>
      <c r="K9585" s="55">
        <v>0</v>
      </c>
      <c r="L9585" s="55">
        <v>0</v>
      </c>
      <c r="M9585" s="56">
        <v>0</v>
      </c>
    </row>
    <row r="9586" spans="1:13" x14ac:dyDescent="0.4">
      <c r="A9586" s="51"/>
      <c r="B9586" s="52">
        <v>9568</v>
      </c>
      <c r="C9586" s="52">
        <v>0</v>
      </c>
      <c r="D9586" s="52">
        <v>0</v>
      </c>
      <c r="E9586" s="52">
        <v>0</v>
      </c>
      <c r="F9586" s="52">
        <v>0</v>
      </c>
      <c r="G9586" s="52">
        <v>0</v>
      </c>
      <c r="H9586" s="52">
        <v>0</v>
      </c>
      <c r="I9586" s="52">
        <v>0</v>
      </c>
      <c r="J9586" s="52">
        <v>0</v>
      </c>
      <c r="K9586" s="52">
        <v>0</v>
      </c>
      <c r="L9586" s="52">
        <v>0</v>
      </c>
      <c r="M9586" s="53">
        <v>24421503.439255841</v>
      </c>
    </row>
    <row r="9587" spans="1:13" x14ac:dyDescent="0.4">
      <c r="A9587" s="54"/>
      <c r="B9587" s="55">
        <v>9569</v>
      </c>
      <c r="C9587" s="55">
        <v>0</v>
      </c>
      <c r="D9587" s="55">
        <v>0</v>
      </c>
      <c r="E9587" s="55">
        <v>9311568.5939035639</v>
      </c>
      <c r="F9587" s="55">
        <v>0</v>
      </c>
      <c r="G9587" s="55">
        <v>0</v>
      </c>
      <c r="H9587" s="55">
        <v>0</v>
      </c>
      <c r="I9587" s="55">
        <v>0</v>
      </c>
      <c r="J9587" s="55">
        <v>11798469.663230378</v>
      </c>
      <c r="K9587" s="55">
        <v>0</v>
      </c>
      <c r="L9587" s="55">
        <v>0</v>
      </c>
      <c r="M9587" s="56">
        <v>9311568.5939035639</v>
      </c>
    </row>
    <row r="9588" spans="1:13" x14ac:dyDescent="0.4">
      <c r="A9588" s="51"/>
      <c r="B9588" s="52">
        <v>9570</v>
      </c>
      <c r="C9588" s="52">
        <v>0</v>
      </c>
      <c r="D9588" s="52">
        <v>0</v>
      </c>
      <c r="E9588" s="52">
        <v>0</v>
      </c>
      <c r="F9588" s="52">
        <v>0</v>
      </c>
      <c r="G9588" s="52">
        <v>0</v>
      </c>
      <c r="H9588" s="52">
        <v>6009453.8988785017</v>
      </c>
      <c r="I9588" s="52">
        <v>0</v>
      </c>
      <c r="J9588" s="52">
        <v>0</v>
      </c>
      <c r="K9588" s="52">
        <v>0</v>
      </c>
      <c r="L9588" s="52">
        <v>0</v>
      </c>
      <c r="M9588" s="53">
        <v>6009453.8988785017</v>
      </c>
    </row>
    <row r="9589" spans="1:13" x14ac:dyDescent="0.4">
      <c r="A9589" s="54"/>
      <c r="B9589" s="55">
        <v>9571</v>
      </c>
      <c r="C9589" s="55">
        <v>22855417.39924936</v>
      </c>
      <c r="D9589" s="55">
        <v>0</v>
      </c>
      <c r="E9589" s="55">
        <v>0</v>
      </c>
      <c r="F9589" s="55">
        <v>5862427.776273014</v>
      </c>
      <c r="G9589" s="55">
        <v>0</v>
      </c>
      <c r="H9589" s="55">
        <v>0</v>
      </c>
      <c r="I9589" s="55">
        <v>0</v>
      </c>
      <c r="J9589" s="55">
        <v>5895943.9623163342</v>
      </c>
      <c r="K9589" s="55">
        <v>0</v>
      </c>
      <c r="L9589" s="55">
        <v>6858648.7957031056</v>
      </c>
      <c r="M9589" s="56">
        <v>35576493.971225478</v>
      </c>
    </row>
    <row r="9590" spans="1:13" x14ac:dyDescent="0.4">
      <c r="A9590" s="51"/>
      <c r="B9590" s="52">
        <v>9572</v>
      </c>
      <c r="C9590" s="52">
        <v>0</v>
      </c>
      <c r="D9590" s="52">
        <v>0</v>
      </c>
      <c r="E9590" s="52">
        <v>0</v>
      </c>
      <c r="F9590" s="52">
        <v>0</v>
      </c>
      <c r="G9590" s="52">
        <v>0</v>
      </c>
      <c r="H9590" s="52">
        <v>0</v>
      </c>
      <c r="I9590" s="52">
        <v>0</v>
      </c>
      <c r="J9590" s="52">
        <v>7553084.7737835217</v>
      </c>
      <c r="K9590" s="52">
        <v>0</v>
      </c>
      <c r="L9590" s="52">
        <v>0</v>
      </c>
      <c r="M9590" s="53">
        <v>0</v>
      </c>
    </row>
    <row r="9591" spans="1:13" x14ac:dyDescent="0.4">
      <c r="A9591" s="54"/>
      <c r="B9591" s="55">
        <v>9573</v>
      </c>
      <c r="C9591" s="55">
        <v>0</v>
      </c>
      <c r="D9591" s="55">
        <v>0</v>
      </c>
      <c r="E9591" s="55">
        <v>0</v>
      </c>
      <c r="F9591" s="55">
        <v>0</v>
      </c>
      <c r="G9591" s="55">
        <v>0</v>
      </c>
      <c r="H9591" s="55">
        <v>0</v>
      </c>
      <c r="I9591" s="55">
        <v>0</v>
      </c>
      <c r="J9591" s="55">
        <v>6378460.9143476197</v>
      </c>
      <c r="K9591" s="55">
        <v>0</v>
      </c>
      <c r="L9591" s="55">
        <v>0</v>
      </c>
      <c r="M9591" s="56">
        <v>0</v>
      </c>
    </row>
    <row r="9592" spans="1:13" x14ac:dyDescent="0.4">
      <c r="A9592" s="51"/>
      <c r="B9592" s="52">
        <v>9574</v>
      </c>
      <c r="C9592" s="52">
        <v>0</v>
      </c>
      <c r="D9592" s="52">
        <v>0</v>
      </c>
      <c r="E9592" s="52">
        <v>0</v>
      </c>
      <c r="F9592" s="52">
        <v>0</v>
      </c>
      <c r="G9592" s="52">
        <v>0</v>
      </c>
      <c r="H9592" s="52">
        <v>0</v>
      </c>
      <c r="I9592" s="52">
        <v>0</v>
      </c>
      <c r="J9592" s="52">
        <v>0</v>
      </c>
      <c r="K9592" s="52">
        <v>0</v>
      </c>
      <c r="L9592" s="52">
        <v>0</v>
      </c>
      <c r="M9592" s="53">
        <v>0</v>
      </c>
    </row>
    <row r="9593" spans="1:13" x14ac:dyDescent="0.4">
      <c r="A9593" s="54"/>
      <c r="B9593" s="55">
        <v>9575</v>
      </c>
      <c r="C9593" s="55">
        <v>0</v>
      </c>
      <c r="D9593" s="55">
        <v>0</v>
      </c>
      <c r="E9593" s="55">
        <v>0</v>
      </c>
      <c r="F9593" s="55">
        <v>0</v>
      </c>
      <c r="G9593" s="55">
        <v>0</v>
      </c>
      <c r="H9593" s="55">
        <v>0</v>
      </c>
      <c r="I9593" s="55">
        <v>0</v>
      </c>
      <c r="J9593" s="55">
        <v>0</v>
      </c>
      <c r="K9593" s="55">
        <v>54598175.909419</v>
      </c>
      <c r="L9593" s="55">
        <v>11892176.278831825</v>
      </c>
      <c r="M9593" s="56">
        <v>66490352.188250825</v>
      </c>
    </row>
    <row r="9594" spans="1:13" x14ac:dyDescent="0.4">
      <c r="A9594" s="51"/>
      <c r="B9594" s="52">
        <v>9576</v>
      </c>
      <c r="C9594" s="52">
        <v>0</v>
      </c>
      <c r="D9594" s="52">
        <v>0</v>
      </c>
      <c r="E9594" s="52">
        <v>0</v>
      </c>
      <c r="F9594" s="52">
        <v>0</v>
      </c>
      <c r="G9594" s="52">
        <v>0</v>
      </c>
      <c r="H9594" s="52">
        <v>0</v>
      </c>
      <c r="I9594" s="52">
        <v>0</v>
      </c>
      <c r="J9594" s="52">
        <v>0</v>
      </c>
      <c r="K9594" s="52">
        <v>0</v>
      </c>
      <c r="L9594" s="52">
        <v>0</v>
      </c>
      <c r="M9594" s="53">
        <v>0</v>
      </c>
    </row>
    <row r="9595" spans="1:13" x14ac:dyDescent="0.4">
      <c r="A9595" s="54"/>
      <c r="B9595" s="55">
        <v>9577</v>
      </c>
      <c r="C9595" s="55">
        <v>0</v>
      </c>
      <c r="D9595" s="55">
        <v>0</v>
      </c>
      <c r="E9595" s="55">
        <v>5862236.2597233662</v>
      </c>
      <c r="F9595" s="55">
        <v>0</v>
      </c>
      <c r="G9595" s="55">
        <v>0</v>
      </c>
      <c r="H9595" s="55">
        <v>0</v>
      </c>
      <c r="I9595" s="55">
        <v>0</v>
      </c>
      <c r="J9595" s="55">
        <v>0</v>
      </c>
      <c r="K9595" s="55">
        <v>0</v>
      </c>
      <c r="L9595" s="55">
        <v>0</v>
      </c>
      <c r="M9595" s="56">
        <v>5862236.2597233662</v>
      </c>
    </row>
    <row r="9596" spans="1:13" x14ac:dyDescent="0.4">
      <c r="A9596" s="51"/>
      <c r="B9596" s="52">
        <v>9578</v>
      </c>
      <c r="C9596" s="52">
        <v>0</v>
      </c>
      <c r="D9596" s="52">
        <v>0</v>
      </c>
      <c r="E9596" s="52">
        <v>0</v>
      </c>
      <c r="F9596" s="52">
        <v>26513110.5431403</v>
      </c>
      <c r="G9596" s="52">
        <v>0</v>
      </c>
      <c r="H9596" s="52">
        <v>10977895.238155603</v>
      </c>
      <c r="I9596" s="52">
        <v>0</v>
      </c>
      <c r="J9596" s="52">
        <v>0</v>
      </c>
      <c r="K9596" s="52">
        <v>0</v>
      </c>
      <c r="L9596" s="52">
        <v>0</v>
      </c>
      <c r="M9596" s="53">
        <v>37491005.781295903</v>
      </c>
    </row>
    <row r="9597" spans="1:13" x14ac:dyDescent="0.4">
      <c r="A9597" s="54"/>
      <c r="B9597" s="55">
        <v>9579</v>
      </c>
      <c r="C9597" s="55">
        <v>0</v>
      </c>
      <c r="D9597" s="55">
        <v>0</v>
      </c>
      <c r="E9597" s="55">
        <v>0</v>
      </c>
      <c r="F9597" s="55">
        <v>0</v>
      </c>
      <c r="G9597" s="55">
        <v>0</v>
      </c>
      <c r="H9597" s="55">
        <v>0</v>
      </c>
      <c r="I9597" s="55">
        <v>0</v>
      </c>
      <c r="J9597" s="55">
        <v>352745398.00047791</v>
      </c>
      <c r="K9597" s="55">
        <v>0</v>
      </c>
      <c r="L9597" s="55">
        <v>0</v>
      </c>
      <c r="M9597" s="56">
        <v>0</v>
      </c>
    </row>
    <row r="9598" spans="1:13" x14ac:dyDescent="0.4">
      <c r="A9598" s="51"/>
      <c r="B9598" s="52">
        <v>9580</v>
      </c>
      <c r="C9598" s="52">
        <v>0</v>
      </c>
      <c r="D9598" s="52">
        <v>0</v>
      </c>
      <c r="E9598" s="52">
        <v>0</v>
      </c>
      <c r="F9598" s="52">
        <v>0</v>
      </c>
      <c r="G9598" s="52">
        <v>0</v>
      </c>
      <c r="H9598" s="52">
        <v>0</v>
      </c>
      <c r="I9598" s="52">
        <v>6395855.8563095815</v>
      </c>
      <c r="J9598" s="52">
        <v>0</v>
      </c>
      <c r="K9598" s="52">
        <v>0</v>
      </c>
      <c r="L9598" s="52">
        <v>0</v>
      </c>
      <c r="M9598" s="53">
        <v>6395855.8563095815</v>
      </c>
    </row>
    <row r="9599" spans="1:13" x14ac:dyDescent="0.4">
      <c r="A9599" s="54"/>
      <c r="B9599" s="55">
        <v>9581</v>
      </c>
      <c r="C9599" s="55">
        <v>0</v>
      </c>
      <c r="D9599" s="55">
        <v>0</v>
      </c>
      <c r="E9599" s="55">
        <v>44560390.646205366</v>
      </c>
      <c r="F9599" s="55">
        <v>0</v>
      </c>
      <c r="G9599" s="55">
        <v>0</v>
      </c>
      <c r="H9599" s="55">
        <v>0</v>
      </c>
      <c r="I9599" s="55">
        <v>10375754.877357444</v>
      </c>
      <c r="J9599" s="55">
        <v>0</v>
      </c>
      <c r="K9599" s="55">
        <v>0</v>
      </c>
      <c r="L9599" s="55">
        <v>0</v>
      </c>
      <c r="M9599" s="56">
        <v>54936145.523562811</v>
      </c>
    </row>
    <row r="9600" spans="1:13" x14ac:dyDescent="0.4">
      <c r="A9600" s="51"/>
      <c r="B9600" s="52">
        <v>9582</v>
      </c>
      <c r="C9600" s="52">
        <v>0</v>
      </c>
      <c r="D9600" s="52">
        <v>11125035.093458775</v>
      </c>
      <c r="E9600" s="52">
        <v>0</v>
      </c>
      <c r="F9600" s="52">
        <v>0</v>
      </c>
      <c r="G9600" s="52">
        <v>0</v>
      </c>
      <c r="H9600" s="52">
        <v>0</v>
      </c>
      <c r="I9600" s="52">
        <v>0</v>
      </c>
      <c r="J9600" s="52">
        <v>0</v>
      </c>
      <c r="K9600" s="52">
        <v>0</v>
      </c>
      <c r="L9600" s="52">
        <v>0</v>
      </c>
      <c r="M9600" s="53">
        <v>11125035.093458775</v>
      </c>
    </row>
    <row r="9601" spans="1:13" x14ac:dyDescent="0.4">
      <c r="A9601" s="54"/>
      <c r="B9601" s="55">
        <v>9583</v>
      </c>
      <c r="C9601" s="55">
        <v>0</v>
      </c>
      <c r="D9601" s="55">
        <v>0</v>
      </c>
      <c r="E9601" s="55">
        <v>0</v>
      </c>
      <c r="F9601" s="55">
        <v>0</v>
      </c>
      <c r="G9601" s="55">
        <v>0</v>
      </c>
      <c r="H9601" s="55">
        <v>0</v>
      </c>
      <c r="I9601" s="55">
        <v>0</v>
      </c>
      <c r="J9601" s="55">
        <v>5869571.4383811401</v>
      </c>
      <c r="K9601" s="55">
        <v>0</v>
      </c>
      <c r="L9601" s="55">
        <v>0</v>
      </c>
      <c r="M9601" s="56">
        <v>0</v>
      </c>
    </row>
    <row r="9602" spans="1:13" x14ac:dyDescent="0.4">
      <c r="A9602" s="51"/>
      <c r="B9602" s="52">
        <v>9584</v>
      </c>
      <c r="C9602" s="52">
        <v>0</v>
      </c>
      <c r="D9602" s="52">
        <v>0</v>
      </c>
      <c r="E9602" s="52">
        <v>0</v>
      </c>
      <c r="F9602" s="52">
        <v>0</v>
      </c>
      <c r="G9602" s="52">
        <v>0</v>
      </c>
      <c r="H9602" s="52">
        <v>0</v>
      </c>
      <c r="I9602" s="52">
        <v>13157430.029642493</v>
      </c>
      <c r="J9602" s="52">
        <v>0</v>
      </c>
      <c r="K9602" s="52">
        <v>0</v>
      </c>
      <c r="L9602" s="52">
        <v>21743067.711610567</v>
      </c>
      <c r="M9602" s="53">
        <v>34900497.741253063</v>
      </c>
    </row>
    <row r="9603" spans="1:13" x14ac:dyDescent="0.4">
      <c r="A9603" s="54"/>
      <c r="B9603" s="55">
        <v>9585</v>
      </c>
      <c r="C9603" s="55">
        <v>0</v>
      </c>
      <c r="D9603" s="55">
        <v>0</v>
      </c>
      <c r="E9603" s="55">
        <v>0</v>
      </c>
      <c r="F9603" s="55">
        <v>0</v>
      </c>
      <c r="G9603" s="55">
        <v>0</v>
      </c>
      <c r="H9603" s="55">
        <v>0</v>
      </c>
      <c r="I9603" s="55">
        <v>0</v>
      </c>
      <c r="J9603" s="55">
        <v>0</v>
      </c>
      <c r="K9603" s="55">
        <v>0</v>
      </c>
      <c r="L9603" s="55">
        <v>17049559.059882376</v>
      </c>
      <c r="M9603" s="56">
        <v>17049559.059882376</v>
      </c>
    </row>
    <row r="9604" spans="1:13" x14ac:dyDescent="0.4">
      <c r="A9604" s="51"/>
      <c r="B9604" s="52">
        <v>9586</v>
      </c>
      <c r="C9604" s="52">
        <v>0</v>
      </c>
      <c r="D9604" s="52">
        <v>0</v>
      </c>
      <c r="E9604" s="52">
        <v>0</v>
      </c>
      <c r="F9604" s="52">
        <v>0</v>
      </c>
      <c r="G9604" s="52">
        <v>0</v>
      </c>
      <c r="H9604" s="52">
        <v>0</v>
      </c>
      <c r="I9604" s="52">
        <v>0</v>
      </c>
      <c r="J9604" s="52">
        <v>0</v>
      </c>
      <c r="K9604" s="52">
        <v>0</v>
      </c>
      <c r="L9604" s="52">
        <v>0</v>
      </c>
      <c r="M9604" s="53">
        <v>0</v>
      </c>
    </row>
    <row r="9605" spans="1:13" x14ac:dyDescent="0.4">
      <c r="A9605" s="54"/>
      <c r="B9605" s="55">
        <v>9587</v>
      </c>
      <c r="C9605" s="55">
        <v>0</v>
      </c>
      <c r="D9605" s="55">
        <v>0</v>
      </c>
      <c r="E9605" s="55">
        <v>54335009.191680528</v>
      </c>
      <c r="F9605" s="55">
        <v>0</v>
      </c>
      <c r="G9605" s="55">
        <v>0</v>
      </c>
      <c r="H9605" s="55">
        <v>0</v>
      </c>
      <c r="I9605" s="55">
        <v>0</v>
      </c>
      <c r="J9605" s="55">
        <v>9842052.3559576161</v>
      </c>
      <c r="K9605" s="55">
        <v>0</v>
      </c>
      <c r="L9605" s="55">
        <v>0</v>
      </c>
      <c r="M9605" s="56">
        <v>54335009.191680528</v>
      </c>
    </row>
    <row r="9606" spans="1:13" x14ac:dyDescent="0.4">
      <c r="A9606" s="51"/>
      <c r="B9606" s="52">
        <v>9588</v>
      </c>
      <c r="C9606" s="52">
        <v>0</v>
      </c>
      <c r="D9606" s="52">
        <v>6093029.4653479019</v>
      </c>
      <c r="E9606" s="52">
        <v>0</v>
      </c>
      <c r="F9606" s="52">
        <v>0</v>
      </c>
      <c r="G9606" s="52">
        <v>0</v>
      </c>
      <c r="H9606" s="52">
        <v>0</v>
      </c>
      <c r="I9606" s="52">
        <v>0</v>
      </c>
      <c r="J9606" s="52">
        <v>0</v>
      </c>
      <c r="K9606" s="52">
        <v>0</v>
      </c>
      <c r="L9606" s="52">
        <v>0</v>
      </c>
      <c r="M9606" s="53">
        <v>6093029.4653479019</v>
      </c>
    </row>
    <row r="9607" spans="1:13" x14ac:dyDescent="0.4">
      <c r="A9607" s="54"/>
      <c r="B9607" s="55">
        <v>9589</v>
      </c>
      <c r="C9607" s="55">
        <v>0</v>
      </c>
      <c r="D9607" s="55">
        <v>0</v>
      </c>
      <c r="E9607" s="55">
        <v>0</v>
      </c>
      <c r="F9607" s="55">
        <v>5996783.8336773608</v>
      </c>
      <c r="G9607" s="55">
        <v>36218180.782012925</v>
      </c>
      <c r="H9607" s="55">
        <v>0</v>
      </c>
      <c r="I9607" s="55">
        <v>5979391.5019000918</v>
      </c>
      <c r="J9607" s="55">
        <v>0</v>
      </c>
      <c r="K9607" s="55">
        <v>0</v>
      </c>
      <c r="L9607" s="55">
        <v>0</v>
      </c>
      <c r="M9607" s="56">
        <v>48194356.117590375</v>
      </c>
    </row>
    <row r="9608" spans="1:13" x14ac:dyDescent="0.4">
      <c r="A9608" s="51"/>
      <c r="B9608" s="52">
        <v>9590</v>
      </c>
      <c r="C9608" s="52">
        <v>0</v>
      </c>
      <c r="D9608" s="52">
        <v>0</v>
      </c>
      <c r="E9608" s="52">
        <v>6369032.8471030183</v>
      </c>
      <c r="F9608" s="52">
        <v>0</v>
      </c>
      <c r="G9608" s="52">
        <v>0</v>
      </c>
      <c r="H9608" s="52">
        <v>0</v>
      </c>
      <c r="I9608" s="52">
        <v>0</v>
      </c>
      <c r="J9608" s="52">
        <v>0</v>
      </c>
      <c r="K9608" s="52">
        <v>0</v>
      </c>
      <c r="L9608" s="52">
        <v>0</v>
      </c>
      <c r="M9608" s="53">
        <v>6369032.8471030183</v>
      </c>
    </row>
    <row r="9609" spans="1:13" x14ac:dyDescent="0.4">
      <c r="A9609" s="54"/>
      <c r="B9609" s="55">
        <v>9591</v>
      </c>
      <c r="C9609" s="55">
        <v>0</v>
      </c>
      <c r="D9609" s="55">
        <v>0</v>
      </c>
      <c r="E9609" s="55">
        <v>0</v>
      </c>
      <c r="F9609" s="55">
        <v>0</v>
      </c>
      <c r="G9609" s="55">
        <v>0</v>
      </c>
      <c r="H9609" s="55">
        <v>0</v>
      </c>
      <c r="I9609" s="55">
        <v>0</v>
      </c>
      <c r="J9609" s="55">
        <v>0</v>
      </c>
      <c r="K9609" s="55">
        <v>0</v>
      </c>
      <c r="L9609" s="55">
        <v>0</v>
      </c>
      <c r="M9609" s="56">
        <v>0</v>
      </c>
    </row>
    <row r="9610" spans="1:13" x14ac:dyDescent="0.4">
      <c r="A9610" s="51"/>
      <c r="B9610" s="52">
        <v>9592</v>
      </c>
      <c r="C9610" s="52">
        <v>0</v>
      </c>
      <c r="D9610" s="52">
        <v>0</v>
      </c>
      <c r="E9610" s="52">
        <v>12901128.400502477</v>
      </c>
      <c r="F9610" s="52">
        <v>0</v>
      </c>
      <c r="G9610" s="52">
        <v>33023834.950851135</v>
      </c>
      <c r="H9610" s="52">
        <v>0</v>
      </c>
      <c r="I9610" s="52">
        <v>0</v>
      </c>
      <c r="J9610" s="52">
        <v>0</v>
      </c>
      <c r="K9610" s="52">
        <v>0</v>
      </c>
      <c r="L9610" s="52">
        <v>37616346.185290098</v>
      </c>
      <c r="M9610" s="53">
        <v>83541309.536643714</v>
      </c>
    </row>
    <row r="9611" spans="1:13" x14ac:dyDescent="0.4">
      <c r="A9611" s="54"/>
      <c r="B9611" s="55">
        <v>9593</v>
      </c>
      <c r="C9611" s="55">
        <v>0</v>
      </c>
      <c r="D9611" s="55">
        <v>12545837.015965978</v>
      </c>
      <c r="E9611" s="55">
        <v>0</v>
      </c>
      <c r="F9611" s="55">
        <v>0</v>
      </c>
      <c r="G9611" s="55">
        <v>0</v>
      </c>
      <c r="H9611" s="55">
        <v>0</v>
      </c>
      <c r="I9611" s="55">
        <v>0</v>
      </c>
      <c r="J9611" s="55">
        <v>0</v>
      </c>
      <c r="K9611" s="55">
        <v>0</v>
      </c>
      <c r="L9611" s="55">
        <v>0</v>
      </c>
      <c r="M9611" s="56">
        <v>12545837.015965978</v>
      </c>
    </row>
    <row r="9612" spans="1:13" x14ac:dyDescent="0.4">
      <c r="A9612" s="51"/>
      <c r="B9612" s="52">
        <v>9594</v>
      </c>
      <c r="C9612" s="52">
        <v>50323765.103574015</v>
      </c>
      <c r="D9612" s="52">
        <v>0</v>
      </c>
      <c r="E9612" s="52">
        <v>0</v>
      </c>
      <c r="F9612" s="52">
        <v>0</v>
      </c>
      <c r="G9612" s="52">
        <v>0</v>
      </c>
      <c r="H9612" s="52">
        <v>0</v>
      </c>
      <c r="I9612" s="52">
        <v>0</v>
      </c>
      <c r="J9612" s="52">
        <v>46638713.216392398</v>
      </c>
      <c r="K9612" s="52">
        <v>0</v>
      </c>
      <c r="L9612" s="52">
        <v>0</v>
      </c>
      <c r="M9612" s="53">
        <v>50323765.103574015</v>
      </c>
    </row>
    <row r="9613" spans="1:13" x14ac:dyDescent="0.4">
      <c r="A9613" s="54"/>
      <c r="B9613" s="55">
        <v>9595</v>
      </c>
      <c r="C9613" s="55">
        <v>0</v>
      </c>
      <c r="D9613" s="55">
        <v>0</v>
      </c>
      <c r="E9613" s="55">
        <v>0</v>
      </c>
      <c r="F9613" s="55">
        <v>0</v>
      </c>
      <c r="G9613" s="55">
        <v>0</v>
      </c>
      <c r="H9613" s="55">
        <v>0</v>
      </c>
      <c r="I9613" s="55">
        <v>0</v>
      </c>
      <c r="J9613" s="55">
        <v>0</v>
      </c>
      <c r="K9613" s="55">
        <v>0</v>
      </c>
      <c r="L9613" s="55">
        <v>36769687.36673677</v>
      </c>
      <c r="M9613" s="56">
        <v>36769687.36673677</v>
      </c>
    </row>
    <row r="9614" spans="1:13" x14ac:dyDescent="0.4">
      <c r="A9614" s="51"/>
      <c r="B9614" s="52">
        <v>9596</v>
      </c>
      <c r="C9614" s="52">
        <v>0</v>
      </c>
      <c r="D9614" s="52">
        <v>0</v>
      </c>
      <c r="E9614" s="52">
        <v>0</v>
      </c>
      <c r="F9614" s="52">
        <v>0</v>
      </c>
      <c r="G9614" s="52">
        <v>0</v>
      </c>
      <c r="H9614" s="52">
        <v>0</v>
      </c>
      <c r="I9614" s="52">
        <v>0</v>
      </c>
      <c r="J9614" s="52">
        <v>0</v>
      </c>
      <c r="K9614" s="52">
        <v>0</v>
      </c>
      <c r="L9614" s="52">
        <v>0</v>
      </c>
      <c r="M9614" s="53">
        <v>7200154.5003613569</v>
      </c>
    </row>
    <row r="9615" spans="1:13" x14ac:dyDescent="0.4">
      <c r="A9615" s="54"/>
      <c r="B9615" s="55">
        <v>9597</v>
      </c>
      <c r="C9615" s="55">
        <v>0</v>
      </c>
      <c r="D9615" s="55">
        <v>0</v>
      </c>
      <c r="E9615" s="55">
        <v>0</v>
      </c>
      <c r="F9615" s="55">
        <v>0</v>
      </c>
      <c r="G9615" s="55">
        <v>0</v>
      </c>
      <c r="H9615" s="55">
        <v>0</v>
      </c>
      <c r="I9615" s="55">
        <v>0</v>
      </c>
      <c r="J9615" s="55">
        <v>0</v>
      </c>
      <c r="K9615" s="55">
        <v>0</v>
      </c>
      <c r="L9615" s="55">
        <v>0</v>
      </c>
      <c r="M9615" s="56">
        <v>0</v>
      </c>
    </row>
    <row r="9616" spans="1:13" x14ac:dyDescent="0.4">
      <c r="A9616" s="51"/>
      <c r="B9616" s="52">
        <v>9598</v>
      </c>
      <c r="C9616" s="52">
        <v>0</v>
      </c>
      <c r="D9616" s="52">
        <v>0</v>
      </c>
      <c r="E9616" s="52">
        <v>0</v>
      </c>
      <c r="F9616" s="52">
        <v>0</v>
      </c>
      <c r="G9616" s="52">
        <v>0</v>
      </c>
      <c r="H9616" s="52">
        <v>0</v>
      </c>
      <c r="I9616" s="52">
        <v>0</v>
      </c>
      <c r="J9616" s="52">
        <v>0</v>
      </c>
      <c r="K9616" s="52">
        <v>0</v>
      </c>
      <c r="L9616" s="52">
        <v>0</v>
      </c>
      <c r="M9616" s="53">
        <v>0</v>
      </c>
    </row>
    <row r="9617" spans="1:13" x14ac:dyDescent="0.4">
      <c r="A9617" s="54"/>
      <c r="B9617" s="55">
        <v>9599</v>
      </c>
      <c r="C9617" s="55">
        <v>0</v>
      </c>
      <c r="D9617" s="55">
        <v>0</v>
      </c>
      <c r="E9617" s="55">
        <v>0</v>
      </c>
      <c r="F9617" s="55">
        <v>7143275.0708977301</v>
      </c>
      <c r="G9617" s="55">
        <v>7193980.643462697</v>
      </c>
      <c r="H9617" s="55">
        <v>0</v>
      </c>
      <c r="I9617" s="55">
        <v>0</v>
      </c>
      <c r="J9617" s="55">
        <v>0</v>
      </c>
      <c r="K9617" s="55">
        <v>0</v>
      </c>
      <c r="L9617" s="55">
        <v>0</v>
      </c>
      <c r="M9617" s="56">
        <v>14337255.714360427</v>
      </c>
    </row>
    <row r="9618" spans="1:13" x14ac:dyDescent="0.4">
      <c r="A9618" s="51"/>
      <c r="B9618" s="52">
        <v>9600</v>
      </c>
      <c r="C9618" s="52">
        <v>0</v>
      </c>
      <c r="D9618" s="52">
        <v>0</v>
      </c>
      <c r="E9618" s="52">
        <v>0</v>
      </c>
      <c r="F9618" s="52">
        <v>14947107.395780006</v>
      </c>
      <c r="G9618" s="52">
        <v>0</v>
      </c>
      <c r="H9618" s="52">
        <v>0</v>
      </c>
      <c r="I9618" s="52">
        <v>0</v>
      </c>
      <c r="J9618" s="52">
        <v>0</v>
      </c>
      <c r="K9618" s="52">
        <v>0</v>
      </c>
      <c r="L9618" s="52">
        <v>0</v>
      </c>
      <c r="M9618" s="53">
        <v>14947107.395780006</v>
      </c>
    </row>
    <row r="9619" spans="1:13" x14ac:dyDescent="0.4">
      <c r="A9619" s="54"/>
      <c r="B9619" s="55">
        <v>9601</v>
      </c>
      <c r="C9619" s="55">
        <v>0</v>
      </c>
      <c r="D9619" s="55">
        <v>0</v>
      </c>
      <c r="E9619" s="55">
        <v>0</v>
      </c>
      <c r="F9619" s="55">
        <v>0</v>
      </c>
      <c r="G9619" s="55">
        <v>0</v>
      </c>
      <c r="H9619" s="55">
        <v>0</v>
      </c>
      <c r="I9619" s="55">
        <v>0</v>
      </c>
      <c r="J9619" s="55">
        <v>0</v>
      </c>
      <c r="K9619" s="55">
        <v>0</v>
      </c>
      <c r="L9619" s="55">
        <v>0</v>
      </c>
      <c r="M9619" s="56">
        <v>0</v>
      </c>
    </row>
    <row r="9620" spans="1:13" x14ac:dyDescent="0.4">
      <c r="A9620" s="51"/>
      <c r="B9620" s="52">
        <v>9602</v>
      </c>
      <c r="C9620" s="52">
        <v>0</v>
      </c>
      <c r="D9620" s="52">
        <v>0</v>
      </c>
      <c r="E9620" s="52">
        <v>0</v>
      </c>
      <c r="F9620" s="52">
        <v>0</v>
      </c>
      <c r="G9620" s="52">
        <v>0</v>
      </c>
      <c r="H9620" s="52">
        <v>0</v>
      </c>
      <c r="I9620" s="52">
        <v>0</v>
      </c>
      <c r="J9620" s="52">
        <v>0</v>
      </c>
      <c r="K9620" s="52">
        <v>0</v>
      </c>
      <c r="L9620" s="52">
        <v>0</v>
      </c>
      <c r="M9620" s="53">
        <v>0</v>
      </c>
    </row>
    <row r="9621" spans="1:13" x14ac:dyDescent="0.4">
      <c r="A9621" s="54"/>
      <c r="B9621" s="55">
        <v>9603</v>
      </c>
      <c r="C9621" s="55">
        <v>0</v>
      </c>
      <c r="D9621" s="55">
        <v>0</v>
      </c>
      <c r="E9621" s="55">
        <v>0</v>
      </c>
      <c r="F9621" s="55">
        <v>0</v>
      </c>
      <c r="G9621" s="55">
        <v>16270891.037383383</v>
      </c>
      <c r="H9621" s="55">
        <v>0</v>
      </c>
      <c r="I9621" s="55">
        <v>0</v>
      </c>
      <c r="J9621" s="55">
        <v>0</v>
      </c>
      <c r="K9621" s="55">
        <v>0</v>
      </c>
      <c r="L9621" s="55">
        <v>0</v>
      </c>
      <c r="M9621" s="56">
        <v>16270891.037383383</v>
      </c>
    </row>
    <row r="9622" spans="1:13" x14ac:dyDescent="0.4">
      <c r="A9622" s="51"/>
      <c r="B9622" s="52">
        <v>9604</v>
      </c>
      <c r="C9622" s="52">
        <v>0</v>
      </c>
      <c r="D9622" s="52">
        <v>0</v>
      </c>
      <c r="E9622" s="52">
        <v>0</v>
      </c>
      <c r="F9622" s="52">
        <v>0</v>
      </c>
      <c r="G9622" s="52">
        <v>0</v>
      </c>
      <c r="H9622" s="52">
        <v>0</v>
      </c>
      <c r="I9622" s="52">
        <v>0</v>
      </c>
      <c r="J9622" s="52">
        <v>0</v>
      </c>
      <c r="K9622" s="52">
        <v>0</v>
      </c>
      <c r="L9622" s="52">
        <v>124061529.77244556</v>
      </c>
      <c r="M9622" s="53">
        <v>124061529.77244556</v>
      </c>
    </row>
    <row r="9623" spans="1:13" x14ac:dyDescent="0.4">
      <c r="A9623" s="54"/>
      <c r="B9623" s="55">
        <v>9605</v>
      </c>
      <c r="C9623" s="55">
        <v>0</v>
      </c>
      <c r="D9623" s="55">
        <v>0</v>
      </c>
      <c r="E9623" s="55">
        <v>0</v>
      </c>
      <c r="F9623" s="55">
        <v>0</v>
      </c>
      <c r="G9623" s="55">
        <v>0</v>
      </c>
      <c r="H9623" s="55">
        <v>0</v>
      </c>
      <c r="I9623" s="55">
        <v>0</v>
      </c>
      <c r="J9623" s="55">
        <v>0</v>
      </c>
      <c r="K9623" s="55">
        <v>0</v>
      </c>
      <c r="L9623" s="55">
        <v>0</v>
      </c>
      <c r="M9623" s="56">
        <v>0</v>
      </c>
    </row>
    <row r="9624" spans="1:13" x14ac:dyDescent="0.4">
      <c r="A9624" s="51"/>
      <c r="B9624" s="52">
        <v>9606</v>
      </c>
      <c r="C9624" s="52">
        <v>0</v>
      </c>
      <c r="D9624" s="52">
        <v>0</v>
      </c>
      <c r="E9624" s="52">
        <v>0</v>
      </c>
      <c r="F9624" s="52">
        <v>18883943.883792371</v>
      </c>
      <c r="G9624" s="52">
        <v>0</v>
      </c>
      <c r="H9624" s="52">
        <v>0</v>
      </c>
      <c r="I9624" s="52">
        <v>0</v>
      </c>
      <c r="J9624" s="52">
        <v>0</v>
      </c>
      <c r="K9624" s="52">
        <v>0</v>
      </c>
      <c r="L9624" s="52">
        <v>0</v>
      </c>
      <c r="M9624" s="53">
        <v>18883943.883792371</v>
      </c>
    </row>
    <row r="9625" spans="1:13" x14ac:dyDescent="0.4">
      <c r="A9625" s="54"/>
      <c r="B9625" s="55">
        <v>9607</v>
      </c>
      <c r="C9625" s="55">
        <v>0</v>
      </c>
      <c r="D9625" s="55">
        <v>0</v>
      </c>
      <c r="E9625" s="55">
        <v>0</v>
      </c>
      <c r="F9625" s="55">
        <v>0</v>
      </c>
      <c r="G9625" s="55">
        <v>0</v>
      </c>
      <c r="H9625" s="55">
        <v>7806561.3608684884</v>
      </c>
      <c r="I9625" s="55">
        <v>0</v>
      </c>
      <c r="J9625" s="55">
        <v>0</v>
      </c>
      <c r="K9625" s="55">
        <v>0</v>
      </c>
      <c r="L9625" s="55">
        <v>5772970.3501722114</v>
      </c>
      <c r="M9625" s="56">
        <v>13579531.7110407</v>
      </c>
    </row>
    <row r="9626" spans="1:13" x14ac:dyDescent="0.4">
      <c r="A9626" s="51"/>
      <c r="B9626" s="52">
        <v>9608</v>
      </c>
      <c r="C9626" s="52">
        <v>0</v>
      </c>
      <c r="D9626" s="52">
        <v>10017474.299894975</v>
      </c>
      <c r="E9626" s="52">
        <v>0</v>
      </c>
      <c r="F9626" s="52">
        <v>0</v>
      </c>
      <c r="G9626" s="52">
        <v>0</v>
      </c>
      <c r="H9626" s="52">
        <v>0</v>
      </c>
      <c r="I9626" s="52">
        <v>0</v>
      </c>
      <c r="J9626" s="52">
        <v>0</v>
      </c>
      <c r="K9626" s="52">
        <v>0</v>
      </c>
      <c r="L9626" s="52">
        <v>14021938.568383366</v>
      </c>
      <c r="M9626" s="53">
        <v>24039412.868278343</v>
      </c>
    </row>
    <row r="9627" spans="1:13" x14ac:dyDescent="0.4">
      <c r="A9627" s="54"/>
      <c r="B9627" s="55">
        <v>9609</v>
      </c>
      <c r="C9627" s="55">
        <v>0</v>
      </c>
      <c r="D9627" s="55">
        <v>0</v>
      </c>
      <c r="E9627" s="55">
        <v>0</v>
      </c>
      <c r="F9627" s="55">
        <v>0</v>
      </c>
      <c r="G9627" s="55">
        <v>0</v>
      </c>
      <c r="H9627" s="55">
        <v>0</v>
      </c>
      <c r="I9627" s="55">
        <v>5946108.6910411958</v>
      </c>
      <c r="J9627" s="55">
        <v>0</v>
      </c>
      <c r="K9627" s="55">
        <v>0</v>
      </c>
      <c r="L9627" s="55">
        <v>0</v>
      </c>
      <c r="M9627" s="56">
        <v>5946108.6910411958</v>
      </c>
    </row>
    <row r="9628" spans="1:13" x14ac:dyDescent="0.4">
      <c r="A9628" s="51"/>
      <c r="B9628" s="52">
        <v>9610</v>
      </c>
      <c r="C9628" s="52">
        <v>0</v>
      </c>
      <c r="D9628" s="52">
        <v>0</v>
      </c>
      <c r="E9628" s="52">
        <v>0</v>
      </c>
      <c r="F9628" s="52">
        <v>50257579.386009172</v>
      </c>
      <c r="G9628" s="52">
        <v>0</v>
      </c>
      <c r="H9628" s="52">
        <v>0</v>
      </c>
      <c r="I9628" s="52">
        <v>0</v>
      </c>
      <c r="J9628" s="52">
        <v>0</v>
      </c>
      <c r="K9628" s="52">
        <v>0</v>
      </c>
      <c r="L9628" s="52">
        <v>0</v>
      </c>
      <c r="M9628" s="53">
        <v>50257579.386009172</v>
      </c>
    </row>
    <row r="9629" spans="1:13" x14ac:dyDescent="0.4">
      <c r="A9629" s="54"/>
      <c r="B9629" s="55">
        <v>9611</v>
      </c>
      <c r="C9629" s="55">
        <v>0</v>
      </c>
      <c r="D9629" s="55">
        <v>0</v>
      </c>
      <c r="E9629" s="55">
        <v>0</v>
      </c>
      <c r="F9629" s="55">
        <v>12932359.031261019</v>
      </c>
      <c r="G9629" s="55">
        <v>0</v>
      </c>
      <c r="H9629" s="55">
        <v>0</v>
      </c>
      <c r="I9629" s="55">
        <v>0</v>
      </c>
      <c r="J9629" s="55">
        <v>17903570.343456153</v>
      </c>
      <c r="K9629" s="55">
        <v>6216340.2795867845</v>
      </c>
      <c r="L9629" s="55">
        <v>0</v>
      </c>
      <c r="M9629" s="56">
        <v>19148699.310847804</v>
      </c>
    </row>
    <row r="9630" spans="1:13" x14ac:dyDescent="0.4">
      <c r="A9630" s="51"/>
      <c r="B9630" s="52">
        <v>9612</v>
      </c>
      <c r="C9630" s="52">
        <v>0</v>
      </c>
      <c r="D9630" s="52">
        <v>0</v>
      </c>
      <c r="E9630" s="52">
        <v>0</v>
      </c>
      <c r="F9630" s="52">
        <v>0</v>
      </c>
      <c r="G9630" s="52">
        <v>0</v>
      </c>
      <c r="H9630" s="52">
        <v>45078830.458539046</v>
      </c>
      <c r="I9630" s="52">
        <v>0</v>
      </c>
      <c r="J9630" s="52">
        <v>0</v>
      </c>
      <c r="K9630" s="52">
        <v>0</v>
      </c>
      <c r="L9630" s="52">
        <v>5962316.8027313659</v>
      </c>
      <c r="M9630" s="53">
        <v>51041147.261270411</v>
      </c>
    </row>
    <row r="9631" spans="1:13" x14ac:dyDescent="0.4">
      <c r="A9631" s="54"/>
      <c r="B9631" s="55">
        <v>9613</v>
      </c>
      <c r="C9631" s="55">
        <v>0</v>
      </c>
      <c r="D9631" s="55">
        <v>9809640.8412493076</v>
      </c>
      <c r="E9631" s="55">
        <v>0</v>
      </c>
      <c r="F9631" s="55">
        <v>0</v>
      </c>
      <c r="G9631" s="55">
        <v>0</v>
      </c>
      <c r="H9631" s="55">
        <v>0</v>
      </c>
      <c r="I9631" s="55">
        <v>7837717.4955547424</v>
      </c>
      <c r="J9631" s="55">
        <v>0</v>
      </c>
      <c r="K9631" s="55">
        <v>0</v>
      </c>
      <c r="L9631" s="55">
        <v>8774040.3417757787</v>
      </c>
      <c r="M9631" s="56">
        <v>26421398.67857983</v>
      </c>
    </row>
    <row r="9632" spans="1:13" x14ac:dyDescent="0.4">
      <c r="A9632" s="51"/>
      <c r="B9632" s="52">
        <v>9614</v>
      </c>
      <c r="C9632" s="52">
        <v>6127576.1800107211</v>
      </c>
      <c r="D9632" s="52">
        <v>0</v>
      </c>
      <c r="E9632" s="52">
        <v>0</v>
      </c>
      <c r="F9632" s="52">
        <v>0</v>
      </c>
      <c r="G9632" s="52">
        <v>0</v>
      </c>
      <c r="H9632" s="52">
        <v>0</v>
      </c>
      <c r="I9632" s="52">
        <v>0</v>
      </c>
      <c r="J9632" s="52">
        <v>0</v>
      </c>
      <c r="K9632" s="52">
        <v>0</v>
      </c>
      <c r="L9632" s="52">
        <v>0</v>
      </c>
      <c r="M9632" s="53">
        <v>15931211.360166304</v>
      </c>
    </row>
    <row r="9633" spans="1:13" x14ac:dyDescent="0.4">
      <c r="A9633" s="54"/>
      <c r="B9633" s="55">
        <v>9615</v>
      </c>
      <c r="C9633" s="55">
        <v>0</v>
      </c>
      <c r="D9633" s="55">
        <v>0</v>
      </c>
      <c r="E9633" s="55">
        <v>0</v>
      </c>
      <c r="F9633" s="55">
        <v>0</v>
      </c>
      <c r="G9633" s="55">
        <v>0</v>
      </c>
      <c r="H9633" s="55">
        <v>0</v>
      </c>
      <c r="I9633" s="55">
        <v>0</v>
      </c>
      <c r="J9633" s="55">
        <v>0</v>
      </c>
      <c r="K9633" s="55">
        <v>0</v>
      </c>
      <c r="L9633" s="55">
        <v>0</v>
      </c>
      <c r="M9633" s="56">
        <v>0</v>
      </c>
    </row>
    <row r="9634" spans="1:13" x14ac:dyDescent="0.4">
      <c r="A9634" s="51"/>
      <c r="B9634" s="52">
        <v>9616</v>
      </c>
      <c r="C9634" s="52">
        <v>0</v>
      </c>
      <c r="D9634" s="52">
        <v>0</v>
      </c>
      <c r="E9634" s="52">
        <v>0</v>
      </c>
      <c r="F9634" s="52">
        <v>0</v>
      </c>
      <c r="G9634" s="52">
        <v>0</v>
      </c>
      <c r="H9634" s="52">
        <v>0</v>
      </c>
      <c r="I9634" s="52">
        <v>0</v>
      </c>
      <c r="J9634" s="52">
        <v>0</v>
      </c>
      <c r="K9634" s="52">
        <v>0</v>
      </c>
      <c r="L9634" s="52">
        <v>0</v>
      </c>
      <c r="M9634" s="53">
        <v>0</v>
      </c>
    </row>
    <row r="9635" spans="1:13" x14ac:dyDescent="0.4">
      <c r="A9635" s="54"/>
      <c r="B9635" s="55">
        <v>9617</v>
      </c>
      <c r="C9635" s="55">
        <v>0</v>
      </c>
      <c r="D9635" s="55">
        <v>0</v>
      </c>
      <c r="E9635" s="55">
        <v>0</v>
      </c>
      <c r="F9635" s="55">
        <v>0</v>
      </c>
      <c r="G9635" s="55">
        <v>0</v>
      </c>
      <c r="H9635" s="55">
        <v>0</v>
      </c>
      <c r="I9635" s="55">
        <v>0</v>
      </c>
      <c r="J9635" s="55">
        <v>0</v>
      </c>
      <c r="K9635" s="55">
        <v>0</v>
      </c>
      <c r="L9635" s="55">
        <v>0</v>
      </c>
      <c r="M9635" s="56">
        <v>9992952.7648157738</v>
      </c>
    </row>
    <row r="9636" spans="1:13" x14ac:dyDescent="0.4">
      <c r="A9636" s="51"/>
      <c r="B9636" s="52">
        <v>9618</v>
      </c>
      <c r="C9636" s="52">
        <v>0</v>
      </c>
      <c r="D9636" s="52">
        <v>0</v>
      </c>
      <c r="E9636" s="52">
        <v>0</v>
      </c>
      <c r="F9636" s="52">
        <v>0</v>
      </c>
      <c r="G9636" s="52">
        <v>0</v>
      </c>
      <c r="H9636" s="52">
        <v>0</v>
      </c>
      <c r="I9636" s="52">
        <v>0</v>
      </c>
      <c r="J9636" s="52">
        <v>7360943.6870804587</v>
      </c>
      <c r="K9636" s="52">
        <v>0</v>
      </c>
      <c r="L9636" s="52">
        <v>0</v>
      </c>
      <c r="M9636" s="53">
        <v>6523294.6601540688</v>
      </c>
    </row>
    <row r="9637" spans="1:13" x14ac:dyDescent="0.4">
      <c r="A9637" s="54"/>
      <c r="B9637" s="55">
        <v>9619</v>
      </c>
      <c r="C9637" s="55">
        <v>0</v>
      </c>
      <c r="D9637" s="55">
        <v>0</v>
      </c>
      <c r="E9637" s="55">
        <v>0</v>
      </c>
      <c r="F9637" s="55">
        <v>0</v>
      </c>
      <c r="G9637" s="55">
        <v>0</v>
      </c>
      <c r="H9637" s="55">
        <v>0</v>
      </c>
      <c r="I9637" s="55">
        <v>0</v>
      </c>
      <c r="J9637" s="55">
        <v>0</v>
      </c>
      <c r="K9637" s="55">
        <v>0</v>
      </c>
      <c r="L9637" s="55">
        <v>0</v>
      </c>
      <c r="M9637" s="56">
        <v>0</v>
      </c>
    </row>
    <row r="9638" spans="1:13" x14ac:dyDescent="0.4">
      <c r="A9638" s="51"/>
      <c r="B9638" s="52">
        <v>9620</v>
      </c>
      <c r="C9638" s="52">
        <v>0</v>
      </c>
      <c r="D9638" s="52">
        <v>0</v>
      </c>
      <c r="E9638" s="52">
        <v>0</v>
      </c>
      <c r="F9638" s="52">
        <v>0</v>
      </c>
      <c r="G9638" s="52">
        <v>0</v>
      </c>
      <c r="H9638" s="52">
        <v>0</v>
      </c>
      <c r="I9638" s="52">
        <v>0</v>
      </c>
      <c r="J9638" s="52">
        <v>0</v>
      </c>
      <c r="K9638" s="52">
        <v>0</v>
      </c>
      <c r="L9638" s="52">
        <v>0</v>
      </c>
      <c r="M9638" s="53">
        <v>0</v>
      </c>
    </row>
    <row r="9639" spans="1:13" x14ac:dyDescent="0.4">
      <c r="A9639" s="54"/>
      <c r="B9639" s="55">
        <v>9621</v>
      </c>
      <c r="C9639" s="55">
        <v>0</v>
      </c>
      <c r="D9639" s="55">
        <v>30994190.415642936</v>
      </c>
      <c r="E9639" s="55">
        <v>0</v>
      </c>
      <c r="F9639" s="55">
        <v>0</v>
      </c>
      <c r="G9639" s="55">
        <v>6684134.8140590796</v>
      </c>
      <c r="H9639" s="55">
        <v>0</v>
      </c>
      <c r="I9639" s="55">
        <v>0</v>
      </c>
      <c r="J9639" s="55">
        <v>0</v>
      </c>
      <c r="K9639" s="55">
        <v>0</v>
      </c>
      <c r="L9639" s="55">
        <v>0</v>
      </c>
      <c r="M9639" s="56">
        <v>37678325.229702018</v>
      </c>
    </row>
    <row r="9640" spans="1:13" x14ac:dyDescent="0.4">
      <c r="A9640" s="51"/>
      <c r="B9640" s="52">
        <v>9622</v>
      </c>
      <c r="C9640" s="52">
        <v>0</v>
      </c>
      <c r="D9640" s="52">
        <v>0</v>
      </c>
      <c r="E9640" s="52">
        <v>0</v>
      </c>
      <c r="F9640" s="52">
        <v>0</v>
      </c>
      <c r="G9640" s="52">
        <v>0</v>
      </c>
      <c r="H9640" s="52">
        <v>0</v>
      </c>
      <c r="I9640" s="52">
        <v>13323243.761243001</v>
      </c>
      <c r="J9640" s="52">
        <v>0</v>
      </c>
      <c r="K9640" s="52">
        <v>15451264.418637777</v>
      </c>
      <c r="L9640" s="52">
        <v>6644693.5211816803</v>
      </c>
      <c r="M9640" s="53">
        <v>35419201.701062456</v>
      </c>
    </row>
    <row r="9641" spans="1:13" x14ac:dyDescent="0.4">
      <c r="A9641" s="54"/>
      <c r="B9641" s="55">
        <v>9623</v>
      </c>
      <c r="C9641" s="55">
        <v>0</v>
      </c>
      <c r="D9641" s="55">
        <v>0</v>
      </c>
      <c r="E9641" s="55">
        <v>0</v>
      </c>
      <c r="F9641" s="55">
        <v>0</v>
      </c>
      <c r="G9641" s="55">
        <v>0</v>
      </c>
      <c r="H9641" s="55">
        <v>0</v>
      </c>
      <c r="I9641" s="55">
        <v>36412465.614171699</v>
      </c>
      <c r="J9641" s="55">
        <v>0</v>
      </c>
      <c r="K9641" s="55">
        <v>0</v>
      </c>
      <c r="L9641" s="55">
        <v>0</v>
      </c>
      <c r="M9641" s="56">
        <v>36412465.614171699</v>
      </c>
    </row>
    <row r="9642" spans="1:13" x14ac:dyDescent="0.4">
      <c r="A9642" s="51"/>
      <c r="B9642" s="52">
        <v>9624</v>
      </c>
      <c r="C9642" s="52">
        <v>0</v>
      </c>
      <c r="D9642" s="52">
        <v>0</v>
      </c>
      <c r="E9642" s="52">
        <v>7495712.1941356268</v>
      </c>
      <c r="F9642" s="52">
        <v>0</v>
      </c>
      <c r="G9642" s="52">
        <v>6535129.8153085336</v>
      </c>
      <c r="H9642" s="52">
        <v>0</v>
      </c>
      <c r="I9642" s="52">
        <v>0</v>
      </c>
      <c r="J9642" s="52">
        <v>0</v>
      </c>
      <c r="K9642" s="52">
        <v>0</v>
      </c>
      <c r="L9642" s="52">
        <v>0</v>
      </c>
      <c r="M9642" s="53">
        <v>23464775.001844391</v>
      </c>
    </row>
    <row r="9643" spans="1:13" x14ac:dyDescent="0.4">
      <c r="A9643" s="54"/>
      <c r="B9643" s="55">
        <v>9625</v>
      </c>
      <c r="C9643" s="55">
        <v>0</v>
      </c>
      <c r="D9643" s="55">
        <v>0</v>
      </c>
      <c r="E9643" s="55">
        <v>8972174.164625857</v>
      </c>
      <c r="F9643" s="55">
        <v>0</v>
      </c>
      <c r="G9643" s="55">
        <v>0</v>
      </c>
      <c r="H9643" s="55">
        <v>5810313.2545575779</v>
      </c>
      <c r="I9643" s="55">
        <v>0</v>
      </c>
      <c r="J9643" s="55">
        <v>0</v>
      </c>
      <c r="K9643" s="55">
        <v>0</v>
      </c>
      <c r="L9643" s="55">
        <v>0</v>
      </c>
      <c r="M9643" s="56">
        <v>22590853.625289053</v>
      </c>
    </row>
    <row r="9644" spans="1:13" x14ac:dyDescent="0.4">
      <c r="A9644" s="51"/>
      <c r="B9644" s="52">
        <v>9626</v>
      </c>
      <c r="C9644" s="52">
        <v>0</v>
      </c>
      <c r="D9644" s="52">
        <v>5794677.955502836</v>
      </c>
      <c r="E9644" s="52">
        <v>0</v>
      </c>
      <c r="F9644" s="52">
        <v>0</v>
      </c>
      <c r="G9644" s="52">
        <v>0</v>
      </c>
      <c r="H9644" s="52">
        <v>0</v>
      </c>
      <c r="I9644" s="52">
        <v>0</v>
      </c>
      <c r="J9644" s="52">
        <v>0</v>
      </c>
      <c r="K9644" s="52">
        <v>11760185.525311584</v>
      </c>
      <c r="L9644" s="52">
        <v>0</v>
      </c>
      <c r="M9644" s="53">
        <v>17554863.48081442</v>
      </c>
    </row>
    <row r="9645" spans="1:13" x14ac:dyDescent="0.4">
      <c r="A9645" s="54"/>
      <c r="B9645" s="55">
        <v>9627</v>
      </c>
      <c r="C9645" s="55">
        <v>0</v>
      </c>
      <c r="D9645" s="55">
        <v>135310803.65069079</v>
      </c>
      <c r="E9645" s="55">
        <v>15172156.586134534</v>
      </c>
      <c r="F9645" s="55">
        <v>0</v>
      </c>
      <c r="G9645" s="55">
        <v>0</v>
      </c>
      <c r="H9645" s="55">
        <v>0</v>
      </c>
      <c r="I9645" s="55">
        <v>0</v>
      </c>
      <c r="J9645" s="55">
        <v>0</v>
      </c>
      <c r="K9645" s="55">
        <v>0</v>
      </c>
      <c r="L9645" s="55">
        <v>0</v>
      </c>
      <c r="M9645" s="56">
        <v>150482960.23682532</v>
      </c>
    </row>
    <row r="9646" spans="1:13" x14ac:dyDescent="0.4">
      <c r="A9646" s="51"/>
      <c r="B9646" s="52">
        <v>9628</v>
      </c>
      <c r="C9646" s="52">
        <v>0</v>
      </c>
      <c r="D9646" s="52">
        <v>0</v>
      </c>
      <c r="E9646" s="52">
        <v>0</v>
      </c>
      <c r="F9646" s="52">
        <v>0</v>
      </c>
      <c r="G9646" s="52">
        <v>19247901.944215052</v>
      </c>
      <c r="H9646" s="52">
        <v>0</v>
      </c>
      <c r="I9646" s="52">
        <v>0</v>
      </c>
      <c r="J9646" s="52">
        <v>0</v>
      </c>
      <c r="K9646" s="52">
        <v>16161425.587780423</v>
      </c>
      <c r="L9646" s="52">
        <v>0</v>
      </c>
      <c r="M9646" s="53">
        <v>48740792.171026953</v>
      </c>
    </row>
    <row r="9647" spans="1:13" x14ac:dyDescent="0.4">
      <c r="A9647" s="54"/>
      <c r="B9647" s="55">
        <v>9629</v>
      </c>
      <c r="C9647" s="55">
        <v>0</v>
      </c>
      <c r="D9647" s="55">
        <v>0</v>
      </c>
      <c r="E9647" s="55">
        <v>0</v>
      </c>
      <c r="F9647" s="55">
        <v>0</v>
      </c>
      <c r="G9647" s="55">
        <v>0</v>
      </c>
      <c r="H9647" s="55">
        <v>0</v>
      </c>
      <c r="I9647" s="55">
        <v>0</v>
      </c>
      <c r="J9647" s="55">
        <v>0</v>
      </c>
      <c r="K9647" s="55">
        <v>0</v>
      </c>
      <c r="L9647" s="55">
        <v>0</v>
      </c>
      <c r="M9647" s="56">
        <v>0</v>
      </c>
    </row>
    <row r="9648" spans="1:13" x14ac:dyDescent="0.4">
      <c r="A9648" s="51"/>
      <c r="B9648" s="52">
        <v>9630</v>
      </c>
      <c r="C9648" s="52">
        <v>0</v>
      </c>
      <c r="D9648" s="52">
        <v>0</v>
      </c>
      <c r="E9648" s="52">
        <v>0</v>
      </c>
      <c r="F9648" s="52">
        <v>0</v>
      </c>
      <c r="G9648" s="52">
        <v>0</v>
      </c>
      <c r="H9648" s="52">
        <v>0</v>
      </c>
      <c r="I9648" s="52">
        <v>0</v>
      </c>
      <c r="J9648" s="52">
        <v>0</v>
      </c>
      <c r="K9648" s="52">
        <v>0</v>
      </c>
      <c r="L9648" s="52">
        <v>0</v>
      </c>
      <c r="M9648" s="53">
        <v>0</v>
      </c>
    </row>
    <row r="9649" spans="1:13" x14ac:dyDescent="0.4">
      <c r="A9649" s="54"/>
      <c r="B9649" s="55">
        <v>9631</v>
      </c>
      <c r="C9649" s="55">
        <v>0</v>
      </c>
      <c r="D9649" s="55">
        <v>48770145.382648148</v>
      </c>
      <c r="E9649" s="55">
        <v>0</v>
      </c>
      <c r="F9649" s="55">
        <v>0</v>
      </c>
      <c r="G9649" s="55">
        <v>0</v>
      </c>
      <c r="H9649" s="55">
        <v>0</v>
      </c>
      <c r="I9649" s="55">
        <v>0</v>
      </c>
      <c r="J9649" s="55">
        <v>30518943.32203088</v>
      </c>
      <c r="K9649" s="55">
        <v>0</v>
      </c>
      <c r="L9649" s="55">
        <v>0</v>
      </c>
      <c r="M9649" s="56">
        <v>48770145.382648148</v>
      </c>
    </row>
    <row r="9650" spans="1:13" x14ac:dyDescent="0.4">
      <c r="A9650" s="51"/>
      <c r="B9650" s="52">
        <v>9632</v>
      </c>
      <c r="C9650" s="52">
        <v>0</v>
      </c>
      <c r="D9650" s="52">
        <v>0</v>
      </c>
      <c r="E9650" s="52">
        <v>8291328.0361207556</v>
      </c>
      <c r="F9650" s="52">
        <v>0</v>
      </c>
      <c r="G9650" s="52">
        <v>0</v>
      </c>
      <c r="H9650" s="52">
        <v>0</v>
      </c>
      <c r="I9650" s="52">
        <v>0</v>
      </c>
      <c r="J9650" s="52">
        <v>0</v>
      </c>
      <c r="K9650" s="52">
        <v>0</v>
      </c>
      <c r="L9650" s="52">
        <v>0</v>
      </c>
      <c r="M9650" s="53">
        <v>8291328.0361207556</v>
      </c>
    </row>
    <row r="9651" spans="1:13" x14ac:dyDescent="0.4">
      <c r="A9651" s="54"/>
      <c r="B9651" s="55">
        <v>9633</v>
      </c>
      <c r="C9651" s="55">
        <v>0</v>
      </c>
      <c r="D9651" s="55">
        <v>0</v>
      </c>
      <c r="E9651" s="55">
        <v>0</v>
      </c>
      <c r="F9651" s="55">
        <v>0</v>
      </c>
      <c r="G9651" s="55">
        <v>0</v>
      </c>
      <c r="H9651" s="55">
        <v>0</v>
      </c>
      <c r="I9651" s="55">
        <v>0</v>
      </c>
      <c r="J9651" s="55">
        <v>0</v>
      </c>
      <c r="K9651" s="55">
        <v>0</v>
      </c>
      <c r="L9651" s="55">
        <v>0</v>
      </c>
      <c r="M9651" s="56">
        <v>0</v>
      </c>
    </row>
    <row r="9652" spans="1:13" x14ac:dyDescent="0.4">
      <c r="A9652" s="51"/>
      <c r="B9652" s="52">
        <v>9634</v>
      </c>
      <c r="C9652" s="52">
        <v>0</v>
      </c>
      <c r="D9652" s="52">
        <v>0</v>
      </c>
      <c r="E9652" s="52">
        <v>0</v>
      </c>
      <c r="F9652" s="52">
        <v>0</v>
      </c>
      <c r="G9652" s="52">
        <v>0</v>
      </c>
      <c r="H9652" s="52">
        <v>0</v>
      </c>
      <c r="I9652" s="52">
        <v>0</v>
      </c>
      <c r="J9652" s="52">
        <v>0</v>
      </c>
      <c r="K9652" s="52">
        <v>0</v>
      </c>
      <c r="L9652" s="52">
        <v>0</v>
      </c>
      <c r="M9652" s="53">
        <v>0</v>
      </c>
    </row>
    <row r="9653" spans="1:13" x14ac:dyDescent="0.4">
      <c r="A9653" s="54"/>
      <c r="B9653" s="55">
        <v>9635</v>
      </c>
      <c r="C9653" s="55">
        <v>0</v>
      </c>
      <c r="D9653" s="55">
        <v>0</v>
      </c>
      <c r="E9653" s="55">
        <v>0</v>
      </c>
      <c r="F9653" s="55">
        <v>0</v>
      </c>
      <c r="G9653" s="55">
        <v>0</v>
      </c>
      <c r="H9653" s="55">
        <v>0</v>
      </c>
      <c r="I9653" s="55">
        <v>0</v>
      </c>
      <c r="J9653" s="55">
        <v>0</v>
      </c>
      <c r="K9653" s="55">
        <v>0</v>
      </c>
      <c r="L9653" s="55">
        <v>0</v>
      </c>
      <c r="M9653" s="56">
        <v>0</v>
      </c>
    </row>
    <row r="9654" spans="1:13" x14ac:dyDescent="0.4">
      <c r="A9654" s="51"/>
      <c r="B9654" s="52">
        <v>9636</v>
      </c>
      <c r="C9654" s="52">
        <v>0</v>
      </c>
      <c r="D9654" s="52">
        <v>0</v>
      </c>
      <c r="E9654" s="52">
        <v>0</v>
      </c>
      <c r="F9654" s="52">
        <v>0</v>
      </c>
      <c r="G9654" s="52">
        <v>0</v>
      </c>
      <c r="H9654" s="52">
        <v>0</v>
      </c>
      <c r="I9654" s="52">
        <v>5774433.709445931</v>
      </c>
      <c r="J9654" s="52">
        <v>0</v>
      </c>
      <c r="K9654" s="52">
        <v>0</v>
      </c>
      <c r="L9654" s="52">
        <v>0</v>
      </c>
      <c r="M9654" s="53">
        <v>35051928.393272109</v>
      </c>
    </row>
    <row r="9655" spans="1:13" x14ac:dyDescent="0.4">
      <c r="A9655" s="54"/>
      <c r="B9655" s="55">
        <v>9637</v>
      </c>
      <c r="C9655" s="55">
        <v>0</v>
      </c>
      <c r="D9655" s="55">
        <v>0</v>
      </c>
      <c r="E9655" s="55">
        <v>6205471.1182341324</v>
      </c>
      <c r="F9655" s="55">
        <v>0</v>
      </c>
      <c r="G9655" s="55">
        <v>13062981.085563269</v>
      </c>
      <c r="H9655" s="55">
        <v>0</v>
      </c>
      <c r="I9655" s="55">
        <v>0</v>
      </c>
      <c r="J9655" s="55">
        <v>0</v>
      </c>
      <c r="K9655" s="55">
        <v>0</v>
      </c>
      <c r="L9655" s="55">
        <v>0</v>
      </c>
      <c r="M9655" s="56">
        <v>19268452.2037974</v>
      </c>
    </row>
    <row r="9656" spans="1:13" x14ac:dyDescent="0.4">
      <c r="A9656" s="51"/>
      <c r="B9656" s="52">
        <v>9638</v>
      </c>
      <c r="C9656" s="52">
        <v>0</v>
      </c>
      <c r="D9656" s="52">
        <v>0</v>
      </c>
      <c r="E9656" s="52">
        <v>0</v>
      </c>
      <c r="F9656" s="52">
        <v>0</v>
      </c>
      <c r="G9656" s="52">
        <v>10368918.940710124</v>
      </c>
      <c r="H9656" s="52">
        <v>0</v>
      </c>
      <c r="I9656" s="52">
        <v>0</v>
      </c>
      <c r="J9656" s="52">
        <v>0</v>
      </c>
      <c r="K9656" s="52">
        <v>0</v>
      </c>
      <c r="L9656" s="52">
        <v>0</v>
      </c>
      <c r="M9656" s="53">
        <v>10368918.940710124</v>
      </c>
    </row>
    <row r="9657" spans="1:13" x14ac:dyDescent="0.4">
      <c r="A9657" s="54"/>
      <c r="B9657" s="55">
        <v>9639</v>
      </c>
      <c r="C9657" s="55">
        <v>46342983.212698616</v>
      </c>
      <c r="D9657" s="55">
        <v>0</v>
      </c>
      <c r="E9657" s="55">
        <v>0</v>
      </c>
      <c r="F9657" s="55">
        <v>0</v>
      </c>
      <c r="G9657" s="55">
        <v>0</v>
      </c>
      <c r="H9657" s="55">
        <v>0</v>
      </c>
      <c r="I9657" s="55">
        <v>0</v>
      </c>
      <c r="J9657" s="55">
        <v>0</v>
      </c>
      <c r="K9657" s="55">
        <v>7397482.825213098</v>
      </c>
      <c r="L9657" s="55">
        <v>0</v>
      </c>
      <c r="M9657" s="56">
        <v>53740466.037911713</v>
      </c>
    </row>
    <row r="9658" spans="1:13" x14ac:dyDescent="0.4">
      <c r="A9658" s="51"/>
      <c r="B9658" s="52">
        <v>9640</v>
      </c>
      <c r="C9658" s="52">
        <v>0</v>
      </c>
      <c r="D9658" s="52">
        <v>0</v>
      </c>
      <c r="E9658" s="52">
        <v>0</v>
      </c>
      <c r="F9658" s="52">
        <v>0</v>
      </c>
      <c r="G9658" s="52">
        <v>0</v>
      </c>
      <c r="H9658" s="52">
        <v>0</v>
      </c>
      <c r="I9658" s="52">
        <v>0</v>
      </c>
      <c r="J9658" s="52">
        <v>0</v>
      </c>
      <c r="K9658" s="52">
        <v>0</v>
      </c>
      <c r="L9658" s="52">
        <v>0</v>
      </c>
      <c r="M9658" s="53">
        <v>0</v>
      </c>
    </row>
    <row r="9659" spans="1:13" x14ac:dyDescent="0.4">
      <c r="A9659" s="54"/>
      <c r="B9659" s="55">
        <v>9641</v>
      </c>
      <c r="C9659" s="55">
        <v>0</v>
      </c>
      <c r="D9659" s="55">
        <v>0</v>
      </c>
      <c r="E9659" s="55">
        <v>13241054.862450548</v>
      </c>
      <c r="F9659" s="55">
        <v>0</v>
      </c>
      <c r="G9659" s="55">
        <v>9384363.5539467596</v>
      </c>
      <c r="H9659" s="55">
        <v>0</v>
      </c>
      <c r="I9659" s="55">
        <v>0</v>
      </c>
      <c r="J9659" s="55">
        <v>0</v>
      </c>
      <c r="K9659" s="55">
        <v>0</v>
      </c>
      <c r="L9659" s="55">
        <v>0</v>
      </c>
      <c r="M9659" s="56">
        <v>28957382.720113855</v>
      </c>
    </row>
    <row r="9660" spans="1:13" x14ac:dyDescent="0.4">
      <c r="A9660" s="51"/>
      <c r="B9660" s="52">
        <v>9642</v>
      </c>
      <c r="C9660" s="52">
        <v>0</v>
      </c>
      <c r="D9660" s="52">
        <v>0</v>
      </c>
      <c r="E9660" s="52">
        <v>0</v>
      </c>
      <c r="F9660" s="52">
        <v>0</v>
      </c>
      <c r="G9660" s="52">
        <v>0</v>
      </c>
      <c r="H9660" s="52">
        <v>0</v>
      </c>
      <c r="I9660" s="52">
        <v>0</v>
      </c>
      <c r="J9660" s="52">
        <v>0</v>
      </c>
      <c r="K9660" s="52">
        <v>0</v>
      </c>
      <c r="L9660" s="52">
        <v>0</v>
      </c>
      <c r="M9660" s="53">
        <v>0</v>
      </c>
    </row>
    <row r="9661" spans="1:13" x14ac:dyDescent="0.4">
      <c r="A9661" s="54"/>
      <c r="B9661" s="55">
        <v>9643</v>
      </c>
      <c r="C9661" s="55">
        <v>0</v>
      </c>
      <c r="D9661" s="55">
        <v>0</v>
      </c>
      <c r="E9661" s="55">
        <v>0</v>
      </c>
      <c r="F9661" s="55">
        <v>0</v>
      </c>
      <c r="G9661" s="55">
        <v>0</v>
      </c>
      <c r="H9661" s="55">
        <v>0</v>
      </c>
      <c r="I9661" s="55">
        <v>0</v>
      </c>
      <c r="J9661" s="55">
        <v>0</v>
      </c>
      <c r="K9661" s="55">
        <v>0</v>
      </c>
      <c r="L9661" s="55">
        <v>0</v>
      </c>
      <c r="M9661" s="56">
        <v>0</v>
      </c>
    </row>
    <row r="9662" spans="1:13" x14ac:dyDescent="0.4">
      <c r="A9662" s="51"/>
      <c r="B9662" s="52">
        <v>9644</v>
      </c>
      <c r="C9662" s="52">
        <v>0</v>
      </c>
      <c r="D9662" s="52">
        <v>56034683.32040213</v>
      </c>
      <c r="E9662" s="52">
        <v>0</v>
      </c>
      <c r="F9662" s="52">
        <v>0</v>
      </c>
      <c r="G9662" s="52">
        <v>0</v>
      </c>
      <c r="H9662" s="52">
        <v>0</v>
      </c>
      <c r="I9662" s="52">
        <v>0</v>
      </c>
      <c r="J9662" s="52">
        <v>0</v>
      </c>
      <c r="K9662" s="52">
        <v>0</v>
      </c>
      <c r="L9662" s="52">
        <v>0</v>
      </c>
      <c r="M9662" s="53">
        <v>56034683.32040213</v>
      </c>
    </row>
    <row r="9663" spans="1:13" x14ac:dyDescent="0.4">
      <c r="A9663" s="54"/>
      <c r="B9663" s="55">
        <v>9645</v>
      </c>
      <c r="C9663" s="55">
        <v>0</v>
      </c>
      <c r="D9663" s="55">
        <v>0</v>
      </c>
      <c r="E9663" s="55">
        <v>0</v>
      </c>
      <c r="F9663" s="55">
        <v>0</v>
      </c>
      <c r="G9663" s="55">
        <v>10184538.882679433</v>
      </c>
      <c r="H9663" s="55">
        <v>0</v>
      </c>
      <c r="I9663" s="55">
        <v>0</v>
      </c>
      <c r="J9663" s="55">
        <v>0</v>
      </c>
      <c r="K9663" s="55">
        <v>0</v>
      </c>
      <c r="L9663" s="55">
        <v>0</v>
      </c>
      <c r="M9663" s="56">
        <v>10184538.882679433</v>
      </c>
    </row>
    <row r="9664" spans="1:13" x14ac:dyDescent="0.4">
      <c r="A9664" s="51"/>
      <c r="B9664" s="52">
        <v>9646</v>
      </c>
      <c r="C9664" s="52">
        <v>0</v>
      </c>
      <c r="D9664" s="52">
        <v>0</v>
      </c>
      <c r="E9664" s="52">
        <v>0</v>
      </c>
      <c r="F9664" s="52">
        <v>5801645.4049898982</v>
      </c>
      <c r="G9664" s="52">
        <v>13059089.478225434</v>
      </c>
      <c r="H9664" s="52">
        <v>0</v>
      </c>
      <c r="I9664" s="52">
        <v>0</v>
      </c>
      <c r="J9664" s="52">
        <v>0</v>
      </c>
      <c r="K9664" s="52">
        <v>0</v>
      </c>
      <c r="L9664" s="52">
        <v>0</v>
      </c>
      <c r="M9664" s="53">
        <v>33418616.594893768</v>
      </c>
    </row>
    <row r="9665" spans="1:13" x14ac:dyDescent="0.4">
      <c r="A9665" s="54"/>
      <c r="B9665" s="55">
        <v>9647</v>
      </c>
      <c r="C9665" s="55">
        <v>0</v>
      </c>
      <c r="D9665" s="55">
        <v>0</v>
      </c>
      <c r="E9665" s="55">
        <v>0</v>
      </c>
      <c r="F9665" s="55">
        <v>0</v>
      </c>
      <c r="G9665" s="55">
        <v>0</v>
      </c>
      <c r="H9665" s="55">
        <v>0</v>
      </c>
      <c r="I9665" s="55">
        <v>0</v>
      </c>
      <c r="J9665" s="55">
        <v>22082583.940666065</v>
      </c>
      <c r="K9665" s="55">
        <v>0</v>
      </c>
      <c r="L9665" s="55">
        <v>0</v>
      </c>
      <c r="M9665" s="56">
        <v>0</v>
      </c>
    </row>
    <row r="9666" spans="1:13" x14ac:dyDescent="0.4">
      <c r="A9666" s="51"/>
      <c r="B9666" s="52">
        <v>9648</v>
      </c>
      <c r="C9666" s="52">
        <v>0</v>
      </c>
      <c r="D9666" s="52">
        <v>0</v>
      </c>
      <c r="E9666" s="52">
        <v>0</v>
      </c>
      <c r="F9666" s="52">
        <v>0</v>
      </c>
      <c r="G9666" s="52">
        <v>0</v>
      </c>
      <c r="H9666" s="52">
        <v>20213229.909593038</v>
      </c>
      <c r="I9666" s="52">
        <v>0</v>
      </c>
      <c r="J9666" s="52">
        <v>6434151.8951779827</v>
      </c>
      <c r="K9666" s="52">
        <v>0</v>
      </c>
      <c r="L9666" s="52">
        <v>0</v>
      </c>
      <c r="M9666" s="53">
        <v>20213229.909593038</v>
      </c>
    </row>
    <row r="9667" spans="1:13" x14ac:dyDescent="0.4">
      <c r="A9667" s="54"/>
      <c r="B9667" s="55">
        <v>9649</v>
      </c>
      <c r="C9667" s="55">
        <v>20086992.659226909</v>
      </c>
      <c r="D9667" s="55">
        <v>0</v>
      </c>
      <c r="E9667" s="55">
        <v>0</v>
      </c>
      <c r="F9667" s="55">
        <v>0</v>
      </c>
      <c r="G9667" s="55">
        <v>0</v>
      </c>
      <c r="H9667" s="55">
        <v>0</v>
      </c>
      <c r="I9667" s="55">
        <v>0</v>
      </c>
      <c r="J9667" s="55">
        <v>0</v>
      </c>
      <c r="K9667" s="55">
        <v>0</v>
      </c>
      <c r="L9667" s="55">
        <v>0</v>
      </c>
      <c r="M9667" s="56">
        <v>20086992.659226909</v>
      </c>
    </row>
    <row r="9668" spans="1:13" x14ac:dyDescent="0.4">
      <c r="A9668" s="51"/>
      <c r="B9668" s="52">
        <v>9650</v>
      </c>
      <c r="C9668" s="52">
        <v>0</v>
      </c>
      <c r="D9668" s="52">
        <v>0</v>
      </c>
      <c r="E9668" s="52">
        <v>0</v>
      </c>
      <c r="F9668" s="52">
        <v>0</v>
      </c>
      <c r="G9668" s="52">
        <v>13664972.323268766</v>
      </c>
      <c r="H9668" s="52">
        <v>0</v>
      </c>
      <c r="I9668" s="52">
        <v>0</v>
      </c>
      <c r="J9668" s="52">
        <v>0</v>
      </c>
      <c r="K9668" s="52">
        <v>0</v>
      </c>
      <c r="L9668" s="52">
        <v>6278033.6987846009</v>
      </c>
      <c r="M9668" s="53">
        <v>19943006.022053368</v>
      </c>
    </row>
    <row r="9669" spans="1:13" x14ac:dyDescent="0.4">
      <c r="A9669" s="54"/>
      <c r="B9669" s="55">
        <v>9651</v>
      </c>
      <c r="C9669" s="55">
        <v>0</v>
      </c>
      <c r="D9669" s="55">
        <v>0</v>
      </c>
      <c r="E9669" s="55">
        <v>0</v>
      </c>
      <c r="F9669" s="55">
        <v>0</v>
      </c>
      <c r="G9669" s="55">
        <v>0</v>
      </c>
      <c r="H9669" s="55">
        <v>0</v>
      </c>
      <c r="I9669" s="55">
        <v>0</v>
      </c>
      <c r="J9669" s="55">
        <v>0</v>
      </c>
      <c r="K9669" s="55">
        <v>0</v>
      </c>
      <c r="L9669" s="55">
        <v>0</v>
      </c>
      <c r="M9669" s="56">
        <v>0</v>
      </c>
    </row>
    <row r="9670" spans="1:13" x14ac:dyDescent="0.4">
      <c r="A9670" s="51"/>
      <c r="B9670" s="52">
        <v>9652</v>
      </c>
      <c r="C9670" s="52">
        <v>0</v>
      </c>
      <c r="D9670" s="52">
        <v>0</v>
      </c>
      <c r="E9670" s="52">
        <v>0</v>
      </c>
      <c r="F9670" s="52">
        <v>0</v>
      </c>
      <c r="G9670" s="52">
        <v>0</v>
      </c>
      <c r="H9670" s="52">
        <v>0</v>
      </c>
      <c r="I9670" s="52">
        <v>0</v>
      </c>
      <c r="J9670" s="52">
        <v>0</v>
      </c>
      <c r="K9670" s="52">
        <v>0</v>
      </c>
      <c r="L9670" s="52">
        <v>6262797.9148731362</v>
      </c>
      <c r="M9670" s="53">
        <v>12324960.272413516</v>
      </c>
    </row>
    <row r="9671" spans="1:13" x14ac:dyDescent="0.4">
      <c r="A9671" s="54"/>
      <c r="B9671" s="55">
        <v>9653</v>
      </c>
      <c r="C9671" s="55">
        <v>0</v>
      </c>
      <c r="D9671" s="55">
        <v>0</v>
      </c>
      <c r="E9671" s="55">
        <v>0</v>
      </c>
      <c r="F9671" s="55">
        <v>0</v>
      </c>
      <c r="G9671" s="55">
        <v>0</v>
      </c>
      <c r="H9671" s="55">
        <v>0</v>
      </c>
      <c r="I9671" s="55">
        <v>0</v>
      </c>
      <c r="J9671" s="55">
        <v>0</v>
      </c>
      <c r="K9671" s="55">
        <v>0</v>
      </c>
      <c r="L9671" s="55">
        <v>6380829.2389606647</v>
      </c>
      <c r="M9671" s="56">
        <v>12757699.809747463</v>
      </c>
    </row>
    <row r="9672" spans="1:13" x14ac:dyDescent="0.4">
      <c r="A9672" s="51"/>
      <c r="B9672" s="52">
        <v>9654</v>
      </c>
      <c r="C9672" s="52">
        <v>0</v>
      </c>
      <c r="D9672" s="52">
        <v>0</v>
      </c>
      <c r="E9672" s="52">
        <v>0</v>
      </c>
      <c r="F9672" s="52">
        <v>0</v>
      </c>
      <c r="G9672" s="52">
        <v>0</v>
      </c>
      <c r="H9672" s="52">
        <v>0</v>
      </c>
      <c r="I9672" s="52">
        <v>0</v>
      </c>
      <c r="J9672" s="52">
        <v>0</v>
      </c>
      <c r="K9672" s="52">
        <v>7305354.1377933938</v>
      </c>
      <c r="L9672" s="52">
        <v>0</v>
      </c>
      <c r="M9672" s="53">
        <v>7305354.1377933938</v>
      </c>
    </row>
    <row r="9673" spans="1:13" x14ac:dyDescent="0.4">
      <c r="A9673" s="54"/>
      <c r="B9673" s="55">
        <v>9655</v>
      </c>
      <c r="C9673" s="55">
        <v>0</v>
      </c>
      <c r="D9673" s="55">
        <v>0</v>
      </c>
      <c r="E9673" s="55">
        <v>0</v>
      </c>
      <c r="F9673" s="55">
        <v>0</v>
      </c>
      <c r="G9673" s="55">
        <v>0</v>
      </c>
      <c r="H9673" s="55">
        <v>0</v>
      </c>
      <c r="I9673" s="55">
        <v>7947064.5939566735</v>
      </c>
      <c r="J9673" s="55">
        <v>5774099.5728857554</v>
      </c>
      <c r="K9673" s="55">
        <v>0</v>
      </c>
      <c r="L9673" s="55">
        <v>0</v>
      </c>
      <c r="M9673" s="56">
        <v>7947064.5939566735</v>
      </c>
    </row>
    <row r="9674" spans="1:13" x14ac:dyDescent="0.4">
      <c r="A9674" s="51"/>
      <c r="B9674" s="52">
        <v>9656</v>
      </c>
      <c r="C9674" s="52">
        <v>0</v>
      </c>
      <c r="D9674" s="52">
        <v>0</v>
      </c>
      <c r="E9674" s="52">
        <v>0</v>
      </c>
      <c r="F9674" s="52">
        <v>0</v>
      </c>
      <c r="G9674" s="52">
        <v>0</v>
      </c>
      <c r="H9674" s="52">
        <v>0</v>
      </c>
      <c r="I9674" s="52">
        <v>0</v>
      </c>
      <c r="J9674" s="52">
        <v>0</v>
      </c>
      <c r="K9674" s="52">
        <v>0</v>
      </c>
      <c r="L9674" s="52">
        <v>6263220.9578505699</v>
      </c>
      <c r="M9674" s="53">
        <v>6263220.9578505699</v>
      </c>
    </row>
    <row r="9675" spans="1:13" x14ac:dyDescent="0.4">
      <c r="A9675" s="54"/>
      <c r="B9675" s="55">
        <v>9657</v>
      </c>
      <c r="C9675" s="55">
        <v>7889929.9091935595</v>
      </c>
      <c r="D9675" s="55">
        <v>0</v>
      </c>
      <c r="E9675" s="55">
        <v>0</v>
      </c>
      <c r="F9675" s="55">
        <v>0</v>
      </c>
      <c r="G9675" s="55">
        <v>0</v>
      </c>
      <c r="H9675" s="55">
        <v>0</v>
      </c>
      <c r="I9675" s="55">
        <v>6608919.1480216831</v>
      </c>
      <c r="J9675" s="55">
        <v>0</v>
      </c>
      <c r="K9675" s="55">
        <v>0</v>
      </c>
      <c r="L9675" s="55">
        <v>0</v>
      </c>
      <c r="M9675" s="56">
        <v>14498849.057215244</v>
      </c>
    </row>
    <row r="9676" spans="1:13" x14ac:dyDescent="0.4">
      <c r="A9676" s="51"/>
      <c r="B9676" s="52">
        <v>9658</v>
      </c>
      <c r="C9676" s="52">
        <v>0</v>
      </c>
      <c r="D9676" s="52">
        <v>0</v>
      </c>
      <c r="E9676" s="52">
        <v>0</v>
      </c>
      <c r="F9676" s="52">
        <v>0</v>
      </c>
      <c r="G9676" s="52">
        <v>0</v>
      </c>
      <c r="H9676" s="52">
        <v>25610291.345060699</v>
      </c>
      <c r="I9676" s="52">
        <v>0</v>
      </c>
      <c r="J9676" s="52">
        <v>0</v>
      </c>
      <c r="K9676" s="52">
        <v>0</v>
      </c>
      <c r="L9676" s="52">
        <v>0</v>
      </c>
      <c r="M9676" s="53">
        <v>25610291.345060699</v>
      </c>
    </row>
    <row r="9677" spans="1:13" x14ac:dyDescent="0.4">
      <c r="A9677" s="54"/>
      <c r="B9677" s="55">
        <v>9659</v>
      </c>
      <c r="C9677" s="55">
        <v>73610115.042363286</v>
      </c>
      <c r="D9677" s="55">
        <v>0</v>
      </c>
      <c r="E9677" s="55">
        <v>0</v>
      </c>
      <c r="F9677" s="55">
        <v>7384926.193720771</v>
      </c>
      <c r="G9677" s="55">
        <v>0</v>
      </c>
      <c r="H9677" s="55">
        <v>0</v>
      </c>
      <c r="I9677" s="55">
        <v>6805034.5458368557</v>
      </c>
      <c r="J9677" s="55">
        <v>0</v>
      </c>
      <c r="K9677" s="55">
        <v>0</v>
      </c>
      <c r="L9677" s="55">
        <v>0</v>
      </c>
      <c r="M9677" s="56">
        <v>206449817.55993095</v>
      </c>
    </row>
    <row r="9678" spans="1:13" x14ac:dyDescent="0.4">
      <c r="A9678" s="51"/>
      <c r="B9678" s="52">
        <v>9660</v>
      </c>
      <c r="C9678" s="52">
        <v>0</v>
      </c>
      <c r="D9678" s="52">
        <v>0</v>
      </c>
      <c r="E9678" s="52">
        <v>0</v>
      </c>
      <c r="F9678" s="52">
        <v>0</v>
      </c>
      <c r="G9678" s="52">
        <v>0</v>
      </c>
      <c r="H9678" s="52">
        <v>0</v>
      </c>
      <c r="I9678" s="52">
        <v>0</v>
      </c>
      <c r="J9678" s="52">
        <v>0</v>
      </c>
      <c r="K9678" s="52">
        <v>0</v>
      </c>
      <c r="L9678" s="52">
        <v>0</v>
      </c>
      <c r="M9678" s="53">
        <v>6462223.706837995</v>
      </c>
    </row>
    <row r="9679" spans="1:13" x14ac:dyDescent="0.4">
      <c r="A9679" s="54"/>
      <c r="B9679" s="55">
        <v>9661</v>
      </c>
      <c r="C9679" s="55">
        <v>0</v>
      </c>
      <c r="D9679" s="55">
        <v>0</v>
      </c>
      <c r="E9679" s="55">
        <v>0</v>
      </c>
      <c r="F9679" s="55">
        <v>0</v>
      </c>
      <c r="G9679" s="55">
        <v>0</v>
      </c>
      <c r="H9679" s="55">
        <v>0</v>
      </c>
      <c r="I9679" s="55">
        <v>0</v>
      </c>
      <c r="J9679" s="55">
        <v>0</v>
      </c>
      <c r="K9679" s="55">
        <v>0</v>
      </c>
      <c r="L9679" s="55">
        <v>0</v>
      </c>
      <c r="M9679" s="56">
        <v>6857137.9625551002</v>
      </c>
    </row>
    <row r="9680" spans="1:13" x14ac:dyDescent="0.4">
      <c r="A9680" s="51"/>
      <c r="B9680" s="52">
        <v>9662</v>
      </c>
      <c r="C9680" s="52">
        <v>0</v>
      </c>
      <c r="D9680" s="52">
        <v>0</v>
      </c>
      <c r="E9680" s="52">
        <v>0</v>
      </c>
      <c r="F9680" s="52">
        <v>0</v>
      </c>
      <c r="G9680" s="52">
        <v>0</v>
      </c>
      <c r="H9680" s="52">
        <v>0</v>
      </c>
      <c r="I9680" s="52">
        <v>0</v>
      </c>
      <c r="J9680" s="52">
        <v>0</v>
      </c>
      <c r="K9680" s="52">
        <v>0</v>
      </c>
      <c r="L9680" s="52">
        <v>0</v>
      </c>
      <c r="M9680" s="53">
        <v>6962593.1857491331</v>
      </c>
    </row>
    <row r="9681" spans="1:13" x14ac:dyDescent="0.4">
      <c r="A9681" s="54"/>
      <c r="B9681" s="55">
        <v>9663</v>
      </c>
      <c r="C9681" s="55">
        <v>38634696.584072739</v>
      </c>
      <c r="D9681" s="55">
        <v>0</v>
      </c>
      <c r="E9681" s="55">
        <v>40922769.000067241</v>
      </c>
      <c r="F9681" s="55">
        <v>0</v>
      </c>
      <c r="G9681" s="55">
        <v>0</v>
      </c>
      <c r="H9681" s="55">
        <v>0</v>
      </c>
      <c r="I9681" s="55">
        <v>0</v>
      </c>
      <c r="J9681" s="55">
        <v>0</v>
      </c>
      <c r="K9681" s="55">
        <v>0</v>
      </c>
      <c r="L9681" s="55">
        <v>0</v>
      </c>
      <c r="M9681" s="56">
        <v>79557465.584139973</v>
      </c>
    </row>
    <row r="9682" spans="1:13" x14ac:dyDescent="0.4">
      <c r="A9682" s="51"/>
      <c r="B9682" s="52">
        <v>9664</v>
      </c>
      <c r="C9682" s="52">
        <v>0</v>
      </c>
      <c r="D9682" s="52">
        <v>0</v>
      </c>
      <c r="E9682" s="52">
        <v>0</v>
      </c>
      <c r="F9682" s="52">
        <v>6722760.0385641549</v>
      </c>
      <c r="G9682" s="52">
        <v>0</v>
      </c>
      <c r="H9682" s="52">
        <v>0</v>
      </c>
      <c r="I9682" s="52">
        <v>84151761.253340051</v>
      </c>
      <c r="J9682" s="52">
        <v>0</v>
      </c>
      <c r="K9682" s="52">
        <v>0</v>
      </c>
      <c r="L9682" s="52">
        <v>0</v>
      </c>
      <c r="M9682" s="53">
        <v>90874521.291904211</v>
      </c>
    </row>
    <row r="9683" spans="1:13" x14ac:dyDescent="0.4">
      <c r="A9683" s="54"/>
      <c r="B9683" s="55">
        <v>9665</v>
      </c>
      <c r="C9683" s="55">
        <v>0</v>
      </c>
      <c r="D9683" s="55">
        <v>0</v>
      </c>
      <c r="E9683" s="55">
        <v>0</v>
      </c>
      <c r="F9683" s="55">
        <v>21166964.474188708</v>
      </c>
      <c r="G9683" s="55">
        <v>0</v>
      </c>
      <c r="H9683" s="55">
        <v>0</v>
      </c>
      <c r="I9683" s="55">
        <v>0</v>
      </c>
      <c r="J9683" s="55">
        <v>0</v>
      </c>
      <c r="K9683" s="55">
        <v>0</v>
      </c>
      <c r="L9683" s="55">
        <v>0</v>
      </c>
      <c r="M9683" s="56">
        <v>21166964.474188708</v>
      </c>
    </row>
    <row r="9684" spans="1:13" x14ac:dyDescent="0.4">
      <c r="A9684" s="51"/>
      <c r="B9684" s="52">
        <v>9666</v>
      </c>
      <c r="C9684" s="52">
        <v>0</v>
      </c>
      <c r="D9684" s="52">
        <v>0</v>
      </c>
      <c r="E9684" s="52">
        <v>0</v>
      </c>
      <c r="F9684" s="52">
        <v>19007438.691357024</v>
      </c>
      <c r="G9684" s="52">
        <v>0</v>
      </c>
      <c r="H9684" s="52">
        <v>6294959.9220134662</v>
      </c>
      <c r="I9684" s="52">
        <v>0</v>
      </c>
      <c r="J9684" s="52">
        <v>30608905.243423127</v>
      </c>
      <c r="K9684" s="52">
        <v>0</v>
      </c>
      <c r="L9684" s="52">
        <v>0</v>
      </c>
      <c r="M9684" s="53">
        <v>25302398.613370489</v>
      </c>
    </row>
    <row r="9685" spans="1:13" x14ac:dyDescent="0.4">
      <c r="A9685" s="54"/>
      <c r="B9685" s="55">
        <v>9667</v>
      </c>
      <c r="C9685" s="55">
        <v>0</v>
      </c>
      <c r="D9685" s="55">
        <v>0</v>
      </c>
      <c r="E9685" s="55">
        <v>6658556.0595606286</v>
      </c>
      <c r="F9685" s="55">
        <v>0</v>
      </c>
      <c r="G9685" s="55">
        <v>0</v>
      </c>
      <c r="H9685" s="55">
        <v>0</v>
      </c>
      <c r="I9685" s="55">
        <v>0</v>
      </c>
      <c r="J9685" s="55">
        <v>0</v>
      </c>
      <c r="K9685" s="55">
        <v>0</v>
      </c>
      <c r="L9685" s="55">
        <v>0</v>
      </c>
      <c r="M9685" s="56">
        <v>6658556.0595606286</v>
      </c>
    </row>
    <row r="9686" spans="1:13" x14ac:dyDescent="0.4">
      <c r="A9686" s="51"/>
      <c r="B9686" s="52">
        <v>9668</v>
      </c>
      <c r="C9686" s="52">
        <v>0</v>
      </c>
      <c r="D9686" s="52">
        <v>0</v>
      </c>
      <c r="E9686" s="52">
        <v>0</v>
      </c>
      <c r="F9686" s="52">
        <v>0</v>
      </c>
      <c r="G9686" s="52">
        <v>0</v>
      </c>
      <c r="H9686" s="52">
        <v>0</v>
      </c>
      <c r="I9686" s="52">
        <v>0</v>
      </c>
      <c r="J9686" s="52">
        <v>0</v>
      </c>
      <c r="K9686" s="52">
        <v>0</v>
      </c>
      <c r="L9686" s="52">
        <v>0</v>
      </c>
      <c r="M9686" s="53">
        <v>0</v>
      </c>
    </row>
    <row r="9687" spans="1:13" x14ac:dyDescent="0.4">
      <c r="A9687" s="54"/>
      <c r="B9687" s="55">
        <v>9669</v>
      </c>
      <c r="C9687" s="55">
        <v>0</v>
      </c>
      <c r="D9687" s="55">
        <v>0</v>
      </c>
      <c r="E9687" s="55">
        <v>0</v>
      </c>
      <c r="F9687" s="55">
        <v>0</v>
      </c>
      <c r="G9687" s="55">
        <v>0</v>
      </c>
      <c r="H9687" s="55">
        <v>0</v>
      </c>
      <c r="I9687" s="55">
        <v>0</v>
      </c>
      <c r="J9687" s="55">
        <v>0</v>
      </c>
      <c r="K9687" s="55">
        <v>0</v>
      </c>
      <c r="L9687" s="55">
        <v>0</v>
      </c>
      <c r="M9687" s="56">
        <v>0</v>
      </c>
    </row>
    <row r="9688" spans="1:13" x14ac:dyDescent="0.4">
      <c r="A9688" s="51"/>
      <c r="B9688" s="52">
        <v>9670</v>
      </c>
      <c r="C9688" s="52">
        <v>11952645.937084468</v>
      </c>
      <c r="D9688" s="52">
        <v>0</v>
      </c>
      <c r="E9688" s="52">
        <v>0</v>
      </c>
      <c r="F9688" s="52">
        <v>0</v>
      </c>
      <c r="G9688" s="52">
        <v>99486777.746063203</v>
      </c>
      <c r="H9688" s="52">
        <v>0</v>
      </c>
      <c r="I9688" s="52">
        <v>0</v>
      </c>
      <c r="J9688" s="52">
        <v>0</v>
      </c>
      <c r="K9688" s="52">
        <v>0</v>
      </c>
      <c r="L9688" s="52">
        <v>0</v>
      </c>
      <c r="M9688" s="53">
        <v>111439423.68314768</v>
      </c>
    </row>
    <row r="9689" spans="1:13" x14ac:dyDescent="0.4">
      <c r="A9689" s="54"/>
      <c r="B9689" s="55">
        <v>9671</v>
      </c>
      <c r="C9689" s="55">
        <v>0</v>
      </c>
      <c r="D9689" s="55">
        <v>0</v>
      </c>
      <c r="E9689" s="55">
        <v>0</v>
      </c>
      <c r="F9689" s="55">
        <v>0</v>
      </c>
      <c r="G9689" s="55">
        <v>0</v>
      </c>
      <c r="H9689" s="55">
        <v>0</v>
      </c>
      <c r="I9689" s="55">
        <v>0</v>
      </c>
      <c r="J9689" s="55">
        <v>0</v>
      </c>
      <c r="K9689" s="55">
        <v>0</v>
      </c>
      <c r="L9689" s="55">
        <v>0</v>
      </c>
      <c r="M9689" s="56">
        <v>9104734.2777673192</v>
      </c>
    </row>
    <row r="9690" spans="1:13" x14ac:dyDescent="0.4">
      <c r="A9690" s="51"/>
      <c r="B9690" s="52">
        <v>9672</v>
      </c>
      <c r="C9690" s="52">
        <v>0</v>
      </c>
      <c r="D9690" s="52">
        <v>0</v>
      </c>
      <c r="E9690" s="52">
        <v>0</v>
      </c>
      <c r="F9690" s="52">
        <v>0</v>
      </c>
      <c r="G9690" s="52">
        <v>0</v>
      </c>
      <c r="H9690" s="52">
        <v>0</v>
      </c>
      <c r="I9690" s="52">
        <v>0</v>
      </c>
      <c r="J9690" s="52">
        <v>0</v>
      </c>
      <c r="K9690" s="52">
        <v>0</v>
      </c>
      <c r="L9690" s="52">
        <v>0</v>
      </c>
      <c r="M9690" s="53">
        <v>0</v>
      </c>
    </row>
    <row r="9691" spans="1:13" x14ac:dyDescent="0.4">
      <c r="A9691" s="54"/>
      <c r="B9691" s="55">
        <v>9673</v>
      </c>
      <c r="C9691" s="55">
        <v>0</v>
      </c>
      <c r="D9691" s="55">
        <v>8960224.5407619663</v>
      </c>
      <c r="E9691" s="55">
        <v>0</v>
      </c>
      <c r="F9691" s="55">
        <v>0</v>
      </c>
      <c r="G9691" s="55">
        <v>0</v>
      </c>
      <c r="H9691" s="55">
        <v>0</v>
      </c>
      <c r="I9691" s="55">
        <v>45400782.357330479</v>
      </c>
      <c r="J9691" s="55">
        <v>0</v>
      </c>
      <c r="K9691" s="55">
        <v>0</v>
      </c>
      <c r="L9691" s="55">
        <v>0</v>
      </c>
      <c r="M9691" s="56">
        <v>54361006.898092449</v>
      </c>
    </row>
    <row r="9692" spans="1:13" x14ac:dyDescent="0.4">
      <c r="A9692" s="51"/>
      <c r="B9692" s="52">
        <v>9674</v>
      </c>
      <c r="C9692" s="52">
        <v>0</v>
      </c>
      <c r="D9692" s="52">
        <v>0</v>
      </c>
      <c r="E9692" s="52">
        <v>0</v>
      </c>
      <c r="F9692" s="52">
        <v>0</v>
      </c>
      <c r="G9692" s="52">
        <v>0</v>
      </c>
      <c r="H9692" s="52">
        <v>0</v>
      </c>
      <c r="I9692" s="52">
        <v>0</v>
      </c>
      <c r="J9692" s="52">
        <v>0</v>
      </c>
      <c r="K9692" s="52">
        <v>0</v>
      </c>
      <c r="L9692" s="52">
        <v>0</v>
      </c>
      <c r="M9692" s="53">
        <v>0</v>
      </c>
    </row>
    <row r="9693" spans="1:13" x14ac:dyDescent="0.4">
      <c r="A9693" s="54"/>
      <c r="B9693" s="55">
        <v>9675</v>
      </c>
      <c r="C9693" s="55">
        <v>0</v>
      </c>
      <c r="D9693" s="55">
        <v>0</v>
      </c>
      <c r="E9693" s="55">
        <v>0</v>
      </c>
      <c r="F9693" s="55">
        <v>0</v>
      </c>
      <c r="G9693" s="55">
        <v>0</v>
      </c>
      <c r="H9693" s="55">
        <v>11662944.001591334</v>
      </c>
      <c r="I9693" s="55">
        <v>0</v>
      </c>
      <c r="J9693" s="55">
        <v>0</v>
      </c>
      <c r="K9693" s="55">
        <v>0</v>
      </c>
      <c r="L9693" s="55">
        <v>0</v>
      </c>
      <c r="M9693" s="56">
        <v>11662944.001591334</v>
      </c>
    </row>
    <row r="9694" spans="1:13" x14ac:dyDescent="0.4">
      <c r="A9694" s="51"/>
      <c r="B9694" s="52">
        <v>9676</v>
      </c>
      <c r="C9694" s="52">
        <v>0</v>
      </c>
      <c r="D9694" s="52">
        <v>0</v>
      </c>
      <c r="E9694" s="52">
        <v>0</v>
      </c>
      <c r="F9694" s="52">
        <v>0</v>
      </c>
      <c r="G9694" s="52">
        <v>0</v>
      </c>
      <c r="H9694" s="52">
        <v>48865729.060141638</v>
      </c>
      <c r="I9694" s="52">
        <v>0</v>
      </c>
      <c r="J9694" s="52">
        <v>0</v>
      </c>
      <c r="K9694" s="52">
        <v>0</v>
      </c>
      <c r="L9694" s="52">
        <v>16853456.560123749</v>
      </c>
      <c r="M9694" s="53">
        <v>72444963.796629235</v>
      </c>
    </row>
    <row r="9695" spans="1:13" x14ac:dyDescent="0.4">
      <c r="A9695" s="54"/>
      <c r="B9695" s="55">
        <v>9677</v>
      </c>
      <c r="C9695" s="55">
        <v>0</v>
      </c>
      <c r="D9695" s="55">
        <v>0</v>
      </c>
      <c r="E9695" s="55">
        <v>0</v>
      </c>
      <c r="F9695" s="55">
        <v>0</v>
      </c>
      <c r="G9695" s="55">
        <v>7312169.1784119215</v>
      </c>
      <c r="H9695" s="55">
        <v>0</v>
      </c>
      <c r="I9695" s="55">
        <v>0</v>
      </c>
      <c r="J9695" s="55">
        <v>0</v>
      </c>
      <c r="K9695" s="55">
        <v>0</v>
      </c>
      <c r="L9695" s="55">
        <v>0</v>
      </c>
      <c r="M9695" s="56">
        <v>7312169.1784119215</v>
      </c>
    </row>
    <row r="9696" spans="1:13" x14ac:dyDescent="0.4">
      <c r="A9696" s="51"/>
      <c r="B9696" s="52">
        <v>9678</v>
      </c>
      <c r="C9696" s="52">
        <v>0</v>
      </c>
      <c r="D9696" s="52">
        <v>0</v>
      </c>
      <c r="E9696" s="52">
        <v>0</v>
      </c>
      <c r="F9696" s="52">
        <v>7881312.3683734704</v>
      </c>
      <c r="G9696" s="52">
        <v>0</v>
      </c>
      <c r="H9696" s="52">
        <v>0</v>
      </c>
      <c r="I9696" s="52">
        <v>0</v>
      </c>
      <c r="J9696" s="52">
        <v>0</v>
      </c>
      <c r="K9696" s="52">
        <v>0</v>
      </c>
      <c r="L9696" s="52">
        <v>19537485.459851339</v>
      </c>
      <c r="M9696" s="53">
        <v>27418797.828224808</v>
      </c>
    </row>
    <row r="9697" spans="1:13" x14ac:dyDescent="0.4">
      <c r="A9697" s="54"/>
      <c r="B9697" s="55">
        <v>9679</v>
      </c>
      <c r="C9697" s="55">
        <v>0</v>
      </c>
      <c r="D9697" s="55">
        <v>0</v>
      </c>
      <c r="E9697" s="55">
        <v>0</v>
      </c>
      <c r="F9697" s="55">
        <v>0</v>
      </c>
      <c r="G9697" s="55">
        <v>0</v>
      </c>
      <c r="H9697" s="55">
        <v>7318375.7176352739</v>
      </c>
      <c r="I9697" s="55">
        <v>0</v>
      </c>
      <c r="J9697" s="55">
        <v>0</v>
      </c>
      <c r="K9697" s="55">
        <v>0</v>
      </c>
      <c r="L9697" s="55">
        <v>0</v>
      </c>
      <c r="M9697" s="56">
        <v>7318375.7176352739</v>
      </c>
    </row>
    <row r="9698" spans="1:13" x14ac:dyDescent="0.4">
      <c r="A9698" s="51"/>
      <c r="B9698" s="52">
        <v>9680</v>
      </c>
      <c r="C9698" s="52">
        <v>0</v>
      </c>
      <c r="D9698" s="52">
        <v>0</v>
      </c>
      <c r="E9698" s="52">
        <v>0</v>
      </c>
      <c r="F9698" s="52">
        <v>29047236.064557225</v>
      </c>
      <c r="G9698" s="52">
        <v>0</v>
      </c>
      <c r="H9698" s="52">
        <v>0</v>
      </c>
      <c r="I9698" s="52">
        <v>0</v>
      </c>
      <c r="J9698" s="52">
        <v>0</v>
      </c>
      <c r="K9698" s="52">
        <v>0</v>
      </c>
      <c r="L9698" s="52">
        <v>0</v>
      </c>
      <c r="M9698" s="53">
        <v>29047236.064557225</v>
      </c>
    </row>
    <row r="9699" spans="1:13" x14ac:dyDescent="0.4">
      <c r="A9699" s="54"/>
      <c r="B9699" s="55">
        <v>9681</v>
      </c>
      <c r="C9699" s="55">
        <v>0</v>
      </c>
      <c r="D9699" s="55">
        <v>0</v>
      </c>
      <c r="E9699" s="55">
        <v>0</v>
      </c>
      <c r="F9699" s="55">
        <v>0</v>
      </c>
      <c r="G9699" s="55">
        <v>0</v>
      </c>
      <c r="H9699" s="55">
        <v>0</v>
      </c>
      <c r="I9699" s="55">
        <v>0</v>
      </c>
      <c r="J9699" s="55">
        <v>0</v>
      </c>
      <c r="K9699" s="55">
        <v>11377352.32335561</v>
      </c>
      <c r="L9699" s="55">
        <v>5938104.3307218747</v>
      </c>
      <c r="M9699" s="56">
        <v>17315456.654077485</v>
      </c>
    </row>
    <row r="9700" spans="1:13" x14ac:dyDescent="0.4">
      <c r="A9700" s="51"/>
      <c r="B9700" s="52">
        <v>9682</v>
      </c>
      <c r="C9700" s="52">
        <v>76570917.305815265</v>
      </c>
      <c r="D9700" s="52">
        <v>0</v>
      </c>
      <c r="E9700" s="52">
        <v>0</v>
      </c>
      <c r="F9700" s="52">
        <v>0</v>
      </c>
      <c r="G9700" s="52">
        <v>0</v>
      </c>
      <c r="H9700" s="52">
        <v>0</v>
      </c>
      <c r="I9700" s="52">
        <v>0</v>
      </c>
      <c r="J9700" s="52">
        <v>6770334.872810212</v>
      </c>
      <c r="K9700" s="52">
        <v>0</v>
      </c>
      <c r="L9700" s="52">
        <v>0</v>
      </c>
      <c r="M9700" s="53">
        <v>76570917.305815265</v>
      </c>
    </row>
    <row r="9701" spans="1:13" x14ac:dyDescent="0.4">
      <c r="A9701" s="54"/>
      <c r="B9701" s="55">
        <v>9683</v>
      </c>
      <c r="C9701" s="55">
        <v>6399217.871367041</v>
      </c>
      <c r="D9701" s="55">
        <v>0</v>
      </c>
      <c r="E9701" s="55">
        <v>0</v>
      </c>
      <c r="F9701" s="55">
        <v>0</v>
      </c>
      <c r="G9701" s="55">
        <v>0</v>
      </c>
      <c r="H9701" s="55">
        <v>6309021.7867561206</v>
      </c>
      <c r="I9701" s="55">
        <v>0</v>
      </c>
      <c r="J9701" s="55">
        <v>0</v>
      </c>
      <c r="K9701" s="55">
        <v>0</v>
      </c>
      <c r="L9701" s="55">
        <v>0</v>
      </c>
      <c r="M9701" s="56">
        <v>12708239.658123162</v>
      </c>
    </row>
    <row r="9702" spans="1:13" x14ac:dyDescent="0.4">
      <c r="A9702" s="51"/>
      <c r="B9702" s="52">
        <v>9684</v>
      </c>
      <c r="C9702" s="52">
        <v>0</v>
      </c>
      <c r="D9702" s="52">
        <v>0</v>
      </c>
      <c r="E9702" s="52">
        <v>0</v>
      </c>
      <c r="F9702" s="52">
        <v>0</v>
      </c>
      <c r="G9702" s="52">
        <v>0</v>
      </c>
      <c r="H9702" s="52">
        <v>0</v>
      </c>
      <c r="I9702" s="52">
        <v>0</v>
      </c>
      <c r="J9702" s="52">
        <v>31012095.678013973</v>
      </c>
      <c r="K9702" s="52">
        <v>0</v>
      </c>
      <c r="L9702" s="52">
        <v>0</v>
      </c>
      <c r="M9702" s="53">
        <v>0</v>
      </c>
    </row>
    <row r="9703" spans="1:13" x14ac:dyDescent="0.4">
      <c r="A9703" s="54"/>
      <c r="B9703" s="55">
        <v>9685</v>
      </c>
      <c r="C9703" s="55">
        <v>0</v>
      </c>
      <c r="D9703" s="55">
        <v>0</v>
      </c>
      <c r="E9703" s="55">
        <v>0</v>
      </c>
      <c r="F9703" s="55">
        <v>0</v>
      </c>
      <c r="G9703" s="55">
        <v>5884537.2349148002</v>
      </c>
      <c r="H9703" s="55">
        <v>0</v>
      </c>
      <c r="I9703" s="55">
        <v>0</v>
      </c>
      <c r="J9703" s="55">
        <v>0</v>
      </c>
      <c r="K9703" s="55">
        <v>6990408.5474161105</v>
      </c>
      <c r="L9703" s="55">
        <v>0</v>
      </c>
      <c r="M9703" s="56">
        <v>12874945.782330912</v>
      </c>
    </row>
    <row r="9704" spans="1:13" x14ac:dyDescent="0.4">
      <c r="A9704" s="51"/>
      <c r="B9704" s="52">
        <v>9686</v>
      </c>
      <c r="C9704" s="52">
        <v>0</v>
      </c>
      <c r="D9704" s="52">
        <v>0</v>
      </c>
      <c r="E9704" s="52">
        <v>0</v>
      </c>
      <c r="F9704" s="52">
        <v>0</v>
      </c>
      <c r="G9704" s="52">
        <v>0</v>
      </c>
      <c r="H9704" s="52">
        <v>0</v>
      </c>
      <c r="I9704" s="52">
        <v>0</v>
      </c>
      <c r="J9704" s="52">
        <v>0</v>
      </c>
      <c r="K9704" s="52">
        <v>0</v>
      </c>
      <c r="L9704" s="52">
        <v>0</v>
      </c>
      <c r="M9704" s="53">
        <v>0</v>
      </c>
    </row>
    <row r="9705" spans="1:13" x14ac:dyDescent="0.4">
      <c r="A9705" s="54"/>
      <c r="B9705" s="55">
        <v>9687</v>
      </c>
      <c r="C9705" s="55">
        <v>0</v>
      </c>
      <c r="D9705" s="55">
        <v>0</v>
      </c>
      <c r="E9705" s="55">
        <v>0</v>
      </c>
      <c r="F9705" s="55">
        <v>0</v>
      </c>
      <c r="G9705" s="55">
        <v>15874123.561033295</v>
      </c>
      <c r="H9705" s="55">
        <v>0</v>
      </c>
      <c r="I9705" s="55">
        <v>0</v>
      </c>
      <c r="J9705" s="55">
        <v>0</v>
      </c>
      <c r="K9705" s="55">
        <v>0</v>
      </c>
      <c r="L9705" s="55">
        <v>0</v>
      </c>
      <c r="M9705" s="56">
        <v>24903080.445085935</v>
      </c>
    </row>
    <row r="9706" spans="1:13" x14ac:dyDescent="0.4">
      <c r="A9706" s="51"/>
      <c r="B9706" s="52">
        <v>9688</v>
      </c>
      <c r="C9706" s="52">
        <v>0</v>
      </c>
      <c r="D9706" s="52">
        <v>0</v>
      </c>
      <c r="E9706" s="52">
        <v>0</v>
      </c>
      <c r="F9706" s="52">
        <v>0</v>
      </c>
      <c r="G9706" s="52">
        <v>0</v>
      </c>
      <c r="H9706" s="52">
        <v>0</v>
      </c>
      <c r="I9706" s="52">
        <v>0</v>
      </c>
      <c r="J9706" s="52">
        <v>0</v>
      </c>
      <c r="K9706" s="52">
        <v>0</v>
      </c>
      <c r="L9706" s="52">
        <v>0</v>
      </c>
      <c r="M9706" s="53">
        <v>0</v>
      </c>
    </row>
    <row r="9707" spans="1:13" x14ac:dyDescent="0.4">
      <c r="A9707" s="54"/>
      <c r="B9707" s="55">
        <v>9689</v>
      </c>
      <c r="C9707" s="55">
        <v>0</v>
      </c>
      <c r="D9707" s="55">
        <v>0</v>
      </c>
      <c r="E9707" s="55">
        <v>0</v>
      </c>
      <c r="F9707" s="55">
        <v>0</v>
      </c>
      <c r="G9707" s="55">
        <v>0</v>
      </c>
      <c r="H9707" s="55">
        <v>0</v>
      </c>
      <c r="I9707" s="55">
        <v>0</v>
      </c>
      <c r="J9707" s="55">
        <v>0</v>
      </c>
      <c r="K9707" s="55">
        <v>0</v>
      </c>
      <c r="L9707" s="55">
        <v>0</v>
      </c>
      <c r="M9707" s="56">
        <v>0</v>
      </c>
    </row>
    <row r="9708" spans="1:13" x14ac:dyDescent="0.4">
      <c r="A9708" s="51"/>
      <c r="B9708" s="52">
        <v>9690</v>
      </c>
      <c r="C9708" s="52">
        <v>0</v>
      </c>
      <c r="D9708" s="52">
        <v>6298881.5286587495</v>
      </c>
      <c r="E9708" s="52">
        <v>0</v>
      </c>
      <c r="F9708" s="52">
        <v>0</v>
      </c>
      <c r="G9708" s="52">
        <v>0</v>
      </c>
      <c r="H9708" s="52">
        <v>0</v>
      </c>
      <c r="I9708" s="52">
        <v>0</v>
      </c>
      <c r="J9708" s="52">
        <v>0</v>
      </c>
      <c r="K9708" s="52">
        <v>6572491.0290416591</v>
      </c>
      <c r="L9708" s="52">
        <v>0</v>
      </c>
      <c r="M9708" s="53">
        <v>12871372.557700409</v>
      </c>
    </row>
    <row r="9709" spans="1:13" x14ac:dyDescent="0.4">
      <c r="A9709" s="54"/>
      <c r="B9709" s="55">
        <v>9691</v>
      </c>
      <c r="C9709" s="55">
        <v>0</v>
      </c>
      <c r="D9709" s="55">
        <v>0</v>
      </c>
      <c r="E9709" s="55">
        <v>0</v>
      </c>
      <c r="F9709" s="55">
        <v>0</v>
      </c>
      <c r="G9709" s="55">
        <v>0</v>
      </c>
      <c r="H9709" s="55">
        <v>0</v>
      </c>
      <c r="I9709" s="55">
        <v>15881470.414348461</v>
      </c>
      <c r="J9709" s="55">
        <v>0</v>
      </c>
      <c r="K9709" s="55">
        <v>0</v>
      </c>
      <c r="L9709" s="55">
        <v>0</v>
      </c>
      <c r="M9709" s="56">
        <v>15881470.414348461</v>
      </c>
    </row>
    <row r="9710" spans="1:13" x14ac:dyDescent="0.4">
      <c r="A9710" s="51"/>
      <c r="B9710" s="52">
        <v>9692</v>
      </c>
      <c r="C9710" s="52">
        <v>0</v>
      </c>
      <c r="D9710" s="52">
        <v>0</v>
      </c>
      <c r="E9710" s="52">
        <v>0</v>
      </c>
      <c r="F9710" s="52">
        <v>0</v>
      </c>
      <c r="G9710" s="52">
        <v>0</v>
      </c>
      <c r="H9710" s="52">
        <v>0</v>
      </c>
      <c r="I9710" s="52">
        <v>0</v>
      </c>
      <c r="J9710" s="52">
        <v>0</v>
      </c>
      <c r="K9710" s="52">
        <v>9795011.6785176247</v>
      </c>
      <c r="L9710" s="52">
        <v>0</v>
      </c>
      <c r="M9710" s="53">
        <v>9795011.6785176247</v>
      </c>
    </row>
    <row r="9711" spans="1:13" x14ac:dyDescent="0.4">
      <c r="A9711" s="54"/>
      <c r="B9711" s="55">
        <v>9693</v>
      </c>
      <c r="C9711" s="55">
        <v>0</v>
      </c>
      <c r="D9711" s="55">
        <v>0</v>
      </c>
      <c r="E9711" s="55">
        <v>5787048.1246870253</v>
      </c>
      <c r="F9711" s="55">
        <v>0</v>
      </c>
      <c r="G9711" s="55">
        <v>0</v>
      </c>
      <c r="H9711" s="55">
        <v>44714464.628718615</v>
      </c>
      <c r="I9711" s="55">
        <v>0</v>
      </c>
      <c r="J9711" s="55">
        <v>0</v>
      </c>
      <c r="K9711" s="55">
        <v>0</v>
      </c>
      <c r="L9711" s="55">
        <v>0</v>
      </c>
      <c r="M9711" s="56">
        <v>50501512.753405638</v>
      </c>
    </row>
    <row r="9712" spans="1:13" x14ac:dyDescent="0.4">
      <c r="A9712" s="51"/>
      <c r="B9712" s="52">
        <v>9694</v>
      </c>
      <c r="C9712" s="52">
        <v>0</v>
      </c>
      <c r="D9712" s="52">
        <v>0</v>
      </c>
      <c r="E9712" s="52">
        <v>0</v>
      </c>
      <c r="F9712" s="52">
        <v>0</v>
      </c>
      <c r="G9712" s="52">
        <v>0</v>
      </c>
      <c r="H9712" s="52">
        <v>0</v>
      </c>
      <c r="I9712" s="52">
        <v>0</v>
      </c>
      <c r="J9712" s="52">
        <v>0</v>
      </c>
      <c r="K9712" s="52">
        <v>0</v>
      </c>
      <c r="L9712" s="52">
        <v>0</v>
      </c>
      <c r="M9712" s="53">
        <v>0</v>
      </c>
    </row>
    <row r="9713" spans="1:13" x14ac:dyDescent="0.4">
      <c r="A9713" s="54"/>
      <c r="B9713" s="55">
        <v>9695</v>
      </c>
      <c r="C9713" s="55">
        <v>0</v>
      </c>
      <c r="D9713" s="55">
        <v>0</v>
      </c>
      <c r="E9713" s="55">
        <v>10859869.221236857</v>
      </c>
      <c r="F9713" s="55">
        <v>0</v>
      </c>
      <c r="G9713" s="55">
        <v>0</v>
      </c>
      <c r="H9713" s="55">
        <v>0</v>
      </c>
      <c r="I9713" s="55">
        <v>0</v>
      </c>
      <c r="J9713" s="55">
        <v>0</v>
      </c>
      <c r="K9713" s="55">
        <v>0</v>
      </c>
      <c r="L9713" s="55">
        <v>0</v>
      </c>
      <c r="M9713" s="56">
        <v>10859869.221236857</v>
      </c>
    </row>
    <row r="9714" spans="1:13" x14ac:dyDescent="0.4">
      <c r="A9714" s="51"/>
      <c r="B9714" s="52">
        <v>9696</v>
      </c>
      <c r="C9714" s="52">
        <v>0</v>
      </c>
      <c r="D9714" s="52">
        <v>0</v>
      </c>
      <c r="E9714" s="52">
        <v>0</v>
      </c>
      <c r="F9714" s="52">
        <v>0</v>
      </c>
      <c r="G9714" s="52">
        <v>0</v>
      </c>
      <c r="H9714" s="52">
        <v>8443847.4026301764</v>
      </c>
      <c r="I9714" s="52">
        <v>0</v>
      </c>
      <c r="J9714" s="52">
        <v>0</v>
      </c>
      <c r="K9714" s="52">
        <v>6188342.2458702819</v>
      </c>
      <c r="L9714" s="52">
        <v>0</v>
      </c>
      <c r="M9714" s="53">
        <v>14632189.648500456</v>
      </c>
    </row>
    <row r="9715" spans="1:13" x14ac:dyDescent="0.4">
      <c r="A9715" s="54"/>
      <c r="B9715" s="55">
        <v>9697</v>
      </c>
      <c r="C9715" s="55">
        <v>0</v>
      </c>
      <c r="D9715" s="55">
        <v>8493758.6691490635</v>
      </c>
      <c r="E9715" s="55">
        <v>0</v>
      </c>
      <c r="F9715" s="55">
        <v>0</v>
      </c>
      <c r="G9715" s="55">
        <v>0</v>
      </c>
      <c r="H9715" s="55">
        <v>0</v>
      </c>
      <c r="I9715" s="55">
        <v>0</v>
      </c>
      <c r="J9715" s="55">
        <v>10006235.993914461</v>
      </c>
      <c r="K9715" s="55">
        <v>0</v>
      </c>
      <c r="L9715" s="55">
        <v>0</v>
      </c>
      <c r="M9715" s="56">
        <v>8493758.6691490635</v>
      </c>
    </row>
    <row r="9716" spans="1:13" x14ac:dyDescent="0.4">
      <c r="A9716" s="51"/>
      <c r="B9716" s="52">
        <v>9698</v>
      </c>
      <c r="C9716" s="52">
        <v>0</v>
      </c>
      <c r="D9716" s="52">
        <v>0</v>
      </c>
      <c r="E9716" s="52">
        <v>0</v>
      </c>
      <c r="F9716" s="52">
        <v>0</v>
      </c>
      <c r="G9716" s="52">
        <v>0</v>
      </c>
      <c r="H9716" s="52">
        <v>0</v>
      </c>
      <c r="I9716" s="52">
        <v>0</v>
      </c>
      <c r="J9716" s="52">
        <v>0</v>
      </c>
      <c r="K9716" s="52">
        <v>0</v>
      </c>
      <c r="L9716" s="52">
        <v>0</v>
      </c>
      <c r="M9716" s="53">
        <v>0</v>
      </c>
    </row>
    <row r="9717" spans="1:13" x14ac:dyDescent="0.4">
      <c r="A9717" s="54"/>
      <c r="B9717" s="55">
        <v>9699</v>
      </c>
      <c r="C9717" s="55">
        <v>0</v>
      </c>
      <c r="D9717" s="55">
        <v>0</v>
      </c>
      <c r="E9717" s="55">
        <v>0</v>
      </c>
      <c r="F9717" s="55">
        <v>0</v>
      </c>
      <c r="G9717" s="55">
        <v>0</v>
      </c>
      <c r="H9717" s="55">
        <v>0</v>
      </c>
      <c r="I9717" s="55">
        <v>13394620.368562924</v>
      </c>
      <c r="J9717" s="55">
        <v>0</v>
      </c>
      <c r="K9717" s="55">
        <v>0</v>
      </c>
      <c r="L9717" s="55">
        <v>0</v>
      </c>
      <c r="M9717" s="56">
        <v>13394620.368562924</v>
      </c>
    </row>
    <row r="9718" spans="1:13" x14ac:dyDescent="0.4">
      <c r="A9718" s="51"/>
      <c r="B9718" s="52">
        <v>9700</v>
      </c>
      <c r="C9718" s="52">
        <v>0</v>
      </c>
      <c r="D9718" s="52">
        <v>0</v>
      </c>
      <c r="E9718" s="52">
        <v>0</v>
      </c>
      <c r="F9718" s="52">
        <v>15558145.474221565</v>
      </c>
      <c r="G9718" s="52">
        <v>0</v>
      </c>
      <c r="H9718" s="52">
        <v>0</v>
      </c>
      <c r="I9718" s="52">
        <v>0</v>
      </c>
      <c r="J9718" s="52">
        <v>0</v>
      </c>
      <c r="K9718" s="52">
        <v>0</v>
      </c>
      <c r="L9718" s="52">
        <v>0</v>
      </c>
      <c r="M9718" s="53">
        <v>15558145.474221565</v>
      </c>
    </row>
    <row r="9719" spans="1:13" x14ac:dyDescent="0.4">
      <c r="A9719" s="54"/>
      <c r="B9719" s="55">
        <v>9701</v>
      </c>
      <c r="C9719" s="55">
        <v>9265593.9267635606</v>
      </c>
      <c r="D9719" s="55">
        <v>0</v>
      </c>
      <c r="E9719" s="55">
        <v>0</v>
      </c>
      <c r="F9719" s="55">
        <v>0</v>
      </c>
      <c r="G9719" s="55">
        <v>0</v>
      </c>
      <c r="H9719" s="55">
        <v>0</v>
      </c>
      <c r="I9719" s="55">
        <v>0</v>
      </c>
      <c r="J9719" s="55">
        <v>0</v>
      </c>
      <c r="K9719" s="55">
        <v>0</v>
      </c>
      <c r="L9719" s="55">
        <v>29577624.970455386</v>
      </c>
      <c r="M9719" s="56">
        <v>38843218.897218943</v>
      </c>
    </row>
    <row r="9720" spans="1:13" x14ac:dyDescent="0.4">
      <c r="A9720" s="51"/>
      <c r="B9720" s="52">
        <v>9702</v>
      </c>
      <c r="C9720" s="52">
        <v>0</v>
      </c>
      <c r="D9720" s="52">
        <v>0</v>
      </c>
      <c r="E9720" s="52">
        <v>0</v>
      </c>
      <c r="F9720" s="52">
        <v>8101750.2703655632</v>
      </c>
      <c r="G9720" s="52">
        <v>0</v>
      </c>
      <c r="H9720" s="52">
        <v>0</v>
      </c>
      <c r="I9720" s="52">
        <v>8018211.6182953119</v>
      </c>
      <c r="J9720" s="52">
        <v>0</v>
      </c>
      <c r="K9720" s="52">
        <v>14820411.757244743</v>
      </c>
      <c r="L9720" s="52">
        <v>0</v>
      </c>
      <c r="M9720" s="53">
        <v>30940373.645905621</v>
      </c>
    </row>
    <row r="9721" spans="1:13" x14ac:dyDescent="0.4">
      <c r="A9721" s="54"/>
      <c r="B9721" s="55">
        <v>9703</v>
      </c>
      <c r="C9721" s="55">
        <v>0</v>
      </c>
      <c r="D9721" s="55">
        <v>0</v>
      </c>
      <c r="E9721" s="55">
        <v>12738720.44460162</v>
      </c>
      <c r="F9721" s="55">
        <v>0</v>
      </c>
      <c r="G9721" s="55">
        <v>0</v>
      </c>
      <c r="H9721" s="55">
        <v>0</v>
      </c>
      <c r="I9721" s="55">
        <v>0</v>
      </c>
      <c r="J9721" s="55">
        <v>0</v>
      </c>
      <c r="K9721" s="55">
        <v>0</v>
      </c>
      <c r="L9721" s="55">
        <v>0</v>
      </c>
      <c r="M9721" s="56">
        <v>12738720.44460162</v>
      </c>
    </row>
    <row r="9722" spans="1:13" x14ac:dyDescent="0.4">
      <c r="A9722" s="51"/>
      <c r="B9722" s="52">
        <v>9704</v>
      </c>
      <c r="C9722" s="52">
        <v>0</v>
      </c>
      <c r="D9722" s="52">
        <v>0</v>
      </c>
      <c r="E9722" s="52">
        <v>0</v>
      </c>
      <c r="F9722" s="52">
        <v>0</v>
      </c>
      <c r="G9722" s="52">
        <v>0</v>
      </c>
      <c r="H9722" s="52">
        <v>0</v>
      </c>
      <c r="I9722" s="52">
        <v>0</v>
      </c>
      <c r="J9722" s="52">
        <v>0</v>
      </c>
      <c r="K9722" s="52">
        <v>0</v>
      </c>
      <c r="L9722" s="52">
        <v>0</v>
      </c>
      <c r="M9722" s="53">
        <v>0</v>
      </c>
    </row>
    <row r="9723" spans="1:13" x14ac:dyDescent="0.4">
      <c r="A9723" s="54"/>
      <c r="B9723" s="55">
        <v>9705</v>
      </c>
      <c r="C9723" s="55">
        <v>0</v>
      </c>
      <c r="D9723" s="55">
        <v>11497248.561174139</v>
      </c>
      <c r="E9723" s="55">
        <v>0</v>
      </c>
      <c r="F9723" s="55">
        <v>0</v>
      </c>
      <c r="G9723" s="55">
        <v>0</v>
      </c>
      <c r="H9723" s="55">
        <v>0</v>
      </c>
      <c r="I9723" s="55">
        <v>0</v>
      </c>
      <c r="J9723" s="55">
        <v>0</v>
      </c>
      <c r="K9723" s="55">
        <v>0</v>
      </c>
      <c r="L9723" s="55">
        <v>0</v>
      </c>
      <c r="M9723" s="56">
        <v>11497248.561174139</v>
      </c>
    </row>
    <row r="9724" spans="1:13" x14ac:dyDescent="0.4">
      <c r="A9724" s="51"/>
      <c r="B9724" s="52">
        <v>9706</v>
      </c>
      <c r="C9724" s="52">
        <v>0</v>
      </c>
      <c r="D9724" s="52">
        <v>0</v>
      </c>
      <c r="E9724" s="52">
        <v>0</v>
      </c>
      <c r="F9724" s="52">
        <v>0</v>
      </c>
      <c r="G9724" s="52">
        <v>0</v>
      </c>
      <c r="H9724" s="52">
        <v>7952938.1650516428</v>
      </c>
      <c r="I9724" s="52">
        <v>0</v>
      </c>
      <c r="J9724" s="52">
        <v>0</v>
      </c>
      <c r="K9724" s="52">
        <v>0</v>
      </c>
      <c r="L9724" s="52">
        <v>0</v>
      </c>
      <c r="M9724" s="53">
        <v>7952938.1650516428</v>
      </c>
    </row>
    <row r="9725" spans="1:13" x14ac:dyDescent="0.4">
      <c r="A9725" s="54"/>
      <c r="B9725" s="55">
        <v>9707</v>
      </c>
      <c r="C9725" s="55">
        <v>0</v>
      </c>
      <c r="D9725" s="55">
        <v>0</v>
      </c>
      <c r="E9725" s="55">
        <v>0</v>
      </c>
      <c r="F9725" s="55">
        <v>0</v>
      </c>
      <c r="G9725" s="55">
        <v>0</v>
      </c>
      <c r="H9725" s="55">
        <v>0</v>
      </c>
      <c r="I9725" s="55">
        <v>0</v>
      </c>
      <c r="J9725" s="55">
        <v>0</v>
      </c>
      <c r="K9725" s="55">
        <v>0</v>
      </c>
      <c r="L9725" s="55">
        <v>68449247.04424119</v>
      </c>
      <c r="M9725" s="56">
        <v>68449247.04424119</v>
      </c>
    </row>
    <row r="9726" spans="1:13" x14ac:dyDescent="0.4">
      <c r="A9726" s="51"/>
      <c r="B9726" s="52">
        <v>9708</v>
      </c>
      <c r="C9726" s="52">
        <v>0</v>
      </c>
      <c r="D9726" s="52">
        <v>0</v>
      </c>
      <c r="E9726" s="52">
        <v>0</v>
      </c>
      <c r="F9726" s="52">
        <v>0</v>
      </c>
      <c r="G9726" s="52">
        <v>0</v>
      </c>
      <c r="H9726" s="52">
        <v>0</v>
      </c>
      <c r="I9726" s="52">
        <v>0</v>
      </c>
      <c r="J9726" s="52">
        <v>0</v>
      </c>
      <c r="K9726" s="52">
        <v>0</v>
      </c>
      <c r="L9726" s="52">
        <v>0</v>
      </c>
      <c r="M9726" s="53">
        <v>0</v>
      </c>
    </row>
    <row r="9727" spans="1:13" x14ac:dyDescent="0.4">
      <c r="A9727" s="54"/>
      <c r="B9727" s="55">
        <v>9709</v>
      </c>
      <c r="C9727" s="55">
        <v>0</v>
      </c>
      <c r="D9727" s="55">
        <v>7264338.8864831151</v>
      </c>
      <c r="E9727" s="55">
        <v>0</v>
      </c>
      <c r="F9727" s="55">
        <v>0</v>
      </c>
      <c r="G9727" s="55">
        <v>0</v>
      </c>
      <c r="H9727" s="55">
        <v>0</v>
      </c>
      <c r="I9727" s="55">
        <v>0</v>
      </c>
      <c r="J9727" s="55">
        <v>0</v>
      </c>
      <c r="K9727" s="55">
        <v>0</v>
      </c>
      <c r="L9727" s="55">
        <v>0</v>
      </c>
      <c r="M9727" s="56">
        <v>13054604.177251561</v>
      </c>
    </row>
    <row r="9728" spans="1:13" x14ac:dyDescent="0.4">
      <c r="A9728" s="51"/>
      <c r="B9728" s="52">
        <v>9710</v>
      </c>
      <c r="C9728" s="52">
        <v>29830474.352899112</v>
      </c>
      <c r="D9728" s="52">
        <v>0</v>
      </c>
      <c r="E9728" s="52">
        <v>0</v>
      </c>
      <c r="F9728" s="52">
        <v>0</v>
      </c>
      <c r="G9728" s="52">
        <v>0</v>
      </c>
      <c r="H9728" s="52">
        <v>0</v>
      </c>
      <c r="I9728" s="52">
        <v>0</v>
      </c>
      <c r="J9728" s="52">
        <v>0</v>
      </c>
      <c r="K9728" s="52">
        <v>0</v>
      </c>
      <c r="L9728" s="52">
        <v>0</v>
      </c>
      <c r="M9728" s="53">
        <v>29830474.352899112</v>
      </c>
    </row>
    <row r="9729" spans="1:13" x14ac:dyDescent="0.4">
      <c r="A9729" s="54"/>
      <c r="B9729" s="55">
        <v>9711</v>
      </c>
      <c r="C9729" s="55">
        <v>6286052.5549165718</v>
      </c>
      <c r="D9729" s="55">
        <v>0</v>
      </c>
      <c r="E9729" s="55">
        <v>0</v>
      </c>
      <c r="F9729" s="55">
        <v>0</v>
      </c>
      <c r="G9729" s="55">
        <v>0</v>
      </c>
      <c r="H9729" s="55">
        <v>0</v>
      </c>
      <c r="I9729" s="55">
        <v>0</v>
      </c>
      <c r="J9729" s="55">
        <v>0</v>
      </c>
      <c r="K9729" s="55">
        <v>0</v>
      </c>
      <c r="L9729" s="55">
        <v>0</v>
      </c>
      <c r="M9729" s="56">
        <v>6286052.5549165718</v>
      </c>
    </row>
    <row r="9730" spans="1:13" x14ac:dyDescent="0.4">
      <c r="A9730" s="51"/>
      <c r="B9730" s="52">
        <v>9712</v>
      </c>
      <c r="C9730" s="52">
        <v>0</v>
      </c>
      <c r="D9730" s="52">
        <v>0</v>
      </c>
      <c r="E9730" s="52">
        <v>0</v>
      </c>
      <c r="F9730" s="52">
        <v>0</v>
      </c>
      <c r="G9730" s="52">
        <v>0</v>
      </c>
      <c r="H9730" s="52">
        <v>0</v>
      </c>
      <c r="I9730" s="52">
        <v>0</v>
      </c>
      <c r="J9730" s="52">
        <v>0</v>
      </c>
      <c r="K9730" s="52">
        <v>0</v>
      </c>
      <c r="L9730" s="52">
        <v>0</v>
      </c>
      <c r="M9730" s="53">
        <v>0</v>
      </c>
    </row>
    <row r="9731" spans="1:13" x14ac:dyDescent="0.4">
      <c r="A9731" s="54"/>
      <c r="B9731" s="55">
        <v>9713</v>
      </c>
      <c r="C9731" s="55">
        <v>0</v>
      </c>
      <c r="D9731" s="55">
        <v>0</v>
      </c>
      <c r="E9731" s="55">
        <v>0</v>
      </c>
      <c r="F9731" s="55">
        <v>0</v>
      </c>
      <c r="G9731" s="55">
        <v>0</v>
      </c>
      <c r="H9731" s="55">
        <v>0</v>
      </c>
      <c r="I9731" s="55">
        <v>20113964.013471548</v>
      </c>
      <c r="J9731" s="55">
        <v>0</v>
      </c>
      <c r="K9731" s="55">
        <v>0</v>
      </c>
      <c r="L9731" s="55">
        <v>0</v>
      </c>
      <c r="M9731" s="56">
        <v>20113964.013471548</v>
      </c>
    </row>
    <row r="9732" spans="1:13" x14ac:dyDescent="0.4">
      <c r="A9732" s="51"/>
      <c r="B9732" s="52">
        <v>9714</v>
      </c>
      <c r="C9732" s="52">
        <v>0</v>
      </c>
      <c r="D9732" s="52">
        <v>0</v>
      </c>
      <c r="E9732" s="52">
        <v>0</v>
      </c>
      <c r="F9732" s="52">
        <v>0</v>
      </c>
      <c r="G9732" s="52">
        <v>0</v>
      </c>
      <c r="H9732" s="52">
        <v>0</v>
      </c>
      <c r="I9732" s="52">
        <v>0</v>
      </c>
      <c r="J9732" s="52">
        <v>0</v>
      </c>
      <c r="K9732" s="52">
        <v>0</v>
      </c>
      <c r="L9732" s="52">
        <v>0</v>
      </c>
      <c r="M9732" s="53">
        <v>0</v>
      </c>
    </row>
    <row r="9733" spans="1:13" x14ac:dyDescent="0.4">
      <c r="A9733" s="54"/>
      <c r="B9733" s="55">
        <v>9715</v>
      </c>
      <c r="C9733" s="55">
        <v>0</v>
      </c>
      <c r="D9733" s="55">
        <v>0</v>
      </c>
      <c r="E9733" s="55">
        <v>0</v>
      </c>
      <c r="F9733" s="55">
        <v>0</v>
      </c>
      <c r="G9733" s="55">
        <v>0</v>
      </c>
      <c r="H9733" s="55">
        <v>0</v>
      </c>
      <c r="I9733" s="55">
        <v>10153446.657363612</v>
      </c>
      <c r="J9733" s="55">
        <v>0</v>
      </c>
      <c r="K9733" s="55">
        <v>0</v>
      </c>
      <c r="L9733" s="55">
        <v>0</v>
      </c>
      <c r="M9733" s="56">
        <v>10153446.657363612</v>
      </c>
    </row>
    <row r="9734" spans="1:13" x14ac:dyDescent="0.4">
      <c r="A9734" s="51"/>
      <c r="B9734" s="52">
        <v>9716</v>
      </c>
      <c r="C9734" s="52">
        <v>0</v>
      </c>
      <c r="D9734" s="52">
        <v>0</v>
      </c>
      <c r="E9734" s="52">
        <v>0</v>
      </c>
      <c r="F9734" s="52">
        <v>0</v>
      </c>
      <c r="G9734" s="52">
        <v>10888593.27741194</v>
      </c>
      <c r="H9734" s="52">
        <v>0</v>
      </c>
      <c r="I9734" s="52">
        <v>0</v>
      </c>
      <c r="J9734" s="52">
        <v>0</v>
      </c>
      <c r="K9734" s="52">
        <v>0</v>
      </c>
      <c r="L9734" s="52">
        <v>7740197.2103811773</v>
      </c>
      <c r="M9734" s="53">
        <v>29185572.880035352</v>
      </c>
    </row>
    <row r="9735" spans="1:13" x14ac:dyDescent="0.4">
      <c r="A9735" s="54"/>
      <c r="B9735" s="55">
        <v>9717</v>
      </c>
      <c r="C9735" s="55">
        <v>0</v>
      </c>
      <c r="D9735" s="55">
        <v>0</v>
      </c>
      <c r="E9735" s="55">
        <v>0</v>
      </c>
      <c r="F9735" s="55">
        <v>0</v>
      </c>
      <c r="G9735" s="55">
        <v>0</v>
      </c>
      <c r="H9735" s="55">
        <v>0</v>
      </c>
      <c r="I9735" s="55">
        <v>0</v>
      </c>
      <c r="J9735" s="55">
        <v>0</v>
      </c>
      <c r="K9735" s="55">
        <v>0</v>
      </c>
      <c r="L9735" s="55">
        <v>6918178.0329386108</v>
      </c>
      <c r="M9735" s="56">
        <v>6918178.0329386108</v>
      </c>
    </row>
    <row r="9736" spans="1:13" x14ac:dyDescent="0.4">
      <c r="A9736" s="51"/>
      <c r="B9736" s="52">
        <v>9718</v>
      </c>
      <c r="C9736" s="52">
        <v>10845164.296985568</v>
      </c>
      <c r="D9736" s="52">
        <v>0</v>
      </c>
      <c r="E9736" s="52">
        <v>0</v>
      </c>
      <c r="F9736" s="52">
        <v>0</v>
      </c>
      <c r="G9736" s="52">
        <v>0</v>
      </c>
      <c r="H9736" s="52">
        <v>0</v>
      </c>
      <c r="I9736" s="52">
        <v>0</v>
      </c>
      <c r="J9736" s="52">
        <v>0</v>
      </c>
      <c r="K9736" s="52">
        <v>0</v>
      </c>
      <c r="L9736" s="52">
        <v>24076884.549491704</v>
      </c>
      <c r="M9736" s="53">
        <v>34922048.84647727</v>
      </c>
    </row>
    <row r="9737" spans="1:13" x14ac:dyDescent="0.4">
      <c r="A9737" s="54"/>
      <c r="B9737" s="55">
        <v>9719</v>
      </c>
      <c r="C9737" s="55">
        <v>0</v>
      </c>
      <c r="D9737" s="55">
        <v>24874095.939315438</v>
      </c>
      <c r="E9737" s="55">
        <v>19091115.161544278</v>
      </c>
      <c r="F9737" s="55">
        <v>0</v>
      </c>
      <c r="G9737" s="55">
        <v>7814521.6286782324</v>
      </c>
      <c r="H9737" s="55">
        <v>0</v>
      </c>
      <c r="I9737" s="55">
        <v>0</v>
      </c>
      <c r="J9737" s="55">
        <v>0</v>
      </c>
      <c r="K9737" s="55">
        <v>0</v>
      </c>
      <c r="L9737" s="55">
        <v>0</v>
      </c>
      <c r="M9737" s="56">
        <v>51779732.729537949</v>
      </c>
    </row>
    <row r="9738" spans="1:13" x14ac:dyDescent="0.4">
      <c r="A9738" s="51"/>
      <c r="B9738" s="52">
        <v>9720</v>
      </c>
      <c r="C9738" s="52">
        <v>0</v>
      </c>
      <c r="D9738" s="52">
        <v>0</v>
      </c>
      <c r="E9738" s="52">
        <v>0</v>
      </c>
      <c r="F9738" s="52">
        <v>0</v>
      </c>
      <c r="G9738" s="52">
        <v>0</v>
      </c>
      <c r="H9738" s="52">
        <v>0</v>
      </c>
      <c r="I9738" s="52">
        <v>0</v>
      </c>
      <c r="J9738" s="52">
        <v>0</v>
      </c>
      <c r="K9738" s="52">
        <v>0</v>
      </c>
      <c r="L9738" s="52">
        <v>0</v>
      </c>
      <c r="M9738" s="53">
        <v>0</v>
      </c>
    </row>
    <row r="9739" spans="1:13" x14ac:dyDescent="0.4">
      <c r="A9739" s="54"/>
      <c r="B9739" s="55">
        <v>9721</v>
      </c>
      <c r="C9739" s="55">
        <v>0</v>
      </c>
      <c r="D9739" s="55">
        <v>8390684.5787983276</v>
      </c>
      <c r="E9739" s="55">
        <v>0</v>
      </c>
      <c r="F9739" s="55">
        <v>0</v>
      </c>
      <c r="G9739" s="55">
        <v>0</v>
      </c>
      <c r="H9739" s="55">
        <v>0</v>
      </c>
      <c r="I9739" s="55">
        <v>8222462.9137824252</v>
      </c>
      <c r="J9739" s="55">
        <v>0</v>
      </c>
      <c r="K9739" s="55">
        <v>7107183.6434413809</v>
      </c>
      <c r="L9739" s="55">
        <v>0</v>
      </c>
      <c r="M9739" s="56">
        <v>37431409.488487683</v>
      </c>
    </row>
    <row r="9740" spans="1:13" x14ac:dyDescent="0.4">
      <c r="A9740" s="51"/>
      <c r="B9740" s="52">
        <v>9722</v>
      </c>
      <c r="C9740" s="52">
        <v>0</v>
      </c>
      <c r="D9740" s="52">
        <v>10821355.866065253</v>
      </c>
      <c r="E9740" s="52">
        <v>0</v>
      </c>
      <c r="F9740" s="52">
        <v>0</v>
      </c>
      <c r="G9740" s="52">
        <v>0</v>
      </c>
      <c r="H9740" s="52">
        <v>0</v>
      </c>
      <c r="I9740" s="52">
        <v>0</v>
      </c>
      <c r="J9740" s="52">
        <v>0</v>
      </c>
      <c r="K9740" s="52">
        <v>0</v>
      </c>
      <c r="L9740" s="52">
        <v>0</v>
      </c>
      <c r="M9740" s="53">
        <v>10821355.866065253</v>
      </c>
    </row>
    <row r="9741" spans="1:13" x14ac:dyDescent="0.4">
      <c r="A9741" s="54"/>
      <c r="B9741" s="55">
        <v>9723</v>
      </c>
      <c r="C9741" s="55">
        <v>0</v>
      </c>
      <c r="D9741" s="55">
        <v>0</v>
      </c>
      <c r="E9741" s="55">
        <v>0</v>
      </c>
      <c r="F9741" s="55">
        <v>0</v>
      </c>
      <c r="G9741" s="55">
        <v>0</v>
      </c>
      <c r="H9741" s="55">
        <v>0</v>
      </c>
      <c r="I9741" s="55">
        <v>0</v>
      </c>
      <c r="J9741" s="55">
        <v>0</v>
      </c>
      <c r="K9741" s="55">
        <v>9792606.9742457308</v>
      </c>
      <c r="L9741" s="55">
        <v>0</v>
      </c>
      <c r="M9741" s="56">
        <v>9792606.9742457308</v>
      </c>
    </row>
    <row r="9742" spans="1:13" x14ac:dyDescent="0.4">
      <c r="A9742" s="51"/>
      <c r="B9742" s="52">
        <v>9724</v>
      </c>
      <c r="C9742" s="52">
        <v>0</v>
      </c>
      <c r="D9742" s="52">
        <v>0</v>
      </c>
      <c r="E9742" s="52">
        <v>0</v>
      </c>
      <c r="F9742" s="52">
        <v>0</v>
      </c>
      <c r="G9742" s="52">
        <v>0</v>
      </c>
      <c r="H9742" s="52">
        <v>0</v>
      </c>
      <c r="I9742" s="52">
        <v>0</v>
      </c>
      <c r="J9742" s="52">
        <v>0</v>
      </c>
      <c r="K9742" s="52">
        <v>0</v>
      </c>
      <c r="L9742" s="52">
        <v>6208141.2217653412</v>
      </c>
      <c r="M9742" s="53">
        <v>6208141.2217653412</v>
      </c>
    </row>
    <row r="9743" spans="1:13" x14ac:dyDescent="0.4">
      <c r="A9743" s="54"/>
      <c r="B9743" s="55">
        <v>9725</v>
      </c>
      <c r="C9743" s="55">
        <v>0</v>
      </c>
      <c r="D9743" s="55">
        <v>0</v>
      </c>
      <c r="E9743" s="55">
        <v>0</v>
      </c>
      <c r="F9743" s="55">
        <v>0</v>
      </c>
      <c r="G9743" s="55">
        <v>0</v>
      </c>
      <c r="H9743" s="55">
        <v>26254260.169296771</v>
      </c>
      <c r="I9743" s="55">
        <v>0</v>
      </c>
      <c r="J9743" s="55">
        <v>0</v>
      </c>
      <c r="K9743" s="55">
        <v>0</v>
      </c>
      <c r="L9743" s="55">
        <v>0</v>
      </c>
      <c r="M9743" s="56">
        <v>26254260.169296771</v>
      </c>
    </row>
    <row r="9744" spans="1:13" x14ac:dyDescent="0.4">
      <c r="A9744" s="51"/>
      <c r="B9744" s="52">
        <v>9726</v>
      </c>
      <c r="C9744" s="52">
        <v>66413942.790105358</v>
      </c>
      <c r="D9744" s="52">
        <v>0</v>
      </c>
      <c r="E9744" s="52">
        <v>0</v>
      </c>
      <c r="F9744" s="52">
        <v>0</v>
      </c>
      <c r="G9744" s="52">
        <v>0</v>
      </c>
      <c r="H9744" s="52">
        <v>0</v>
      </c>
      <c r="I9744" s="52">
        <v>0</v>
      </c>
      <c r="J9744" s="52">
        <v>0</v>
      </c>
      <c r="K9744" s="52">
        <v>21045942.824267898</v>
      </c>
      <c r="L9744" s="52">
        <v>0</v>
      </c>
      <c r="M9744" s="53">
        <v>87459885.614373252</v>
      </c>
    </row>
    <row r="9745" spans="1:13" x14ac:dyDescent="0.4">
      <c r="A9745" s="54"/>
      <c r="B9745" s="55">
        <v>9727</v>
      </c>
      <c r="C9745" s="55">
        <v>0</v>
      </c>
      <c r="D9745" s="55">
        <v>0</v>
      </c>
      <c r="E9745" s="55">
        <v>0</v>
      </c>
      <c r="F9745" s="55">
        <v>0</v>
      </c>
      <c r="G9745" s="55">
        <v>0</v>
      </c>
      <c r="H9745" s="55">
        <v>0</v>
      </c>
      <c r="I9745" s="55">
        <v>0</v>
      </c>
      <c r="J9745" s="55">
        <v>0</v>
      </c>
      <c r="K9745" s="55">
        <v>0</v>
      </c>
      <c r="L9745" s="55">
        <v>0</v>
      </c>
      <c r="M9745" s="56">
        <v>0</v>
      </c>
    </row>
    <row r="9746" spans="1:13" x14ac:dyDescent="0.4">
      <c r="A9746" s="51"/>
      <c r="B9746" s="52">
        <v>9728</v>
      </c>
      <c r="C9746" s="52">
        <v>0</v>
      </c>
      <c r="D9746" s="52">
        <v>0</v>
      </c>
      <c r="E9746" s="52">
        <v>0</v>
      </c>
      <c r="F9746" s="52">
        <v>0</v>
      </c>
      <c r="G9746" s="52">
        <v>0</v>
      </c>
      <c r="H9746" s="52">
        <v>0</v>
      </c>
      <c r="I9746" s="52">
        <v>27771496.621270239</v>
      </c>
      <c r="J9746" s="52">
        <v>0</v>
      </c>
      <c r="K9746" s="52">
        <v>0</v>
      </c>
      <c r="L9746" s="52">
        <v>0</v>
      </c>
      <c r="M9746" s="53">
        <v>27771496.621270239</v>
      </c>
    </row>
    <row r="9747" spans="1:13" x14ac:dyDescent="0.4">
      <c r="A9747" s="54"/>
      <c r="B9747" s="55">
        <v>9729</v>
      </c>
      <c r="C9747" s="55">
        <v>18330860.045323461</v>
      </c>
      <c r="D9747" s="55">
        <v>0</v>
      </c>
      <c r="E9747" s="55">
        <v>0</v>
      </c>
      <c r="F9747" s="55">
        <v>0</v>
      </c>
      <c r="G9747" s="55">
        <v>9273745.2373643517</v>
      </c>
      <c r="H9747" s="55">
        <v>0</v>
      </c>
      <c r="I9747" s="55">
        <v>7069230.7216786044</v>
      </c>
      <c r="J9747" s="55">
        <v>0</v>
      </c>
      <c r="K9747" s="55">
        <v>0</v>
      </c>
      <c r="L9747" s="55">
        <v>0</v>
      </c>
      <c r="M9747" s="56">
        <v>34673836.00436642</v>
      </c>
    </row>
    <row r="9748" spans="1:13" x14ac:dyDescent="0.4">
      <c r="A9748" s="51"/>
      <c r="B9748" s="52">
        <v>9730</v>
      </c>
      <c r="C9748" s="52">
        <v>0</v>
      </c>
      <c r="D9748" s="52">
        <v>0</v>
      </c>
      <c r="E9748" s="52">
        <v>0</v>
      </c>
      <c r="F9748" s="52">
        <v>0</v>
      </c>
      <c r="G9748" s="52">
        <v>0</v>
      </c>
      <c r="H9748" s="52">
        <v>0</v>
      </c>
      <c r="I9748" s="52">
        <v>0</v>
      </c>
      <c r="J9748" s="52">
        <v>0</v>
      </c>
      <c r="K9748" s="52">
        <v>0</v>
      </c>
      <c r="L9748" s="52">
        <v>0</v>
      </c>
      <c r="M9748" s="53">
        <v>0</v>
      </c>
    </row>
    <row r="9749" spans="1:13" x14ac:dyDescent="0.4">
      <c r="A9749" s="54"/>
      <c r="B9749" s="55">
        <v>9731</v>
      </c>
      <c r="C9749" s="55">
        <v>0</v>
      </c>
      <c r="D9749" s="55">
        <v>0</v>
      </c>
      <c r="E9749" s="55">
        <v>8613355.6362962518</v>
      </c>
      <c r="F9749" s="55">
        <v>0</v>
      </c>
      <c r="G9749" s="55">
        <v>0</v>
      </c>
      <c r="H9749" s="55">
        <v>0</v>
      </c>
      <c r="I9749" s="55">
        <v>0</v>
      </c>
      <c r="J9749" s="55">
        <v>6647780.7643641569</v>
      </c>
      <c r="K9749" s="55">
        <v>0</v>
      </c>
      <c r="L9749" s="55">
        <v>0</v>
      </c>
      <c r="M9749" s="56">
        <v>8613355.6362962518</v>
      </c>
    </row>
    <row r="9750" spans="1:13" x14ac:dyDescent="0.4">
      <c r="A9750" s="51"/>
      <c r="B9750" s="52">
        <v>9732</v>
      </c>
      <c r="C9750" s="52">
        <v>0</v>
      </c>
      <c r="D9750" s="52">
        <v>0</v>
      </c>
      <c r="E9750" s="52">
        <v>0</v>
      </c>
      <c r="F9750" s="52">
        <v>0</v>
      </c>
      <c r="G9750" s="52">
        <v>0</v>
      </c>
      <c r="H9750" s="52">
        <v>0</v>
      </c>
      <c r="I9750" s="52">
        <v>0</v>
      </c>
      <c r="J9750" s="52">
        <v>0</v>
      </c>
      <c r="K9750" s="52">
        <v>0</v>
      </c>
      <c r="L9750" s="52">
        <v>0</v>
      </c>
      <c r="M9750" s="53">
        <v>0</v>
      </c>
    </row>
    <row r="9751" spans="1:13" x14ac:dyDescent="0.4">
      <c r="A9751" s="54"/>
      <c r="B9751" s="55">
        <v>9733</v>
      </c>
      <c r="C9751" s="55">
        <v>0</v>
      </c>
      <c r="D9751" s="55">
        <v>0</v>
      </c>
      <c r="E9751" s="55">
        <v>0</v>
      </c>
      <c r="F9751" s="55">
        <v>0</v>
      </c>
      <c r="G9751" s="55">
        <v>0</v>
      </c>
      <c r="H9751" s="55">
        <v>0</v>
      </c>
      <c r="I9751" s="55">
        <v>0</v>
      </c>
      <c r="J9751" s="55">
        <v>0</v>
      </c>
      <c r="K9751" s="55">
        <v>0</v>
      </c>
      <c r="L9751" s="55">
        <v>0</v>
      </c>
      <c r="M9751" s="56">
        <v>106318025.36854751</v>
      </c>
    </row>
    <row r="9752" spans="1:13" x14ac:dyDescent="0.4">
      <c r="A9752" s="51"/>
      <c r="B9752" s="52">
        <v>9734</v>
      </c>
      <c r="C9752" s="52">
        <v>0</v>
      </c>
      <c r="D9752" s="52">
        <v>0</v>
      </c>
      <c r="E9752" s="52">
        <v>11792808.759605013</v>
      </c>
      <c r="F9752" s="52">
        <v>8973625.6337519698</v>
      </c>
      <c r="G9752" s="52">
        <v>0</v>
      </c>
      <c r="H9752" s="52">
        <v>0</v>
      </c>
      <c r="I9752" s="52">
        <v>0</v>
      </c>
      <c r="J9752" s="52">
        <v>0</v>
      </c>
      <c r="K9752" s="52">
        <v>0</v>
      </c>
      <c r="L9752" s="52">
        <v>0</v>
      </c>
      <c r="M9752" s="53">
        <v>20766434.393356983</v>
      </c>
    </row>
    <row r="9753" spans="1:13" x14ac:dyDescent="0.4">
      <c r="A9753" s="54"/>
      <c r="B9753" s="55">
        <v>9735</v>
      </c>
      <c r="C9753" s="55">
        <v>0</v>
      </c>
      <c r="D9753" s="55">
        <v>56165937.990889192</v>
      </c>
      <c r="E9753" s="55">
        <v>0</v>
      </c>
      <c r="F9753" s="55">
        <v>8159513.720067081</v>
      </c>
      <c r="G9753" s="55">
        <v>0</v>
      </c>
      <c r="H9753" s="55">
        <v>0</v>
      </c>
      <c r="I9753" s="55">
        <v>0</v>
      </c>
      <c r="J9753" s="55">
        <v>0</v>
      </c>
      <c r="K9753" s="55">
        <v>0</v>
      </c>
      <c r="L9753" s="55">
        <v>0</v>
      </c>
      <c r="M9753" s="56">
        <v>72160343.158522293</v>
      </c>
    </row>
    <row r="9754" spans="1:13" x14ac:dyDescent="0.4">
      <c r="A9754" s="51"/>
      <c r="B9754" s="52">
        <v>9736</v>
      </c>
      <c r="C9754" s="52">
        <v>0</v>
      </c>
      <c r="D9754" s="52">
        <v>0</v>
      </c>
      <c r="E9754" s="52">
        <v>0</v>
      </c>
      <c r="F9754" s="52">
        <v>0</v>
      </c>
      <c r="G9754" s="52">
        <v>0</v>
      </c>
      <c r="H9754" s="52">
        <v>0</v>
      </c>
      <c r="I9754" s="52">
        <v>0</v>
      </c>
      <c r="J9754" s="52">
        <v>57907918.55194293</v>
      </c>
      <c r="K9754" s="52">
        <v>0</v>
      </c>
      <c r="L9754" s="52">
        <v>7064628.6383732157</v>
      </c>
      <c r="M9754" s="53">
        <v>7064628.6383732157</v>
      </c>
    </row>
    <row r="9755" spans="1:13" x14ac:dyDescent="0.4">
      <c r="A9755" s="54"/>
      <c r="B9755" s="55">
        <v>9737</v>
      </c>
      <c r="C9755" s="55">
        <v>11603716.574848214</v>
      </c>
      <c r="D9755" s="55">
        <v>0</v>
      </c>
      <c r="E9755" s="55">
        <v>0</v>
      </c>
      <c r="F9755" s="55">
        <v>0</v>
      </c>
      <c r="G9755" s="55">
        <v>0</v>
      </c>
      <c r="H9755" s="55">
        <v>0</v>
      </c>
      <c r="I9755" s="55">
        <v>0</v>
      </c>
      <c r="J9755" s="55">
        <v>0</v>
      </c>
      <c r="K9755" s="55">
        <v>25917883.147566803</v>
      </c>
      <c r="L9755" s="55">
        <v>0</v>
      </c>
      <c r="M9755" s="56">
        <v>37521599.722415015</v>
      </c>
    </row>
    <row r="9756" spans="1:13" x14ac:dyDescent="0.4">
      <c r="A9756" s="51"/>
      <c r="B9756" s="52">
        <v>9738</v>
      </c>
      <c r="C9756" s="52">
        <v>5881932.5413810434</v>
      </c>
      <c r="D9756" s="52">
        <v>0</v>
      </c>
      <c r="E9756" s="52">
        <v>0</v>
      </c>
      <c r="F9756" s="52">
        <v>0</v>
      </c>
      <c r="G9756" s="52">
        <v>0</v>
      </c>
      <c r="H9756" s="52">
        <v>0</v>
      </c>
      <c r="I9756" s="52">
        <v>0</v>
      </c>
      <c r="J9756" s="52">
        <v>0</v>
      </c>
      <c r="K9756" s="52">
        <v>0</v>
      </c>
      <c r="L9756" s="52">
        <v>0</v>
      </c>
      <c r="M9756" s="53">
        <v>19451374.419207655</v>
      </c>
    </row>
    <row r="9757" spans="1:13" x14ac:dyDescent="0.4">
      <c r="A9757" s="54"/>
      <c r="B9757" s="55">
        <v>9739</v>
      </c>
      <c r="C9757" s="55">
        <v>0</v>
      </c>
      <c r="D9757" s="55">
        <v>0</v>
      </c>
      <c r="E9757" s="55">
        <v>0</v>
      </c>
      <c r="F9757" s="55">
        <v>0</v>
      </c>
      <c r="G9757" s="55">
        <v>0</v>
      </c>
      <c r="H9757" s="55">
        <v>0</v>
      </c>
      <c r="I9757" s="55">
        <v>9408135.4520453475</v>
      </c>
      <c r="J9757" s="55">
        <v>12022093.611359688</v>
      </c>
      <c r="K9757" s="55">
        <v>0</v>
      </c>
      <c r="L9757" s="55">
        <v>0</v>
      </c>
      <c r="M9757" s="56">
        <v>9408135.4520453475</v>
      </c>
    </row>
    <row r="9758" spans="1:13" x14ac:dyDescent="0.4">
      <c r="A9758" s="51"/>
      <c r="B9758" s="52">
        <v>9740</v>
      </c>
      <c r="C9758" s="52">
        <v>0</v>
      </c>
      <c r="D9758" s="52">
        <v>0</v>
      </c>
      <c r="E9758" s="52">
        <v>0</v>
      </c>
      <c r="F9758" s="52">
        <v>7878272.1424980974</v>
      </c>
      <c r="G9758" s="52">
        <v>0</v>
      </c>
      <c r="H9758" s="52">
        <v>6526912.1006538719</v>
      </c>
      <c r="I9758" s="52">
        <v>0</v>
      </c>
      <c r="J9758" s="52">
        <v>0</v>
      </c>
      <c r="K9758" s="52">
        <v>0</v>
      </c>
      <c r="L9758" s="52">
        <v>0</v>
      </c>
      <c r="M9758" s="53">
        <v>14405184.24315197</v>
      </c>
    </row>
    <row r="9759" spans="1:13" x14ac:dyDescent="0.4">
      <c r="A9759" s="54"/>
      <c r="B9759" s="55">
        <v>9741</v>
      </c>
      <c r="C9759" s="55">
        <v>0</v>
      </c>
      <c r="D9759" s="55">
        <v>20137719.632536866</v>
      </c>
      <c r="E9759" s="55">
        <v>0</v>
      </c>
      <c r="F9759" s="55">
        <v>0</v>
      </c>
      <c r="G9759" s="55">
        <v>0</v>
      </c>
      <c r="H9759" s="55">
        <v>0</v>
      </c>
      <c r="I9759" s="55">
        <v>0</v>
      </c>
      <c r="J9759" s="55">
        <v>0</v>
      </c>
      <c r="K9759" s="55">
        <v>6509019.901283239</v>
      </c>
      <c r="L9759" s="55">
        <v>0</v>
      </c>
      <c r="M9759" s="56">
        <v>26646739.533820104</v>
      </c>
    </row>
    <row r="9760" spans="1:13" x14ac:dyDescent="0.4">
      <c r="A9760" s="51"/>
      <c r="B9760" s="52">
        <v>9742</v>
      </c>
      <c r="C9760" s="52">
        <v>19103773.436630901</v>
      </c>
      <c r="D9760" s="52">
        <v>0</v>
      </c>
      <c r="E9760" s="52">
        <v>0</v>
      </c>
      <c r="F9760" s="52">
        <v>0</v>
      </c>
      <c r="G9760" s="52">
        <v>0</v>
      </c>
      <c r="H9760" s="52">
        <v>0</v>
      </c>
      <c r="I9760" s="52">
        <v>0</v>
      </c>
      <c r="J9760" s="52">
        <v>0</v>
      </c>
      <c r="K9760" s="52">
        <v>0</v>
      </c>
      <c r="L9760" s="52">
        <v>13587765.519452233</v>
      </c>
      <c r="M9760" s="53">
        <v>32691538.956083138</v>
      </c>
    </row>
    <row r="9761" spans="1:13" x14ac:dyDescent="0.4">
      <c r="A9761" s="54"/>
      <c r="B9761" s="55">
        <v>9743</v>
      </c>
      <c r="C9761" s="55">
        <v>7286504.8697066205</v>
      </c>
      <c r="D9761" s="55">
        <v>11577543.313080421</v>
      </c>
      <c r="E9761" s="55">
        <v>0</v>
      </c>
      <c r="F9761" s="55">
        <v>0</v>
      </c>
      <c r="G9761" s="55">
        <v>0</v>
      </c>
      <c r="H9761" s="55">
        <v>0</v>
      </c>
      <c r="I9761" s="55">
        <v>0</v>
      </c>
      <c r="J9761" s="55">
        <v>0</v>
      </c>
      <c r="K9761" s="55">
        <v>0</v>
      </c>
      <c r="L9761" s="55">
        <v>0</v>
      </c>
      <c r="M9761" s="56">
        <v>18864048.182787038</v>
      </c>
    </row>
    <row r="9762" spans="1:13" x14ac:dyDescent="0.4">
      <c r="A9762" s="51"/>
      <c r="B9762" s="52">
        <v>9744</v>
      </c>
      <c r="C9762" s="52">
        <v>0</v>
      </c>
      <c r="D9762" s="52">
        <v>0</v>
      </c>
      <c r="E9762" s="52">
        <v>0</v>
      </c>
      <c r="F9762" s="52">
        <v>12163065.170331197</v>
      </c>
      <c r="G9762" s="52">
        <v>0</v>
      </c>
      <c r="H9762" s="52">
        <v>0</v>
      </c>
      <c r="I9762" s="52">
        <v>0</v>
      </c>
      <c r="J9762" s="52">
        <v>0</v>
      </c>
      <c r="K9762" s="52">
        <v>30628207.613566279</v>
      </c>
      <c r="L9762" s="52">
        <v>0</v>
      </c>
      <c r="M9762" s="53">
        <v>42791272.783897474</v>
      </c>
    </row>
    <row r="9763" spans="1:13" x14ac:dyDescent="0.4">
      <c r="A9763" s="54"/>
      <c r="B9763" s="55">
        <v>9745</v>
      </c>
      <c r="C9763" s="55">
        <v>0</v>
      </c>
      <c r="D9763" s="55">
        <v>0</v>
      </c>
      <c r="E9763" s="55">
        <v>0</v>
      </c>
      <c r="F9763" s="55">
        <v>0</v>
      </c>
      <c r="G9763" s="55">
        <v>0</v>
      </c>
      <c r="H9763" s="55">
        <v>0</v>
      </c>
      <c r="I9763" s="55">
        <v>0</v>
      </c>
      <c r="J9763" s="55">
        <v>0</v>
      </c>
      <c r="K9763" s="55">
        <v>0</v>
      </c>
      <c r="L9763" s="55">
        <v>9517994.4864842165</v>
      </c>
      <c r="M9763" s="56">
        <v>9517994.4864842165</v>
      </c>
    </row>
    <row r="9764" spans="1:13" x14ac:dyDescent="0.4">
      <c r="A9764" s="51"/>
      <c r="B9764" s="52">
        <v>9746</v>
      </c>
      <c r="C9764" s="52">
        <v>0</v>
      </c>
      <c r="D9764" s="52">
        <v>0</v>
      </c>
      <c r="E9764" s="52">
        <v>0</v>
      </c>
      <c r="F9764" s="52">
        <v>0</v>
      </c>
      <c r="G9764" s="52">
        <v>0</v>
      </c>
      <c r="H9764" s="52">
        <v>0</v>
      </c>
      <c r="I9764" s="52">
        <v>0</v>
      </c>
      <c r="J9764" s="52">
        <v>0</v>
      </c>
      <c r="K9764" s="52">
        <v>0</v>
      </c>
      <c r="L9764" s="52">
        <v>0</v>
      </c>
      <c r="M9764" s="53">
        <v>0</v>
      </c>
    </row>
    <row r="9765" spans="1:13" x14ac:dyDescent="0.4">
      <c r="A9765" s="54"/>
      <c r="B9765" s="55">
        <v>9747</v>
      </c>
      <c r="C9765" s="55">
        <v>0</v>
      </c>
      <c r="D9765" s="55">
        <v>0</v>
      </c>
      <c r="E9765" s="55">
        <v>0</v>
      </c>
      <c r="F9765" s="55">
        <v>0</v>
      </c>
      <c r="G9765" s="55">
        <v>0</v>
      </c>
      <c r="H9765" s="55">
        <v>0</v>
      </c>
      <c r="I9765" s="55">
        <v>0</v>
      </c>
      <c r="J9765" s="55">
        <v>0</v>
      </c>
      <c r="K9765" s="55">
        <v>0</v>
      </c>
      <c r="L9765" s="55">
        <v>0</v>
      </c>
      <c r="M9765" s="56">
        <v>0</v>
      </c>
    </row>
    <row r="9766" spans="1:13" x14ac:dyDescent="0.4">
      <c r="A9766" s="51"/>
      <c r="B9766" s="52">
        <v>9748</v>
      </c>
      <c r="C9766" s="52">
        <v>0</v>
      </c>
      <c r="D9766" s="52">
        <v>0</v>
      </c>
      <c r="E9766" s="52">
        <v>0</v>
      </c>
      <c r="F9766" s="52">
        <v>0</v>
      </c>
      <c r="G9766" s="52">
        <v>0</v>
      </c>
      <c r="H9766" s="52">
        <v>0</v>
      </c>
      <c r="I9766" s="52">
        <v>0</v>
      </c>
      <c r="J9766" s="52">
        <v>0</v>
      </c>
      <c r="K9766" s="52">
        <v>0</v>
      </c>
      <c r="L9766" s="52">
        <v>0</v>
      </c>
      <c r="M9766" s="53">
        <v>0</v>
      </c>
    </row>
    <row r="9767" spans="1:13" x14ac:dyDescent="0.4">
      <c r="A9767" s="54"/>
      <c r="B9767" s="55">
        <v>9749</v>
      </c>
      <c r="C9767" s="55">
        <v>0</v>
      </c>
      <c r="D9767" s="55">
        <v>0</v>
      </c>
      <c r="E9767" s="55">
        <v>7167242.6242492329</v>
      </c>
      <c r="F9767" s="55">
        <v>0</v>
      </c>
      <c r="G9767" s="55">
        <v>0</v>
      </c>
      <c r="H9767" s="55">
        <v>0</v>
      </c>
      <c r="I9767" s="55">
        <v>0</v>
      </c>
      <c r="J9767" s="55">
        <v>0</v>
      </c>
      <c r="K9767" s="55">
        <v>0</v>
      </c>
      <c r="L9767" s="55">
        <v>0</v>
      </c>
      <c r="M9767" s="56">
        <v>7167242.6242492329</v>
      </c>
    </row>
    <row r="9768" spans="1:13" x14ac:dyDescent="0.4">
      <c r="A9768" s="51"/>
      <c r="B9768" s="52">
        <v>9750</v>
      </c>
      <c r="C9768" s="52">
        <v>0</v>
      </c>
      <c r="D9768" s="52">
        <v>0</v>
      </c>
      <c r="E9768" s="52">
        <v>0</v>
      </c>
      <c r="F9768" s="52">
        <v>0</v>
      </c>
      <c r="G9768" s="52">
        <v>0</v>
      </c>
      <c r="H9768" s="52">
        <v>0</v>
      </c>
      <c r="I9768" s="52">
        <v>0</v>
      </c>
      <c r="J9768" s="52">
        <v>0</v>
      </c>
      <c r="K9768" s="52">
        <v>0</v>
      </c>
      <c r="L9768" s="52">
        <v>0</v>
      </c>
      <c r="M9768" s="53">
        <v>77474764.1295425</v>
      </c>
    </row>
    <row r="9769" spans="1:13" x14ac:dyDescent="0.4">
      <c r="A9769" s="54"/>
      <c r="B9769" s="55">
        <v>9751</v>
      </c>
      <c r="C9769" s="55">
        <v>0</v>
      </c>
      <c r="D9769" s="55">
        <v>0</v>
      </c>
      <c r="E9769" s="55">
        <v>0</v>
      </c>
      <c r="F9769" s="55">
        <v>0</v>
      </c>
      <c r="G9769" s="55">
        <v>0</v>
      </c>
      <c r="H9769" s="55">
        <v>0</v>
      </c>
      <c r="I9769" s="55">
        <v>0</v>
      </c>
      <c r="J9769" s="55">
        <v>0</v>
      </c>
      <c r="K9769" s="55">
        <v>0</v>
      </c>
      <c r="L9769" s="55">
        <v>0</v>
      </c>
      <c r="M9769" s="56">
        <v>0</v>
      </c>
    </row>
    <row r="9770" spans="1:13" x14ac:dyDescent="0.4">
      <c r="A9770" s="51"/>
      <c r="B9770" s="52">
        <v>9752</v>
      </c>
      <c r="C9770" s="52">
        <v>0</v>
      </c>
      <c r="D9770" s="52">
        <v>0</v>
      </c>
      <c r="E9770" s="52">
        <v>0</v>
      </c>
      <c r="F9770" s="52">
        <v>0</v>
      </c>
      <c r="G9770" s="52">
        <v>0</v>
      </c>
      <c r="H9770" s="52">
        <v>0</v>
      </c>
      <c r="I9770" s="52">
        <v>0</v>
      </c>
      <c r="J9770" s="52">
        <v>0</v>
      </c>
      <c r="K9770" s="52">
        <v>0</v>
      </c>
      <c r="L9770" s="52">
        <v>0</v>
      </c>
      <c r="M9770" s="53">
        <v>0</v>
      </c>
    </row>
    <row r="9771" spans="1:13" x14ac:dyDescent="0.4">
      <c r="A9771" s="54"/>
      <c r="B9771" s="55">
        <v>9753</v>
      </c>
      <c r="C9771" s="55">
        <v>0</v>
      </c>
      <c r="D9771" s="55">
        <v>19004222.198811356</v>
      </c>
      <c r="E9771" s="55">
        <v>0</v>
      </c>
      <c r="F9771" s="55">
        <v>0</v>
      </c>
      <c r="G9771" s="55">
        <v>0</v>
      </c>
      <c r="H9771" s="55">
        <v>0</v>
      </c>
      <c r="I9771" s="55">
        <v>0</v>
      </c>
      <c r="J9771" s="55">
        <v>0</v>
      </c>
      <c r="K9771" s="55">
        <v>0</v>
      </c>
      <c r="L9771" s="55">
        <v>0</v>
      </c>
      <c r="M9771" s="56">
        <v>19004222.198811356</v>
      </c>
    </row>
    <row r="9772" spans="1:13" x14ac:dyDescent="0.4">
      <c r="A9772" s="51"/>
      <c r="B9772" s="52">
        <v>9754</v>
      </c>
      <c r="C9772" s="52">
        <v>0</v>
      </c>
      <c r="D9772" s="52">
        <v>0</v>
      </c>
      <c r="E9772" s="52">
        <v>0</v>
      </c>
      <c r="F9772" s="52">
        <v>0</v>
      </c>
      <c r="G9772" s="52">
        <v>0</v>
      </c>
      <c r="H9772" s="52">
        <v>0</v>
      </c>
      <c r="I9772" s="52">
        <v>0</v>
      </c>
      <c r="J9772" s="52">
        <v>7342150.301282363</v>
      </c>
      <c r="K9772" s="52">
        <v>0</v>
      </c>
      <c r="L9772" s="52">
        <v>0</v>
      </c>
      <c r="M9772" s="53">
        <v>0</v>
      </c>
    </row>
    <row r="9773" spans="1:13" x14ac:dyDescent="0.4">
      <c r="A9773" s="54"/>
      <c r="B9773" s="55">
        <v>9755</v>
      </c>
      <c r="C9773" s="55">
        <v>0</v>
      </c>
      <c r="D9773" s="55">
        <v>0</v>
      </c>
      <c r="E9773" s="55">
        <v>0</v>
      </c>
      <c r="F9773" s="55">
        <v>6027011.8917266028</v>
      </c>
      <c r="G9773" s="55">
        <v>0</v>
      </c>
      <c r="H9773" s="55">
        <v>0</v>
      </c>
      <c r="I9773" s="55">
        <v>0</v>
      </c>
      <c r="J9773" s="55">
        <v>0</v>
      </c>
      <c r="K9773" s="55">
        <v>0</v>
      </c>
      <c r="L9773" s="55">
        <v>0</v>
      </c>
      <c r="M9773" s="56">
        <v>6027011.8917266028</v>
      </c>
    </row>
    <row r="9774" spans="1:13" x14ac:dyDescent="0.4">
      <c r="A9774" s="51"/>
      <c r="B9774" s="52">
        <v>9756</v>
      </c>
      <c r="C9774" s="52">
        <v>157245292.06617498</v>
      </c>
      <c r="D9774" s="52">
        <v>0</v>
      </c>
      <c r="E9774" s="52">
        <v>7785949.381044534</v>
      </c>
      <c r="F9774" s="52">
        <v>0</v>
      </c>
      <c r="G9774" s="52">
        <v>0</v>
      </c>
      <c r="H9774" s="52">
        <v>0</v>
      </c>
      <c r="I9774" s="52">
        <v>0</v>
      </c>
      <c r="J9774" s="52">
        <v>0</v>
      </c>
      <c r="K9774" s="52">
        <v>0</v>
      </c>
      <c r="L9774" s="52">
        <v>0</v>
      </c>
      <c r="M9774" s="53">
        <v>165031241.44721952</v>
      </c>
    </row>
    <row r="9775" spans="1:13" x14ac:dyDescent="0.4">
      <c r="A9775" s="54"/>
      <c r="B9775" s="55">
        <v>9757</v>
      </c>
      <c r="C9775" s="55">
        <v>0</v>
      </c>
      <c r="D9775" s="55">
        <v>0</v>
      </c>
      <c r="E9775" s="55">
        <v>0</v>
      </c>
      <c r="F9775" s="55">
        <v>0</v>
      </c>
      <c r="G9775" s="55">
        <v>7672095.9343627198</v>
      </c>
      <c r="H9775" s="55">
        <v>0</v>
      </c>
      <c r="I9775" s="55">
        <v>0</v>
      </c>
      <c r="J9775" s="55">
        <v>0</v>
      </c>
      <c r="K9775" s="55">
        <v>0</v>
      </c>
      <c r="L9775" s="55">
        <v>0</v>
      </c>
      <c r="M9775" s="56">
        <v>7672095.9343627198</v>
      </c>
    </row>
    <row r="9776" spans="1:13" x14ac:dyDescent="0.4">
      <c r="A9776" s="51"/>
      <c r="B9776" s="52">
        <v>9758</v>
      </c>
      <c r="C9776" s="52">
        <v>0</v>
      </c>
      <c r="D9776" s="52">
        <v>0</v>
      </c>
      <c r="E9776" s="52">
        <v>0</v>
      </c>
      <c r="F9776" s="52">
        <v>0</v>
      </c>
      <c r="G9776" s="52">
        <v>0</v>
      </c>
      <c r="H9776" s="52">
        <v>0</v>
      </c>
      <c r="I9776" s="52">
        <v>0</v>
      </c>
      <c r="J9776" s="52">
        <v>0</v>
      </c>
      <c r="K9776" s="52">
        <v>0</v>
      </c>
      <c r="L9776" s="52">
        <v>0</v>
      </c>
      <c r="M9776" s="53">
        <v>0</v>
      </c>
    </row>
    <row r="9777" spans="1:13" x14ac:dyDescent="0.4">
      <c r="A9777" s="54"/>
      <c r="B9777" s="55">
        <v>9759</v>
      </c>
      <c r="C9777" s="55">
        <v>12348421.098134683</v>
      </c>
      <c r="D9777" s="55">
        <v>0</v>
      </c>
      <c r="E9777" s="55">
        <v>0</v>
      </c>
      <c r="F9777" s="55">
        <v>0</v>
      </c>
      <c r="G9777" s="55">
        <v>0</v>
      </c>
      <c r="H9777" s="55">
        <v>0</v>
      </c>
      <c r="I9777" s="55">
        <v>6216449.0247086482</v>
      </c>
      <c r="J9777" s="55">
        <v>0</v>
      </c>
      <c r="K9777" s="55">
        <v>0</v>
      </c>
      <c r="L9777" s="55">
        <v>0</v>
      </c>
      <c r="M9777" s="56">
        <v>18564870.122843333</v>
      </c>
    </row>
    <row r="9778" spans="1:13" x14ac:dyDescent="0.4">
      <c r="A9778" s="51"/>
      <c r="B9778" s="52">
        <v>9760</v>
      </c>
      <c r="C9778" s="52">
        <v>0</v>
      </c>
      <c r="D9778" s="52">
        <v>0</v>
      </c>
      <c r="E9778" s="52">
        <v>185530969.8599478</v>
      </c>
      <c r="F9778" s="52">
        <v>0</v>
      </c>
      <c r="G9778" s="52">
        <v>0</v>
      </c>
      <c r="H9778" s="52">
        <v>0</v>
      </c>
      <c r="I9778" s="52">
        <v>7832812.5115714269</v>
      </c>
      <c r="J9778" s="52">
        <v>0</v>
      </c>
      <c r="K9778" s="52">
        <v>0</v>
      </c>
      <c r="L9778" s="52">
        <v>0</v>
      </c>
      <c r="M9778" s="53">
        <v>193363782.37151924</v>
      </c>
    </row>
    <row r="9779" spans="1:13" x14ac:dyDescent="0.4">
      <c r="A9779" s="54"/>
      <c r="B9779" s="55">
        <v>9761</v>
      </c>
      <c r="C9779" s="55">
        <v>0</v>
      </c>
      <c r="D9779" s="55">
        <v>0</v>
      </c>
      <c r="E9779" s="55">
        <v>0</v>
      </c>
      <c r="F9779" s="55">
        <v>0</v>
      </c>
      <c r="G9779" s="55">
        <v>0</v>
      </c>
      <c r="H9779" s="55">
        <v>0</v>
      </c>
      <c r="I9779" s="55">
        <v>0</v>
      </c>
      <c r="J9779" s="55">
        <v>0</v>
      </c>
      <c r="K9779" s="55">
        <v>9043784.0017221346</v>
      </c>
      <c r="L9779" s="55">
        <v>0</v>
      </c>
      <c r="M9779" s="56">
        <v>9043784.0017221346</v>
      </c>
    </row>
    <row r="9780" spans="1:13" x14ac:dyDescent="0.4">
      <c r="A9780" s="51"/>
      <c r="B9780" s="52">
        <v>9762</v>
      </c>
      <c r="C9780" s="52">
        <v>0</v>
      </c>
      <c r="D9780" s="52">
        <v>0</v>
      </c>
      <c r="E9780" s="52">
        <v>0</v>
      </c>
      <c r="F9780" s="52">
        <v>0</v>
      </c>
      <c r="G9780" s="52">
        <v>0</v>
      </c>
      <c r="H9780" s="52">
        <v>0</v>
      </c>
      <c r="I9780" s="52">
        <v>0</v>
      </c>
      <c r="J9780" s="52">
        <v>0</v>
      </c>
      <c r="K9780" s="52">
        <v>0</v>
      </c>
      <c r="L9780" s="52">
        <v>0</v>
      </c>
      <c r="M9780" s="53">
        <v>0</v>
      </c>
    </row>
    <row r="9781" spans="1:13" x14ac:dyDescent="0.4">
      <c r="A9781" s="54"/>
      <c r="B9781" s="55">
        <v>9763</v>
      </c>
      <c r="C9781" s="55">
        <v>0</v>
      </c>
      <c r="D9781" s="55">
        <v>0</v>
      </c>
      <c r="E9781" s="55">
        <v>8183530.8065987555</v>
      </c>
      <c r="F9781" s="55">
        <v>0</v>
      </c>
      <c r="G9781" s="55">
        <v>0</v>
      </c>
      <c r="H9781" s="55">
        <v>0</v>
      </c>
      <c r="I9781" s="55">
        <v>0</v>
      </c>
      <c r="J9781" s="55">
        <v>0</v>
      </c>
      <c r="K9781" s="55">
        <v>0</v>
      </c>
      <c r="L9781" s="55">
        <v>0</v>
      </c>
      <c r="M9781" s="56">
        <v>8183530.8065987555</v>
      </c>
    </row>
    <row r="9782" spans="1:13" x14ac:dyDescent="0.4">
      <c r="A9782" s="51"/>
      <c r="B9782" s="52">
        <v>9764</v>
      </c>
      <c r="C9782" s="52">
        <v>0</v>
      </c>
      <c r="D9782" s="52">
        <v>0</v>
      </c>
      <c r="E9782" s="52">
        <v>0</v>
      </c>
      <c r="F9782" s="52">
        <v>0</v>
      </c>
      <c r="G9782" s="52">
        <v>0</v>
      </c>
      <c r="H9782" s="52">
        <v>8177440.7254747041</v>
      </c>
      <c r="I9782" s="52">
        <v>16714088.464212488</v>
      </c>
      <c r="J9782" s="52">
        <v>0</v>
      </c>
      <c r="K9782" s="52">
        <v>0</v>
      </c>
      <c r="L9782" s="52">
        <v>0</v>
      </c>
      <c r="M9782" s="53">
        <v>24891529.189687192</v>
      </c>
    </row>
    <row r="9783" spans="1:13" x14ac:dyDescent="0.4">
      <c r="A9783" s="54"/>
      <c r="B9783" s="55">
        <v>9765</v>
      </c>
      <c r="C9783" s="55">
        <v>5879266.2226202721</v>
      </c>
      <c r="D9783" s="55">
        <v>0</v>
      </c>
      <c r="E9783" s="55">
        <v>0</v>
      </c>
      <c r="F9783" s="55">
        <v>0</v>
      </c>
      <c r="G9783" s="55">
        <v>6198798.9250732549</v>
      </c>
      <c r="H9783" s="55">
        <v>0</v>
      </c>
      <c r="I9783" s="55">
        <v>0</v>
      </c>
      <c r="J9783" s="55">
        <v>17281124.193321574</v>
      </c>
      <c r="K9783" s="55">
        <v>0</v>
      </c>
      <c r="L9783" s="55">
        <v>0</v>
      </c>
      <c r="M9783" s="56">
        <v>19454851.473782036</v>
      </c>
    </row>
    <row r="9784" spans="1:13" x14ac:dyDescent="0.4">
      <c r="A9784" s="51"/>
      <c r="B9784" s="52">
        <v>9766</v>
      </c>
      <c r="C9784" s="52">
        <v>12979887.494085619</v>
      </c>
      <c r="D9784" s="52">
        <v>0</v>
      </c>
      <c r="E9784" s="52">
        <v>0</v>
      </c>
      <c r="F9784" s="52">
        <v>36756514.777589515</v>
      </c>
      <c r="G9784" s="52">
        <v>0</v>
      </c>
      <c r="H9784" s="52">
        <v>0</v>
      </c>
      <c r="I9784" s="52">
        <v>0</v>
      </c>
      <c r="J9784" s="52">
        <v>0</v>
      </c>
      <c r="K9784" s="52">
        <v>0</v>
      </c>
      <c r="L9784" s="52">
        <v>5967597.5750637027</v>
      </c>
      <c r="M9784" s="53">
        <v>55703999.846738838</v>
      </c>
    </row>
    <row r="9785" spans="1:13" x14ac:dyDescent="0.4">
      <c r="A9785" s="54"/>
      <c r="B9785" s="55">
        <v>9767</v>
      </c>
      <c r="C9785" s="55">
        <v>0</v>
      </c>
      <c r="D9785" s="55">
        <v>0</v>
      </c>
      <c r="E9785" s="55">
        <v>0</v>
      </c>
      <c r="F9785" s="55">
        <v>0</v>
      </c>
      <c r="G9785" s="55">
        <v>0</v>
      </c>
      <c r="H9785" s="55">
        <v>0</v>
      </c>
      <c r="I9785" s="55">
        <v>0</v>
      </c>
      <c r="J9785" s="55">
        <v>22378029.350651704</v>
      </c>
      <c r="K9785" s="55">
        <v>0</v>
      </c>
      <c r="L9785" s="55">
        <v>0</v>
      </c>
      <c r="M9785" s="56">
        <v>0</v>
      </c>
    </row>
    <row r="9786" spans="1:13" x14ac:dyDescent="0.4">
      <c r="A9786" s="51"/>
      <c r="B9786" s="52">
        <v>9768</v>
      </c>
      <c r="C9786" s="52">
        <v>0</v>
      </c>
      <c r="D9786" s="52">
        <v>0</v>
      </c>
      <c r="E9786" s="52">
        <v>0</v>
      </c>
      <c r="F9786" s="52">
        <v>0</v>
      </c>
      <c r="G9786" s="52">
        <v>0</v>
      </c>
      <c r="H9786" s="52">
        <v>0</v>
      </c>
      <c r="I9786" s="52">
        <v>8799859.0359588303</v>
      </c>
      <c r="J9786" s="52">
        <v>0</v>
      </c>
      <c r="K9786" s="52">
        <v>0</v>
      </c>
      <c r="L9786" s="52">
        <v>0</v>
      </c>
      <c r="M9786" s="53">
        <v>8799859.0359588303</v>
      </c>
    </row>
    <row r="9787" spans="1:13" x14ac:dyDescent="0.4">
      <c r="A9787" s="54"/>
      <c r="B9787" s="55">
        <v>9769</v>
      </c>
      <c r="C9787" s="55">
        <v>7226179.5301133888</v>
      </c>
      <c r="D9787" s="55">
        <v>0</v>
      </c>
      <c r="E9787" s="55">
        <v>0</v>
      </c>
      <c r="F9787" s="55">
        <v>0</v>
      </c>
      <c r="G9787" s="55">
        <v>0</v>
      </c>
      <c r="H9787" s="55">
        <v>0</v>
      </c>
      <c r="I9787" s="55">
        <v>0</v>
      </c>
      <c r="J9787" s="55">
        <v>0</v>
      </c>
      <c r="K9787" s="55">
        <v>0</v>
      </c>
      <c r="L9787" s="55">
        <v>0</v>
      </c>
      <c r="M9787" s="56">
        <v>7226179.5301133888</v>
      </c>
    </row>
    <row r="9788" spans="1:13" x14ac:dyDescent="0.4">
      <c r="A9788" s="51"/>
      <c r="B9788" s="52">
        <v>9770</v>
      </c>
      <c r="C9788" s="52">
        <v>0</v>
      </c>
      <c r="D9788" s="52">
        <v>0</v>
      </c>
      <c r="E9788" s="52">
        <v>0</v>
      </c>
      <c r="F9788" s="52">
        <v>0</v>
      </c>
      <c r="G9788" s="52">
        <v>0</v>
      </c>
      <c r="H9788" s="52">
        <v>0</v>
      </c>
      <c r="I9788" s="52">
        <v>14508330.203026686</v>
      </c>
      <c r="J9788" s="52">
        <v>0</v>
      </c>
      <c r="K9788" s="52">
        <v>5882835.4151577894</v>
      </c>
      <c r="L9788" s="52">
        <v>0</v>
      </c>
      <c r="M9788" s="53">
        <v>20391165.618184477</v>
      </c>
    </row>
    <row r="9789" spans="1:13" x14ac:dyDescent="0.4">
      <c r="A9789" s="54"/>
      <c r="B9789" s="55">
        <v>9771</v>
      </c>
      <c r="C9789" s="55">
        <v>0</v>
      </c>
      <c r="D9789" s="55">
        <v>0</v>
      </c>
      <c r="E9789" s="55">
        <v>0</v>
      </c>
      <c r="F9789" s="55">
        <v>0</v>
      </c>
      <c r="G9789" s="55">
        <v>0</v>
      </c>
      <c r="H9789" s="55">
        <v>0</v>
      </c>
      <c r="I9789" s="55">
        <v>0</v>
      </c>
      <c r="J9789" s="55">
        <v>0</v>
      </c>
      <c r="K9789" s="55">
        <v>0</v>
      </c>
      <c r="L9789" s="55">
        <v>48454067.479039475</v>
      </c>
      <c r="M9789" s="56">
        <v>48454067.479039475</v>
      </c>
    </row>
    <row r="9790" spans="1:13" x14ac:dyDescent="0.4">
      <c r="A9790" s="51"/>
      <c r="B9790" s="52">
        <v>9772</v>
      </c>
      <c r="C9790" s="52">
        <v>0</v>
      </c>
      <c r="D9790" s="52">
        <v>7075894.0792493643</v>
      </c>
      <c r="E9790" s="52">
        <v>0</v>
      </c>
      <c r="F9790" s="52">
        <v>0</v>
      </c>
      <c r="G9790" s="52">
        <v>0</v>
      </c>
      <c r="H9790" s="52">
        <v>46829149.677417219</v>
      </c>
      <c r="I9790" s="52">
        <v>0</v>
      </c>
      <c r="J9790" s="52">
        <v>0</v>
      </c>
      <c r="K9790" s="52">
        <v>0</v>
      </c>
      <c r="L9790" s="52">
        <v>6830991.4113428416</v>
      </c>
      <c r="M9790" s="53">
        <v>60736035.16800943</v>
      </c>
    </row>
    <row r="9791" spans="1:13" x14ac:dyDescent="0.4">
      <c r="A9791" s="54"/>
      <c r="B9791" s="55">
        <v>9773</v>
      </c>
      <c r="C9791" s="55">
        <v>0</v>
      </c>
      <c r="D9791" s="55">
        <v>0</v>
      </c>
      <c r="E9791" s="55">
        <v>0</v>
      </c>
      <c r="F9791" s="55">
        <v>0</v>
      </c>
      <c r="G9791" s="55">
        <v>0</v>
      </c>
      <c r="H9791" s="55">
        <v>0</v>
      </c>
      <c r="I9791" s="55">
        <v>0</v>
      </c>
      <c r="J9791" s="55">
        <v>0</v>
      </c>
      <c r="K9791" s="55">
        <v>0</v>
      </c>
      <c r="L9791" s="55">
        <v>0</v>
      </c>
      <c r="M9791" s="56">
        <v>0</v>
      </c>
    </row>
    <row r="9792" spans="1:13" x14ac:dyDescent="0.4">
      <c r="A9792" s="51"/>
      <c r="B9792" s="52">
        <v>9774</v>
      </c>
      <c r="C9792" s="52">
        <v>0</v>
      </c>
      <c r="D9792" s="52">
        <v>0</v>
      </c>
      <c r="E9792" s="52">
        <v>0</v>
      </c>
      <c r="F9792" s="52">
        <v>0</v>
      </c>
      <c r="G9792" s="52">
        <v>0</v>
      </c>
      <c r="H9792" s="52">
        <v>0</v>
      </c>
      <c r="I9792" s="52">
        <v>0</v>
      </c>
      <c r="J9792" s="52">
        <v>0</v>
      </c>
      <c r="K9792" s="52">
        <v>0</v>
      </c>
      <c r="L9792" s="52">
        <v>0</v>
      </c>
      <c r="M9792" s="53">
        <v>0</v>
      </c>
    </row>
    <row r="9793" spans="1:13" x14ac:dyDescent="0.4">
      <c r="A9793" s="54"/>
      <c r="B9793" s="55">
        <v>9775</v>
      </c>
      <c r="C9793" s="55">
        <v>0</v>
      </c>
      <c r="D9793" s="55">
        <v>0</v>
      </c>
      <c r="E9793" s="55">
        <v>0</v>
      </c>
      <c r="F9793" s="55">
        <v>0</v>
      </c>
      <c r="G9793" s="55">
        <v>0</v>
      </c>
      <c r="H9793" s="55">
        <v>0</v>
      </c>
      <c r="I9793" s="55">
        <v>0</v>
      </c>
      <c r="J9793" s="55">
        <v>0</v>
      </c>
      <c r="K9793" s="55">
        <v>0</v>
      </c>
      <c r="L9793" s="55">
        <v>0</v>
      </c>
      <c r="M9793" s="56">
        <v>0</v>
      </c>
    </row>
    <row r="9794" spans="1:13" x14ac:dyDescent="0.4">
      <c r="A9794" s="51"/>
      <c r="B9794" s="52">
        <v>9776</v>
      </c>
      <c r="C9794" s="52">
        <v>6267372.6635094509</v>
      </c>
      <c r="D9794" s="52">
        <v>0</v>
      </c>
      <c r="E9794" s="52">
        <v>7334993.8044110397</v>
      </c>
      <c r="F9794" s="52">
        <v>0</v>
      </c>
      <c r="G9794" s="52">
        <v>0</v>
      </c>
      <c r="H9794" s="52">
        <v>0</v>
      </c>
      <c r="I9794" s="52">
        <v>0</v>
      </c>
      <c r="J9794" s="52">
        <v>17723196.36255978</v>
      </c>
      <c r="K9794" s="52">
        <v>0</v>
      </c>
      <c r="L9794" s="52">
        <v>0</v>
      </c>
      <c r="M9794" s="53">
        <v>13602366.467920491</v>
      </c>
    </row>
    <row r="9795" spans="1:13" x14ac:dyDescent="0.4">
      <c r="A9795" s="54"/>
      <c r="B9795" s="55">
        <v>9777</v>
      </c>
      <c r="C9795" s="55">
        <v>0</v>
      </c>
      <c r="D9795" s="55">
        <v>0</v>
      </c>
      <c r="E9795" s="55">
        <v>0</v>
      </c>
      <c r="F9795" s="55">
        <v>0</v>
      </c>
      <c r="G9795" s="55">
        <v>0</v>
      </c>
      <c r="H9795" s="55">
        <v>0</v>
      </c>
      <c r="I9795" s="55">
        <v>0</v>
      </c>
      <c r="J9795" s="55">
        <v>0</v>
      </c>
      <c r="K9795" s="55">
        <v>0</v>
      </c>
      <c r="L9795" s="55">
        <v>0</v>
      </c>
      <c r="M9795" s="56">
        <v>0</v>
      </c>
    </row>
    <row r="9796" spans="1:13" x14ac:dyDescent="0.4">
      <c r="A9796" s="51"/>
      <c r="B9796" s="52">
        <v>9778</v>
      </c>
      <c r="C9796" s="52">
        <v>0</v>
      </c>
      <c r="D9796" s="52">
        <v>0</v>
      </c>
      <c r="E9796" s="52">
        <v>0</v>
      </c>
      <c r="F9796" s="52">
        <v>0</v>
      </c>
      <c r="G9796" s="52">
        <v>0</v>
      </c>
      <c r="H9796" s="52">
        <v>0</v>
      </c>
      <c r="I9796" s="52">
        <v>0</v>
      </c>
      <c r="J9796" s="52">
        <v>0</v>
      </c>
      <c r="K9796" s="52">
        <v>0</v>
      </c>
      <c r="L9796" s="52">
        <v>0</v>
      </c>
      <c r="M9796" s="53">
        <v>0</v>
      </c>
    </row>
    <row r="9797" spans="1:13" x14ac:dyDescent="0.4">
      <c r="A9797" s="54"/>
      <c r="B9797" s="55">
        <v>9779</v>
      </c>
      <c r="C9797" s="55">
        <v>0</v>
      </c>
      <c r="D9797" s="55">
        <v>0</v>
      </c>
      <c r="E9797" s="55">
        <v>0</v>
      </c>
      <c r="F9797" s="55">
        <v>5920743.8568749875</v>
      </c>
      <c r="G9797" s="55">
        <v>0</v>
      </c>
      <c r="H9797" s="55">
        <v>0</v>
      </c>
      <c r="I9797" s="55">
        <v>0</v>
      </c>
      <c r="J9797" s="55">
        <v>0</v>
      </c>
      <c r="K9797" s="55">
        <v>0</v>
      </c>
      <c r="L9797" s="55">
        <v>0</v>
      </c>
      <c r="M9797" s="56">
        <v>5920743.8568749875</v>
      </c>
    </row>
    <row r="9798" spans="1:13" x14ac:dyDescent="0.4">
      <c r="A9798" s="51"/>
      <c r="B9798" s="52">
        <v>9780</v>
      </c>
      <c r="C9798" s="52">
        <v>17946486.833569873</v>
      </c>
      <c r="D9798" s="52">
        <v>0</v>
      </c>
      <c r="E9798" s="52">
        <v>0</v>
      </c>
      <c r="F9798" s="52">
        <v>0</v>
      </c>
      <c r="G9798" s="52">
        <v>0</v>
      </c>
      <c r="H9798" s="52">
        <v>0</v>
      </c>
      <c r="I9798" s="52">
        <v>0</v>
      </c>
      <c r="J9798" s="52">
        <v>5810865.3879987318</v>
      </c>
      <c r="K9798" s="52">
        <v>8564985.6462177895</v>
      </c>
      <c r="L9798" s="52">
        <v>0</v>
      </c>
      <c r="M9798" s="53">
        <v>26511472.479787663</v>
      </c>
    </row>
    <row r="9799" spans="1:13" x14ac:dyDescent="0.4">
      <c r="A9799" s="54"/>
      <c r="B9799" s="55">
        <v>9781</v>
      </c>
      <c r="C9799" s="55">
        <v>0</v>
      </c>
      <c r="D9799" s="55">
        <v>0</v>
      </c>
      <c r="E9799" s="55">
        <v>0</v>
      </c>
      <c r="F9799" s="55">
        <v>0</v>
      </c>
      <c r="G9799" s="55">
        <v>0</v>
      </c>
      <c r="H9799" s="55">
        <v>0</v>
      </c>
      <c r="I9799" s="55">
        <v>0</v>
      </c>
      <c r="J9799" s="55">
        <v>0</v>
      </c>
      <c r="K9799" s="55">
        <v>0</v>
      </c>
      <c r="L9799" s="55">
        <v>0</v>
      </c>
      <c r="M9799" s="56">
        <v>0</v>
      </c>
    </row>
    <row r="9800" spans="1:13" x14ac:dyDescent="0.4">
      <c r="A9800" s="51"/>
      <c r="B9800" s="52">
        <v>9782</v>
      </c>
      <c r="C9800" s="52">
        <v>0</v>
      </c>
      <c r="D9800" s="52">
        <v>7988400.5531930719</v>
      </c>
      <c r="E9800" s="52">
        <v>0</v>
      </c>
      <c r="F9800" s="52">
        <v>0</v>
      </c>
      <c r="G9800" s="52">
        <v>0</v>
      </c>
      <c r="H9800" s="52">
        <v>0</v>
      </c>
      <c r="I9800" s="52">
        <v>0</v>
      </c>
      <c r="J9800" s="52">
        <v>0</v>
      </c>
      <c r="K9800" s="52">
        <v>0</v>
      </c>
      <c r="L9800" s="52">
        <v>0</v>
      </c>
      <c r="M9800" s="53">
        <v>7988400.5531930719</v>
      </c>
    </row>
    <row r="9801" spans="1:13" x14ac:dyDescent="0.4">
      <c r="A9801" s="54"/>
      <c r="B9801" s="55">
        <v>9783</v>
      </c>
      <c r="C9801" s="55">
        <v>0</v>
      </c>
      <c r="D9801" s="55">
        <v>0</v>
      </c>
      <c r="E9801" s="55">
        <v>0</v>
      </c>
      <c r="F9801" s="55">
        <v>0</v>
      </c>
      <c r="G9801" s="55">
        <v>0</v>
      </c>
      <c r="H9801" s="55">
        <v>0</v>
      </c>
      <c r="I9801" s="55">
        <v>0</v>
      </c>
      <c r="J9801" s="55">
        <v>0</v>
      </c>
      <c r="K9801" s="55">
        <v>0</v>
      </c>
      <c r="L9801" s="55">
        <v>0</v>
      </c>
      <c r="M9801" s="56">
        <v>6463709.5101064611</v>
      </c>
    </row>
    <row r="9802" spans="1:13" x14ac:dyDescent="0.4">
      <c r="A9802" s="51"/>
      <c r="B9802" s="52">
        <v>9784</v>
      </c>
      <c r="C9802" s="52">
        <v>0</v>
      </c>
      <c r="D9802" s="52">
        <v>0</v>
      </c>
      <c r="E9802" s="52">
        <v>17977624.460702211</v>
      </c>
      <c r="F9802" s="52">
        <v>0</v>
      </c>
      <c r="G9802" s="52">
        <v>0</v>
      </c>
      <c r="H9802" s="52">
        <v>11652503.520106409</v>
      </c>
      <c r="I9802" s="52">
        <v>5748295.6820959123</v>
      </c>
      <c r="J9802" s="52">
        <v>0</v>
      </c>
      <c r="K9802" s="52">
        <v>6785422.8233217672</v>
      </c>
      <c r="L9802" s="52">
        <v>0</v>
      </c>
      <c r="M9802" s="53">
        <v>42163846.486226298</v>
      </c>
    </row>
    <row r="9803" spans="1:13" x14ac:dyDescent="0.4">
      <c r="A9803" s="54"/>
      <c r="B9803" s="55">
        <v>9785</v>
      </c>
      <c r="C9803" s="55">
        <v>0</v>
      </c>
      <c r="D9803" s="55">
        <v>0</v>
      </c>
      <c r="E9803" s="55">
        <v>0</v>
      </c>
      <c r="F9803" s="55">
        <v>0</v>
      </c>
      <c r="G9803" s="55">
        <v>0</v>
      </c>
      <c r="H9803" s="55">
        <v>0</v>
      </c>
      <c r="I9803" s="55">
        <v>6703196.3559530536</v>
      </c>
      <c r="J9803" s="55">
        <v>0</v>
      </c>
      <c r="K9803" s="55">
        <v>0</v>
      </c>
      <c r="L9803" s="55">
        <v>0</v>
      </c>
      <c r="M9803" s="56">
        <v>6703196.3559530536</v>
      </c>
    </row>
    <row r="9804" spans="1:13" x14ac:dyDescent="0.4">
      <c r="A9804" s="51"/>
      <c r="B9804" s="52">
        <v>9786</v>
      </c>
      <c r="C9804" s="52">
        <v>0</v>
      </c>
      <c r="D9804" s="52">
        <v>10939246.459315231</v>
      </c>
      <c r="E9804" s="52">
        <v>0</v>
      </c>
      <c r="F9804" s="52">
        <v>0</v>
      </c>
      <c r="G9804" s="52">
        <v>0</v>
      </c>
      <c r="H9804" s="52">
        <v>0</v>
      </c>
      <c r="I9804" s="52">
        <v>0</v>
      </c>
      <c r="J9804" s="52">
        <v>0</v>
      </c>
      <c r="K9804" s="52">
        <v>0</v>
      </c>
      <c r="L9804" s="52">
        <v>16293569.499332102</v>
      </c>
      <c r="M9804" s="53">
        <v>27232815.958647333</v>
      </c>
    </row>
    <row r="9805" spans="1:13" x14ac:dyDescent="0.4">
      <c r="A9805" s="54"/>
      <c r="B9805" s="55">
        <v>9787</v>
      </c>
      <c r="C9805" s="55">
        <v>0</v>
      </c>
      <c r="D9805" s="55">
        <v>0</v>
      </c>
      <c r="E9805" s="55">
        <v>0</v>
      </c>
      <c r="F9805" s="55">
        <v>0</v>
      </c>
      <c r="G9805" s="55">
        <v>9715605.6579662282</v>
      </c>
      <c r="H9805" s="55">
        <v>0</v>
      </c>
      <c r="I9805" s="55">
        <v>0</v>
      </c>
      <c r="J9805" s="55">
        <v>0</v>
      </c>
      <c r="K9805" s="55">
        <v>0</v>
      </c>
      <c r="L9805" s="55">
        <v>0</v>
      </c>
      <c r="M9805" s="56">
        <v>9715605.6579662282</v>
      </c>
    </row>
    <row r="9806" spans="1:13" x14ac:dyDescent="0.4">
      <c r="A9806" s="51"/>
      <c r="B9806" s="52">
        <v>9788</v>
      </c>
      <c r="C9806" s="52">
        <v>0</v>
      </c>
      <c r="D9806" s="52">
        <v>0</v>
      </c>
      <c r="E9806" s="52">
        <v>0</v>
      </c>
      <c r="F9806" s="52">
        <v>0</v>
      </c>
      <c r="G9806" s="52">
        <v>0</v>
      </c>
      <c r="H9806" s="52">
        <v>0</v>
      </c>
      <c r="I9806" s="52">
        <v>0</v>
      </c>
      <c r="J9806" s="52">
        <v>0</v>
      </c>
      <c r="K9806" s="52">
        <v>0</v>
      </c>
      <c r="L9806" s="52">
        <v>0</v>
      </c>
      <c r="M9806" s="53">
        <v>0</v>
      </c>
    </row>
    <row r="9807" spans="1:13" x14ac:dyDescent="0.4">
      <c r="A9807" s="54"/>
      <c r="B9807" s="55">
        <v>9789</v>
      </c>
      <c r="C9807" s="55">
        <v>0</v>
      </c>
      <c r="D9807" s="55">
        <v>0</v>
      </c>
      <c r="E9807" s="55">
        <v>0</v>
      </c>
      <c r="F9807" s="55">
        <v>0</v>
      </c>
      <c r="G9807" s="55">
        <v>32651541.656284679</v>
      </c>
      <c r="H9807" s="55">
        <v>62032895.072979853</v>
      </c>
      <c r="I9807" s="55">
        <v>0</v>
      </c>
      <c r="J9807" s="55">
        <v>0</v>
      </c>
      <c r="K9807" s="55">
        <v>0</v>
      </c>
      <c r="L9807" s="55">
        <v>0</v>
      </c>
      <c r="M9807" s="56">
        <v>94684436.729264528</v>
      </c>
    </row>
    <row r="9808" spans="1:13" x14ac:dyDescent="0.4">
      <c r="A9808" s="51"/>
      <c r="B9808" s="52">
        <v>9790</v>
      </c>
      <c r="C9808" s="52">
        <v>0</v>
      </c>
      <c r="D9808" s="52">
        <v>0</v>
      </c>
      <c r="E9808" s="52">
        <v>0</v>
      </c>
      <c r="F9808" s="52">
        <v>0</v>
      </c>
      <c r="G9808" s="52">
        <v>0</v>
      </c>
      <c r="H9808" s="52">
        <v>0</v>
      </c>
      <c r="I9808" s="52">
        <v>0</v>
      </c>
      <c r="J9808" s="52">
        <v>0</v>
      </c>
      <c r="K9808" s="52">
        <v>0</v>
      </c>
      <c r="L9808" s="52">
        <v>0</v>
      </c>
      <c r="M9808" s="53">
        <v>0</v>
      </c>
    </row>
    <row r="9809" spans="1:13" x14ac:dyDescent="0.4">
      <c r="A9809" s="54"/>
      <c r="B9809" s="55">
        <v>9791</v>
      </c>
      <c r="C9809" s="55">
        <v>0</v>
      </c>
      <c r="D9809" s="55">
        <v>0</v>
      </c>
      <c r="E9809" s="55">
        <v>0</v>
      </c>
      <c r="F9809" s="55">
        <v>0</v>
      </c>
      <c r="G9809" s="55">
        <v>6104669.4278839156</v>
      </c>
      <c r="H9809" s="55">
        <v>0</v>
      </c>
      <c r="I9809" s="55">
        <v>0</v>
      </c>
      <c r="J9809" s="55">
        <v>0</v>
      </c>
      <c r="K9809" s="55">
        <v>0</v>
      </c>
      <c r="L9809" s="55">
        <v>0</v>
      </c>
      <c r="M9809" s="56">
        <v>11881027.147370886</v>
      </c>
    </row>
    <row r="9810" spans="1:13" x14ac:dyDescent="0.4">
      <c r="A9810" s="51"/>
      <c r="B9810" s="52">
        <v>9792</v>
      </c>
      <c r="C9810" s="52">
        <v>0</v>
      </c>
      <c r="D9810" s="52">
        <v>0</v>
      </c>
      <c r="E9810" s="52">
        <v>0</v>
      </c>
      <c r="F9810" s="52">
        <v>0</v>
      </c>
      <c r="G9810" s="52">
        <v>9870000.1771780364</v>
      </c>
      <c r="H9810" s="52">
        <v>0</v>
      </c>
      <c r="I9810" s="52">
        <v>0</v>
      </c>
      <c r="J9810" s="52">
        <v>0</v>
      </c>
      <c r="K9810" s="52">
        <v>0</v>
      </c>
      <c r="L9810" s="52">
        <v>0</v>
      </c>
      <c r="M9810" s="53">
        <v>9870000.1771780364</v>
      </c>
    </row>
    <row r="9811" spans="1:13" x14ac:dyDescent="0.4">
      <c r="A9811" s="54"/>
      <c r="B9811" s="55">
        <v>9793</v>
      </c>
      <c r="C9811" s="55">
        <v>0</v>
      </c>
      <c r="D9811" s="55">
        <v>0</v>
      </c>
      <c r="E9811" s="55">
        <v>0</v>
      </c>
      <c r="F9811" s="55">
        <v>0</v>
      </c>
      <c r="G9811" s="55">
        <v>0</v>
      </c>
      <c r="H9811" s="55">
        <v>0</v>
      </c>
      <c r="I9811" s="55">
        <v>0</v>
      </c>
      <c r="J9811" s="55">
        <v>0</v>
      </c>
      <c r="K9811" s="55">
        <v>0</v>
      </c>
      <c r="L9811" s="55">
        <v>0</v>
      </c>
      <c r="M9811" s="56">
        <v>0</v>
      </c>
    </row>
    <row r="9812" spans="1:13" x14ac:dyDescent="0.4">
      <c r="A9812" s="51"/>
      <c r="B9812" s="52">
        <v>9794</v>
      </c>
      <c r="C9812" s="52">
        <v>0</v>
      </c>
      <c r="D9812" s="52">
        <v>0</v>
      </c>
      <c r="E9812" s="52">
        <v>0</v>
      </c>
      <c r="F9812" s="52">
        <v>0</v>
      </c>
      <c r="G9812" s="52">
        <v>0</v>
      </c>
      <c r="H9812" s="52">
        <v>0</v>
      </c>
      <c r="I9812" s="52">
        <v>0</v>
      </c>
      <c r="J9812" s="52">
        <v>0</v>
      </c>
      <c r="K9812" s="52">
        <v>8873699.3195028305</v>
      </c>
      <c r="L9812" s="52">
        <v>0</v>
      </c>
      <c r="M9812" s="53">
        <v>8873699.3195028305</v>
      </c>
    </row>
    <row r="9813" spans="1:13" x14ac:dyDescent="0.4">
      <c r="A9813" s="54"/>
      <c r="B9813" s="55">
        <v>9795</v>
      </c>
      <c r="C9813" s="55">
        <v>11903442.448425325</v>
      </c>
      <c r="D9813" s="55">
        <v>0</v>
      </c>
      <c r="E9813" s="55">
        <v>0</v>
      </c>
      <c r="F9813" s="55">
        <v>0</v>
      </c>
      <c r="G9813" s="55">
        <v>45615145.81650725</v>
      </c>
      <c r="H9813" s="55">
        <v>0</v>
      </c>
      <c r="I9813" s="55">
        <v>0</v>
      </c>
      <c r="J9813" s="55">
        <v>0</v>
      </c>
      <c r="K9813" s="55">
        <v>0</v>
      </c>
      <c r="L9813" s="55">
        <v>13723811.632034129</v>
      </c>
      <c r="M9813" s="56">
        <v>71242399.896966696</v>
      </c>
    </row>
    <row r="9814" spans="1:13" x14ac:dyDescent="0.4">
      <c r="A9814" s="51"/>
      <c r="B9814" s="52">
        <v>9796</v>
      </c>
      <c r="C9814" s="52">
        <v>0</v>
      </c>
      <c r="D9814" s="52">
        <v>0</v>
      </c>
      <c r="E9814" s="52">
        <v>0</v>
      </c>
      <c r="F9814" s="52">
        <v>14701913.921578581</v>
      </c>
      <c r="G9814" s="52">
        <v>0</v>
      </c>
      <c r="H9814" s="52">
        <v>23137839.852870829</v>
      </c>
      <c r="I9814" s="52">
        <v>0</v>
      </c>
      <c r="J9814" s="52">
        <v>0</v>
      </c>
      <c r="K9814" s="52">
        <v>0</v>
      </c>
      <c r="L9814" s="52">
        <v>0</v>
      </c>
      <c r="M9814" s="53">
        <v>37839753.774449408</v>
      </c>
    </row>
    <row r="9815" spans="1:13" x14ac:dyDescent="0.4">
      <c r="A9815" s="54"/>
      <c r="B9815" s="55">
        <v>9797</v>
      </c>
      <c r="C9815" s="55">
        <v>0</v>
      </c>
      <c r="D9815" s="55">
        <v>0</v>
      </c>
      <c r="E9815" s="55">
        <v>0</v>
      </c>
      <c r="F9815" s="55">
        <v>8063494.1831703195</v>
      </c>
      <c r="G9815" s="55">
        <v>0</v>
      </c>
      <c r="H9815" s="55">
        <v>0</v>
      </c>
      <c r="I9815" s="55">
        <v>0</v>
      </c>
      <c r="J9815" s="55">
        <v>0</v>
      </c>
      <c r="K9815" s="55">
        <v>0</v>
      </c>
      <c r="L9815" s="55">
        <v>0</v>
      </c>
      <c r="M9815" s="56">
        <v>8063494.1831703195</v>
      </c>
    </row>
    <row r="9816" spans="1:13" x14ac:dyDescent="0.4">
      <c r="A9816" s="51"/>
      <c r="B9816" s="52">
        <v>9798</v>
      </c>
      <c r="C9816" s="52">
        <v>0</v>
      </c>
      <c r="D9816" s="52">
        <v>0</v>
      </c>
      <c r="E9816" s="52">
        <v>0</v>
      </c>
      <c r="F9816" s="52">
        <v>0</v>
      </c>
      <c r="G9816" s="52">
        <v>0</v>
      </c>
      <c r="H9816" s="52">
        <v>0</v>
      </c>
      <c r="I9816" s="52">
        <v>0</v>
      </c>
      <c r="J9816" s="52">
        <v>0</v>
      </c>
      <c r="K9816" s="52">
        <v>0</v>
      </c>
      <c r="L9816" s="52">
        <v>0</v>
      </c>
      <c r="M9816" s="53">
        <v>5776588.5375357093</v>
      </c>
    </row>
    <row r="9817" spans="1:13" x14ac:dyDescent="0.4">
      <c r="A9817" s="54"/>
      <c r="B9817" s="55">
        <v>9799</v>
      </c>
      <c r="C9817" s="55">
        <v>0</v>
      </c>
      <c r="D9817" s="55">
        <v>0</v>
      </c>
      <c r="E9817" s="55">
        <v>0</v>
      </c>
      <c r="F9817" s="55">
        <v>0</v>
      </c>
      <c r="G9817" s="55">
        <v>0</v>
      </c>
      <c r="H9817" s="55">
        <v>113175307.27185048</v>
      </c>
      <c r="I9817" s="55">
        <v>0</v>
      </c>
      <c r="J9817" s="55">
        <v>0</v>
      </c>
      <c r="K9817" s="55">
        <v>0</v>
      </c>
      <c r="L9817" s="55">
        <v>0</v>
      </c>
      <c r="M9817" s="56">
        <v>113175307.27185048</v>
      </c>
    </row>
    <row r="9818" spans="1:13" x14ac:dyDescent="0.4">
      <c r="A9818" s="51"/>
      <c r="B9818" s="52">
        <v>9800</v>
      </c>
      <c r="C9818" s="52">
        <v>7653999.8757871091</v>
      </c>
      <c r="D9818" s="52">
        <v>0</v>
      </c>
      <c r="E9818" s="52">
        <v>0</v>
      </c>
      <c r="F9818" s="52">
        <v>0</v>
      </c>
      <c r="G9818" s="52">
        <v>0</v>
      </c>
      <c r="H9818" s="52">
        <v>0</v>
      </c>
      <c r="I9818" s="52">
        <v>0</v>
      </c>
      <c r="J9818" s="52">
        <v>0</v>
      </c>
      <c r="K9818" s="52">
        <v>0</v>
      </c>
      <c r="L9818" s="52">
        <v>0</v>
      </c>
      <c r="M9818" s="53">
        <v>7653999.8757871091</v>
      </c>
    </row>
    <row r="9819" spans="1:13" x14ac:dyDescent="0.4">
      <c r="A9819" s="54"/>
      <c r="B9819" s="55">
        <v>9801</v>
      </c>
      <c r="C9819" s="55">
        <v>0</v>
      </c>
      <c r="D9819" s="55">
        <v>0</v>
      </c>
      <c r="E9819" s="55">
        <v>0</v>
      </c>
      <c r="F9819" s="55">
        <v>0</v>
      </c>
      <c r="G9819" s="55">
        <v>0</v>
      </c>
      <c r="H9819" s="55">
        <v>0</v>
      </c>
      <c r="I9819" s="55">
        <v>0</v>
      </c>
      <c r="J9819" s="55">
        <v>0</v>
      </c>
      <c r="K9819" s="55">
        <v>0</v>
      </c>
      <c r="L9819" s="55">
        <v>0</v>
      </c>
      <c r="M9819" s="56">
        <v>0</v>
      </c>
    </row>
    <row r="9820" spans="1:13" x14ac:dyDescent="0.4">
      <c r="A9820" s="51"/>
      <c r="B9820" s="52">
        <v>9802</v>
      </c>
      <c r="C9820" s="52">
        <v>0</v>
      </c>
      <c r="D9820" s="52">
        <v>0</v>
      </c>
      <c r="E9820" s="52">
        <v>0</v>
      </c>
      <c r="F9820" s="52">
        <v>0</v>
      </c>
      <c r="G9820" s="52">
        <v>163616469.43961734</v>
      </c>
      <c r="H9820" s="52">
        <v>0</v>
      </c>
      <c r="I9820" s="52">
        <v>0</v>
      </c>
      <c r="J9820" s="52">
        <v>0</v>
      </c>
      <c r="K9820" s="52">
        <v>12818930.790883783</v>
      </c>
      <c r="L9820" s="52">
        <v>0</v>
      </c>
      <c r="M9820" s="53">
        <v>176435400.23050112</v>
      </c>
    </row>
    <row r="9821" spans="1:13" x14ac:dyDescent="0.4">
      <c r="A9821" s="54"/>
      <c r="B9821" s="55">
        <v>9803</v>
      </c>
      <c r="C9821" s="55">
        <v>0</v>
      </c>
      <c r="D9821" s="55">
        <v>0</v>
      </c>
      <c r="E9821" s="55">
        <v>0</v>
      </c>
      <c r="F9821" s="55">
        <v>0</v>
      </c>
      <c r="G9821" s="55">
        <v>0</v>
      </c>
      <c r="H9821" s="55">
        <v>0</v>
      </c>
      <c r="I9821" s="55">
        <v>0</v>
      </c>
      <c r="J9821" s="55">
        <v>0</v>
      </c>
      <c r="K9821" s="55">
        <v>0</v>
      </c>
      <c r="L9821" s="55">
        <v>0</v>
      </c>
      <c r="M9821" s="56">
        <v>9716776.9548111577</v>
      </c>
    </row>
    <row r="9822" spans="1:13" x14ac:dyDescent="0.4">
      <c r="A9822" s="51"/>
      <c r="B9822" s="52">
        <v>9804</v>
      </c>
      <c r="C9822" s="52">
        <v>0</v>
      </c>
      <c r="D9822" s="52">
        <v>0</v>
      </c>
      <c r="E9822" s="52">
        <v>17338351.085798346</v>
      </c>
      <c r="F9822" s="52">
        <v>0</v>
      </c>
      <c r="G9822" s="52">
        <v>0</v>
      </c>
      <c r="H9822" s="52">
        <v>0</v>
      </c>
      <c r="I9822" s="52">
        <v>0</v>
      </c>
      <c r="J9822" s="52">
        <v>0</v>
      </c>
      <c r="K9822" s="52">
        <v>0</v>
      </c>
      <c r="L9822" s="52">
        <v>0</v>
      </c>
      <c r="M9822" s="53">
        <v>17338351.085798346</v>
      </c>
    </row>
    <row r="9823" spans="1:13" x14ac:dyDescent="0.4">
      <c r="A9823" s="54"/>
      <c r="B9823" s="55">
        <v>9805</v>
      </c>
      <c r="C9823" s="55">
        <v>0</v>
      </c>
      <c r="D9823" s="55">
        <v>0</v>
      </c>
      <c r="E9823" s="55">
        <v>0</v>
      </c>
      <c r="F9823" s="55">
        <v>0</v>
      </c>
      <c r="G9823" s="55">
        <v>0</v>
      </c>
      <c r="H9823" s="55">
        <v>0</v>
      </c>
      <c r="I9823" s="55">
        <v>0</v>
      </c>
      <c r="J9823" s="55">
        <v>6512121.4027824411</v>
      </c>
      <c r="K9823" s="55">
        <v>15353294.013360957</v>
      </c>
      <c r="L9823" s="55">
        <v>0</v>
      </c>
      <c r="M9823" s="56">
        <v>15353294.013360957</v>
      </c>
    </row>
    <row r="9824" spans="1:13" x14ac:dyDescent="0.4">
      <c r="A9824" s="51"/>
      <c r="B9824" s="52">
        <v>9806</v>
      </c>
      <c r="C9824" s="52">
        <v>0</v>
      </c>
      <c r="D9824" s="52">
        <v>0</v>
      </c>
      <c r="E9824" s="52">
        <v>0</v>
      </c>
      <c r="F9824" s="52">
        <v>0</v>
      </c>
      <c r="G9824" s="52">
        <v>0</v>
      </c>
      <c r="H9824" s="52">
        <v>5798421.023865968</v>
      </c>
      <c r="I9824" s="52">
        <v>0</v>
      </c>
      <c r="J9824" s="52">
        <v>0</v>
      </c>
      <c r="K9824" s="52">
        <v>5802089.4089895943</v>
      </c>
      <c r="L9824" s="52">
        <v>11206934.792093867</v>
      </c>
      <c r="M9824" s="53">
        <v>22807445.224949427</v>
      </c>
    </row>
    <row r="9825" spans="1:13" x14ac:dyDescent="0.4">
      <c r="A9825" s="54"/>
      <c r="B9825" s="55">
        <v>9807</v>
      </c>
      <c r="C9825" s="55">
        <v>0</v>
      </c>
      <c r="D9825" s="55">
        <v>29483191.023955345</v>
      </c>
      <c r="E9825" s="55">
        <v>0</v>
      </c>
      <c r="F9825" s="55">
        <v>6151359.4875750924</v>
      </c>
      <c r="G9825" s="55">
        <v>0</v>
      </c>
      <c r="H9825" s="55">
        <v>0</v>
      </c>
      <c r="I9825" s="55">
        <v>0</v>
      </c>
      <c r="J9825" s="55">
        <v>0</v>
      </c>
      <c r="K9825" s="55">
        <v>0</v>
      </c>
      <c r="L9825" s="55">
        <v>0</v>
      </c>
      <c r="M9825" s="56">
        <v>35634550.511530437</v>
      </c>
    </row>
    <row r="9826" spans="1:13" x14ac:dyDescent="0.4">
      <c r="A9826" s="51"/>
      <c r="B9826" s="52">
        <v>9808</v>
      </c>
      <c r="C9826" s="52">
        <v>0</v>
      </c>
      <c r="D9826" s="52">
        <v>0</v>
      </c>
      <c r="E9826" s="52">
        <v>0</v>
      </c>
      <c r="F9826" s="52">
        <v>0</v>
      </c>
      <c r="G9826" s="52">
        <v>93458843.303564921</v>
      </c>
      <c r="H9826" s="52">
        <v>0</v>
      </c>
      <c r="I9826" s="52">
        <v>0</v>
      </c>
      <c r="J9826" s="52">
        <v>0</v>
      </c>
      <c r="K9826" s="52">
        <v>0</v>
      </c>
      <c r="L9826" s="52">
        <v>0</v>
      </c>
      <c r="M9826" s="53">
        <v>93458843.303564921</v>
      </c>
    </row>
    <row r="9827" spans="1:13" x14ac:dyDescent="0.4">
      <c r="A9827" s="54"/>
      <c r="B9827" s="55">
        <v>9809</v>
      </c>
      <c r="C9827" s="55">
        <v>0</v>
      </c>
      <c r="D9827" s="55">
        <v>0</v>
      </c>
      <c r="E9827" s="55">
        <v>0</v>
      </c>
      <c r="F9827" s="55">
        <v>0</v>
      </c>
      <c r="G9827" s="55">
        <v>0</v>
      </c>
      <c r="H9827" s="55">
        <v>0</v>
      </c>
      <c r="I9827" s="55">
        <v>0</v>
      </c>
      <c r="J9827" s="55">
        <v>151239656.89476681</v>
      </c>
      <c r="K9827" s="55">
        <v>0</v>
      </c>
      <c r="L9827" s="55">
        <v>0</v>
      </c>
      <c r="M9827" s="56">
        <v>0</v>
      </c>
    </row>
    <row r="9828" spans="1:13" x14ac:dyDescent="0.4">
      <c r="A9828" s="51"/>
      <c r="B9828" s="52">
        <v>9810</v>
      </c>
      <c r="C9828" s="52">
        <v>0</v>
      </c>
      <c r="D9828" s="52">
        <v>0</v>
      </c>
      <c r="E9828" s="52">
        <v>0</v>
      </c>
      <c r="F9828" s="52">
        <v>54889856.25566797</v>
      </c>
      <c r="G9828" s="52">
        <v>0</v>
      </c>
      <c r="H9828" s="52">
        <v>0</v>
      </c>
      <c r="I9828" s="52">
        <v>0</v>
      </c>
      <c r="J9828" s="52">
        <v>0</v>
      </c>
      <c r="K9828" s="52">
        <v>0</v>
      </c>
      <c r="L9828" s="52">
        <v>8067191.2425395567</v>
      </c>
      <c r="M9828" s="53">
        <v>87481286.705308259</v>
      </c>
    </row>
    <row r="9829" spans="1:13" x14ac:dyDescent="0.4">
      <c r="A9829" s="54"/>
      <c r="B9829" s="55">
        <v>9811</v>
      </c>
      <c r="C9829" s="55">
        <v>0</v>
      </c>
      <c r="D9829" s="55">
        <v>17424875.015899248</v>
      </c>
      <c r="E9829" s="55">
        <v>0</v>
      </c>
      <c r="F9829" s="55">
        <v>0</v>
      </c>
      <c r="G9829" s="55">
        <v>0</v>
      </c>
      <c r="H9829" s="55">
        <v>0</v>
      </c>
      <c r="I9829" s="55">
        <v>0</v>
      </c>
      <c r="J9829" s="55">
        <v>0</v>
      </c>
      <c r="K9829" s="55">
        <v>240253281.03476971</v>
      </c>
      <c r="L9829" s="55">
        <v>0</v>
      </c>
      <c r="M9829" s="56">
        <v>257678156.05066895</v>
      </c>
    </row>
    <row r="9830" spans="1:13" x14ac:dyDescent="0.4">
      <c r="A9830" s="51"/>
      <c r="B9830" s="52">
        <v>9812</v>
      </c>
      <c r="C9830" s="52">
        <v>0</v>
      </c>
      <c r="D9830" s="52">
        <v>0</v>
      </c>
      <c r="E9830" s="52">
        <v>0</v>
      </c>
      <c r="F9830" s="52">
        <v>50196412.025777787</v>
      </c>
      <c r="G9830" s="52">
        <v>0</v>
      </c>
      <c r="H9830" s="52">
        <v>0</v>
      </c>
      <c r="I9830" s="52">
        <v>8064651.507484979</v>
      </c>
      <c r="J9830" s="52">
        <v>0</v>
      </c>
      <c r="K9830" s="52">
        <v>0</v>
      </c>
      <c r="L9830" s="52">
        <v>0</v>
      </c>
      <c r="M9830" s="53">
        <v>58261063.533262767</v>
      </c>
    </row>
    <row r="9831" spans="1:13" x14ac:dyDescent="0.4">
      <c r="A9831" s="54"/>
      <c r="B9831" s="55">
        <v>9813</v>
      </c>
      <c r="C9831" s="55">
        <v>0</v>
      </c>
      <c r="D9831" s="55">
        <v>0</v>
      </c>
      <c r="E9831" s="55">
        <v>0</v>
      </c>
      <c r="F9831" s="55">
        <v>0</v>
      </c>
      <c r="G9831" s="55">
        <v>0</v>
      </c>
      <c r="H9831" s="55">
        <v>0</v>
      </c>
      <c r="I9831" s="55">
        <v>0</v>
      </c>
      <c r="J9831" s="55">
        <v>0</v>
      </c>
      <c r="K9831" s="55">
        <v>181698729.09264141</v>
      </c>
      <c r="L9831" s="55">
        <v>0</v>
      </c>
      <c r="M9831" s="56">
        <v>181698729.09264141</v>
      </c>
    </row>
    <row r="9832" spans="1:13" x14ac:dyDescent="0.4">
      <c r="A9832" s="51"/>
      <c r="B9832" s="52">
        <v>9814</v>
      </c>
      <c r="C9832" s="52">
        <v>0</v>
      </c>
      <c r="D9832" s="52">
        <v>0</v>
      </c>
      <c r="E9832" s="52">
        <v>0</v>
      </c>
      <c r="F9832" s="52">
        <v>0</v>
      </c>
      <c r="G9832" s="52">
        <v>0</v>
      </c>
      <c r="H9832" s="52">
        <v>6409772.1330718519</v>
      </c>
      <c r="I9832" s="52">
        <v>0</v>
      </c>
      <c r="J9832" s="52">
        <v>0</v>
      </c>
      <c r="K9832" s="52">
        <v>0</v>
      </c>
      <c r="L9832" s="52">
        <v>0</v>
      </c>
      <c r="M9832" s="53">
        <v>6409772.1330718519</v>
      </c>
    </row>
    <row r="9833" spans="1:13" x14ac:dyDescent="0.4">
      <c r="A9833" s="54"/>
      <c r="B9833" s="55">
        <v>9815</v>
      </c>
      <c r="C9833" s="55">
        <v>0</v>
      </c>
      <c r="D9833" s="55">
        <v>0</v>
      </c>
      <c r="E9833" s="55">
        <v>0</v>
      </c>
      <c r="F9833" s="55">
        <v>0</v>
      </c>
      <c r="G9833" s="55">
        <v>0</v>
      </c>
      <c r="H9833" s="55">
        <v>0</v>
      </c>
      <c r="I9833" s="55">
        <v>6419367.9222713206</v>
      </c>
      <c r="J9833" s="55">
        <v>0</v>
      </c>
      <c r="K9833" s="55">
        <v>0</v>
      </c>
      <c r="L9833" s="55">
        <v>0</v>
      </c>
      <c r="M9833" s="56">
        <v>6419367.9222713206</v>
      </c>
    </row>
    <row r="9834" spans="1:13" x14ac:dyDescent="0.4">
      <c r="A9834" s="51"/>
      <c r="B9834" s="52">
        <v>9816</v>
      </c>
      <c r="C9834" s="52">
        <v>0</v>
      </c>
      <c r="D9834" s="52">
        <v>0</v>
      </c>
      <c r="E9834" s="52">
        <v>0</v>
      </c>
      <c r="F9834" s="52">
        <v>0</v>
      </c>
      <c r="G9834" s="52">
        <v>0</v>
      </c>
      <c r="H9834" s="52">
        <v>0</v>
      </c>
      <c r="I9834" s="52">
        <v>0</v>
      </c>
      <c r="J9834" s="52">
        <v>0</v>
      </c>
      <c r="K9834" s="52">
        <v>0</v>
      </c>
      <c r="L9834" s="52">
        <v>0</v>
      </c>
      <c r="M9834" s="53">
        <v>0</v>
      </c>
    </row>
    <row r="9835" spans="1:13" x14ac:dyDescent="0.4">
      <c r="A9835" s="54"/>
      <c r="B9835" s="55">
        <v>9817</v>
      </c>
      <c r="C9835" s="55">
        <v>0</v>
      </c>
      <c r="D9835" s="55">
        <v>0</v>
      </c>
      <c r="E9835" s="55">
        <v>13489064.705437962</v>
      </c>
      <c r="F9835" s="55">
        <v>0</v>
      </c>
      <c r="G9835" s="55">
        <v>0</v>
      </c>
      <c r="H9835" s="55">
        <v>0</v>
      </c>
      <c r="I9835" s="55">
        <v>0</v>
      </c>
      <c r="J9835" s="55">
        <v>0</v>
      </c>
      <c r="K9835" s="55">
        <v>0</v>
      </c>
      <c r="L9835" s="55">
        <v>0</v>
      </c>
      <c r="M9835" s="56">
        <v>19456196.429692622</v>
      </c>
    </row>
    <row r="9836" spans="1:13" x14ac:dyDescent="0.4">
      <c r="A9836" s="51"/>
      <c r="B9836" s="52">
        <v>9818</v>
      </c>
      <c r="C9836" s="52">
        <v>0</v>
      </c>
      <c r="D9836" s="52">
        <v>0</v>
      </c>
      <c r="E9836" s="52">
        <v>0</v>
      </c>
      <c r="F9836" s="52">
        <v>0</v>
      </c>
      <c r="G9836" s="52">
        <v>0</v>
      </c>
      <c r="H9836" s="52">
        <v>0</v>
      </c>
      <c r="I9836" s="52">
        <v>0</v>
      </c>
      <c r="J9836" s="52">
        <v>0</v>
      </c>
      <c r="K9836" s="52">
        <v>0</v>
      </c>
      <c r="L9836" s="52">
        <v>0</v>
      </c>
      <c r="M9836" s="53">
        <v>9661524.1552487649</v>
      </c>
    </row>
    <row r="9837" spans="1:13" x14ac:dyDescent="0.4">
      <c r="A9837" s="54"/>
      <c r="B9837" s="55">
        <v>9819</v>
      </c>
      <c r="C9837" s="55">
        <v>0</v>
      </c>
      <c r="D9837" s="55">
        <v>0</v>
      </c>
      <c r="E9837" s="55">
        <v>0</v>
      </c>
      <c r="F9837" s="55">
        <v>0</v>
      </c>
      <c r="G9837" s="55">
        <v>0</v>
      </c>
      <c r="H9837" s="55">
        <v>0</v>
      </c>
      <c r="I9837" s="55">
        <v>0</v>
      </c>
      <c r="J9837" s="55">
        <v>0</v>
      </c>
      <c r="K9837" s="55">
        <v>0</v>
      </c>
      <c r="L9837" s="55">
        <v>0</v>
      </c>
      <c r="M9837" s="56">
        <v>0</v>
      </c>
    </row>
    <row r="9838" spans="1:13" x14ac:dyDescent="0.4">
      <c r="A9838" s="51"/>
      <c r="B9838" s="52">
        <v>9820</v>
      </c>
      <c r="C9838" s="52">
        <v>0</v>
      </c>
      <c r="D9838" s="52">
        <v>0</v>
      </c>
      <c r="E9838" s="52">
        <v>0</v>
      </c>
      <c r="F9838" s="52">
        <v>0</v>
      </c>
      <c r="G9838" s="52">
        <v>0</v>
      </c>
      <c r="H9838" s="52">
        <v>0</v>
      </c>
      <c r="I9838" s="52">
        <v>0</v>
      </c>
      <c r="J9838" s="52">
        <v>0</v>
      </c>
      <c r="K9838" s="52">
        <v>0</v>
      </c>
      <c r="L9838" s="52">
        <v>8031580.9989310671</v>
      </c>
      <c r="M9838" s="53">
        <v>8031580.9989310671</v>
      </c>
    </row>
    <row r="9839" spans="1:13" x14ac:dyDescent="0.4">
      <c r="A9839" s="54"/>
      <c r="B9839" s="55">
        <v>9821</v>
      </c>
      <c r="C9839" s="55">
        <v>0</v>
      </c>
      <c r="D9839" s="55">
        <v>0</v>
      </c>
      <c r="E9839" s="55">
        <v>18530458.377024896</v>
      </c>
      <c r="F9839" s="55">
        <v>0</v>
      </c>
      <c r="G9839" s="55">
        <v>0</v>
      </c>
      <c r="H9839" s="55">
        <v>0</v>
      </c>
      <c r="I9839" s="55">
        <v>0</v>
      </c>
      <c r="J9839" s="55">
        <v>0</v>
      </c>
      <c r="K9839" s="55">
        <v>0</v>
      </c>
      <c r="L9839" s="55">
        <v>8255569.6853337986</v>
      </c>
      <c r="M9839" s="56">
        <v>32729491.157488771</v>
      </c>
    </row>
    <row r="9840" spans="1:13" x14ac:dyDescent="0.4">
      <c r="A9840" s="51"/>
      <c r="B9840" s="52">
        <v>9822</v>
      </c>
      <c r="C9840" s="52">
        <v>7876407.8989412636</v>
      </c>
      <c r="D9840" s="52">
        <v>0</v>
      </c>
      <c r="E9840" s="52">
        <v>0</v>
      </c>
      <c r="F9840" s="52">
        <v>0</v>
      </c>
      <c r="G9840" s="52">
        <v>0</v>
      </c>
      <c r="H9840" s="52">
        <v>0</v>
      </c>
      <c r="I9840" s="52">
        <v>0</v>
      </c>
      <c r="J9840" s="52">
        <v>0</v>
      </c>
      <c r="K9840" s="52">
        <v>124129751.09746587</v>
      </c>
      <c r="L9840" s="52">
        <v>0</v>
      </c>
      <c r="M9840" s="53">
        <v>132006158.99640714</v>
      </c>
    </row>
    <row r="9841" spans="1:13" x14ac:dyDescent="0.4">
      <c r="A9841" s="54"/>
      <c r="B9841" s="55">
        <v>9823</v>
      </c>
      <c r="C9841" s="55">
        <v>0</v>
      </c>
      <c r="D9841" s="55">
        <v>0</v>
      </c>
      <c r="E9841" s="55">
        <v>0</v>
      </c>
      <c r="F9841" s="55">
        <v>0</v>
      </c>
      <c r="G9841" s="55">
        <v>0</v>
      </c>
      <c r="H9841" s="55">
        <v>14149299.535290698</v>
      </c>
      <c r="I9841" s="55">
        <v>0</v>
      </c>
      <c r="J9841" s="55">
        <v>0</v>
      </c>
      <c r="K9841" s="55">
        <v>0</v>
      </c>
      <c r="L9841" s="55">
        <v>0</v>
      </c>
      <c r="M9841" s="56">
        <v>14149299.535290698</v>
      </c>
    </row>
    <row r="9842" spans="1:13" x14ac:dyDescent="0.4">
      <c r="A9842" s="51"/>
      <c r="B9842" s="52">
        <v>9824</v>
      </c>
      <c r="C9842" s="52">
        <v>0</v>
      </c>
      <c r="D9842" s="52">
        <v>0</v>
      </c>
      <c r="E9842" s="52">
        <v>0</v>
      </c>
      <c r="F9842" s="52">
        <v>0</v>
      </c>
      <c r="G9842" s="52">
        <v>0</v>
      </c>
      <c r="H9842" s="52">
        <v>0</v>
      </c>
      <c r="I9842" s="52">
        <v>0</v>
      </c>
      <c r="J9842" s="52">
        <v>0</v>
      </c>
      <c r="K9842" s="52">
        <v>0</v>
      </c>
      <c r="L9842" s="52">
        <v>0</v>
      </c>
      <c r="M9842" s="53">
        <v>0</v>
      </c>
    </row>
    <row r="9843" spans="1:13" x14ac:dyDescent="0.4">
      <c r="A9843" s="54"/>
      <c r="B9843" s="55">
        <v>9825</v>
      </c>
      <c r="C9843" s="55">
        <v>0</v>
      </c>
      <c r="D9843" s="55">
        <v>9415635.5268595628</v>
      </c>
      <c r="E9843" s="55">
        <v>0</v>
      </c>
      <c r="F9843" s="55">
        <v>9527563.8814865425</v>
      </c>
      <c r="G9843" s="55">
        <v>0</v>
      </c>
      <c r="H9843" s="55">
        <v>52200724.578152582</v>
      </c>
      <c r="I9843" s="55">
        <v>0</v>
      </c>
      <c r="J9843" s="55">
        <v>0</v>
      </c>
      <c r="K9843" s="55">
        <v>0</v>
      </c>
      <c r="L9843" s="55">
        <v>0</v>
      </c>
      <c r="M9843" s="56">
        <v>71143923.986498684</v>
      </c>
    </row>
    <row r="9844" spans="1:13" x14ac:dyDescent="0.4">
      <c r="A9844" s="51"/>
      <c r="B9844" s="52">
        <v>9826</v>
      </c>
      <c r="C9844" s="52">
        <v>0</v>
      </c>
      <c r="D9844" s="52">
        <v>0</v>
      </c>
      <c r="E9844" s="52">
        <v>0</v>
      </c>
      <c r="F9844" s="52">
        <v>0</v>
      </c>
      <c r="G9844" s="52">
        <v>0</v>
      </c>
      <c r="H9844" s="52">
        <v>0</v>
      </c>
      <c r="I9844" s="52">
        <v>0</v>
      </c>
      <c r="J9844" s="52">
        <v>0</v>
      </c>
      <c r="K9844" s="52">
        <v>0</v>
      </c>
      <c r="L9844" s="52">
        <v>0</v>
      </c>
      <c r="M9844" s="53">
        <v>0</v>
      </c>
    </row>
    <row r="9845" spans="1:13" x14ac:dyDescent="0.4">
      <c r="A9845" s="54"/>
      <c r="B9845" s="55">
        <v>9827</v>
      </c>
      <c r="C9845" s="55">
        <v>0</v>
      </c>
      <c r="D9845" s="55">
        <v>0</v>
      </c>
      <c r="E9845" s="55">
        <v>0</v>
      </c>
      <c r="F9845" s="55">
        <v>52440820.918109007</v>
      </c>
      <c r="G9845" s="55">
        <v>0</v>
      </c>
      <c r="H9845" s="55">
        <v>0</v>
      </c>
      <c r="I9845" s="55">
        <v>0</v>
      </c>
      <c r="J9845" s="55">
        <v>0</v>
      </c>
      <c r="K9845" s="55">
        <v>0</v>
      </c>
      <c r="L9845" s="55">
        <v>0</v>
      </c>
      <c r="M9845" s="56">
        <v>52440820.918109007</v>
      </c>
    </row>
    <row r="9846" spans="1:13" x14ac:dyDescent="0.4">
      <c r="A9846" s="51"/>
      <c r="B9846" s="52">
        <v>9828</v>
      </c>
      <c r="C9846" s="52">
        <v>0</v>
      </c>
      <c r="D9846" s="52">
        <v>0</v>
      </c>
      <c r="E9846" s="52">
        <v>0</v>
      </c>
      <c r="F9846" s="52">
        <v>0</v>
      </c>
      <c r="G9846" s="52">
        <v>10747757.544932105</v>
      </c>
      <c r="H9846" s="52">
        <v>8886049.0077200495</v>
      </c>
      <c r="I9846" s="52">
        <v>0</v>
      </c>
      <c r="J9846" s="52">
        <v>0</v>
      </c>
      <c r="K9846" s="52">
        <v>0</v>
      </c>
      <c r="L9846" s="52">
        <v>0</v>
      </c>
      <c r="M9846" s="53">
        <v>35589439.696899146</v>
      </c>
    </row>
    <row r="9847" spans="1:13" x14ac:dyDescent="0.4">
      <c r="A9847" s="54"/>
      <c r="B9847" s="55">
        <v>9829</v>
      </c>
      <c r="C9847" s="55">
        <v>5760776.6613192484</v>
      </c>
      <c r="D9847" s="55">
        <v>0</v>
      </c>
      <c r="E9847" s="55">
        <v>0</v>
      </c>
      <c r="F9847" s="55">
        <v>0</v>
      </c>
      <c r="G9847" s="55">
        <v>0</v>
      </c>
      <c r="H9847" s="55">
        <v>0</v>
      </c>
      <c r="I9847" s="55">
        <v>0</v>
      </c>
      <c r="J9847" s="55">
        <v>0</v>
      </c>
      <c r="K9847" s="55">
        <v>0</v>
      </c>
      <c r="L9847" s="55">
        <v>12344820.987515794</v>
      </c>
      <c r="M9847" s="56">
        <v>18105597.648835041</v>
      </c>
    </row>
    <row r="9848" spans="1:13" x14ac:dyDescent="0.4">
      <c r="A9848" s="51"/>
      <c r="B9848" s="52">
        <v>9830</v>
      </c>
      <c r="C9848" s="52">
        <v>0</v>
      </c>
      <c r="D9848" s="52">
        <v>0</v>
      </c>
      <c r="E9848" s="52">
        <v>0</v>
      </c>
      <c r="F9848" s="52">
        <v>0</v>
      </c>
      <c r="G9848" s="52">
        <v>0</v>
      </c>
      <c r="H9848" s="52">
        <v>0</v>
      </c>
      <c r="I9848" s="52">
        <v>0</v>
      </c>
      <c r="J9848" s="52">
        <v>40265165.328598715</v>
      </c>
      <c r="K9848" s="52">
        <v>0</v>
      </c>
      <c r="L9848" s="52">
        <v>0</v>
      </c>
      <c r="M9848" s="53">
        <v>0</v>
      </c>
    </row>
    <row r="9849" spans="1:13" x14ac:dyDescent="0.4">
      <c r="A9849" s="54"/>
      <c r="B9849" s="55">
        <v>9831</v>
      </c>
      <c r="C9849" s="55">
        <v>0</v>
      </c>
      <c r="D9849" s="55">
        <v>0</v>
      </c>
      <c r="E9849" s="55">
        <v>0</v>
      </c>
      <c r="F9849" s="55">
        <v>0</v>
      </c>
      <c r="G9849" s="55">
        <v>0</v>
      </c>
      <c r="H9849" s="55">
        <v>0</v>
      </c>
      <c r="I9849" s="55">
        <v>0</v>
      </c>
      <c r="J9849" s="55">
        <v>0</v>
      </c>
      <c r="K9849" s="55">
        <v>0</v>
      </c>
      <c r="L9849" s="55">
        <v>0</v>
      </c>
      <c r="M9849" s="56">
        <v>0</v>
      </c>
    </row>
    <row r="9850" spans="1:13" x14ac:dyDescent="0.4">
      <c r="A9850" s="51"/>
      <c r="B9850" s="52">
        <v>9832</v>
      </c>
      <c r="C9850" s="52">
        <v>0</v>
      </c>
      <c r="D9850" s="52">
        <v>0</v>
      </c>
      <c r="E9850" s="52">
        <v>0</v>
      </c>
      <c r="F9850" s="52">
        <v>6751177.0281805173</v>
      </c>
      <c r="G9850" s="52">
        <v>0</v>
      </c>
      <c r="H9850" s="52">
        <v>0</v>
      </c>
      <c r="I9850" s="52">
        <v>0</v>
      </c>
      <c r="J9850" s="52">
        <v>0</v>
      </c>
      <c r="K9850" s="52">
        <v>0</v>
      </c>
      <c r="L9850" s="52">
        <v>0</v>
      </c>
      <c r="M9850" s="53">
        <v>13037775.518573521</v>
      </c>
    </row>
    <row r="9851" spans="1:13" x14ac:dyDescent="0.4">
      <c r="A9851" s="54"/>
      <c r="B9851" s="55">
        <v>9833</v>
      </c>
      <c r="C9851" s="55">
        <v>0</v>
      </c>
      <c r="D9851" s="55">
        <v>0</v>
      </c>
      <c r="E9851" s="55">
        <v>0</v>
      </c>
      <c r="F9851" s="55">
        <v>0</v>
      </c>
      <c r="G9851" s="55">
        <v>0</v>
      </c>
      <c r="H9851" s="55">
        <v>0</v>
      </c>
      <c r="I9851" s="55">
        <v>0</v>
      </c>
      <c r="J9851" s="55">
        <v>0</v>
      </c>
      <c r="K9851" s="55">
        <v>0</v>
      </c>
      <c r="L9851" s="55">
        <v>0</v>
      </c>
      <c r="M9851" s="56">
        <v>0</v>
      </c>
    </row>
    <row r="9852" spans="1:13" x14ac:dyDescent="0.4">
      <c r="A9852" s="51"/>
      <c r="B9852" s="52">
        <v>9834</v>
      </c>
      <c r="C9852" s="52">
        <v>0</v>
      </c>
      <c r="D9852" s="52">
        <v>0</v>
      </c>
      <c r="E9852" s="52">
        <v>0</v>
      </c>
      <c r="F9852" s="52">
        <v>0</v>
      </c>
      <c r="G9852" s="52">
        <v>0</v>
      </c>
      <c r="H9852" s="52">
        <v>0</v>
      </c>
      <c r="I9852" s="52">
        <v>0</v>
      </c>
      <c r="J9852" s="52">
        <v>0</v>
      </c>
      <c r="K9852" s="52">
        <v>0</v>
      </c>
      <c r="L9852" s="52">
        <v>8986820.8027289063</v>
      </c>
      <c r="M9852" s="53">
        <v>8986820.8027289063</v>
      </c>
    </row>
    <row r="9853" spans="1:13" x14ac:dyDescent="0.4">
      <c r="A9853" s="54"/>
      <c r="B9853" s="55">
        <v>9835</v>
      </c>
      <c r="C9853" s="55">
        <v>7729553.6875771107</v>
      </c>
      <c r="D9853" s="55">
        <v>0</v>
      </c>
      <c r="E9853" s="55">
        <v>0</v>
      </c>
      <c r="F9853" s="55">
        <v>0</v>
      </c>
      <c r="G9853" s="55">
        <v>0</v>
      </c>
      <c r="H9853" s="55">
        <v>0</v>
      </c>
      <c r="I9853" s="55">
        <v>0</v>
      </c>
      <c r="J9853" s="55">
        <v>0</v>
      </c>
      <c r="K9853" s="55">
        <v>47982445.223719485</v>
      </c>
      <c r="L9853" s="55">
        <v>0</v>
      </c>
      <c r="M9853" s="56">
        <v>55711998.911296599</v>
      </c>
    </row>
    <row r="9854" spans="1:13" x14ac:dyDescent="0.4">
      <c r="A9854" s="51"/>
      <c r="B9854" s="52">
        <v>9836</v>
      </c>
      <c r="C9854" s="52">
        <v>0</v>
      </c>
      <c r="D9854" s="52">
        <v>0</v>
      </c>
      <c r="E9854" s="52">
        <v>0</v>
      </c>
      <c r="F9854" s="52">
        <v>7953271.4759254707</v>
      </c>
      <c r="G9854" s="52">
        <v>0</v>
      </c>
      <c r="H9854" s="52">
        <v>0</v>
      </c>
      <c r="I9854" s="52">
        <v>0</v>
      </c>
      <c r="J9854" s="52">
        <v>0</v>
      </c>
      <c r="K9854" s="52">
        <v>0</v>
      </c>
      <c r="L9854" s="52">
        <v>0</v>
      </c>
      <c r="M9854" s="53">
        <v>7953271.4759254707</v>
      </c>
    </row>
    <row r="9855" spans="1:13" x14ac:dyDescent="0.4">
      <c r="A9855" s="54"/>
      <c r="B9855" s="55">
        <v>9837</v>
      </c>
      <c r="C9855" s="55">
        <v>0</v>
      </c>
      <c r="D9855" s="55">
        <v>0</v>
      </c>
      <c r="E9855" s="55">
        <v>0</v>
      </c>
      <c r="F9855" s="55">
        <v>24697391.706162065</v>
      </c>
      <c r="G9855" s="55">
        <v>0</v>
      </c>
      <c r="H9855" s="55">
        <v>0</v>
      </c>
      <c r="I9855" s="55">
        <v>0</v>
      </c>
      <c r="J9855" s="55">
        <v>0</v>
      </c>
      <c r="K9855" s="55">
        <v>0</v>
      </c>
      <c r="L9855" s="55">
        <v>0</v>
      </c>
      <c r="M9855" s="56">
        <v>24697391.706162065</v>
      </c>
    </row>
    <row r="9856" spans="1:13" x14ac:dyDescent="0.4">
      <c r="A9856" s="51"/>
      <c r="B9856" s="52">
        <v>9838</v>
      </c>
      <c r="C9856" s="52">
        <v>0</v>
      </c>
      <c r="D9856" s="52">
        <v>0</v>
      </c>
      <c r="E9856" s="52">
        <v>0</v>
      </c>
      <c r="F9856" s="52">
        <v>16837200.167047132</v>
      </c>
      <c r="G9856" s="52">
        <v>0</v>
      </c>
      <c r="H9856" s="52">
        <v>14723240.817465881</v>
      </c>
      <c r="I9856" s="52">
        <v>0</v>
      </c>
      <c r="J9856" s="52">
        <v>0</v>
      </c>
      <c r="K9856" s="52">
        <v>0</v>
      </c>
      <c r="L9856" s="52">
        <v>0</v>
      </c>
      <c r="M9856" s="53">
        <v>31560440.984513015</v>
      </c>
    </row>
    <row r="9857" spans="1:13" x14ac:dyDescent="0.4">
      <c r="A9857" s="54"/>
      <c r="B9857" s="55">
        <v>9839</v>
      </c>
      <c r="C9857" s="55">
        <v>0</v>
      </c>
      <c r="D9857" s="55">
        <v>0</v>
      </c>
      <c r="E9857" s="55">
        <v>0</v>
      </c>
      <c r="F9857" s="55">
        <v>0</v>
      </c>
      <c r="G9857" s="55">
        <v>0</v>
      </c>
      <c r="H9857" s="55">
        <v>0</v>
      </c>
      <c r="I9857" s="55">
        <v>0</v>
      </c>
      <c r="J9857" s="55">
        <v>0</v>
      </c>
      <c r="K9857" s="55">
        <v>0</v>
      </c>
      <c r="L9857" s="55">
        <v>0</v>
      </c>
      <c r="M9857" s="56">
        <v>0</v>
      </c>
    </row>
    <row r="9858" spans="1:13" x14ac:dyDescent="0.4">
      <c r="A9858" s="51"/>
      <c r="B9858" s="52">
        <v>9840</v>
      </c>
      <c r="C9858" s="52">
        <v>6086889.9591186661</v>
      </c>
      <c r="D9858" s="52">
        <v>0</v>
      </c>
      <c r="E9858" s="52">
        <v>0</v>
      </c>
      <c r="F9858" s="52">
        <v>0</v>
      </c>
      <c r="G9858" s="52">
        <v>0</v>
      </c>
      <c r="H9858" s="52">
        <v>0</v>
      </c>
      <c r="I9858" s="52">
        <v>0</v>
      </c>
      <c r="J9858" s="52">
        <v>0</v>
      </c>
      <c r="K9858" s="52">
        <v>0</v>
      </c>
      <c r="L9858" s="52">
        <v>0</v>
      </c>
      <c r="M9858" s="53">
        <v>6086889.9591186661</v>
      </c>
    </row>
    <row r="9859" spans="1:13" x14ac:dyDescent="0.4">
      <c r="A9859" s="54"/>
      <c r="B9859" s="55">
        <v>9841</v>
      </c>
      <c r="C9859" s="55">
        <v>0</v>
      </c>
      <c r="D9859" s="55">
        <v>0</v>
      </c>
      <c r="E9859" s="55">
        <v>0</v>
      </c>
      <c r="F9859" s="55">
        <v>0</v>
      </c>
      <c r="G9859" s="55">
        <v>0</v>
      </c>
      <c r="H9859" s="55">
        <v>0</v>
      </c>
      <c r="I9859" s="55">
        <v>0</v>
      </c>
      <c r="J9859" s="55">
        <v>0</v>
      </c>
      <c r="K9859" s="55">
        <v>0</v>
      </c>
      <c r="L9859" s="55">
        <v>0</v>
      </c>
      <c r="M9859" s="56">
        <v>0</v>
      </c>
    </row>
    <row r="9860" spans="1:13" x14ac:dyDescent="0.4">
      <c r="A9860" s="51"/>
      <c r="B9860" s="52">
        <v>9842</v>
      </c>
      <c r="C9860" s="52">
        <v>0</v>
      </c>
      <c r="D9860" s="52">
        <v>0</v>
      </c>
      <c r="E9860" s="52">
        <v>191509375.19806439</v>
      </c>
      <c r="F9860" s="52">
        <v>0</v>
      </c>
      <c r="G9860" s="52">
        <v>0</v>
      </c>
      <c r="H9860" s="52">
        <v>0</v>
      </c>
      <c r="I9860" s="52">
        <v>0</v>
      </c>
      <c r="J9860" s="52">
        <v>0</v>
      </c>
      <c r="K9860" s="52">
        <v>0</v>
      </c>
      <c r="L9860" s="52">
        <v>0</v>
      </c>
      <c r="M9860" s="53">
        <v>191509375.19806439</v>
      </c>
    </row>
    <row r="9861" spans="1:13" x14ac:dyDescent="0.4">
      <c r="A9861" s="54"/>
      <c r="B9861" s="55">
        <v>9843</v>
      </c>
      <c r="C9861" s="55">
        <v>0</v>
      </c>
      <c r="D9861" s="55">
        <v>0</v>
      </c>
      <c r="E9861" s="55">
        <v>0</v>
      </c>
      <c r="F9861" s="55">
        <v>0</v>
      </c>
      <c r="G9861" s="55">
        <v>0</v>
      </c>
      <c r="H9861" s="55">
        <v>0</v>
      </c>
      <c r="I9861" s="55">
        <v>7119841.8140734714</v>
      </c>
      <c r="J9861" s="55">
        <v>0</v>
      </c>
      <c r="K9861" s="55">
        <v>7657151.7357841972</v>
      </c>
      <c r="L9861" s="55">
        <v>0</v>
      </c>
      <c r="M9861" s="56">
        <v>14776993.549857669</v>
      </c>
    </row>
    <row r="9862" spans="1:13" x14ac:dyDescent="0.4">
      <c r="A9862" s="51"/>
      <c r="B9862" s="52">
        <v>9844</v>
      </c>
      <c r="C9862" s="52">
        <v>0</v>
      </c>
      <c r="D9862" s="52">
        <v>0</v>
      </c>
      <c r="E9862" s="52">
        <v>0</v>
      </c>
      <c r="F9862" s="52">
        <v>0</v>
      </c>
      <c r="G9862" s="52">
        <v>0</v>
      </c>
      <c r="H9862" s="52">
        <v>0</v>
      </c>
      <c r="I9862" s="52">
        <v>0</v>
      </c>
      <c r="J9862" s="52">
        <v>0</v>
      </c>
      <c r="K9862" s="52">
        <v>0</v>
      </c>
      <c r="L9862" s="52">
        <v>26368129.564505626</v>
      </c>
      <c r="M9862" s="53">
        <v>26368129.564505626</v>
      </c>
    </row>
    <row r="9863" spans="1:13" x14ac:dyDescent="0.4">
      <c r="A9863" s="54"/>
      <c r="B9863" s="55">
        <v>9845</v>
      </c>
      <c r="C9863" s="55">
        <v>0</v>
      </c>
      <c r="D9863" s="55">
        <v>0</v>
      </c>
      <c r="E9863" s="55">
        <v>0</v>
      </c>
      <c r="F9863" s="55">
        <v>0</v>
      </c>
      <c r="G9863" s="55">
        <v>0</v>
      </c>
      <c r="H9863" s="55">
        <v>0</v>
      </c>
      <c r="I9863" s="55">
        <v>0</v>
      </c>
      <c r="J9863" s="55">
        <v>0</v>
      </c>
      <c r="K9863" s="55">
        <v>0</v>
      </c>
      <c r="L9863" s="55">
        <v>0</v>
      </c>
      <c r="M9863" s="56">
        <v>6876281.856858775</v>
      </c>
    </row>
    <row r="9864" spans="1:13" x14ac:dyDescent="0.4">
      <c r="A9864" s="51"/>
      <c r="B9864" s="52">
        <v>9846</v>
      </c>
      <c r="C9864" s="52">
        <v>0</v>
      </c>
      <c r="D9864" s="52">
        <v>0</v>
      </c>
      <c r="E9864" s="52">
        <v>0</v>
      </c>
      <c r="F9864" s="52">
        <v>0</v>
      </c>
      <c r="G9864" s="52">
        <v>15917093.741691452</v>
      </c>
      <c r="H9864" s="52">
        <v>0</v>
      </c>
      <c r="I9864" s="52">
        <v>0</v>
      </c>
      <c r="J9864" s="52">
        <v>0</v>
      </c>
      <c r="K9864" s="52">
        <v>0</v>
      </c>
      <c r="L9864" s="52">
        <v>0</v>
      </c>
      <c r="M9864" s="53">
        <v>15917093.741691452</v>
      </c>
    </row>
    <row r="9865" spans="1:13" x14ac:dyDescent="0.4">
      <c r="A9865" s="54"/>
      <c r="B9865" s="55">
        <v>9847</v>
      </c>
      <c r="C9865" s="55">
        <v>0</v>
      </c>
      <c r="D9865" s="55">
        <v>0</v>
      </c>
      <c r="E9865" s="55">
        <v>0</v>
      </c>
      <c r="F9865" s="55">
        <v>0</v>
      </c>
      <c r="G9865" s="55">
        <v>0</v>
      </c>
      <c r="H9865" s="55">
        <v>0</v>
      </c>
      <c r="I9865" s="55">
        <v>0</v>
      </c>
      <c r="J9865" s="55">
        <v>0</v>
      </c>
      <c r="K9865" s="55">
        <v>0</v>
      </c>
      <c r="L9865" s="55">
        <v>0</v>
      </c>
      <c r="M9865" s="56">
        <v>0</v>
      </c>
    </row>
    <row r="9866" spans="1:13" x14ac:dyDescent="0.4">
      <c r="A9866" s="51"/>
      <c r="B9866" s="52">
        <v>9848</v>
      </c>
      <c r="C9866" s="52">
        <v>0</v>
      </c>
      <c r="D9866" s="52">
        <v>0</v>
      </c>
      <c r="E9866" s="52">
        <v>0</v>
      </c>
      <c r="F9866" s="52">
        <v>0</v>
      </c>
      <c r="G9866" s="52">
        <v>0</v>
      </c>
      <c r="H9866" s="52">
        <v>0</v>
      </c>
      <c r="I9866" s="52">
        <v>0</v>
      </c>
      <c r="J9866" s="52">
        <v>0</v>
      </c>
      <c r="K9866" s="52">
        <v>0</v>
      </c>
      <c r="L9866" s="52">
        <v>0</v>
      </c>
      <c r="M9866" s="53">
        <v>0</v>
      </c>
    </row>
    <row r="9867" spans="1:13" x14ac:dyDescent="0.4">
      <c r="A9867" s="54"/>
      <c r="B9867" s="55">
        <v>9849</v>
      </c>
      <c r="C9867" s="55">
        <v>0</v>
      </c>
      <c r="D9867" s="55">
        <v>0</v>
      </c>
      <c r="E9867" s="55">
        <v>0</v>
      </c>
      <c r="F9867" s="55">
        <v>7031055.4326841719</v>
      </c>
      <c r="G9867" s="55">
        <v>0</v>
      </c>
      <c r="H9867" s="55">
        <v>0</v>
      </c>
      <c r="I9867" s="55">
        <v>0</v>
      </c>
      <c r="J9867" s="55">
        <v>0</v>
      </c>
      <c r="K9867" s="55">
        <v>0</v>
      </c>
      <c r="L9867" s="55">
        <v>21171987.590153482</v>
      </c>
      <c r="M9867" s="56">
        <v>28203043.02283765</v>
      </c>
    </row>
    <row r="9868" spans="1:13" x14ac:dyDescent="0.4">
      <c r="A9868" s="51"/>
      <c r="B9868" s="52">
        <v>9850</v>
      </c>
      <c r="C9868" s="52">
        <v>0</v>
      </c>
      <c r="D9868" s="52">
        <v>0</v>
      </c>
      <c r="E9868" s="52">
        <v>0</v>
      </c>
      <c r="F9868" s="52">
        <v>11210919.287171828</v>
      </c>
      <c r="G9868" s="52">
        <v>0</v>
      </c>
      <c r="H9868" s="52">
        <v>0</v>
      </c>
      <c r="I9868" s="52">
        <v>0</v>
      </c>
      <c r="J9868" s="52">
        <v>0</v>
      </c>
      <c r="K9868" s="52">
        <v>0</v>
      </c>
      <c r="L9868" s="52">
        <v>0</v>
      </c>
      <c r="M9868" s="53">
        <v>11210919.287171828</v>
      </c>
    </row>
    <row r="9869" spans="1:13" x14ac:dyDescent="0.4">
      <c r="A9869" s="54"/>
      <c r="B9869" s="55">
        <v>9851</v>
      </c>
      <c r="C9869" s="55">
        <v>0</v>
      </c>
      <c r="D9869" s="55">
        <v>0</v>
      </c>
      <c r="E9869" s="55">
        <v>0</v>
      </c>
      <c r="F9869" s="55">
        <v>0</v>
      </c>
      <c r="G9869" s="55">
        <v>0</v>
      </c>
      <c r="H9869" s="55">
        <v>80433463.414391279</v>
      </c>
      <c r="I9869" s="55">
        <v>0</v>
      </c>
      <c r="J9869" s="55">
        <v>6310755.5387882143</v>
      </c>
      <c r="K9869" s="55">
        <v>0</v>
      </c>
      <c r="L9869" s="55">
        <v>0</v>
      </c>
      <c r="M9869" s="56">
        <v>80433463.414391279</v>
      </c>
    </row>
    <row r="9870" spans="1:13" x14ac:dyDescent="0.4">
      <c r="A9870" s="51"/>
      <c r="B9870" s="52">
        <v>9852</v>
      </c>
      <c r="C9870" s="52">
        <v>0</v>
      </c>
      <c r="D9870" s="52">
        <v>0</v>
      </c>
      <c r="E9870" s="52">
        <v>0</v>
      </c>
      <c r="F9870" s="52">
        <v>0</v>
      </c>
      <c r="G9870" s="52">
        <v>0</v>
      </c>
      <c r="H9870" s="52">
        <v>0</v>
      </c>
      <c r="I9870" s="52">
        <v>0</v>
      </c>
      <c r="J9870" s="52">
        <v>0</v>
      </c>
      <c r="K9870" s="52">
        <v>0</v>
      </c>
      <c r="L9870" s="52">
        <v>8778171.0715853292</v>
      </c>
      <c r="M9870" s="53">
        <v>8778171.0715853292</v>
      </c>
    </row>
    <row r="9871" spans="1:13" x14ac:dyDescent="0.4">
      <c r="A9871" s="54"/>
      <c r="B9871" s="55">
        <v>9853</v>
      </c>
      <c r="C9871" s="55">
        <v>0</v>
      </c>
      <c r="D9871" s="55">
        <v>0</v>
      </c>
      <c r="E9871" s="55">
        <v>0</v>
      </c>
      <c r="F9871" s="55">
        <v>0</v>
      </c>
      <c r="G9871" s="55">
        <v>6448825.753352493</v>
      </c>
      <c r="H9871" s="55">
        <v>0</v>
      </c>
      <c r="I9871" s="55">
        <v>0</v>
      </c>
      <c r="J9871" s="55">
        <v>0</v>
      </c>
      <c r="K9871" s="55">
        <v>0</v>
      </c>
      <c r="L9871" s="55">
        <v>0</v>
      </c>
      <c r="M9871" s="56">
        <v>23781526.042593244</v>
      </c>
    </row>
    <row r="9872" spans="1:13" x14ac:dyDescent="0.4">
      <c r="A9872" s="51"/>
      <c r="B9872" s="52">
        <v>9854</v>
      </c>
      <c r="C9872" s="52">
        <v>0</v>
      </c>
      <c r="D9872" s="52">
        <v>0</v>
      </c>
      <c r="E9872" s="52">
        <v>0</v>
      </c>
      <c r="F9872" s="52">
        <v>0</v>
      </c>
      <c r="G9872" s="52">
        <v>0</v>
      </c>
      <c r="H9872" s="52">
        <v>0</v>
      </c>
      <c r="I9872" s="52">
        <v>0</v>
      </c>
      <c r="J9872" s="52">
        <v>0</v>
      </c>
      <c r="K9872" s="52">
        <v>0</v>
      </c>
      <c r="L9872" s="52">
        <v>0</v>
      </c>
      <c r="M9872" s="53">
        <v>0</v>
      </c>
    </row>
    <row r="9873" spans="1:13" x14ac:dyDescent="0.4">
      <c r="A9873" s="54"/>
      <c r="B9873" s="55">
        <v>9855</v>
      </c>
      <c r="C9873" s="55">
        <v>0</v>
      </c>
      <c r="D9873" s="55">
        <v>0</v>
      </c>
      <c r="E9873" s="55">
        <v>0</v>
      </c>
      <c r="F9873" s="55">
        <v>0</v>
      </c>
      <c r="G9873" s="55">
        <v>0</v>
      </c>
      <c r="H9873" s="55">
        <v>0</v>
      </c>
      <c r="I9873" s="55">
        <v>0</v>
      </c>
      <c r="J9873" s="55">
        <v>0</v>
      </c>
      <c r="K9873" s="55">
        <v>0</v>
      </c>
      <c r="L9873" s="55">
        <v>0</v>
      </c>
      <c r="M9873" s="56">
        <v>8585501.3066481985</v>
      </c>
    </row>
    <row r="9874" spans="1:13" x14ac:dyDescent="0.4">
      <c r="A9874" s="51"/>
      <c r="B9874" s="52">
        <v>9856</v>
      </c>
      <c r="C9874" s="52">
        <v>0</v>
      </c>
      <c r="D9874" s="52">
        <v>0</v>
      </c>
      <c r="E9874" s="52">
        <v>0</v>
      </c>
      <c r="F9874" s="52">
        <v>0</v>
      </c>
      <c r="G9874" s="52">
        <v>0</v>
      </c>
      <c r="H9874" s="52">
        <v>0</v>
      </c>
      <c r="I9874" s="52">
        <v>0</v>
      </c>
      <c r="J9874" s="52">
        <v>0</v>
      </c>
      <c r="K9874" s="52">
        <v>0</v>
      </c>
      <c r="L9874" s="52">
        <v>0</v>
      </c>
      <c r="M9874" s="53">
        <v>0</v>
      </c>
    </row>
    <row r="9875" spans="1:13" x14ac:dyDescent="0.4">
      <c r="A9875" s="54"/>
      <c r="B9875" s="55">
        <v>9857</v>
      </c>
      <c r="C9875" s="55">
        <v>0</v>
      </c>
      <c r="D9875" s="55">
        <v>0</v>
      </c>
      <c r="E9875" s="55">
        <v>0</v>
      </c>
      <c r="F9875" s="55">
        <v>0</v>
      </c>
      <c r="G9875" s="55">
        <v>6418391.0770059386</v>
      </c>
      <c r="H9875" s="55">
        <v>0</v>
      </c>
      <c r="I9875" s="55">
        <v>0</v>
      </c>
      <c r="J9875" s="55">
        <v>13790784.505097156</v>
      </c>
      <c r="K9875" s="55">
        <v>0</v>
      </c>
      <c r="L9875" s="55">
        <v>6869243.2183974627</v>
      </c>
      <c r="M9875" s="56">
        <v>13287634.295403402</v>
      </c>
    </row>
    <row r="9876" spans="1:13" x14ac:dyDescent="0.4">
      <c r="A9876" s="51"/>
      <c r="B9876" s="52">
        <v>9858</v>
      </c>
      <c r="C9876" s="52">
        <v>0</v>
      </c>
      <c r="D9876" s="52">
        <v>0</v>
      </c>
      <c r="E9876" s="52">
        <v>5811086.6998622846</v>
      </c>
      <c r="F9876" s="52">
        <v>0</v>
      </c>
      <c r="G9876" s="52">
        <v>0</v>
      </c>
      <c r="H9876" s="52">
        <v>0</v>
      </c>
      <c r="I9876" s="52">
        <v>0</v>
      </c>
      <c r="J9876" s="52">
        <v>6389687.6042371374</v>
      </c>
      <c r="K9876" s="52">
        <v>0</v>
      </c>
      <c r="L9876" s="52">
        <v>7536623.7089328254</v>
      </c>
      <c r="M9876" s="53">
        <v>13347710.408795113</v>
      </c>
    </row>
    <row r="9877" spans="1:13" x14ac:dyDescent="0.4">
      <c r="A9877" s="54"/>
      <c r="B9877" s="55">
        <v>9859</v>
      </c>
      <c r="C9877" s="55">
        <v>0</v>
      </c>
      <c r="D9877" s="55">
        <v>0</v>
      </c>
      <c r="E9877" s="55">
        <v>0</v>
      </c>
      <c r="F9877" s="55">
        <v>0</v>
      </c>
      <c r="G9877" s="55">
        <v>0</v>
      </c>
      <c r="H9877" s="55">
        <v>0</v>
      </c>
      <c r="I9877" s="55">
        <v>58818393.331957087</v>
      </c>
      <c r="J9877" s="55">
        <v>0</v>
      </c>
      <c r="K9877" s="55">
        <v>0</v>
      </c>
      <c r="L9877" s="55">
        <v>0</v>
      </c>
      <c r="M9877" s="56">
        <v>58818393.331957087</v>
      </c>
    </row>
    <row r="9878" spans="1:13" x14ac:dyDescent="0.4">
      <c r="A9878" s="51"/>
      <c r="B9878" s="52">
        <v>9860</v>
      </c>
      <c r="C9878" s="52">
        <v>9548707.7731830999</v>
      </c>
      <c r="D9878" s="52">
        <v>0</v>
      </c>
      <c r="E9878" s="52">
        <v>0</v>
      </c>
      <c r="F9878" s="52">
        <v>0</v>
      </c>
      <c r="G9878" s="52">
        <v>0</v>
      </c>
      <c r="H9878" s="52">
        <v>0</v>
      </c>
      <c r="I9878" s="52">
        <v>0</v>
      </c>
      <c r="J9878" s="52">
        <v>0</v>
      </c>
      <c r="K9878" s="52">
        <v>0</v>
      </c>
      <c r="L9878" s="52">
        <v>0</v>
      </c>
      <c r="M9878" s="53">
        <v>9548707.7731830999</v>
      </c>
    </row>
    <row r="9879" spans="1:13" x14ac:dyDescent="0.4">
      <c r="A9879" s="54"/>
      <c r="B9879" s="55">
        <v>9861</v>
      </c>
      <c r="C9879" s="55">
        <v>0</v>
      </c>
      <c r="D9879" s="55">
        <v>0</v>
      </c>
      <c r="E9879" s="55">
        <v>0</v>
      </c>
      <c r="F9879" s="55">
        <v>0</v>
      </c>
      <c r="G9879" s="55">
        <v>0</v>
      </c>
      <c r="H9879" s="55">
        <v>0</v>
      </c>
      <c r="I9879" s="55">
        <v>0</v>
      </c>
      <c r="J9879" s="55">
        <v>0</v>
      </c>
      <c r="K9879" s="55">
        <v>0</v>
      </c>
      <c r="L9879" s="55">
        <v>0</v>
      </c>
      <c r="M9879" s="56">
        <v>0</v>
      </c>
    </row>
    <row r="9880" spans="1:13" x14ac:dyDescent="0.4">
      <c r="A9880" s="51"/>
      <c r="B9880" s="52">
        <v>9862</v>
      </c>
      <c r="C9880" s="52">
        <v>0</v>
      </c>
      <c r="D9880" s="52">
        <v>0</v>
      </c>
      <c r="E9880" s="52">
        <v>0</v>
      </c>
      <c r="F9880" s="52">
        <v>0</v>
      </c>
      <c r="G9880" s="52">
        <v>0</v>
      </c>
      <c r="H9880" s="52">
        <v>0</v>
      </c>
      <c r="I9880" s="52">
        <v>0</v>
      </c>
      <c r="J9880" s="52">
        <v>0</v>
      </c>
      <c r="K9880" s="52">
        <v>0</v>
      </c>
      <c r="L9880" s="52">
        <v>0</v>
      </c>
      <c r="M9880" s="53">
        <v>0</v>
      </c>
    </row>
    <row r="9881" spans="1:13" x14ac:dyDescent="0.4">
      <c r="A9881" s="54"/>
      <c r="B9881" s="55">
        <v>9863</v>
      </c>
      <c r="C9881" s="55">
        <v>0</v>
      </c>
      <c r="D9881" s="55">
        <v>0</v>
      </c>
      <c r="E9881" s="55">
        <v>0</v>
      </c>
      <c r="F9881" s="55">
        <v>0</v>
      </c>
      <c r="G9881" s="55">
        <v>0</v>
      </c>
      <c r="H9881" s="55">
        <v>0</v>
      </c>
      <c r="I9881" s="55">
        <v>0</v>
      </c>
      <c r="J9881" s="55">
        <v>0</v>
      </c>
      <c r="K9881" s="55">
        <v>0</v>
      </c>
      <c r="L9881" s="55">
        <v>0</v>
      </c>
      <c r="M9881" s="56">
        <v>0</v>
      </c>
    </row>
    <row r="9882" spans="1:13" x14ac:dyDescent="0.4">
      <c r="A9882" s="51"/>
      <c r="B9882" s="52">
        <v>9864</v>
      </c>
      <c r="C9882" s="52">
        <v>0</v>
      </c>
      <c r="D9882" s="52">
        <v>0</v>
      </c>
      <c r="E9882" s="52">
        <v>8054291.6781731518</v>
      </c>
      <c r="F9882" s="52">
        <v>0</v>
      </c>
      <c r="G9882" s="52">
        <v>0</v>
      </c>
      <c r="H9882" s="52">
        <v>0</v>
      </c>
      <c r="I9882" s="52">
        <v>0</v>
      </c>
      <c r="J9882" s="52">
        <v>0</v>
      </c>
      <c r="K9882" s="52">
        <v>0</v>
      </c>
      <c r="L9882" s="52">
        <v>0</v>
      </c>
      <c r="M9882" s="53">
        <v>8054291.6781731518</v>
      </c>
    </row>
    <row r="9883" spans="1:13" x14ac:dyDescent="0.4">
      <c r="A9883" s="54"/>
      <c r="B9883" s="55">
        <v>9865</v>
      </c>
      <c r="C9883" s="55">
        <v>0</v>
      </c>
      <c r="D9883" s="55">
        <v>0</v>
      </c>
      <c r="E9883" s="55">
        <v>0</v>
      </c>
      <c r="F9883" s="55">
        <v>0</v>
      </c>
      <c r="G9883" s="55">
        <v>0</v>
      </c>
      <c r="H9883" s="55">
        <v>0</v>
      </c>
      <c r="I9883" s="55">
        <v>0</v>
      </c>
      <c r="J9883" s="55">
        <v>0</v>
      </c>
      <c r="K9883" s="55">
        <v>5790991.4334571036</v>
      </c>
      <c r="L9883" s="55">
        <v>0</v>
      </c>
      <c r="M9883" s="56">
        <v>5790991.4334571036</v>
      </c>
    </row>
    <row r="9884" spans="1:13" x14ac:dyDescent="0.4">
      <c r="A9884" s="51"/>
      <c r="B9884" s="52">
        <v>9866</v>
      </c>
      <c r="C9884" s="52">
        <v>0</v>
      </c>
      <c r="D9884" s="52">
        <v>6279238.7786548147</v>
      </c>
      <c r="E9884" s="52">
        <v>7643604.0633854289</v>
      </c>
      <c r="F9884" s="52">
        <v>0</v>
      </c>
      <c r="G9884" s="52">
        <v>0</v>
      </c>
      <c r="H9884" s="52">
        <v>0</v>
      </c>
      <c r="I9884" s="52">
        <v>0</v>
      </c>
      <c r="J9884" s="52">
        <v>0</v>
      </c>
      <c r="K9884" s="52">
        <v>0</v>
      </c>
      <c r="L9884" s="52">
        <v>0</v>
      </c>
      <c r="M9884" s="53">
        <v>20273487.322658896</v>
      </c>
    </row>
    <row r="9885" spans="1:13" x14ac:dyDescent="0.4">
      <c r="A9885" s="54"/>
      <c r="B9885" s="55">
        <v>9867</v>
      </c>
      <c r="C9885" s="55">
        <v>6169507.5649313042</v>
      </c>
      <c r="D9885" s="55">
        <v>0</v>
      </c>
      <c r="E9885" s="55">
        <v>0</v>
      </c>
      <c r="F9885" s="55">
        <v>0</v>
      </c>
      <c r="G9885" s="55">
        <v>0</v>
      </c>
      <c r="H9885" s="55">
        <v>0</v>
      </c>
      <c r="I9885" s="55">
        <v>0</v>
      </c>
      <c r="J9885" s="55">
        <v>0</v>
      </c>
      <c r="K9885" s="55">
        <v>0</v>
      </c>
      <c r="L9885" s="55">
        <v>0</v>
      </c>
      <c r="M9885" s="56">
        <v>6169507.5649313042</v>
      </c>
    </row>
    <row r="9886" spans="1:13" x14ac:dyDescent="0.4">
      <c r="A9886" s="51"/>
      <c r="B9886" s="52">
        <v>9868</v>
      </c>
      <c r="C9886" s="52">
        <v>0</v>
      </c>
      <c r="D9886" s="52">
        <v>29164189.462960843</v>
      </c>
      <c r="E9886" s="52">
        <v>0</v>
      </c>
      <c r="F9886" s="52">
        <v>0</v>
      </c>
      <c r="G9886" s="52">
        <v>0</v>
      </c>
      <c r="H9886" s="52">
        <v>0</v>
      </c>
      <c r="I9886" s="52">
        <v>0</v>
      </c>
      <c r="J9886" s="52">
        <v>0</v>
      </c>
      <c r="K9886" s="52">
        <v>0</v>
      </c>
      <c r="L9886" s="52">
        <v>0</v>
      </c>
      <c r="M9886" s="53">
        <v>29164189.462960843</v>
      </c>
    </row>
    <row r="9887" spans="1:13" x14ac:dyDescent="0.4">
      <c r="A9887" s="54"/>
      <c r="B9887" s="55">
        <v>9869</v>
      </c>
      <c r="C9887" s="55">
        <v>0</v>
      </c>
      <c r="D9887" s="55">
        <v>0</v>
      </c>
      <c r="E9887" s="55">
        <v>0</v>
      </c>
      <c r="F9887" s="55">
        <v>0</v>
      </c>
      <c r="G9887" s="55">
        <v>0</v>
      </c>
      <c r="H9887" s="55">
        <v>0</v>
      </c>
      <c r="I9887" s="55">
        <v>0</v>
      </c>
      <c r="J9887" s="55">
        <v>0</v>
      </c>
      <c r="K9887" s="55">
        <v>0</v>
      </c>
      <c r="L9887" s="55">
        <v>0</v>
      </c>
      <c r="M9887" s="56">
        <v>0</v>
      </c>
    </row>
    <row r="9888" spans="1:13" x14ac:dyDescent="0.4">
      <c r="A9888" s="51"/>
      <c r="B9888" s="52">
        <v>9870</v>
      </c>
      <c r="C9888" s="52">
        <v>0</v>
      </c>
      <c r="D9888" s="52">
        <v>0</v>
      </c>
      <c r="E9888" s="52">
        <v>0</v>
      </c>
      <c r="F9888" s="52">
        <v>0</v>
      </c>
      <c r="G9888" s="52">
        <v>0</v>
      </c>
      <c r="H9888" s="52">
        <v>0</v>
      </c>
      <c r="I9888" s="52">
        <v>0</v>
      </c>
      <c r="J9888" s="52">
        <v>0</v>
      </c>
      <c r="K9888" s="52">
        <v>0</v>
      </c>
      <c r="L9888" s="52">
        <v>0</v>
      </c>
      <c r="M9888" s="53">
        <v>0</v>
      </c>
    </row>
    <row r="9889" spans="1:13" x14ac:dyDescent="0.4">
      <c r="A9889" s="54"/>
      <c r="B9889" s="55">
        <v>9871</v>
      </c>
      <c r="C9889" s="55">
        <v>0</v>
      </c>
      <c r="D9889" s="55">
        <v>0</v>
      </c>
      <c r="E9889" s="55">
        <v>0</v>
      </c>
      <c r="F9889" s="55">
        <v>0</v>
      </c>
      <c r="G9889" s="55">
        <v>0</v>
      </c>
      <c r="H9889" s="55">
        <v>0</v>
      </c>
      <c r="I9889" s="55">
        <v>0</v>
      </c>
      <c r="J9889" s="55">
        <v>6864716.3620979562</v>
      </c>
      <c r="K9889" s="55">
        <v>0</v>
      </c>
      <c r="L9889" s="55">
        <v>0</v>
      </c>
      <c r="M9889" s="56">
        <v>0</v>
      </c>
    </row>
    <row r="9890" spans="1:13" x14ac:dyDescent="0.4">
      <c r="A9890" s="51"/>
      <c r="B9890" s="52">
        <v>9872</v>
      </c>
      <c r="C9890" s="52">
        <v>0</v>
      </c>
      <c r="D9890" s="52">
        <v>0</v>
      </c>
      <c r="E9890" s="52">
        <v>0</v>
      </c>
      <c r="F9890" s="52">
        <v>18718434.666900031</v>
      </c>
      <c r="G9890" s="52">
        <v>0</v>
      </c>
      <c r="H9890" s="52">
        <v>0</v>
      </c>
      <c r="I9890" s="52">
        <v>0</v>
      </c>
      <c r="J9890" s="52">
        <v>59771035.241467007</v>
      </c>
      <c r="K9890" s="52">
        <v>0</v>
      </c>
      <c r="L9890" s="52">
        <v>0</v>
      </c>
      <c r="M9890" s="53">
        <v>18718434.666900031</v>
      </c>
    </row>
    <row r="9891" spans="1:13" x14ac:dyDescent="0.4">
      <c r="A9891" s="54"/>
      <c r="B9891" s="55">
        <v>9873</v>
      </c>
      <c r="C9891" s="55">
        <v>0</v>
      </c>
      <c r="D9891" s="55">
        <v>0</v>
      </c>
      <c r="E9891" s="55">
        <v>0</v>
      </c>
      <c r="F9891" s="55">
        <v>0</v>
      </c>
      <c r="G9891" s="55">
        <v>28817233.418128338</v>
      </c>
      <c r="H9891" s="55">
        <v>5903928.2334597465</v>
      </c>
      <c r="I9891" s="55">
        <v>0</v>
      </c>
      <c r="J9891" s="55">
        <v>0</v>
      </c>
      <c r="K9891" s="55">
        <v>15352574.103418447</v>
      </c>
      <c r="L9891" s="55">
        <v>0</v>
      </c>
      <c r="M9891" s="56">
        <v>50073735.755006529</v>
      </c>
    </row>
    <row r="9892" spans="1:13" x14ac:dyDescent="0.4">
      <c r="A9892" s="51"/>
      <c r="B9892" s="52">
        <v>9874</v>
      </c>
      <c r="C9892" s="52">
        <v>0</v>
      </c>
      <c r="D9892" s="52">
        <v>0</v>
      </c>
      <c r="E9892" s="52">
        <v>0</v>
      </c>
      <c r="F9892" s="52">
        <v>0</v>
      </c>
      <c r="G9892" s="52">
        <v>6675476.66062125</v>
      </c>
      <c r="H9892" s="52">
        <v>0</v>
      </c>
      <c r="I9892" s="52">
        <v>0</v>
      </c>
      <c r="J9892" s="52">
        <v>0</v>
      </c>
      <c r="K9892" s="52">
        <v>0</v>
      </c>
      <c r="L9892" s="52">
        <v>0</v>
      </c>
      <c r="M9892" s="53">
        <v>6675476.66062125</v>
      </c>
    </row>
    <row r="9893" spans="1:13" x14ac:dyDescent="0.4">
      <c r="A9893" s="54"/>
      <c r="B9893" s="55">
        <v>9875</v>
      </c>
      <c r="C9893" s="55">
        <v>0</v>
      </c>
      <c r="D9893" s="55">
        <v>0</v>
      </c>
      <c r="E9893" s="55">
        <v>0</v>
      </c>
      <c r="F9893" s="55">
        <v>0</v>
      </c>
      <c r="G9893" s="55">
        <v>0</v>
      </c>
      <c r="H9893" s="55">
        <v>0</v>
      </c>
      <c r="I9893" s="55">
        <v>0</v>
      </c>
      <c r="J9893" s="55">
        <v>0</v>
      </c>
      <c r="K9893" s="55">
        <v>0</v>
      </c>
      <c r="L9893" s="55">
        <v>0</v>
      </c>
      <c r="M9893" s="56">
        <v>0</v>
      </c>
    </row>
    <row r="9894" spans="1:13" x14ac:dyDescent="0.4">
      <c r="A9894" s="51"/>
      <c r="B9894" s="52">
        <v>9876</v>
      </c>
      <c r="C9894" s="52">
        <v>0</v>
      </c>
      <c r="D9894" s="52">
        <v>0</v>
      </c>
      <c r="E9894" s="52">
        <v>0</v>
      </c>
      <c r="F9894" s="52">
        <v>0</v>
      </c>
      <c r="G9894" s="52">
        <v>0</v>
      </c>
      <c r="H9894" s="52">
        <v>0</v>
      </c>
      <c r="I9894" s="52">
        <v>0</v>
      </c>
      <c r="J9894" s="52">
        <v>0</v>
      </c>
      <c r="K9894" s="52">
        <v>0</v>
      </c>
      <c r="L9894" s="52">
        <v>0</v>
      </c>
      <c r="M9894" s="53">
        <v>0</v>
      </c>
    </row>
    <row r="9895" spans="1:13" x14ac:dyDescent="0.4">
      <c r="A9895" s="54"/>
      <c r="B9895" s="55">
        <v>9877</v>
      </c>
      <c r="C9895" s="55">
        <v>0</v>
      </c>
      <c r="D9895" s="55">
        <v>0</v>
      </c>
      <c r="E9895" s="55">
        <v>0</v>
      </c>
      <c r="F9895" s="55">
        <v>0</v>
      </c>
      <c r="G9895" s="55">
        <v>0</v>
      </c>
      <c r="H9895" s="55">
        <v>0</v>
      </c>
      <c r="I9895" s="55">
        <v>0</v>
      </c>
      <c r="J9895" s="55">
        <v>0</v>
      </c>
      <c r="K9895" s="55">
        <v>0</v>
      </c>
      <c r="L9895" s="55">
        <v>6217995.9600237757</v>
      </c>
      <c r="M9895" s="56">
        <v>6217995.9600237757</v>
      </c>
    </row>
    <row r="9896" spans="1:13" x14ac:dyDescent="0.4">
      <c r="A9896" s="51"/>
      <c r="B9896" s="52">
        <v>9878</v>
      </c>
      <c r="C9896" s="52">
        <v>0</v>
      </c>
      <c r="D9896" s="52">
        <v>0</v>
      </c>
      <c r="E9896" s="52">
        <v>0</v>
      </c>
      <c r="F9896" s="52">
        <v>0</v>
      </c>
      <c r="G9896" s="52">
        <v>0</v>
      </c>
      <c r="H9896" s="52">
        <v>14595957.861130172</v>
      </c>
      <c r="I9896" s="52">
        <v>0</v>
      </c>
      <c r="J9896" s="52">
        <v>0</v>
      </c>
      <c r="K9896" s="52">
        <v>0</v>
      </c>
      <c r="L9896" s="52">
        <v>0</v>
      </c>
      <c r="M9896" s="53">
        <v>14595957.861130172</v>
      </c>
    </row>
    <row r="9897" spans="1:13" x14ac:dyDescent="0.4">
      <c r="A9897" s="54"/>
      <c r="B9897" s="55">
        <v>9879</v>
      </c>
      <c r="C9897" s="55">
        <v>8015862.9446933186</v>
      </c>
      <c r="D9897" s="55">
        <v>0</v>
      </c>
      <c r="E9897" s="55">
        <v>0</v>
      </c>
      <c r="F9897" s="55">
        <v>0</v>
      </c>
      <c r="G9897" s="55">
        <v>0</v>
      </c>
      <c r="H9897" s="55">
        <v>0</v>
      </c>
      <c r="I9897" s="55">
        <v>0</v>
      </c>
      <c r="J9897" s="55">
        <v>0</v>
      </c>
      <c r="K9897" s="55">
        <v>0</v>
      </c>
      <c r="L9897" s="55">
        <v>0</v>
      </c>
      <c r="M9897" s="56">
        <v>8015862.9446933186</v>
      </c>
    </row>
    <row r="9898" spans="1:13" x14ac:dyDescent="0.4">
      <c r="A9898" s="51"/>
      <c r="B9898" s="52">
        <v>9880</v>
      </c>
      <c r="C9898" s="52">
        <v>0</v>
      </c>
      <c r="D9898" s="52">
        <v>0</v>
      </c>
      <c r="E9898" s="52">
        <v>0</v>
      </c>
      <c r="F9898" s="52">
        <v>0</v>
      </c>
      <c r="G9898" s="52">
        <v>0</v>
      </c>
      <c r="H9898" s="52">
        <v>0</v>
      </c>
      <c r="I9898" s="52">
        <v>0</v>
      </c>
      <c r="J9898" s="52">
        <v>0</v>
      </c>
      <c r="K9898" s="52">
        <v>0</v>
      </c>
      <c r="L9898" s="52">
        <v>0</v>
      </c>
      <c r="M9898" s="53">
        <v>0</v>
      </c>
    </row>
    <row r="9899" spans="1:13" x14ac:dyDescent="0.4">
      <c r="A9899" s="54"/>
      <c r="B9899" s="55">
        <v>9881</v>
      </c>
      <c r="C9899" s="55">
        <v>0</v>
      </c>
      <c r="D9899" s="55">
        <v>0</v>
      </c>
      <c r="E9899" s="55">
        <v>0</v>
      </c>
      <c r="F9899" s="55">
        <v>0</v>
      </c>
      <c r="G9899" s="55">
        <v>0</v>
      </c>
      <c r="H9899" s="55">
        <v>0</v>
      </c>
      <c r="I9899" s="55">
        <v>0</v>
      </c>
      <c r="J9899" s="55">
        <v>0</v>
      </c>
      <c r="K9899" s="55">
        <v>0</v>
      </c>
      <c r="L9899" s="55">
        <v>10809219.823677933</v>
      </c>
      <c r="M9899" s="56">
        <v>10809219.823677933</v>
      </c>
    </row>
    <row r="9900" spans="1:13" x14ac:dyDescent="0.4">
      <c r="A9900" s="51"/>
      <c r="B9900" s="52">
        <v>9882</v>
      </c>
      <c r="C9900" s="52">
        <v>11652655.801176865</v>
      </c>
      <c r="D9900" s="52">
        <v>110602856.53929144</v>
      </c>
      <c r="E9900" s="52">
        <v>0</v>
      </c>
      <c r="F9900" s="52">
        <v>0</v>
      </c>
      <c r="G9900" s="52">
        <v>8542830.042967651</v>
      </c>
      <c r="H9900" s="52">
        <v>0</v>
      </c>
      <c r="I9900" s="52">
        <v>0</v>
      </c>
      <c r="J9900" s="52">
        <v>0</v>
      </c>
      <c r="K9900" s="52">
        <v>0</v>
      </c>
      <c r="L9900" s="52">
        <v>0</v>
      </c>
      <c r="M9900" s="53">
        <v>130798342.38343596</v>
      </c>
    </row>
    <row r="9901" spans="1:13" x14ac:dyDescent="0.4">
      <c r="A9901" s="54"/>
      <c r="B9901" s="55">
        <v>9883</v>
      </c>
      <c r="C9901" s="55">
        <v>6121676.632104462</v>
      </c>
      <c r="D9901" s="55">
        <v>0</v>
      </c>
      <c r="E9901" s="55">
        <v>0</v>
      </c>
      <c r="F9901" s="55">
        <v>0</v>
      </c>
      <c r="G9901" s="55">
        <v>0</v>
      </c>
      <c r="H9901" s="55">
        <v>0</v>
      </c>
      <c r="I9901" s="55">
        <v>0</v>
      </c>
      <c r="J9901" s="55">
        <v>0</v>
      </c>
      <c r="K9901" s="55">
        <v>0</v>
      </c>
      <c r="L9901" s="55">
        <v>15835455.425899122</v>
      </c>
      <c r="M9901" s="56">
        <v>21957132.058003586</v>
      </c>
    </row>
    <row r="9902" spans="1:13" x14ac:dyDescent="0.4">
      <c r="A9902" s="51"/>
      <c r="B9902" s="52">
        <v>9884</v>
      </c>
      <c r="C9902" s="52">
        <v>0</v>
      </c>
      <c r="D9902" s="52">
        <v>0</v>
      </c>
      <c r="E9902" s="52">
        <v>0</v>
      </c>
      <c r="F9902" s="52">
        <v>0</v>
      </c>
      <c r="G9902" s="52">
        <v>0</v>
      </c>
      <c r="H9902" s="52">
        <v>0</v>
      </c>
      <c r="I9902" s="52">
        <v>0</v>
      </c>
      <c r="J9902" s="52">
        <v>0</v>
      </c>
      <c r="K9902" s="52">
        <v>0</v>
      </c>
      <c r="L9902" s="52">
        <v>9362261.0697118863</v>
      </c>
      <c r="M9902" s="53">
        <v>9362261.0697118863</v>
      </c>
    </row>
    <row r="9903" spans="1:13" x14ac:dyDescent="0.4">
      <c r="A9903" s="54"/>
      <c r="B9903" s="55">
        <v>9885</v>
      </c>
      <c r="C9903" s="55">
        <v>0</v>
      </c>
      <c r="D9903" s="55">
        <v>0</v>
      </c>
      <c r="E9903" s="55">
        <v>0</v>
      </c>
      <c r="F9903" s="55">
        <v>0</v>
      </c>
      <c r="G9903" s="55">
        <v>0</v>
      </c>
      <c r="H9903" s="55">
        <v>0</v>
      </c>
      <c r="I9903" s="55">
        <v>0</v>
      </c>
      <c r="J9903" s="55">
        <v>0</v>
      </c>
      <c r="K9903" s="55">
        <v>0</v>
      </c>
      <c r="L9903" s="55">
        <v>0</v>
      </c>
      <c r="M9903" s="56">
        <v>0</v>
      </c>
    </row>
    <row r="9904" spans="1:13" x14ac:dyDescent="0.4">
      <c r="A9904" s="51"/>
      <c r="B9904" s="52">
        <v>9886</v>
      </c>
      <c r="C9904" s="52">
        <v>6277438.4199768947</v>
      </c>
      <c r="D9904" s="52">
        <v>0</v>
      </c>
      <c r="E9904" s="52">
        <v>0</v>
      </c>
      <c r="F9904" s="52">
        <v>15264745.666989151</v>
      </c>
      <c r="G9904" s="52">
        <v>0</v>
      </c>
      <c r="H9904" s="52">
        <v>44274320.550686352</v>
      </c>
      <c r="I9904" s="52">
        <v>5939992.7892363193</v>
      </c>
      <c r="J9904" s="52">
        <v>0</v>
      </c>
      <c r="K9904" s="52">
        <v>0</v>
      </c>
      <c r="L9904" s="52">
        <v>0</v>
      </c>
      <c r="M9904" s="53">
        <v>71756497.426888719</v>
      </c>
    </row>
    <row r="9905" spans="1:13" x14ac:dyDescent="0.4">
      <c r="A9905" s="54"/>
      <c r="B9905" s="55">
        <v>9887</v>
      </c>
      <c r="C9905" s="55">
        <v>0</v>
      </c>
      <c r="D9905" s="55">
        <v>0</v>
      </c>
      <c r="E9905" s="55">
        <v>0</v>
      </c>
      <c r="F9905" s="55">
        <v>0</v>
      </c>
      <c r="G9905" s="55">
        <v>0</v>
      </c>
      <c r="H9905" s="55">
        <v>0</v>
      </c>
      <c r="I9905" s="55">
        <v>0</v>
      </c>
      <c r="J9905" s="55">
        <v>0</v>
      </c>
      <c r="K9905" s="55">
        <v>0</v>
      </c>
      <c r="L9905" s="55">
        <v>0</v>
      </c>
      <c r="M9905" s="56">
        <v>0</v>
      </c>
    </row>
    <row r="9906" spans="1:13" x14ac:dyDescent="0.4">
      <c r="A9906" s="51"/>
      <c r="B9906" s="52">
        <v>9888</v>
      </c>
      <c r="C9906" s="52">
        <v>0</v>
      </c>
      <c r="D9906" s="52">
        <v>0</v>
      </c>
      <c r="E9906" s="52">
        <v>0</v>
      </c>
      <c r="F9906" s="52">
        <v>0</v>
      </c>
      <c r="G9906" s="52">
        <v>0</v>
      </c>
      <c r="H9906" s="52">
        <v>0</v>
      </c>
      <c r="I9906" s="52">
        <v>0</v>
      </c>
      <c r="J9906" s="52">
        <v>0</v>
      </c>
      <c r="K9906" s="52">
        <v>13347318.975207372</v>
      </c>
      <c r="L9906" s="52">
        <v>0</v>
      </c>
      <c r="M9906" s="53">
        <v>13347318.975207372</v>
      </c>
    </row>
    <row r="9907" spans="1:13" x14ac:dyDescent="0.4">
      <c r="A9907" s="54"/>
      <c r="B9907" s="55">
        <v>9889</v>
      </c>
      <c r="C9907" s="55">
        <v>0</v>
      </c>
      <c r="D9907" s="55">
        <v>0</v>
      </c>
      <c r="E9907" s="55">
        <v>0</v>
      </c>
      <c r="F9907" s="55">
        <v>0</v>
      </c>
      <c r="G9907" s="55">
        <v>0</v>
      </c>
      <c r="H9907" s="55">
        <v>0</v>
      </c>
      <c r="I9907" s="55">
        <v>0</v>
      </c>
      <c r="J9907" s="55">
        <v>0</v>
      </c>
      <c r="K9907" s="55">
        <v>0</v>
      </c>
      <c r="L9907" s="55">
        <v>0</v>
      </c>
      <c r="M9907" s="56">
        <v>5926167.1633023303</v>
      </c>
    </row>
    <row r="9908" spans="1:13" x14ac:dyDescent="0.4">
      <c r="A9908" s="51"/>
      <c r="B9908" s="52">
        <v>9890</v>
      </c>
      <c r="C9908" s="52">
        <v>0</v>
      </c>
      <c r="D9908" s="52">
        <v>0</v>
      </c>
      <c r="E9908" s="52">
        <v>0</v>
      </c>
      <c r="F9908" s="52">
        <v>0</v>
      </c>
      <c r="G9908" s="52">
        <v>0</v>
      </c>
      <c r="H9908" s="52">
        <v>0</v>
      </c>
      <c r="I9908" s="52">
        <v>0</v>
      </c>
      <c r="J9908" s="52">
        <v>0</v>
      </c>
      <c r="K9908" s="52">
        <v>0</v>
      </c>
      <c r="L9908" s="52">
        <v>0</v>
      </c>
      <c r="M9908" s="53">
        <v>0</v>
      </c>
    </row>
    <row r="9909" spans="1:13" x14ac:dyDescent="0.4">
      <c r="A9909" s="54"/>
      <c r="B9909" s="55">
        <v>9891</v>
      </c>
      <c r="C9909" s="55">
        <v>0</v>
      </c>
      <c r="D9909" s="55">
        <v>7993142.1171351681</v>
      </c>
      <c r="E9909" s="55">
        <v>0</v>
      </c>
      <c r="F9909" s="55">
        <v>0</v>
      </c>
      <c r="G9909" s="55">
        <v>0</v>
      </c>
      <c r="H9909" s="55">
        <v>0</v>
      </c>
      <c r="I9909" s="55">
        <v>0</v>
      </c>
      <c r="J9909" s="55">
        <v>0</v>
      </c>
      <c r="K9909" s="55">
        <v>0</v>
      </c>
      <c r="L9909" s="55">
        <v>0</v>
      </c>
      <c r="M9909" s="56">
        <v>7993142.1171351681</v>
      </c>
    </row>
    <row r="9910" spans="1:13" x14ac:dyDescent="0.4">
      <c r="A9910" s="51"/>
      <c r="B9910" s="52">
        <v>9892</v>
      </c>
      <c r="C9910" s="52">
        <v>0</v>
      </c>
      <c r="D9910" s="52">
        <v>0</v>
      </c>
      <c r="E9910" s="52">
        <v>0</v>
      </c>
      <c r="F9910" s="52">
        <v>0</v>
      </c>
      <c r="G9910" s="52">
        <v>0</v>
      </c>
      <c r="H9910" s="52">
        <v>0</v>
      </c>
      <c r="I9910" s="52">
        <v>0</v>
      </c>
      <c r="J9910" s="52">
        <v>0</v>
      </c>
      <c r="K9910" s="52">
        <v>0</v>
      </c>
      <c r="L9910" s="52">
        <v>0</v>
      </c>
      <c r="M9910" s="53">
        <v>0</v>
      </c>
    </row>
    <row r="9911" spans="1:13" x14ac:dyDescent="0.4">
      <c r="A9911" s="54"/>
      <c r="B9911" s="55">
        <v>9893</v>
      </c>
      <c r="C9911" s="55">
        <v>0</v>
      </c>
      <c r="D9911" s="55">
        <v>0</v>
      </c>
      <c r="E9911" s="55">
        <v>0</v>
      </c>
      <c r="F9911" s="55">
        <v>0</v>
      </c>
      <c r="G9911" s="55">
        <v>0</v>
      </c>
      <c r="H9911" s="55">
        <v>0</v>
      </c>
      <c r="I9911" s="55">
        <v>0</v>
      </c>
      <c r="J9911" s="55">
        <v>0</v>
      </c>
      <c r="K9911" s="55">
        <v>0</v>
      </c>
      <c r="L9911" s="55">
        <v>0</v>
      </c>
      <c r="M9911" s="56">
        <v>0</v>
      </c>
    </row>
    <row r="9912" spans="1:13" x14ac:dyDescent="0.4">
      <c r="A9912" s="51"/>
      <c r="B9912" s="52">
        <v>9894</v>
      </c>
      <c r="C9912" s="52">
        <v>0</v>
      </c>
      <c r="D9912" s="52">
        <v>0</v>
      </c>
      <c r="E9912" s="52">
        <v>0</v>
      </c>
      <c r="F9912" s="52">
        <v>0</v>
      </c>
      <c r="G9912" s="52">
        <v>0</v>
      </c>
      <c r="H9912" s="52">
        <v>0</v>
      </c>
      <c r="I9912" s="52">
        <v>0</v>
      </c>
      <c r="J9912" s="52">
        <v>0</v>
      </c>
      <c r="K9912" s="52">
        <v>0</v>
      </c>
      <c r="L9912" s="52">
        <v>0</v>
      </c>
      <c r="M9912" s="53">
        <v>9569277.5100515746</v>
      </c>
    </row>
    <row r="9913" spans="1:13" x14ac:dyDescent="0.4">
      <c r="A9913" s="54"/>
      <c r="B9913" s="55">
        <v>9895</v>
      </c>
      <c r="C9913" s="55">
        <v>0</v>
      </c>
      <c r="D9913" s="55">
        <v>13221131.428897444</v>
      </c>
      <c r="E9913" s="55">
        <v>0</v>
      </c>
      <c r="F9913" s="55">
        <v>0</v>
      </c>
      <c r="G9913" s="55">
        <v>0</v>
      </c>
      <c r="H9913" s="55">
        <v>0</v>
      </c>
      <c r="I9913" s="55">
        <v>481903604.34672081</v>
      </c>
      <c r="J9913" s="55">
        <v>0</v>
      </c>
      <c r="K9913" s="55">
        <v>0</v>
      </c>
      <c r="L9913" s="55">
        <v>0</v>
      </c>
      <c r="M9913" s="56">
        <v>495124735.7756182</v>
      </c>
    </row>
    <row r="9914" spans="1:13" x14ac:dyDescent="0.4">
      <c r="A9914" s="51"/>
      <c r="B9914" s="52">
        <v>9896</v>
      </c>
      <c r="C9914" s="52">
        <v>0</v>
      </c>
      <c r="D9914" s="52">
        <v>0</v>
      </c>
      <c r="E9914" s="52">
        <v>0</v>
      </c>
      <c r="F9914" s="52">
        <v>0</v>
      </c>
      <c r="G9914" s="52">
        <v>6174342.0468840748</v>
      </c>
      <c r="H9914" s="52">
        <v>0</v>
      </c>
      <c r="I9914" s="52">
        <v>8838962.8318361491</v>
      </c>
      <c r="J9914" s="52">
        <v>0</v>
      </c>
      <c r="K9914" s="52">
        <v>0</v>
      </c>
      <c r="L9914" s="52">
        <v>0</v>
      </c>
      <c r="M9914" s="53">
        <v>15013304.878720224</v>
      </c>
    </row>
    <row r="9915" spans="1:13" x14ac:dyDescent="0.4">
      <c r="A9915" s="54"/>
      <c r="B9915" s="55">
        <v>9897</v>
      </c>
      <c r="C9915" s="55">
        <v>0</v>
      </c>
      <c r="D9915" s="55">
        <v>0</v>
      </c>
      <c r="E9915" s="55">
        <v>0</v>
      </c>
      <c r="F9915" s="55">
        <v>0</v>
      </c>
      <c r="G9915" s="55">
        <v>0</v>
      </c>
      <c r="H9915" s="55">
        <v>0</v>
      </c>
      <c r="I9915" s="55">
        <v>0</v>
      </c>
      <c r="J9915" s="55">
        <v>0</v>
      </c>
      <c r="K9915" s="55">
        <v>0</v>
      </c>
      <c r="L9915" s="55">
        <v>0</v>
      </c>
      <c r="M9915" s="56">
        <v>0</v>
      </c>
    </row>
    <row r="9916" spans="1:13" x14ac:dyDescent="0.4">
      <c r="A9916" s="51"/>
      <c r="B9916" s="52">
        <v>9898</v>
      </c>
      <c r="C9916" s="52">
        <v>0</v>
      </c>
      <c r="D9916" s="52">
        <v>0</v>
      </c>
      <c r="E9916" s="52">
        <v>17963490.36303293</v>
      </c>
      <c r="F9916" s="52">
        <v>0</v>
      </c>
      <c r="G9916" s="52">
        <v>0</v>
      </c>
      <c r="H9916" s="52">
        <v>0</v>
      </c>
      <c r="I9916" s="52">
        <v>0</v>
      </c>
      <c r="J9916" s="52">
        <v>0</v>
      </c>
      <c r="K9916" s="52">
        <v>0</v>
      </c>
      <c r="L9916" s="52">
        <v>0</v>
      </c>
      <c r="M9916" s="53">
        <v>17963490.36303293</v>
      </c>
    </row>
    <row r="9917" spans="1:13" x14ac:dyDescent="0.4">
      <c r="A9917" s="54"/>
      <c r="B9917" s="55">
        <v>9899</v>
      </c>
      <c r="C9917" s="55">
        <v>0</v>
      </c>
      <c r="D9917" s="55">
        <v>0</v>
      </c>
      <c r="E9917" s="55">
        <v>0</v>
      </c>
      <c r="F9917" s="55">
        <v>0</v>
      </c>
      <c r="G9917" s="55">
        <v>0</v>
      </c>
      <c r="H9917" s="55">
        <v>0</v>
      </c>
      <c r="I9917" s="55">
        <v>0</v>
      </c>
      <c r="J9917" s="55">
        <v>0</v>
      </c>
      <c r="K9917" s="55">
        <v>0</v>
      </c>
      <c r="L9917" s="55">
        <v>0</v>
      </c>
      <c r="M9917" s="56">
        <v>14200911.900695402</v>
      </c>
    </row>
    <row r="9918" spans="1:13" x14ac:dyDescent="0.4">
      <c r="A9918" s="51"/>
      <c r="B9918" s="52">
        <v>9900</v>
      </c>
      <c r="C9918" s="52">
        <v>0</v>
      </c>
      <c r="D9918" s="52">
        <v>0</v>
      </c>
      <c r="E9918" s="52">
        <v>0</v>
      </c>
      <c r="F9918" s="52">
        <v>0</v>
      </c>
      <c r="G9918" s="52">
        <v>0</v>
      </c>
      <c r="H9918" s="52">
        <v>0</v>
      </c>
      <c r="I9918" s="52">
        <v>0</v>
      </c>
      <c r="J9918" s="52">
        <v>0</v>
      </c>
      <c r="K9918" s="52">
        <v>0</v>
      </c>
      <c r="L9918" s="52">
        <v>0</v>
      </c>
      <c r="M9918" s="53">
        <v>0</v>
      </c>
    </row>
    <row r="9919" spans="1:13" x14ac:dyDescent="0.4">
      <c r="A9919" s="54"/>
      <c r="B9919" s="55">
        <v>9901</v>
      </c>
      <c r="C9919" s="55">
        <v>0</v>
      </c>
      <c r="D9919" s="55">
        <v>0</v>
      </c>
      <c r="E9919" s="55">
        <v>0</v>
      </c>
      <c r="F9919" s="55">
        <v>0</v>
      </c>
      <c r="G9919" s="55">
        <v>0</v>
      </c>
      <c r="H9919" s="55">
        <v>0</v>
      </c>
      <c r="I9919" s="55">
        <v>0</v>
      </c>
      <c r="J9919" s="55">
        <v>10929517.386534913</v>
      </c>
      <c r="K9919" s="55">
        <v>0</v>
      </c>
      <c r="L9919" s="55">
        <v>0</v>
      </c>
      <c r="M9919" s="56">
        <v>6051381.4389139712</v>
      </c>
    </row>
    <row r="9920" spans="1:13" x14ac:dyDescent="0.4">
      <c r="A9920" s="51"/>
      <c r="B9920" s="52">
        <v>9902</v>
      </c>
      <c r="C9920" s="52">
        <v>0</v>
      </c>
      <c r="D9920" s="52">
        <v>0</v>
      </c>
      <c r="E9920" s="52">
        <v>0</v>
      </c>
      <c r="F9920" s="52">
        <v>0</v>
      </c>
      <c r="G9920" s="52">
        <v>11870331.575274499</v>
      </c>
      <c r="H9920" s="52">
        <v>0</v>
      </c>
      <c r="I9920" s="52">
        <v>0</v>
      </c>
      <c r="J9920" s="52">
        <v>0</v>
      </c>
      <c r="K9920" s="52">
        <v>0</v>
      </c>
      <c r="L9920" s="52">
        <v>0</v>
      </c>
      <c r="M9920" s="53">
        <v>11870331.575274499</v>
      </c>
    </row>
    <row r="9921" spans="1:13" x14ac:dyDescent="0.4">
      <c r="A9921" s="54"/>
      <c r="B9921" s="55">
        <v>9903</v>
      </c>
      <c r="C9921" s="55">
        <v>0</v>
      </c>
      <c r="D9921" s="55">
        <v>0</v>
      </c>
      <c r="E9921" s="55">
        <v>0</v>
      </c>
      <c r="F9921" s="55">
        <v>0</v>
      </c>
      <c r="G9921" s="55">
        <v>0</v>
      </c>
      <c r="H9921" s="55">
        <v>0</v>
      </c>
      <c r="I9921" s="55">
        <v>0</v>
      </c>
      <c r="J9921" s="55">
        <v>0</v>
      </c>
      <c r="K9921" s="55">
        <v>6251457.1602597591</v>
      </c>
      <c r="L9921" s="55">
        <v>0</v>
      </c>
      <c r="M9921" s="56">
        <v>6251457.1602597591</v>
      </c>
    </row>
    <row r="9922" spans="1:13" x14ac:dyDescent="0.4">
      <c r="A9922" s="51"/>
      <c r="B9922" s="52">
        <v>9904</v>
      </c>
      <c r="C9922" s="52">
        <v>0</v>
      </c>
      <c r="D9922" s="52">
        <v>0</v>
      </c>
      <c r="E9922" s="52">
        <v>0</v>
      </c>
      <c r="F9922" s="52">
        <v>7320620.3847829439</v>
      </c>
      <c r="G9922" s="52">
        <v>0</v>
      </c>
      <c r="H9922" s="52">
        <v>69629172.55743733</v>
      </c>
      <c r="I9922" s="52">
        <v>0</v>
      </c>
      <c r="J9922" s="52">
        <v>0</v>
      </c>
      <c r="K9922" s="52">
        <v>0</v>
      </c>
      <c r="L9922" s="52">
        <v>0</v>
      </c>
      <c r="M9922" s="53">
        <v>76949792.942220271</v>
      </c>
    </row>
    <row r="9923" spans="1:13" x14ac:dyDescent="0.4">
      <c r="A9923" s="54"/>
      <c r="B9923" s="55">
        <v>9905</v>
      </c>
      <c r="C9923" s="55">
        <v>6128542.3752991818</v>
      </c>
      <c r="D9923" s="55">
        <v>0</v>
      </c>
      <c r="E9923" s="55">
        <v>0</v>
      </c>
      <c r="F9923" s="55">
        <v>0</v>
      </c>
      <c r="G9923" s="55">
        <v>0</v>
      </c>
      <c r="H9923" s="55">
        <v>8016680.7387601361</v>
      </c>
      <c r="I9923" s="55">
        <v>11981001.909973295</v>
      </c>
      <c r="J9923" s="55">
        <v>0</v>
      </c>
      <c r="K9923" s="55">
        <v>7859607.5986206317</v>
      </c>
      <c r="L9923" s="55">
        <v>0</v>
      </c>
      <c r="M9923" s="56">
        <v>33985832.622653246</v>
      </c>
    </row>
    <row r="9924" spans="1:13" x14ac:dyDescent="0.4">
      <c r="A9924" s="51"/>
      <c r="B9924" s="52">
        <v>9906</v>
      </c>
      <c r="C9924" s="52">
        <v>0</v>
      </c>
      <c r="D9924" s="52">
        <v>0</v>
      </c>
      <c r="E9924" s="52">
        <v>0</v>
      </c>
      <c r="F9924" s="52">
        <v>0</v>
      </c>
      <c r="G9924" s="52">
        <v>0</v>
      </c>
      <c r="H9924" s="52">
        <v>0</v>
      </c>
      <c r="I9924" s="52">
        <v>0</v>
      </c>
      <c r="J9924" s="52">
        <v>0</v>
      </c>
      <c r="K9924" s="52">
        <v>0</v>
      </c>
      <c r="L9924" s="52">
        <v>0</v>
      </c>
      <c r="M9924" s="53">
        <v>0</v>
      </c>
    </row>
    <row r="9925" spans="1:13" x14ac:dyDescent="0.4">
      <c r="A9925" s="54"/>
      <c r="B9925" s="55">
        <v>9907</v>
      </c>
      <c r="C9925" s="55">
        <v>0</v>
      </c>
      <c r="D9925" s="55">
        <v>0</v>
      </c>
      <c r="E9925" s="55">
        <v>5914611.279042704</v>
      </c>
      <c r="F9925" s="55">
        <v>0</v>
      </c>
      <c r="G9925" s="55">
        <v>0</v>
      </c>
      <c r="H9925" s="55">
        <v>0</v>
      </c>
      <c r="I9925" s="55">
        <v>0</v>
      </c>
      <c r="J9925" s="55">
        <v>0</v>
      </c>
      <c r="K9925" s="55">
        <v>0</v>
      </c>
      <c r="L9925" s="55">
        <v>0</v>
      </c>
      <c r="M9925" s="56">
        <v>5914611.279042704</v>
      </c>
    </row>
    <row r="9926" spans="1:13" x14ac:dyDescent="0.4">
      <c r="A9926" s="51"/>
      <c r="B9926" s="52">
        <v>9908</v>
      </c>
      <c r="C9926" s="52">
        <v>0</v>
      </c>
      <c r="D9926" s="52">
        <v>0</v>
      </c>
      <c r="E9926" s="52">
        <v>0</v>
      </c>
      <c r="F9926" s="52">
        <v>0</v>
      </c>
      <c r="G9926" s="52">
        <v>10483013.193810124</v>
      </c>
      <c r="H9926" s="52">
        <v>0</v>
      </c>
      <c r="I9926" s="52">
        <v>0</v>
      </c>
      <c r="J9926" s="52">
        <v>0</v>
      </c>
      <c r="K9926" s="52">
        <v>0</v>
      </c>
      <c r="L9926" s="52">
        <v>0</v>
      </c>
      <c r="M9926" s="53">
        <v>10483013.193810124</v>
      </c>
    </row>
    <row r="9927" spans="1:13" x14ac:dyDescent="0.4">
      <c r="A9927" s="54"/>
      <c r="B9927" s="55">
        <v>9909</v>
      </c>
      <c r="C9927" s="55">
        <v>0</v>
      </c>
      <c r="D9927" s="55">
        <v>0</v>
      </c>
      <c r="E9927" s="55">
        <v>0</v>
      </c>
      <c r="F9927" s="55">
        <v>0</v>
      </c>
      <c r="G9927" s="55">
        <v>0</v>
      </c>
      <c r="H9927" s="55">
        <v>0</v>
      </c>
      <c r="I9927" s="55">
        <v>0</v>
      </c>
      <c r="J9927" s="55">
        <v>0</v>
      </c>
      <c r="K9927" s="55">
        <v>0</v>
      </c>
      <c r="L9927" s="55">
        <v>0</v>
      </c>
      <c r="M9927" s="56">
        <v>0</v>
      </c>
    </row>
    <row r="9928" spans="1:13" x14ac:dyDescent="0.4">
      <c r="A9928" s="51"/>
      <c r="B9928" s="52">
        <v>9910</v>
      </c>
      <c r="C9928" s="52">
        <v>0</v>
      </c>
      <c r="D9928" s="52">
        <v>0</v>
      </c>
      <c r="E9928" s="52">
        <v>0</v>
      </c>
      <c r="F9928" s="52">
        <v>0</v>
      </c>
      <c r="G9928" s="52">
        <v>0</v>
      </c>
      <c r="H9928" s="52">
        <v>0</v>
      </c>
      <c r="I9928" s="52">
        <v>0</v>
      </c>
      <c r="J9928" s="52">
        <v>158285231.19370872</v>
      </c>
      <c r="K9928" s="52">
        <v>0</v>
      </c>
      <c r="L9928" s="52">
        <v>0</v>
      </c>
      <c r="M9928" s="53">
        <v>0</v>
      </c>
    </row>
    <row r="9929" spans="1:13" x14ac:dyDescent="0.4">
      <c r="A9929" s="54"/>
      <c r="B9929" s="55">
        <v>9911</v>
      </c>
      <c r="C9929" s="55">
        <v>0</v>
      </c>
      <c r="D9929" s="55">
        <v>0</v>
      </c>
      <c r="E9929" s="55">
        <v>0</v>
      </c>
      <c r="F9929" s="55">
        <v>0</v>
      </c>
      <c r="G9929" s="55">
        <v>0</v>
      </c>
      <c r="H9929" s="55">
        <v>0</v>
      </c>
      <c r="I9929" s="55">
        <v>0</v>
      </c>
      <c r="J9929" s="55">
        <v>0</v>
      </c>
      <c r="K9929" s="55">
        <v>0</v>
      </c>
      <c r="L9929" s="55">
        <v>0</v>
      </c>
      <c r="M9929" s="56">
        <v>0</v>
      </c>
    </row>
    <row r="9930" spans="1:13" x14ac:dyDescent="0.4">
      <c r="A9930" s="51"/>
      <c r="B9930" s="52">
        <v>9912</v>
      </c>
      <c r="C9930" s="52">
        <v>0</v>
      </c>
      <c r="D9930" s="52">
        <v>0</v>
      </c>
      <c r="E9930" s="52">
        <v>5911664.0937144142</v>
      </c>
      <c r="F9930" s="52">
        <v>0</v>
      </c>
      <c r="G9930" s="52">
        <v>0</v>
      </c>
      <c r="H9930" s="52">
        <v>0</v>
      </c>
      <c r="I9930" s="52">
        <v>0</v>
      </c>
      <c r="J9930" s="52">
        <v>0</v>
      </c>
      <c r="K9930" s="52">
        <v>0</v>
      </c>
      <c r="L9930" s="52">
        <v>0</v>
      </c>
      <c r="M9930" s="53">
        <v>5911664.0937144142</v>
      </c>
    </row>
    <row r="9931" spans="1:13" x14ac:dyDescent="0.4">
      <c r="A9931" s="54"/>
      <c r="B9931" s="55">
        <v>9913</v>
      </c>
      <c r="C9931" s="55">
        <v>0</v>
      </c>
      <c r="D9931" s="55">
        <v>0</v>
      </c>
      <c r="E9931" s="55">
        <v>0</v>
      </c>
      <c r="F9931" s="55">
        <v>0</v>
      </c>
      <c r="G9931" s="55">
        <v>0</v>
      </c>
      <c r="H9931" s="55">
        <v>0</v>
      </c>
      <c r="I9931" s="55">
        <v>0</v>
      </c>
      <c r="J9931" s="55">
        <v>0</v>
      </c>
      <c r="K9931" s="55">
        <v>0</v>
      </c>
      <c r="L9931" s="55">
        <v>0</v>
      </c>
      <c r="M9931" s="56">
        <v>0</v>
      </c>
    </row>
    <row r="9932" spans="1:13" x14ac:dyDescent="0.4">
      <c r="A9932" s="51"/>
      <c r="B9932" s="52">
        <v>9914</v>
      </c>
      <c r="C9932" s="52">
        <v>0</v>
      </c>
      <c r="D9932" s="52">
        <v>0</v>
      </c>
      <c r="E9932" s="52">
        <v>0</v>
      </c>
      <c r="F9932" s="52">
        <v>0</v>
      </c>
      <c r="G9932" s="52">
        <v>0</v>
      </c>
      <c r="H9932" s="52">
        <v>0</v>
      </c>
      <c r="I9932" s="52">
        <v>0</v>
      </c>
      <c r="J9932" s="52">
        <v>0</v>
      </c>
      <c r="K9932" s="52">
        <v>0</v>
      </c>
      <c r="L9932" s="52">
        <v>0</v>
      </c>
      <c r="M9932" s="53">
        <v>0</v>
      </c>
    </row>
    <row r="9933" spans="1:13" x14ac:dyDescent="0.4">
      <c r="A9933" s="54"/>
      <c r="B9933" s="55">
        <v>9915</v>
      </c>
      <c r="C9933" s="55">
        <v>0</v>
      </c>
      <c r="D9933" s="55">
        <v>0</v>
      </c>
      <c r="E9933" s="55">
        <v>0</v>
      </c>
      <c r="F9933" s="55">
        <v>0</v>
      </c>
      <c r="G9933" s="55">
        <v>0</v>
      </c>
      <c r="H9933" s="55">
        <v>0</v>
      </c>
      <c r="I9933" s="55">
        <v>0</v>
      </c>
      <c r="J9933" s="55">
        <v>0</v>
      </c>
      <c r="K9933" s="55">
        <v>0</v>
      </c>
      <c r="L9933" s="55">
        <v>0</v>
      </c>
      <c r="M9933" s="56">
        <v>0</v>
      </c>
    </row>
    <row r="9934" spans="1:13" x14ac:dyDescent="0.4">
      <c r="A9934" s="51"/>
      <c r="B9934" s="52">
        <v>9916</v>
      </c>
      <c r="C9934" s="52">
        <v>0</v>
      </c>
      <c r="D9934" s="52">
        <v>0</v>
      </c>
      <c r="E9934" s="52">
        <v>0</v>
      </c>
      <c r="F9934" s="52">
        <v>0</v>
      </c>
      <c r="G9934" s="52">
        <v>11893866.552161343</v>
      </c>
      <c r="H9934" s="52">
        <v>0</v>
      </c>
      <c r="I9934" s="52">
        <v>0</v>
      </c>
      <c r="J9934" s="52">
        <v>7802760.2560538379</v>
      </c>
      <c r="K9934" s="52">
        <v>6620522.0009835009</v>
      </c>
      <c r="L9934" s="52">
        <v>0</v>
      </c>
      <c r="M9934" s="53">
        <v>18514388.55314485</v>
      </c>
    </row>
    <row r="9935" spans="1:13" x14ac:dyDescent="0.4">
      <c r="A9935" s="54"/>
      <c r="B9935" s="55">
        <v>9917</v>
      </c>
      <c r="C9935" s="55">
        <v>0</v>
      </c>
      <c r="D9935" s="55">
        <v>0</v>
      </c>
      <c r="E9935" s="55">
        <v>21282148.362518381</v>
      </c>
      <c r="F9935" s="55">
        <v>0</v>
      </c>
      <c r="G9935" s="55">
        <v>0</v>
      </c>
      <c r="H9935" s="55">
        <v>0</v>
      </c>
      <c r="I9935" s="55">
        <v>0</v>
      </c>
      <c r="J9935" s="55">
        <v>0</v>
      </c>
      <c r="K9935" s="55">
        <v>0</v>
      </c>
      <c r="L9935" s="55">
        <v>0</v>
      </c>
      <c r="M9935" s="56">
        <v>21282148.362518381</v>
      </c>
    </row>
    <row r="9936" spans="1:13" x14ac:dyDescent="0.4">
      <c r="A9936" s="51"/>
      <c r="B9936" s="52">
        <v>9918</v>
      </c>
      <c r="C9936" s="52">
        <v>0</v>
      </c>
      <c r="D9936" s="52">
        <v>0</v>
      </c>
      <c r="E9936" s="52">
        <v>0</v>
      </c>
      <c r="F9936" s="52">
        <v>6512121.4027824411</v>
      </c>
      <c r="G9936" s="52">
        <v>0</v>
      </c>
      <c r="H9936" s="52">
        <v>0</v>
      </c>
      <c r="I9936" s="52">
        <v>0</v>
      </c>
      <c r="J9936" s="52">
        <v>0</v>
      </c>
      <c r="K9936" s="52">
        <v>16785057.901784651</v>
      </c>
      <c r="L9936" s="52">
        <v>0</v>
      </c>
      <c r="M9936" s="53">
        <v>23297179.304567091</v>
      </c>
    </row>
    <row r="9937" spans="1:13" x14ac:dyDescent="0.4">
      <c r="A9937" s="54"/>
      <c r="B9937" s="55">
        <v>9919</v>
      </c>
      <c r="C9937" s="55">
        <v>0</v>
      </c>
      <c r="D9937" s="55">
        <v>0</v>
      </c>
      <c r="E9937" s="55">
        <v>0</v>
      </c>
      <c r="F9937" s="55">
        <v>0</v>
      </c>
      <c r="G9937" s="55">
        <v>0</v>
      </c>
      <c r="H9937" s="55">
        <v>0</v>
      </c>
      <c r="I9937" s="55">
        <v>0</v>
      </c>
      <c r="J9937" s="55">
        <v>0</v>
      </c>
      <c r="K9937" s="55">
        <v>0</v>
      </c>
      <c r="L9937" s="55">
        <v>0</v>
      </c>
      <c r="M9937" s="56">
        <v>0</v>
      </c>
    </row>
    <row r="9938" spans="1:13" x14ac:dyDescent="0.4">
      <c r="A9938" s="51"/>
      <c r="B9938" s="52">
        <v>9920</v>
      </c>
      <c r="C9938" s="52">
        <v>0</v>
      </c>
      <c r="D9938" s="52">
        <v>0</v>
      </c>
      <c r="E9938" s="52">
        <v>0</v>
      </c>
      <c r="F9938" s="52">
        <v>0</v>
      </c>
      <c r="G9938" s="52">
        <v>0</v>
      </c>
      <c r="H9938" s="52">
        <v>0</v>
      </c>
      <c r="I9938" s="52">
        <v>0</v>
      </c>
      <c r="J9938" s="52">
        <v>0</v>
      </c>
      <c r="K9938" s="52">
        <v>0</v>
      </c>
      <c r="L9938" s="52">
        <v>0</v>
      </c>
      <c r="M9938" s="53">
        <v>0</v>
      </c>
    </row>
    <row r="9939" spans="1:13" x14ac:dyDescent="0.4">
      <c r="A9939" s="54"/>
      <c r="B9939" s="55">
        <v>9921</v>
      </c>
      <c r="C9939" s="55">
        <v>0</v>
      </c>
      <c r="D9939" s="55">
        <v>13799414.157446915</v>
      </c>
      <c r="E9939" s="55">
        <v>0</v>
      </c>
      <c r="F9939" s="55">
        <v>0</v>
      </c>
      <c r="G9939" s="55">
        <v>0</v>
      </c>
      <c r="H9939" s="55">
        <v>0</v>
      </c>
      <c r="I9939" s="55">
        <v>0</v>
      </c>
      <c r="J9939" s="55">
        <v>6631657.5310139377</v>
      </c>
      <c r="K9939" s="55">
        <v>0</v>
      </c>
      <c r="L9939" s="55">
        <v>0</v>
      </c>
      <c r="M9939" s="56">
        <v>13799414.157446915</v>
      </c>
    </row>
    <row r="9940" spans="1:13" x14ac:dyDescent="0.4">
      <c r="A9940" s="51"/>
      <c r="B9940" s="52">
        <v>9922</v>
      </c>
      <c r="C9940" s="52">
        <v>0</v>
      </c>
      <c r="D9940" s="52">
        <v>0</v>
      </c>
      <c r="E9940" s="52">
        <v>0</v>
      </c>
      <c r="F9940" s="52">
        <v>0</v>
      </c>
      <c r="G9940" s="52">
        <v>0</v>
      </c>
      <c r="H9940" s="52">
        <v>0</v>
      </c>
      <c r="I9940" s="52">
        <v>0</v>
      </c>
      <c r="J9940" s="52">
        <v>0</v>
      </c>
      <c r="K9940" s="52">
        <v>0</v>
      </c>
      <c r="L9940" s="52">
        <v>0</v>
      </c>
      <c r="M9940" s="53">
        <v>0</v>
      </c>
    </row>
    <row r="9941" spans="1:13" x14ac:dyDescent="0.4">
      <c r="A9941" s="54"/>
      <c r="B9941" s="55">
        <v>9923</v>
      </c>
      <c r="C9941" s="55">
        <v>26672982.751933105</v>
      </c>
      <c r="D9941" s="55">
        <v>0</v>
      </c>
      <c r="E9941" s="55">
        <v>0</v>
      </c>
      <c r="F9941" s="55">
        <v>0</v>
      </c>
      <c r="G9941" s="55">
        <v>0</v>
      </c>
      <c r="H9941" s="55">
        <v>0</v>
      </c>
      <c r="I9941" s="55">
        <v>0</v>
      </c>
      <c r="J9941" s="55">
        <v>0</v>
      </c>
      <c r="K9941" s="55">
        <v>0</v>
      </c>
      <c r="L9941" s="55">
        <v>8211482.0946921725</v>
      </c>
      <c r="M9941" s="56">
        <v>34884464.846625276</v>
      </c>
    </row>
    <row r="9942" spans="1:13" x14ac:dyDescent="0.4">
      <c r="A9942" s="51"/>
      <c r="B9942" s="52">
        <v>9924</v>
      </c>
      <c r="C9942" s="52">
        <v>0</v>
      </c>
      <c r="D9942" s="52">
        <v>0</v>
      </c>
      <c r="E9942" s="52">
        <v>46301927.650749281</v>
      </c>
      <c r="F9942" s="52">
        <v>0</v>
      </c>
      <c r="G9942" s="52">
        <v>0</v>
      </c>
      <c r="H9942" s="52">
        <v>0</v>
      </c>
      <c r="I9942" s="52">
        <v>60699616.632039219</v>
      </c>
      <c r="J9942" s="52">
        <v>0</v>
      </c>
      <c r="K9942" s="52">
        <v>0</v>
      </c>
      <c r="L9942" s="52">
        <v>0</v>
      </c>
      <c r="M9942" s="53">
        <v>107001544.2827885</v>
      </c>
    </row>
    <row r="9943" spans="1:13" x14ac:dyDescent="0.4">
      <c r="A9943" s="54"/>
      <c r="B9943" s="55">
        <v>9925</v>
      </c>
      <c r="C9943" s="55">
        <v>5800876.1593653262</v>
      </c>
      <c r="D9943" s="55">
        <v>0</v>
      </c>
      <c r="E9943" s="55">
        <v>0</v>
      </c>
      <c r="F9943" s="55">
        <v>0</v>
      </c>
      <c r="G9943" s="55">
        <v>0</v>
      </c>
      <c r="H9943" s="55">
        <v>0</v>
      </c>
      <c r="I9943" s="55">
        <v>32916901.81109751</v>
      </c>
      <c r="J9943" s="55">
        <v>0</v>
      </c>
      <c r="K9943" s="55">
        <v>0</v>
      </c>
      <c r="L9943" s="55">
        <v>0</v>
      </c>
      <c r="M9943" s="56">
        <v>38717777.970462829</v>
      </c>
    </row>
    <row r="9944" spans="1:13" x14ac:dyDescent="0.4">
      <c r="A9944" s="51"/>
      <c r="B9944" s="52">
        <v>9926</v>
      </c>
      <c r="C9944" s="52">
        <v>0</v>
      </c>
      <c r="D9944" s="52">
        <v>0</v>
      </c>
      <c r="E9944" s="52">
        <v>0</v>
      </c>
      <c r="F9944" s="52">
        <v>0</v>
      </c>
      <c r="G9944" s="52">
        <v>0</v>
      </c>
      <c r="H9944" s="52">
        <v>0</v>
      </c>
      <c r="I9944" s="52">
        <v>0</v>
      </c>
      <c r="J9944" s="52">
        <v>0</v>
      </c>
      <c r="K9944" s="52">
        <v>0</v>
      </c>
      <c r="L9944" s="52">
        <v>0</v>
      </c>
      <c r="M9944" s="53">
        <v>0</v>
      </c>
    </row>
    <row r="9945" spans="1:13" x14ac:dyDescent="0.4">
      <c r="A9945" s="54"/>
      <c r="B9945" s="55">
        <v>9927</v>
      </c>
      <c r="C9945" s="55">
        <v>0</v>
      </c>
      <c r="D9945" s="55">
        <v>0</v>
      </c>
      <c r="E9945" s="55">
        <v>0</v>
      </c>
      <c r="F9945" s="55">
        <v>0</v>
      </c>
      <c r="G9945" s="55">
        <v>0</v>
      </c>
      <c r="H9945" s="55">
        <v>0</v>
      </c>
      <c r="I9945" s="55">
        <v>0</v>
      </c>
      <c r="J9945" s="55">
        <v>0</v>
      </c>
      <c r="K9945" s="55">
        <v>0</v>
      </c>
      <c r="L9945" s="55">
        <v>0</v>
      </c>
      <c r="M9945" s="56">
        <v>0</v>
      </c>
    </row>
    <row r="9946" spans="1:13" x14ac:dyDescent="0.4">
      <c r="A9946" s="51"/>
      <c r="B9946" s="52">
        <v>9928</v>
      </c>
      <c r="C9946" s="52">
        <v>9887870.3995826412</v>
      </c>
      <c r="D9946" s="52">
        <v>0</v>
      </c>
      <c r="E9946" s="52">
        <v>6928599.8101072796</v>
      </c>
      <c r="F9946" s="52">
        <v>6449923.759849133</v>
      </c>
      <c r="G9946" s="52">
        <v>0</v>
      </c>
      <c r="H9946" s="52">
        <v>0</v>
      </c>
      <c r="I9946" s="52">
        <v>0</v>
      </c>
      <c r="J9946" s="52">
        <v>0</v>
      </c>
      <c r="K9946" s="52">
        <v>0</v>
      </c>
      <c r="L9946" s="52">
        <v>0</v>
      </c>
      <c r="M9946" s="53">
        <v>23266393.969539057</v>
      </c>
    </row>
    <row r="9947" spans="1:13" x14ac:dyDescent="0.4">
      <c r="A9947" s="54"/>
      <c r="B9947" s="55">
        <v>9929</v>
      </c>
      <c r="C9947" s="55">
        <v>0</v>
      </c>
      <c r="D9947" s="55">
        <v>0</v>
      </c>
      <c r="E9947" s="55">
        <v>0</v>
      </c>
      <c r="F9947" s="55">
        <v>0</v>
      </c>
      <c r="G9947" s="55">
        <v>0</v>
      </c>
      <c r="H9947" s="55">
        <v>0</v>
      </c>
      <c r="I9947" s="55">
        <v>0</v>
      </c>
      <c r="J9947" s="55">
        <v>6232530.4166694926</v>
      </c>
      <c r="K9947" s="55">
        <v>0</v>
      </c>
      <c r="L9947" s="55">
        <v>0</v>
      </c>
      <c r="M9947" s="56">
        <v>0</v>
      </c>
    </row>
    <row r="9948" spans="1:13" x14ac:dyDescent="0.4">
      <c r="A9948" s="51"/>
      <c r="B9948" s="52">
        <v>9930</v>
      </c>
      <c r="C9948" s="52">
        <v>0</v>
      </c>
      <c r="D9948" s="52">
        <v>0</v>
      </c>
      <c r="E9948" s="52">
        <v>45440421.381700672</v>
      </c>
      <c r="F9948" s="52">
        <v>0</v>
      </c>
      <c r="G9948" s="52">
        <v>0</v>
      </c>
      <c r="H9948" s="52">
        <v>0</v>
      </c>
      <c r="I9948" s="52">
        <v>0</v>
      </c>
      <c r="J9948" s="52">
        <v>0</v>
      </c>
      <c r="K9948" s="52">
        <v>0</v>
      </c>
      <c r="L9948" s="52">
        <v>64487535.12690521</v>
      </c>
      <c r="M9948" s="53">
        <v>109927956.50860588</v>
      </c>
    </row>
    <row r="9949" spans="1:13" x14ac:dyDescent="0.4">
      <c r="A9949" s="54"/>
      <c r="B9949" s="55">
        <v>9931</v>
      </c>
      <c r="C9949" s="55">
        <v>67431318.607389674</v>
      </c>
      <c r="D9949" s="55">
        <v>0</v>
      </c>
      <c r="E9949" s="55">
        <v>6686034.6498075547</v>
      </c>
      <c r="F9949" s="55">
        <v>0</v>
      </c>
      <c r="G9949" s="55">
        <v>0</v>
      </c>
      <c r="H9949" s="55">
        <v>7804104.38437392</v>
      </c>
      <c r="I9949" s="55">
        <v>0</v>
      </c>
      <c r="J9949" s="55">
        <v>0</v>
      </c>
      <c r="K9949" s="55">
        <v>0</v>
      </c>
      <c r="L9949" s="55">
        <v>0</v>
      </c>
      <c r="M9949" s="56">
        <v>81921457.641571149</v>
      </c>
    </row>
    <row r="9950" spans="1:13" x14ac:dyDescent="0.4">
      <c r="A9950" s="51"/>
      <c r="B9950" s="52">
        <v>9932</v>
      </c>
      <c r="C9950" s="52">
        <v>0</v>
      </c>
      <c r="D9950" s="52">
        <v>0</v>
      </c>
      <c r="E9950" s="52">
        <v>0</v>
      </c>
      <c r="F9950" s="52">
        <v>0</v>
      </c>
      <c r="G9950" s="52">
        <v>0</v>
      </c>
      <c r="H9950" s="52">
        <v>12651535.010517215</v>
      </c>
      <c r="I9950" s="52">
        <v>0</v>
      </c>
      <c r="J9950" s="52">
        <v>0</v>
      </c>
      <c r="K9950" s="52">
        <v>0</v>
      </c>
      <c r="L9950" s="52">
        <v>0</v>
      </c>
      <c r="M9950" s="53">
        <v>12651535.010517215</v>
      </c>
    </row>
    <row r="9951" spans="1:13" x14ac:dyDescent="0.4">
      <c r="A9951" s="54"/>
      <c r="B9951" s="55">
        <v>9933</v>
      </c>
      <c r="C9951" s="55">
        <v>0</v>
      </c>
      <c r="D9951" s="55">
        <v>0</v>
      </c>
      <c r="E9951" s="55">
        <v>0</v>
      </c>
      <c r="F9951" s="55">
        <v>0</v>
      </c>
      <c r="G9951" s="55">
        <v>0</v>
      </c>
      <c r="H9951" s="55">
        <v>0</v>
      </c>
      <c r="I9951" s="55">
        <v>0</v>
      </c>
      <c r="J9951" s="55">
        <v>0</v>
      </c>
      <c r="K9951" s="55">
        <v>0</v>
      </c>
      <c r="L9951" s="55">
        <v>0</v>
      </c>
      <c r="M9951" s="56">
        <v>0</v>
      </c>
    </row>
    <row r="9952" spans="1:13" x14ac:dyDescent="0.4">
      <c r="A9952" s="51"/>
      <c r="B9952" s="52">
        <v>9934</v>
      </c>
      <c r="C9952" s="52">
        <v>0</v>
      </c>
      <c r="D9952" s="52">
        <v>0</v>
      </c>
      <c r="E9952" s="52">
        <v>0</v>
      </c>
      <c r="F9952" s="52">
        <v>0</v>
      </c>
      <c r="G9952" s="52">
        <v>0</v>
      </c>
      <c r="H9952" s="52">
        <v>0</v>
      </c>
      <c r="I9952" s="52">
        <v>0</v>
      </c>
      <c r="J9952" s="52">
        <v>0</v>
      </c>
      <c r="K9952" s="52">
        <v>0</v>
      </c>
      <c r="L9952" s="52">
        <v>0</v>
      </c>
      <c r="M9952" s="53">
        <v>0</v>
      </c>
    </row>
    <row r="9953" spans="1:13" x14ac:dyDescent="0.4">
      <c r="A9953" s="54"/>
      <c r="B9953" s="55">
        <v>9935</v>
      </c>
      <c r="C9953" s="55">
        <v>0</v>
      </c>
      <c r="D9953" s="55">
        <v>0</v>
      </c>
      <c r="E9953" s="55">
        <v>0</v>
      </c>
      <c r="F9953" s="55">
        <v>0</v>
      </c>
      <c r="G9953" s="55">
        <v>0</v>
      </c>
      <c r="H9953" s="55">
        <v>0</v>
      </c>
      <c r="I9953" s="55">
        <v>0</v>
      </c>
      <c r="J9953" s="55">
        <v>0</v>
      </c>
      <c r="K9953" s="55">
        <v>0</v>
      </c>
      <c r="L9953" s="55">
        <v>0</v>
      </c>
      <c r="M9953" s="56">
        <v>0</v>
      </c>
    </row>
    <row r="9954" spans="1:13" x14ac:dyDescent="0.4">
      <c r="A9954" s="51"/>
      <c r="B9954" s="52">
        <v>9936</v>
      </c>
      <c r="C9954" s="52">
        <v>0</v>
      </c>
      <c r="D9954" s="52">
        <v>0</v>
      </c>
      <c r="E9954" s="52">
        <v>0</v>
      </c>
      <c r="F9954" s="52">
        <v>0</v>
      </c>
      <c r="G9954" s="52">
        <v>0</v>
      </c>
      <c r="H9954" s="52">
        <v>0</v>
      </c>
      <c r="I9954" s="52">
        <v>0</v>
      </c>
      <c r="J9954" s="52">
        <v>0</v>
      </c>
      <c r="K9954" s="52">
        <v>0</v>
      </c>
      <c r="L9954" s="52">
        <v>0</v>
      </c>
      <c r="M9954" s="53">
        <v>0</v>
      </c>
    </row>
    <row r="9955" spans="1:13" x14ac:dyDescent="0.4">
      <c r="A9955" s="54"/>
      <c r="B9955" s="55">
        <v>9937</v>
      </c>
      <c r="C9955" s="55">
        <v>0</v>
      </c>
      <c r="D9955" s="55">
        <v>0</v>
      </c>
      <c r="E9955" s="55">
        <v>0</v>
      </c>
      <c r="F9955" s="55">
        <v>0</v>
      </c>
      <c r="G9955" s="55">
        <v>0</v>
      </c>
      <c r="H9955" s="55">
        <v>20329895.207324803</v>
      </c>
      <c r="I9955" s="55">
        <v>0</v>
      </c>
      <c r="J9955" s="55">
        <v>6047121.8438912276</v>
      </c>
      <c r="K9955" s="55">
        <v>0</v>
      </c>
      <c r="L9955" s="55">
        <v>0</v>
      </c>
      <c r="M9955" s="56">
        <v>20329895.207324803</v>
      </c>
    </row>
    <row r="9956" spans="1:13" x14ac:dyDescent="0.4">
      <c r="A9956" s="51"/>
      <c r="B9956" s="52">
        <v>9938</v>
      </c>
      <c r="C9956" s="52">
        <v>0</v>
      </c>
      <c r="D9956" s="52">
        <v>0</v>
      </c>
      <c r="E9956" s="52">
        <v>0</v>
      </c>
      <c r="F9956" s="52">
        <v>0</v>
      </c>
      <c r="G9956" s="52">
        <v>0</v>
      </c>
      <c r="H9956" s="52">
        <v>10246606.66784187</v>
      </c>
      <c r="I9956" s="52">
        <v>0</v>
      </c>
      <c r="J9956" s="52">
        <v>22002413.262351576</v>
      </c>
      <c r="K9956" s="52">
        <v>0</v>
      </c>
      <c r="L9956" s="52">
        <v>0</v>
      </c>
      <c r="M9956" s="53">
        <v>10246606.66784187</v>
      </c>
    </row>
    <row r="9957" spans="1:13" x14ac:dyDescent="0.4">
      <c r="A9957" s="54"/>
      <c r="B9957" s="55">
        <v>9939</v>
      </c>
      <c r="C9957" s="55">
        <v>0</v>
      </c>
      <c r="D9957" s="55">
        <v>0</v>
      </c>
      <c r="E9957" s="55">
        <v>0</v>
      </c>
      <c r="F9957" s="55">
        <v>0</v>
      </c>
      <c r="G9957" s="55">
        <v>0</v>
      </c>
      <c r="H9957" s="55">
        <v>8089844.0484801698</v>
      </c>
      <c r="I9957" s="55">
        <v>0</v>
      </c>
      <c r="J9957" s="55">
        <v>0</v>
      </c>
      <c r="K9957" s="55">
        <v>0</v>
      </c>
      <c r="L9957" s="55">
        <v>0</v>
      </c>
      <c r="M9957" s="56">
        <v>8089844.0484801698</v>
      </c>
    </row>
    <row r="9958" spans="1:13" x14ac:dyDescent="0.4">
      <c r="A9958" s="51"/>
      <c r="B9958" s="52">
        <v>9940</v>
      </c>
      <c r="C9958" s="52">
        <v>0</v>
      </c>
      <c r="D9958" s="52">
        <v>0</v>
      </c>
      <c r="E9958" s="52">
        <v>0</v>
      </c>
      <c r="F9958" s="52">
        <v>0</v>
      </c>
      <c r="G9958" s="52">
        <v>0</v>
      </c>
      <c r="H9958" s="52">
        <v>0</v>
      </c>
      <c r="I9958" s="52">
        <v>0</v>
      </c>
      <c r="J9958" s="52">
        <v>0</v>
      </c>
      <c r="K9958" s="52">
        <v>0</v>
      </c>
      <c r="L9958" s="52">
        <v>0</v>
      </c>
      <c r="M9958" s="53">
        <v>0</v>
      </c>
    </row>
    <row r="9959" spans="1:13" x14ac:dyDescent="0.4">
      <c r="A9959" s="54"/>
      <c r="B9959" s="55">
        <v>9941</v>
      </c>
      <c r="C9959" s="55">
        <v>0</v>
      </c>
      <c r="D9959" s="55">
        <v>0</v>
      </c>
      <c r="E9959" s="55">
        <v>0</v>
      </c>
      <c r="F9959" s="55">
        <v>0</v>
      </c>
      <c r="G9959" s="55">
        <v>256485397.59296528</v>
      </c>
      <c r="H9959" s="55">
        <v>0</v>
      </c>
      <c r="I9959" s="55">
        <v>0</v>
      </c>
      <c r="J9959" s="55">
        <v>0</v>
      </c>
      <c r="K9959" s="55">
        <v>0</v>
      </c>
      <c r="L9959" s="55">
        <v>0</v>
      </c>
      <c r="M9959" s="56">
        <v>256485397.59296528</v>
      </c>
    </row>
    <row r="9960" spans="1:13" x14ac:dyDescent="0.4">
      <c r="A9960" s="51"/>
      <c r="B9960" s="52">
        <v>9942</v>
      </c>
      <c r="C9960" s="52">
        <v>0</v>
      </c>
      <c r="D9960" s="52">
        <v>0</v>
      </c>
      <c r="E9960" s="52">
        <v>0</v>
      </c>
      <c r="F9960" s="52">
        <v>0</v>
      </c>
      <c r="G9960" s="52">
        <v>0</v>
      </c>
      <c r="H9960" s="52">
        <v>0</v>
      </c>
      <c r="I9960" s="52">
        <v>0</v>
      </c>
      <c r="J9960" s="52">
        <v>8193932.6602502735</v>
      </c>
      <c r="K9960" s="52">
        <v>0</v>
      </c>
      <c r="L9960" s="52">
        <v>0</v>
      </c>
      <c r="M9960" s="53">
        <v>0</v>
      </c>
    </row>
    <row r="9961" spans="1:13" x14ac:dyDescent="0.4">
      <c r="A9961" s="54"/>
      <c r="B9961" s="55">
        <v>9943</v>
      </c>
      <c r="C9961" s="55">
        <v>0</v>
      </c>
      <c r="D9961" s="55">
        <v>0</v>
      </c>
      <c r="E9961" s="55">
        <v>0</v>
      </c>
      <c r="F9961" s="55">
        <v>7381336.9281965699</v>
      </c>
      <c r="G9961" s="55">
        <v>0</v>
      </c>
      <c r="H9961" s="55">
        <v>0</v>
      </c>
      <c r="I9961" s="55">
        <v>0</v>
      </c>
      <c r="J9961" s="55">
        <v>58047540.509931877</v>
      </c>
      <c r="K9961" s="55">
        <v>0</v>
      </c>
      <c r="L9961" s="55">
        <v>0</v>
      </c>
      <c r="M9961" s="56">
        <v>7381336.9281965699</v>
      </c>
    </row>
    <row r="9962" spans="1:13" x14ac:dyDescent="0.4">
      <c r="A9962" s="51"/>
      <c r="B9962" s="52">
        <v>9944</v>
      </c>
      <c r="C9962" s="52">
        <v>0</v>
      </c>
      <c r="D9962" s="52">
        <v>0</v>
      </c>
      <c r="E9962" s="52">
        <v>0</v>
      </c>
      <c r="F9962" s="52">
        <v>0</v>
      </c>
      <c r="G9962" s="52">
        <v>0</v>
      </c>
      <c r="H9962" s="52">
        <v>0</v>
      </c>
      <c r="I9962" s="52">
        <v>0</v>
      </c>
      <c r="J9962" s="52">
        <v>0</v>
      </c>
      <c r="K9962" s="52">
        <v>0</v>
      </c>
      <c r="L9962" s="52">
        <v>0</v>
      </c>
      <c r="M9962" s="53">
        <v>6550246.70227951</v>
      </c>
    </row>
    <row r="9963" spans="1:13" x14ac:dyDescent="0.4">
      <c r="A9963" s="54"/>
      <c r="B9963" s="55">
        <v>9945</v>
      </c>
      <c r="C9963" s="55">
        <v>0</v>
      </c>
      <c r="D9963" s="55">
        <v>0</v>
      </c>
      <c r="E9963" s="55">
        <v>0</v>
      </c>
      <c r="F9963" s="55">
        <v>0</v>
      </c>
      <c r="G9963" s="55">
        <v>0</v>
      </c>
      <c r="H9963" s="55">
        <v>0</v>
      </c>
      <c r="I9963" s="55">
        <v>6031152.1473277295</v>
      </c>
      <c r="J9963" s="55">
        <v>0</v>
      </c>
      <c r="K9963" s="55">
        <v>0</v>
      </c>
      <c r="L9963" s="55">
        <v>0</v>
      </c>
      <c r="M9963" s="56">
        <v>6031152.1473277295</v>
      </c>
    </row>
    <row r="9964" spans="1:13" x14ac:dyDescent="0.4">
      <c r="A9964" s="51"/>
      <c r="B9964" s="52">
        <v>9946</v>
      </c>
      <c r="C9964" s="52">
        <v>0</v>
      </c>
      <c r="D9964" s="52">
        <v>0</v>
      </c>
      <c r="E9964" s="52">
        <v>0</v>
      </c>
      <c r="F9964" s="52">
        <v>0</v>
      </c>
      <c r="G9964" s="52">
        <v>0</v>
      </c>
      <c r="H9964" s="52">
        <v>0</v>
      </c>
      <c r="I9964" s="52">
        <v>0</v>
      </c>
      <c r="J9964" s="52">
        <v>0</v>
      </c>
      <c r="K9964" s="52">
        <v>0</v>
      </c>
      <c r="L9964" s="52">
        <v>6551162.3254393898</v>
      </c>
      <c r="M9964" s="53">
        <v>6551162.3254393898</v>
      </c>
    </row>
    <row r="9965" spans="1:13" x14ac:dyDescent="0.4">
      <c r="A9965" s="54"/>
      <c r="B9965" s="55">
        <v>9947</v>
      </c>
      <c r="C9965" s="55">
        <v>0</v>
      </c>
      <c r="D9965" s="55">
        <v>6131763.7709459485</v>
      </c>
      <c r="E9965" s="55">
        <v>0</v>
      </c>
      <c r="F9965" s="55">
        <v>0</v>
      </c>
      <c r="G9965" s="55">
        <v>0</v>
      </c>
      <c r="H9965" s="55">
        <v>0</v>
      </c>
      <c r="I9965" s="55">
        <v>13704910.754565436</v>
      </c>
      <c r="J9965" s="55">
        <v>0</v>
      </c>
      <c r="K9965" s="55">
        <v>0</v>
      </c>
      <c r="L9965" s="55">
        <v>0</v>
      </c>
      <c r="M9965" s="56">
        <v>19836674.525511384</v>
      </c>
    </row>
    <row r="9966" spans="1:13" x14ac:dyDescent="0.4">
      <c r="A9966" s="51"/>
      <c r="B9966" s="52">
        <v>9948</v>
      </c>
      <c r="C9966" s="52">
        <v>7586636.034307532</v>
      </c>
      <c r="D9966" s="52">
        <v>0</v>
      </c>
      <c r="E9966" s="52">
        <v>0</v>
      </c>
      <c r="F9966" s="52">
        <v>0</v>
      </c>
      <c r="G9966" s="52">
        <v>0</v>
      </c>
      <c r="H9966" s="52">
        <v>0</v>
      </c>
      <c r="I9966" s="52">
        <v>0</v>
      </c>
      <c r="J9966" s="52">
        <v>0</v>
      </c>
      <c r="K9966" s="52">
        <v>6887519.6145209344</v>
      </c>
      <c r="L9966" s="52">
        <v>0</v>
      </c>
      <c r="M9966" s="53">
        <v>14474155.648828464</v>
      </c>
    </row>
    <row r="9967" spans="1:13" x14ac:dyDescent="0.4">
      <c r="A9967" s="54"/>
      <c r="B9967" s="55">
        <v>9949</v>
      </c>
      <c r="C9967" s="55">
        <v>17640494.995810442</v>
      </c>
      <c r="D9967" s="55">
        <v>37455646.532578722</v>
      </c>
      <c r="E9967" s="55">
        <v>0</v>
      </c>
      <c r="F9967" s="55">
        <v>0</v>
      </c>
      <c r="G9967" s="55">
        <v>0</v>
      </c>
      <c r="H9967" s="55">
        <v>0</v>
      </c>
      <c r="I9967" s="55">
        <v>0</v>
      </c>
      <c r="J9967" s="55">
        <v>0</v>
      </c>
      <c r="K9967" s="55">
        <v>0</v>
      </c>
      <c r="L9967" s="55">
        <v>0</v>
      </c>
      <c r="M9967" s="56">
        <v>55096141.528389163</v>
      </c>
    </row>
    <row r="9968" spans="1:13" x14ac:dyDescent="0.4">
      <c r="A9968" s="51"/>
      <c r="B9968" s="52">
        <v>9950</v>
      </c>
      <c r="C9968" s="52">
        <v>0</v>
      </c>
      <c r="D9968" s="52">
        <v>0</v>
      </c>
      <c r="E9968" s="52">
        <v>0</v>
      </c>
      <c r="F9968" s="52">
        <v>0</v>
      </c>
      <c r="G9968" s="52">
        <v>0</v>
      </c>
      <c r="H9968" s="52">
        <v>0</v>
      </c>
      <c r="I9968" s="52">
        <v>12042778.239564434</v>
      </c>
      <c r="J9968" s="52">
        <v>0</v>
      </c>
      <c r="K9968" s="52">
        <v>0</v>
      </c>
      <c r="L9968" s="52">
        <v>0</v>
      </c>
      <c r="M9968" s="53">
        <v>12042778.239564434</v>
      </c>
    </row>
    <row r="9969" spans="1:13" x14ac:dyDescent="0.4">
      <c r="A9969" s="54"/>
      <c r="B9969" s="55">
        <v>9951</v>
      </c>
      <c r="C9969" s="55">
        <v>0</v>
      </c>
      <c r="D9969" s="55">
        <v>6226412.6199066844</v>
      </c>
      <c r="E9969" s="55">
        <v>0</v>
      </c>
      <c r="F9969" s="55">
        <v>6471120.883541422</v>
      </c>
      <c r="G9969" s="55">
        <v>48383163.176904537</v>
      </c>
      <c r="H9969" s="55">
        <v>0</v>
      </c>
      <c r="I9969" s="55">
        <v>0</v>
      </c>
      <c r="J9969" s="55">
        <v>0</v>
      </c>
      <c r="K9969" s="55">
        <v>0</v>
      </c>
      <c r="L9969" s="55">
        <v>0</v>
      </c>
      <c r="M9969" s="56">
        <v>90429370.074644148</v>
      </c>
    </row>
    <row r="9970" spans="1:13" x14ac:dyDescent="0.4">
      <c r="A9970" s="51"/>
      <c r="B9970" s="52">
        <v>9952</v>
      </c>
      <c r="C9970" s="52">
        <v>0</v>
      </c>
      <c r="D9970" s="52">
        <v>0</v>
      </c>
      <c r="E9970" s="52">
        <v>0</v>
      </c>
      <c r="F9970" s="52">
        <v>0</v>
      </c>
      <c r="G9970" s="52">
        <v>0</v>
      </c>
      <c r="H9970" s="52">
        <v>0</v>
      </c>
      <c r="I9970" s="52">
        <v>0</v>
      </c>
      <c r="J9970" s="52">
        <v>0</v>
      </c>
      <c r="K9970" s="52">
        <v>0</v>
      </c>
      <c r="L9970" s="52">
        <v>0</v>
      </c>
      <c r="M9970" s="53">
        <v>0</v>
      </c>
    </row>
    <row r="9971" spans="1:13" x14ac:dyDescent="0.4">
      <c r="A9971" s="54"/>
      <c r="B9971" s="55">
        <v>9953</v>
      </c>
      <c r="C9971" s="55">
        <v>17589767.125506699</v>
      </c>
      <c r="D9971" s="55">
        <v>0</v>
      </c>
      <c r="E9971" s="55">
        <v>0</v>
      </c>
      <c r="F9971" s="55">
        <v>0</v>
      </c>
      <c r="G9971" s="55">
        <v>0</v>
      </c>
      <c r="H9971" s="55">
        <v>0</v>
      </c>
      <c r="I9971" s="55">
        <v>0</v>
      </c>
      <c r="J9971" s="55">
        <v>0</v>
      </c>
      <c r="K9971" s="55">
        <v>0</v>
      </c>
      <c r="L9971" s="55">
        <v>0</v>
      </c>
      <c r="M9971" s="56">
        <v>17589767.125506699</v>
      </c>
    </row>
    <row r="9972" spans="1:13" x14ac:dyDescent="0.4">
      <c r="A9972" s="51"/>
      <c r="B9972" s="52">
        <v>9954</v>
      </c>
      <c r="C9972" s="52">
        <v>0</v>
      </c>
      <c r="D9972" s="52">
        <v>0</v>
      </c>
      <c r="E9972" s="52">
        <v>6827202.5136122704</v>
      </c>
      <c r="F9972" s="52">
        <v>0</v>
      </c>
      <c r="G9972" s="52">
        <v>0</v>
      </c>
      <c r="H9972" s="52">
        <v>0</v>
      </c>
      <c r="I9972" s="52">
        <v>0</v>
      </c>
      <c r="J9972" s="52">
        <v>0</v>
      </c>
      <c r="K9972" s="52">
        <v>0</v>
      </c>
      <c r="L9972" s="52">
        <v>0</v>
      </c>
      <c r="M9972" s="53">
        <v>6827202.5136122704</v>
      </c>
    </row>
    <row r="9973" spans="1:13" x14ac:dyDescent="0.4">
      <c r="A9973" s="54"/>
      <c r="B9973" s="55">
        <v>9955</v>
      </c>
      <c r="C9973" s="55">
        <v>0</v>
      </c>
      <c r="D9973" s="55">
        <v>0</v>
      </c>
      <c r="E9973" s="55">
        <v>7145107.0159747051</v>
      </c>
      <c r="F9973" s="55">
        <v>0</v>
      </c>
      <c r="G9973" s="55">
        <v>9404031.3693203814</v>
      </c>
      <c r="H9973" s="55">
        <v>0</v>
      </c>
      <c r="I9973" s="55">
        <v>0</v>
      </c>
      <c r="J9973" s="55">
        <v>0</v>
      </c>
      <c r="K9973" s="55">
        <v>0</v>
      </c>
      <c r="L9973" s="55">
        <v>0</v>
      </c>
      <c r="M9973" s="56">
        <v>16549138.385295086</v>
      </c>
    </row>
    <row r="9974" spans="1:13" x14ac:dyDescent="0.4">
      <c r="A9974" s="51"/>
      <c r="B9974" s="52">
        <v>9956</v>
      </c>
      <c r="C9974" s="52">
        <v>0</v>
      </c>
      <c r="D9974" s="52">
        <v>0</v>
      </c>
      <c r="E9974" s="52">
        <v>0</v>
      </c>
      <c r="F9974" s="52">
        <v>0</v>
      </c>
      <c r="G9974" s="52">
        <v>0</v>
      </c>
      <c r="H9974" s="52">
        <v>19492700.203789368</v>
      </c>
      <c r="I9974" s="52">
        <v>0</v>
      </c>
      <c r="J9974" s="52">
        <v>0</v>
      </c>
      <c r="K9974" s="52">
        <v>0</v>
      </c>
      <c r="L9974" s="52">
        <v>0</v>
      </c>
      <c r="M9974" s="53">
        <v>19492700.203789368</v>
      </c>
    </row>
    <row r="9975" spans="1:13" x14ac:dyDescent="0.4">
      <c r="A9975" s="54"/>
      <c r="B9975" s="55">
        <v>9957</v>
      </c>
      <c r="C9975" s="55">
        <v>6719543.2426579613</v>
      </c>
      <c r="D9975" s="55">
        <v>0</v>
      </c>
      <c r="E9975" s="55">
        <v>0</v>
      </c>
      <c r="F9975" s="55">
        <v>0</v>
      </c>
      <c r="G9975" s="55">
        <v>0</v>
      </c>
      <c r="H9975" s="55">
        <v>0</v>
      </c>
      <c r="I9975" s="55">
        <v>0</v>
      </c>
      <c r="J9975" s="55">
        <v>0</v>
      </c>
      <c r="K9975" s="55">
        <v>5931802.4353374559</v>
      </c>
      <c r="L9975" s="55">
        <v>0</v>
      </c>
      <c r="M9975" s="56">
        <v>12651345.677995415</v>
      </c>
    </row>
    <row r="9976" spans="1:13" x14ac:dyDescent="0.4">
      <c r="A9976" s="51"/>
      <c r="B9976" s="52">
        <v>9958</v>
      </c>
      <c r="C9976" s="52">
        <v>0</v>
      </c>
      <c r="D9976" s="52">
        <v>0</v>
      </c>
      <c r="E9976" s="52">
        <v>0</v>
      </c>
      <c r="F9976" s="52">
        <v>0</v>
      </c>
      <c r="G9976" s="52">
        <v>0</v>
      </c>
      <c r="H9976" s="52">
        <v>0</v>
      </c>
      <c r="I9976" s="52">
        <v>0</v>
      </c>
      <c r="J9976" s="52">
        <v>0</v>
      </c>
      <c r="K9976" s="52">
        <v>0</v>
      </c>
      <c r="L9976" s="52">
        <v>0</v>
      </c>
      <c r="M9976" s="53">
        <v>0</v>
      </c>
    </row>
    <row r="9977" spans="1:13" x14ac:dyDescent="0.4">
      <c r="A9977" s="54"/>
      <c r="B9977" s="55">
        <v>9959</v>
      </c>
      <c r="C9977" s="55">
        <v>0</v>
      </c>
      <c r="D9977" s="55">
        <v>0</v>
      </c>
      <c r="E9977" s="55">
        <v>0</v>
      </c>
      <c r="F9977" s="55">
        <v>0</v>
      </c>
      <c r="G9977" s="55">
        <v>0</v>
      </c>
      <c r="H9977" s="55">
        <v>0</v>
      </c>
      <c r="I9977" s="55">
        <v>0</v>
      </c>
      <c r="J9977" s="55">
        <v>0</v>
      </c>
      <c r="K9977" s="55">
        <v>0</v>
      </c>
      <c r="L9977" s="55">
        <v>0</v>
      </c>
      <c r="M9977" s="56">
        <v>0</v>
      </c>
    </row>
    <row r="9978" spans="1:13" x14ac:dyDescent="0.4">
      <c r="A9978" s="51"/>
      <c r="B9978" s="52">
        <v>9960</v>
      </c>
      <c r="C9978" s="52">
        <v>0</v>
      </c>
      <c r="D9978" s="52">
        <v>0</v>
      </c>
      <c r="E9978" s="52">
        <v>15496955.109861135</v>
      </c>
      <c r="F9978" s="52">
        <v>0</v>
      </c>
      <c r="G9978" s="52">
        <v>0</v>
      </c>
      <c r="H9978" s="52">
        <v>0</v>
      </c>
      <c r="I9978" s="52">
        <v>0</v>
      </c>
      <c r="J9978" s="52">
        <v>0</v>
      </c>
      <c r="K9978" s="52">
        <v>0</v>
      </c>
      <c r="L9978" s="52">
        <v>0</v>
      </c>
      <c r="M9978" s="53">
        <v>15496955.109861135</v>
      </c>
    </row>
    <row r="9979" spans="1:13" x14ac:dyDescent="0.4">
      <c r="A9979" s="54"/>
      <c r="B9979" s="55">
        <v>9961</v>
      </c>
      <c r="C9979" s="55">
        <v>0</v>
      </c>
      <c r="D9979" s="55">
        <v>0</v>
      </c>
      <c r="E9979" s="55">
        <v>0</v>
      </c>
      <c r="F9979" s="55">
        <v>13692430.252109423</v>
      </c>
      <c r="G9979" s="55">
        <v>0</v>
      </c>
      <c r="H9979" s="55">
        <v>0</v>
      </c>
      <c r="I9979" s="55">
        <v>0</v>
      </c>
      <c r="J9979" s="55">
        <v>0</v>
      </c>
      <c r="K9979" s="55">
        <v>0</v>
      </c>
      <c r="L9979" s="55">
        <v>8587451.9971045256</v>
      </c>
      <c r="M9979" s="56">
        <v>22279882.249213949</v>
      </c>
    </row>
    <row r="9980" spans="1:13" x14ac:dyDescent="0.4">
      <c r="A9980" s="51"/>
      <c r="B9980" s="52">
        <v>9962</v>
      </c>
      <c r="C9980" s="52">
        <v>0</v>
      </c>
      <c r="D9980" s="52">
        <v>0</v>
      </c>
      <c r="E9980" s="52">
        <v>0</v>
      </c>
      <c r="F9980" s="52">
        <v>0</v>
      </c>
      <c r="G9980" s="52">
        <v>0</v>
      </c>
      <c r="H9980" s="52">
        <v>0</v>
      </c>
      <c r="I9980" s="52">
        <v>0</v>
      </c>
      <c r="J9980" s="52">
        <v>0</v>
      </c>
      <c r="K9980" s="52">
        <v>0</v>
      </c>
      <c r="L9980" s="52">
        <v>0</v>
      </c>
      <c r="M9980" s="53">
        <v>0</v>
      </c>
    </row>
    <row r="9981" spans="1:13" x14ac:dyDescent="0.4">
      <c r="A9981" s="54"/>
      <c r="B9981" s="55">
        <v>9963</v>
      </c>
      <c r="C9981" s="55">
        <v>14616901.121956754</v>
      </c>
      <c r="D9981" s="55">
        <v>0</v>
      </c>
      <c r="E9981" s="55">
        <v>0</v>
      </c>
      <c r="F9981" s="55">
        <v>0</v>
      </c>
      <c r="G9981" s="55">
        <v>13576920.490796462</v>
      </c>
      <c r="H9981" s="55">
        <v>0</v>
      </c>
      <c r="I9981" s="55">
        <v>0</v>
      </c>
      <c r="J9981" s="55">
        <v>345219129.50979376</v>
      </c>
      <c r="K9981" s="55">
        <v>11751787.332578704</v>
      </c>
      <c r="L9981" s="55">
        <v>0</v>
      </c>
      <c r="M9981" s="56">
        <v>39945608.945331924</v>
      </c>
    </row>
    <row r="9982" spans="1:13" x14ac:dyDescent="0.4">
      <c r="A9982" s="51"/>
      <c r="B9982" s="52">
        <v>9964</v>
      </c>
      <c r="C9982" s="52">
        <v>0</v>
      </c>
      <c r="D9982" s="52">
        <v>0</v>
      </c>
      <c r="E9982" s="52">
        <v>0</v>
      </c>
      <c r="F9982" s="52">
        <v>0</v>
      </c>
      <c r="G9982" s="52">
        <v>0</v>
      </c>
      <c r="H9982" s="52">
        <v>0</v>
      </c>
      <c r="I9982" s="52">
        <v>0</v>
      </c>
      <c r="J9982" s="52">
        <v>0</v>
      </c>
      <c r="K9982" s="52">
        <v>0</v>
      </c>
      <c r="L9982" s="52">
        <v>0</v>
      </c>
      <c r="M9982" s="53">
        <v>0</v>
      </c>
    </row>
    <row r="9983" spans="1:13" x14ac:dyDescent="0.4">
      <c r="A9983" s="54"/>
      <c r="B9983" s="55">
        <v>9965</v>
      </c>
      <c r="C9983" s="55">
        <v>0</v>
      </c>
      <c r="D9983" s="55">
        <v>0</v>
      </c>
      <c r="E9983" s="55">
        <v>0</v>
      </c>
      <c r="F9983" s="55">
        <v>0</v>
      </c>
      <c r="G9983" s="55">
        <v>0</v>
      </c>
      <c r="H9983" s="55">
        <v>0</v>
      </c>
      <c r="I9983" s="55">
        <v>0</v>
      </c>
      <c r="J9983" s="55">
        <v>0</v>
      </c>
      <c r="K9983" s="55">
        <v>0</v>
      </c>
      <c r="L9983" s="55">
        <v>0</v>
      </c>
      <c r="M9983" s="56">
        <v>24272413.484300781</v>
      </c>
    </row>
    <row r="9984" spans="1:13" x14ac:dyDescent="0.4">
      <c r="A9984" s="51"/>
      <c r="B9984" s="52">
        <v>9966</v>
      </c>
      <c r="C9984" s="52">
        <v>0</v>
      </c>
      <c r="D9984" s="52">
        <v>0</v>
      </c>
      <c r="E9984" s="52">
        <v>0</v>
      </c>
      <c r="F9984" s="52">
        <v>0</v>
      </c>
      <c r="G9984" s="52">
        <v>0</v>
      </c>
      <c r="H9984" s="52">
        <v>0</v>
      </c>
      <c r="I9984" s="52">
        <v>0</v>
      </c>
      <c r="J9984" s="52">
        <v>0</v>
      </c>
      <c r="K9984" s="52">
        <v>0</v>
      </c>
      <c r="L9984" s="52">
        <v>0</v>
      </c>
      <c r="M9984" s="53">
        <v>0</v>
      </c>
    </row>
    <row r="9985" spans="1:13" x14ac:dyDescent="0.4">
      <c r="A9985" s="54"/>
      <c r="B9985" s="55">
        <v>9967</v>
      </c>
      <c r="C9985" s="55">
        <v>0</v>
      </c>
      <c r="D9985" s="55">
        <v>0</v>
      </c>
      <c r="E9985" s="55">
        <v>0</v>
      </c>
      <c r="F9985" s="55">
        <v>0</v>
      </c>
      <c r="G9985" s="55">
        <v>0</v>
      </c>
      <c r="H9985" s="55">
        <v>0</v>
      </c>
      <c r="I9985" s="55">
        <v>0</v>
      </c>
      <c r="J9985" s="55">
        <v>0</v>
      </c>
      <c r="K9985" s="55">
        <v>0</v>
      </c>
      <c r="L9985" s="55">
        <v>0</v>
      </c>
      <c r="M9985" s="56">
        <v>0</v>
      </c>
    </row>
    <row r="9986" spans="1:13" x14ac:dyDescent="0.4">
      <c r="A9986" s="51"/>
      <c r="B9986" s="52">
        <v>9968</v>
      </c>
      <c r="C9986" s="52">
        <v>0</v>
      </c>
      <c r="D9986" s="52">
        <v>0</v>
      </c>
      <c r="E9986" s="52">
        <v>0</v>
      </c>
      <c r="F9986" s="52">
        <v>0</v>
      </c>
      <c r="G9986" s="52">
        <v>0</v>
      </c>
      <c r="H9986" s="52">
        <v>0</v>
      </c>
      <c r="I9986" s="52">
        <v>0</v>
      </c>
      <c r="J9986" s="52">
        <v>0</v>
      </c>
      <c r="K9986" s="52">
        <v>0</v>
      </c>
      <c r="L9986" s="52">
        <v>0</v>
      </c>
      <c r="M9986" s="53">
        <v>0</v>
      </c>
    </row>
    <row r="9987" spans="1:13" x14ac:dyDescent="0.4">
      <c r="A9987" s="54"/>
      <c r="B9987" s="55">
        <v>9969</v>
      </c>
      <c r="C9987" s="55">
        <v>0</v>
      </c>
      <c r="D9987" s="55">
        <v>0</v>
      </c>
      <c r="E9987" s="55">
        <v>0</v>
      </c>
      <c r="F9987" s="55">
        <v>25407004.373182893</v>
      </c>
      <c r="G9987" s="55">
        <v>0</v>
      </c>
      <c r="H9987" s="55">
        <v>0</v>
      </c>
      <c r="I9987" s="55">
        <v>0</v>
      </c>
      <c r="J9987" s="55">
        <v>195586676.56284255</v>
      </c>
      <c r="K9987" s="55">
        <v>0</v>
      </c>
      <c r="L9987" s="55">
        <v>0</v>
      </c>
      <c r="M9987" s="56">
        <v>25407004.373182893</v>
      </c>
    </row>
    <row r="9988" spans="1:13" x14ac:dyDescent="0.4">
      <c r="A9988" s="51"/>
      <c r="B9988" s="52">
        <v>9970</v>
      </c>
      <c r="C9988" s="52">
        <v>0</v>
      </c>
      <c r="D9988" s="52">
        <v>0</v>
      </c>
      <c r="E9988" s="52">
        <v>0</v>
      </c>
      <c r="F9988" s="52">
        <v>0</v>
      </c>
      <c r="G9988" s="52">
        <v>0</v>
      </c>
      <c r="H9988" s="52">
        <v>0</v>
      </c>
      <c r="I9988" s="52">
        <v>0</v>
      </c>
      <c r="J9988" s="52">
        <v>0</v>
      </c>
      <c r="K9988" s="52">
        <v>0</v>
      </c>
      <c r="L9988" s="52">
        <v>0</v>
      </c>
      <c r="M9988" s="53">
        <v>0</v>
      </c>
    </row>
    <row r="9989" spans="1:13" x14ac:dyDescent="0.4">
      <c r="A9989" s="54"/>
      <c r="B9989" s="55">
        <v>9971</v>
      </c>
      <c r="C9989" s="55">
        <v>0</v>
      </c>
      <c r="D9989" s="55">
        <v>0</v>
      </c>
      <c r="E9989" s="55">
        <v>0</v>
      </c>
      <c r="F9989" s="55">
        <v>0</v>
      </c>
      <c r="G9989" s="55">
        <v>0</v>
      </c>
      <c r="H9989" s="55">
        <v>47687812.242147155</v>
      </c>
      <c r="I9989" s="55">
        <v>0</v>
      </c>
      <c r="J9989" s="55">
        <v>0</v>
      </c>
      <c r="K9989" s="55">
        <v>0</v>
      </c>
      <c r="L9989" s="55">
        <v>0</v>
      </c>
      <c r="M9989" s="56">
        <v>47687812.242147155</v>
      </c>
    </row>
    <row r="9990" spans="1:13" x14ac:dyDescent="0.4">
      <c r="A9990" s="51"/>
      <c r="B9990" s="52">
        <v>9972</v>
      </c>
      <c r="C9990" s="52">
        <v>0</v>
      </c>
      <c r="D9990" s="52">
        <v>0</v>
      </c>
      <c r="E9990" s="52">
        <v>0</v>
      </c>
      <c r="F9990" s="52">
        <v>0</v>
      </c>
      <c r="G9990" s="52">
        <v>0</v>
      </c>
      <c r="H9990" s="52">
        <v>14592348.242525565</v>
      </c>
      <c r="I9990" s="52">
        <v>0</v>
      </c>
      <c r="J9990" s="52">
        <v>0</v>
      </c>
      <c r="K9990" s="52">
        <v>0</v>
      </c>
      <c r="L9990" s="52">
        <v>0</v>
      </c>
      <c r="M9990" s="53">
        <v>14592348.242525565</v>
      </c>
    </row>
    <row r="9991" spans="1:13" x14ac:dyDescent="0.4">
      <c r="A9991" s="54"/>
      <c r="B9991" s="55">
        <v>9973</v>
      </c>
      <c r="C9991" s="55">
        <v>0</v>
      </c>
      <c r="D9991" s="55">
        <v>0</v>
      </c>
      <c r="E9991" s="55">
        <v>0</v>
      </c>
      <c r="F9991" s="55">
        <v>0</v>
      </c>
      <c r="G9991" s="55">
        <v>0</v>
      </c>
      <c r="H9991" s="55">
        <v>0</v>
      </c>
      <c r="I9991" s="55">
        <v>50199296.295908943</v>
      </c>
      <c r="J9991" s="55">
        <v>0</v>
      </c>
      <c r="K9991" s="55">
        <v>0</v>
      </c>
      <c r="L9991" s="55">
        <v>0</v>
      </c>
      <c r="M9991" s="56">
        <v>50199296.295908943</v>
      </c>
    </row>
    <row r="9992" spans="1:13" x14ac:dyDescent="0.4">
      <c r="A9992" s="51"/>
      <c r="B9992" s="52">
        <v>9974</v>
      </c>
      <c r="C9992" s="52">
        <v>0</v>
      </c>
      <c r="D9992" s="52">
        <v>0</v>
      </c>
      <c r="E9992" s="52">
        <v>0</v>
      </c>
      <c r="F9992" s="52">
        <v>0</v>
      </c>
      <c r="G9992" s="52">
        <v>0</v>
      </c>
      <c r="H9992" s="52">
        <v>0</v>
      </c>
      <c r="I9992" s="52">
        <v>0</v>
      </c>
      <c r="J9992" s="52">
        <v>0</v>
      </c>
      <c r="K9992" s="52">
        <v>0</v>
      </c>
      <c r="L9992" s="52">
        <v>0</v>
      </c>
      <c r="M9992" s="53">
        <v>0</v>
      </c>
    </row>
    <row r="9993" spans="1:13" x14ac:dyDescent="0.4">
      <c r="A9993" s="54"/>
      <c r="B9993" s="55">
        <v>9975</v>
      </c>
      <c r="C9993" s="55">
        <v>7238332.8317319509</v>
      </c>
      <c r="D9993" s="55">
        <v>0</v>
      </c>
      <c r="E9993" s="55">
        <v>0</v>
      </c>
      <c r="F9993" s="55">
        <v>0</v>
      </c>
      <c r="G9993" s="55">
        <v>0</v>
      </c>
      <c r="H9993" s="55">
        <v>0</v>
      </c>
      <c r="I9993" s="55">
        <v>0</v>
      </c>
      <c r="J9993" s="55">
        <v>0</v>
      </c>
      <c r="K9993" s="55">
        <v>0</v>
      </c>
      <c r="L9993" s="55">
        <v>0</v>
      </c>
      <c r="M9993" s="56">
        <v>7238332.8317319509</v>
      </c>
    </row>
    <row r="9994" spans="1:13" x14ac:dyDescent="0.4">
      <c r="A9994" s="51"/>
      <c r="B9994" s="52">
        <v>9976</v>
      </c>
      <c r="C9994" s="52">
        <v>0</v>
      </c>
      <c r="D9994" s="52">
        <v>0</v>
      </c>
      <c r="E9994" s="52">
        <v>0</v>
      </c>
      <c r="F9994" s="52">
        <v>0</v>
      </c>
      <c r="G9994" s="52">
        <v>0</v>
      </c>
      <c r="H9994" s="52">
        <v>32504952.26601366</v>
      </c>
      <c r="I9994" s="52">
        <v>0</v>
      </c>
      <c r="J9994" s="52">
        <v>0</v>
      </c>
      <c r="K9994" s="52">
        <v>0</v>
      </c>
      <c r="L9994" s="52">
        <v>0</v>
      </c>
      <c r="M9994" s="53">
        <v>32504952.26601366</v>
      </c>
    </row>
    <row r="9995" spans="1:13" x14ac:dyDescent="0.4">
      <c r="A9995" s="54"/>
      <c r="B9995" s="55">
        <v>9977</v>
      </c>
      <c r="C9995" s="55">
        <v>0</v>
      </c>
      <c r="D9995" s="55">
        <v>17015559.316886917</v>
      </c>
      <c r="E9995" s="55">
        <v>0</v>
      </c>
      <c r="F9995" s="55">
        <v>0</v>
      </c>
      <c r="G9995" s="55">
        <v>14096159.774102217</v>
      </c>
      <c r="H9995" s="55">
        <v>0</v>
      </c>
      <c r="I9995" s="55">
        <v>0</v>
      </c>
      <c r="J9995" s="55">
        <v>0</v>
      </c>
      <c r="K9995" s="55">
        <v>0</v>
      </c>
      <c r="L9995" s="55">
        <v>0</v>
      </c>
      <c r="M9995" s="56">
        <v>31111719.090989131</v>
      </c>
    </row>
    <row r="9996" spans="1:13" x14ac:dyDescent="0.4">
      <c r="A9996" s="51"/>
      <c r="B9996" s="52">
        <v>9978</v>
      </c>
      <c r="C9996" s="52">
        <v>0</v>
      </c>
      <c r="D9996" s="52">
        <v>0</v>
      </c>
      <c r="E9996" s="52">
        <v>0</v>
      </c>
      <c r="F9996" s="52">
        <v>56151109.818347141</v>
      </c>
      <c r="G9996" s="52">
        <v>0</v>
      </c>
      <c r="H9996" s="52">
        <v>0</v>
      </c>
      <c r="I9996" s="52">
        <v>0</v>
      </c>
      <c r="J9996" s="52">
        <v>0</v>
      </c>
      <c r="K9996" s="52">
        <v>0</v>
      </c>
      <c r="L9996" s="52">
        <v>0</v>
      </c>
      <c r="M9996" s="53">
        <v>56151109.818347141</v>
      </c>
    </row>
    <row r="9997" spans="1:13" x14ac:dyDescent="0.4">
      <c r="A9997" s="54"/>
      <c r="B9997" s="55">
        <v>9979</v>
      </c>
      <c r="C9997" s="55">
        <v>17299757.157629784</v>
      </c>
      <c r="D9997" s="55">
        <v>0</v>
      </c>
      <c r="E9997" s="55">
        <v>11287395.323801477</v>
      </c>
      <c r="F9997" s="55">
        <v>0</v>
      </c>
      <c r="G9997" s="55">
        <v>0</v>
      </c>
      <c r="H9997" s="55">
        <v>0</v>
      </c>
      <c r="I9997" s="55">
        <v>0</v>
      </c>
      <c r="J9997" s="55">
        <v>0</v>
      </c>
      <c r="K9997" s="55">
        <v>0</v>
      </c>
      <c r="L9997" s="55">
        <v>6521211.2214906067</v>
      </c>
      <c r="M9997" s="56">
        <v>35108363.702921867</v>
      </c>
    </row>
    <row r="9998" spans="1:13" x14ac:dyDescent="0.4">
      <c r="A9998" s="51"/>
      <c r="B9998" s="52">
        <v>9980</v>
      </c>
      <c r="C9998" s="52">
        <v>0</v>
      </c>
      <c r="D9998" s="52">
        <v>0</v>
      </c>
      <c r="E9998" s="52">
        <v>0</v>
      </c>
      <c r="F9998" s="52">
        <v>0</v>
      </c>
      <c r="G9998" s="52">
        <v>0</v>
      </c>
      <c r="H9998" s="52">
        <v>0</v>
      </c>
      <c r="I9998" s="52">
        <v>0</v>
      </c>
      <c r="J9998" s="52">
        <v>0</v>
      </c>
      <c r="K9998" s="52">
        <v>0</v>
      </c>
      <c r="L9998" s="52">
        <v>0</v>
      </c>
      <c r="M9998" s="53">
        <v>6571333.6904644296</v>
      </c>
    </row>
    <row r="9999" spans="1:13" x14ac:dyDescent="0.4">
      <c r="A9999" s="54"/>
      <c r="B9999" s="55">
        <v>9981</v>
      </c>
      <c r="C9999" s="55">
        <v>0</v>
      </c>
      <c r="D9999" s="55">
        <v>0</v>
      </c>
      <c r="E9999" s="55">
        <v>0</v>
      </c>
      <c r="F9999" s="55">
        <v>0</v>
      </c>
      <c r="G9999" s="55">
        <v>0</v>
      </c>
      <c r="H9999" s="55">
        <v>0</v>
      </c>
      <c r="I9999" s="55">
        <v>0</v>
      </c>
      <c r="J9999" s="55">
        <v>0</v>
      </c>
      <c r="K9999" s="55">
        <v>0</v>
      </c>
      <c r="L9999" s="55">
        <v>0</v>
      </c>
      <c r="M9999" s="56">
        <v>5766904.8313757889</v>
      </c>
    </row>
    <row r="10000" spans="1:13" x14ac:dyDescent="0.4">
      <c r="A10000" s="51"/>
      <c r="B10000" s="52">
        <v>9982</v>
      </c>
      <c r="C10000" s="52">
        <v>0</v>
      </c>
      <c r="D10000" s="52">
        <v>0</v>
      </c>
      <c r="E10000" s="52">
        <v>0</v>
      </c>
      <c r="F10000" s="52">
        <v>0</v>
      </c>
      <c r="G10000" s="52">
        <v>0</v>
      </c>
      <c r="H10000" s="52">
        <v>0</v>
      </c>
      <c r="I10000" s="52">
        <v>0</v>
      </c>
      <c r="J10000" s="52">
        <v>0</v>
      </c>
      <c r="K10000" s="52">
        <v>0</v>
      </c>
      <c r="L10000" s="52">
        <v>0</v>
      </c>
      <c r="M10000" s="53">
        <v>10257871.966938008</v>
      </c>
    </row>
    <row r="10001" spans="1:13" x14ac:dyDescent="0.4">
      <c r="A10001" s="54"/>
      <c r="B10001" s="55">
        <v>9983</v>
      </c>
      <c r="C10001" s="55">
        <v>0</v>
      </c>
      <c r="D10001" s="55">
        <v>0</v>
      </c>
      <c r="E10001" s="55">
        <v>0</v>
      </c>
      <c r="F10001" s="55">
        <v>0</v>
      </c>
      <c r="G10001" s="55">
        <v>0</v>
      </c>
      <c r="H10001" s="55">
        <v>0</v>
      </c>
      <c r="I10001" s="55">
        <v>0</v>
      </c>
      <c r="J10001" s="55">
        <v>0</v>
      </c>
      <c r="K10001" s="55">
        <v>0</v>
      </c>
      <c r="L10001" s="55">
        <v>0</v>
      </c>
      <c r="M10001" s="56">
        <v>0</v>
      </c>
    </row>
    <row r="10002" spans="1:13" x14ac:dyDescent="0.4">
      <c r="A10002" s="51"/>
      <c r="B10002" s="52">
        <v>9984</v>
      </c>
      <c r="C10002" s="52">
        <v>0</v>
      </c>
      <c r="D10002" s="52">
        <v>0</v>
      </c>
      <c r="E10002" s="52">
        <v>0</v>
      </c>
      <c r="F10002" s="52">
        <v>0</v>
      </c>
      <c r="G10002" s="52">
        <v>0</v>
      </c>
      <c r="H10002" s="52">
        <v>0</v>
      </c>
      <c r="I10002" s="52">
        <v>0</v>
      </c>
      <c r="J10002" s="52">
        <v>0</v>
      </c>
      <c r="K10002" s="52">
        <v>0</v>
      </c>
      <c r="L10002" s="52">
        <v>116366553.87734625</v>
      </c>
      <c r="M10002" s="53">
        <v>116366553.87734625</v>
      </c>
    </row>
    <row r="10003" spans="1:13" x14ac:dyDescent="0.4">
      <c r="A10003" s="54"/>
      <c r="B10003" s="55">
        <v>9985</v>
      </c>
      <c r="C10003" s="55">
        <v>8244233.5144951027</v>
      </c>
      <c r="D10003" s="55">
        <v>0</v>
      </c>
      <c r="E10003" s="55">
        <v>0</v>
      </c>
      <c r="F10003" s="55">
        <v>0</v>
      </c>
      <c r="G10003" s="55">
        <v>0</v>
      </c>
      <c r="H10003" s="55">
        <v>0</v>
      </c>
      <c r="I10003" s="55">
        <v>0</v>
      </c>
      <c r="J10003" s="55">
        <v>0</v>
      </c>
      <c r="K10003" s="55">
        <v>28832671.399432216</v>
      </c>
      <c r="L10003" s="55">
        <v>0</v>
      </c>
      <c r="M10003" s="56">
        <v>37076904.913927317</v>
      </c>
    </row>
    <row r="10004" spans="1:13" x14ac:dyDescent="0.4">
      <c r="A10004" s="51"/>
      <c r="B10004" s="52">
        <v>9986</v>
      </c>
      <c r="C10004" s="52">
        <v>0</v>
      </c>
      <c r="D10004" s="52">
        <v>0</v>
      </c>
      <c r="E10004" s="52">
        <v>0</v>
      </c>
      <c r="F10004" s="52">
        <v>0</v>
      </c>
      <c r="G10004" s="52">
        <v>0</v>
      </c>
      <c r="H10004" s="52">
        <v>15770180.628979741</v>
      </c>
      <c r="I10004" s="52">
        <v>0</v>
      </c>
      <c r="J10004" s="52">
        <v>0</v>
      </c>
      <c r="K10004" s="52">
        <v>0</v>
      </c>
      <c r="L10004" s="52">
        <v>0</v>
      </c>
      <c r="M10004" s="53">
        <v>15770180.628979741</v>
      </c>
    </row>
    <row r="10005" spans="1:13" x14ac:dyDescent="0.4">
      <c r="A10005" s="54"/>
      <c r="B10005" s="55">
        <v>9987</v>
      </c>
      <c r="C10005" s="55">
        <v>0</v>
      </c>
      <c r="D10005" s="55">
        <v>0</v>
      </c>
      <c r="E10005" s="55">
        <v>0</v>
      </c>
      <c r="F10005" s="55">
        <v>0</v>
      </c>
      <c r="G10005" s="55">
        <v>0</v>
      </c>
      <c r="H10005" s="55">
        <v>0</v>
      </c>
      <c r="I10005" s="55">
        <v>0</v>
      </c>
      <c r="J10005" s="55">
        <v>10432321.711366948</v>
      </c>
      <c r="K10005" s="55">
        <v>13732142.34397522</v>
      </c>
      <c r="L10005" s="55">
        <v>0</v>
      </c>
      <c r="M10005" s="56">
        <v>13732142.34397522</v>
      </c>
    </row>
    <row r="10006" spans="1:13" x14ac:dyDescent="0.4">
      <c r="A10006" s="51"/>
      <c r="B10006" s="52">
        <v>9988</v>
      </c>
      <c r="C10006" s="52">
        <v>0</v>
      </c>
      <c r="D10006" s="52">
        <v>0</v>
      </c>
      <c r="E10006" s="52">
        <v>0</v>
      </c>
      <c r="F10006" s="52">
        <v>0</v>
      </c>
      <c r="G10006" s="52">
        <v>0</v>
      </c>
      <c r="H10006" s="52">
        <v>0</v>
      </c>
      <c r="I10006" s="52">
        <v>0</v>
      </c>
      <c r="J10006" s="52">
        <v>12826321.415795231</v>
      </c>
      <c r="K10006" s="52">
        <v>8183408.01341445</v>
      </c>
      <c r="L10006" s="52">
        <v>0</v>
      </c>
      <c r="M10006" s="53">
        <v>8183408.01341445</v>
      </c>
    </row>
    <row r="10007" spans="1:13" x14ac:dyDescent="0.4">
      <c r="A10007" s="54"/>
      <c r="B10007" s="55">
        <v>9989</v>
      </c>
      <c r="C10007" s="55">
        <v>0</v>
      </c>
      <c r="D10007" s="55">
        <v>0</v>
      </c>
      <c r="E10007" s="55">
        <v>0</v>
      </c>
      <c r="F10007" s="55">
        <v>0</v>
      </c>
      <c r="G10007" s="55">
        <v>0</v>
      </c>
      <c r="H10007" s="55">
        <v>0</v>
      </c>
      <c r="I10007" s="55">
        <v>0</v>
      </c>
      <c r="J10007" s="55">
        <v>0</v>
      </c>
      <c r="K10007" s="55">
        <v>0</v>
      </c>
      <c r="L10007" s="55">
        <v>0</v>
      </c>
      <c r="M10007" s="56">
        <v>0</v>
      </c>
    </row>
    <row r="10008" spans="1:13" x14ac:dyDescent="0.4">
      <c r="A10008" s="51"/>
      <c r="B10008" s="52">
        <v>9990</v>
      </c>
      <c r="C10008" s="52">
        <v>5895385.8916504569</v>
      </c>
      <c r="D10008" s="52">
        <v>0</v>
      </c>
      <c r="E10008" s="52">
        <v>0</v>
      </c>
      <c r="F10008" s="52">
        <v>0</v>
      </c>
      <c r="G10008" s="52">
        <v>0</v>
      </c>
      <c r="H10008" s="52">
        <v>0</v>
      </c>
      <c r="I10008" s="52">
        <v>7465654.5704366639</v>
      </c>
      <c r="J10008" s="52">
        <v>13622342.041154264</v>
      </c>
      <c r="K10008" s="52">
        <v>0</v>
      </c>
      <c r="L10008" s="52">
        <v>0</v>
      </c>
      <c r="M10008" s="53">
        <v>13361040.462087121</v>
      </c>
    </row>
    <row r="10009" spans="1:13" x14ac:dyDescent="0.4">
      <c r="A10009" s="54"/>
      <c r="B10009" s="55">
        <v>9991</v>
      </c>
      <c r="C10009" s="55">
        <v>0</v>
      </c>
      <c r="D10009" s="55">
        <v>0</v>
      </c>
      <c r="E10009" s="55">
        <v>0</v>
      </c>
      <c r="F10009" s="55">
        <v>0</v>
      </c>
      <c r="G10009" s="55">
        <v>0</v>
      </c>
      <c r="H10009" s="55">
        <v>0</v>
      </c>
      <c r="I10009" s="55">
        <v>0</v>
      </c>
      <c r="J10009" s="55">
        <v>0</v>
      </c>
      <c r="K10009" s="55">
        <v>0</v>
      </c>
      <c r="L10009" s="55">
        <v>0</v>
      </c>
      <c r="M10009" s="56">
        <v>0</v>
      </c>
    </row>
    <row r="10010" spans="1:13" x14ac:dyDescent="0.4">
      <c r="A10010" s="51"/>
      <c r="B10010" s="52">
        <v>9992</v>
      </c>
      <c r="C10010" s="52">
        <v>0</v>
      </c>
      <c r="D10010" s="52">
        <v>0</v>
      </c>
      <c r="E10010" s="52">
        <v>0</v>
      </c>
      <c r="F10010" s="52">
        <v>0</v>
      </c>
      <c r="G10010" s="52">
        <v>0</v>
      </c>
      <c r="H10010" s="52">
        <v>0</v>
      </c>
      <c r="I10010" s="52">
        <v>0</v>
      </c>
      <c r="J10010" s="52">
        <v>0</v>
      </c>
      <c r="K10010" s="52">
        <v>0</v>
      </c>
      <c r="L10010" s="52">
        <v>0</v>
      </c>
      <c r="M10010" s="53">
        <v>0</v>
      </c>
    </row>
    <row r="10011" spans="1:13" x14ac:dyDescent="0.4">
      <c r="A10011" s="54"/>
      <c r="B10011" s="55">
        <v>9993</v>
      </c>
      <c r="C10011" s="55">
        <v>0</v>
      </c>
      <c r="D10011" s="55">
        <v>48108147.695414819</v>
      </c>
      <c r="E10011" s="55">
        <v>0</v>
      </c>
      <c r="F10011" s="55">
        <v>6243189.9817458987</v>
      </c>
      <c r="G10011" s="55">
        <v>6391002.84344914</v>
      </c>
      <c r="H10011" s="55">
        <v>0</v>
      </c>
      <c r="I10011" s="55">
        <v>0</v>
      </c>
      <c r="J10011" s="55">
        <v>51145766.791573331</v>
      </c>
      <c r="K10011" s="55">
        <v>0</v>
      </c>
      <c r="L10011" s="55">
        <v>7325068.7232930446</v>
      </c>
      <c r="M10011" s="56">
        <v>68067409.243902907</v>
      </c>
    </row>
    <row r="10012" spans="1:13" x14ac:dyDescent="0.4">
      <c r="A10012" s="51"/>
      <c r="B10012" s="52">
        <v>9994</v>
      </c>
      <c r="C10012" s="52">
        <v>0</v>
      </c>
      <c r="D10012" s="52">
        <v>0</v>
      </c>
      <c r="E10012" s="52">
        <v>0</v>
      </c>
      <c r="F10012" s="52">
        <v>0</v>
      </c>
      <c r="G10012" s="52">
        <v>0</v>
      </c>
      <c r="H10012" s="52">
        <v>0</v>
      </c>
      <c r="I10012" s="52">
        <v>0</v>
      </c>
      <c r="J10012" s="52">
        <v>0</v>
      </c>
      <c r="K10012" s="52">
        <v>0</v>
      </c>
      <c r="L10012" s="52">
        <v>0</v>
      </c>
      <c r="M10012" s="53">
        <v>0</v>
      </c>
    </row>
    <row r="10013" spans="1:13" x14ac:dyDescent="0.4">
      <c r="A10013" s="54"/>
      <c r="B10013" s="55">
        <v>9995</v>
      </c>
      <c r="C10013" s="55">
        <v>0</v>
      </c>
      <c r="D10013" s="55">
        <v>7340059.8785219584</v>
      </c>
      <c r="E10013" s="55">
        <v>0</v>
      </c>
      <c r="F10013" s="55">
        <v>0</v>
      </c>
      <c r="G10013" s="55">
        <v>0</v>
      </c>
      <c r="H10013" s="55">
        <v>0</v>
      </c>
      <c r="I10013" s="55">
        <v>0</v>
      </c>
      <c r="J10013" s="55">
        <v>0</v>
      </c>
      <c r="K10013" s="55">
        <v>0</v>
      </c>
      <c r="L10013" s="55">
        <v>9198899.217076838</v>
      </c>
      <c r="M10013" s="56">
        <v>16538959.095598796</v>
      </c>
    </row>
    <row r="10014" spans="1:13" x14ac:dyDescent="0.4">
      <c r="A10014" s="51"/>
      <c r="B10014" s="52">
        <v>9996</v>
      </c>
      <c r="C10014" s="52">
        <v>0</v>
      </c>
      <c r="D10014" s="52">
        <v>0</v>
      </c>
      <c r="E10014" s="52">
        <v>0</v>
      </c>
      <c r="F10014" s="52">
        <v>0</v>
      </c>
      <c r="G10014" s="52">
        <v>0</v>
      </c>
      <c r="H10014" s="52">
        <v>0</v>
      </c>
      <c r="I10014" s="52">
        <v>0</v>
      </c>
      <c r="J10014" s="52">
        <v>0</v>
      </c>
      <c r="K10014" s="52">
        <v>0</v>
      </c>
      <c r="L10014" s="52">
        <v>0</v>
      </c>
      <c r="M10014" s="53">
        <v>0</v>
      </c>
    </row>
    <row r="10015" spans="1:13" x14ac:dyDescent="0.4">
      <c r="A10015" s="54"/>
      <c r="B10015" s="55">
        <v>9997</v>
      </c>
      <c r="C10015" s="55">
        <v>0</v>
      </c>
      <c r="D10015" s="55">
        <v>0</v>
      </c>
      <c r="E10015" s="55">
        <v>0</v>
      </c>
      <c r="F10015" s="55">
        <v>0</v>
      </c>
      <c r="G10015" s="55">
        <v>0</v>
      </c>
      <c r="H10015" s="55">
        <v>0</v>
      </c>
      <c r="I10015" s="55">
        <v>11926908.27417508</v>
      </c>
      <c r="J10015" s="55">
        <v>0</v>
      </c>
      <c r="K10015" s="55">
        <v>0</v>
      </c>
      <c r="L10015" s="55">
        <v>0</v>
      </c>
      <c r="M10015" s="56">
        <v>11926908.27417508</v>
      </c>
    </row>
    <row r="10016" spans="1:13" x14ac:dyDescent="0.4">
      <c r="A10016" s="51"/>
      <c r="B10016" s="52">
        <v>9998</v>
      </c>
      <c r="C10016" s="52">
        <v>0</v>
      </c>
      <c r="D10016" s="52">
        <v>0</v>
      </c>
      <c r="E10016" s="52">
        <v>0</v>
      </c>
      <c r="F10016" s="52">
        <v>6272010.1262966637</v>
      </c>
      <c r="G10016" s="52">
        <v>0</v>
      </c>
      <c r="H10016" s="52">
        <v>0</v>
      </c>
      <c r="I10016" s="52">
        <v>0</v>
      </c>
      <c r="J10016" s="52">
        <v>10430881.564026874</v>
      </c>
      <c r="K10016" s="52">
        <v>0</v>
      </c>
      <c r="L10016" s="52">
        <v>0</v>
      </c>
      <c r="M10016" s="53">
        <v>6272010.1262966637</v>
      </c>
    </row>
    <row r="10017" spans="1:13" x14ac:dyDescent="0.4">
      <c r="A10017" s="54"/>
      <c r="B10017" s="55">
        <v>9999</v>
      </c>
      <c r="C10017" s="55">
        <v>0</v>
      </c>
      <c r="D10017" s="55">
        <v>0</v>
      </c>
      <c r="E10017" s="55">
        <v>0</v>
      </c>
      <c r="F10017" s="55">
        <v>0</v>
      </c>
      <c r="G10017" s="55">
        <v>0</v>
      </c>
      <c r="H10017" s="55">
        <v>0</v>
      </c>
      <c r="I10017" s="55">
        <v>0</v>
      </c>
      <c r="J10017" s="55">
        <v>0</v>
      </c>
      <c r="K10017" s="55">
        <v>0</v>
      </c>
      <c r="L10017" s="55">
        <v>0</v>
      </c>
      <c r="M10017" s="56">
        <v>0</v>
      </c>
    </row>
    <row r="10018" spans="1:13" x14ac:dyDescent="0.4">
      <c r="A10018" s="51"/>
      <c r="B10018" s="52">
        <v>10000</v>
      </c>
      <c r="C10018" s="52">
        <v>0</v>
      </c>
      <c r="D10018" s="52">
        <v>0</v>
      </c>
      <c r="E10018" s="52">
        <v>0</v>
      </c>
      <c r="F10018" s="52">
        <v>0</v>
      </c>
      <c r="G10018" s="52">
        <v>0</v>
      </c>
      <c r="H10018" s="52">
        <v>8504788.6143844463</v>
      </c>
      <c r="I10018" s="52">
        <v>0</v>
      </c>
      <c r="J10018" s="52">
        <v>0</v>
      </c>
      <c r="K10018" s="52">
        <v>0</v>
      </c>
      <c r="L10018" s="52">
        <v>0</v>
      </c>
      <c r="M10018" s="53">
        <v>8504788.6143844463</v>
      </c>
    </row>
    <row r="10019" spans="1:13" x14ac:dyDescent="0.4">
      <c r="A10019" s="54"/>
      <c r="B10019" s="55" t="s">
        <v>165</v>
      </c>
      <c r="C10019" s="55">
        <v>8496566.9261427037</v>
      </c>
      <c r="D10019" s="55">
        <v>8372956.981888623</v>
      </c>
      <c r="E10019" s="55">
        <v>4958653.7038046662</v>
      </c>
      <c r="F10019" s="55">
        <v>7034142.0473803543</v>
      </c>
      <c r="G10019" s="55">
        <v>8276092.1087851124</v>
      </c>
      <c r="H10019" s="55">
        <v>8388388.0738666477</v>
      </c>
      <c r="I10019" s="55">
        <v>5154007.6502176365</v>
      </c>
      <c r="J10019" s="55">
        <v>7034142.047380357</v>
      </c>
      <c r="K10019" s="55">
        <v>6311779.8596328357</v>
      </c>
      <c r="L10019" s="55">
        <v>6911692.4453595746</v>
      </c>
      <c r="M10019" s="56">
        <v>106365004.71270163</v>
      </c>
    </row>
    <row r="10020" spans="1:13" x14ac:dyDescent="0.4">
      <c r="A10020" s="51"/>
      <c r="B10020" s="52" t="s">
        <v>166</v>
      </c>
      <c r="C10020" s="52">
        <v>0.99939999999999996</v>
      </c>
      <c r="D10020" s="52">
        <v>0.99980000000000002</v>
      </c>
      <c r="E10020" s="52">
        <v>0.998</v>
      </c>
      <c r="F10020" s="52">
        <v>0.99950000000000006</v>
      </c>
      <c r="G10020" s="52">
        <v>0.99960000000000004</v>
      </c>
      <c r="H10020" s="52">
        <v>0.99980000000000002</v>
      </c>
      <c r="I10020" s="52">
        <v>0.99839999999999995</v>
      </c>
      <c r="J10020" s="52">
        <v>0.99980000000000002</v>
      </c>
      <c r="K10020" s="52">
        <v>0.99939999999999996</v>
      </c>
      <c r="L10020" s="52">
        <v>0.99970000000000003</v>
      </c>
      <c r="M10020" s="53">
        <v>0.99960000000000004</v>
      </c>
    </row>
    <row r="10021" spans="1:13" x14ac:dyDescent="0.4">
      <c r="A10021" s="54"/>
      <c r="B10021" s="55" t="s">
        <v>167</v>
      </c>
      <c r="C10021" s="55">
        <v>2.0000000000000001E-4</v>
      </c>
      <c r="D10021" s="55">
        <v>0</v>
      </c>
      <c r="E10021" s="55">
        <v>1E-3</v>
      </c>
      <c r="F10021" s="55">
        <v>4.0000000000000002E-4</v>
      </c>
      <c r="G10021" s="55">
        <v>1E-4</v>
      </c>
      <c r="H10021" s="55">
        <v>0</v>
      </c>
      <c r="I10021" s="55">
        <v>5.0000000000000001E-4</v>
      </c>
      <c r="J10021" s="55">
        <v>0</v>
      </c>
      <c r="K10021" s="55">
        <v>1E-4</v>
      </c>
      <c r="L10021" s="55">
        <v>1E-4</v>
      </c>
      <c r="M10021" s="56">
        <v>2.0000000000000001E-4</v>
      </c>
    </row>
    <row r="10022" spans="1:13" x14ac:dyDescent="0.4">
      <c r="A10022" s="51"/>
      <c r="B10022" s="52" t="s">
        <v>168</v>
      </c>
      <c r="C10022" s="52">
        <v>0</v>
      </c>
      <c r="D10022" s="52">
        <v>1E-4</v>
      </c>
      <c r="E10022" s="52">
        <v>4.0000000000000002E-4</v>
      </c>
      <c r="F10022" s="52">
        <v>0</v>
      </c>
      <c r="G10022" s="52">
        <v>1E-4</v>
      </c>
      <c r="H10022" s="52">
        <v>0</v>
      </c>
      <c r="I10022" s="52">
        <v>4.0000000000000002E-4</v>
      </c>
      <c r="J10022" s="52">
        <v>1E-4</v>
      </c>
      <c r="K10022" s="52">
        <v>2.9999999999999997E-4</v>
      </c>
      <c r="L10022" s="52">
        <v>0</v>
      </c>
      <c r="M10022" s="53">
        <v>1E-4</v>
      </c>
    </row>
    <row r="10023" spans="1:13" x14ac:dyDescent="0.4">
      <c r="A10023" s="54"/>
      <c r="B10023" s="55" t="s">
        <v>169</v>
      </c>
      <c r="C10023" s="55">
        <v>1E-4</v>
      </c>
      <c r="D10023" s="55">
        <v>0</v>
      </c>
      <c r="E10023" s="55">
        <v>1E-4</v>
      </c>
      <c r="F10023" s="55">
        <v>0</v>
      </c>
      <c r="G10023" s="55">
        <v>1E-4</v>
      </c>
      <c r="H10023" s="55">
        <v>1E-4</v>
      </c>
      <c r="I10023" s="55">
        <v>2.9999999999999997E-4</v>
      </c>
      <c r="J10023" s="55">
        <v>0</v>
      </c>
      <c r="K10023" s="55">
        <v>0</v>
      </c>
      <c r="L10023" s="55">
        <v>1E-4</v>
      </c>
      <c r="M10023" s="56">
        <v>0</v>
      </c>
    </row>
    <row r="10024" spans="1:13" x14ac:dyDescent="0.4">
      <c r="A10024" s="51"/>
      <c r="B10024" s="52" t="s">
        <v>170</v>
      </c>
      <c r="C10024" s="52">
        <v>0</v>
      </c>
      <c r="D10024" s="52">
        <v>0</v>
      </c>
      <c r="E10024" s="52">
        <v>0</v>
      </c>
      <c r="F10024" s="52">
        <v>0</v>
      </c>
      <c r="G10024" s="52">
        <v>0</v>
      </c>
      <c r="H10024" s="52">
        <v>0</v>
      </c>
      <c r="I10024" s="52">
        <v>0</v>
      </c>
      <c r="J10024" s="52">
        <v>0</v>
      </c>
      <c r="K10024" s="52">
        <v>0</v>
      </c>
      <c r="L10024" s="52">
        <v>0</v>
      </c>
      <c r="M10024" s="53">
        <v>0</v>
      </c>
    </row>
    <row r="10025" spans="1:13" x14ac:dyDescent="0.4">
      <c r="A10025" s="54"/>
      <c r="B10025" s="55" t="s">
        <v>171</v>
      </c>
      <c r="C10025" s="55">
        <v>0</v>
      </c>
      <c r="D10025" s="55">
        <v>0</v>
      </c>
      <c r="E10025" s="55">
        <v>1E-4</v>
      </c>
      <c r="F10025" s="55">
        <v>0</v>
      </c>
      <c r="G10025" s="55">
        <v>0</v>
      </c>
      <c r="H10025" s="55">
        <v>0</v>
      </c>
      <c r="I10025" s="55">
        <v>1E-4</v>
      </c>
      <c r="J10025" s="55">
        <v>0</v>
      </c>
      <c r="K10025" s="55">
        <v>0</v>
      </c>
      <c r="L10025" s="55">
        <v>0</v>
      </c>
      <c r="M10025" s="56">
        <v>0</v>
      </c>
    </row>
    <row r="10026" spans="1:13" x14ac:dyDescent="0.4">
      <c r="A10026" s="51"/>
      <c r="B10026" s="52" t="s">
        <v>172</v>
      </c>
      <c r="C10026" s="52">
        <v>1E-4</v>
      </c>
      <c r="D10026" s="52">
        <v>0</v>
      </c>
      <c r="E10026" s="52">
        <v>1E-4</v>
      </c>
      <c r="F10026" s="52">
        <v>0</v>
      </c>
      <c r="G10026" s="52">
        <v>0</v>
      </c>
      <c r="H10026" s="52">
        <v>0</v>
      </c>
      <c r="I10026" s="52">
        <v>1E-4</v>
      </c>
      <c r="J10026" s="52">
        <v>0</v>
      </c>
      <c r="K10026" s="52">
        <v>0</v>
      </c>
      <c r="L10026" s="52">
        <v>0</v>
      </c>
      <c r="M10026" s="53">
        <v>0</v>
      </c>
    </row>
    <row r="10027" spans="1:13" x14ac:dyDescent="0.4">
      <c r="A10027" s="54"/>
      <c r="B10027" s="55" t="s">
        <v>173</v>
      </c>
      <c r="C10027" s="55">
        <v>1E-4</v>
      </c>
      <c r="D10027" s="55">
        <v>0</v>
      </c>
      <c r="E10027" s="55">
        <v>1E-4</v>
      </c>
      <c r="F10027" s="55">
        <v>0</v>
      </c>
      <c r="G10027" s="55">
        <v>0</v>
      </c>
      <c r="H10027" s="55">
        <v>0</v>
      </c>
      <c r="I10027" s="55">
        <v>1E-4</v>
      </c>
      <c r="J10027" s="55">
        <v>0</v>
      </c>
      <c r="K10027" s="55">
        <v>1E-4</v>
      </c>
      <c r="L10027" s="55">
        <v>0</v>
      </c>
      <c r="M10027" s="56">
        <v>0</v>
      </c>
    </row>
    <row r="10028" spans="1:13" x14ac:dyDescent="0.4">
      <c r="A10028" s="51"/>
      <c r="B10028" s="52" t="s">
        <v>174</v>
      </c>
      <c r="C10028" s="52">
        <v>0</v>
      </c>
      <c r="D10028" s="52">
        <v>0</v>
      </c>
      <c r="E10028" s="52">
        <v>0</v>
      </c>
      <c r="F10028" s="52">
        <v>0</v>
      </c>
      <c r="G10028" s="52">
        <v>0</v>
      </c>
      <c r="H10028" s="52">
        <v>0</v>
      </c>
      <c r="I10028" s="52">
        <v>0</v>
      </c>
      <c r="J10028" s="52">
        <v>0</v>
      </c>
      <c r="K10028" s="52">
        <v>0</v>
      </c>
      <c r="L10028" s="52">
        <v>0</v>
      </c>
      <c r="M10028" s="53">
        <v>0</v>
      </c>
    </row>
    <row r="10029" spans="1:13" x14ac:dyDescent="0.4">
      <c r="A10029" s="57"/>
      <c r="B10029" s="58" t="s">
        <v>175</v>
      </c>
      <c r="C10029" s="58">
        <v>1E-4</v>
      </c>
      <c r="D10029" s="58">
        <v>1E-4</v>
      </c>
      <c r="E10029" s="58">
        <v>2.0000000000000001E-4</v>
      </c>
      <c r="F10029" s="58">
        <v>1E-4</v>
      </c>
      <c r="G10029" s="58">
        <v>1E-4</v>
      </c>
      <c r="H10029" s="58">
        <v>1E-4</v>
      </c>
      <c r="I10029" s="58">
        <v>1E-4</v>
      </c>
      <c r="J10029" s="58">
        <v>1E-4</v>
      </c>
      <c r="K10029" s="58">
        <v>1E-4</v>
      </c>
      <c r="L10029" s="58">
        <v>1E-4</v>
      </c>
      <c r="M10029" s="59">
        <v>1E-4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760E2-2245-4264-9C72-9B6BEB8C6041}">
  <dimension ref="A1:V58"/>
  <sheetViews>
    <sheetView zoomScale="70" zoomScaleNormal="70" workbookViewId="0">
      <selection activeCell="T22" sqref="A1:T22"/>
    </sheetView>
  </sheetViews>
  <sheetFormatPr defaultRowHeight="14.6" x14ac:dyDescent="0.4"/>
  <cols>
    <col min="1" max="1" width="9.84375" customWidth="1"/>
    <col min="2" max="2" width="25.53515625" customWidth="1"/>
    <col min="3" max="3" width="13.15234375" customWidth="1"/>
    <col min="4" max="4" width="15.765625" customWidth="1"/>
    <col min="6" max="7" width="6.69140625" customWidth="1"/>
    <col min="8" max="12" width="6.23046875" customWidth="1"/>
    <col min="13" max="13" width="14.69140625" customWidth="1"/>
    <col min="15" max="15" width="4.69140625" customWidth="1"/>
  </cols>
  <sheetData>
    <row r="1" spans="1:22" ht="23.15" x14ac:dyDescent="0.6">
      <c r="A1" s="70" t="s">
        <v>132</v>
      </c>
      <c r="B1" s="71"/>
      <c r="C1" s="71"/>
      <c r="D1" s="72"/>
      <c r="E1" s="70" t="s">
        <v>189</v>
      </c>
      <c r="F1" s="71"/>
      <c r="G1" s="71"/>
      <c r="H1" s="71"/>
      <c r="I1" s="71"/>
      <c r="J1" s="71"/>
      <c r="K1" s="71"/>
      <c r="L1" s="72"/>
      <c r="M1" s="64" t="s">
        <v>187</v>
      </c>
      <c r="N1" s="35"/>
      <c r="O1" s="35"/>
      <c r="P1" s="64" t="s">
        <v>190</v>
      </c>
      <c r="Q1" s="35"/>
      <c r="R1" s="35"/>
      <c r="S1" s="35"/>
      <c r="T1" s="35"/>
      <c r="U1" s="36"/>
      <c r="V1" s="36"/>
    </row>
    <row r="2" spans="1:22" x14ac:dyDescent="0.4">
      <c r="A2" s="37"/>
      <c r="B2" s="38"/>
      <c r="C2" s="38"/>
      <c r="D2" s="39"/>
      <c r="E2" s="37"/>
      <c r="F2" s="38"/>
      <c r="G2" s="38"/>
      <c r="H2" s="38"/>
      <c r="I2" s="38"/>
      <c r="J2" s="38"/>
      <c r="K2" s="38"/>
      <c r="L2" s="39"/>
      <c r="M2" s="25" t="s">
        <v>87</v>
      </c>
      <c r="N2" s="38"/>
      <c r="O2" s="38"/>
      <c r="P2" s="65" t="s">
        <v>100</v>
      </c>
      <c r="Q2" s="38"/>
      <c r="R2" s="38"/>
      <c r="S2" s="38"/>
      <c r="T2" s="38"/>
      <c r="U2" s="39"/>
      <c r="V2" s="39"/>
    </row>
    <row r="3" spans="1:22" x14ac:dyDescent="0.4">
      <c r="A3" s="37"/>
      <c r="B3" s="38"/>
      <c r="C3" s="38"/>
      <c r="D3" s="39"/>
      <c r="E3" s="37"/>
      <c r="F3" s="38"/>
      <c r="G3" s="38"/>
      <c r="H3" s="38"/>
      <c r="I3" s="38"/>
      <c r="J3" s="38"/>
      <c r="K3" s="38"/>
      <c r="L3" s="39"/>
      <c r="M3" s="66">
        <v>20</v>
      </c>
      <c r="N3" s="38"/>
      <c r="O3" s="38"/>
      <c r="P3" s="75">
        <v>10</v>
      </c>
      <c r="Q3" s="38" t="s">
        <v>90</v>
      </c>
      <c r="R3" s="38"/>
      <c r="S3" s="38"/>
      <c r="T3" s="38"/>
      <c r="U3" s="39"/>
      <c r="V3" s="39"/>
    </row>
    <row r="4" spans="1:22" x14ac:dyDescent="0.4">
      <c r="A4" s="37"/>
      <c r="B4" s="38"/>
      <c r="C4" s="38"/>
      <c r="D4" s="39"/>
      <c r="E4" s="37"/>
      <c r="F4" s="38"/>
      <c r="G4" s="38"/>
      <c r="H4" s="38"/>
      <c r="I4" s="38"/>
      <c r="J4" s="38"/>
      <c r="K4" s="38"/>
      <c r="L4" s="39"/>
      <c r="M4" s="65" t="s">
        <v>146</v>
      </c>
      <c r="N4" s="38"/>
      <c r="O4" s="38"/>
      <c r="P4" s="76">
        <v>2</v>
      </c>
      <c r="Q4" s="38" t="s">
        <v>92</v>
      </c>
      <c r="R4" s="38"/>
      <c r="S4" s="38"/>
      <c r="T4" s="38"/>
      <c r="U4" s="39"/>
      <c r="V4" s="39"/>
    </row>
    <row r="5" spans="1:22" x14ac:dyDescent="0.4">
      <c r="A5" s="37"/>
      <c r="B5" s="38"/>
      <c r="C5" s="38"/>
      <c r="D5" s="39"/>
      <c r="E5" s="37"/>
      <c r="F5" s="38"/>
      <c r="G5" s="38"/>
      <c r="H5" s="38"/>
      <c r="I5" s="38"/>
      <c r="J5" s="38"/>
      <c r="K5" s="38"/>
      <c r="L5" s="39"/>
      <c r="M5" s="38" t="s">
        <v>101</v>
      </c>
      <c r="N5" s="38"/>
      <c r="O5" s="38"/>
      <c r="P5" s="77">
        <v>0.5</v>
      </c>
      <c r="Q5" s="38" t="s">
        <v>95</v>
      </c>
      <c r="R5" s="38"/>
      <c r="S5" s="38"/>
      <c r="T5" s="38"/>
      <c r="U5" s="39"/>
      <c r="V5" s="39"/>
    </row>
    <row r="6" spans="1:22" x14ac:dyDescent="0.4">
      <c r="A6" s="37"/>
      <c r="B6" s="38"/>
      <c r="C6" s="38"/>
      <c r="D6" s="39"/>
      <c r="E6" s="37"/>
      <c r="F6" s="38"/>
      <c r="G6" s="38"/>
      <c r="H6" s="38"/>
      <c r="I6" s="38"/>
      <c r="J6" s="38"/>
      <c r="K6" s="38"/>
      <c r="L6" s="39"/>
      <c r="M6" s="67">
        <v>0.75</v>
      </c>
      <c r="N6" s="38"/>
      <c r="O6" s="38"/>
      <c r="R6" s="38"/>
      <c r="S6" s="38"/>
      <c r="T6" s="38"/>
      <c r="U6" s="39"/>
      <c r="V6" s="39"/>
    </row>
    <row r="7" spans="1:22" x14ac:dyDescent="0.4">
      <c r="A7" s="37"/>
      <c r="B7" s="38"/>
      <c r="C7" s="38"/>
      <c r="D7" s="39"/>
      <c r="E7" s="37"/>
      <c r="F7" s="38"/>
      <c r="G7" s="38"/>
      <c r="H7" s="38"/>
      <c r="I7" s="38"/>
      <c r="J7" s="38"/>
      <c r="K7" s="38"/>
      <c r="L7" s="39"/>
      <c r="M7" s="38" t="s">
        <v>102</v>
      </c>
      <c r="N7" s="38"/>
      <c r="O7" s="38"/>
      <c r="P7" s="65" t="s">
        <v>135</v>
      </c>
      <c r="Q7" s="38"/>
      <c r="R7" s="38"/>
      <c r="S7" s="38"/>
      <c r="T7" s="38"/>
      <c r="U7" s="39"/>
      <c r="V7" s="39"/>
    </row>
    <row r="8" spans="1:22" x14ac:dyDescent="0.4">
      <c r="A8" s="37"/>
      <c r="B8" s="38"/>
      <c r="C8" s="38"/>
      <c r="D8" s="39"/>
      <c r="E8" s="37"/>
      <c r="F8" s="38"/>
      <c r="G8" s="38"/>
      <c r="H8" s="38"/>
      <c r="I8" s="38"/>
      <c r="J8" s="38"/>
      <c r="K8" s="38"/>
      <c r="L8" s="39"/>
      <c r="M8" s="66">
        <v>2</v>
      </c>
      <c r="N8" s="38"/>
      <c r="O8" s="38"/>
      <c r="P8" s="75">
        <v>200</v>
      </c>
      <c r="Q8" s="38" t="s">
        <v>136</v>
      </c>
      <c r="R8" s="38"/>
      <c r="S8" s="38"/>
      <c r="T8" s="38"/>
      <c r="U8" s="39"/>
      <c r="V8" s="39"/>
    </row>
    <row r="9" spans="1:22" x14ac:dyDescent="0.4">
      <c r="A9" s="37"/>
      <c r="B9" s="38"/>
      <c r="C9" s="38"/>
      <c r="D9" s="39"/>
      <c r="E9" s="37"/>
      <c r="F9" s="38"/>
      <c r="G9" s="38"/>
      <c r="H9" s="38"/>
      <c r="I9" s="38"/>
      <c r="J9" s="38"/>
      <c r="K9" s="38"/>
      <c r="L9" s="39"/>
      <c r="M9" s="38" t="s">
        <v>103</v>
      </c>
      <c r="N9" s="38"/>
      <c r="O9" s="38"/>
      <c r="P9" s="77">
        <v>0.05</v>
      </c>
      <c r="Q9" s="38" t="s">
        <v>137</v>
      </c>
      <c r="R9" s="38"/>
      <c r="S9" s="38"/>
      <c r="T9" s="38"/>
      <c r="U9" s="39"/>
      <c r="V9" s="39"/>
    </row>
    <row r="10" spans="1:22" x14ac:dyDescent="0.4">
      <c r="A10" s="37"/>
      <c r="B10" s="38"/>
      <c r="C10" s="38"/>
      <c r="D10" s="39"/>
      <c r="E10" s="37"/>
      <c r="F10" s="38"/>
      <c r="G10" s="38"/>
      <c r="H10" s="38"/>
      <c r="I10" s="38"/>
      <c r="J10" s="38"/>
      <c r="K10" s="38"/>
      <c r="L10" s="39"/>
      <c r="M10" s="66">
        <v>25</v>
      </c>
      <c r="N10" s="38"/>
      <c r="O10" s="38"/>
      <c r="P10" s="77">
        <v>0</v>
      </c>
      <c r="Q10" s="38" t="s">
        <v>138</v>
      </c>
      <c r="R10" s="38"/>
      <c r="S10" s="38"/>
      <c r="T10" s="38"/>
      <c r="U10" s="39"/>
      <c r="V10" s="39"/>
    </row>
    <row r="11" spans="1:22" ht="15" thickBot="1" x14ac:dyDescent="0.45">
      <c r="A11" s="37"/>
      <c r="B11" s="38"/>
      <c r="C11" s="38"/>
      <c r="D11" s="39"/>
      <c r="E11" s="37"/>
      <c r="F11" s="38"/>
      <c r="G11" s="38"/>
      <c r="H11" s="38"/>
      <c r="I11" s="38"/>
      <c r="J11" s="38"/>
      <c r="K11" s="38"/>
      <c r="L11" s="39"/>
      <c r="M11" s="38" t="s">
        <v>104</v>
      </c>
      <c r="N11" s="38"/>
      <c r="O11" s="38"/>
      <c r="P11" s="77">
        <v>-0.02</v>
      </c>
      <c r="Q11" s="41" t="s">
        <v>147</v>
      </c>
      <c r="R11" s="41"/>
      <c r="S11" s="38"/>
      <c r="T11" s="38"/>
      <c r="U11" s="39"/>
      <c r="V11" s="39"/>
    </row>
    <row r="12" spans="1:22" x14ac:dyDescent="0.4">
      <c r="A12" s="37"/>
      <c r="B12" s="38"/>
      <c r="C12" s="38"/>
      <c r="D12" s="39"/>
      <c r="E12" s="37"/>
      <c r="F12" s="38"/>
      <c r="G12" s="38"/>
      <c r="H12" s="38"/>
      <c r="I12" s="38"/>
      <c r="J12" s="38"/>
      <c r="K12" s="38"/>
      <c r="L12" s="39"/>
      <c r="M12" s="66">
        <v>1</v>
      </c>
      <c r="N12" s="38"/>
      <c r="O12" s="38"/>
      <c r="P12" s="38"/>
      <c r="Q12" s="38"/>
      <c r="R12" s="38"/>
      <c r="S12" s="38"/>
      <c r="T12" s="38"/>
      <c r="U12" s="39"/>
      <c r="V12" s="39"/>
    </row>
    <row r="13" spans="1:22" x14ac:dyDescent="0.4">
      <c r="A13" s="37"/>
      <c r="B13" s="38"/>
      <c r="C13" s="38"/>
      <c r="D13" s="39"/>
      <c r="E13" s="37"/>
      <c r="F13" s="38"/>
      <c r="G13" s="38"/>
      <c r="H13" s="38"/>
      <c r="I13" s="38"/>
      <c r="J13" s="38"/>
      <c r="K13" s="38"/>
      <c r="L13" s="39"/>
      <c r="M13" s="38" t="s">
        <v>188</v>
      </c>
      <c r="N13" s="38"/>
      <c r="O13" s="38"/>
      <c r="P13" s="38"/>
      <c r="Q13" s="38"/>
      <c r="R13" s="38"/>
      <c r="S13" s="38"/>
      <c r="T13" s="38"/>
      <c r="U13" s="39"/>
      <c r="V13" s="39"/>
    </row>
    <row r="14" spans="1:22" x14ac:dyDescent="0.4">
      <c r="A14" s="37"/>
      <c r="B14" s="38"/>
      <c r="C14" s="38"/>
      <c r="D14" s="39"/>
      <c r="E14" s="37"/>
      <c r="F14" s="38"/>
      <c r="G14" s="38"/>
      <c r="H14" s="38"/>
      <c r="I14" s="38"/>
      <c r="J14" s="38"/>
      <c r="K14" s="38"/>
      <c r="L14" s="39"/>
      <c r="M14" s="68" t="s">
        <v>185</v>
      </c>
      <c r="N14" s="38"/>
      <c r="O14" s="38"/>
      <c r="P14" s="38"/>
      <c r="Q14" s="38"/>
      <c r="R14" s="38"/>
      <c r="S14" s="38"/>
      <c r="T14" s="38"/>
      <c r="U14" s="39"/>
      <c r="V14" s="39"/>
    </row>
    <row r="15" spans="1:22" x14ac:dyDescent="0.4">
      <c r="A15" s="37"/>
      <c r="B15" s="38"/>
      <c r="C15" s="38"/>
      <c r="D15" s="39"/>
      <c r="E15" s="37"/>
      <c r="F15" s="38"/>
      <c r="G15" s="38"/>
      <c r="H15" s="38"/>
      <c r="I15" s="38"/>
      <c r="J15" s="38"/>
      <c r="K15" s="38"/>
      <c r="L15" s="39"/>
      <c r="M15" s="38" t="s">
        <v>144</v>
      </c>
      <c r="N15" s="38"/>
      <c r="O15" s="38"/>
      <c r="P15" s="38"/>
      <c r="Q15" s="38"/>
      <c r="R15" s="38"/>
      <c r="S15" s="38"/>
      <c r="T15" s="38"/>
      <c r="U15" s="39"/>
      <c r="V15" s="39"/>
    </row>
    <row r="16" spans="1:22" ht="15" thickBot="1" x14ac:dyDescent="0.45">
      <c r="A16" s="40"/>
      <c r="B16" s="41"/>
      <c r="C16" s="41"/>
      <c r="D16" s="42"/>
      <c r="E16" s="40"/>
      <c r="F16" s="41"/>
      <c r="G16" s="41"/>
      <c r="H16" s="41"/>
      <c r="I16" s="41"/>
      <c r="J16" s="41"/>
      <c r="K16" s="41"/>
      <c r="L16" s="42"/>
      <c r="M16" s="68" t="s">
        <v>185</v>
      </c>
      <c r="N16" s="38"/>
      <c r="O16" s="38"/>
      <c r="P16" s="38"/>
      <c r="Q16" s="38"/>
      <c r="R16" s="38"/>
      <c r="S16" s="38"/>
      <c r="T16" s="38"/>
      <c r="U16" s="39"/>
      <c r="V16" s="39"/>
    </row>
    <row r="17" spans="1:9" s="38" customFormat="1" x14ac:dyDescent="0.4">
      <c r="C17" s="65"/>
    </row>
    <row r="18" spans="1:9" s="38" customFormat="1" x14ac:dyDescent="0.4">
      <c r="C18" s="38" t="s">
        <v>192</v>
      </c>
    </row>
    <row r="19" spans="1:9" s="38" customFormat="1" x14ac:dyDescent="0.4">
      <c r="C19" s="73">
        <v>1</v>
      </c>
    </row>
    <row r="20" spans="1:9" s="38" customFormat="1" x14ac:dyDescent="0.4">
      <c r="A20" s="38" t="s">
        <v>179</v>
      </c>
      <c r="C20" s="38" t="s">
        <v>191</v>
      </c>
      <c r="I20" s="38" t="s">
        <v>182</v>
      </c>
    </row>
    <row r="21" spans="1:9" s="38" customFormat="1" x14ac:dyDescent="0.4">
      <c r="A21" s="38" t="s">
        <v>180</v>
      </c>
      <c r="C21" s="69">
        <v>0.5</v>
      </c>
      <c r="I21" s="38" t="s">
        <v>183</v>
      </c>
    </row>
    <row r="22" spans="1:9" s="38" customFormat="1" x14ac:dyDescent="0.4">
      <c r="A22" s="38" t="s">
        <v>181</v>
      </c>
      <c r="I22" s="38" t="s">
        <v>184</v>
      </c>
    </row>
    <row r="23" spans="1:9" s="38" customFormat="1" x14ac:dyDescent="0.4"/>
    <row r="24" spans="1:9" s="38" customFormat="1" x14ac:dyDescent="0.4"/>
    <row r="25" spans="1:9" s="38" customFormat="1" x14ac:dyDescent="0.4"/>
    <row r="26" spans="1:9" s="38" customFormat="1" x14ac:dyDescent="0.4"/>
    <row r="27" spans="1:9" s="38" customFormat="1" x14ac:dyDescent="0.4"/>
    <row r="28" spans="1:9" s="38" customFormat="1" x14ac:dyDescent="0.4"/>
    <row r="29" spans="1:9" s="38" customFormat="1" x14ac:dyDescent="0.4"/>
    <row r="30" spans="1:9" s="38" customFormat="1" x14ac:dyDescent="0.4"/>
    <row r="31" spans="1:9" s="38" customFormat="1" x14ac:dyDescent="0.4"/>
    <row r="32" spans="1:9" s="38" customFormat="1" x14ac:dyDescent="0.4"/>
    <row r="33" spans="1:3" s="38" customFormat="1" x14ac:dyDescent="0.4"/>
    <row r="34" spans="1:3" s="38" customFormat="1" x14ac:dyDescent="0.4"/>
    <row r="35" spans="1:3" s="38" customFormat="1" x14ac:dyDescent="0.4"/>
    <row r="36" spans="1:3" s="38" customFormat="1" ht="15" thickBot="1" x14ac:dyDescent="0.45"/>
    <row r="37" spans="1:3" ht="15" thickBot="1" x14ac:dyDescent="0.45">
      <c r="A37" s="43">
        <f>PM_Index</f>
        <v>1</v>
      </c>
      <c r="B37" s="61"/>
      <c r="C37" s="44" t="s">
        <v>133</v>
      </c>
    </row>
    <row r="38" spans="1:3" ht="15" thickBot="1" x14ac:dyDescent="0.45">
      <c r="A38" s="43" t="str">
        <f>IF(Impacts!A37,"Trial "&amp;A37,"")</f>
        <v>Trial 1</v>
      </c>
      <c r="B38" s="61"/>
      <c r="C38" s="45" t="s">
        <v>134</v>
      </c>
    </row>
    <row r="39" spans="1:3" ht="15" thickBot="1" x14ac:dyDescent="0.45">
      <c r="A39" s="46" t="str">
        <f>IF(Impacts!A36,(C21*100)&amp;"th percentile","")</f>
        <v>50th percentile</v>
      </c>
      <c r="B39" s="62"/>
      <c r="C39" s="45" t="s">
        <v>134</v>
      </c>
    </row>
    <row r="58" spans="1:1" x14ac:dyDescent="0.4">
      <c r="A58">
        <v>1</v>
      </c>
    </row>
  </sheetData>
  <mergeCells count="2">
    <mergeCell ref="A1:D1"/>
    <mergeCell ref="E1:L1"/>
  </mergeCells>
  <dataValidations disablePrompts="1" count="1">
    <dataValidation type="list" allowBlank="1" showInputMessage="1" showErrorMessage="1" sqref="M14 M16" xr:uid="{D806B966-589B-4C59-9C35-27FE6933D790}">
      <formula1>"Yes,No"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359229</xdr:colOff>
                    <xdr:row>15</xdr:row>
                    <xdr:rowOff>185057</xdr:rowOff>
                  </from>
                  <to>
                    <xdr:col>1</xdr:col>
                    <xdr:colOff>1240971</xdr:colOff>
                    <xdr:row>17</xdr:row>
                    <xdr:rowOff>32657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364671</xdr:colOff>
                    <xdr:row>16</xdr:row>
                    <xdr:rowOff>174171</xdr:rowOff>
                  </from>
                  <to>
                    <xdr:col>1</xdr:col>
                    <xdr:colOff>1246414</xdr:colOff>
                    <xdr:row>18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370114</xdr:colOff>
                    <xdr:row>17</xdr:row>
                    <xdr:rowOff>174171</xdr:rowOff>
                  </from>
                  <to>
                    <xdr:col>1</xdr:col>
                    <xdr:colOff>1251857</xdr:colOff>
                    <xdr:row>19</xdr:row>
                    <xdr:rowOff>27214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3D358C5-68D6-472C-BA6C-A91FD5D31269}">
            <xm:f>1-Impacts!$A$36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</border>
            </x14:dxf>
          </x14:cfRule>
          <xm:sqref>C21</xm:sqref>
        </x14:conditionalFormatting>
        <x14:conditionalFormatting xmlns:xm="http://schemas.microsoft.com/office/excel/2006/main">
          <x14:cfRule type="expression" priority="3" id="{7D6C4F65-1723-4785-A441-D1DB04808B22}">
            <xm:f>1-Impacts!$A$36</xm:f>
            <x14:dxf>
              <font>
                <color theme="0"/>
              </font>
            </x14:dxf>
          </x14:cfRule>
          <xm:sqref>C20</xm:sqref>
        </x14:conditionalFormatting>
        <x14:conditionalFormatting xmlns:xm="http://schemas.microsoft.com/office/excel/2006/main">
          <x14:cfRule type="expression" priority="2" id="{FBED941C-A8E7-448C-B247-2712A13ADBC2}">
            <xm:f>1-Impacts!$A$37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</border>
            </x14:dxf>
          </x14:cfRule>
          <xm:sqref>C19</xm:sqref>
        </x14:conditionalFormatting>
        <x14:conditionalFormatting xmlns:xm="http://schemas.microsoft.com/office/excel/2006/main">
          <x14:cfRule type="expression" priority="1" id="{2FDE70F8-DB16-4354-9B30-E6EB25C7FB86}">
            <xm:f>1-Impacts!$A$37</xm:f>
            <x14:dxf>
              <font>
                <color theme="0"/>
              </font>
            </x14:dxf>
          </x14:cfRule>
          <xm:sqref>C18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B2801-8DA7-4B37-BA34-03AE065FD337}">
  <dimension ref="A1:L142"/>
  <sheetViews>
    <sheetView topLeftCell="A32" workbookViewId="0">
      <selection activeCell="A36" sqref="A36"/>
    </sheetView>
  </sheetViews>
  <sheetFormatPr defaultRowHeight="14.6" x14ac:dyDescent="0.4"/>
  <cols>
    <col min="2" max="2" width="40.3046875" bestFit="1" customWidth="1"/>
    <col min="3" max="3" width="20.84375" customWidth="1"/>
    <col min="4" max="5" width="14.3046875" bestFit="1" customWidth="1"/>
    <col min="6" max="6" width="17.69140625" bestFit="1" customWidth="1"/>
    <col min="7" max="12" width="14.3046875" bestFit="1" customWidth="1"/>
  </cols>
  <sheetData>
    <row r="1" spans="2:12" x14ac:dyDescent="0.4">
      <c r="C1" s="24">
        <v>1</v>
      </c>
      <c r="D1" s="24">
        <v>2</v>
      </c>
      <c r="E1" s="24">
        <v>3</v>
      </c>
      <c r="F1" s="24">
        <v>4</v>
      </c>
      <c r="G1" s="24">
        <v>5</v>
      </c>
      <c r="H1" s="24">
        <v>6</v>
      </c>
      <c r="I1" s="24">
        <v>7</v>
      </c>
      <c r="J1" s="24">
        <v>8</v>
      </c>
      <c r="K1" s="24">
        <v>9</v>
      </c>
      <c r="L1" s="24">
        <v>10</v>
      </c>
    </row>
    <row r="2" spans="2:12" x14ac:dyDescent="0.4">
      <c r="C2" s="24" t="s">
        <v>76</v>
      </c>
      <c r="D2" s="24" t="s">
        <v>77</v>
      </c>
      <c r="E2" s="24" t="s">
        <v>78</v>
      </c>
      <c r="F2" s="24" t="s">
        <v>79</v>
      </c>
      <c r="G2" s="24" t="s">
        <v>80</v>
      </c>
      <c r="H2" s="24" t="s">
        <v>81</v>
      </c>
      <c r="I2" s="24" t="s">
        <v>82</v>
      </c>
      <c r="J2" s="24" t="s">
        <v>83</v>
      </c>
      <c r="K2" s="24" t="s">
        <v>84</v>
      </c>
      <c r="L2" s="24" t="s">
        <v>85</v>
      </c>
    </row>
    <row r="3" spans="2:12" x14ac:dyDescent="0.4">
      <c r="B3" t="s">
        <v>86</v>
      </c>
      <c r="C3" s="8">
        <f>WildFireSim!D5</f>
        <v>0</v>
      </c>
      <c r="D3" s="8">
        <f>WildFireSim!E5</f>
        <v>0</v>
      </c>
      <c r="E3" s="8">
        <f>WildFireSim!F5</f>
        <v>0</v>
      </c>
      <c r="F3" s="8">
        <f>WildFireSim!G5</f>
        <v>0</v>
      </c>
      <c r="G3" s="8">
        <f>WildFireSim!H5</f>
        <v>0</v>
      </c>
      <c r="H3" s="8">
        <f>WildFireSim!I5</f>
        <v>0</v>
      </c>
      <c r="I3" s="8">
        <f>WildFireSim!J5</f>
        <v>0</v>
      </c>
      <c r="J3" s="8">
        <f>WildFireSim!K5</f>
        <v>0</v>
      </c>
      <c r="K3" s="8">
        <f>WildFireSim!L5</f>
        <v>0</v>
      </c>
      <c r="L3" s="8">
        <f>WildFireSim!M5</f>
        <v>0</v>
      </c>
    </row>
    <row r="4" spans="2:12" x14ac:dyDescent="0.4">
      <c r="C4" s="8"/>
      <c r="D4" s="8"/>
      <c r="E4" s="8"/>
      <c r="F4" s="8"/>
      <c r="G4" s="8"/>
      <c r="H4" s="8"/>
      <c r="I4" s="8"/>
      <c r="J4" s="8"/>
      <c r="K4" s="8"/>
      <c r="L4" s="8"/>
    </row>
    <row r="6" spans="2:12" x14ac:dyDescent="0.4">
      <c r="B6" s="25" t="s">
        <v>91</v>
      </c>
    </row>
    <row r="7" spans="2:12" x14ac:dyDescent="0.4">
      <c r="B7" t="s">
        <v>93</v>
      </c>
      <c r="C7" s="8">
        <f>Dashboard!$P$3*1000000</f>
        <v>10000000</v>
      </c>
      <c r="D7" s="8">
        <f>Dashboard!$P$3*1000000</f>
        <v>10000000</v>
      </c>
      <c r="E7" s="8">
        <f>Dashboard!$P$3*1000000</f>
        <v>10000000</v>
      </c>
      <c r="F7" s="8">
        <f>Dashboard!$P$3*1000000</f>
        <v>10000000</v>
      </c>
      <c r="G7" s="8">
        <f>Dashboard!$P$3*1000000</f>
        <v>10000000</v>
      </c>
      <c r="H7" s="8">
        <f>Dashboard!$P$3*1000000</f>
        <v>10000000</v>
      </c>
      <c r="I7" s="8">
        <f>Dashboard!$P$3*1000000</f>
        <v>10000000</v>
      </c>
      <c r="J7" s="8">
        <f>Dashboard!$P$3*1000000</f>
        <v>10000000</v>
      </c>
      <c r="K7" s="8">
        <f>Dashboard!$P$3*1000000</f>
        <v>10000000</v>
      </c>
      <c r="L7" s="8">
        <f>Dashboard!$P$3*1000000</f>
        <v>10000000</v>
      </c>
    </row>
    <row r="8" spans="2:12" x14ac:dyDescent="0.4">
      <c r="B8" t="s">
        <v>94</v>
      </c>
      <c r="C8" s="8">
        <f>IF(C3&lt;C7,0,C3*Dashboard!$P$5)</f>
        <v>0</v>
      </c>
      <c r="D8" s="8">
        <f>IF(D3&lt;D7,0,D3*Dashboard!$P$5)</f>
        <v>0</v>
      </c>
      <c r="E8" s="8">
        <f>IF(E3&lt;E7,0,E3*Dashboard!$P$5)</f>
        <v>0</v>
      </c>
      <c r="F8" s="8">
        <f>IF(F3&lt;F7,0,F3*Dashboard!$P$5)</f>
        <v>0</v>
      </c>
      <c r="G8" s="8">
        <f>IF(G3&lt;G7,0,G3*Dashboard!$P$5)</f>
        <v>0</v>
      </c>
      <c r="H8" s="8">
        <f>IF(H3&lt;H7,0,H3*Dashboard!$P$5)</f>
        <v>0</v>
      </c>
      <c r="I8" s="8">
        <f>IF(I3&lt;I7,0,I3*Dashboard!$P$5)</f>
        <v>0</v>
      </c>
      <c r="J8" s="8">
        <f>IF(J3&lt;J7,0,J3*Dashboard!$P$5)</f>
        <v>0</v>
      </c>
      <c r="K8" s="8">
        <f>IF(K3&lt;K7,0,K3*Dashboard!$P$5)</f>
        <v>0</v>
      </c>
      <c r="L8" s="8">
        <f>IF(L3&lt;L7,0,L3*Dashboard!$P$5)</f>
        <v>0</v>
      </c>
    </row>
    <row r="9" spans="2:12" x14ac:dyDescent="0.4">
      <c r="B9" t="s">
        <v>96</v>
      </c>
      <c r="C9">
        <f>Dashboard!P4</f>
        <v>2</v>
      </c>
    </row>
    <row r="10" spans="2:12" x14ac:dyDescent="0.4">
      <c r="B10" t="s">
        <v>97</v>
      </c>
      <c r="C10">
        <v>1</v>
      </c>
      <c r="D10">
        <v>2</v>
      </c>
      <c r="E10">
        <v>3</v>
      </c>
      <c r="F10">
        <v>4</v>
      </c>
      <c r="G10">
        <v>5</v>
      </c>
      <c r="H10">
        <v>6</v>
      </c>
      <c r="I10">
        <v>7</v>
      </c>
      <c r="J10">
        <v>8</v>
      </c>
      <c r="K10">
        <v>9</v>
      </c>
      <c r="L10">
        <v>10</v>
      </c>
    </row>
    <row r="11" spans="2:12" x14ac:dyDescent="0.4">
      <c r="B11" t="s">
        <v>98</v>
      </c>
      <c r="C11" s="22">
        <f>IF((C10-1)&lt;$C$9,0,INDEX($C$8:$L$8,1,(C10-$C$9)))</f>
        <v>0</v>
      </c>
      <c r="D11" s="22">
        <f t="shared" ref="D11:L11" si="0">IF((D10-1)&lt;$C$9,0,INDEX($C$8:$L$8,1,(D10-$C$9)))</f>
        <v>0</v>
      </c>
      <c r="E11" s="22">
        <f t="shared" si="0"/>
        <v>0</v>
      </c>
      <c r="F11" s="22">
        <f t="shared" si="0"/>
        <v>0</v>
      </c>
      <c r="G11" s="22">
        <f t="shared" si="0"/>
        <v>0</v>
      </c>
      <c r="H11" s="22">
        <f t="shared" si="0"/>
        <v>0</v>
      </c>
      <c r="I11" s="22">
        <f t="shared" si="0"/>
        <v>0</v>
      </c>
      <c r="J11" s="22">
        <f t="shared" si="0"/>
        <v>0</v>
      </c>
      <c r="K11" s="22">
        <f t="shared" si="0"/>
        <v>0</v>
      </c>
      <c r="L11" s="22">
        <f t="shared" si="0"/>
        <v>0</v>
      </c>
    </row>
    <row r="13" spans="2:12" x14ac:dyDescent="0.4">
      <c r="B13" s="25" t="s">
        <v>99</v>
      </c>
    </row>
    <row r="14" spans="2:12" x14ac:dyDescent="0.4">
      <c r="B14" t="s">
        <v>101</v>
      </c>
      <c r="C14" s="26">
        <f>Dashboard!$M$6</f>
        <v>0.75</v>
      </c>
      <c r="D14" s="26">
        <f>Dashboard!$M$6</f>
        <v>0.75</v>
      </c>
      <c r="E14" s="26">
        <f>Dashboard!$M$6</f>
        <v>0.75</v>
      </c>
      <c r="F14" s="26">
        <f>Dashboard!$M$6</f>
        <v>0.75</v>
      </c>
      <c r="G14" s="26">
        <f>Dashboard!$M$6</f>
        <v>0.75</v>
      </c>
      <c r="H14" s="26">
        <f>Dashboard!$M$6</f>
        <v>0.75</v>
      </c>
      <c r="I14" s="26">
        <f>Dashboard!$M$6</f>
        <v>0.75</v>
      </c>
      <c r="J14" s="26">
        <f>Dashboard!$M$6</f>
        <v>0.75</v>
      </c>
      <c r="K14" s="26">
        <f>Dashboard!$M$6</f>
        <v>0.75</v>
      </c>
      <c r="L14" s="26">
        <f>Dashboard!$M$6</f>
        <v>0.75</v>
      </c>
    </row>
    <row r="15" spans="2:12" x14ac:dyDescent="0.4">
      <c r="B15" t="s">
        <v>102</v>
      </c>
      <c r="C15" s="8">
        <f>Dashboard!$M$8*1000000</f>
        <v>2000000</v>
      </c>
      <c r="D15" s="8">
        <f>Dashboard!$M$8*1000000</f>
        <v>2000000</v>
      </c>
      <c r="E15" s="8">
        <f>Dashboard!$M$8*1000000</f>
        <v>2000000</v>
      </c>
      <c r="F15" s="8">
        <f>Dashboard!$M$8*1000000</f>
        <v>2000000</v>
      </c>
      <c r="G15" s="8">
        <f>Dashboard!$M$8*1000000</f>
        <v>2000000</v>
      </c>
      <c r="H15" s="8">
        <f>Dashboard!$M$8*1000000</f>
        <v>2000000</v>
      </c>
      <c r="I15" s="8">
        <f>Dashboard!$M$8*1000000</f>
        <v>2000000</v>
      </c>
      <c r="J15" s="8">
        <f>Dashboard!$M$8*1000000</f>
        <v>2000000</v>
      </c>
      <c r="K15" s="8">
        <f>Dashboard!$M$8*1000000</f>
        <v>2000000</v>
      </c>
      <c r="L15" s="8">
        <f>Dashboard!$M$8*1000000</f>
        <v>2000000</v>
      </c>
    </row>
    <row r="16" spans="2:12" x14ac:dyDescent="0.4">
      <c r="B16" t="s">
        <v>103</v>
      </c>
      <c r="C16" s="8">
        <f>Dashboard!$M$10*1000000</f>
        <v>25000000</v>
      </c>
      <c r="D16" s="8">
        <f>Dashboard!$M$10*1000000</f>
        <v>25000000</v>
      </c>
      <c r="E16" s="8">
        <f>Dashboard!$M$10*1000000</f>
        <v>25000000</v>
      </c>
      <c r="F16" s="8">
        <f>Dashboard!$M$10*1000000</f>
        <v>25000000</v>
      </c>
      <c r="G16" s="8">
        <f>Dashboard!$M$10*1000000</f>
        <v>25000000</v>
      </c>
      <c r="H16" s="8">
        <f>Dashboard!$M$10*1000000</f>
        <v>25000000</v>
      </c>
      <c r="I16" s="8">
        <f>Dashboard!$M$10*1000000</f>
        <v>25000000</v>
      </c>
      <c r="J16" s="8">
        <f>Dashboard!$M$10*1000000</f>
        <v>25000000</v>
      </c>
      <c r="K16" s="8">
        <f>Dashboard!$M$10*1000000</f>
        <v>25000000</v>
      </c>
      <c r="L16" s="8">
        <f>Dashboard!$M$10*1000000</f>
        <v>25000000</v>
      </c>
    </row>
    <row r="17" spans="2:12" x14ac:dyDescent="0.4">
      <c r="B17" t="s">
        <v>104</v>
      </c>
      <c r="C17" s="8">
        <f>Dashboard!$M$12*1000000</f>
        <v>1000000</v>
      </c>
      <c r="D17" s="8">
        <f>Dashboard!$M$12*1000000</f>
        <v>1000000</v>
      </c>
      <c r="E17" s="8">
        <f>Dashboard!$M$12*1000000</f>
        <v>1000000</v>
      </c>
      <c r="F17" s="8">
        <f>Dashboard!$M$12*1000000</f>
        <v>1000000</v>
      </c>
      <c r="G17" s="8">
        <f>Dashboard!$M$12*1000000</f>
        <v>1000000</v>
      </c>
      <c r="H17" s="8">
        <f>Dashboard!$M$12*1000000</f>
        <v>1000000</v>
      </c>
      <c r="I17" s="8">
        <f>Dashboard!$M$12*1000000</f>
        <v>1000000</v>
      </c>
      <c r="J17" s="8">
        <f>Dashboard!$M$12*1000000</f>
        <v>1000000</v>
      </c>
      <c r="K17" s="8">
        <f>Dashboard!$M$12*1000000</f>
        <v>1000000</v>
      </c>
      <c r="L17" s="8">
        <f>Dashboard!$M$12*1000000</f>
        <v>1000000</v>
      </c>
    </row>
    <row r="18" spans="2:12" x14ac:dyDescent="0.4">
      <c r="B18" t="s">
        <v>106</v>
      </c>
      <c r="C18" s="8">
        <f>MAX(C3-C15,0)</f>
        <v>0</v>
      </c>
      <c r="D18" s="8">
        <f t="shared" ref="D18:L18" si="1">MAX(D3-D15,0)</f>
        <v>0</v>
      </c>
      <c r="E18" s="8">
        <f t="shared" si="1"/>
        <v>0</v>
      </c>
      <c r="F18" s="8">
        <f t="shared" si="1"/>
        <v>0</v>
      </c>
      <c r="G18" s="8">
        <f t="shared" si="1"/>
        <v>0</v>
      </c>
      <c r="H18" s="8">
        <f t="shared" si="1"/>
        <v>0</v>
      </c>
      <c r="I18" s="8">
        <f t="shared" si="1"/>
        <v>0</v>
      </c>
      <c r="J18" s="8">
        <f t="shared" si="1"/>
        <v>0</v>
      </c>
      <c r="K18" s="8">
        <f t="shared" si="1"/>
        <v>0</v>
      </c>
      <c r="L18" s="8">
        <f t="shared" si="1"/>
        <v>0</v>
      </c>
    </row>
    <row r="19" spans="2:12" x14ac:dyDescent="0.4">
      <c r="B19" t="s">
        <v>145</v>
      </c>
      <c r="C19" s="8">
        <f>IF(Dashboard!$M$16="Yes",1,0)</f>
        <v>0</v>
      </c>
      <c r="D19" s="8">
        <f>IF(Dashboard!$M$16="Yes",1,0)</f>
        <v>0</v>
      </c>
      <c r="E19" s="8">
        <f>IF(Dashboard!$M$16="Yes",1,0)</f>
        <v>0</v>
      </c>
      <c r="F19" s="8">
        <f>IF(Dashboard!$M$16="Yes",1,0)</f>
        <v>0</v>
      </c>
      <c r="G19" s="8">
        <f>IF(Dashboard!$M$16="Yes",1,0)</f>
        <v>0</v>
      </c>
      <c r="H19" s="8">
        <f>IF(Dashboard!$M$16="Yes",1,0)</f>
        <v>0</v>
      </c>
      <c r="I19" s="8">
        <f>IF(Dashboard!$M$16="Yes",1,0)</f>
        <v>0</v>
      </c>
      <c r="J19" s="8">
        <f>IF(Dashboard!$M$16="Yes",1,0)</f>
        <v>0</v>
      </c>
      <c r="K19" s="8">
        <f>IF(Dashboard!$M$16="Yes",1,0)</f>
        <v>0</v>
      </c>
      <c r="L19" s="8">
        <f>IF(Dashboard!$M$16="Yes",1,0)</f>
        <v>0</v>
      </c>
    </row>
    <row r="20" spans="2:12" x14ac:dyDescent="0.4">
      <c r="B20" t="s">
        <v>105</v>
      </c>
      <c r="C20" s="8">
        <f>MIN(C18*C14,C16)*C19</f>
        <v>0</v>
      </c>
      <c r="D20" s="8">
        <f t="shared" ref="D20:L20" si="2">MIN(D18*D14,D16)*D19</f>
        <v>0</v>
      </c>
      <c r="E20" s="8">
        <f t="shared" si="2"/>
        <v>0</v>
      </c>
      <c r="F20" s="8">
        <f t="shared" si="2"/>
        <v>0</v>
      </c>
      <c r="G20" s="8">
        <f t="shared" si="2"/>
        <v>0</v>
      </c>
      <c r="H20" s="8">
        <f t="shared" si="2"/>
        <v>0</v>
      </c>
      <c r="I20" s="8">
        <f t="shared" si="2"/>
        <v>0</v>
      </c>
      <c r="J20" s="8">
        <f t="shared" si="2"/>
        <v>0</v>
      </c>
      <c r="K20" s="8">
        <f t="shared" si="2"/>
        <v>0</v>
      </c>
      <c r="L20" s="8">
        <f t="shared" si="2"/>
        <v>0</v>
      </c>
    </row>
    <row r="22" spans="2:12" x14ac:dyDescent="0.4">
      <c r="B22" s="25" t="s">
        <v>87</v>
      </c>
      <c r="C22" s="8">
        <f>Dashboard!M3*1000000</f>
        <v>20000000</v>
      </c>
      <c r="D22" s="9">
        <f>C28</f>
        <v>21139743.997196138</v>
      </c>
      <c r="E22" s="9">
        <f>D28</f>
        <v>28051941.419954829</v>
      </c>
      <c r="F22" s="9">
        <f t="shared" ref="F22:L22" si="3">E28</f>
        <v>29048922.612682771</v>
      </c>
      <c r="G22" s="9">
        <f t="shared" si="3"/>
        <v>38459540.439681612</v>
      </c>
      <c r="H22" s="9">
        <f t="shared" si="3"/>
        <v>38735736.952320635</v>
      </c>
      <c r="I22" s="9">
        <f t="shared" si="3"/>
        <v>38509144.571270913</v>
      </c>
      <c r="J22" s="9">
        <f t="shared" si="3"/>
        <v>38861848.553865768</v>
      </c>
      <c r="K22" s="9">
        <f t="shared" si="3"/>
        <v>44966782.916854054</v>
      </c>
      <c r="L22" s="9">
        <f t="shared" si="3"/>
        <v>51510671.095801637</v>
      </c>
    </row>
    <row r="23" spans="2:12" x14ac:dyDescent="0.4">
      <c r="B23" t="s">
        <v>88</v>
      </c>
      <c r="C23" s="9">
        <f>C3</f>
        <v>0</v>
      </c>
      <c r="D23" s="9">
        <f>D3</f>
        <v>0</v>
      </c>
      <c r="E23" s="9">
        <f t="shared" ref="E23:L23" si="4">E3</f>
        <v>0</v>
      </c>
      <c r="F23" s="9">
        <f t="shared" si="4"/>
        <v>0</v>
      </c>
      <c r="G23" s="9">
        <f t="shared" si="4"/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2:12" x14ac:dyDescent="0.4">
      <c r="B24" t="s">
        <v>139</v>
      </c>
      <c r="C24" s="9">
        <f>SurplusDeficit!D10</f>
        <v>1139743.9971961367</v>
      </c>
      <c r="D24" s="9">
        <f>SurplusDeficit!E10</f>
        <v>6912197.422758691</v>
      </c>
      <c r="E24" s="9">
        <f>SurplusDeficit!F10</f>
        <v>996981.19272794283</v>
      </c>
      <c r="F24" s="9">
        <f>SurplusDeficit!G10</f>
        <v>9410617.8269988392</v>
      </c>
      <c r="G24" s="9">
        <f>SurplusDeficit!H10</f>
        <v>276196.51263902505</v>
      </c>
      <c r="H24" s="9">
        <f>SurplusDeficit!I10</f>
        <v>-226592.38104972278</v>
      </c>
      <c r="I24" s="9">
        <f>SurplusDeficit!J10</f>
        <v>352703.98259485414</v>
      </c>
      <c r="J24" s="9">
        <f>SurplusDeficit!K10</f>
        <v>6104934.362988282</v>
      </c>
      <c r="K24" s="9">
        <f>SurplusDeficit!L10</f>
        <v>6543888.1789475791</v>
      </c>
      <c r="L24" s="9">
        <f>SurplusDeficit!M10</f>
        <v>2815680.4807736995</v>
      </c>
    </row>
    <row r="25" spans="2:12" x14ac:dyDescent="0.4">
      <c r="B25" t="s">
        <v>89</v>
      </c>
      <c r="C25" s="23">
        <f>C11</f>
        <v>0</v>
      </c>
      <c r="D25" s="23">
        <f>D11</f>
        <v>0</v>
      </c>
      <c r="E25" s="23">
        <f t="shared" ref="E25:L25" si="5">E11</f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  <c r="J25" s="23">
        <f t="shared" si="5"/>
        <v>0</v>
      </c>
      <c r="K25" s="23">
        <f t="shared" si="5"/>
        <v>0</v>
      </c>
      <c r="L25" s="23">
        <f t="shared" si="5"/>
        <v>0</v>
      </c>
    </row>
    <row r="26" spans="2:12" x14ac:dyDescent="0.4">
      <c r="B26" t="s">
        <v>105</v>
      </c>
      <c r="C26" s="9">
        <f>C20</f>
        <v>0</v>
      </c>
      <c r="D26" s="9">
        <f>D20</f>
        <v>0</v>
      </c>
      <c r="E26" s="9">
        <f t="shared" ref="E26:L26" si="6">E20</f>
        <v>0</v>
      </c>
      <c r="F26" s="9">
        <f t="shared" si="6"/>
        <v>0</v>
      </c>
      <c r="G26" s="9">
        <f t="shared" si="6"/>
        <v>0</v>
      </c>
      <c r="H26" s="9">
        <f t="shared" si="6"/>
        <v>0</v>
      </c>
      <c r="I26" s="9">
        <f t="shared" si="6"/>
        <v>0</v>
      </c>
      <c r="J26" s="9">
        <f t="shared" si="6"/>
        <v>0</v>
      </c>
      <c r="K26" s="9">
        <f t="shared" si="6"/>
        <v>0</v>
      </c>
      <c r="L26" s="9">
        <f t="shared" si="6"/>
        <v>0</v>
      </c>
    </row>
    <row r="27" spans="2:12" x14ac:dyDescent="0.4">
      <c r="B27" t="s">
        <v>108</v>
      </c>
      <c r="C27" s="9">
        <f>IF(Dashboard!$M$14="Yes",Impacts!C17,0)*C19</f>
        <v>0</v>
      </c>
      <c r="D27" s="9">
        <f>IF(Dashboard!$M$14="Yes",Impacts!D17,0)*D19</f>
        <v>0</v>
      </c>
      <c r="E27" s="9">
        <f>IF(Dashboard!$M$14="Yes",Impacts!E17,0)*E19</f>
        <v>0</v>
      </c>
      <c r="F27" s="9">
        <f>IF(Dashboard!$M$14="Yes",Impacts!F17,0)*F19</f>
        <v>0</v>
      </c>
      <c r="G27" s="9">
        <f>IF(Dashboard!$M$14="Yes",Impacts!G17,0)*G19</f>
        <v>0</v>
      </c>
      <c r="H27" s="9">
        <f>IF(Dashboard!$M$14="Yes",Impacts!H17,0)*H19</f>
        <v>0</v>
      </c>
      <c r="I27" s="9">
        <f>IF(Dashboard!$M$14="Yes",Impacts!I17,0)*I19</f>
        <v>0</v>
      </c>
      <c r="J27" s="9">
        <f>IF(Dashboard!$M$14="Yes",Impacts!J17,0)*J19</f>
        <v>0</v>
      </c>
      <c r="K27" s="9">
        <f>IF(Dashboard!$M$14="Yes",Impacts!K17,0)*K19</f>
        <v>0</v>
      </c>
      <c r="L27" s="9">
        <f>IF(Dashboard!$M$14="Yes",Impacts!L17,0)*L19</f>
        <v>0</v>
      </c>
    </row>
    <row r="28" spans="2:12" x14ac:dyDescent="0.4">
      <c r="B28" s="25" t="s">
        <v>107</v>
      </c>
      <c r="C28" s="28">
        <f t="shared" ref="C28:L28" si="7">C22-C23+C25+C26-C27+C24</f>
        <v>21139743.997196138</v>
      </c>
      <c r="D28" s="28">
        <f t="shared" si="7"/>
        <v>28051941.419954829</v>
      </c>
      <c r="E28" s="28">
        <f t="shared" si="7"/>
        <v>29048922.612682771</v>
      </c>
      <c r="F28" s="28">
        <f t="shared" si="7"/>
        <v>38459540.439681612</v>
      </c>
      <c r="G28" s="28">
        <f t="shared" si="7"/>
        <v>38735736.952320635</v>
      </c>
      <c r="H28" s="28">
        <f t="shared" si="7"/>
        <v>38509144.571270913</v>
      </c>
      <c r="I28" s="28">
        <f t="shared" si="7"/>
        <v>38861848.553865768</v>
      </c>
      <c r="J28" s="28">
        <f t="shared" si="7"/>
        <v>44966782.916854054</v>
      </c>
      <c r="K28" s="28">
        <f t="shared" si="7"/>
        <v>51510671.095801637</v>
      </c>
      <c r="L28" s="29">
        <f t="shared" si="7"/>
        <v>54326351.576575339</v>
      </c>
    </row>
    <row r="29" spans="2:12" x14ac:dyDescent="0.4">
      <c r="C29" s="7" t="s">
        <v>109</v>
      </c>
      <c r="D29" s="7" t="s">
        <v>110</v>
      </c>
      <c r="E29" s="7" t="s">
        <v>111</v>
      </c>
      <c r="F29" s="7" t="s">
        <v>112</v>
      </c>
      <c r="G29" s="7" t="s">
        <v>113</v>
      </c>
      <c r="H29" s="7" t="s">
        <v>114</v>
      </c>
      <c r="I29" s="7" t="s">
        <v>115</v>
      </c>
      <c r="J29" s="7" t="s">
        <v>116</v>
      </c>
      <c r="K29" s="7" t="s">
        <v>117</v>
      </c>
      <c r="L29" s="7" t="s">
        <v>118</v>
      </c>
    </row>
    <row r="31" spans="2:12" x14ac:dyDescent="0.4">
      <c r="B31" t="s">
        <v>119</v>
      </c>
      <c r="C31" s="9">
        <f>-C23+C25+C26-C27+C24</f>
        <v>1139743.9971961367</v>
      </c>
      <c r="D31" s="9">
        <f>C31-D23+D25+D26-D27+D24</f>
        <v>8051941.419954828</v>
      </c>
      <c r="E31" s="9">
        <f t="shared" ref="E31:K31" si="8">D31-E23+E25+E26-E27+E24</f>
        <v>9048922.6126827709</v>
      </c>
      <c r="F31" s="9">
        <f t="shared" si="8"/>
        <v>18459540.439681612</v>
      </c>
      <c r="G31" s="9">
        <f t="shared" si="8"/>
        <v>18735736.952320635</v>
      </c>
      <c r="H31" s="9">
        <f t="shared" si="8"/>
        <v>18509144.571270913</v>
      </c>
      <c r="I31" s="9">
        <f t="shared" si="8"/>
        <v>18861848.553865768</v>
      </c>
      <c r="J31" s="9">
        <f t="shared" si="8"/>
        <v>24966782.91685405</v>
      </c>
      <c r="K31" s="9">
        <f t="shared" si="8"/>
        <v>31510671.095801629</v>
      </c>
      <c r="L31" s="16">
        <f>K31-L23+L25+L26-L27+L24</f>
        <v>34326351.576575331</v>
      </c>
    </row>
    <row r="32" spans="2:12" x14ac:dyDescent="0.4">
      <c r="L32" s="27" t="s">
        <v>120</v>
      </c>
    </row>
    <row r="35" spans="1:12" x14ac:dyDescent="0.4">
      <c r="A35" t="b">
        <v>1</v>
      </c>
      <c r="B35" t="str">
        <f>IF(A35,"Avg Remaining","")</f>
        <v>Avg Remaining</v>
      </c>
      <c r="C35" s="9">
        <f>IF($A$35,AVERAGE(EndRsrvYr1),NA())</f>
        <v>13494953.428032421</v>
      </c>
      <c r="D35" s="9">
        <f>IF($A$35,AVERAGE(EndRsrvYr2),NA())</f>
        <v>7131797.1164069017</v>
      </c>
      <c r="E35" s="9">
        <f>IF($A$35,AVERAGE(EndRsrvYr3),NA())</f>
        <v>8226980.7284112545</v>
      </c>
      <c r="F35" s="9">
        <f>IF($A$35,AVERAGE(EndRsrvYr4),NA())</f>
        <v>7157567.4301848495</v>
      </c>
      <c r="G35" s="9">
        <f>IF($A$35,AVERAGE(EndRsrvYr5),NA())</f>
        <v>3126173.3238434438</v>
      </c>
      <c r="H35" s="9">
        <f>IF($A$35,AVERAGE(EndRsrvYr6),NA())</f>
        <v>13929.011680177215</v>
      </c>
      <c r="I35" s="9">
        <f>IF($A$35,AVERAGE(EndRsrvYr7),NA())</f>
        <v>848616.52963871311</v>
      </c>
      <c r="J35" s="9">
        <f>IF($A$35,AVERAGE(EndRsrvYr8),NA())</f>
        <v>-198652.0379611711</v>
      </c>
      <c r="K35" s="9">
        <f>IF($A$35,AVERAGE(EndRsrvYr9),NA())</f>
        <v>-2090846.5341601809</v>
      </c>
      <c r="L35" s="9">
        <f>IF($A$35,AVERAGE(EndRsrvYr10),NA())</f>
        <v>-3733895.3391873594</v>
      </c>
    </row>
    <row r="36" spans="1:12" x14ac:dyDescent="0.4">
      <c r="A36" t="b">
        <v>1</v>
      </c>
      <c r="B36" t="s">
        <v>131</v>
      </c>
      <c r="C36" s="9">
        <f>IF($A$36,_xlfn.PERCENTILE.INC(EndRsrvYr1,Dashboard!$C$21),NA())</f>
        <v>21100866.322954305</v>
      </c>
      <c r="D36" s="9">
        <f>IF($A$36,_xlfn.PERCENTILE.INC(EndRsrvYr2,Dashboard!$C$21),NA())</f>
        <v>22397271.464547589</v>
      </c>
      <c r="E36" s="9">
        <f>IF($A$36,_xlfn.PERCENTILE.INC(EndRsrvYr3,Dashboard!$C$21),NA())</f>
        <v>23436944.813772388</v>
      </c>
      <c r="F36" s="9">
        <f>IF($A$36,_xlfn.PERCENTILE.INC(EndRsrvYr4,Dashboard!$C$21),NA())</f>
        <v>24271612.842751548</v>
      </c>
      <c r="G36" s="9">
        <f>IF($A$36,_xlfn.PERCENTILE.INC(EndRsrvYr5,Dashboard!$C$21),NA())</f>
        <v>25200442.065125864</v>
      </c>
      <c r="H36" s="9">
        <f>IF($A$36,_xlfn.PERCENTILE.INC(EndRsrvYr6,Dashboard!$C$21),NA())</f>
        <v>25894996.157972798</v>
      </c>
      <c r="I36" s="9">
        <f>IF($A$36,_xlfn.PERCENTILE.INC(EndRsrvYr7,Dashboard!$C$21),NA())</f>
        <v>26611830.795006733</v>
      </c>
      <c r="J36" s="9">
        <f>IF($A$36,_xlfn.PERCENTILE.INC(EndRsrvYr8,Dashboard!$C$21),NA())</f>
        <v>27549513.144575588</v>
      </c>
      <c r="K36" s="9">
        <f>IF($A$36,_xlfn.PERCENTILE.INC(EndRsrvYr9,Dashboard!$C$21),NA())</f>
        <v>28256008.533890679</v>
      </c>
      <c r="L36" s="9">
        <f>IF($A$36,_xlfn.PERCENTILE.INC(EndRsrvYr10,Dashboard!$C$21),NA())</f>
        <v>28807565.983262058</v>
      </c>
    </row>
    <row r="37" spans="1:12" x14ac:dyDescent="0.4">
      <c r="A37" t="b">
        <v>1</v>
      </c>
      <c r="B37" t="s">
        <v>122</v>
      </c>
      <c r="C37" s="9">
        <f>IF($A$37,C28,NA())</f>
        <v>21139743.997196138</v>
      </c>
      <c r="D37" s="9">
        <f t="shared" ref="D37:L37" si="9">IF($A$37,D28,NA())</f>
        <v>28051941.419954829</v>
      </c>
      <c r="E37" s="9">
        <f t="shared" si="9"/>
        <v>29048922.612682771</v>
      </c>
      <c r="F37" s="9">
        <f t="shared" si="9"/>
        <v>38459540.439681612</v>
      </c>
      <c r="G37" s="9">
        <f t="shared" si="9"/>
        <v>38735736.952320635</v>
      </c>
      <c r="H37" s="9">
        <f t="shared" si="9"/>
        <v>38509144.571270913</v>
      </c>
      <c r="I37" s="9">
        <f t="shared" si="9"/>
        <v>38861848.553865768</v>
      </c>
      <c r="J37" s="9">
        <f t="shared" si="9"/>
        <v>44966782.916854054</v>
      </c>
      <c r="K37" s="9">
        <f t="shared" si="9"/>
        <v>51510671.095801637</v>
      </c>
      <c r="L37" s="9">
        <f t="shared" si="9"/>
        <v>54326351.576575339</v>
      </c>
    </row>
    <row r="38" spans="1:12" x14ac:dyDescent="0.4">
      <c r="B38" t="s">
        <v>123</v>
      </c>
      <c r="C38" s="30">
        <f>IF( PM_roundChanceOfWhatever, IF(( COUNTIF( EndRsrvYr1, "&gt;" &amp; 0 ) / PM_Trials )&gt;1-(PM_roundChancePercent/100), "&gt;" &amp; TEXT( 1-PM_roundChancePercent/100, "0.0%" ), IF(( COUNTIF( EndRsrvYr1, "&gt;" &amp; 0 ) / PM_Trials )&lt;PM_roundChancePercent/100, "&lt;" &amp; TEXT( PM_roundChancePercent/100, "0.0%" ), MROUND( COUNTIF( EndRsrvYr1, "&gt;" &amp; 0 ) / PM_Trials, PM_roundChancePercent/100 ))), COUNTIF( EndRsrvYr1, "&gt;" &amp; 0 ) / PM_Trials )</f>
        <v>0.97250000000000003</v>
      </c>
      <c r="D38" s="30">
        <f>IF( PM_roundChanceOfWhatever, IF(( COUNTIF( EndRsrvYr2, "&gt;" &amp; 0 ) / PM_Trials )&gt;1-(PM_roundChancePercent/100), "&gt;" &amp; TEXT( 1-PM_roundChancePercent/100, "0.0%" ), IF(( COUNTIF( EndRsrvYr2, "&gt;" &amp; 0 ) / PM_Trials )&lt;PM_roundChancePercent/100, "&lt;" &amp; TEXT( PM_roundChancePercent/100, "0.0%" ), MROUND( COUNTIF( EndRsrvYr2, "&gt;" &amp; 0 ) / PM_Trials, PM_roundChancePercent/100 ))), COUNTIF( EndRsrvYr2, "&gt;" &amp; 0 ) / PM_Trials )</f>
        <v>0.94479999999999997</v>
      </c>
      <c r="E38" s="30">
        <f>IF( PM_roundChanceOfWhatever, IF(( COUNTIF( EndRsrvYr3, "&gt;" &amp; 0 ) / PM_Trials )&gt;1-(PM_roundChancePercent/100), "&gt;" &amp; TEXT( 1-PM_roundChancePercent/100, "0.0%" ), IF(( COUNTIF( EndRsrvYr3, "&gt;" &amp; 0 ) / PM_Trials )&lt;PM_roundChancePercent/100, "&lt;" &amp; TEXT( PM_roundChancePercent/100, "0.0%" ), MROUND( COUNTIF( EndRsrvYr3, "&gt;" &amp; 0 ) / PM_Trials, PM_roundChancePercent/100 ))), COUNTIF( EndRsrvYr3, "&gt;" &amp; 0 ) / PM_Trials )</f>
        <v>0.9325</v>
      </c>
      <c r="F38" s="30">
        <f>IF( PM_roundChanceOfWhatever, IF(( COUNTIF( EndRsrvYr4, "&gt;" &amp; 0 ) / PM_Trials )&gt;1-(PM_roundChancePercent/100), "&gt;" &amp; TEXT( 1-PM_roundChancePercent/100, "0.0%" ), IF(( COUNTIF( EndRsrvYr4, "&gt;" &amp; 0 ) / PM_Trials )&lt;PM_roundChancePercent/100, "&lt;" &amp; TEXT( PM_roundChancePercent/100, "0.0%" ), MROUND( COUNTIF( EndRsrvYr4, "&gt;" &amp; 0 ) / PM_Trials, PM_roundChancePercent/100 ))), COUNTIF( EndRsrvYr4, "&gt;" &amp; 0 ) / PM_Trials )</f>
        <v>0.91800000000000004</v>
      </c>
      <c r="G38" s="30">
        <f>IF( PM_roundChanceOfWhatever, IF(( COUNTIF( EndRsrvYr5, "&gt;" &amp; 0 ) / PM_Trials )&gt;1-(PM_roundChancePercent/100), "&gt;" &amp; TEXT( 1-PM_roundChancePercent/100, "0.0%" ), IF(( COUNTIF( EndRsrvYr5, "&gt;" &amp; 0 ) / PM_Trials )&lt;PM_roundChancePercent/100, "&lt;" &amp; TEXT( PM_roundChancePercent/100, "0.0%" ), MROUND( COUNTIF( EndRsrvYr5, "&gt;" &amp; 0 ) / PM_Trials, PM_roundChancePercent/100 ))), COUNTIF( EndRsrvYr5, "&gt;" &amp; 0 ) / PM_Trials )</f>
        <v>0.90890000000000004</v>
      </c>
      <c r="H38" s="30">
        <f>IF( PM_roundChanceOfWhatever, IF(( COUNTIF( EndRsrvYr6, "&gt;" &amp; 0 ) / PM_Trials )&gt;1-(PM_roundChancePercent/100), "&gt;" &amp; TEXT( 1-PM_roundChancePercent/100, "0.0%" ), IF(( COUNTIF( EndRsrvYr6, "&gt;" &amp; 0 ) / PM_Trials )&lt;PM_roundChancePercent/100, "&lt;" &amp; TEXT( PM_roundChancePercent/100, "0.0%" ), MROUND( COUNTIF( EndRsrvYr6, "&gt;" &amp; 0 ) / PM_Trials, PM_roundChancePercent/100 ))), COUNTIF( EndRsrvYr6, "&gt;" &amp; 0 ) / PM_Trials )</f>
        <v>0.89739999999999998</v>
      </c>
      <c r="I38" s="30">
        <f>IF( PM_roundChanceOfWhatever, IF(( COUNTIF( EndRsrvYr7, "&gt;" &amp; 0 ) / PM_Trials )&gt;1-(PM_roundChancePercent/100), "&gt;" &amp; TEXT( 1-PM_roundChancePercent/100, "0.0%" ), IF(( COUNTIF( EndRsrvYr7, "&gt;" &amp; 0 ) / PM_Trials )&lt;PM_roundChancePercent/100, "&lt;" &amp; TEXT( PM_roundChancePercent/100, "0.0%" ), MROUND( COUNTIF( EndRsrvYr7, "&gt;" &amp; 0 ) / PM_Trials, PM_roundChancePercent/100 ))), COUNTIF( EndRsrvYr7, "&gt;" &amp; 0 ) / PM_Trials )</f>
        <v>0.89</v>
      </c>
      <c r="J38" s="30">
        <f>IF( PM_roundChanceOfWhatever, IF(( COUNTIF( EndRsrvYr8, "&gt;" &amp; 0 ) / PM_Trials )&gt;1-(PM_roundChancePercent/100), "&gt;" &amp; TEXT( 1-PM_roundChancePercent/100, "0.0%" ), IF(( COUNTIF( EndRsrvYr8, "&gt;" &amp; 0 ) / PM_Trials )&lt;PM_roundChancePercent/100, "&lt;" &amp; TEXT( PM_roundChancePercent/100, "0.0%" ), MROUND( COUNTIF( EndRsrvYr8, "&gt;" &amp; 0 ) / PM_Trials, PM_roundChancePercent/100 ))), COUNTIF( EndRsrvYr8, "&gt;" &amp; 0 ) / PM_Trials )</f>
        <v>0.88109999999999999</v>
      </c>
      <c r="K38" s="30">
        <f>IF( PM_roundChanceOfWhatever, IF(( COUNTIF( EndRsrvYr9, "&gt;" &amp; 0 ) / PM_Trials )&gt;1-(PM_roundChancePercent/100), "&gt;" &amp; TEXT( 1-PM_roundChancePercent/100, "0.0%" ), IF(( COUNTIF( EndRsrvYr9, "&gt;" &amp; 0 ) / PM_Trials )&lt;PM_roundChancePercent/100, "&lt;" &amp; TEXT( PM_roundChancePercent/100, "0.0%" ), MROUND( COUNTIF( EndRsrvYr9, "&gt;" &amp; 0 ) / PM_Trials, PM_roundChancePercent/100 ))), COUNTIF( EndRsrvYr9, "&gt;" &amp; 0 ) / PM_Trials )</f>
        <v>0.87170000000000003</v>
      </c>
      <c r="L38" s="30">
        <f>IF( PM_roundChanceOfWhatever, IF(( COUNTIF( EndRsrvYr10, "&gt;" &amp; 0 ) / PM_Trials )&gt;1-(PM_roundChancePercent/100), "&gt;" &amp; TEXT( 1-PM_roundChancePercent/100, "0.0%" ), IF(( COUNTIF( EndRsrvYr10, "&gt;" &amp; 0 ) / PM_Trials )&lt;PM_roundChancePercent/100, "&lt;" &amp; TEXT( PM_roundChancePercent/100, "0.0%" ), MROUND( COUNTIF( EndRsrvYr10, "&gt;" &amp; 0 ) / PM_Trials, PM_roundChancePercent/100 ))), COUNTIF( EndRsrvYr10, "&gt;" &amp; 0 ) / PM_Trials )</f>
        <v>0.86470000000000002</v>
      </c>
    </row>
    <row r="39" spans="1:12" ht="15" thickBot="1" x14ac:dyDescent="0.45">
      <c r="B39" t="s">
        <v>186</v>
      </c>
      <c r="C39" s="26">
        <f>1-C38</f>
        <v>2.7499999999999969E-2</v>
      </c>
      <c r="D39" s="26">
        <f t="shared" ref="D39:L39" si="10">1-D38</f>
        <v>5.5200000000000027E-2</v>
      </c>
      <c r="E39" s="26">
        <f t="shared" si="10"/>
        <v>6.7500000000000004E-2</v>
      </c>
      <c r="F39" s="26">
        <f t="shared" si="10"/>
        <v>8.1999999999999962E-2</v>
      </c>
      <c r="G39" s="26">
        <f t="shared" si="10"/>
        <v>9.1099999999999959E-2</v>
      </c>
      <c r="H39" s="26">
        <f t="shared" si="10"/>
        <v>0.10260000000000002</v>
      </c>
      <c r="I39" s="26">
        <f t="shared" si="10"/>
        <v>0.10999999999999999</v>
      </c>
      <c r="J39" s="26">
        <f t="shared" si="10"/>
        <v>0.11890000000000001</v>
      </c>
      <c r="K39" s="26">
        <f t="shared" si="10"/>
        <v>0.12829999999999997</v>
      </c>
      <c r="L39" s="26">
        <f t="shared" si="10"/>
        <v>0.13529999999999998</v>
      </c>
    </row>
    <row r="40" spans="1:12" ht="15" thickBot="1" x14ac:dyDescent="0.45">
      <c r="C40" s="31" t="s">
        <v>124</v>
      </c>
      <c r="D40" s="32"/>
      <c r="E40" s="32"/>
      <c r="F40" s="32"/>
      <c r="G40" s="32"/>
      <c r="H40" s="32"/>
      <c r="I40" s="32"/>
      <c r="J40" s="32"/>
      <c r="K40" s="33"/>
    </row>
    <row r="41" spans="1:12" x14ac:dyDescent="0.4">
      <c r="G41" t="s">
        <v>125</v>
      </c>
      <c r="I41" t="s">
        <v>126</v>
      </c>
    </row>
    <row r="42" spans="1:12" x14ac:dyDescent="0.4">
      <c r="D42" t="s">
        <v>127</v>
      </c>
      <c r="E42" t="s">
        <v>128</v>
      </c>
      <c r="F42" t="s">
        <v>129</v>
      </c>
      <c r="G42" t="s">
        <v>128</v>
      </c>
      <c r="H42" t="s">
        <v>129</v>
      </c>
      <c r="I42" s="24" t="s">
        <v>128</v>
      </c>
      <c r="J42" s="24" t="s">
        <v>129</v>
      </c>
      <c r="K42" t="s">
        <v>130</v>
      </c>
    </row>
    <row r="43" spans="1:12" x14ac:dyDescent="0.4">
      <c r="B43" s="34">
        <f>1-D43</f>
        <v>1.0000000000000009E-2</v>
      </c>
      <c r="C43" s="34"/>
      <c r="D43">
        <v>0.99</v>
      </c>
      <c r="F43" s="8">
        <f t="shared" ref="F43:F74" si="11">_xlfn.PERCENTILE.INC(_10YrCumLossGain,D43)*-1</f>
        <v>-38162554.212946258</v>
      </c>
      <c r="K43" s="9">
        <f>$C$22</f>
        <v>20000000</v>
      </c>
    </row>
    <row r="44" spans="1:12" x14ac:dyDescent="0.4">
      <c r="B44" s="34">
        <f t="shared" ref="B44:B107" si="12">1-D44</f>
        <v>2.0000000000000018E-2</v>
      </c>
      <c r="C44" s="34"/>
      <c r="D44">
        <v>0.98</v>
      </c>
      <c r="F44" s="8">
        <f t="shared" si="11"/>
        <v>-34908761.612398289</v>
      </c>
      <c r="K44" s="9">
        <f t="shared" ref="K44:K107" si="13">$C$22</f>
        <v>20000000</v>
      </c>
    </row>
    <row r="45" spans="1:12" x14ac:dyDescent="0.4">
      <c r="B45" s="34">
        <f t="shared" si="12"/>
        <v>3.0000000000000027E-2</v>
      </c>
      <c r="C45" s="34"/>
      <c r="D45">
        <v>0.97</v>
      </c>
      <c r="F45" s="8">
        <f t="shared" si="11"/>
        <v>-33006967.500614788</v>
      </c>
      <c r="K45" s="9">
        <f t="shared" si="13"/>
        <v>20000000</v>
      </c>
    </row>
    <row r="46" spans="1:12" x14ac:dyDescent="0.4">
      <c r="B46" s="34">
        <f t="shared" si="12"/>
        <v>4.0000000000000036E-2</v>
      </c>
      <c r="C46" s="34"/>
      <c r="D46">
        <v>0.96</v>
      </c>
      <c r="F46" s="8">
        <f t="shared" si="11"/>
        <v>-31326007.525325805</v>
      </c>
      <c r="K46" s="9">
        <f t="shared" si="13"/>
        <v>20000000</v>
      </c>
    </row>
    <row r="47" spans="1:12" x14ac:dyDescent="0.4">
      <c r="B47" s="34">
        <f t="shared" si="12"/>
        <v>5.0000000000000044E-2</v>
      </c>
      <c r="C47" s="34">
        <f>1-D47</f>
        <v>5.0000000000000044E-2</v>
      </c>
      <c r="D47">
        <v>0.95</v>
      </c>
      <c r="F47" s="8">
        <f t="shared" si="11"/>
        <v>-30217867.08591393</v>
      </c>
      <c r="K47" s="9">
        <f t="shared" si="13"/>
        <v>20000000</v>
      </c>
    </row>
    <row r="48" spans="1:12" x14ac:dyDescent="0.4">
      <c r="B48" s="34">
        <f t="shared" si="12"/>
        <v>6.0000000000000053E-2</v>
      </c>
      <c r="C48" s="34"/>
      <c r="D48">
        <v>0.94</v>
      </c>
      <c r="F48" s="8">
        <f t="shared" si="11"/>
        <v>-29071175.56657505</v>
      </c>
      <c r="K48" s="9">
        <f t="shared" si="13"/>
        <v>20000000</v>
      </c>
    </row>
    <row r="49" spans="2:11" x14ac:dyDescent="0.4">
      <c r="B49" s="34">
        <f t="shared" si="12"/>
        <v>6.9999999999999951E-2</v>
      </c>
      <c r="C49" s="34"/>
      <c r="D49">
        <v>0.93</v>
      </c>
      <c r="F49" s="8">
        <f t="shared" si="11"/>
        <v>-28240444.788087357</v>
      </c>
      <c r="K49" s="9">
        <f t="shared" si="13"/>
        <v>20000000</v>
      </c>
    </row>
    <row r="50" spans="2:11" x14ac:dyDescent="0.4">
      <c r="B50" s="34">
        <f t="shared" si="12"/>
        <v>7.999999999999996E-2</v>
      </c>
      <c r="C50" s="34"/>
      <c r="D50">
        <v>0.92</v>
      </c>
      <c r="F50" s="8">
        <f t="shared" si="11"/>
        <v>-27456177.955641616</v>
      </c>
      <c r="K50" s="9">
        <f t="shared" si="13"/>
        <v>20000000</v>
      </c>
    </row>
    <row r="51" spans="2:11" x14ac:dyDescent="0.4">
      <c r="B51" s="34">
        <f t="shared" si="12"/>
        <v>8.9999999999999969E-2</v>
      </c>
      <c r="C51" s="34"/>
      <c r="D51">
        <v>0.91</v>
      </c>
      <c r="F51" s="8">
        <f t="shared" si="11"/>
        <v>-26719439.662701443</v>
      </c>
      <c r="K51" s="9">
        <f t="shared" si="13"/>
        <v>20000000</v>
      </c>
    </row>
    <row r="52" spans="2:11" x14ac:dyDescent="0.4">
      <c r="B52" s="34">
        <f t="shared" si="12"/>
        <v>9.9999999999999978E-2</v>
      </c>
      <c r="C52" s="34">
        <f>1-D52</f>
        <v>9.9999999999999978E-2</v>
      </c>
      <c r="D52">
        <v>0.9</v>
      </c>
      <c r="F52" s="8">
        <f t="shared" si="11"/>
        <v>-26030098.15906604</v>
      </c>
      <c r="K52" s="9">
        <f t="shared" si="13"/>
        <v>20000000</v>
      </c>
    </row>
    <row r="53" spans="2:11" x14ac:dyDescent="0.4">
      <c r="B53" s="34">
        <f t="shared" si="12"/>
        <v>0.10999999999999999</v>
      </c>
      <c r="C53" s="34"/>
      <c r="D53">
        <v>0.89</v>
      </c>
      <c r="F53" s="8">
        <f t="shared" si="11"/>
        <v>-25341160.094930798</v>
      </c>
      <c r="K53" s="9">
        <f t="shared" si="13"/>
        <v>20000000</v>
      </c>
    </row>
    <row r="54" spans="2:11" x14ac:dyDescent="0.4">
      <c r="B54" s="34">
        <f t="shared" si="12"/>
        <v>0.12</v>
      </c>
      <c r="C54" s="34"/>
      <c r="D54">
        <v>0.88</v>
      </c>
      <c r="F54" s="8">
        <f t="shared" si="11"/>
        <v>-24782712.77087447</v>
      </c>
      <c r="K54" s="9">
        <f t="shared" si="13"/>
        <v>20000000</v>
      </c>
    </row>
    <row r="55" spans="2:11" x14ac:dyDescent="0.4">
      <c r="B55" s="34">
        <f t="shared" si="12"/>
        <v>0.13</v>
      </c>
      <c r="C55" s="34"/>
      <c r="D55">
        <v>0.87</v>
      </c>
      <c r="F55" s="8">
        <f t="shared" si="11"/>
        <v>-24081308.595461868</v>
      </c>
      <c r="K55" s="9">
        <f t="shared" si="13"/>
        <v>20000000</v>
      </c>
    </row>
    <row r="56" spans="2:11" x14ac:dyDescent="0.4">
      <c r="B56" s="34">
        <f t="shared" si="12"/>
        <v>0.14000000000000001</v>
      </c>
      <c r="C56" s="34"/>
      <c r="D56">
        <v>0.86</v>
      </c>
      <c r="F56" s="8">
        <f t="shared" si="11"/>
        <v>-23552653.742113091</v>
      </c>
      <c r="K56" s="9">
        <f t="shared" si="13"/>
        <v>20000000</v>
      </c>
    </row>
    <row r="57" spans="2:11" x14ac:dyDescent="0.4">
      <c r="B57" s="34">
        <f t="shared" si="12"/>
        <v>0.15000000000000002</v>
      </c>
      <c r="C57" s="34">
        <f>1-D57</f>
        <v>0.15000000000000002</v>
      </c>
      <c r="D57">
        <v>0.85</v>
      </c>
      <c r="F57" s="8">
        <f t="shared" si="11"/>
        <v>-22984505.01073065</v>
      </c>
      <c r="K57" s="9">
        <f t="shared" si="13"/>
        <v>20000000</v>
      </c>
    </row>
    <row r="58" spans="2:11" x14ac:dyDescent="0.4">
      <c r="B58" s="34">
        <f t="shared" si="12"/>
        <v>0.16000000000000003</v>
      </c>
      <c r="C58" s="34"/>
      <c r="D58">
        <v>0.84</v>
      </c>
      <c r="F58" s="8">
        <f t="shared" si="11"/>
        <v>-22544164.57123065</v>
      </c>
      <c r="K58" s="9">
        <f t="shared" si="13"/>
        <v>20000000</v>
      </c>
    </row>
    <row r="59" spans="2:11" x14ac:dyDescent="0.4">
      <c r="B59" s="34">
        <f t="shared" si="12"/>
        <v>0.17000000000000004</v>
      </c>
      <c r="C59" s="34"/>
      <c r="D59">
        <v>0.83</v>
      </c>
      <c r="F59" s="8">
        <f t="shared" si="11"/>
        <v>-22011303.046183974</v>
      </c>
      <c r="K59" s="9">
        <f t="shared" si="13"/>
        <v>20000000</v>
      </c>
    </row>
    <row r="60" spans="2:11" x14ac:dyDescent="0.4">
      <c r="B60" s="34">
        <f t="shared" si="12"/>
        <v>0.18000000000000005</v>
      </c>
      <c r="C60" s="34"/>
      <c r="D60">
        <v>0.82</v>
      </c>
      <c r="F60" s="8">
        <f t="shared" si="11"/>
        <v>-21522736.346533217</v>
      </c>
      <c r="K60" s="9">
        <f t="shared" si="13"/>
        <v>20000000</v>
      </c>
    </row>
    <row r="61" spans="2:11" x14ac:dyDescent="0.4">
      <c r="B61" s="34">
        <f t="shared" si="12"/>
        <v>0.18999999999999995</v>
      </c>
      <c r="C61" s="34"/>
      <c r="D61">
        <v>0.81</v>
      </c>
      <c r="F61" s="8">
        <f t="shared" si="11"/>
        <v>-21011804.677459683</v>
      </c>
      <c r="K61" s="9">
        <f t="shared" si="13"/>
        <v>20000000</v>
      </c>
    </row>
    <row r="62" spans="2:11" x14ac:dyDescent="0.4">
      <c r="B62" s="34">
        <f t="shared" si="12"/>
        <v>0.19999999999999996</v>
      </c>
      <c r="C62" s="34">
        <f>1-D62</f>
        <v>0.19999999999999996</v>
      </c>
      <c r="D62">
        <v>0.8</v>
      </c>
      <c r="F62" s="8">
        <f t="shared" si="11"/>
        <v>-20564226.966291353</v>
      </c>
      <c r="K62" s="9">
        <f t="shared" si="13"/>
        <v>20000000</v>
      </c>
    </row>
    <row r="63" spans="2:11" x14ac:dyDescent="0.4">
      <c r="B63" s="34">
        <f t="shared" si="12"/>
        <v>0.20999999999999996</v>
      </c>
      <c r="C63" s="34"/>
      <c r="D63">
        <v>0.79</v>
      </c>
      <c r="F63" s="8">
        <f t="shared" si="11"/>
        <v>-20084033.920356043</v>
      </c>
      <c r="K63" s="9">
        <f t="shared" si="13"/>
        <v>20000000</v>
      </c>
    </row>
    <row r="64" spans="2:11" x14ac:dyDescent="0.4">
      <c r="B64" s="34">
        <f t="shared" si="12"/>
        <v>0.21999999999999997</v>
      </c>
      <c r="C64" s="34"/>
      <c r="D64">
        <v>0.78</v>
      </c>
      <c r="F64" s="8">
        <f t="shared" si="11"/>
        <v>-19682023.848105494</v>
      </c>
      <c r="K64" s="9">
        <f t="shared" si="13"/>
        <v>20000000</v>
      </c>
    </row>
    <row r="65" spans="2:11" x14ac:dyDescent="0.4">
      <c r="B65" s="34">
        <f t="shared" si="12"/>
        <v>0.22999999999999998</v>
      </c>
      <c r="C65" s="34"/>
      <c r="D65">
        <v>0.77</v>
      </c>
      <c r="F65" s="8">
        <f t="shared" si="11"/>
        <v>-19265156.675233893</v>
      </c>
      <c r="K65" s="9">
        <f t="shared" si="13"/>
        <v>20000000</v>
      </c>
    </row>
    <row r="66" spans="2:11" x14ac:dyDescent="0.4">
      <c r="B66" s="34">
        <f t="shared" si="12"/>
        <v>0.24</v>
      </c>
      <c r="C66" s="34"/>
      <c r="D66">
        <v>0.76</v>
      </c>
      <c r="F66" s="8">
        <f t="shared" si="11"/>
        <v>-18914448.002554223</v>
      </c>
      <c r="K66" s="9">
        <f t="shared" si="13"/>
        <v>20000000</v>
      </c>
    </row>
    <row r="67" spans="2:11" x14ac:dyDescent="0.4">
      <c r="B67" s="34">
        <f t="shared" si="12"/>
        <v>0.25</v>
      </c>
      <c r="C67" s="34">
        <f>1-D67</f>
        <v>0.25</v>
      </c>
      <c r="D67">
        <v>0.75</v>
      </c>
      <c r="F67" s="8">
        <f t="shared" si="11"/>
        <v>-18524129.385017026</v>
      </c>
      <c r="K67" s="9">
        <f t="shared" si="13"/>
        <v>20000000</v>
      </c>
    </row>
    <row r="68" spans="2:11" x14ac:dyDescent="0.4">
      <c r="B68" s="34">
        <f t="shared" si="12"/>
        <v>0.26</v>
      </c>
      <c r="C68" s="34"/>
      <c r="D68">
        <v>0.74</v>
      </c>
      <c r="F68" s="8">
        <f t="shared" si="11"/>
        <v>-18166983.933420215</v>
      </c>
      <c r="K68" s="9">
        <f t="shared" si="13"/>
        <v>20000000</v>
      </c>
    </row>
    <row r="69" spans="2:11" x14ac:dyDescent="0.4">
      <c r="B69" s="34">
        <f t="shared" si="12"/>
        <v>0.27</v>
      </c>
      <c r="C69" s="34"/>
      <c r="D69">
        <v>0.73</v>
      </c>
      <c r="F69" s="8">
        <f t="shared" si="11"/>
        <v>-17747679.673759084</v>
      </c>
      <c r="K69" s="9">
        <f t="shared" si="13"/>
        <v>20000000</v>
      </c>
    </row>
    <row r="70" spans="2:11" x14ac:dyDescent="0.4">
      <c r="B70" s="34">
        <f t="shared" si="12"/>
        <v>0.28000000000000003</v>
      </c>
      <c r="C70" s="34"/>
      <c r="D70">
        <v>0.72</v>
      </c>
      <c r="F70" s="8">
        <f t="shared" si="11"/>
        <v>-17324906.314634312</v>
      </c>
      <c r="K70" s="9">
        <f t="shared" si="13"/>
        <v>20000000</v>
      </c>
    </row>
    <row r="71" spans="2:11" x14ac:dyDescent="0.4">
      <c r="B71" s="34">
        <f t="shared" si="12"/>
        <v>0.29000000000000004</v>
      </c>
      <c r="C71" s="34"/>
      <c r="D71">
        <v>0.71</v>
      </c>
      <c r="F71" s="8">
        <f t="shared" si="11"/>
        <v>-16944541.46584902</v>
      </c>
      <c r="K71" s="9">
        <f t="shared" si="13"/>
        <v>20000000</v>
      </c>
    </row>
    <row r="72" spans="2:11" x14ac:dyDescent="0.4">
      <c r="B72" s="34">
        <f t="shared" si="12"/>
        <v>0.30000000000000004</v>
      </c>
      <c r="C72" s="34">
        <f>1-D72</f>
        <v>0.30000000000000004</v>
      </c>
      <c r="D72">
        <v>0.7</v>
      </c>
      <c r="F72" s="8">
        <f t="shared" si="11"/>
        <v>-16538030.261414528</v>
      </c>
      <c r="K72" s="9">
        <f t="shared" si="13"/>
        <v>20000000</v>
      </c>
    </row>
    <row r="73" spans="2:11" x14ac:dyDescent="0.4">
      <c r="B73" s="34">
        <f t="shared" si="12"/>
        <v>0.31000000000000005</v>
      </c>
      <c r="C73" s="34"/>
      <c r="D73">
        <v>0.69</v>
      </c>
      <c r="F73" s="8">
        <f t="shared" si="11"/>
        <v>-16081592.393314313</v>
      </c>
      <c r="K73" s="9">
        <f t="shared" si="13"/>
        <v>20000000</v>
      </c>
    </row>
    <row r="74" spans="2:11" x14ac:dyDescent="0.4">
      <c r="B74" s="34">
        <f t="shared" si="12"/>
        <v>0.31999999999999995</v>
      </c>
      <c r="C74" s="34"/>
      <c r="D74">
        <v>0.68</v>
      </c>
      <c r="F74" s="8">
        <f t="shared" si="11"/>
        <v>-15614740.943407839</v>
      </c>
      <c r="K74" s="9">
        <f t="shared" si="13"/>
        <v>20000000</v>
      </c>
    </row>
    <row r="75" spans="2:11" x14ac:dyDescent="0.4">
      <c r="B75" s="34">
        <f t="shared" si="12"/>
        <v>0.32999999999999996</v>
      </c>
      <c r="C75" s="34"/>
      <c r="D75">
        <v>0.67</v>
      </c>
      <c r="F75" s="8">
        <f t="shared" ref="F75:F106" si="14">_xlfn.PERCENTILE.INC(_10YrCumLossGain,D75)*-1</f>
        <v>-15286174.102610046</v>
      </c>
      <c r="K75" s="9">
        <f t="shared" si="13"/>
        <v>20000000</v>
      </c>
    </row>
    <row r="76" spans="2:11" x14ac:dyDescent="0.4">
      <c r="B76" s="34">
        <f t="shared" si="12"/>
        <v>0.33999999999999997</v>
      </c>
      <c r="C76" s="34"/>
      <c r="D76">
        <v>0.66</v>
      </c>
      <c r="F76" s="8">
        <f t="shared" si="14"/>
        <v>-14918656.605807975</v>
      </c>
      <c r="K76" s="9">
        <f t="shared" si="13"/>
        <v>20000000</v>
      </c>
    </row>
    <row r="77" spans="2:11" x14ac:dyDescent="0.4">
      <c r="B77" s="34">
        <f t="shared" si="12"/>
        <v>0.35</v>
      </c>
      <c r="C77" s="34">
        <f>1-D77</f>
        <v>0.35</v>
      </c>
      <c r="D77">
        <v>0.65</v>
      </c>
      <c r="F77" s="8">
        <f t="shared" si="14"/>
        <v>-14545845.511042757</v>
      </c>
      <c r="K77" s="9">
        <f t="shared" si="13"/>
        <v>20000000</v>
      </c>
    </row>
    <row r="78" spans="2:11" x14ac:dyDescent="0.4">
      <c r="B78" s="34">
        <f t="shared" si="12"/>
        <v>0.36</v>
      </c>
      <c r="C78" s="34"/>
      <c r="D78">
        <v>0.64</v>
      </c>
      <c r="F78" s="8">
        <f t="shared" si="14"/>
        <v>-14136963.869012611</v>
      </c>
      <c r="K78" s="9">
        <f t="shared" si="13"/>
        <v>20000000</v>
      </c>
    </row>
    <row r="79" spans="2:11" x14ac:dyDescent="0.4">
      <c r="B79" s="34">
        <f t="shared" si="12"/>
        <v>0.37</v>
      </c>
      <c r="C79" s="34"/>
      <c r="D79">
        <v>0.63</v>
      </c>
      <c r="F79" s="8">
        <f t="shared" si="14"/>
        <v>-13752867.805677764</v>
      </c>
      <c r="K79" s="9">
        <f t="shared" si="13"/>
        <v>20000000</v>
      </c>
    </row>
    <row r="80" spans="2:11" x14ac:dyDescent="0.4">
      <c r="B80" s="34">
        <f t="shared" si="12"/>
        <v>0.38</v>
      </c>
      <c r="C80" s="34"/>
      <c r="D80">
        <v>0.62</v>
      </c>
      <c r="F80" s="8">
        <f t="shared" si="14"/>
        <v>-13371887.632114699</v>
      </c>
      <c r="K80" s="9">
        <f t="shared" si="13"/>
        <v>20000000</v>
      </c>
    </row>
    <row r="81" spans="2:11" x14ac:dyDescent="0.4">
      <c r="B81" s="34">
        <f t="shared" si="12"/>
        <v>0.39</v>
      </c>
      <c r="C81" s="34"/>
      <c r="D81">
        <v>0.61</v>
      </c>
      <c r="F81" s="8">
        <f t="shared" si="14"/>
        <v>-13063822.029278724</v>
      </c>
      <c r="K81" s="9">
        <f t="shared" si="13"/>
        <v>20000000</v>
      </c>
    </row>
    <row r="82" spans="2:11" x14ac:dyDescent="0.4">
      <c r="B82" s="34">
        <f t="shared" si="12"/>
        <v>0.4</v>
      </c>
      <c r="C82" s="34">
        <f>1-D82</f>
        <v>0.4</v>
      </c>
      <c r="D82">
        <v>0.6</v>
      </c>
      <c r="F82" s="8">
        <f t="shared" si="14"/>
        <v>-12715102.201586114</v>
      </c>
      <c r="K82" s="9">
        <f t="shared" si="13"/>
        <v>20000000</v>
      </c>
    </row>
    <row r="83" spans="2:11" x14ac:dyDescent="0.4">
      <c r="B83" s="34">
        <f t="shared" si="12"/>
        <v>0.41000000000000003</v>
      </c>
      <c r="C83" s="34"/>
      <c r="D83">
        <v>0.59</v>
      </c>
      <c r="F83" s="8">
        <f t="shared" si="14"/>
        <v>-12312862.072144449</v>
      </c>
      <c r="K83" s="9">
        <f t="shared" si="13"/>
        <v>20000000</v>
      </c>
    </row>
    <row r="84" spans="2:11" x14ac:dyDescent="0.4">
      <c r="B84" s="34">
        <f t="shared" si="12"/>
        <v>0.42000000000000004</v>
      </c>
      <c r="C84" s="34"/>
      <c r="D84">
        <v>0.57999999999999996</v>
      </c>
      <c r="F84" s="8">
        <f t="shared" si="14"/>
        <v>-11952495.669204807</v>
      </c>
      <c r="K84" s="9">
        <f t="shared" si="13"/>
        <v>20000000</v>
      </c>
    </row>
    <row r="85" spans="2:11" x14ac:dyDescent="0.4">
      <c r="B85" s="34">
        <f t="shared" si="12"/>
        <v>0.43000000000000005</v>
      </c>
      <c r="C85" s="34"/>
      <c r="D85">
        <v>0.56999999999999995</v>
      </c>
      <c r="F85" s="8">
        <f t="shared" si="14"/>
        <v>-11581667.229410082</v>
      </c>
      <c r="K85" s="9">
        <f t="shared" si="13"/>
        <v>20000000</v>
      </c>
    </row>
    <row r="86" spans="2:11" x14ac:dyDescent="0.4">
      <c r="B86" s="34">
        <f t="shared" si="12"/>
        <v>0.43999999999999995</v>
      </c>
      <c r="C86" s="34"/>
      <c r="D86">
        <v>0.56000000000000005</v>
      </c>
      <c r="F86" s="8">
        <f t="shared" si="14"/>
        <v>-11183960.219351875</v>
      </c>
      <c r="K86" s="9">
        <f t="shared" si="13"/>
        <v>20000000</v>
      </c>
    </row>
    <row r="87" spans="2:11" x14ac:dyDescent="0.4">
      <c r="B87" s="34">
        <f t="shared" si="12"/>
        <v>0.44999999999999996</v>
      </c>
      <c r="C87" s="34">
        <f>1-D87</f>
        <v>0.44999999999999996</v>
      </c>
      <c r="D87">
        <v>0.55000000000000004</v>
      </c>
      <c r="F87" s="8">
        <f t="shared" si="14"/>
        <v>-10789700.831448678</v>
      </c>
      <c r="K87" s="9">
        <f t="shared" si="13"/>
        <v>20000000</v>
      </c>
    </row>
    <row r="88" spans="2:11" x14ac:dyDescent="0.4">
      <c r="B88" s="34">
        <f t="shared" si="12"/>
        <v>0.45999999999999996</v>
      </c>
      <c r="C88" s="34"/>
      <c r="D88">
        <v>0.54</v>
      </c>
      <c r="F88" s="8">
        <f t="shared" si="14"/>
        <v>-10422902.02221683</v>
      </c>
      <c r="K88" s="9">
        <f t="shared" si="13"/>
        <v>20000000</v>
      </c>
    </row>
    <row r="89" spans="2:11" x14ac:dyDescent="0.4">
      <c r="B89" s="34">
        <f t="shared" si="12"/>
        <v>0.47</v>
      </c>
      <c r="C89" s="34"/>
      <c r="D89">
        <v>0.53</v>
      </c>
      <c r="F89" s="8">
        <f t="shared" si="14"/>
        <v>-9984780.0034949128</v>
      </c>
      <c r="K89" s="9">
        <f t="shared" si="13"/>
        <v>20000000</v>
      </c>
    </row>
    <row r="90" spans="2:11" x14ac:dyDescent="0.4">
      <c r="B90" s="34">
        <f t="shared" si="12"/>
        <v>0.48</v>
      </c>
      <c r="C90" s="34"/>
      <c r="D90">
        <v>0.52</v>
      </c>
      <c r="F90" s="8">
        <f t="shared" si="14"/>
        <v>-9576928.6951686107</v>
      </c>
      <c r="K90" s="9">
        <f t="shared" si="13"/>
        <v>20000000</v>
      </c>
    </row>
    <row r="91" spans="2:11" x14ac:dyDescent="0.4">
      <c r="B91" s="34">
        <f t="shared" si="12"/>
        <v>0.49</v>
      </c>
      <c r="C91" s="34"/>
      <c r="D91">
        <v>0.51</v>
      </c>
      <c r="F91" s="8">
        <f t="shared" si="14"/>
        <v>-9194870.765276311</v>
      </c>
      <c r="K91" s="9">
        <f t="shared" si="13"/>
        <v>20000000</v>
      </c>
    </row>
    <row r="92" spans="2:11" x14ac:dyDescent="0.4">
      <c r="B92" s="34">
        <f t="shared" si="12"/>
        <v>0.5</v>
      </c>
      <c r="C92" s="34">
        <f>1-D92</f>
        <v>0.5</v>
      </c>
      <c r="D92">
        <v>0.5</v>
      </c>
      <c r="F92" s="8">
        <f t="shared" si="14"/>
        <v>-8807565.9832620621</v>
      </c>
      <c r="K92" s="9">
        <f t="shared" si="13"/>
        <v>20000000</v>
      </c>
    </row>
    <row r="93" spans="2:11" x14ac:dyDescent="0.4">
      <c r="B93" s="34">
        <f t="shared" si="12"/>
        <v>0.51</v>
      </c>
      <c r="C93" s="34"/>
      <c r="D93">
        <v>0.49</v>
      </c>
      <c r="F93" s="8">
        <f t="shared" si="14"/>
        <v>-8444026.2078907546</v>
      </c>
      <c r="K93" s="9">
        <f t="shared" si="13"/>
        <v>20000000</v>
      </c>
    </row>
    <row r="94" spans="2:11" x14ac:dyDescent="0.4">
      <c r="B94" s="34">
        <f t="shared" si="12"/>
        <v>0.52</v>
      </c>
      <c r="C94" s="34"/>
      <c r="D94">
        <v>0.48</v>
      </c>
      <c r="F94" s="8">
        <f t="shared" si="14"/>
        <v>-7980319.2192838788</v>
      </c>
      <c r="K94" s="9">
        <f t="shared" si="13"/>
        <v>20000000</v>
      </c>
    </row>
    <row r="95" spans="2:11" x14ac:dyDescent="0.4">
      <c r="B95" s="34">
        <f t="shared" si="12"/>
        <v>0.53</v>
      </c>
      <c r="C95" s="34"/>
      <c r="D95">
        <v>0.47</v>
      </c>
      <c r="F95" s="8">
        <f t="shared" si="14"/>
        <v>-7580993.0917097442</v>
      </c>
      <c r="K95" s="9">
        <f t="shared" si="13"/>
        <v>20000000</v>
      </c>
    </row>
    <row r="96" spans="2:11" x14ac:dyDescent="0.4">
      <c r="B96" s="34">
        <f t="shared" si="12"/>
        <v>0.54</v>
      </c>
      <c r="C96" s="34"/>
      <c r="D96">
        <v>0.46</v>
      </c>
      <c r="F96" s="8">
        <f t="shared" si="14"/>
        <v>-7186072.381328851</v>
      </c>
      <c r="K96" s="9">
        <f t="shared" si="13"/>
        <v>20000000</v>
      </c>
    </row>
    <row r="97" spans="2:11" x14ac:dyDescent="0.4">
      <c r="B97" s="34">
        <f t="shared" si="12"/>
        <v>0.55000000000000004</v>
      </c>
      <c r="C97" s="34">
        <f>1-D97</f>
        <v>0.55000000000000004</v>
      </c>
      <c r="D97">
        <v>0.45</v>
      </c>
      <c r="F97" s="8">
        <f t="shared" si="14"/>
        <v>-6778398.8724522889</v>
      </c>
      <c r="K97" s="9">
        <f t="shared" si="13"/>
        <v>20000000</v>
      </c>
    </row>
    <row r="98" spans="2:11" x14ac:dyDescent="0.4">
      <c r="B98" s="34">
        <f t="shared" si="12"/>
        <v>0.56000000000000005</v>
      </c>
      <c r="C98" s="34"/>
      <c r="D98">
        <v>0.44</v>
      </c>
      <c r="F98" s="8">
        <f t="shared" si="14"/>
        <v>-6401473.713086281</v>
      </c>
      <c r="K98" s="9">
        <f t="shared" si="13"/>
        <v>20000000</v>
      </c>
    </row>
    <row r="99" spans="2:11" x14ac:dyDescent="0.4">
      <c r="B99" s="34">
        <f t="shared" si="12"/>
        <v>0.57000000000000006</v>
      </c>
      <c r="C99" s="34"/>
      <c r="D99">
        <v>0.43</v>
      </c>
      <c r="F99" s="8">
        <f t="shared" si="14"/>
        <v>-6002577.5686214743</v>
      </c>
      <c r="K99" s="9">
        <f t="shared" si="13"/>
        <v>20000000</v>
      </c>
    </row>
    <row r="100" spans="2:11" x14ac:dyDescent="0.4">
      <c r="B100" s="34">
        <f t="shared" si="12"/>
        <v>0.58000000000000096</v>
      </c>
      <c r="C100" s="34"/>
      <c r="D100">
        <v>0.41999999999999899</v>
      </c>
      <c r="F100" s="8">
        <f t="shared" si="14"/>
        <v>-5594317.9693897069</v>
      </c>
      <c r="K100" s="9">
        <f t="shared" si="13"/>
        <v>20000000</v>
      </c>
    </row>
    <row r="101" spans="2:11" x14ac:dyDescent="0.4">
      <c r="B101" s="34">
        <f t="shared" si="12"/>
        <v>0.59000000000000097</v>
      </c>
      <c r="C101" s="34"/>
      <c r="D101">
        <v>0.40999999999999898</v>
      </c>
      <c r="F101" s="8">
        <f t="shared" si="14"/>
        <v>-5112505.6894944189</v>
      </c>
      <c r="K101" s="9">
        <f t="shared" si="13"/>
        <v>20000000</v>
      </c>
    </row>
    <row r="102" spans="2:11" x14ac:dyDescent="0.4">
      <c r="B102" s="34">
        <f t="shared" si="12"/>
        <v>0.60000000000000098</v>
      </c>
      <c r="C102" s="34">
        <f>1-D102</f>
        <v>0.60000000000000098</v>
      </c>
      <c r="D102">
        <v>0.39999999999999902</v>
      </c>
      <c r="F102" s="8">
        <f t="shared" si="14"/>
        <v>-4629138.7666418366</v>
      </c>
      <c r="K102" s="9">
        <f t="shared" si="13"/>
        <v>20000000</v>
      </c>
    </row>
    <row r="103" spans="2:11" x14ac:dyDescent="0.4">
      <c r="B103" s="34">
        <f t="shared" si="12"/>
        <v>0.61000000000000099</v>
      </c>
      <c r="C103" s="34"/>
      <c r="D103">
        <v>0.38999999999999901</v>
      </c>
      <c r="F103" s="8">
        <f t="shared" si="14"/>
        <v>-4132579.3102004472</v>
      </c>
      <c r="K103" s="9">
        <f t="shared" si="13"/>
        <v>20000000</v>
      </c>
    </row>
    <row r="104" spans="2:11" x14ac:dyDescent="0.4">
      <c r="B104" s="34">
        <f t="shared" si="12"/>
        <v>0.62000000000000099</v>
      </c>
      <c r="C104" s="34"/>
      <c r="D104">
        <v>0.37999999999999901</v>
      </c>
      <c r="F104" s="8">
        <f t="shared" si="14"/>
        <v>-3670172.0280941641</v>
      </c>
      <c r="K104" s="9">
        <f t="shared" si="13"/>
        <v>20000000</v>
      </c>
    </row>
    <row r="105" spans="2:11" x14ac:dyDescent="0.4">
      <c r="B105" s="34">
        <f t="shared" si="12"/>
        <v>0.630000000000001</v>
      </c>
      <c r="C105" s="34"/>
      <c r="D105">
        <v>0.369999999999999</v>
      </c>
      <c r="F105" s="8">
        <f t="shared" si="14"/>
        <v>-3215220.7252560765</v>
      </c>
      <c r="K105" s="9">
        <f t="shared" si="13"/>
        <v>20000000</v>
      </c>
    </row>
    <row r="106" spans="2:11" x14ac:dyDescent="0.4">
      <c r="B106" s="34">
        <f t="shared" si="12"/>
        <v>0.64000000000000101</v>
      </c>
      <c r="C106" s="34"/>
      <c r="D106">
        <v>0.35999999999999899</v>
      </c>
      <c r="F106" s="8">
        <f t="shared" si="14"/>
        <v>-2654048.9641739246</v>
      </c>
      <c r="K106" s="9">
        <f t="shared" si="13"/>
        <v>20000000</v>
      </c>
    </row>
    <row r="107" spans="2:11" x14ac:dyDescent="0.4">
      <c r="B107" s="34">
        <f t="shared" si="12"/>
        <v>0.65000000000000102</v>
      </c>
      <c r="C107" s="34">
        <f>1-D107</f>
        <v>0.65000000000000102</v>
      </c>
      <c r="D107">
        <v>0.34999999999999898</v>
      </c>
      <c r="F107" s="8">
        <f t="shared" ref="F107:F142" si="15">_xlfn.PERCENTILE.INC(_10YrCumLossGain,D107)*-1</f>
        <v>-2156819.594071357</v>
      </c>
      <c r="K107" s="9">
        <f t="shared" si="13"/>
        <v>20000000</v>
      </c>
    </row>
    <row r="108" spans="2:11" x14ac:dyDescent="0.4">
      <c r="B108" s="34">
        <f t="shared" ref="B108:B141" si="16">1-D108</f>
        <v>0.66000000000000103</v>
      </c>
      <c r="C108" s="34"/>
      <c r="D108">
        <v>0.33999999999999903</v>
      </c>
      <c r="F108" s="8">
        <f t="shared" si="15"/>
        <v>-1631887.9653025847</v>
      </c>
      <c r="K108" s="9">
        <f t="shared" ref="K108:K142" si="17">$C$22</f>
        <v>20000000</v>
      </c>
    </row>
    <row r="109" spans="2:11" x14ac:dyDescent="0.4">
      <c r="B109" s="34">
        <f t="shared" si="16"/>
        <v>0.67000000000000104</v>
      </c>
      <c r="C109" s="34"/>
      <c r="D109">
        <v>0.32999999999999902</v>
      </c>
      <c r="F109" s="8">
        <f t="shared" si="15"/>
        <v>-1065286.5598936356</v>
      </c>
      <c r="K109" s="9">
        <f t="shared" si="17"/>
        <v>20000000</v>
      </c>
    </row>
    <row r="110" spans="2:11" x14ac:dyDescent="0.4">
      <c r="B110" s="34">
        <f t="shared" si="16"/>
        <v>0.68000000000000105</v>
      </c>
      <c r="C110" s="34"/>
      <c r="D110">
        <v>0.31999999999999901</v>
      </c>
      <c r="F110" s="8">
        <f t="shared" si="15"/>
        <v>-406943.46620046831</v>
      </c>
      <c r="K110" s="9">
        <f t="shared" si="17"/>
        <v>20000000</v>
      </c>
    </row>
    <row r="111" spans="2:11" x14ac:dyDescent="0.4">
      <c r="B111" s="34">
        <f t="shared" si="16"/>
        <v>0.69000000000000106</v>
      </c>
      <c r="C111" s="34"/>
      <c r="D111">
        <v>0.309999999999999</v>
      </c>
      <c r="F111" s="8">
        <f t="shared" si="15"/>
        <v>195591.71580156803</v>
      </c>
      <c r="K111" s="9">
        <f t="shared" si="17"/>
        <v>20000000</v>
      </c>
    </row>
    <row r="112" spans="2:11" x14ac:dyDescent="0.4">
      <c r="B112" s="34">
        <f t="shared" si="16"/>
        <v>0.70000000000000107</v>
      </c>
      <c r="C112" s="34">
        <f>1-D112</f>
        <v>0.70000000000000107</v>
      </c>
      <c r="D112">
        <v>0.29999999999999899</v>
      </c>
      <c r="F112" s="8">
        <f t="shared" si="15"/>
        <v>842258.19660630159</v>
      </c>
      <c r="K112" s="9">
        <f t="shared" si="17"/>
        <v>20000000</v>
      </c>
    </row>
    <row r="113" spans="2:11" x14ac:dyDescent="0.4">
      <c r="B113" s="34">
        <f t="shared" si="16"/>
        <v>0.71000000000000107</v>
      </c>
      <c r="C113" s="34"/>
      <c r="D113">
        <v>0.28999999999999898</v>
      </c>
      <c r="F113" s="8">
        <f t="shared" si="15"/>
        <v>1451657.3448398986</v>
      </c>
      <c r="K113" s="9">
        <f t="shared" si="17"/>
        <v>20000000</v>
      </c>
    </row>
    <row r="114" spans="2:11" x14ac:dyDescent="0.4">
      <c r="B114" s="34">
        <f t="shared" si="16"/>
        <v>0.72000000000000097</v>
      </c>
      <c r="C114" s="34"/>
      <c r="D114">
        <v>0.27999999999999903</v>
      </c>
      <c r="F114" s="8">
        <f t="shared" si="15"/>
        <v>2088137.8270308201</v>
      </c>
      <c r="K114" s="9">
        <f t="shared" si="17"/>
        <v>20000000</v>
      </c>
    </row>
    <row r="115" spans="2:11" x14ac:dyDescent="0.4">
      <c r="B115" s="34">
        <f t="shared" si="16"/>
        <v>0.73000000000000098</v>
      </c>
      <c r="C115" s="34"/>
      <c r="D115">
        <v>0.26999999999999902</v>
      </c>
      <c r="F115" s="8">
        <f t="shared" si="15"/>
        <v>2759245.4383045118</v>
      </c>
      <c r="K115" s="9">
        <f t="shared" si="17"/>
        <v>20000000</v>
      </c>
    </row>
    <row r="116" spans="2:11" x14ac:dyDescent="0.4">
      <c r="B116" s="34">
        <f t="shared" si="16"/>
        <v>0.74000000000000099</v>
      </c>
      <c r="C116" s="34"/>
      <c r="D116">
        <v>0.25999999999999901</v>
      </c>
      <c r="F116" s="8">
        <f t="shared" si="15"/>
        <v>3565324.2803962165</v>
      </c>
      <c r="K116" s="9">
        <f t="shared" si="17"/>
        <v>20000000</v>
      </c>
    </row>
    <row r="117" spans="2:11" x14ac:dyDescent="0.4">
      <c r="B117" s="34">
        <f t="shared" si="16"/>
        <v>0.750000000000001</v>
      </c>
      <c r="C117" s="34">
        <f>1-D117</f>
        <v>0.750000000000001</v>
      </c>
      <c r="D117">
        <v>0.249999999999999</v>
      </c>
      <c r="F117" s="8">
        <f t="shared" si="15"/>
        <v>4417285.2409213157</v>
      </c>
      <c r="K117" s="9">
        <f t="shared" si="17"/>
        <v>20000000</v>
      </c>
    </row>
    <row r="118" spans="2:11" x14ac:dyDescent="0.4">
      <c r="B118" s="34">
        <f t="shared" si="16"/>
        <v>0.76000000000000101</v>
      </c>
      <c r="C118" s="34"/>
      <c r="D118">
        <v>0.23999999999999899</v>
      </c>
      <c r="F118" s="8">
        <f t="shared" si="15"/>
        <v>5321914.5545518119</v>
      </c>
      <c r="K118" s="9">
        <f t="shared" si="17"/>
        <v>20000000</v>
      </c>
    </row>
    <row r="119" spans="2:11" x14ac:dyDescent="0.4">
      <c r="B119" s="34">
        <f t="shared" si="16"/>
        <v>0.77000000000000102</v>
      </c>
      <c r="C119" s="34"/>
      <c r="D119">
        <v>0.22999999999999901</v>
      </c>
      <c r="F119" s="8">
        <f t="shared" si="15"/>
        <v>6074077.2138353121</v>
      </c>
      <c r="K119" s="9">
        <f t="shared" si="17"/>
        <v>20000000</v>
      </c>
    </row>
    <row r="120" spans="2:11" x14ac:dyDescent="0.4">
      <c r="B120" s="34">
        <f t="shared" si="16"/>
        <v>0.78000000000000103</v>
      </c>
      <c r="C120" s="34"/>
      <c r="D120">
        <v>0.219999999999999</v>
      </c>
      <c r="F120" s="8">
        <f t="shared" si="15"/>
        <v>6895336.3065072829</v>
      </c>
      <c r="K120" s="9">
        <f t="shared" si="17"/>
        <v>20000000</v>
      </c>
    </row>
    <row r="121" spans="2:11" x14ac:dyDescent="0.4">
      <c r="B121" s="34">
        <f t="shared" si="16"/>
        <v>0.79000000000000103</v>
      </c>
      <c r="C121" s="34"/>
      <c r="D121">
        <v>0.20999999999999899</v>
      </c>
      <c r="F121" s="8">
        <f t="shared" si="15"/>
        <v>8118661.7702734563</v>
      </c>
      <c r="K121" s="9">
        <f t="shared" si="17"/>
        <v>20000000</v>
      </c>
    </row>
    <row r="122" spans="2:11" x14ac:dyDescent="0.4">
      <c r="B122" s="34">
        <f t="shared" si="16"/>
        <v>0.80000000000000093</v>
      </c>
      <c r="C122" s="34">
        <f>1-D122</f>
        <v>0.80000000000000093</v>
      </c>
      <c r="D122">
        <v>0.19999999999999901</v>
      </c>
      <c r="F122" s="8">
        <f t="shared" si="15"/>
        <v>9324395.9350367971</v>
      </c>
      <c r="K122" s="9">
        <f t="shared" si="17"/>
        <v>20000000</v>
      </c>
    </row>
    <row r="123" spans="2:11" x14ac:dyDescent="0.4">
      <c r="B123" s="34">
        <f t="shared" si="16"/>
        <v>0.81000000000000094</v>
      </c>
      <c r="C123" s="34"/>
      <c r="D123">
        <v>0.189999999999999</v>
      </c>
      <c r="F123" s="8">
        <f t="shared" si="15"/>
        <v>10383235.00732534</v>
      </c>
      <c r="K123" s="9">
        <f t="shared" si="17"/>
        <v>20000000</v>
      </c>
    </row>
    <row r="124" spans="2:11" x14ac:dyDescent="0.4">
      <c r="B124" s="34">
        <f t="shared" si="16"/>
        <v>0.82000000000000095</v>
      </c>
      <c r="C124" s="34"/>
      <c r="D124">
        <v>0.17999999999999899</v>
      </c>
      <c r="F124" s="8">
        <f t="shared" si="15"/>
        <v>11654109.92978039</v>
      </c>
      <c r="K124" s="9">
        <f t="shared" si="17"/>
        <v>20000000</v>
      </c>
    </row>
    <row r="125" spans="2:11" x14ac:dyDescent="0.4">
      <c r="B125" s="34">
        <f t="shared" si="16"/>
        <v>0.83000000000000096</v>
      </c>
      <c r="C125" s="34"/>
      <c r="D125">
        <v>0.16999999999999901</v>
      </c>
      <c r="F125" s="8">
        <f t="shared" si="15"/>
        <v>12975885.300176188</v>
      </c>
      <c r="K125" s="9">
        <f t="shared" si="17"/>
        <v>20000000</v>
      </c>
    </row>
    <row r="126" spans="2:11" x14ac:dyDescent="0.4">
      <c r="B126" s="34">
        <f t="shared" si="16"/>
        <v>0.84000000000000097</v>
      </c>
      <c r="C126" s="34"/>
      <c r="D126">
        <v>0.159999999999999</v>
      </c>
      <c r="F126" s="8">
        <f t="shared" si="15"/>
        <v>14553679.238584058</v>
      </c>
      <c r="K126" s="9">
        <f t="shared" si="17"/>
        <v>20000000</v>
      </c>
    </row>
    <row r="127" spans="2:11" x14ac:dyDescent="0.4">
      <c r="B127" s="34">
        <f t="shared" si="16"/>
        <v>0.85000000000000098</v>
      </c>
      <c r="C127" s="34">
        <f>1-D127</f>
        <v>0.85000000000000098</v>
      </c>
      <c r="D127">
        <v>0.149999999999999</v>
      </c>
      <c r="F127" s="8">
        <f t="shared" si="15"/>
        <v>16558722.45906033</v>
      </c>
      <c r="K127" s="9">
        <f t="shared" si="17"/>
        <v>20000000</v>
      </c>
    </row>
    <row r="128" spans="2:11" x14ac:dyDescent="0.4">
      <c r="B128" s="34">
        <f t="shared" si="16"/>
        <v>0.86000000000000099</v>
      </c>
      <c r="C128" s="34"/>
      <c r="D128">
        <v>0.13999999999999899</v>
      </c>
      <c r="F128" s="8">
        <f t="shared" si="15"/>
        <v>18676474.714085948</v>
      </c>
      <c r="K128" s="9">
        <f t="shared" si="17"/>
        <v>20000000</v>
      </c>
    </row>
    <row r="129" spans="2:11" x14ac:dyDescent="0.4">
      <c r="B129" s="34">
        <f t="shared" si="16"/>
        <v>0.87000000000000099</v>
      </c>
      <c r="C129" s="34"/>
      <c r="D129">
        <v>0.12999999999999901</v>
      </c>
      <c r="F129" s="8">
        <f t="shared" si="15"/>
        <v>21182850.444386937</v>
      </c>
      <c r="K129" s="9">
        <f t="shared" si="17"/>
        <v>20000000</v>
      </c>
    </row>
    <row r="130" spans="2:11" x14ac:dyDescent="0.4">
      <c r="B130" s="34">
        <f t="shared" si="16"/>
        <v>0.880000000000001</v>
      </c>
      <c r="C130" s="34"/>
      <c r="D130">
        <v>0.119999999999999</v>
      </c>
      <c r="F130" s="8">
        <f t="shared" si="15"/>
        <v>24100150.253431298</v>
      </c>
      <c r="K130" s="9">
        <f t="shared" si="17"/>
        <v>20000000</v>
      </c>
    </row>
    <row r="131" spans="2:11" x14ac:dyDescent="0.4">
      <c r="B131" s="34">
        <f t="shared" si="16"/>
        <v>0.89000000000000101</v>
      </c>
      <c r="C131" s="34"/>
      <c r="D131">
        <v>0.109999999999999</v>
      </c>
      <c r="F131" s="8">
        <f t="shared" si="15"/>
        <v>27632146.567304216</v>
      </c>
      <c r="K131" s="9">
        <f t="shared" si="17"/>
        <v>20000000</v>
      </c>
    </row>
    <row r="132" spans="2:11" x14ac:dyDescent="0.4">
      <c r="B132" s="34">
        <f t="shared" si="16"/>
        <v>0.90000000000000102</v>
      </c>
      <c r="C132" s="34">
        <f>1-D132</f>
        <v>0.90000000000000102</v>
      </c>
      <c r="D132">
        <v>9.9999999999999006E-2</v>
      </c>
      <c r="F132" s="8">
        <f t="shared" si="15"/>
        <v>31656687.066390108</v>
      </c>
      <c r="K132" s="9">
        <f t="shared" si="17"/>
        <v>20000000</v>
      </c>
    </row>
    <row r="133" spans="2:11" x14ac:dyDescent="0.4">
      <c r="B133" s="34">
        <f t="shared" si="16"/>
        <v>0.91000000000000103</v>
      </c>
      <c r="C133" s="34"/>
      <c r="D133">
        <v>8.9999999999998997E-2</v>
      </c>
      <c r="F133" s="8">
        <f t="shared" si="15"/>
        <v>37080965.958140455</v>
      </c>
      <c r="K133" s="9">
        <f t="shared" si="17"/>
        <v>20000000</v>
      </c>
    </row>
    <row r="134" spans="2:11" x14ac:dyDescent="0.4">
      <c r="B134" s="34">
        <f t="shared" si="16"/>
        <v>0.92000000000000104</v>
      </c>
      <c r="C134" s="34"/>
      <c r="D134">
        <v>7.9999999999999002E-2</v>
      </c>
      <c r="F134" s="8">
        <f t="shared" si="15"/>
        <v>44014494.693381101</v>
      </c>
      <c r="K134" s="9">
        <f t="shared" si="17"/>
        <v>20000000</v>
      </c>
    </row>
    <row r="135" spans="2:11" x14ac:dyDescent="0.4">
      <c r="B135" s="34">
        <f t="shared" si="16"/>
        <v>0.93000000000000105</v>
      </c>
      <c r="C135" s="34"/>
      <c r="D135">
        <v>6.9999999999998994E-2</v>
      </c>
      <c r="F135" s="8">
        <f t="shared" si="15"/>
        <v>51560256.717459053</v>
      </c>
      <c r="K135" s="9">
        <f t="shared" si="17"/>
        <v>20000000</v>
      </c>
    </row>
    <row r="136" spans="2:11" x14ac:dyDescent="0.4">
      <c r="B136" s="34">
        <f t="shared" si="16"/>
        <v>0.94000000000000106</v>
      </c>
      <c r="C136" s="34"/>
      <c r="D136">
        <v>5.9999999999998901E-2</v>
      </c>
      <c r="F136" s="8">
        <f t="shared" si="15"/>
        <v>63147235.923368685</v>
      </c>
      <c r="K136" s="9">
        <f t="shared" si="17"/>
        <v>20000000</v>
      </c>
    </row>
    <row r="137" spans="2:11" x14ac:dyDescent="0.4">
      <c r="B137" s="34">
        <f t="shared" si="16"/>
        <v>0.95000000000000095</v>
      </c>
      <c r="C137" s="34">
        <f>1-D137</f>
        <v>0.95000000000000095</v>
      </c>
      <c r="D137">
        <v>4.9999999999998997E-2</v>
      </c>
      <c r="F137" s="8">
        <f t="shared" si="15"/>
        <v>78879087.665402263</v>
      </c>
      <c r="K137" s="9">
        <f t="shared" si="17"/>
        <v>20000000</v>
      </c>
    </row>
    <row r="138" spans="2:11" x14ac:dyDescent="0.4">
      <c r="B138" s="34">
        <f t="shared" si="16"/>
        <v>0.96000000000000096</v>
      </c>
      <c r="C138" s="34"/>
      <c r="D138">
        <v>3.9999999999999002E-2</v>
      </c>
      <c r="F138" s="8">
        <f t="shared" si="15"/>
        <v>101466399.68940862</v>
      </c>
      <c r="K138" s="9">
        <f t="shared" si="17"/>
        <v>20000000</v>
      </c>
    </row>
    <row r="139" spans="2:11" x14ac:dyDescent="0.4">
      <c r="B139" s="34">
        <f t="shared" si="16"/>
        <v>0.97000000000000097</v>
      </c>
      <c r="C139" s="34"/>
      <c r="D139">
        <v>2.9999999999999E-2</v>
      </c>
      <c r="F139" s="8">
        <f t="shared" si="15"/>
        <v>143194785.21958125</v>
      </c>
      <c r="K139" s="9">
        <f t="shared" si="17"/>
        <v>20000000</v>
      </c>
    </row>
    <row r="140" spans="2:11" x14ac:dyDescent="0.4">
      <c r="B140" s="34">
        <f t="shared" si="16"/>
        <v>0.98000000000000098</v>
      </c>
      <c r="C140" s="34"/>
      <c r="D140">
        <v>1.9999999999999001E-2</v>
      </c>
      <c r="F140" s="8">
        <f t="shared" si="15"/>
        <v>214051072.29339051</v>
      </c>
      <c r="K140" s="9">
        <f t="shared" si="17"/>
        <v>20000000</v>
      </c>
    </row>
    <row r="141" spans="2:11" x14ac:dyDescent="0.4">
      <c r="B141" s="34">
        <f t="shared" si="16"/>
        <v>0.99000000000000099</v>
      </c>
      <c r="C141" s="34"/>
      <c r="D141">
        <v>9.9999999999990097E-3</v>
      </c>
      <c r="F141" s="8">
        <f t="shared" si="15"/>
        <v>410659463.27080566</v>
      </c>
      <c r="K141" s="9">
        <f t="shared" si="17"/>
        <v>20000000</v>
      </c>
    </row>
    <row r="142" spans="2:11" x14ac:dyDescent="0.4">
      <c r="B142">
        <v>0.999</v>
      </c>
      <c r="D142">
        <f>0.001</f>
        <v>1E-3</v>
      </c>
      <c r="F142" s="8">
        <f t="shared" si="15"/>
        <v>6387584248.5368099</v>
      </c>
      <c r="K142" s="9">
        <f t="shared" si="17"/>
        <v>20000000</v>
      </c>
    </row>
  </sheetData>
  <phoneticPr fontId="3" type="noConversion"/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6BCD1480-D2CC-421D-9B83-510AD14E0E9A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PM_EndRsrvYr1_hist_data</xm:f>
              <xm:sqref>C28</xm:sqref>
            </x14:sparkline>
          </x14:sparklines>
        </x14:sparklineGroup>
        <x14:sparklineGroup manualMin="0" type="column" displayEmptyCellsAs="gap" minAxisType="custom" xr2:uid="{A33999F5-445B-4DE8-BADE-24CF6D819839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PM_EndRsrvYr2_hist_data</xm:f>
              <xm:sqref>D28</xm:sqref>
            </x14:sparkline>
          </x14:sparklines>
        </x14:sparklineGroup>
        <x14:sparklineGroup manualMin="0" type="column" displayEmptyCellsAs="gap" minAxisType="custom" xr2:uid="{87345666-4497-4C67-9A9A-24314A89F977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PM_EndRsrvYr3_hist_data</xm:f>
              <xm:sqref>E28</xm:sqref>
            </x14:sparkline>
          </x14:sparklines>
        </x14:sparklineGroup>
        <x14:sparklineGroup manualMin="0" type="column" displayEmptyCellsAs="gap" minAxisType="custom" xr2:uid="{9C6CBAD1-CD1A-474F-9A1E-C94FDDF8EC44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PM_EndRsrvYr4_hist_data</xm:f>
              <xm:sqref>F28</xm:sqref>
            </x14:sparkline>
          </x14:sparklines>
        </x14:sparklineGroup>
        <x14:sparklineGroup manualMin="0" type="column" displayEmptyCellsAs="gap" minAxisType="custom" xr2:uid="{3801F396-3C29-4E38-9DF1-E68236FE9D00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PM_EndRsrvYr5_hist_data</xm:f>
              <xm:sqref>G28</xm:sqref>
            </x14:sparkline>
          </x14:sparklines>
        </x14:sparklineGroup>
        <x14:sparklineGroup manualMin="0" type="column" displayEmptyCellsAs="gap" minAxisType="custom" xr2:uid="{AABE5C46-55E4-4949-A574-ED6B25FB87B8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PM_EndRsrvYr6_hist_data</xm:f>
              <xm:sqref>H28</xm:sqref>
            </x14:sparkline>
          </x14:sparklines>
        </x14:sparklineGroup>
        <x14:sparklineGroup manualMin="0" type="column" displayEmptyCellsAs="gap" minAxisType="custom" xr2:uid="{D62A4AA2-0D98-44CB-96A9-4F7201888D0B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PM_EndRsrvYr7_hist_data</xm:f>
              <xm:sqref>I28</xm:sqref>
            </x14:sparkline>
          </x14:sparklines>
        </x14:sparklineGroup>
        <x14:sparklineGroup manualMin="0" type="column" displayEmptyCellsAs="gap" minAxisType="custom" xr2:uid="{943F2437-BAB6-441F-960C-15193FB604FC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PM_EndRsrvYr8_hist_data</xm:f>
              <xm:sqref>J28</xm:sqref>
            </x14:sparkline>
          </x14:sparklines>
        </x14:sparklineGroup>
        <x14:sparklineGroup manualMin="0" type="column" displayEmptyCellsAs="gap" minAxisType="custom" xr2:uid="{3063B664-2315-40CA-8F7E-B22F538ED83D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PM_EndRsrvYr9_hist_data</xm:f>
              <xm:sqref>K28</xm:sqref>
            </x14:sparkline>
          </x14:sparklines>
        </x14:sparklineGroup>
        <x14:sparklineGroup manualMin="0" type="column" displayEmptyCellsAs="gap" minAxisType="custom" xr2:uid="{0F195A8F-4B79-46DF-BDC3-6B2232A6602A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PM_EndRsrvYr10_hist_data</xm:f>
              <xm:sqref>L28</xm:sqref>
            </x14:sparkline>
          </x14:sparklines>
        </x14:sparklineGroup>
        <x14:sparklineGroup manualMin="0" type="column" displayEmptyCellsAs="gap" minAxisType="custom" xr2:uid="{2F1912DF-70D7-4BEA-BFA9-D96E3214F728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PM__10YrCumLossGain_hist_data</xm:f>
              <xm:sqref>L31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N109"/>
  <sheetViews>
    <sheetView topLeftCell="F1" zoomScale="90" zoomScaleNormal="90" workbookViewId="0">
      <selection activeCell="B35" sqref="B35"/>
    </sheetView>
  </sheetViews>
  <sheetFormatPr defaultRowHeight="14.6" x14ac:dyDescent="0.4"/>
  <cols>
    <col min="3" max="3" width="21" customWidth="1"/>
    <col min="4" max="4" width="17.3828125" customWidth="1"/>
    <col min="5" max="5" width="18" bestFit="1" customWidth="1"/>
    <col min="6" max="6" width="15.84375" customWidth="1"/>
    <col min="7" max="7" width="18.84375" bestFit="1" customWidth="1"/>
    <col min="8" max="8" width="16.15234375" bestFit="1" customWidth="1"/>
    <col min="9" max="9" width="13.84375" customWidth="1"/>
    <col min="10" max="10" width="10.53515625" bestFit="1" customWidth="1"/>
    <col min="11" max="11" width="16.69140625" customWidth="1"/>
    <col min="12" max="12" width="11.53515625" bestFit="1" customWidth="1"/>
    <col min="13" max="13" width="14.15234375" customWidth="1"/>
    <col min="14" max="14" width="19.84375" bestFit="1" customWidth="1"/>
    <col min="20" max="20" width="18" bestFit="1" customWidth="1"/>
  </cols>
  <sheetData>
    <row r="4" spans="1:14" x14ac:dyDescent="0.4">
      <c r="D4" t="s">
        <v>64</v>
      </c>
      <c r="E4" t="s">
        <v>65</v>
      </c>
      <c r="F4" t="s">
        <v>66</v>
      </c>
      <c r="G4" t="s">
        <v>67</v>
      </c>
      <c r="H4" t="s">
        <v>68</v>
      </c>
      <c r="I4" t="s">
        <v>69</v>
      </c>
      <c r="J4" t="s">
        <v>70</v>
      </c>
      <c r="K4" t="s">
        <v>71</v>
      </c>
      <c r="L4" t="s">
        <v>72</v>
      </c>
      <c r="M4" t="s">
        <v>73</v>
      </c>
      <c r="N4" t="s">
        <v>74</v>
      </c>
    </row>
    <row r="5" spans="1:14" x14ac:dyDescent="0.4">
      <c r="C5" s="7" t="s">
        <v>61</v>
      </c>
      <c r="D5" s="29" cm="1">
        <f t="array" ref="D5">IF( PM_Index&lt;=PM_Trials, GovtLossY1.In, INDEX( GovtLossY1.MD, INDEX( PM_Meta_Index, PM_MD-1 )))</f>
        <v>0</v>
      </c>
      <c r="E5" s="60" cm="1">
        <f t="array" ref="E5">IF( PM_Index&lt;=PM_Trials, GovtLossY2.In, INDEX( GovtLossY2.MD, INDEX( PM_Meta_Index, PM_MD-1 )))</f>
        <v>0</v>
      </c>
      <c r="F5" s="60" cm="1">
        <f t="array" ref="F5">IF( PM_Index&lt;=PM_Trials, GovtLossY3.In, INDEX( GovtLossY3.MD, INDEX( PM_Meta_Index, PM_MD-1 )))</f>
        <v>0</v>
      </c>
      <c r="G5" s="60" cm="1">
        <f t="array" ref="G5">IF( PM_Index&lt;=PM_Trials, GovtLossY4.In, INDEX( GovtLossY4.MD, INDEX( PM_Meta_Index, PM_MD-1 )))</f>
        <v>0</v>
      </c>
      <c r="H5" s="60" cm="1">
        <f t="array" ref="H5">IF( PM_Index&lt;=PM_Trials, GovtLossY5.In, INDEX( GovtLossY5.MD, INDEX( PM_Meta_Index, PM_MD-1 )))</f>
        <v>0</v>
      </c>
      <c r="I5" s="60" cm="1">
        <f t="array" ref="I5">IF( PM_Index&lt;=PM_Trials, GovtLossY6.In, INDEX( GovtLossY6.MD, INDEX( PM_Meta_Index, PM_MD-1 )))</f>
        <v>0</v>
      </c>
      <c r="J5" s="60" cm="1">
        <f t="array" ref="J5">IF( PM_Index&lt;=PM_Trials, GovtLossY7.In, INDEX( GovtLossY7.MD, INDEX( PM_Meta_Index, PM_MD-1 )))</f>
        <v>0</v>
      </c>
      <c r="K5" s="60" cm="1">
        <f t="array" ref="K5">IF( PM_Index&lt;=PM_Trials, GovtLossY8.In, INDEX( GovtLossY8.MD, INDEX( PM_Meta_Index, PM_MD-1 )))</f>
        <v>0</v>
      </c>
      <c r="L5" s="60" cm="1">
        <f t="array" ref="L5">IF( PM_Index&lt;=PM_Trials, GovtLossY9.In, INDEX( GovtLossY9.MD, INDEX( PM_Meta_Index, PM_MD-1 )))</f>
        <v>0</v>
      </c>
      <c r="M5" s="60" cm="1">
        <f t="array" ref="M5">IF( PM_Index&lt;=PM_Trials, GovtLossY10.In, INDEX( GovtLossY10.MD, INDEX( PM_Meta_Index, PM_MD-1 )))</f>
        <v>0</v>
      </c>
      <c r="N5" s="29" cm="1">
        <f t="array" ref="N5">IF( PM_Index&lt;=PM_Trials, _10YearGovtLoss.In, INDEX( _10YearGovtLoss.MD, INDEX( PM_Meta_Index, PM_MD-1 )))</f>
        <v>0</v>
      </c>
    </row>
    <row r="7" spans="1:14" x14ac:dyDescent="0.4">
      <c r="E7" t="s">
        <v>62</v>
      </c>
      <c r="G7" t="s">
        <v>63</v>
      </c>
    </row>
    <row r="8" spans="1:14" ht="72.900000000000006" x14ac:dyDescent="0.4">
      <c r="A8" s="17"/>
      <c r="B8" s="18" t="s">
        <v>56</v>
      </c>
      <c r="C8" s="18" t="s">
        <v>57</v>
      </c>
      <c r="D8" s="18" t="s">
        <v>58</v>
      </c>
      <c r="E8" s="18" t="s">
        <v>59</v>
      </c>
      <c r="F8" s="18" t="s">
        <v>60</v>
      </c>
      <c r="G8" s="18" t="s">
        <v>59</v>
      </c>
      <c r="H8" s="18" t="s">
        <v>60</v>
      </c>
    </row>
    <row r="9" spans="1:14" x14ac:dyDescent="0.4">
      <c r="A9">
        <v>1</v>
      </c>
      <c r="B9" s="19">
        <f t="shared" ref="B9:B72" si="0">1-C9</f>
        <v>0.999</v>
      </c>
      <c r="C9">
        <v>1E-3</v>
      </c>
      <c r="D9" s="19">
        <f t="shared" ref="D9:D72" si="1">IF(ISNA(E9),0,B9)</f>
        <v>0</v>
      </c>
      <c r="E9" t="e">
        <f t="shared" ref="E9:E40" si="2">IF(_xlfn.PERCENTILE.EXC(_10YearTotalEconLoss,C9)=0,IF(E10&gt;0,0,NA()),_xlfn.PERCENTILE.EXC(_10YearTotalEconLoss,C9))</f>
        <v>#N/A</v>
      </c>
      <c r="F9" t="e">
        <f t="shared" ref="F9:F40" si="3">IF(_xlfn.PERCENTILE.EXC(EconLossY1,C9)=0,IF(F10&gt;0,0,NA()),_xlfn.PERCENTILE.EXC(EconLossY1,C9))</f>
        <v>#N/A</v>
      </c>
      <c r="G9" s="8">
        <f t="shared" ref="G9:G40" si="4">_xlfn.PERCENTILE.INC(_10YearGovtLoss,C9)</f>
        <v>0</v>
      </c>
      <c r="H9" s="8">
        <f t="shared" ref="H9:H40" si="5">_xlfn.PERCENTILE.INC(GovtLossY1,C9)</f>
        <v>0</v>
      </c>
    </row>
    <row r="10" spans="1:14" x14ac:dyDescent="0.4">
      <c r="A10">
        <v>2</v>
      </c>
      <c r="B10" s="19">
        <f t="shared" si="0"/>
        <v>0.99</v>
      </c>
      <c r="C10" s="20">
        <v>0.01</v>
      </c>
      <c r="D10" s="19">
        <f t="shared" si="1"/>
        <v>0</v>
      </c>
      <c r="E10" t="e">
        <f t="shared" si="2"/>
        <v>#N/A</v>
      </c>
      <c r="F10" t="e">
        <f t="shared" si="3"/>
        <v>#N/A</v>
      </c>
      <c r="G10" s="8">
        <f t="shared" si="4"/>
        <v>0</v>
      </c>
      <c r="H10" s="8">
        <f t="shared" si="5"/>
        <v>0</v>
      </c>
    </row>
    <row r="11" spans="1:14" x14ac:dyDescent="0.4">
      <c r="A11">
        <v>3</v>
      </c>
      <c r="B11" s="19">
        <f t="shared" si="0"/>
        <v>0.98</v>
      </c>
      <c r="C11" s="20">
        <v>0.02</v>
      </c>
      <c r="D11" s="19">
        <f t="shared" si="1"/>
        <v>0</v>
      </c>
      <c r="E11" t="e">
        <f t="shared" si="2"/>
        <v>#N/A</v>
      </c>
      <c r="F11" t="e">
        <f t="shared" si="3"/>
        <v>#N/A</v>
      </c>
      <c r="G11" s="8">
        <f t="shared" si="4"/>
        <v>0</v>
      </c>
      <c r="H11" s="8">
        <f t="shared" si="5"/>
        <v>0</v>
      </c>
    </row>
    <row r="12" spans="1:14" x14ac:dyDescent="0.4">
      <c r="A12">
        <v>4</v>
      </c>
      <c r="B12" s="19">
        <f t="shared" si="0"/>
        <v>0.97</v>
      </c>
      <c r="C12" s="20">
        <v>0.03</v>
      </c>
      <c r="D12" s="19">
        <f t="shared" si="1"/>
        <v>0</v>
      </c>
      <c r="E12" t="e">
        <f t="shared" si="2"/>
        <v>#N/A</v>
      </c>
      <c r="F12" t="e">
        <f t="shared" si="3"/>
        <v>#N/A</v>
      </c>
      <c r="G12" s="8">
        <f t="shared" si="4"/>
        <v>0</v>
      </c>
      <c r="H12" s="8">
        <f t="shared" si="5"/>
        <v>0</v>
      </c>
    </row>
    <row r="13" spans="1:14" x14ac:dyDescent="0.4">
      <c r="A13">
        <v>5</v>
      </c>
      <c r="B13" s="19">
        <f t="shared" si="0"/>
        <v>0.96</v>
      </c>
      <c r="C13" s="20">
        <v>0.04</v>
      </c>
      <c r="D13" s="19">
        <f t="shared" si="1"/>
        <v>0</v>
      </c>
      <c r="E13" t="e">
        <f t="shared" si="2"/>
        <v>#N/A</v>
      </c>
      <c r="F13" t="e">
        <f t="shared" si="3"/>
        <v>#N/A</v>
      </c>
      <c r="G13" s="8">
        <f t="shared" si="4"/>
        <v>0</v>
      </c>
      <c r="H13" s="8">
        <f t="shared" si="5"/>
        <v>0</v>
      </c>
    </row>
    <row r="14" spans="1:14" x14ac:dyDescent="0.4">
      <c r="A14">
        <v>6</v>
      </c>
      <c r="B14" s="19">
        <f t="shared" si="0"/>
        <v>0.95</v>
      </c>
      <c r="C14" s="20">
        <v>0.05</v>
      </c>
      <c r="D14" s="19">
        <f t="shared" si="1"/>
        <v>0</v>
      </c>
      <c r="E14" t="e">
        <f t="shared" si="2"/>
        <v>#N/A</v>
      </c>
      <c r="F14" t="e">
        <f t="shared" si="3"/>
        <v>#N/A</v>
      </c>
      <c r="G14" s="8">
        <f t="shared" si="4"/>
        <v>0</v>
      </c>
      <c r="H14" s="8">
        <f t="shared" si="5"/>
        <v>0</v>
      </c>
    </row>
    <row r="15" spans="1:14" x14ac:dyDescent="0.4">
      <c r="A15">
        <v>7</v>
      </c>
      <c r="B15" s="19">
        <f t="shared" si="0"/>
        <v>0.94</v>
      </c>
      <c r="C15" s="20">
        <v>0.06</v>
      </c>
      <c r="D15" s="19">
        <f t="shared" si="1"/>
        <v>0</v>
      </c>
      <c r="E15" t="e">
        <f t="shared" si="2"/>
        <v>#N/A</v>
      </c>
      <c r="F15" t="e">
        <f t="shared" si="3"/>
        <v>#N/A</v>
      </c>
      <c r="G15" s="8">
        <f t="shared" si="4"/>
        <v>0</v>
      </c>
      <c r="H15" s="8">
        <f t="shared" si="5"/>
        <v>0</v>
      </c>
    </row>
    <row r="16" spans="1:14" x14ac:dyDescent="0.4">
      <c r="A16">
        <v>8</v>
      </c>
      <c r="B16" s="19">
        <f t="shared" si="0"/>
        <v>0.92999999999999994</v>
      </c>
      <c r="C16" s="20">
        <v>7.0000000000000007E-2</v>
      </c>
      <c r="D16" s="19">
        <f t="shared" si="1"/>
        <v>0</v>
      </c>
      <c r="E16" t="e">
        <f t="shared" si="2"/>
        <v>#N/A</v>
      </c>
      <c r="F16" t="e">
        <f t="shared" si="3"/>
        <v>#N/A</v>
      </c>
      <c r="G16" s="8">
        <f t="shared" si="4"/>
        <v>0</v>
      </c>
      <c r="H16" s="8">
        <f t="shared" si="5"/>
        <v>0</v>
      </c>
    </row>
    <row r="17" spans="1:8" x14ac:dyDescent="0.4">
      <c r="A17">
        <v>9</v>
      </c>
      <c r="B17" s="19">
        <f t="shared" si="0"/>
        <v>0.92</v>
      </c>
      <c r="C17" s="20">
        <v>0.08</v>
      </c>
      <c r="D17" s="19">
        <f t="shared" si="1"/>
        <v>0</v>
      </c>
      <c r="E17" t="e">
        <f t="shared" si="2"/>
        <v>#N/A</v>
      </c>
      <c r="F17" t="e">
        <f t="shared" si="3"/>
        <v>#N/A</v>
      </c>
      <c r="G17" s="8">
        <f t="shared" si="4"/>
        <v>0</v>
      </c>
      <c r="H17" s="8">
        <f t="shared" si="5"/>
        <v>0</v>
      </c>
    </row>
    <row r="18" spans="1:8" x14ac:dyDescent="0.4">
      <c r="A18">
        <v>10</v>
      </c>
      <c r="B18" s="19">
        <f t="shared" si="0"/>
        <v>0.91</v>
      </c>
      <c r="C18" s="20">
        <v>0.09</v>
      </c>
      <c r="D18" s="19">
        <f t="shared" si="1"/>
        <v>0</v>
      </c>
      <c r="E18" t="e">
        <f t="shared" si="2"/>
        <v>#N/A</v>
      </c>
      <c r="F18" t="e">
        <f t="shared" si="3"/>
        <v>#N/A</v>
      </c>
      <c r="G18" s="8">
        <f t="shared" si="4"/>
        <v>0</v>
      </c>
      <c r="H18" s="8">
        <f t="shared" si="5"/>
        <v>0</v>
      </c>
    </row>
    <row r="19" spans="1:8" x14ac:dyDescent="0.4">
      <c r="A19">
        <v>11</v>
      </c>
      <c r="B19" s="19">
        <f t="shared" si="0"/>
        <v>0.9</v>
      </c>
      <c r="C19" s="20">
        <v>0.1</v>
      </c>
      <c r="D19" s="19">
        <f t="shared" si="1"/>
        <v>0</v>
      </c>
      <c r="E19" t="e">
        <f t="shared" si="2"/>
        <v>#N/A</v>
      </c>
      <c r="F19" t="e">
        <f t="shared" si="3"/>
        <v>#N/A</v>
      </c>
      <c r="G19" s="8">
        <f t="shared" si="4"/>
        <v>0</v>
      </c>
      <c r="H19" s="8">
        <f t="shared" si="5"/>
        <v>0</v>
      </c>
    </row>
    <row r="20" spans="1:8" x14ac:dyDescent="0.4">
      <c r="A20">
        <v>12</v>
      </c>
      <c r="B20" s="19">
        <f t="shared" si="0"/>
        <v>0.89</v>
      </c>
      <c r="C20" s="20">
        <v>0.11</v>
      </c>
      <c r="D20" s="19">
        <f t="shared" si="1"/>
        <v>0</v>
      </c>
      <c r="E20" t="e">
        <f t="shared" si="2"/>
        <v>#N/A</v>
      </c>
      <c r="F20" t="e">
        <f t="shared" si="3"/>
        <v>#N/A</v>
      </c>
      <c r="G20" s="8">
        <f t="shared" si="4"/>
        <v>0</v>
      </c>
      <c r="H20" s="8">
        <f t="shared" si="5"/>
        <v>0</v>
      </c>
    </row>
    <row r="21" spans="1:8" x14ac:dyDescent="0.4">
      <c r="A21">
        <v>13</v>
      </c>
      <c r="B21" s="19">
        <f t="shared" si="0"/>
        <v>0.88</v>
      </c>
      <c r="C21" s="20">
        <v>0.12</v>
      </c>
      <c r="D21" s="19">
        <f t="shared" si="1"/>
        <v>0</v>
      </c>
      <c r="E21" t="e">
        <f t="shared" si="2"/>
        <v>#N/A</v>
      </c>
      <c r="F21" t="e">
        <f t="shared" si="3"/>
        <v>#N/A</v>
      </c>
      <c r="G21" s="8">
        <f t="shared" si="4"/>
        <v>0</v>
      </c>
      <c r="H21" s="8">
        <f t="shared" si="5"/>
        <v>0</v>
      </c>
    </row>
    <row r="22" spans="1:8" x14ac:dyDescent="0.4">
      <c r="A22">
        <v>14</v>
      </c>
      <c r="B22" s="19">
        <f t="shared" si="0"/>
        <v>0.87</v>
      </c>
      <c r="C22" s="20">
        <v>0.13</v>
      </c>
      <c r="D22" s="19">
        <f t="shared" si="1"/>
        <v>0</v>
      </c>
      <c r="E22" t="e">
        <f t="shared" si="2"/>
        <v>#N/A</v>
      </c>
      <c r="F22" t="e">
        <f t="shared" si="3"/>
        <v>#N/A</v>
      </c>
      <c r="G22" s="8">
        <f t="shared" si="4"/>
        <v>0</v>
      </c>
      <c r="H22" s="8">
        <f t="shared" si="5"/>
        <v>0</v>
      </c>
    </row>
    <row r="23" spans="1:8" x14ac:dyDescent="0.4">
      <c r="A23">
        <v>15</v>
      </c>
      <c r="B23" s="19">
        <f t="shared" si="0"/>
        <v>0.86</v>
      </c>
      <c r="C23" s="20">
        <v>0.14000000000000001</v>
      </c>
      <c r="D23" s="19">
        <f t="shared" si="1"/>
        <v>0</v>
      </c>
      <c r="E23" t="e">
        <f t="shared" si="2"/>
        <v>#N/A</v>
      </c>
      <c r="F23" t="e">
        <f t="shared" si="3"/>
        <v>#N/A</v>
      </c>
      <c r="G23" s="8">
        <f t="shared" si="4"/>
        <v>0</v>
      </c>
      <c r="H23" s="8">
        <f t="shared" si="5"/>
        <v>0</v>
      </c>
    </row>
    <row r="24" spans="1:8" x14ac:dyDescent="0.4">
      <c r="A24">
        <v>16</v>
      </c>
      <c r="B24" s="19">
        <f t="shared" si="0"/>
        <v>0.85</v>
      </c>
      <c r="C24" s="20">
        <v>0.15</v>
      </c>
      <c r="D24" s="19">
        <f t="shared" si="1"/>
        <v>0</v>
      </c>
      <c r="E24" t="e">
        <f t="shared" si="2"/>
        <v>#N/A</v>
      </c>
      <c r="F24" t="e">
        <f t="shared" si="3"/>
        <v>#N/A</v>
      </c>
      <c r="G24" s="8">
        <f t="shared" si="4"/>
        <v>0</v>
      </c>
      <c r="H24" s="8">
        <f t="shared" si="5"/>
        <v>0</v>
      </c>
    </row>
    <row r="25" spans="1:8" x14ac:dyDescent="0.4">
      <c r="A25">
        <v>17</v>
      </c>
      <c r="B25" s="19">
        <f t="shared" si="0"/>
        <v>0.84</v>
      </c>
      <c r="C25" s="20">
        <v>0.16</v>
      </c>
      <c r="D25" s="19">
        <f t="shared" si="1"/>
        <v>0</v>
      </c>
      <c r="E25" t="e">
        <f t="shared" si="2"/>
        <v>#N/A</v>
      </c>
      <c r="F25" t="e">
        <f t="shared" si="3"/>
        <v>#N/A</v>
      </c>
      <c r="G25" s="8">
        <f t="shared" si="4"/>
        <v>0</v>
      </c>
      <c r="H25" s="8">
        <f t="shared" si="5"/>
        <v>0</v>
      </c>
    </row>
    <row r="26" spans="1:8" x14ac:dyDescent="0.4">
      <c r="A26">
        <v>18</v>
      </c>
      <c r="B26" s="19">
        <f t="shared" si="0"/>
        <v>0.83</v>
      </c>
      <c r="C26" s="20">
        <v>0.17</v>
      </c>
      <c r="D26" s="19">
        <f t="shared" si="1"/>
        <v>0</v>
      </c>
      <c r="E26" t="e">
        <f t="shared" si="2"/>
        <v>#N/A</v>
      </c>
      <c r="F26" t="e">
        <f t="shared" si="3"/>
        <v>#N/A</v>
      </c>
      <c r="G26" s="8">
        <f t="shared" si="4"/>
        <v>0</v>
      </c>
      <c r="H26" s="8">
        <f t="shared" si="5"/>
        <v>0</v>
      </c>
    </row>
    <row r="27" spans="1:8" x14ac:dyDescent="0.4">
      <c r="A27">
        <v>19</v>
      </c>
      <c r="B27" s="19">
        <f t="shared" si="0"/>
        <v>0.82000000000000006</v>
      </c>
      <c r="C27" s="20">
        <v>0.18</v>
      </c>
      <c r="D27" s="19">
        <f t="shared" si="1"/>
        <v>0</v>
      </c>
      <c r="E27" t="e">
        <f t="shared" si="2"/>
        <v>#N/A</v>
      </c>
      <c r="F27" t="e">
        <f t="shared" si="3"/>
        <v>#N/A</v>
      </c>
      <c r="G27" s="8">
        <f t="shared" si="4"/>
        <v>0</v>
      </c>
      <c r="H27" s="8">
        <f t="shared" si="5"/>
        <v>0</v>
      </c>
    </row>
    <row r="28" spans="1:8" x14ac:dyDescent="0.4">
      <c r="A28">
        <v>20</v>
      </c>
      <c r="B28" s="19">
        <f t="shared" si="0"/>
        <v>0.81</v>
      </c>
      <c r="C28" s="20">
        <v>0.19</v>
      </c>
      <c r="D28" s="19">
        <f t="shared" si="1"/>
        <v>0</v>
      </c>
      <c r="E28" t="e">
        <f t="shared" si="2"/>
        <v>#N/A</v>
      </c>
      <c r="F28" t="e">
        <f t="shared" si="3"/>
        <v>#N/A</v>
      </c>
      <c r="G28" s="8">
        <f t="shared" si="4"/>
        <v>0</v>
      </c>
      <c r="H28" s="8">
        <f t="shared" si="5"/>
        <v>0</v>
      </c>
    </row>
    <row r="29" spans="1:8" x14ac:dyDescent="0.4">
      <c r="A29">
        <v>21</v>
      </c>
      <c r="B29" s="19">
        <f t="shared" si="0"/>
        <v>0.8</v>
      </c>
      <c r="C29" s="20">
        <v>0.2</v>
      </c>
      <c r="D29" s="19">
        <f t="shared" si="1"/>
        <v>0</v>
      </c>
      <c r="E29" t="e">
        <f t="shared" si="2"/>
        <v>#N/A</v>
      </c>
      <c r="F29" t="e">
        <f t="shared" si="3"/>
        <v>#N/A</v>
      </c>
      <c r="G29" s="8">
        <f t="shared" si="4"/>
        <v>0</v>
      </c>
      <c r="H29" s="8">
        <f t="shared" si="5"/>
        <v>0</v>
      </c>
    </row>
    <row r="30" spans="1:8" x14ac:dyDescent="0.4">
      <c r="A30">
        <v>22</v>
      </c>
      <c r="B30" s="19">
        <f t="shared" si="0"/>
        <v>0.79</v>
      </c>
      <c r="C30" s="20">
        <v>0.21</v>
      </c>
      <c r="D30" s="19">
        <f t="shared" si="1"/>
        <v>0</v>
      </c>
      <c r="E30" t="e">
        <f t="shared" si="2"/>
        <v>#N/A</v>
      </c>
      <c r="F30" t="e">
        <f t="shared" si="3"/>
        <v>#N/A</v>
      </c>
      <c r="G30" s="8">
        <f t="shared" si="4"/>
        <v>0</v>
      </c>
      <c r="H30" s="8">
        <f t="shared" si="5"/>
        <v>0</v>
      </c>
    </row>
    <row r="31" spans="1:8" x14ac:dyDescent="0.4">
      <c r="A31">
        <v>23</v>
      </c>
      <c r="B31" s="19">
        <f t="shared" si="0"/>
        <v>0.78</v>
      </c>
      <c r="C31" s="20">
        <v>0.22</v>
      </c>
      <c r="D31" s="19">
        <f t="shared" si="1"/>
        <v>0</v>
      </c>
      <c r="E31" t="e">
        <f t="shared" si="2"/>
        <v>#N/A</v>
      </c>
      <c r="F31" t="e">
        <f t="shared" si="3"/>
        <v>#N/A</v>
      </c>
      <c r="G31" s="8">
        <f t="shared" si="4"/>
        <v>0</v>
      </c>
      <c r="H31" s="8">
        <f t="shared" si="5"/>
        <v>0</v>
      </c>
    </row>
    <row r="32" spans="1:8" x14ac:dyDescent="0.4">
      <c r="A32">
        <v>24</v>
      </c>
      <c r="B32" s="19">
        <f t="shared" si="0"/>
        <v>0.77</v>
      </c>
      <c r="C32" s="20">
        <v>0.23</v>
      </c>
      <c r="D32" s="19">
        <f t="shared" si="1"/>
        <v>0</v>
      </c>
      <c r="E32" t="e">
        <f t="shared" si="2"/>
        <v>#N/A</v>
      </c>
      <c r="F32" t="e">
        <f t="shared" si="3"/>
        <v>#N/A</v>
      </c>
      <c r="G32" s="8">
        <f t="shared" si="4"/>
        <v>0</v>
      </c>
      <c r="H32" s="8">
        <f t="shared" si="5"/>
        <v>0</v>
      </c>
    </row>
    <row r="33" spans="1:8" x14ac:dyDescent="0.4">
      <c r="A33">
        <v>25</v>
      </c>
      <c r="B33" s="19">
        <f t="shared" si="0"/>
        <v>0.76</v>
      </c>
      <c r="C33" s="20">
        <v>0.24</v>
      </c>
      <c r="D33" s="19">
        <f t="shared" si="1"/>
        <v>0</v>
      </c>
      <c r="E33" t="e">
        <f t="shared" si="2"/>
        <v>#N/A</v>
      </c>
      <c r="F33" t="e">
        <f t="shared" si="3"/>
        <v>#N/A</v>
      </c>
      <c r="G33" s="8">
        <f t="shared" si="4"/>
        <v>0</v>
      </c>
      <c r="H33" s="8">
        <f t="shared" si="5"/>
        <v>0</v>
      </c>
    </row>
    <row r="34" spans="1:8" x14ac:dyDescent="0.4">
      <c r="A34">
        <v>26</v>
      </c>
      <c r="B34" s="19">
        <f t="shared" si="0"/>
        <v>0.75</v>
      </c>
      <c r="C34" s="20">
        <v>0.25</v>
      </c>
      <c r="D34" s="19">
        <f t="shared" si="1"/>
        <v>0</v>
      </c>
      <c r="E34" t="e">
        <f t="shared" si="2"/>
        <v>#N/A</v>
      </c>
      <c r="F34" t="e">
        <f t="shared" si="3"/>
        <v>#N/A</v>
      </c>
      <c r="G34" s="8">
        <f t="shared" si="4"/>
        <v>0</v>
      </c>
      <c r="H34" s="8">
        <f t="shared" si="5"/>
        <v>0</v>
      </c>
    </row>
    <row r="35" spans="1:8" x14ac:dyDescent="0.4">
      <c r="A35">
        <v>27</v>
      </c>
      <c r="B35" s="19">
        <f t="shared" si="0"/>
        <v>0.74</v>
      </c>
      <c r="C35" s="20">
        <v>0.26</v>
      </c>
      <c r="D35" s="19">
        <f t="shared" si="1"/>
        <v>0</v>
      </c>
      <c r="E35" t="e">
        <f t="shared" si="2"/>
        <v>#N/A</v>
      </c>
      <c r="F35" t="e">
        <f t="shared" si="3"/>
        <v>#N/A</v>
      </c>
      <c r="G35" s="8">
        <f t="shared" si="4"/>
        <v>0</v>
      </c>
      <c r="H35" s="8">
        <f t="shared" si="5"/>
        <v>0</v>
      </c>
    </row>
    <row r="36" spans="1:8" x14ac:dyDescent="0.4">
      <c r="A36">
        <v>28</v>
      </c>
      <c r="B36" s="19">
        <f t="shared" si="0"/>
        <v>0.73</v>
      </c>
      <c r="C36" s="20">
        <v>0.27</v>
      </c>
      <c r="D36" s="19">
        <f t="shared" si="1"/>
        <v>0</v>
      </c>
      <c r="E36" t="e">
        <f t="shared" si="2"/>
        <v>#N/A</v>
      </c>
      <c r="F36" t="e">
        <f t="shared" si="3"/>
        <v>#N/A</v>
      </c>
      <c r="G36" s="8">
        <f t="shared" si="4"/>
        <v>0</v>
      </c>
      <c r="H36" s="8">
        <f t="shared" si="5"/>
        <v>0</v>
      </c>
    </row>
    <row r="37" spans="1:8" x14ac:dyDescent="0.4">
      <c r="A37">
        <v>29</v>
      </c>
      <c r="B37" s="19">
        <f t="shared" si="0"/>
        <v>0.72</v>
      </c>
      <c r="C37" s="20">
        <v>0.28000000000000003</v>
      </c>
      <c r="D37" s="19">
        <f t="shared" si="1"/>
        <v>0</v>
      </c>
      <c r="E37" t="e">
        <f t="shared" si="2"/>
        <v>#N/A</v>
      </c>
      <c r="F37" t="e">
        <f t="shared" si="3"/>
        <v>#N/A</v>
      </c>
      <c r="G37" s="8">
        <f t="shared" si="4"/>
        <v>0</v>
      </c>
      <c r="H37" s="8">
        <f t="shared" si="5"/>
        <v>0</v>
      </c>
    </row>
    <row r="38" spans="1:8" x14ac:dyDescent="0.4">
      <c r="A38">
        <v>30</v>
      </c>
      <c r="B38" s="19">
        <f t="shared" si="0"/>
        <v>0.71</v>
      </c>
      <c r="C38" s="20">
        <v>0.28999999999999998</v>
      </c>
      <c r="D38" s="19">
        <f t="shared" si="1"/>
        <v>0</v>
      </c>
      <c r="E38" t="e">
        <f t="shared" si="2"/>
        <v>#N/A</v>
      </c>
      <c r="F38" t="e">
        <f t="shared" si="3"/>
        <v>#N/A</v>
      </c>
      <c r="G38" s="8">
        <f t="shared" si="4"/>
        <v>5767088.0012561716</v>
      </c>
      <c r="H38" s="8">
        <f t="shared" si="5"/>
        <v>0</v>
      </c>
    </row>
    <row r="39" spans="1:8" x14ac:dyDescent="0.4">
      <c r="A39">
        <v>31</v>
      </c>
      <c r="B39" s="19">
        <f t="shared" si="0"/>
        <v>0.7</v>
      </c>
      <c r="C39" s="20">
        <v>0.3</v>
      </c>
      <c r="D39" s="19">
        <f t="shared" si="1"/>
        <v>0</v>
      </c>
      <c r="E39" t="e">
        <f t="shared" si="2"/>
        <v>#N/A</v>
      </c>
      <c r="F39" t="e">
        <f t="shared" si="3"/>
        <v>#N/A</v>
      </c>
      <c r="G39" s="8">
        <f t="shared" si="4"/>
        <v>5852037.3161360631</v>
      </c>
      <c r="H39" s="8">
        <f t="shared" si="5"/>
        <v>0</v>
      </c>
    </row>
    <row r="40" spans="1:8" x14ac:dyDescent="0.4">
      <c r="A40">
        <v>32</v>
      </c>
      <c r="B40" s="19">
        <f t="shared" si="0"/>
        <v>0.69</v>
      </c>
      <c r="C40" s="20">
        <v>0.31</v>
      </c>
      <c r="D40" s="19">
        <f t="shared" si="1"/>
        <v>0</v>
      </c>
      <c r="E40" t="e">
        <f t="shared" si="2"/>
        <v>#N/A</v>
      </c>
      <c r="F40" t="e">
        <f t="shared" si="3"/>
        <v>#N/A</v>
      </c>
      <c r="G40" s="8">
        <f t="shared" si="4"/>
        <v>5955286.6619569976</v>
      </c>
      <c r="H40" s="8">
        <f t="shared" si="5"/>
        <v>0</v>
      </c>
    </row>
    <row r="41" spans="1:8" x14ac:dyDescent="0.4">
      <c r="A41">
        <v>33</v>
      </c>
      <c r="B41" s="19">
        <f t="shared" si="0"/>
        <v>0.67999999999999994</v>
      </c>
      <c r="C41" s="20">
        <v>0.32</v>
      </c>
      <c r="D41" s="19">
        <f t="shared" si="1"/>
        <v>0</v>
      </c>
      <c r="E41" t="e">
        <f t="shared" ref="E41:E72" si="6">IF(_xlfn.PERCENTILE.EXC(_10YearTotalEconLoss,C41)=0,IF(E42&gt;0,0,NA()),_xlfn.PERCENTILE.EXC(_10YearTotalEconLoss,C41))</f>
        <v>#N/A</v>
      </c>
      <c r="F41" t="e">
        <f t="shared" ref="F41:F72" si="7">IF(_xlfn.PERCENTILE.EXC(EconLossY1,C41)=0,IF(F42&gt;0,0,NA()),_xlfn.PERCENTILE.EXC(EconLossY1,C41))</f>
        <v>#N/A</v>
      </c>
      <c r="G41" s="8">
        <f t="shared" ref="G41:G72" si="8">_xlfn.PERCENTILE.INC(_10YearGovtLoss,C41)</f>
        <v>6066805.1764783049</v>
      </c>
      <c r="H41" s="8">
        <f t="shared" ref="H41:H72" si="9">_xlfn.PERCENTILE.INC(GovtLossY1,C41)</f>
        <v>0</v>
      </c>
    </row>
    <row r="42" spans="1:8" x14ac:dyDescent="0.4">
      <c r="A42">
        <v>34</v>
      </c>
      <c r="B42" s="19">
        <f t="shared" si="0"/>
        <v>0.66999999999999993</v>
      </c>
      <c r="C42" s="20">
        <v>0.33</v>
      </c>
      <c r="D42" s="19">
        <f t="shared" si="1"/>
        <v>0</v>
      </c>
      <c r="E42" t="e">
        <f t="shared" si="6"/>
        <v>#N/A</v>
      </c>
      <c r="F42" t="e">
        <f t="shared" si="7"/>
        <v>#N/A</v>
      </c>
      <c r="G42" s="8">
        <f t="shared" si="8"/>
        <v>6180876.3910479592</v>
      </c>
      <c r="H42" s="8">
        <f t="shared" si="9"/>
        <v>0</v>
      </c>
    </row>
    <row r="43" spans="1:8" x14ac:dyDescent="0.4">
      <c r="A43">
        <v>35</v>
      </c>
      <c r="B43" s="19">
        <f t="shared" si="0"/>
        <v>0.65999999999999992</v>
      </c>
      <c r="C43" s="20">
        <v>0.34</v>
      </c>
      <c r="D43" s="19">
        <f t="shared" si="1"/>
        <v>0</v>
      </c>
      <c r="E43" t="e">
        <f t="shared" si="6"/>
        <v>#N/A</v>
      </c>
      <c r="F43" t="e">
        <f t="shared" si="7"/>
        <v>#N/A</v>
      </c>
      <c r="G43" s="8">
        <f t="shared" si="8"/>
        <v>6305920.9137887191</v>
      </c>
      <c r="H43" s="8">
        <f t="shared" si="9"/>
        <v>0</v>
      </c>
    </row>
    <row r="44" spans="1:8" x14ac:dyDescent="0.4">
      <c r="A44">
        <v>36</v>
      </c>
      <c r="B44" s="19">
        <f t="shared" si="0"/>
        <v>0.65</v>
      </c>
      <c r="C44" s="20">
        <v>0.35</v>
      </c>
      <c r="D44" s="19">
        <f t="shared" si="1"/>
        <v>0</v>
      </c>
      <c r="E44" t="e">
        <f t="shared" si="6"/>
        <v>#N/A</v>
      </c>
      <c r="F44" t="e">
        <f t="shared" si="7"/>
        <v>#N/A</v>
      </c>
      <c r="G44" s="8">
        <f t="shared" si="8"/>
        <v>6448336.185152716</v>
      </c>
      <c r="H44" s="8">
        <f t="shared" si="9"/>
        <v>0</v>
      </c>
    </row>
    <row r="45" spans="1:8" x14ac:dyDescent="0.4">
      <c r="A45">
        <v>37</v>
      </c>
      <c r="B45" s="19">
        <f t="shared" si="0"/>
        <v>0.64</v>
      </c>
      <c r="C45" s="20">
        <v>0.36</v>
      </c>
      <c r="D45" s="19">
        <f t="shared" si="1"/>
        <v>0</v>
      </c>
      <c r="E45" t="e">
        <f t="shared" si="6"/>
        <v>#N/A</v>
      </c>
      <c r="F45" t="e">
        <f t="shared" si="7"/>
        <v>#N/A</v>
      </c>
      <c r="G45" s="8">
        <f t="shared" si="8"/>
        <v>6598948.396111886</v>
      </c>
      <c r="H45" s="8">
        <f t="shared" si="9"/>
        <v>0</v>
      </c>
    </row>
    <row r="46" spans="1:8" x14ac:dyDescent="0.4">
      <c r="A46">
        <v>38</v>
      </c>
      <c r="B46" s="19">
        <f t="shared" si="0"/>
        <v>0.63</v>
      </c>
      <c r="C46" s="20">
        <v>0.37</v>
      </c>
      <c r="D46" s="19">
        <f t="shared" si="1"/>
        <v>0</v>
      </c>
      <c r="E46" t="e">
        <f t="shared" si="6"/>
        <v>#N/A</v>
      </c>
      <c r="F46" t="e">
        <f t="shared" si="7"/>
        <v>#N/A</v>
      </c>
      <c r="G46" s="8">
        <f t="shared" si="8"/>
        <v>6764757.4239448197</v>
      </c>
      <c r="H46" s="8">
        <f t="shared" si="9"/>
        <v>0</v>
      </c>
    </row>
    <row r="47" spans="1:8" x14ac:dyDescent="0.4">
      <c r="A47">
        <v>39</v>
      </c>
      <c r="B47" s="19">
        <f t="shared" si="0"/>
        <v>0.62</v>
      </c>
      <c r="C47" s="20">
        <v>0.38</v>
      </c>
      <c r="D47" s="19">
        <f t="shared" si="1"/>
        <v>0</v>
      </c>
      <c r="E47" t="e">
        <f t="shared" si="6"/>
        <v>#N/A</v>
      </c>
      <c r="F47" t="e">
        <f t="shared" si="7"/>
        <v>#N/A</v>
      </c>
      <c r="G47" s="8">
        <f t="shared" si="8"/>
        <v>6961682.4073921219</v>
      </c>
      <c r="H47" s="8">
        <f t="shared" si="9"/>
        <v>0</v>
      </c>
    </row>
    <row r="48" spans="1:8" x14ac:dyDescent="0.4">
      <c r="A48">
        <v>40</v>
      </c>
      <c r="B48" s="19">
        <f t="shared" si="0"/>
        <v>0.61</v>
      </c>
      <c r="C48" s="20">
        <v>0.39</v>
      </c>
      <c r="D48" s="19">
        <f t="shared" si="1"/>
        <v>0</v>
      </c>
      <c r="E48" t="e">
        <f t="shared" si="6"/>
        <v>#N/A</v>
      </c>
      <c r="F48" t="e">
        <f t="shared" si="7"/>
        <v>#N/A</v>
      </c>
      <c r="G48" s="8">
        <f t="shared" si="8"/>
        <v>7181928.4616182325</v>
      </c>
      <c r="H48" s="8">
        <f t="shared" si="9"/>
        <v>0</v>
      </c>
    </row>
    <row r="49" spans="1:8" x14ac:dyDescent="0.4">
      <c r="A49">
        <v>41</v>
      </c>
      <c r="B49" s="19">
        <f t="shared" si="0"/>
        <v>0.6</v>
      </c>
      <c r="C49" s="20">
        <v>0.4</v>
      </c>
      <c r="D49" s="19">
        <f t="shared" si="1"/>
        <v>0</v>
      </c>
      <c r="E49" t="e">
        <f t="shared" si="6"/>
        <v>#N/A</v>
      </c>
      <c r="F49" t="e">
        <f t="shared" si="7"/>
        <v>#N/A</v>
      </c>
      <c r="G49" s="8">
        <f t="shared" si="8"/>
        <v>7424620.8126048055</v>
      </c>
      <c r="H49" s="8">
        <f t="shared" si="9"/>
        <v>0</v>
      </c>
    </row>
    <row r="50" spans="1:8" x14ac:dyDescent="0.4">
      <c r="A50">
        <v>42</v>
      </c>
      <c r="B50" s="19">
        <f t="shared" si="0"/>
        <v>0.59000000000000008</v>
      </c>
      <c r="C50" s="20">
        <v>0.41</v>
      </c>
      <c r="D50" s="19">
        <f t="shared" si="1"/>
        <v>0</v>
      </c>
      <c r="E50" t="e">
        <f t="shared" si="6"/>
        <v>#N/A</v>
      </c>
      <c r="F50" t="e">
        <f t="shared" si="7"/>
        <v>#N/A</v>
      </c>
      <c r="G50" s="8">
        <f t="shared" si="8"/>
        <v>7695309.8584436653</v>
      </c>
      <c r="H50" s="8">
        <f t="shared" si="9"/>
        <v>0</v>
      </c>
    </row>
    <row r="51" spans="1:8" x14ac:dyDescent="0.4">
      <c r="A51">
        <v>43</v>
      </c>
      <c r="B51" s="19">
        <f t="shared" si="0"/>
        <v>0.58000000000000007</v>
      </c>
      <c r="C51" s="20">
        <v>0.42</v>
      </c>
      <c r="D51" s="19">
        <f t="shared" si="1"/>
        <v>0</v>
      </c>
      <c r="E51" t="e">
        <f t="shared" si="6"/>
        <v>#N/A</v>
      </c>
      <c r="F51" t="e">
        <f t="shared" si="7"/>
        <v>#N/A</v>
      </c>
      <c r="G51" s="8">
        <f t="shared" si="8"/>
        <v>7946673.5798893878</v>
      </c>
      <c r="H51" s="8">
        <f t="shared" si="9"/>
        <v>0</v>
      </c>
    </row>
    <row r="52" spans="1:8" x14ac:dyDescent="0.4">
      <c r="A52">
        <v>44</v>
      </c>
      <c r="B52" s="19">
        <f t="shared" si="0"/>
        <v>0.57000000000000006</v>
      </c>
      <c r="C52" s="20">
        <v>0.43</v>
      </c>
      <c r="D52" s="19">
        <f t="shared" si="1"/>
        <v>0</v>
      </c>
      <c r="E52" t="e">
        <f t="shared" si="6"/>
        <v>#N/A</v>
      </c>
      <c r="F52" t="e">
        <f t="shared" si="7"/>
        <v>#N/A</v>
      </c>
      <c r="G52" s="8">
        <f t="shared" si="8"/>
        <v>8212473.5325131696</v>
      </c>
      <c r="H52" s="8">
        <f t="shared" si="9"/>
        <v>0</v>
      </c>
    </row>
    <row r="53" spans="1:8" x14ac:dyDescent="0.4">
      <c r="A53">
        <v>45</v>
      </c>
      <c r="B53" s="19">
        <f t="shared" si="0"/>
        <v>0.56000000000000005</v>
      </c>
      <c r="C53" s="20">
        <v>0.44</v>
      </c>
      <c r="D53" s="19">
        <f t="shared" si="1"/>
        <v>0</v>
      </c>
      <c r="E53" t="e">
        <f t="shared" si="6"/>
        <v>#N/A</v>
      </c>
      <c r="F53" t="e">
        <f t="shared" si="7"/>
        <v>#N/A</v>
      </c>
      <c r="G53" s="8">
        <f t="shared" si="8"/>
        <v>8503000.0767930541</v>
      </c>
      <c r="H53" s="8">
        <f t="shared" si="9"/>
        <v>0</v>
      </c>
    </row>
    <row r="54" spans="1:8" x14ac:dyDescent="0.4">
      <c r="A54">
        <v>46</v>
      </c>
      <c r="B54" s="19">
        <f t="shared" si="0"/>
        <v>0.55000000000000004</v>
      </c>
      <c r="C54" s="20">
        <v>0.45</v>
      </c>
      <c r="D54" s="19">
        <f t="shared" si="1"/>
        <v>0</v>
      </c>
      <c r="E54" t="e">
        <f t="shared" si="6"/>
        <v>#N/A</v>
      </c>
      <c r="F54" t="e">
        <f t="shared" si="7"/>
        <v>#N/A</v>
      </c>
      <c r="G54" s="8">
        <f t="shared" si="8"/>
        <v>8833819.0537665542</v>
      </c>
      <c r="H54" s="8">
        <f t="shared" si="9"/>
        <v>0</v>
      </c>
    </row>
    <row r="55" spans="1:8" x14ac:dyDescent="0.4">
      <c r="A55">
        <v>47</v>
      </c>
      <c r="B55" s="19">
        <f t="shared" si="0"/>
        <v>0.54</v>
      </c>
      <c r="C55" s="20">
        <v>0.46</v>
      </c>
      <c r="D55" s="19">
        <f t="shared" si="1"/>
        <v>0</v>
      </c>
      <c r="E55" t="e">
        <f t="shared" si="6"/>
        <v>#N/A</v>
      </c>
      <c r="F55" t="e">
        <f t="shared" si="7"/>
        <v>#N/A</v>
      </c>
      <c r="G55" s="8">
        <f t="shared" si="8"/>
        <v>9334944.8192806039</v>
      </c>
      <c r="H55" s="8">
        <f t="shared" si="9"/>
        <v>0</v>
      </c>
    </row>
    <row r="56" spans="1:8" x14ac:dyDescent="0.4">
      <c r="A56">
        <v>48</v>
      </c>
      <c r="B56" s="19">
        <f t="shared" si="0"/>
        <v>0.53</v>
      </c>
      <c r="C56" s="20">
        <v>0.47</v>
      </c>
      <c r="D56" s="19">
        <f t="shared" si="1"/>
        <v>0</v>
      </c>
      <c r="E56" t="e">
        <f t="shared" si="6"/>
        <v>#N/A</v>
      </c>
      <c r="F56" t="e">
        <f t="shared" si="7"/>
        <v>#N/A</v>
      </c>
      <c r="G56" s="8">
        <f t="shared" si="8"/>
        <v>9778764.844849186</v>
      </c>
      <c r="H56" s="8">
        <f t="shared" si="9"/>
        <v>0</v>
      </c>
    </row>
    <row r="57" spans="1:8" x14ac:dyDescent="0.4">
      <c r="A57">
        <v>49</v>
      </c>
      <c r="B57" s="19">
        <f t="shared" si="0"/>
        <v>0.52</v>
      </c>
      <c r="C57" s="20">
        <v>0.48</v>
      </c>
      <c r="D57" s="19">
        <f t="shared" si="1"/>
        <v>0</v>
      </c>
      <c r="E57" t="e">
        <f t="shared" si="6"/>
        <v>#N/A</v>
      </c>
      <c r="F57" t="e">
        <f t="shared" si="7"/>
        <v>#N/A</v>
      </c>
      <c r="G57" s="8">
        <f t="shared" si="8"/>
        <v>10312682.409546243</v>
      </c>
      <c r="H57" s="8">
        <f t="shared" si="9"/>
        <v>0</v>
      </c>
    </row>
    <row r="58" spans="1:8" x14ac:dyDescent="0.4">
      <c r="A58">
        <v>50</v>
      </c>
      <c r="B58" s="19">
        <f t="shared" si="0"/>
        <v>0.51</v>
      </c>
      <c r="C58" s="20">
        <v>0.49</v>
      </c>
      <c r="D58" s="19">
        <f t="shared" si="1"/>
        <v>0</v>
      </c>
      <c r="E58" t="e">
        <f t="shared" si="6"/>
        <v>#N/A</v>
      </c>
      <c r="F58" t="e">
        <f t="shared" si="7"/>
        <v>#N/A</v>
      </c>
      <c r="G58" s="8">
        <f t="shared" si="8"/>
        <v>10977950.468136672</v>
      </c>
      <c r="H58" s="8">
        <f t="shared" si="9"/>
        <v>0</v>
      </c>
    </row>
    <row r="59" spans="1:8" x14ac:dyDescent="0.4">
      <c r="A59">
        <v>51</v>
      </c>
      <c r="B59" s="19">
        <f t="shared" si="0"/>
        <v>0.5</v>
      </c>
      <c r="C59" s="20">
        <v>0.5</v>
      </c>
      <c r="D59" s="19">
        <f t="shared" si="1"/>
        <v>0</v>
      </c>
      <c r="E59" t="e">
        <f t="shared" si="6"/>
        <v>#N/A</v>
      </c>
      <c r="F59" t="e">
        <f t="shared" si="7"/>
        <v>#N/A</v>
      </c>
      <c r="G59" s="8">
        <f t="shared" si="8"/>
        <v>11781566.24571703</v>
      </c>
      <c r="H59" s="8">
        <f t="shared" si="9"/>
        <v>0</v>
      </c>
    </row>
    <row r="60" spans="1:8" x14ac:dyDescent="0.4">
      <c r="A60">
        <v>52</v>
      </c>
      <c r="B60" s="19">
        <f t="shared" si="0"/>
        <v>0.49</v>
      </c>
      <c r="C60" s="20">
        <v>0.51</v>
      </c>
      <c r="D60" s="19">
        <f t="shared" si="1"/>
        <v>0</v>
      </c>
      <c r="E60" t="e">
        <f t="shared" si="6"/>
        <v>#N/A</v>
      </c>
      <c r="F60" t="e">
        <f t="shared" si="7"/>
        <v>#N/A</v>
      </c>
      <c r="G60" s="8">
        <f t="shared" si="8"/>
        <v>12235789.151233062</v>
      </c>
      <c r="H60" s="8">
        <f t="shared" si="9"/>
        <v>0</v>
      </c>
    </row>
    <row r="61" spans="1:8" x14ac:dyDescent="0.4">
      <c r="A61">
        <v>53</v>
      </c>
      <c r="B61" s="19">
        <f t="shared" si="0"/>
        <v>0.48</v>
      </c>
      <c r="C61" s="20">
        <v>0.52</v>
      </c>
      <c r="D61" s="19">
        <f t="shared" si="1"/>
        <v>0</v>
      </c>
      <c r="E61" t="e">
        <f t="shared" si="6"/>
        <v>#N/A</v>
      </c>
      <c r="F61" t="e">
        <f t="shared" si="7"/>
        <v>#N/A</v>
      </c>
      <c r="G61" s="8">
        <f t="shared" si="8"/>
        <v>12723555.139477987</v>
      </c>
      <c r="H61" s="8">
        <f t="shared" si="9"/>
        <v>0</v>
      </c>
    </row>
    <row r="62" spans="1:8" x14ac:dyDescent="0.4">
      <c r="A62">
        <v>54</v>
      </c>
      <c r="B62" s="19">
        <f t="shared" si="0"/>
        <v>0.47</v>
      </c>
      <c r="C62" s="20">
        <v>0.53</v>
      </c>
      <c r="D62" s="19">
        <f t="shared" si="1"/>
        <v>0</v>
      </c>
      <c r="E62" t="e">
        <f t="shared" si="6"/>
        <v>#N/A</v>
      </c>
      <c r="F62" t="e">
        <f t="shared" si="7"/>
        <v>#N/A</v>
      </c>
      <c r="G62" s="8">
        <f t="shared" si="8"/>
        <v>13099259.320736077</v>
      </c>
      <c r="H62" s="8">
        <f t="shared" si="9"/>
        <v>0</v>
      </c>
    </row>
    <row r="63" spans="1:8" x14ac:dyDescent="0.4">
      <c r="A63">
        <v>55</v>
      </c>
      <c r="B63" s="19">
        <f t="shared" si="0"/>
        <v>0.45999999999999996</v>
      </c>
      <c r="C63" s="20">
        <v>0.54</v>
      </c>
      <c r="D63" s="19">
        <f t="shared" si="1"/>
        <v>0</v>
      </c>
      <c r="E63" t="e">
        <f t="shared" si="6"/>
        <v>#N/A</v>
      </c>
      <c r="F63" t="e">
        <f t="shared" si="7"/>
        <v>#N/A</v>
      </c>
      <c r="G63" s="8">
        <f t="shared" si="8"/>
        <v>13581304.559325106</v>
      </c>
      <c r="H63" s="8">
        <f t="shared" si="9"/>
        <v>0</v>
      </c>
    </row>
    <row r="64" spans="1:8" x14ac:dyDescent="0.4">
      <c r="A64">
        <v>56</v>
      </c>
      <c r="B64" s="19">
        <f t="shared" si="0"/>
        <v>0.44999999999999996</v>
      </c>
      <c r="C64" s="20">
        <v>0.55000000000000004</v>
      </c>
      <c r="D64" s="19">
        <f t="shared" si="1"/>
        <v>0</v>
      </c>
      <c r="E64" t="e">
        <f t="shared" si="6"/>
        <v>#N/A</v>
      </c>
      <c r="F64" t="e">
        <f t="shared" si="7"/>
        <v>#N/A</v>
      </c>
      <c r="G64" s="8">
        <f t="shared" si="8"/>
        <v>14061495.492722645</v>
      </c>
      <c r="H64" s="8">
        <f t="shared" si="9"/>
        <v>0</v>
      </c>
    </row>
    <row r="65" spans="1:8" x14ac:dyDescent="0.4">
      <c r="A65">
        <v>57</v>
      </c>
      <c r="B65" s="19">
        <f t="shared" si="0"/>
        <v>0.43999999999999995</v>
      </c>
      <c r="C65" s="20">
        <v>0.56000000000000005</v>
      </c>
      <c r="D65" s="19">
        <f t="shared" si="1"/>
        <v>0</v>
      </c>
      <c r="E65" t="e">
        <f t="shared" si="6"/>
        <v>#N/A</v>
      </c>
      <c r="F65" t="e">
        <f t="shared" si="7"/>
        <v>#N/A</v>
      </c>
      <c r="G65" s="8">
        <f t="shared" si="8"/>
        <v>14504855.238341849</v>
      </c>
      <c r="H65" s="8">
        <f t="shared" si="9"/>
        <v>0</v>
      </c>
    </row>
    <row r="66" spans="1:8" x14ac:dyDescent="0.4">
      <c r="A66">
        <v>58</v>
      </c>
      <c r="B66" s="19">
        <f t="shared" si="0"/>
        <v>0.43000000000000005</v>
      </c>
      <c r="C66" s="20">
        <v>0.56999999999999995</v>
      </c>
      <c r="D66" s="19">
        <f t="shared" si="1"/>
        <v>0</v>
      </c>
      <c r="E66" t="e">
        <f t="shared" si="6"/>
        <v>#N/A</v>
      </c>
      <c r="F66" t="e">
        <f t="shared" si="7"/>
        <v>#N/A</v>
      </c>
      <c r="G66" s="8">
        <f t="shared" si="8"/>
        <v>14988544.624444321</v>
      </c>
      <c r="H66" s="8">
        <f t="shared" si="9"/>
        <v>0</v>
      </c>
    </row>
    <row r="67" spans="1:8" x14ac:dyDescent="0.4">
      <c r="A67">
        <v>59</v>
      </c>
      <c r="B67" s="19">
        <f t="shared" si="0"/>
        <v>0.42000000000000004</v>
      </c>
      <c r="C67" s="20">
        <v>0.57999999999999996</v>
      </c>
      <c r="D67" s="19">
        <f t="shared" si="1"/>
        <v>0</v>
      </c>
      <c r="E67" t="e">
        <f t="shared" si="6"/>
        <v>#N/A</v>
      </c>
      <c r="F67" t="e">
        <f t="shared" si="7"/>
        <v>#N/A</v>
      </c>
      <c r="G67" s="8">
        <f t="shared" si="8"/>
        <v>15557683.265796511</v>
      </c>
      <c r="H67" s="8">
        <f t="shared" si="9"/>
        <v>0</v>
      </c>
    </row>
    <row r="68" spans="1:8" x14ac:dyDescent="0.4">
      <c r="A68">
        <v>60</v>
      </c>
      <c r="B68" s="19">
        <f t="shared" si="0"/>
        <v>0.41000000000000003</v>
      </c>
      <c r="C68" s="20">
        <v>0.59</v>
      </c>
      <c r="D68" s="19">
        <f t="shared" si="1"/>
        <v>0</v>
      </c>
      <c r="E68" t="e">
        <f t="shared" si="6"/>
        <v>#N/A</v>
      </c>
      <c r="F68" t="e">
        <f t="shared" si="7"/>
        <v>#N/A</v>
      </c>
      <c r="G68" s="8">
        <f t="shared" si="8"/>
        <v>16081016.814427178</v>
      </c>
      <c r="H68" s="8">
        <f t="shared" si="9"/>
        <v>0</v>
      </c>
    </row>
    <row r="69" spans="1:8" x14ac:dyDescent="0.4">
      <c r="A69">
        <v>61</v>
      </c>
      <c r="B69" s="19">
        <f t="shared" si="0"/>
        <v>0.4</v>
      </c>
      <c r="C69" s="20">
        <v>0.6</v>
      </c>
      <c r="D69" s="19">
        <f t="shared" si="1"/>
        <v>0</v>
      </c>
      <c r="E69" t="e">
        <f t="shared" si="6"/>
        <v>#N/A</v>
      </c>
      <c r="F69" t="e">
        <f t="shared" si="7"/>
        <v>#N/A</v>
      </c>
      <c r="G69" s="8">
        <f t="shared" si="8"/>
        <v>16679037.120770713</v>
      </c>
      <c r="H69" s="8">
        <f t="shared" si="9"/>
        <v>0</v>
      </c>
    </row>
    <row r="70" spans="1:8" x14ac:dyDescent="0.4">
      <c r="A70">
        <v>62</v>
      </c>
      <c r="B70" s="19">
        <f t="shared" si="0"/>
        <v>0.39</v>
      </c>
      <c r="C70" s="20">
        <v>0.61</v>
      </c>
      <c r="D70" s="19">
        <f t="shared" si="1"/>
        <v>0</v>
      </c>
      <c r="E70" t="e">
        <f t="shared" si="6"/>
        <v>#N/A</v>
      </c>
      <c r="F70" t="e">
        <f t="shared" si="7"/>
        <v>#N/A</v>
      </c>
      <c r="G70" s="8">
        <f t="shared" si="8"/>
        <v>17384856.595517792</v>
      </c>
      <c r="H70" s="8">
        <f t="shared" si="9"/>
        <v>0</v>
      </c>
    </row>
    <row r="71" spans="1:8" x14ac:dyDescent="0.4">
      <c r="A71">
        <v>63</v>
      </c>
      <c r="B71" s="19">
        <f t="shared" si="0"/>
        <v>0.38</v>
      </c>
      <c r="C71" s="20">
        <v>0.62</v>
      </c>
      <c r="D71" s="19">
        <f t="shared" si="1"/>
        <v>0</v>
      </c>
      <c r="E71" t="e">
        <f t="shared" si="6"/>
        <v>#N/A</v>
      </c>
      <c r="F71" t="e">
        <f t="shared" si="7"/>
        <v>#N/A</v>
      </c>
      <c r="G71" s="8">
        <f t="shared" si="8"/>
        <v>18063649.719600439</v>
      </c>
      <c r="H71" s="8">
        <f t="shared" si="9"/>
        <v>0</v>
      </c>
    </row>
    <row r="72" spans="1:8" x14ac:dyDescent="0.4">
      <c r="A72">
        <v>64</v>
      </c>
      <c r="B72" s="19">
        <f t="shared" si="0"/>
        <v>0.37</v>
      </c>
      <c r="C72" s="20">
        <v>0.63</v>
      </c>
      <c r="D72" s="19">
        <f t="shared" si="1"/>
        <v>0</v>
      </c>
      <c r="E72" t="e">
        <f t="shared" si="6"/>
        <v>#N/A</v>
      </c>
      <c r="F72" t="e">
        <f t="shared" si="7"/>
        <v>#N/A</v>
      </c>
      <c r="G72" s="8">
        <f t="shared" si="8"/>
        <v>18756742.525277421</v>
      </c>
      <c r="H72" s="8">
        <f t="shared" si="9"/>
        <v>0</v>
      </c>
    </row>
    <row r="73" spans="1:8" x14ac:dyDescent="0.4">
      <c r="A73">
        <v>65</v>
      </c>
      <c r="B73" s="19">
        <f t="shared" ref="B73:B109" si="10">1-C73</f>
        <v>0.36</v>
      </c>
      <c r="C73" s="20">
        <v>0.64</v>
      </c>
      <c r="D73" s="19">
        <f t="shared" ref="D73:D109" si="11">IF(ISNA(E73),0,B73)</f>
        <v>0</v>
      </c>
      <c r="E73" t="e">
        <f t="shared" ref="E73:E109" si="12">IF(_xlfn.PERCENTILE.EXC(_10YearTotalEconLoss,C73)=0,IF(E74&gt;0,0,NA()),_xlfn.PERCENTILE.EXC(_10YearTotalEconLoss,C73))</f>
        <v>#N/A</v>
      </c>
      <c r="F73" t="e">
        <f t="shared" ref="F73:F109" si="13">IF(_xlfn.PERCENTILE.EXC(EconLossY1,C73)=0,IF(F74&gt;0,0,NA()),_xlfn.PERCENTILE.EXC(EconLossY1,C73))</f>
        <v>#N/A</v>
      </c>
      <c r="G73" s="8">
        <f t="shared" ref="G73:G109" si="14">_xlfn.PERCENTILE.INC(_10YearGovtLoss,C73)</f>
        <v>19494923.347308323</v>
      </c>
      <c r="H73" s="8">
        <f t="shared" ref="H73:H109" si="15">_xlfn.PERCENTILE.INC(GovtLossY1,C73)</f>
        <v>0</v>
      </c>
    </row>
    <row r="74" spans="1:8" x14ac:dyDescent="0.4">
      <c r="A74">
        <v>66</v>
      </c>
      <c r="B74" s="19">
        <f t="shared" si="10"/>
        <v>0.35</v>
      </c>
      <c r="C74" s="20">
        <v>0.65</v>
      </c>
      <c r="D74" s="19">
        <f t="shared" si="11"/>
        <v>0</v>
      </c>
      <c r="E74" t="e">
        <f t="shared" si="12"/>
        <v>#N/A</v>
      </c>
      <c r="F74" t="e">
        <f t="shared" si="13"/>
        <v>#N/A</v>
      </c>
      <c r="G74" s="8">
        <f t="shared" si="14"/>
        <v>20113031.798275601</v>
      </c>
      <c r="H74" s="8">
        <f t="shared" si="15"/>
        <v>0</v>
      </c>
    </row>
    <row r="75" spans="1:8" x14ac:dyDescent="0.4">
      <c r="A75">
        <v>67</v>
      </c>
      <c r="B75" s="19">
        <f t="shared" si="10"/>
        <v>0.33999999999999997</v>
      </c>
      <c r="C75" s="20">
        <v>0.66</v>
      </c>
      <c r="D75" s="19">
        <f t="shared" si="11"/>
        <v>0</v>
      </c>
      <c r="E75" t="e">
        <f t="shared" si="12"/>
        <v>#N/A</v>
      </c>
      <c r="F75" t="e">
        <f t="shared" si="13"/>
        <v>#N/A</v>
      </c>
      <c r="G75" s="8">
        <f t="shared" si="14"/>
        <v>20896317.338361945</v>
      </c>
      <c r="H75" s="8">
        <f t="shared" si="15"/>
        <v>0</v>
      </c>
    </row>
    <row r="76" spans="1:8" x14ac:dyDescent="0.4">
      <c r="A76">
        <v>68</v>
      </c>
      <c r="B76" s="19">
        <f t="shared" si="10"/>
        <v>0.32999999999999996</v>
      </c>
      <c r="C76" s="20">
        <v>0.67</v>
      </c>
      <c r="D76" s="19">
        <f t="shared" si="11"/>
        <v>0</v>
      </c>
      <c r="E76" t="e">
        <f t="shared" si="12"/>
        <v>#N/A</v>
      </c>
      <c r="F76" t="e">
        <f t="shared" si="13"/>
        <v>#N/A</v>
      </c>
      <c r="G76" s="8">
        <f t="shared" si="14"/>
        <v>21724935.718134053</v>
      </c>
      <c r="H76" s="8">
        <f t="shared" si="15"/>
        <v>0</v>
      </c>
    </row>
    <row r="77" spans="1:8" x14ac:dyDescent="0.4">
      <c r="A77">
        <v>69</v>
      </c>
      <c r="B77" s="19">
        <f t="shared" si="10"/>
        <v>0.31999999999999995</v>
      </c>
      <c r="C77" s="20">
        <v>0.68</v>
      </c>
      <c r="D77" s="19">
        <f t="shared" si="11"/>
        <v>0</v>
      </c>
      <c r="E77" t="e">
        <f t="shared" si="12"/>
        <v>#N/A</v>
      </c>
      <c r="F77" t="e">
        <f t="shared" si="13"/>
        <v>#N/A</v>
      </c>
      <c r="G77" s="8">
        <f t="shared" si="14"/>
        <v>22577666.609062061</v>
      </c>
      <c r="H77" s="8">
        <f t="shared" si="15"/>
        <v>0</v>
      </c>
    </row>
    <row r="78" spans="1:8" x14ac:dyDescent="0.4">
      <c r="A78">
        <v>70</v>
      </c>
      <c r="B78" s="19">
        <f t="shared" si="10"/>
        <v>0.31000000000000005</v>
      </c>
      <c r="C78" s="20">
        <v>0.69</v>
      </c>
      <c r="D78" s="19">
        <f t="shared" si="11"/>
        <v>0</v>
      </c>
      <c r="E78" t="e">
        <f t="shared" si="12"/>
        <v>#N/A</v>
      </c>
      <c r="F78" t="e">
        <f t="shared" si="13"/>
        <v>#N/A</v>
      </c>
      <c r="G78" s="8">
        <f t="shared" si="14"/>
        <v>23564330.521895066</v>
      </c>
      <c r="H78" s="8">
        <f t="shared" si="15"/>
        <v>0</v>
      </c>
    </row>
    <row r="79" spans="1:8" x14ac:dyDescent="0.4">
      <c r="A79">
        <v>71</v>
      </c>
      <c r="B79" s="19">
        <f t="shared" si="10"/>
        <v>0.30000000000000004</v>
      </c>
      <c r="C79" s="20">
        <v>0.7</v>
      </c>
      <c r="D79" s="19">
        <f t="shared" si="11"/>
        <v>0</v>
      </c>
      <c r="E79" t="e">
        <f t="shared" si="12"/>
        <v>#N/A</v>
      </c>
      <c r="F79" t="e">
        <f t="shared" si="13"/>
        <v>#N/A</v>
      </c>
      <c r="G79" s="8">
        <f t="shared" si="14"/>
        <v>24519632.180574104</v>
      </c>
      <c r="H79" s="8">
        <f t="shared" si="15"/>
        <v>0</v>
      </c>
    </row>
    <row r="80" spans="1:8" x14ac:dyDescent="0.4">
      <c r="A80">
        <v>72</v>
      </c>
      <c r="B80" s="19">
        <f t="shared" si="10"/>
        <v>0.29000000000000004</v>
      </c>
      <c r="C80" s="20">
        <v>0.71</v>
      </c>
      <c r="D80" s="19">
        <f t="shared" si="11"/>
        <v>0</v>
      </c>
      <c r="E80" t="e">
        <f t="shared" si="12"/>
        <v>#N/A</v>
      </c>
      <c r="F80" t="e">
        <f t="shared" si="13"/>
        <v>#N/A</v>
      </c>
      <c r="G80" s="8">
        <f t="shared" si="14"/>
        <v>25587901.548019171</v>
      </c>
      <c r="H80" s="8">
        <f t="shared" si="15"/>
        <v>0</v>
      </c>
    </row>
    <row r="81" spans="1:8" x14ac:dyDescent="0.4">
      <c r="A81">
        <v>73</v>
      </c>
      <c r="B81" s="19">
        <f t="shared" si="10"/>
        <v>0.28000000000000003</v>
      </c>
      <c r="C81" s="20">
        <v>0.72</v>
      </c>
      <c r="D81" s="19">
        <f t="shared" si="11"/>
        <v>0</v>
      </c>
      <c r="E81" t="e">
        <f t="shared" si="12"/>
        <v>#N/A</v>
      </c>
      <c r="F81" t="e">
        <f t="shared" si="13"/>
        <v>#N/A</v>
      </c>
      <c r="G81" s="8">
        <f t="shared" si="14"/>
        <v>26874644.910286192</v>
      </c>
      <c r="H81" s="8">
        <f t="shared" si="15"/>
        <v>0</v>
      </c>
    </row>
    <row r="82" spans="1:8" x14ac:dyDescent="0.4">
      <c r="A82">
        <v>74</v>
      </c>
      <c r="B82" s="19">
        <f t="shared" si="10"/>
        <v>0.27</v>
      </c>
      <c r="C82" s="20">
        <v>0.73</v>
      </c>
      <c r="D82" s="19">
        <f t="shared" si="11"/>
        <v>0</v>
      </c>
      <c r="E82" t="e">
        <f t="shared" si="12"/>
        <v>#N/A</v>
      </c>
      <c r="F82" t="e">
        <f t="shared" si="13"/>
        <v>#N/A</v>
      </c>
      <c r="G82" s="8">
        <f t="shared" si="14"/>
        <v>28131619.16671139</v>
      </c>
      <c r="H82" s="8">
        <f t="shared" si="15"/>
        <v>0</v>
      </c>
    </row>
    <row r="83" spans="1:8" x14ac:dyDescent="0.4">
      <c r="A83">
        <v>75</v>
      </c>
      <c r="B83" s="19">
        <f t="shared" si="10"/>
        <v>0.26</v>
      </c>
      <c r="C83" s="20">
        <v>0.74</v>
      </c>
      <c r="D83" s="19">
        <f t="shared" si="11"/>
        <v>0</v>
      </c>
      <c r="E83" t="e">
        <f t="shared" si="12"/>
        <v>#N/A</v>
      </c>
      <c r="F83" t="e">
        <f t="shared" si="13"/>
        <v>#N/A</v>
      </c>
      <c r="G83" s="8">
        <f t="shared" si="14"/>
        <v>29346655.947641525</v>
      </c>
      <c r="H83" s="8">
        <f t="shared" si="15"/>
        <v>0</v>
      </c>
    </row>
    <row r="84" spans="1:8" x14ac:dyDescent="0.4">
      <c r="A84">
        <v>76</v>
      </c>
      <c r="B84" s="19">
        <f t="shared" si="10"/>
        <v>0.25</v>
      </c>
      <c r="C84" s="20">
        <v>0.75</v>
      </c>
      <c r="D84" s="19">
        <f t="shared" si="11"/>
        <v>0</v>
      </c>
      <c r="E84" s="8" t="e">
        <f t="shared" si="12"/>
        <v>#N/A</v>
      </c>
      <c r="F84" t="e">
        <f t="shared" si="13"/>
        <v>#N/A</v>
      </c>
      <c r="G84" s="8">
        <f t="shared" si="14"/>
        <v>30687222.842480078</v>
      </c>
      <c r="H84" s="8">
        <f t="shared" si="15"/>
        <v>0</v>
      </c>
    </row>
    <row r="85" spans="1:8" x14ac:dyDescent="0.4">
      <c r="A85">
        <v>77</v>
      </c>
      <c r="B85" s="19">
        <f t="shared" si="10"/>
        <v>0.24</v>
      </c>
      <c r="C85" s="20">
        <v>0.76</v>
      </c>
      <c r="D85" s="19">
        <f t="shared" si="11"/>
        <v>0</v>
      </c>
      <c r="E85" s="8" t="e">
        <f t="shared" si="12"/>
        <v>#N/A</v>
      </c>
      <c r="F85" t="e">
        <f t="shared" si="13"/>
        <v>#N/A</v>
      </c>
      <c r="G85" s="8">
        <f t="shared" si="14"/>
        <v>32185127.645898163</v>
      </c>
      <c r="H85" s="8">
        <f t="shared" si="15"/>
        <v>0</v>
      </c>
    </row>
    <row r="86" spans="1:8" x14ac:dyDescent="0.4">
      <c r="A86">
        <v>78</v>
      </c>
      <c r="B86" s="19">
        <f t="shared" si="10"/>
        <v>0.22999999999999998</v>
      </c>
      <c r="C86" s="20">
        <v>0.77</v>
      </c>
      <c r="D86" s="19">
        <f t="shared" si="11"/>
        <v>0</v>
      </c>
      <c r="E86" s="8" t="e">
        <f t="shared" si="12"/>
        <v>#N/A</v>
      </c>
      <c r="F86" t="e">
        <f t="shared" si="13"/>
        <v>#N/A</v>
      </c>
      <c r="G86" s="8">
        <f t="shared" si="14"/>
        <v>34061765.927827463</v>
      </c>
      <c r="H86" s="8">
        <f t="shared" si="15"/>
        <v>0</v>
      </c>
    </row>
    <row r="87" spans="1:8" x14ac:dyDescent="0.4">
      <c r="A87">
        <v>79</v>
      </c>
      <c r="B87" s="19">
        <f t="shared" si="10"/>
        <v>0.21999999999999997</v>
      </c>
      <c r="C87" s="20">
        <v>0.78</v>
      </c>
      <c r="D87" s="19">
        <f t="shared" si="11"/>
        <v>0</v>
      </c>
      <c r="E87" s="8" t="e">
        <f t="shared" si="12"/>
        <v>#N/A</v>
      </c>
      <c r="F87" t="e">
        <f t="shared" si="13"/>
        <v>#N/A</v>
      </c>
      <c r="G87" s="8">
        <f t="shared" si="14"/>
        <v>35613161.719334155</v>
      </c>
      <c r="H87" s="8">
        <f t="shared" si="15"/>
        <v>0</v>
      </c>
    </row>
    <row r="88" spans="1:8" x14ac:dyDescent="0.4">
      <c r="A88">
        <v>80</v>
      </c>
      <c r="B88" s="19">
        <f t="shared" si="10"/>
        <v>0.20999999999999996</v>
      </c>
      <c r="C88" s="20">
        <v>0.79</v>
      </c>
      <c r="D88" s="19">
        <f t="shared" si="11"/>
        <v>0</v>
      </c>
      <c r="E88" s="8" t="e">
        <f t="shared" si="12"/>
        <v>#N/A</v>
      </c>
      <c r="F88" t="e">
        <f t="shared" si="13"/>
        <v>#N/A</v>
      </c>
      <c r="G88" s="8">
        <f t="shared" si="14"/>
        <v>37393120.710483357</v>
      </c>
      <c r="H88" s="8">
        <f t="shared" si="15"/>
        <v>0</v>
      </c>
    </row>
    <row r="89" spans="1:8" x14ac:dyDescent="0.4">
      <c r="A89">
        <v>81</v>
      </c>
      <c r="B89" s="19">
        <f t="shared" si="10"/>
        <v>0.19999999999999996</v>
      </c>
      <c r="C89" s="20">
        <v>0.8</v>
      </c>
      <c r="D89" s="19">
        <f t="shared" si="11"/>
        <v>0</v>
      </c>
      <c r="E89" s="8" t="e">
        <f t="shared" si="12"/>
        <v>#N/A</v>
      </c>
      <c r="F89" t="e">
        <f t="shared" si="13"/>
        <v>#N/A</v>
      </c>
      <c r="G89" s="8">
        <f t="shared" si="14"/>
        <v>39432739.796505317</v>
      </c>
      <c r="H89" s="8">
        <f t="shared" si="15"/>
        <v>0</v>
      </c>
    </row>
    <row r="90" spans="1:8" x14ac:dyDescent="0.4">
      <c r="A90">
        <v>82</v>
      </c>
      <c r="B90" s="19">
        <f t="shared" si="10"/>
        <v>0.18999999999999995</v>
      </c>
      <c r="C90" s="20">
        <v>0.81</v>
      </c>
      <c r="D90" s="19">
        <f t="shared" si="11"/>
        <v>0</v>
      </c>
      <c r="E90" s="8" t="e">
        <f t="shared" si="12"/>
        <v>#N/A</v>
      </c>
      <c r="F90" t="e">
        <f t="shared" si="13"/>
        <v>#N/A</v>
      </c>
      <c r="G90" s="8">
        <f t="shared" si="14"/>
        <v>42053662.66950313</v>
      </c>
      <c r="H90" s="8">
        <f t="shared" si="15"/>
        <v>0</v>
      </c>
    </row>
    <row r="91" spans="1:8" x14ac:dyDescent="0.4">
      <c r="A91">
        <v>83</v>
      </c>
      <c r="B91" s="19">
        <f t="shared" si="10"/>
        <v>0.18000000000000005</v>
      </c>
      <c r="C91" s="20">
        <v>0.82</v>
      </c>
      <c r="D91" s="19">
        <f t="shared" si="11"/>
        <v>0</v>
      </c>
      <c r="E91" s="8" t="e">
        <f t="shared" si="12"/>
        <v>#N/A</v>
      </c>
      <c r="F91" t="e">
        <f t="shared" si="13"/>
        <v>#N/A</v>
      </c>
      <c r="G91" s="8">
        <f t="shared" si="14"/>
        <v>44551366.440618172</v>
      </c>
      <c r="H91" s="8">
        <f t="shared" si="15"/>
        <v>0</v>
      </c>
    </row>
    <row r="92" spans="1:8" x14ac:dyDescent="0.4">
      <c r="A92">
        <v>84</v>
      </c>
      <c r="B92" s="19">
        <f t="shared" si="10"/>
        <v>0.17000000000000004</v>
      </c>
      <c r="C92" s="20">
        <v>0.83</v>
      </c>
      <c r="D92" s="19">
        <f t="shared" si="11"/>
        <v>0</v>
      </c>
      <c r="E92" s="8" t="e">
        <f t="shared" si="12"/>
        <v>#N/A</v>
      </c>
      <c r="F92" t="e">
        <f t="shared" si="13"/>
        <v>#N/A</v>
      </c>
      <c r="G92" s="8">
        <f t="shared" si="14"/>
        <v>47296190.865583502</v>
      </c>
      <c r="H92" s="8">
        <f t="shared" si="15"/>
        <v>0</v>
      </c>
    </row>
    <row r="93" spans="1:8" x14ac:dyDescent="0.4">
      <c r="A93">
        <v>85</v>
      </c>
      <c r="B93" s="19">
        <f t="shared" si="10"/>
        <v>0.16000000000000003</v>
      </c>
      <c r="C93" s="20">
        <v>0.84</v>
      </c>
      <c r="D93" s="19">
        <f t="shared" si="11"/>
        <v>0</v>
      </c>
      <c r="E93" s="8" t="e">
        <f t="shared" si="12"/>
        <v>#N/A</v>
      </c>
      <c r="F93" t="e">
        <f t="shared" si="13"/>
        <v>#N/A</v>
      </c>
      <c r="G93" s="8">
        <f t="shared" si="14"/>
        <v>50074495.016187623</v>
      </c>
      <c r="H93" s="8">
        <f t="shared" si="15"/>
        <v>0</v>
      </c>
    </row>
    <row r="94" spans="1:8" x14ac:dyDescent="0.4">
      <c r="A94">
        <v>86</v>
      </c>
      <c r="B94" s="19">
        <f t="shared" si="10"/>
        <v>0.15000000000000002</v>
      </c>
      <c r="C94" s="20">
        <v>0.85</v>
      </c>
      <c r="D94" s="19">
        <f t="shared" si="11"/>
        <v>0</v>
      </c>
      <c r="E94" s="8" t="e">
        <f t="shared" si="12"/>
        <v>#N/A</v>
      </c>
      <c r="F94" t="e">
        <f t="shared" si="13"/>
        <v>#N/A</v>
      </c>
      <c r="G94" s="8">
        <f t="shared" si="14"/>
        <v>53534425.261397958</v>
      </c>
      <c r="H94" s="8">
        <f t="shared" si="15"/>
        <v>0</v>
      </c>
    </row>
    <row r="95" spans="1:8" x14ac:dyDescent="0.4">
      <c r="A95">
        <v>87</v>
      </c>
      <c r="B95" s="19">
        <f t="shared" si="10"/>
        <v>0.14000000000000001</v>
      </c>
      <c r="C95" s="20">
        <v>0.86</v>
      </c>
      <c r="D95" s="19">
        <f t="shared" si="11"/>
        <v>0</v>
      </c>
      <c r="E95" s="8" t="e">
        <f t="shared" si="12"/>
        <v>#N/A</v>
      </c>
      <c r="F95" t="e">
        <f t="shared" si="13"/>
        <v>#N/A</v>
      </c>
      <c r="G95" s="8">
        <f t="shared" si="14"/>
        <v>57017695.994078189</v>
      </c>
      <c r="H95" s="8">
        <f t="shared" si="15"/>
        <v>0</v>
      </c>
    </row>
    <row r="96" spans="1:8" x14ac:dyDescent="0.4">
      <c r="A96">
        <v>88</v>
      </c>
      <c r="B96" s="19">
        <f t="shared" si="10"/>
        <v>0.13</v>
      </c>
      <c r="C96" s="20">
        <v>0.87</v>
      </c>
      <c r="D96" s="19">
        <f t="shared" si="11"/>
        <v>0</v>
      </c>
      <c r="E96" s="8" t="e">
        <f t="shared" si="12"/>
        <v>#N/A</v>
      </c>
      <c r="F96" t="e">
        <f t="shared" si="13"/>
        <v>#N/A</v>
      </c>
      <c r="G96" s="8">
        <f t="shared" si="14"/>
        <v>61332138.410290606</v>
      </c>
      <c r="H96" s="8">
        <f t="shared" si="15"/>
        <v>0</v>
      </c>
    </row>
    <row r="97" spans="1:8" x14ac:dyDescent="0.4">
      <c r="A97">
        <v>89</v>
      </c>
      <c r="B97" s="19">
        <f t="shared" si="10"/>
        <v>0.12</v>
      </c>
      <c r="C97" s="20">
        <v>0.88</v>
      </c>
      <c r="D97" s="19">
        <f t="shared" si="11"/>
        <v>0</v>
      </c>
      <c r="E97" s="8" t="e">
        <f t="shared" si="12"/>
        <v>#N/A</v>
      </c>
      <c r="F97" t="e">
        <f t="shared" si="13"/>
        <v>#N/A</v>
      </c>
      <c r="G97" s="8">
        <f t="shared" si="14"/>
        <v>66497174.2155196</v>
      </c>
      <c r="H97" s="8">
        <f t="shared" si="15"/>
        <v>0</v>
      </c>
    </row>
    <row r="98" spans="1:8" x14ac:dyDescent="0.4">
      <c r="A98">
        <v>90</v>
      </c>
      <c r="B98" s="19">
        <f t="shared" si="10"/>
        <v>0.10999999999999999</v>
      </c>
      <c r="C98" s="20">
        <v>0.89</v>
      </c>
      <c r="D98" s="19">
        <f t="shared" si="11"/>
        <v>0</v>
      </c>
      <c r="E98" s="8" t="e">
        <f t="shared" si="12"/>
        <v>#N/A</v>
      </c>
      <c r="F98" t="e">
        <f t="shared" si="13"/>
        <v>#N/A</v>
      </c>
      <c r="G98" s="8">
        <f t="shared" si="14"/>
        <v>72188824.96105428</v>
      </c>
      <c r="H98" s="8">
        <f t="shared" si="15"/>
        <v>5879559.5176839586</v>
      </c>
    </row>
    <row r="99" spans="1:8" x14ac:dyDescent="0.4">
      <c r="A99">
        <v>91</v>
      </c>
      <c r="B99" s="19">
        <f t="shared" si="10"/>
        <v>9.9999999999999978E-2</v>
      </c>
      <c r="C99" s="20">
        <v>0.9</v>
      </c>
      <c r="D99" s="19">
        <f t="shared" si="11"/>
        <v>0</v>
      </c>
      <c r="E99" s="8" t="e">
        <f t="shared" si="12"/>
        <v>#N/A</v>
      </c>
      <c r="F99" t="e">
        <f t="shared" si="13"/>
        <v>#N/A</v>
      </c>
      <c r="G99" s="8">
        <f t="shared" si="14"/>
        <v>78839426.981075048</v>
      </c>
      <c r="H99" s="8">
        <f t="shared" si="15"/>
        <v>6212055.2457949165</v>
      </c>
    </row>
    <row r="100" spans="1:8" x14ac:dyDescent="0.4">
      <c r="A100">
        <v>92</v>
      </c>
      <c r="B100" s="19">
        <f t="shared" si="10"/>
        <v>8.9999999999999969E-2</v>
      </c>
      <c r="C100" s="20">
        <v>0.91</v>
      </c>
      <c r="D100" s="19">
        <f t="shared" si="11"/>
        <v>0</v>
      </c>
      <c r="E100" s="8" t="e">
        <f t="shared" si="12"/>
        <v>#N/A</v>
      </c>
      <c r="F100" t="e">
        <f t="shared" si="13"/>
        <v>#N/A</v>
      </c>
      <c r="G100" s="8">
        <f t="shared" si="14"/>
        <v>87481704.776065394</v>
      </c>
      <c r="H100" s="8">
        <f t="shared" si="15"/>
        <v>6720902.8707626909</v>
      </c>
    </row>
    <row r="101" spans="1:8" x14ac:dyDescent="0.4">
      <c r="A101">
        <v>93</v>
      </c>
      <c r="B101" s="19">
        <f t="shared" si="10"/>
        <v>7.999999999999996E-2</v>
      </c>
      <c r="C101" s="20">
        <v>0.92</v>
      </c>
      <c r="D101" s="19">
        <f t="shared" si="11"/>
        <v>0</v>
      </c>
      <c r="E101" s="8" t="e">
        <f t="shared" si="12"/>
        <v>#N/A</v>
      </c>
      <c r="F101" t="e">
        <f t="shared" si="13"/>
        <v>#N/A</v>
      </c>
      <c r="G101" s="8">
        <f t="shared" si="14"/>
        <v>98484640.659872398</v>
      </c>
      <c r="H101" s="8">
        <f t="shared" si="15"/>
        <v>7241779.8342427984</v>
      </c>
    </row>
    <row r="102" spans="1:8" x14ac:dyDescent="0.4">
      <c r="A102">
        <v>94</v>
      </c>
      <c r="B102" s="19">
        <f t="shared" si="10"/>
        <v>6.9999999999999951E-2</v>
      </c>
      <c r="C102" s="20">
        <v>0.93</v>
      </c>
      <c r="D102" s="19">
        <f t="shared" si="11"/>
        <v>0</v>
      </c>
      <c r="E102" s="8" t="e">
        <f t="shared" si="12"/>
        <v>#N/A</v>
      </c>
      <c r="F102" t="e">
        <f t="shared" si="13"/>
        <v>#N/A</v>
      </c>
      <c r="G102" s="8">
        <f t="shared" si="14"/>
        <v>113296883.97388101</v>
      </c>
      <c r="H102" s="8">
        <f t="shared" si="15"/>
        <v>8103655.4568113899</v>
      </c>
    </row>
    <row r="103" spans="1:8" x14ac:dyDescent="0.4">
      <c r="A103">
        <v>95</v>
      </c>
      <c r="B103" s="19">
        <f t="shared" si="10"/>
        <v>6.0000000000000053E-2</v>
      </c>
      <c r="C103" s="20">
        <v>0.94</v>
      </c>
      <c r="D103" s="19">
        <f t="shared" si="11"/>
        <v>0</v>
      </c>
      <c r="E103" s="8" t="e">
        <f t="shared" si="12"/>
        <v>#N/A</v>
      </c>
      <c r="F103" t="e">
        <f t="shared" si="13"/>
        <v>#N/A</v>
      </c>
      <c r="G103" s="8">
        <f t="shared" si="14"/>
        <v>133868289.47768229</v>
      </c>
      <c r="H103" s="8">
        <f t="shared" si="15"/>
        <v>9457448.2259435803</v>
      </c>
    </row>
    <row r="104" spans="1:8" x14ac:dyDescent="0.4">
      <c r="A104">
        <v>96</v>
      </c>
      <c r="B104" s="19">
        <f t="shared" si="10"/>
        <v>5.0000000000000044E-2</v>
      </c>
      <c r="C104" s="20">
        <v>0.95</v>
      </c>
      <c r="D104" s="19">
        <f t="shared" si="11"/>
        <v>0</v>
      </c>
      <c r="E104" s="8" t="e">
        <f t="shared" si="12"/>
        <v>#N/A</v>
      </c>
      <c r="F104" t="e">
        <f t="shared" si="13"/>
        <v>#N/A</v>
      </c>
      <c r="G104" s="8">
        <f t="shared" si="14"/>
        <v>161309603.90504211</v>
      </c>
      <c r="H104" s="8">
        <f t="shared" si="15"/>
        <v>11543364.631764058</v>
      </c>
    </row>
    <row r="105" spans="1:8" x14ac:dyDescent="0.4">
      <c r="A105">
        <v>97</v>
      </c>
      <c r="B105" s="19">
        <f t="shared" si="10"/>
        <v>4.0000000000000036E-2</v>
      </c>
      <c r="C105" s="20">
        <v>0.96</v>
      </c>
      <c r="D105" s="19">
        <f t="shared" si="11"/>
        <v>0</v>
      </c>
      <c r="E105" s="8" t="e">
        <f t="shared" si="12"/>
        <v>#N/A</v>
      </c>
      <c r="F105" t="e">
        <f t="shared" si="13"/>
        <v>#N/A</v>
      </c>
      <c r="G105" s="8">
        <f t="shared" si="14"/>
        <v>195599013.0296286</v>
      </c>
      <c r="H105" s="8">
        <f t="shared" si="15"/>
        <v>15089795.385117251</v>
      </c>
    </row>
    <row r="106" spans="1:8" x14ac:dyDescent="0.4">
      <c r="A106">
        <v>98</v>
      </c>
      <c r="B106" s="19">
        <f t="shared" si="10"/>
        <v>3.0000000000000027E-2</v>
      </c>
      <c r="C106" s="20">
        <v>0.97</v>
      </c>
      <c r="D106" s="19">
        <f t="shared" si="11"/>
        <v>0</v>
      </c>
      <c r="E106" s="8" t="e">
        <f t="shared" si="12"/>
        <v>#N/A</v>
      </c>
      <c r="F106" s="8" t="e">
        <f t="shared" si="13"/>
        <v>#N/A</v>
      </c>
      <c r="G106" s="8">
        <f t="shared" si="14"/>
        <v>262990055.80839172</v>
      </c>
      <c r="H106" s="8">
        <f t="shared" si="15"/>
        <v>19918725.752660938</v>
      </c>
    </row>
    <row r="107" spans="1:8" x14ac:dyDescent="0.4">
      <c r="A107">
        <v>99</v>
      </c>
      <c r="B107" s="19">
        <f t="shared" si="10"/>
        <v>2.0000000000000018E-2</v>
      </c>
      <c r="C107" s="20">
        <v>0.98</v>
      </c>
      <c r="D107" s="19">
        <f t="shared" si="11"/>
        <v>0</v>
      </c>
      <c r="E107" s="8" t="e">
        <f t="shared" si="12"/>
        <v>#N/A</v>
      </c>
      <c r="F107" s="8" t="e">
        <f t="shared" si="13"/>
        <v>#N/A</v>
      </c>
      <c r="G107" s="8">
        <f t="shared" si="14"/>
        <v>392477777.09599251</v>
      </c>
      <c r="H107" s="8">
        <f t="shared" si="15"/>
        <v>30897265.332705487</v>
      </c>
    </row>
    <row r="108" spans="1:8" x14ac:dyDescent="0.4">
      <c r="A108">
        <v>100</v>
      </c>
      <c r="B108" s="19">
        <f t="shared" si="10"/>
        <v>1.0000000000000009E-2</v>
      </c>
      <c r="C108" s="20">
        <v>0.99</v>
      </c>
      <c r="D108" s="19">
        <f t="shared" si="11"/>
        <v>0</v>
      </c>
      <c r="E108" s="8" t="e">
        <f t="shared" si="12"/>
        <v>#N/A</v>
      </c>
      <c r="F108" s="8" t="e">
        <f t="shared" si="13"/>
        <v>#N/A</v>
      </c>
      <c r="G108" s="8">
        <f t="shared" si="14"/>
        <v>762594835.11219704</v>
      </c>
      <c r="H108" s="8">
        <f t="shared" si="15"/>
        <v>67426240.693001539</v>
      </c>
    </row>
    <row r="109" spans="1:8" x14ac:dyDescent="0.4">
      <c r="A109">
        <v>101</v>
      </c>
      <c r="B109" s="19">
        <f t="shared" si="10"/>
        <v>1.0000000000000009E-3</v>
      </c>
      <c r="C109" s="21">
        <v>0.999</v>
      </c>
      <c r="D109" s="19">
        <f t="shared" si="11"/>
        <v>0</v>
      </c>
      <c r="E109" s="8" t="e">
        <f t="shared" si="12"/>
        <v>#N/A</v>
      </c>
      <c r="F109" s="8" t="e">
        <f t="shared" si="13"/>
        <v>#N/A</v>
      </c>
      <c r="G109" s="8">
        <f t="shared" si="14"/>
        <v>10918142696.9139</v>
      </c>
      <c r="H109" s="8">
        <f t="shared" si="15"/>
        <v>567808403.58364308</v>
      </c>
    </row>
  </sheetData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C6C45-9EB2-4AF8-835B-F89119637BD6}">
  <dimension ref="C3:M10"/>
  <sheetViews>
    <sheetView workbookViewId="0">
      <selection activeCell="B35" sqref="B35"/>
    </sheetView>
  </sheetViews>
  <sheetFormatPr defaultRowHeight="14.6" x14ac:dyDescent="0.4"/>
  <cols>
    <col min="4" max="4" width="13.3046875" bestFit="1" customWidth="1"/>
    <col min="5" max="13" width="13.15234375" customWidth="1"/>
  </cols>
  <sheetData>
    <row r="3" spans="3:13" x14ac:dyDescent="0.4">
      <c r="C3" t="s">
        <v>140</v>
      </c>
      <c r="D3">
        <v>1</v>
      </c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</row>
    <row r="4" spans="3:13" x14ac:dyDescent="0.4">
      <c r="C4" t="s">
        <v>141</v>
      </c>
      <c r="D4" s="26">
        <f>Dashboard!P9</f>
        <v>0.05</v>
      </c>
      <c r="E4" s="26">
        <f>D4</f>
        <v>0.05</v>
      </c>
      <c r="F4" s="26">
        <f t="shared" ref="F4:M4" si="0">E4</f>
        <v>0.05</v>
      </c>
      <c r="G4" s="26">
        <f t="shared" si="0"/>
        <v>0.05</v>
      </c>
      <c r="H4" s="26">
        <f t="shared" si="0"/>
        <v>0.05</v>
      </c>
      <c r="I4" s="26">
        <f t="shared" si="0"/>
        <v>0.05</v>
      </c>
      <c r="J4" s="26">
        <f t="shared" si="0"/>
        <v>0.05</v>
      </c>
      <c r="K4" s="26">
        <f t="shared" si="0"/>
        <v>0.05</v>
      </c>
      <c r="L4" s="26">
        <f t="shared" si="0"/>
        <v>0.05</v>
      </c>
      <c r="M4" s="26">
        <f t="shared" si="0"/>
        <v>0.05</v>
      </c>
    </row>
    <row r="5" spans="3:13" x14ac:dyDescent="0.4">
      <c r="C5" t="s">
        <v>142</v>
      </c>
      <c r="D5" s="26">
        <f>Dashboard!P10</f>
        <v>0</v>
      </c>
      <c r="E5" s="26">
        <f t="shared" ref="E5:M6" si="1">D5</f>
        <v>0</v>
      </c>
      <c r="F5" s="26">
        <f t="shared" si="1"/>
        <v>0</v>
      </c>
      <c r="G5" s="26">
        <f t="shared" si="1"/>
        <v>0</v>
      </c>
      <c r="H5" s="26">
        <f t="shared" si="1"/>
        <v>0</v>
      </c>
      <c r="I5" s="26">
        <f t="shared" si="1"/>
        <v>0</v>
      </c>
      <c r="J5" s="26">
        <f t="shared" si="1"/>
        <v>0</v>
      </c>
      <c r="K5" s="26">
        <f t="shared" si="1"/>
        <v>0</v>
      </c>
      <c r="L5" s="26">
        <f t="shared" si="1"/>
        <v>0</v>
      </c>
      <c r="M5" s="26">
        <f t="shared" si="1"/>
        <v>0</v>
      </c>
    </row>
    <row r="6" spans="3:13" x14ac:dyDescent="0.4">
      <c r="C6" t="s">
        <v>19</v>
      </c>
      <c r="D6" s="26">
        <f>Dashboard!P11</f>
        <v>-0.02</v>
      </c>
      <c r="E6" s="26">
        <f t="shared" si="1"/>
        <v>-0.02</v>
      </c>
      <c r="F6" s="26">
        <f t="shared" si="1"/>
        <v>-0.02</v>
      </c>
      <c r="G6" s="26">
        <f t="shared" si="1"/>
        <v>-0.02</v>
      </c>
      <c r="H6" s="26">
        <f t="shared" si="1"/>
        <v>-0.02</v>
      </c>
      <c r="I6" s="26">
        <f t="shared" si="1"/>
        <v>-0.02</v>
      </c>
      <c r="J6" s="26">
        <f t="shared" si="1"/>
        <v>-0.02</v>
      </c>
      <c r="K6" s="26">
        <f t="shared" si="1"/>
        <v>-0.02</v>
      </c>
      <c r="L6" s="26">
        <f t="shared" si="1"/>
        <v>-0.02</v>
      </c>
      <c r="M6" s="26">
        <f t="shared" si="1"/>
        <v>-0.02</v>
      </c>
    </row>
    <row r="7" spans="3:13" x14ac:dyDescent="0.4">
      <c r="C7" t="s">
        <v>0</v>
      </c>
      <c r="D7">
        <v>8001</v>
      </c>
      <c r="E7">
        <v>8002</v>
      </c>
      <c r="F7">
        <v>8003</v>
      </c>
      <c r="G7">
        <v>8004</v>
      </c>
      <c r="H7">
        <v>8005</v>
      </c>
      <c r="I7">
        <v>8006</v>
      </c>
      <c r="J7">
        <v>8007</v>
      </c>
      <c r="K7">
        <v>8008</v>
      </c>
      <c r="L7">
        <v>8009</v>
      </c>
      <c r="M7">
        <v>8010</v>
      </c>
    </row>
    <row r="8" spans="3:13" x14ac:dyDescent="0.4">
      <c r="C8" t="s">
        <v>6</v>
      </c>
      <c r="D8">
        <f t="shared" ref="D8:M8" si="2">( MOD(( MOD( MOD( 999999999999989, MOD( PM_Index*2499997 + (D7)*1800451 + (1)*2000371 + (0)*1796777 + (0)*2299603, 7450589 ) * 4658 + 7450581 ) * 383, 99991 ) * 7440893 + MOD( MOD( 999999999999989, MOD( PM_Index*2246527 + (D7)*2399993 + (1)*2100869 + (0)*1918303 + (0)*1624729, 7450987 ) * 7580 + 7560584 ) * 17669, 7440893 )) * 1343, 4294967296 ) + 0.5 ) / 4294967296</f>
        <v>0.43925616831984371</v>
      </c>
      <c r="E8">
        <f t="shared" si="2"/>
        <v>0.93189625174272805</v>
      </c>
      <c r="F8">
        <f t="shared" si="2"/>
        <v>0.42104037397075444</v>
      </c>
      <c r="G8">
        <f t="shared" si="2"/>
        <v>0.99751877610106021</v>
      </c>
      <c r="H8">
        <f t="shared" si="2"/>
        <v>0.32462604099418968</v>
      </c>
      <c r="I8">
        <f t="shared" si="2"/>
        <v>0.25426080462057143</v>
      </c>
      <c r="J8">
        <f t="shared" si="2"/>
        <v>0.3352119968039915</v>
      </c>
      <c r="K8">
        <f t="shared" si="2"/>
        <v>0.89163188345264643</v>
      </c>
      <c r="L8">
        <f t="shared" si="2"/>
        <v>0.91468065057415515</v>
      </c>
      <c r="M8">
        <f t="shared" si="2"/>
        <v>0.63132537889759988</v>
      </c>
    </row>
    <row r="9" spans="3:13" x14ac:dyDescent="0.4">
      <c r="C9" t="s">
        <v>143</v>
      </c>
      <c r="D9" s="47">
        <f>IF( D6 &gt; D5, NA(), IF( D5 &gt; D4, NA(), IF( D6 = D4, D5, IF( D8 &lt; (( D5 - D6 ) / ( D4 - D6 )), D6 + SQRT( D8 * ( D5 - D6 ) * ( D4 - D6 )), D4 - SQRT(( 1 - D8 ) * ( D4 - D6 ) * ( D4 - D5 ))))))</f>
        <v>5.6987199859806839E-3</v>
      </c>
      <c r="E9" s="47">
        <f t="shared" ref="E9:M9" si="3">IF( E6 &gt; E5, NA(), IF( E5 &gt; E4, NA(), IF( E6 = E4, E5, IF( E8 &lt; (( E5 - E6 ) / ( E4 - E6 )), E6 + SQRT( E8 * ( E5 - E6 ) * ( E4 - E6 )), E4 - SQRT(( 1 - E8 ) * ( E4 - E6 ) * ( E4 - E5 ))))))</f>
        <v>3.4560987113793455E-2</v>
      </c>
      <c r="F9" s="47">
        <f t="shared" si="3"/>
        <v>4.9849059636397144E-3</v>
      </c>
      <c r="G9" s="47">
        <f t="shared" si="3"/>
        <v>4.7053089134994196E-2</v>
      </c>
      <c r="H9" s="47">
        <f t="shared" si="3"/>
        <v>1.3809825631951253E-3</v>
      </c>
      <c r="I9" s="47">
        <f t="shared" si="3"/>
        <v>-1.132961905248614E-3</v>
      </c>
      <c r="J9" s="47">
        <f t="shared" si="3"/>
        <v>1.7635199129742707E-3</v>
      </c>
      <c r="K9" s="47">
        <f t="shared" si="3"/>
        <v>3.0524671814941413E-2</v>
      </c>
      <c r="L9" s="47">
        <f t="shared" si="3"/>
        <v>3.2719440894737897E-2</v>
      </c>
      <c r="M9" s="47">
        <f t="shared" si="3"/>
        <v>1.4078402403868498E-2</v>
      </c>
    </row>
    <row r="10" spans="3:13" x14ac:dyDescent="0.4">
      <c r="D10" s="8">
        <f>D9*Dashboard!$P$8*1000000</f>
        <v>1139743.9971961367</v>
      </c>
      <c r="E10" s="8">
        <f>E9*Dashboard!$P$8*1000000</f>
        <v>6912197.422758691</v>
      </c>
      <c r="F10" s="8">
        <f>F9*Dashboard!$P$8*1000000</f>
        <v>996981.19272794283</v>
      </c>
      <c r="G10" s="8">
        <f>G9*Dashboard!$P$8*1000000</f>
        <v>9410617.8269988392</v>
      </c>
      <c r="H10" s="8">
        <f>H9*Dashboard!$P$8*1000000</f>
        <v>276196.51263902505</v>
      </c>
      <c r="I10" s="8">
        <f>I9*Dashboard!$P$8*1000000</f>
        <v>-226592.38104972278</v>
      </c>
      <c r="J10" s="8">
        <f>J9*Dashboard!$P$8*1000000</f>
        <v>352703.98259485414</v>
      </c>
      <c r="K10" s="8">
        <f>K9*Dashboard!$P$8*1000000</f>
        <v>6104934.362988282</v>
      </c>
      <c r="L10" s="8">
        <f>L9*Dashboard!$P$8*1000000</f>
        <v>6543888.1789475791</v>
      </c>
      <c r="M10" s="8">
        <f>M9*Dashboard!$P$8*1000000</f>
        <v>2815680.4807736995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autoFill="0" autoPict="0">
                <anchor moveWithCells="1">
                  <from>
                    <xdr:col>0</xdr:col>
                    <xdr:colOff>435429</xdr:colOff>
                    <xdr:row>0</xdr:row>
                    <xdr:rowOff>0</xdr:rowOff>
                  </from>
                  <to>
                    <xdr:col>2</xdr:col>
                    <xdr:colOff>16329</xdr:colOff>
                    <xdr:row>1</xdr:row>
                    <xdr:rowOff>16329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Drop Down 2">
              <controlPr defaultSize="0" autoFill="0" autoPict="0">
                <anchor moveWithCells="1">
                  <from>
                    <xdr:col>0</xdr:col>
                    <xdr:colOff>435429</xdr:colOff>
                    <xdr:row>1</xdr:row>
                    <xdr:rowOff>10886</xdr:rowOff>
                  </from>
                  <to>
                    <xdr:col>2</xdr:col>
                    <xdr:colOff>16329</xdr:colOff>
                    <xdr:row>2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Spinner 3">
              <controlPr defaultSize="0" autoPict="0">
                <anchor moveWithCells="1" sizeWithCells="1">
                  <from>
                    <xdr:col>2</xdr:col>
                    <xdr:colOff>16329</xdr:colOff>
                    <xdr:row>0</xdr:row>
                    <xdr:rowOff>0</xdr:rowOff>
                  </from>
                  <to>
                    <xdr:col>2</xdr:col>
                    <xdr:colOff>228600</xdr:colOff>
                    <xdr:row>2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2ADFE-39C7-4C6F-87A4-9A0C18FE31A5}">
  <dimension ref="B1:B25"/>
  <sheetViews>
    <sheetView workbookViewId="0">
      <selection activeCell="B35" sqref="B35"/>
    </sheetView>
  </sheetViews>
  <sheetFormatPr defaultRowHeight="14.6" x14ac:dyDescent="0.4"/>
  <sheetData>
    <row r="1" spans="2:2" x14ac:dyDescent="0.4">
      <c r="B1">
        <v>1.1101874475528421E-3</v>
      </c>
    </row>
    <row r="2" spans="2:2" x14ac:dyDescent="0.4">
      <c r="B2">
        <v>2.6568208041093024E-3</v>
      </c>
    </row>
    <row r="3" spans="2:2" x14ac:dyDescent="0.4">
      <c r="B3">
        <v>5.3817167208571265E-3</v>
      </c>
    </row>
    <row r="4" spans="2:2" x14ac:dyDescent="0.4">
      <c r="B4">
        <v>1.0761515216349146E-2</v>
      </c>
    </row>
    <row r="5" spans="2:2" x14ac:dyDescent="0.4">
      <c r="B5">
        <v>2.1794076748520491E-2</v>
      </c>
    </row>
    <row r="6" spans="2:2" x14ac:dyDescent="0.4">
      <c r="B6">
        <v>4.0497434813331915E-2</v>
      </c>
    </row>
    <row r="7" spans="2:2" x14ac:dyDescent="0.4">
      <c r="B7">
        <v>6.7021774114378346E-2</v>
      </c>
    </row>
    <row r="8" spans="2:2" x14ac:dyDescent="0.4">
      <c r="B8">
        <v>9.6333838792736479E-2</v>
      </c>
    </row>
    <row r="9" spans="2:2" x14ac:dyDescent="0.4">
      <c r="B9">
        <v>0.12120562591348348</v>
      </c>
    </row>
    <row r="10" spans="2:2" x14ac:dyDescent="0.4">
      <c r="B10">
        <v>0.1375586211725783</v>
      </c>
    </row>
    <row r="11" spans="2:2" x14ac:dyDescent="0.4">
      <c r="B11">
        <v>0.14500590306655242</v>
      </c>
    </row>
    <row r="12" spans="2:2" x14ac:dyDescent="0.4">
      <c r="B12">
        <v>0.14465483353068609</v>
      </c>
    </row>
    <row r="13" spans="2:2" x14ac:dyDescent="0.4">
      <c r="B13">
        <v>0.13771175499123672</v>
      </c>
    </row>
    <row r="14" spans="2:2" x14ac:dyDescent="0.4">
      <c r="B14">
        <v>0.12513340990496183</v>
      </c>
    </row>
    <row r="15" spans="2:2" x14ac:dyDescent="0.4">
      <c r="B15">
        <v>0.10788109817420809</v>
      </c>
    </row>
    <row r="16" spans="2:2" x14ac:dyDescent="0.4">
      <c r="B16">
        <v>8.7346654061439183E-2</v>
      </c>
    </row>
    <row r="17" spans="2:2" x14ac:dyDescent="0.4">
      <c r="B17">
        <v>6.569682770183112E-2</v>
      </c>
    </row>
    <row r="18" spans="2:2" x14ac:dyDescent="0.4">
      <c r="B18">
        <v>4.5639477796324109E-2</v>
      </c>
    </row>
    <row r="19" spans="2:2" x14ac:dyDescent="0.4">
      <c r="B19">
        <v>2.9420408878632655E-2</v>
      </c>
    </row>
    <row r="20" spans="2:2" x14ac:dyDescent="0.4">
      <c r="B20">
        <v>1.7802022810361043E-2</v>
      </c>
    </row>
    <row r="21" spans="2:2" x14ac:dyDescent="0.4">
      <c r="B21">
        <v>1.0554100060094173E-2</v>
      </c>
    </row>
    <row r="22" spans="2:2" x14ac:dyDescent="0.4">
      <c r="B22">
        <v>5.7455059295361665E-3</v>
      </c>
    </row>
    <row r="23" spans="2:2" x14ac:dyDescent="0.4">
      <c r="B23">
        <v>3.2262536402536046E-3</v>
      </c>
    </row>
    <row r="24" spans="2:2" x14ac:dyDescent="0.4">
      <c r="B24">
        <v>1.9045741635611377E-3</v>
      </c>
    </row>
    <row r="25" spans="2:2" x14ac:dyDescent="0.4">
      <c r="B25">
        <v>8.9777223121160609E-4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9C5D5-D1CB-4D56-9DFA-5A91A4BD435B}">
  <dimension ref="A1:B11"/>
  <sheetViews>
    <sheetView workbookViewId="0">
      <selection activeCell="B35" sqref="B35"/>
    </sheetView>
  </sheetViews>
  <sheetFormatPr defaultRowHeight="14.6" x14ac:dyDescent="0.4"/>
  <sheetData>
    <row r="1" spans="1:2" x14ac:dyDescent="0.4">
      <c r="A1" t="str" cm="1">
        <f t="array" ref="A1">INDEX( PM_ExtendedMeta,  B11 )</f>
        <v>Trial</v>
      </c>
    </row>
    <row r="2" spans="1:2" x14ac:dyDescent="0.4">
      <c r="A2">
        <v>2</v>
      </c>
    </row>
    <row r="3" spans="1:2" x14ac:dyDescent="0.4">
      <c r="A3" t="s">
        <v>178</v>
      </c>
    </row>
    <row r="4" spans="1:2" x14ac:dyDescent="0.4">
      <c r="A4" t="s">
        <v>163</v>
      </c>
    </row>
    <row r="10" spans="1:2" x14ac:dyDescent="0.4">
      <c r="A10" t="s">
        <v>4</v>
      </c>
      <c r="B10" t="s">
        <v>5</v>
      </c>
    </row>
    <row r="11" spans="1:2" x14ac:dyDescent="0.4">
      <c r="A11" t="str">
        <f t="array" ref="A11">PM_Meta</f>
        <v>Average</v>
      </c>
      <c r="B11">
        <v>1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D6F714-B933-4041-A733-93C8ED1689E1}">
          <x14:formula1>
            <xm:f>PMTable!$L$1:$M$1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5EBAE-7DAC-4A23-A32B-313B631F8DB1}">
  <dimension ref="A1:X10003"/>
  <sheetViews>
    <sheetView workbookViewId="0">
      <selection activeCell="B35" sqref="B35"/>
    </sheetView>
  </sheetViews>
  <sheetFormatPr defaultRowHeight="14.6" x14ac:dyDescent="0.4"/>
  <sheetData>
    <row r="1" spans="1:24" ht="70" customHeight="1" x14ac:dyDescent="0.4">
      <c r="A1" s="1">
        <f>Dashboard!$C$19</f>
        <v>1</v>
      </c>
      <c r="B1" t="s">
        <v>1</v>
      </c>
      <c r="J1">
        <f>MATCH( PMControls!$A$1, PMTable!$L$1:$M$1, 0 )</f>
        <v>1</v>
      </c>
      <c r="K1">
        <f>IF( PM_MD&gt;1, PM_Trials+PM_MD-1, PMControls!$A$2 )</f>
        <v>2</v>
      </c>
      <c r="L1" t="s">
        <v>4</v>
      </c>
      <c r="M1" t="s">
        <v>165</v>
      </c>
    </row>
    <row r="2" spans="1:24" x14ac:dyDescent="0.4">
      <c r="B2" t="s">
        <v>2</v>
      </c>
      <c r="C2" t="s">
        <v>45</v>
      </c>
      <c r="D2" t="s">
        <v>46</v>
      </c>
      <c r="E2" t="s">
        <v>47</v>
      </c>
      <c r="F2" t="s">
        <v>48</v>
      </c>
      <c r="G2" t="s">
        <v>49</v>
      </c>
      <c r="H2" t="s">
        <v>50</v>
      </c>
      <c r="I2" t="s">
        <v>51</v>
      </c>
      <c r="J2" t="s">
        <v>52</v>
      </c>
      <c r="K2" t="s">
        <v>53</v>
      </c>
      <c r="L2" t="s">
        <v>54</v>
      </c>
      <c r="M2" t="s">
        <v>55</v>
      </c>
      <c r="N2" t="s">
        <v>109</v>
      </c>
      <c r="O2" t="s">
        <v>110</v>
      </c>
      <c r="P2" t="s">
        <v>111</v>
      </c>
      <c r="Q2" t="s">
        <v>112</v>
      </c>
      <c r="R2" t="s">
        <v>113</v>
      </c>
      <c r="S2" t="s">
        <v>114</v>
      </c>
      <c r="T2" t="s">
        <v>115</v>
      </c>
      <c r="U2" t="s">
        <v>116</v>
      </c>
      <c r="V2" t="s">
        <v>117</v>
      </c>
      <c r="W2" t="s">
        <v>118</v>
      </c>
      <c r="X2" t="s">
        <v>121</v>
      </c>
    </row>
    <row r="3" spans="1:24" x14ac:dyDescent="0.4">
      <c r="A3" t="str">
        <f t="array" ref="A3">PMData1!$D$6</f>
        <v>Average</v>
      </c>
      <c r="B3" s="10" t="s">
        <v>3</v>
      </c>
      <c r="C3" s="11">
        <v>0</v>
      </c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f>Impacts!$C$28</f>
        <v>21139743.997196138</v>
      </c>
      <c r="O3" s="11">
        <f>Impacts!$D$28</f>
        <v>28051941.419954829</v>
      </c>
      <c r="P3" s="11">
        <f>Impacts!$E$28</f>
        <v>29048922.612682771</v>
      </c>
      <c r="Q3" s="11">
        <f>Impacts!$F$28</f>
        <v>38459540.439681612</v>
      </c>
      <c r="R3" s="11">
        <f>Impacts!$G$28</f>
        <v>38735736.952320635</v>
      </c>
      <c r="S3" s="11">
        <f>Impacts!$H$28</f>
        <v>38509144.571270913</v>
      </c>
      <c r="T3" s="11">
        <f>Impacts!$I$28</f>
        <v>38861848.553865768</v>
      </c>
      <c r="U3" s="11">
        <f>Impacts!$J$28</f>
        <v>44966782.916854054</v>
      </c>
      <c r="V3" s="11">
        <f>Impacts!$K$28</f>
        <v>51510671.095801637</v>
      </c>
      <c r="W3" s="12">
        <f>Impacts!$L$28</f>
        <v>54326351.576575339</v>
      </c>
      <c r="X3" s="12">
        <f>Impacts!$L$31</f>
        <v>34326351.576575331</v>
      </c>
    </row>
    <row r="4" spans="1:24" x14ac:dyDescent="0.4">
      <c r="A4">
        <v>10001</v>
      </c>
      <c r="B4" s="13">
        <v>1</v>
      </c>
      <c r="C4">
        <f t="dataTable" ref="C4:X10003" dt2D="0" dtr="0" r1="A1"/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21139743.997196138</v>
      </c>
      <c r="O4">
        <v>28051941.419954829</v>
      </c>
      <c r="P4">
        <v>29048922.612682771</v>
      </c>
      <c r="Q4">
        <v>38459540.439681612</v>
      </c>
      <c r="R4">
        <v>38735736.952320635</v>
      </c>
      <c r="S4">
        <v>38509144.571270913</v>
      </c>
      <c r="T4">
        <v>38861848.553865768</v>
      </c>
      <c r="U4">
        <v>44966782.916854054</v>
      </c>
      <c r="V4">
        <v>51510671.095801637</v>
      </c>
      <c r="W4">
        <v>54326351.576575339</v>
      </c>
      <c r="X4">
        <v>34326351.576575331</v>
      </c>
    </row>
    <row r="5" spans="1:24" x14ac:dyDescent="0.4">
      <c r="B5" s="13">
        <v>2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16718161.237496886</v>
      </c>
      <c r="O5">
        <v>16891418.1558832</v>
      </c>
      <c r="P5">
        <v>22645310.188362282</v>
      </c>
      <c r="Q5">
        <v>24536635.665440917</v>
      </c>
      <c r="R5">
        <v>27773579.818057477</v>
      </c>
      <c r="S5">
        <v>22778901.536065049</v>
      </c>
      <c r="T5">
        <v>20480600.192787301</v>
      </c>
      <c r="U5">
        <v>27567917.840961471</v>
      </c>
      <c r="V5">
        <v>25041728.751331788</v>
      </c>
      <c r="W5">
        <v>24198831.950713798</v>
      </c>
      <c r="X5">
        <v>4198831.9507138049</v>
      </c>
    </row>
    <row r="6" spans="1:24" x14ac:dyDescent="0.4">
      <c r="B6" s="13">
        <v>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21972490.964541115</v>
      </c>
      <c r="O6">
        <v>24634249.871742543</v>
      </c>
      <c r="P6">
        <v>22374640.636683978</v>
      </c>
      <c r="Q6">
        <v>20825217.524324741</v>
      </c>
      <c r="R6">
        <v>23101289.213580426</v>
      </c>
      <c r="S6">
        <v>21406789.583443839</v>
      </c>
      <c r="T6">
        <v>23183781.542321548</v>
      </c>
      <c r="U6">
        <v>22184070.495293852</v>
      </c>
      <c r="V6">
        <v>24985431.187434267</v>
      </c>
      <c r="W6">
        <v>-170463922.37802839</v>
      </c>
      <c r="X6">
        <v>-190463922.37802839</v>
      </c>
    </row>
    <row r="7" spans="1:24" x14ac:dyDescent="0.4">
      <c r="B7" s="13">
        <v>4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22304329.560799547</v>
      </c>
      <c r="O7">
        <v>22786684.62973417</v>
      </c>
      <c r="P7">
        <v>26083744.088953219</v>
      </c>
      <c r="Q7">
        <v>30300665.425145339</v>
      </c>
      <c r="R7">
        <v>35469783.016430371</v>
      </c>
      <c r="S7">
        <v>38145480.440368168</v>
      </c>
      <c r="T7">
        <v>37785138.833605416</v>
      </c>
      <c r="U7">
        <v>37937986.495560072</v>
      </c>
      <c r="V7">
        <v>39070477.249616899</v>
      </c>
      <c r="W7">
        <v>39408468.683332667</v>
      </c>
      <c r="X7">
        <v>19408468.683332682</v>
      </c>
    </row>
    <row r="8" spans="1:24" x14ac:dyDescent="0.4">
      <c r="B8" s="13">
        <v>5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22845765.227451444</v>
      </c>
      <c r="O8">
        <v>24330397.485667739</v>
      </c>
      <c r="P8">
        <v>24921721.579471603</v>
      </c>
      <c r="Q8">
        <v>28802953.992103815</v>
      </c>
      <c r="R8">
        <v>25205022.912492625</v>
      </c>
      <c r="S8">
        <v>27872870.087712906</v>
      </c>
      <c r="T8">
        <v>27525112.499103658</v>
      </c>
      <c r="U8">
        <v>29501643.648485642</v>
      </c>
      <c r="V8">
        <v>29954619.203275803</v>
      </c>
      <c r="W8">
        <v>31973314.189572003</v>
      </c>
      <c r="X8">
        <v>11973314.189571999</v>
      </c>
    </row>
    <row r="9" spans="1:24" x14ac:dyDescent="0.4">
      <c r="B9" s="13">
        <v>6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19674217.363841318</v>
      </c>
      <c r="O9">
        <v>1627628.6818407837</v>
      </c>
      <c r="P9">
        <v>2964537.1160139483</v>
      </c>
      <c r="Q9">
        <v>13604273.597677667</v>
      </c>
      <c r="R9">
        <v>13995783.686850777</v>
      </c>
      <c r="S9">
        <v>21222000.445634525</v>
      </c>
      <c r="T9">
        <v>20944339.915054105</v>
      </c>
      <c r="U9">
        <v>19151143.75455004</v>
      </c>
      <c r="V9">
        <v>21301695.085847244</v>
      </c>
      <c r="W9">
        <v>21874383.913150854</v>
      </c>
      <c r="X9">
        <v>1874383.9131508549</v>
      </c>
    </row>
    <row r="10" spans="1:24" x14ac:dyDescent="0.4">
      <c r="B10" s="13">
        <v>7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21375189.779632561</v>
      </c>
      <c r="O10">
        <v>18998678.044545062</v>
      </c>
      <c r="P10">
        <v>20960117.441660944</v>
      </c>
      <c r="Q10">
        <v>28879424.081195049</v>
      </c>
      <c r="R10">
        <v>28578775.46444647</v>
      </c>
      <c r="S10">
        <v>19956261.359382086</v>
      </c>
      <c r="T10">
        <v>20397185.417946398</v>
      </c>
      <c r="U10">
        <v>19767613.696866609</v>
      </c>
      <c r="V10">
        <v>19508392.663544893</v>
      </c>
      <c r="W10">
        <v>7820282.1739180572</v>
      </c>
      <c r="X10">
        <v>-12179717.826081941</v>
      </c>
    </row>
    <row r="11" spans="1:24" x14ac:dyDescent="0.4">
      <c r="B11" s="13">
        <v>8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20673009.378487073</v>
      </c>
      <c r="O11">
        <v>18692549.348270383</v>
      </c>
      <c r="P11">
        <v>23063524.550512962</v>
      </c>
      <c r="Q11">
        <v>22049122.468869179</v>
      </c>
      <c r="R11">
        <v>13799282.799298277</v>
      </c>
      <c r="S11">
        <v>12861848.437145567</v>
      </c>
      <c r="T11">
        <v>12839311.553968972</v>
      </c>
      <c r="U11">
        <v>12438988.068075502</v>
      </c>
      <c r="V11">
        <v>21811203.227113243</v>
      </c>
      <c r="W11">
        <v>21016128.289687451</v>
      </c>
      <c r="X11">
        <v>1016128.2896874499</v>
      </c>
    </row>
    <row r="12" spans="1:24" x14ac:dyDescent="0.4">
      <c r="B12" s="13">
        <v>9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15619586.743151853</v>
      </c>
      <c r="O12">
        <v>17146489.031900447</v>
      </c>
      <c r="P12">
        <v>15875382.899252269</v>
      </c>
      <c r="Q12">
        <v>19621051.098964438</v>
      </c>
      <c r="R12">
        <v>19415600.289264787</v>
      </c>
      <c r="S12">
        <v>24589683.542733759</v>
      </c>
      <c r="T12">
        <v>25994671.551339388</v>
      </c>
      <c r="U12">
        <v>33791102.51220987</v>
      </c>
      <c r="V12">
        <v>35602465.406297371</v>
      </c>
      <c r="W12">
        <v>36738112.694071174</v>
      </c>
      <c r="X12">
        <v>16738112.694071174</v>
      </c>
    </row>
    <row r="13" spans="1:24" x14ac:dyDescent="0.4">
      <c r="B13" s="13">
        <v>10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20740349.762491327</v>
      </c>
      <c r="O13">
        <v>11227097.419769622</v>
      </c>
      <c r="P13">
        <v>11319508.552140525</v>
      </c>
      <c r="Q13">
        <v>20404961.507432114</v>
      </c>
      <c r="R13">
        <v>25957846.750603314</v>
      </c>
      <c r="S13">
        <v>26593751.534894269</v>
      </c>
      <c r="T13">
        <v>31044989.182131864</v>
      </c>
      <c r="U13">
        <v>36984576.145245694</v>
      </c>
      <c r="V13">
        <v>41090405.753877394</v>
      </c>
      <c r="W13">
        <v>43088571.209770657</v>
      </c>
      <c r="X13">
        <v>23088571.209770665</v>
      </c>
    </row>
    <row r="14" spans="1:24" x14ac:dyDescent="0.4">
      <c r="B14" s="13">
        <v>11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24414707.212081715</v>
      </c>
      <c r="O14">
        <v>28222378.559789129</v>
      </c>
      <c r="P14">
        <v>37091237.113345921</v>
      </c>
      <c r="Q14">
        <v>37801132.264217511</v>
      </c>
      <c r="R14">
        <v>38242607.625577986</v>
      </c>
      <c r="S14">
        <v>35712818.945067994</v>
      </c>
      <c r="T14">
        <v>37676517.309794873</v>
      </c>
      <c r="U14">
        <v>39442524.291882172</v>
      </c>
      <c r="V14">
        <v>42972599.355749846</v>
      </c>
      <c r="W14">
        <v>50546727.026859358</v>
      </c>
      <c r="X14">
        <v>30546727.026859365</v>
      </c>
    </row>
    <row r="15" spans="1:24" x14ac:dyDescent="0.4">
      <c r="B15" s="13">
        <v>12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19966878.359904796</v>
      </c>
      <c r="O15">
        <v>-526108208.91255915</v>
      </c>
      <c r="P15">
        <v>-526532342.80234057</v>
      </c>
      <c r="Q15">
        <v>-247321107.55165577</v>
      </c>
      <c r="R15">
        <v>-245745845.24990141</v>
      </c>
      <c r="S15">
        <v>-239701713.68796825</v>
      </c>
      <c r="T15">
        <v>-235429457.630072</v>
      </c>
      <c r="U15">
        <v>-227139453.59704334</v>
      </c>
      <c r="V15">
        <v>-225416987.85066265</v>
      </c>
      <c r="W15">
        <v>-220422678.71386766</v>
      </c>
      <c r="X15">
        <v>-240422678.71386772</v>
      </c>
    </row>
    <row r="16" spans="1:24" x14ac:dyDescent="0.4">
      <c r="B16" s="13">
        <v>13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20960533.942624427</v>
      </c>
      <c r="O16">
        <v>16737506.831891915</v>
      </c>
      <c r="P16">
        <v>25612050.443328269</v>
      </c>
      <c r="Q16">
        <v>32165908.905093133</v>
      </c>
      <c r="R16">
        <v>38280856.671557523</v>
      </c>
      <c r="S16">
        <v>38834052.99619589</v>
      </c>
      <c r="T16">
        <v>43034870.290692389</v>
      </c>
      <c r="U16">
        <v>44107042.348939121</v>
      </c>
      <c r="V16">
        <v>47093346.144364543</v>
      </c>
      <c r="W16">
        <v>45639795.104644172</v>
      </c>
      <c r="X16">
        <v>25639795.104644179</v>
      </c>
    </row>
    <row r="17" spans="2:24" x14ac:dyDescent="0.4">
      <c r="B17" s="13">
        <v>14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22623181.01974728</v>
      </c>
      <c r="O17">
        <v>21307853.962328669</v>
      </c>
      <c r="P17">
        <v>23818669.968333844</v>
      </c>
      <c r="Q17">
        <v>21633899.880339831</v>
      </c>
      <c r="R17">
        <v>23946982.32722228</v>
      </c>
      <c r="S17">
        <v>23013016.46023408</v>
      </c>
      <c r="T17">
        <v>9129865.8175285216</v>
      </c>
      <c r="U17">
        <v>10361299.695901521</v>
      </c>
      <c r="V17">
        <v>16715180.063628525</v>
      </c>
      <c r="W17">
        <v>15536615.082223721</v>
      </c>
      <c r="X17">
        <v>-4463384.9177762773</v>
      </c>
    </row>
    <row r="18" spans="2:24" x14ac:dyDescent="0.4">
      <c r="B18" s="13">
        <v>15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19709983.711017139</v>
      </c>
      <c r="O18">
        <v>23729522.149512921</v>
      </c>
      <c r="P18">
        <v>25476030.039956272</v>
      </c>
      <c r="Q18">
        <v>20182645.649121266</v>
      </c>
      <c r="R18">
        <v>-97274797.044503286</v>
      </c>
      <c r="S18">
        <v>-96962035.921807751</v>
      </c>
      <c r="T18">
        <v>-75000541.20403406</v>
      </c>
      <c r="U18">
        <v>-74395100.525797114</v>
      </c>
      <c r="V18">
        <v>-52922199.472529188</v>
      </c>
      <c r="W18">
        <v>-53629869.794838026</v>
      </c>
      <c r="X18">
        <v>-73629869.794838026</v>
      </c>
    </row>
    <row r="19" spans="2:24" x14ac:dyDescent="0.4">
      <c r="B19" s="13">
        <v>16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19922087.869124733</v>
      </c>
      <c r="O19">
        <v>18878283.738481976</v>
      </c>
      <c r="P19">
        <v>15890385.222891264</v>
      </c>
      <c r="Q19">
        <v>16261651.081088116</v>
      </c>
      <c r="R19">
        <v>15733757.992821136</v>
      </c>
      <c r="S19">
        <v>16477126.742738804</v>
      </c>
      <c r="T19">
        <v>15449563.984987739</v>
      </c>
      <c r="U19">
        <v>18596821.069208413</v>
      </c>
      <c r="V19">
        <v>19367078.832996607</v>
      </c>
      <c r="W19">
        <v>20417236.304351855</v>
      </c>
      <c r="X19">
        <v>417236.30435185484</v>
      </c>
    </row>
    <row r="20" spans="2:24" x14ac:dyDescent="0.4">
      <c r="B20" s="13">
        <v>17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18920199.829287231</v>
      </c>
      <c r="O20">
        <v>22252794.447185598</v>
      </c>
      <c r="P20">
        <v>29306375.579968777</v>
      </c>
      <c r="Q20">
        <v>28831330.926554553</v>
      </c>
      <c r="R20">
        <v>29368051.765612699</v>
      </c>
      <c r="S20">
        <v>29290074.817075074</v>
      </c>
      <c r="T20">
        <v>31647340.825705729</v>
      </c>
      <c r="U20">
        <v>36077213.651291028</v>
      </c>
      <c r="V20">
        <v>33912909.961612806</v>
      </c>
      <c r="W20">
        <v>34140390.782370418</v>
      </c>
      <c r="X20">
        <v>14140390.782370418</v>
      </c>
    </row>
    <row r="21" spans="2:24" x14ac:dyDescent="0.4">
      <c r="B21" s="13">
        <v>18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27557679.550150286</v>
      </c>
      <c r="O21">
        <v>31039397.755838871</v>
      </c>
      <c r="P21">
        <v>32433566.577918094</v>
      </c>
      <c r="Q21">
        <v>34370813.514631607</v>
      </c>
      <c r="R21">
        <v>31359397.613955863</v>
      </c>
      <c r="S21">
        <v>31871194.432448212</v>
      </c>
      <c r="T21">
        <v>31953614.918816205</v>
      </c>
      <c r="U21">
        <v>28266030.207644291</v>
      </c>
      <c r="V21">
        <v>37294133.472057022</v>
      </c>
      <c r="W21">
        <v>23078789.202565629</v>
      </c>
      <c r="X21">
        <v>3078789.2025656286</v>
      </c>
    </row>
    <row r="22" spans="2:24" x14ac:dyDescent="0.4">
      <c r="B22" s="13">
        <v>19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21479989.857301425</v>
      </c>
      <c r="O22">
        <v>25335978.822399572</v>
      </c>
      <c r="P22">
        <v>31294647.133271486</v>
      </c>
      <c r="Q22">
        <v>21056996.577270512</v>
      </c>
      <c r="R22">
        <v>4610849.6256636521</v>
      </c>
      <c r="S22">
        <v>5933745.7080701431</v>
      </c>
      <c r="T22">
        <v>15223886.583152423</v>
      </c>
      <c r="U22">
        <v>21167371.441673942</v>
      </c>
      <c r="V22">
        <v>21246202.873030216</v>
      </c>
      <c r="W22">
        <v>8295064.1373363119</v>
      </c>
      <c r="X22">
        <v>-11704935.862663692</v>
      </c>
    </row>
    <row r="23" spans="2:24" x14ac:dyDescent="0.4">
      <c r="B23" s="13">
        <v>20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12662735.971154545</v>
      </c>
      <c r="O23">
        <v>15249706.617468258</v>
      </c>
      <c r="P23">
        <v>23416545.911697857</v>
      </c>
      <c r="Q23">
        <v>29753815.87605923</v>
      </c>
      <c r="R23">
        <v>-111435882.50759131</v>
      </c>
      <c r="S23">
        <v>-113259037.73811713</v>
      </c>
      <c r="T23">
        <v>-39113252.419268496</v>
      </c>
      <c r="U23">
        <v>-44569668.920717053</v>
      </c>
      <c r="V23">
        <v>-43689657.473785013</v>
      </c>
      <c r="W23">
        <v>-42284160.751500219</v>
      </c>
      <c r="X23">
        <v>-62284160.751500219</v>
      </c>
    </row>
    <row r="24" spans="2:24" x14ac:dyDescent="0.4">
      <c r="B24" s="13">
        <v>21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26503985.367570002</v>
      </c>
      <c r="O24">
        <v>28621336.67739737</v>
      </c>
      <c r="P24">
        <v>27563187.168191794</v>
      </c>
      <c r="Q24">
        <v>29071153.735340685</v>
      </c>
      <c r="R24">
        <v>27248939.432595968</v>
      </c>
      <c r="S24">
        <v>21653971.333799273</v>
      </c>
      <c r="T24">
        <v>24907000.435332395</v>
      </c>
      <c r="U24">
        <v>22487628.37550541</v>
      </c>
      <c r="V24">
        <v>22770677.76594732</v>
      </c>
      <c r="W24">
        <v>23962174.290750206</v>
      </c>
      <c r="X24">
        <v>3962174.2907502074</v>
      </c>
    </row>
    <row r="25" spans="2:24" x14ac:dyDescent="0.4">
      <c r="B25" s="13">
        <v>22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23268119.892429125</v>
      </c>
      <c r="O25">
        <v>20866719.046046704</v>
      </c>
      <c r="P25">
        <v>18735229.023749061</v>
      </c>
      <c r="Q25">
        <v>21644211.39899496</v>
      </c>
      <c r="R25">
        <v>28538672.354921512</v>
      </c>
      <c r="S25">
        <v>29427575.306068715</v>
      </c>
      <c r="T25">
        <v>25039029.069871582</v>
      </c>
      <c r="U25">
        <v>19947807.356228184</v>
      </c>
      <c r="V25">
        <v>26916488.602973338</v>
      </c>
      <c r="W25">
        <v>25789178.268267836</v>
      </c>
      <c r="X25">
        <v>5789178.2682678401</v>
      </c>
    </row>
    <row r="26" spans="2:24" x14ac:dyDescent="0.4">
      <c r="B26" s="13">
        <v>23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-21780963.68777689</v>
      </c>
      <c r="O26">
        <v>-22437232.593225993</v>
      </c>
      <c r="P26">
        <v>-5505517.755980107</v>
      </c>
      <c r="Q26">
        <v>-7068137.0788027253</v>
      </c>
      <c r="R26">
        <v>-3832351.6099318643</v>
      </c>
      <c r="S26">
        <v>-6628773.4750919417</v>
      </c>
      <c r="T26">
        <v>-16319666.281034969</v>
      </c>
      <c r="U26">
        <v>-17265934.202200908</v>
      </c>
      <c r="V26">
        <v>-10650501.7532782</v>
      </c>
      <c r="W26">
        <v>-2814133.7559351875</v>
      </c>
      <c r="X26">
        <v>-22814133.755935185</v>
      </c>
    </row>
    <row r="27" spans="2:24" x14ac:dyDescent="0.4">
      <c r="B27" s="13">
        <v>24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19301389.895844404</v>
      </c>
      <c r="O27">
        <v>21064971.107632726</v>
      </c>
      <c r="P27">
        <v>21724251.893258367</v>
      </c>
      <c r="Q27">
        <v>23163082.391253307</v>
      </c>
      <c r="R27">
        <v>32291967.701564692</v>
      </c>
      <c r="S27">
        <v>31688062.2315888</v>
      </c>
      <c r="T27">
        <v>35748107.565047279</v>
      </c>
      <c r="U27">
        <v>36533313.790935986</v>
      </c>
      <c r="V27">
        <v>37410285.100207023</v>
      </c>
      <c r="W27">
        <v>39956450.780800939</v>
      </c>
      <c r="X27">
        <v>19956450.780800939</v>
      </c>
    </row>
    <row r="28" spans="2:24" x14ac:dyDescent="0.4">
      <c r="B28" s="13">
        <v>25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24366417.715500299</v>
      </c>
      <c r="O28">
        <v>25232657.140585389</v>
      </c>
      <c r="P28">
        <v>22333854.548134658</v>
      </c>
      <c r="Q28">
        <v>26748535.416153111</v>
      </c>
      <c r="R28">
        <v>31231560.414461974</v>
      </c>
      <c r="S28">
        <v>35073647.362893641</v>
      </c>
      <c r="T28">
        <v>33682732.087653771</v>
      </c>
      <c r="U28">
        <v>39683603.191059493</v>
      </c>
      <c r="V28">
        <v>37918537.286662534</v>
      </c>
      <c r="W28">
        <v>36540419.123789467</v>
      </c>
      <c r="X28">
        <v>16540419.123789456</v>
      </c>
    </row>
    <row r="29" spans="2:24" x14ac:dyDescent="0.4">
      <c r="B29" s="13">
        <v>26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19030252.196735088</v>
      </c>
      <c r="O29">
        <v>20740666.463594496</v>
      </c>
      <c r="P29">
        <v>25115370.706706643</v>
      </c>
      <c r="Q29">
        <v>24609127.002076376</v>
      </c>
      <c r="R29">
        <v>25966224.303484991</v>
      </c>
      <c r="S29">
        <v>27978592.379794065</v>
      </c>
      <c r="T29">
        <v>30870786.460675318</v>
      </c>
      <c r="U29">
        <v>-4356409.9997695601</v>
      </c>
      <c r="V29">
        <v>-93624.695217460394</v>
      </c>
      <c r="W29">
        <v>-45309205.373866655</v>
      </c>
      <c r="X29">
        <v>-65309205.373866655</v>
      </c>
    </row>
    <row r="30" spans="2:24" x14ac:dyDescent="0.4">
      <c r="B30" s="13">
        <v>27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12196689.546681887</v>
      </c>
      <c r="O30">
        <v>13741041.036091467</v>
      </c>
      <c r="P30">
        <v>13301562.096791876</v>
      </c>
      <c r="Q30">
        <v>11952973.806809446</v>
      </c>
      <c r="R30">
        <v>11056065.928455105</v>
      </c>
      <c r="S30">
        <v>14743659.836455882</v>
      </c>
      <c r="T30">
        <v>13115063.501517316</v>
      </c>
      <c r="U30">
        <v>14310496.164745834</v>
      </c>
      <c r="V30">
        <v>17411197.928921096</v>
      </c>
      <c r="W30">
        <v>20144146.078551754</v>
      </c>
      <c r="X30">
        <v>144146.07855175296</v>
      </c>
    </row>
    <row r="31" spans="2:24" x14ac:dyDescent="0.4">
      <c r="B31" s="13">
        <v>28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28393019.78048218</v>
      </c>
      <c r="O31">
        <v>31602863.160672352</v>
      </c>
      <c r="P31">
        <v>33886118.820519149</v>
      </c>
      <c r="Q31">
        <v>37462089.4008663</v>
      </c>
      <c r="R31">
        <v>36432388.297362074</v>
      </c>
      <c r="S31">
        <v>-441407577.10009766</v>
      </c>
      <c r="T31">
        <v>-442992150.3588416</v>
      </c>
      <c r="U31">
        <v>-198645579.11883849</v>
      </c>
      <c r="V31">
        <v>-202178580.96917704</v>
      </c>
      <c r="W31">
        <v>-205856447.36118796</v>
      </c>
      <c r="X31">
        <v>-225856447.36118796</v>
      </c>
    </row>
    <row r="32" spans="2:24" x14ac:dyDescent="0.4">
      <c r="B32" s="13">
        <v>29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23073886.404996142</v>
      </c>
      <c r="O32">
        <v>23839571.34751948</v>
      </c>
      <c r="P32">
        <v>29420071.757123046</v>
      </c>
      <c r="Q32">
        <v>28992343.92318096</v>
      </c>
      <c r="R32">
        <v>30055793.049557231</v>
      </c>
      <c r="S32">
        <v>30351527.843293965</v>
      </c>
      <c r="T32">
        <v>31025085.025242656</v>
      </c>
      <c r="U32">
        <v>34152944.617868483</v>
      </c>
      <c r="V32">
        <v>40997712.041858464</v>
      </c>
      <c r="W32">
        <v>42514857.629408553</v>
      </c>
      <c r="X32">
        <v>22514857.629408542</v>
      </c>
    </row>
    <row r="33" spans="2:24" x14ac:dyDescent="0.4">
      <c r="B33" s="13">
        <v>30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28020472.069678605</v>
      </c>
      <c r="O33">
        <v>24619383.305111635</v>
      </c>
      <c r="P33">
        <v>23956902.883444343</v>
      </c>
      <c r="Q33">
        <v>25763201.592219539</v>
      </c>
      <c r="R33">
        <v>26807416.124520995</v>
      </c>
      <c r="S33">
        <v>29182617.849735338</v>
      </c>
      <c r="T33">
        <v>27404944.376114316</v>
      </c>
      <c r="U33">
        <v>25387116.476297017</v>
      </c>
      <c r="V33">
        <v>30876665.429679528</v>
      </c>
      <c r="W33">
        <v>37102752.322793581</v>
      </c>
      <c r="X33">
        <v>17102752.322793581</v>
      </c>
    </row>
    <row r="34" spans="2:24" x14ac:dyDescent="0.4">
      <c r="B34" s="13">
        <v>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19236710.770241745</v>
      </c>
      <c r="O34">
        <v>26562777.86041373</v>
      </c>
      <c r="P34">
        <v>24920001.500104401</v>
      </c>
      <c r="Q34">
        <v>25115410.193330396</v>
      </c>
      <c r="R34">
        <v>31733153.177346736</v>
      </c>
      <c r="S34">
        <v>40798564.196883351</v>
      </c>
      <c r="T34">
        <v>41143944.570671134</v>
      </c>
      <c r="U34">
        <v>44352089.702862598</v>
      </c>
      <c r="V34">
        <v>47900096.588510416</v>
      </c>
      <c r="W34">
        <v>49141540.463528</v>
      </c>
      <c r="X34">
        <v>29141540.463528</v>
      </c>
    </row>
    <row r="35" spans="2:24" x14ac:dyDescent="0.4">
      <c r="B35" s="13">
        <v>32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21480786.314298324</v>
      </c>
      <c r="O35">
        <v>-52383366.505895123</v>
      </c>
      <c r="P35">
        <v>-46640360.855454557</v>
      </c>
      <c r="Q35">
        <v>-4055284.6006279821</v>
      </c>
      <c r="R35">
        <v>-7182125.388634068</v>
      </c>
      <c r="S35">
        <v>-6962689.352414648</v>
      </c>
      <c r="T35">
        <v>937120.32743398752</v>
      </c>
      <c r="U35">
        <v>7962527.0541851055</v>
      </c>
      <c r="V35">
        <v>11566873.215449197</v>
      </c>
      <c r="W35">
        <v>19729730.710314084</v>
      </c>
      <c r="X35">
        <v>-270269.28968590032</v>
      </c>
    </row>
    <row r="36" spans="2:24" x14ac:dyDescent="0.4">
      <c r="B36" s="13">
        <v>33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20927199.396035261</v>
      </c>
      <c r="O36">
        <v>23530076.080009699</v>
      </c>
      <c r="P36">
        <v>23201705.24257239</v>
      </c>
      <c r="Q36">
        <v>23162425.84191487</v>
      </c>
      <c r="R36">
        <v>24038998.159421712</v>
      </c>
      <c r="S36">
        <v>23359882.560211688</v>
      </c>
      <c r="T36">
        <v>22005797.96069131</v>
      </c>
      <c r="U36">
        <v>22706008.036152549</v>
      </c>
      <c r="V36">
        <v>25140443.783134885</v>
      </c>
      <c r="W36">
        <v>28801139.483519297</v>
      </c>
      <c r="X36">
        <v>8801139.4835193008</v>
      </c>
    </row>
    <row r="37" spans="2:24" x14ac:dyDescent="0.4">
      <c r="B37" s="13">
        <v>34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20129068.186250895</v>
      </c>
      <c r="O37">
        <v>20613300.733757667</v>
      </c>
      <c r="P37">
        <v>-341027076.72260737</v>
      </c>
      <c r="Q37">
        <v>-340816772.76634783</v>
      </c>
      <c r="R37">
        <v>-158858497.97446427</v>
      </c>
      <c r="S37">
        <v>-159331298.15068677</v>
      </c>
      <c r="T37">
        <v>-154191155.125063</v>
      </c>
      <c r="U37">
        <v>-156643336.44361711</v>
      </c>
      <c r="V37">
        <v>-154112176.99078476</v>
      </c>
      <c r="W37">
        <v>-154759104.96073997</v>
      </c>
      <c r="X37">
        <v>-174759104.96073997</v>
      </c>
    </row>
    <row r="38" spans="2:24" x14ac:dyDescent="0.4">
      <c r="B38" s="13">
        <v>35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24997951.033092394</v>
      </c>
      <c r="O38">
        <v>25133813.403619636</v>
      </c>
      <c r="P38">
        <v>34448854.294568911</v>
      </c>
      <c r="Q38">
        <v>39109304.065048404</v>
      </c>
      <c r="R38">
        <v>41472976.651519768</v>
      </c>
      <c r="S38">
        <v>43113015.246637374</v>
      </c>
      <c r="T38">
        <v>42828759.441487573</v>
      </c>
      <c r="U38">
        <v>-18910253.918095063</v>
      </c>
      <c r="V38">
        <v>-19096397.772422925</v>
      </c>
      <c r="W38">
        <v>10896929.32671022</v>
      </c>
      <c r="X38">
        <v>-9103070.6732897721</v>
      </c>
    </row>
    <row r="39" spans="2:24" x14ac:dyDescent="0.4">
      <c r="B39" s="13">
        <v>36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27436466.443377517</v>
      </c>
      <c r="O39">
        <v>30985449.190886758</v>
      </c>
      <c r="P39">
        <v>26091091.461915169</v>
      </c>
      <c r="Q39">
        <v>25928565.533705171</v>
      </c>
      <c r="R39">
        <v>25328741.047262847</v>
      </c>
      <c r="S39">
        <v>24825962.493636254</v>
      </c>
      <c r="T39">
        <v>25145916.382535599</v>
      </c>
      <c r="U39">
        <v>9527952.7701604832</v>
      </c>
      <c r="V39">
        <v>9779729.7898542061</v>
      </c>
      <c r="W39">
        <v>22067426.008590844</v>
      </c>
      <c r="X39">
        <v>2067426.0085908426</v>
      </c>
    </row>
    <row r="40" spans="2:24" x14ac:dyDescent="0.4">
      <c r="B40" s="13">
        <v>37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9218671.282441197</v>
      </c>
      <c r="O40">
        <v>8502252.1157730222</v>
      </c>
      <c r="P40">
        <v>-5240118.4082443854</v>
      </c>
      <c r="Q40">
        <v>2934083.6788877426</v>
      </c>
      <c r="R40">
        <v>11171142.051986</v>
      </c>
      <c r="S40">
        <v>9968856.8064773083</v>
      </c>
      <c r="T40">
        <v>12656107.107620306</v>
      </c>
      <c r="U40">
        <v>13826187.081156826</v>
      </c>
      <c r="V40">
        <v>14387007.259508161</v>
      </c>
      <c r="W40">
        <v>5299022.666003624</v>
      </c>
      <c r="X40">
        <v>-14700977.33399638</v>
      </c>
    </row>
    <row r="41" spans="2:24" x14ac:dyDescent="0.4">
      <c r="B41" s="13">
        <v>38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21388781.837200537</v>
      </c>
      <c r="O41">
        <v>22939812.007000919</v>
      </c>
      <c r="P41">
        <v>19839109.462214381</v>
      </c>
      <c r="Q41">
        <v>25372280.630325764</v>
      </c>
      <c r="R41">
        <v>26941971.23699338</v>
      </c>
      <c r="S41">
        <v>28423047.420233984</v>
      </c>
      <c r="T41">
        <v>9281742.5821812265</v>
      </c>
      <c r="U41">
        <v>12916410.332937034</v>
      </c>
      <c r="V41">
        <v>14709306.092439326</v>
      </c>
      <c r="W41">
        <v>19298954.636015411</v>
      </c>
      <c r="X41">
        <v>-701045.3639845904</v>
      </c>
    </row>
    <row r="42" spans="2:24" x14ac:dyDescent="0.4">
      <c r="B42" s="13">
        <v>39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22075716.860388115</v>
      </c>
      <c r="O42">
        <v>22023647.428581767</v>
      </c>
      <c r="P42">
        <v>19833197.980152383</v>
      </c>
      <c r="Q42">
        <v>25245744.175074853</v>
      </c>
      <c r="R42">
        <v>17958454.825437356</v>
      </c>
      <c r="S42">
        <v>20932743.00330377</v>
      </c>
      <c r="T42">
        <v>20095022.611213814</v>
      </c>
      <c r="U42">
        <v>18335737.327368114</v>
      </c>
      <c r="V42">
        <v>19195063.026862718</v>
      </c>
      <c r="W42">
        <v>21715975.918890778</v>
      </c>
      <c r="X42">
        <v>1715975.9188907743</v>
      </c>
    </row>
    <row r="43" spans="2:24" x14ac:dyDescent="0.4">
      <c r="B43" s="13">
        <v>40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19881368.428154428</v>
      </c>
      <c r="O43">
        <v>22162050.528781056</v>
      </c>
      <c r="P43">
        <v>23787514.669527888</v>
      </c>
      <c r="Q43">
        <v>20729030.438794393</v>
      </c>
      <c r="R43">
        <v>23124297.684017386</v>
      </c>
      <c r="S43">
        <v>28384608.550372764</v>
      </c>
      <c r="T43">
        <v>28222768.91631395</v>
      </c>
      <c r="U43">
        <v>35005056.305069603</v>
      </c>
      <c r="V43">
        <v>34994238.241141997</v>
      </c>
      <c r="W43">
        <v>35291533.693665169</v>
      </c>
      <c r="X43">
        <v>15291533.693665173</v>
      </c>
    </row>
    <row r="44" spans="2:24" x14ac:dyDescent="0.4">
      <c r="B44" s="13">
        <v>41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19817004.310309727</v>
      </c>
      <c r="O44">
        <v>25708983.052050862</v>
      </c>
      <c r="P44">
        <v>33763213.742906116</v>
      </c>
      <c r="Q44">
        <v>36797988.728073925</v>
      </c>
      <c r="R44">
        <v>32091464.576643623</v>
      </c>
      <c r="S44">
        <v>30970251.153395757</v>
      </c>
      <c r="T44">
        <v>30859329.958400141</v>
      </c>
      <c r="U44">
        <v>33299809.336148154</v>
      </c>
      <c r="V44">
        <v>39831585.760082722</v>
      </c>
      <c r="W44">
        <v>42515126.906292826</v>
      </c>
      <c r="X44">
        <v>22515126.906292818</v>
      </c>
    </row>
    <row r="45" spans="2:24" x14ac:dyDescent="0.4">
      <c r="B45" s="13">
        <v>42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24936357.618828833</v>
      </c>
      <c r="O45">
        <v>28296589.12531678</v>
      </c>
      <c r="P45">
        <v>24449582.087131158</v>
      </c>
      <c r="Q45">
        <v>25204864.455116551</v>
      </c>
      <c r="R45">
        <v>35669475.783452176</v>
      </c>
      <c r="S45">
        <v>36100168.915179759</v>
      </c>
      <c r="T45">
        <v>30606551.828696884</v>
      </c>
      <c r="U45">
        <v>34986705.064706691</v>
      </c>
      <c r="V45">
        <v>37415857.183617063</v>
      </c>
      <c r="W45">
        <v>20668737.15389378</v>
      </c>
      <c r="X45">
        <v>668737.15389377112</v>
      </c>
    </row>
    <row r="46" spans="2:24" x14ac:dyDescent="0.4">
      <c r="B46" s="13">
        <v>43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20622713.040231086</v>
      </c>
      <c r="O46">
        <v>19871157.265594807</v>
      </c>
      <c r="P46">
        <v>21270430.888516169</v>
      </c>
      <c r="Q46">
        <v>19704826.780818593</v>
      </c>
      <c r="R46">
        <v>27395543.537592039</v>
      </c>
      <c r="S46">
        <v>27176702.578701742</v>
      </c>
      <c r="T46">
        <v>28092394.741602153</v>
      </c>
      <c r="U46">
        <v>28578042.998956431</v>
      </c>
      <c r="V46">
        <v>28776065.156797245</v>
      </c>
      <c r="W46">
        <v>27180106.130742114</v>
      </c>
      <c r="X46">
        <v>7180106.1307421122</v>
      </c>
    </row>
    <row r="47" spans="2:24" x14ac:dyDescent="0.4">
      <c r="B47" s="13">
        <v>44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22410707.445392542</v>
      </c>
      <c r="O47">
        <v>21210125.958140705</v>
      </c>
      <c r="P47">
        <v>21150395.226910245</v>
      </c>
      <c r="Q47">
        <v>19238239.849553406</v>
      </c>
      <c r="R47">
        <v>27900313.47007557</v>
      </c>
      <c r="S47">
        <v>30226528.000426054</v>
      </c>
      <c r="T47">
        <v>31215631.676439188</v>
      </c>
      <c r="U47">
        <v>31806659.129453998</v>
      </c>
      <c r="V47">
        <v>29586144.163817015</v>
      </c>
      <c r="W47">
        <v>13106036.084497143</v>
      </c>
      <c r="X47">
        <v>-6893963.9155028602</v>
      </c>
    </row>
    <row r="48" spans="2:24" x14ac:dyDescent="0.4">
      <c r="B48" s="13">
        <v>45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19865025.860582061</v>
      </c>
      <c r="O48">
        <v>17125447.972154107</v>
      </c>
      <c r="P48">
        <v>19066052.607201375</v>
      </c>
      <c r="Q48">
        <v>23819719.377462514</v>
      </c>
      <c r="R48">
        <v>23323507.029489007</v>
      </c>
      <c r="S48">
        <v>25802363.938121028</v>
      </c>
      <c r="T48">
        <v>26634941.544257253</v>
      </c>
      <c r="U48">
        <v>27569062.563725345</v>
      </c>
      <c r="V48">
        <v>33952341.784880012</v>
      </c>
      <c r="W48">
        <v>33577256.839173056</v>
      </c>
      <c r="X48">
        <v>13577256.839173052</v>
      </c>
    </row>
    <row r="49" spans="2:24" x14ac:dyDescent="0.4">
      <c r="B49" s="13">
        <v>46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17920384.221128557</v>
      </c>
      <c r="O49">
        <v>21925484.517455343</v>
      </c>
      <c r="P49">
        <v>26420855.26123476</v>
      </c>
      <c r="Q49">
        <v>-480867922.94078696</v>
      </c>
      <c r="R49">
        <v>-504360807.97685993</v>
      </c>
      <c r="S49">
        <v>-243529922.61222956</v>
      </c>
      <c r="T49">
        <v>-232867315.95186669</v>
      </c>
      <c r="U49">
        <v>-228867091.62454477</v>
      </c>
      <c r="V49">
        <v>-223938672.82026598</v>
      </c>
      <c r="W49">
        <v>-233576948.46595296</v>
      </c>
      <c r="X49">
        <v>-253576948.46595296</v>
      </c>
    </row>
    <row r="50" spans="2:24" x14ac:dyDescent="0.4">
      <c r="B50" s="13">
        <v>47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5641906.8957382906</v>
      </c>
      <c r="O50">
        <v>8942206.8092996441</v>
      </c>
      <c r="P50">
        <v>20923498.693228059</v>
      </c>
      <c r="Q50">
        <v>23676231.651059579</v>
      </c>
      <c r="R50">
        <v>22205485.15283753</v>
      </c>
      <c r="S50">
        <v>21300608.188389052</v>
      </c>
      <c r="T50">
        <v>21751113.533529494</v>
      </c>
      <c r="U50">
        <v>21812834.96015184</v>
      </c>
      <c r="V50">
        <v>25540189.504567493</v>
      </c>
      <c r="W50">
        <v>26021432.788806323</v>
      </c>
      <c r="X50">
        <v>6021432.7888063258</v>
      </c>
    </row>
    <row r="51" spans="2:24" x14ac:dyDescent="0.4">
      <c r="B51" s="13">
        <v>48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20252145.602419797</v>
      </c>
      <c r="O51">
        <v>24212769.337725516</v>
      </c>
      <c r="P51">
        <v>23257469.600326549</v>
      </c>
      <c r="Q51">
        <v>27593529.644896731</v>
      </c>
      <c r="R51">
        <v>28637910.687321525</v>
      </c>
      <c r="S51">
        <v>34469729.547251306</v>
      </c>
      <c r="T51">
        <v>26481422.910536844</v>
      </c>
      <c r="U51">
        <v>27426511.475389883</v>
      </c>
      <c r="V51">
        <v>34799477.497890532</v>
      </c>
      <c r="W51">
        <v>24288811.307868317</v>
      </c>
      <c r="X51">
        <v>4288811.3078683186</v>
      </c>
    </row>
    <row r="52" spans="2:24" x14ac:dyDescent="0.4">
      <c r="B52" s="13">
        <v>49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18822067.631802</v>
      </c>
      <c r="O52">
        <v>20861607.971164513</v>
      </c>
      <c r="P52">
        <v>21533146.62250213</v>
      </c>
      <c r="Q52">
        <v>19388708.514781896</v>
      </c>
      <c r="R52">
        <v>22452593.878574718</v>
      </c>
      <c r="S52">
        <v>24285349.36889004</v>
      </c>
      <c r="T52">
        <v>24201772.133986063</v>
      </c>
      <c r="U52">
        <v>25355798.680902645</v>
      </c>
      <c r="V52">
        <v>27578645.953501612</v>
      </c>
      <c r="W52">
        <v>29909125.182350188</v>
      </c>
      <c r="X52">
        <v>9909125.1823501866</v>
      </c>
    </row>
    <row r="53" spans="2:24" x14ac:dyDescent="0.4">
      <c r="B53" s="13">
        <v>50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26628620.72110296</v>
      </c>
      <c r="O53">
        <v>32560215.131333258</v>
      </c>
      <c r="P53">
        <v>34280426.527048245</v>
      </c>
      <c r="Q53">
        <v>31380724.029123403</v>
      </c>
      <c r="R53">
        <v>36223167.377973616</v>
      </c>
      <c r="S53">
        <v>42125506.027376078</v>
      </c>
      <c r="T53">
        <v>43855566.178541355</v>
      </c>
      <c r="U53">
        <v>46593106.846787654</v>
      </c>
      <c r="V53">
        <v>51578232.305122696</v>
      </c>
      <c r="W53">
        <v>49586446.658618577</v>
      </c>
      <c r="X53">
        <v>29586446.658618573</v>
      </c>
    </row>
    <row r="54" spans="2:24" x14ac:dyDescent="0.4">
      <c r="B54" s="13">
        <v>51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11613939.476454875</v>
      </c>
      <c r="O54">
        <v>13254586.313647706</v>
      </c>
      <c r="P54">
        <v>13947597.939881628</v>
      </c>
      <c r="Q54">
        <v>13935832.186934661</v>
      </c>
      <c r="R54">
        <v>13798310.995404731</v>
      </c>
      <c r="S54">
        <v>12823397.420714173</v>
      </c>
      <c r="T54">
        <v>11062003.215384366</v>
      </c>
      <c r="U54">
        <v>9106888.5022553634</v>
      </c>
      <c r="V54">
        <v>5807886.32403633</v>
      </c>
      <c r="W54">
        <v>6484265.875465462</v>
      </c>
      <c r="X54">
        <v>-13515734.124534538</v>
      </c>
    </row>
    <row r="55" spans="2:24" x14ac:dyDescent="0.4">
      <c r="B55" s="13">
        <v>52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29496937.535507962</v>
      </c>
      <c r="O55">
        <v>33595873.280613653</v>
      </c>
      <c r="P55">
        <v>30494289.630045224</v>
      </c>
      <c r="Q55">
        <v>32047813.279767659</v>
      </c>
      <c r="R55">
        <v>30086577.498820502</v>
      </c>
      <c r="S55">
        <v>31990495.690426346</v>
      </c>
      <c r="T55">
        <v>32786574.05223405</v>
      </c>
      <c r="U55">
        <v>37360876.103175305</v>
      </c>
      <c r="V55">
        <v>46488585.919837847</v>
      </c>
      <c r="W55">
        <v>52962793.752463035</v>
      </c>
      <c r="X55">
        <v>32962793.752463035</v>
      </c>
    </row>
    <row r="56" spans="2:24" x14ac:dyDescent="0.4">
      <c r="B56" s="13">
        <v>53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22123517.655893464</v>
      </c>
      <c r="O56">
        <v>23168325.000618421</v>
      </c>
      <c r="P56">
        <v>26032798.178366728</v>
      </c>
      <c r="Q56">
        <v>29107929.087317843</v>
      </c>
      <c r="R56">
        <v>32314559.693942536</v>
      </c>
      <c r="S56">
        <v>33398920.841845341</v>
      </c>
      <c r="T56">
        <v>4926362.3065327425</v>
      </c>
      <c r="U56">
        <v>8384489.6281222235</v>
      </c>
      <c r="V56">
        <v>26794323.572984051</v>
      </c>
      <c r="W56">
        <v>29877305.862558011</v>
      </c>
      <c r="X56">
        <v>9877305.8625580072</v>
      </c>
    </row>
    <row r="57" spans="2:24" x14ac:dyDescent="0.4">
      <c r="B57" s="13">
        <v>54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23289420.956814975</v>
      </c>
      <c r="O57">
        <v>28867699.66822888</v>
      </c>
      <c r="P57">
        <v>-89352288.271341875</v>
      </c>
      <c r="Q57">
        <v>-85344114.020338327</v>
      </c>
      <c r="R57">
        <v>-24159638.887110993</v>
      </c>
      <c r="S57">
        <v>-32487320.669095043</v>
      </c>
      <c r="T57">
        <v>-32817809.399869986</v>
      </c>
      <c r="U57">
        <v>-30910537.504230503</v>
      </c>
      <c r="V57">
        <v>-30654890.06864123</v>
      </c>
      <c r="W57">
        <v>-29690120.896113373</v>
      </c>
      <c r="X57">
        <v>-49690120.896113373</v>
      </c>
    </row>
    <row r="58" spans="2:24" x14ac:dyDescent="0.4">
      <c r="B58" s="13">
        <v>55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15626448.485159725</v>
      </c>
      <c r="O58">
        <v>3849738.2466448275</v>
      </c>
      <c r="P58">
        <v>3356517.0887045152</v>
      </c>
      <c r="Q58">
        <v>9607480.6467636153</v>
      </c>
      <c r="R58">
        <v>12498448.460827099</v>
      </c>
      <c r="S58">
        <v>10606372.498438161</v>
      </c>
      <c r="T58">
        <v>9870788.9533363897</v>
      </c>
      <c r="U58">
        <v>16648922.144340228</v>
      </c>
      <c r="V58">
        <v>23967364.300573129</v>
      </c>
      <c r="W58">
        <v>21230126.579812482</v>
      </c>
      <c r="X58">
        <v>1230126.5798124806</v>
      </c>
    </row>
    <row r="59" spans="2:24" x14ac:dyDescent="0.4">
      <c r="B59" s="13">
        <v>56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20973603.998204608</v>
      </c>
      <c r="O59">
        <v>19389946.590522781</v>
      </c>
      <c r="P59">
        <v>18390390.219753008</v>
      </c>
      <c r="Q59">
        <v>25721853.785609048</v>
      </c>
      <c r="R59">
        <v>28548382.911898382</v>
      </c>
      <c r="S59">
        <v>30611414.63825132</v>
      </c>
      <c r="T59">
        <v>34223751.348606966</v>
      </c>
      <c r="U59">
        <v>37991534.540755711</v>
      </c>
      <c r="V59">
        <v>42262685.765067801</v>
      </c>
      <c r="W59">
        <v>42963298.851907335</v>
      </c>
      <c r="X59">
        <v>22963298.851907343</v>
      </c>
    </row>
    <row r="60" spans="2:24" x14ac:dyDescent="0.4">
      <c r="B60" s="13">
        <v>57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20019901.823855266</v>
      </c>
      <c r="O60">
        <v>18378466.572145641</v>
      </c>
      <c r="P60">
        <v>20622295.107650816</v>
      </c>
      <c r="Q60">
        <v>21174580.041369241</v>
      </c>
      <c r="R60">
        <v>-1138267.5196408248</v>
      </c>
      <c r="S60">
        <v>5289058.1770846061</v>
      </c>
      <c r="T60">
        <v>19628979.758549672</v>
      </c>
      <c r="U60">
        <v>16874097.026457503</v>
      </c>
      <c r="V60">
        <v>25532642.451235861</v>
      </c>
      <c r="W60">
        <v>28025651.335364323</v>
      </c>
      <c r="X60">
        <v>8025651.335364324</v>
      </c>
    </row>
    <row r="61" spans="2:24" x14ac:dyDescent="0.4">
      <c r="B61" s="13">
        <v>58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19934768.123937402</v>
      </c>
      <c r="O61">
        <v>21572112.708345138</v>
      </c>
      <c r="P61">
        <v>21406574.543357749</v>
      </c>
      <c r="Q61">
        <v>27393184.428388223</v>
      </c>
      <c r="R61">
        <v>28531439.686384074</v>
      </c>
      <c r="S61">
        <v>30341639.185916223</v>
      </c>
      <c r="T61">
        <v>31244082.856857136</v>
      </c>
      <c r="U61">
        <v>28801320.739237551</v>
      </c>
      <c r="V61">
        <v>25967653.824513506</v>
      </c>
      <c r="W61">
        <v>24127663.546237193</v>
      </c>
      <c r="X61">
        <v>4127663.5462371991</v>
      </c>
    </row>
    <row r="62" spans="2:24" x14ac:dyDescent="0.4">
      <c r="B62" s="13">
        <v>59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18559569.718719907</v>
      </c>
      <c r="O62">
        <v>22082667.940101489</v>
      </c>
      <c r="P62">
        <v>-738261455.40451753</v>
      </c>
      <c r="Q62">
        <v>-732171643.2744453</v>
      </c>
      <c r="R62">
        <v>-345623196.27319932</v>
      </c>
      <c r="S62">
        <v>-343572579.28121251</v>
      </c>
      <c r="T62">
        <v>-340212869.02344483</v>
      </c>
      <c r="U62">
        <v>-339282217.41361541</v>
      </c>
      <c r="V62">
        <v>-340569433.78162044</v>
      </c>
      <c r="W62">
        <v>-335689398.76062816</v>
      </c>
      <c r="X62">
        <v>-355689398.76062816</v>
      </c>
    </row>
    <row r="63" spans="2:24" x14ac:dyDescent="0.4">
      <c r="B63" s="13">
        <v>60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-2561887.5177248782</v>
      </c>
      <c r="O63">
        <v>-2898336.1150917457</v>
      </c>
      <c r="P63">
        <v>12111354.149035994</v>
      </c>
      <c r="Q63">
        <v>15408395.69061581</v>
      </c>
      <c r="R63">
        <v>23570630.576253824</v>
      </c>
      <c r="S63">
        <v>23792845.760806959</v>
      </c>
      <c r="T63">
        <v>23389393.267990228</v>
      </c>
      <c r="U63">
        <v>24661190.402047113</v>
      </c>
      <c r="V63">
        <v>24613842.677262172</v>
      </c>
      <c r="W63">
        <v>28021939.349932589</v>
      </c>
      <c r="X63">
        <v>8021939.3499325924</v>
      </c>
    </row>
    <row r="64" spans="2:24" x14ac:dyDescent="0.4">
      <c r="B64" s="13">
        <v>61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25099812.47435068</v>
      </c>
      <c r="O64">
        <v>29047617.641293146</v>
      </c>
      <c r="P64">
        <v>36728063.656410329</v>
      </c>
      <c r="Q64">
        <v>34949711.624476135</v>
      </c>
      <c r="R64">
        <v>37255960.304128051</v>
      </c>
      <c r="S64">
        <v>8714833.2048717346</v>
      </c>
      <c r="T64">
        <v>12264433.937977199</v>
      </c>
      <c r="U64">
        <v>27930674.198160507</v>
      </c>
      <c r="V64">
        <v>31663845.136635415</v>
      </c>
      <c r="W64">
        <v>31759723.726216935</v>
      </c>
      <c r="X64">
        <v>11759723.726216933</v>
      </c>
    </row>
    <row r="65" spans="2:24" x14ac:dyDescent="0.4">
      <c r="B65" s="13">
        <v>62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20092497.8234635</v>
      </c>
      <c r="O65">
        <v>28002203.198479593</v>
      </c>
      <c r="P65">
        <v>36276891.875323988</v>
      </c>
      <c r="Q65">
        <v>36702906.43555633</v>
      </c>
      <c r="R65">
        <v>39300859.424971491</v>
      </c>
      <c r="S65">
        <v>43567026.105207011</v>
      </c>
      <c r="T65">
        <v>41429813.161166862</v>
      </c>
      <c r="U65">
        <v>42919390.936457038</v>
      </c>
      <c r="V65">
        <v>43067584.786861002</v>
      </c>
      <c r="W65">
        <v>47313093.578650251</v>
      </c>
      <c r="X65">
        <v>27313093.578650247</v>
      </c>
    </row>
    <row r="66" spans="2:24" x14ac:dyDescent="0.4">
      <c r="B66" s="13">
        <v>63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21205385.213888235</v>
      </c>
      <c r="O66">
        <v>22704867.438767727</v>
      </c>
      <c r="P66">
        <v>25711323.46413441</v>
      </c>
      <c r="Q66">
        <v>26249427.363461025</v>
      </c>
      <c r="R66">
        <v>26288003.161937293</v>
      </c>
      <c r="S66">
        <v>26966774.51020506</v>
      </c>
      <c r="T66">
        <v>18193491.257421874</v>
      </c>
      <c r="U66">
        <v>20627958.521202013</v>
      </c>
      <c r="V66">
        <v>26274005.776612349</v>
      </c>
      <c r="W66">
        <v>25299691.619134355</v>
      </c>
      <c r="X66">
        <v>5299691.6191343553</v>
      </c>
    </row>
    <row r="67" spans="2:24" x14ac:dyDescent="0.4">
      <c r="B67" s="13">
        <v>64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18786995.801068515</v>
      </c>
      <c r="O67">
        <v>19526172.308413032</v>
      </c>
      <c r="P67">
        <v>19956451.366180755</v>
      </c>
      <c r="Q67">
        <v>16278198.079463912</v>
      </c>
      <c r="R67">
        <v>20791218.845436737</v>
      </c>
      <c r="S67">
        <v>25781096.476915181</v>
      </c>
      <c r="T67">
        <v>33692660.389229655</v>
      </c>
      <c r="U67">
        <v>34771896.980794132</v>
      </c>
      <c r="V67">
        <v>34178520.5383</v>
      </c>
      <c r="W67">
        <v>35604762.307374679</v>
      </c>
      <c r="X67">
        <v>15604762.30737468</v>
      </c>
    </row>
    <row r="68" spans="2:24" x14ac:dyDescent="0.4">
      <c r="B68" s="13">
        <v>65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19613039.0381178</v>
      </c>
      <c r="O68">
        <v>-81378820.082379743</v>
      </c>
      <c r="P68">
        <v>-80415593.955633163</v>
      </c>
      <c r="Q68">
        <v>-27360131.304519013</v>
      </c>
      <c r="R68">
        <v>-27229204.018845987</v>
      </c>
      <c r="S68">
        <v>-37964611.880620599</v>
      </c>
      <c r="T68">
        <v>-34193852.704945594</v>
      </c>
      <c r="U68">
        <v>-28364591.198024001</v>
      </c>
      <c r="V68">
        <v>-25972206.965610273</v>
      </c>
      <c r="W68">
        <v>-26976013.749620743</v>
      </c>
      <c r="X68">
        <v>-46976013.749620743</v>
      </c>
    </row>
    <row r="69" spans="2:24" x14ac:dyDescent="0.4">
      <c r="B69" s="13">
        <v>66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15615935.457660746</v>
      </c>
      <c r="O69">
        <v>21087373.114712257</v>
      </c>
      <c r="P69">
        <v>32282386.265842069</v>
      </c>
      <c r="Q69">
        <v>32875510.878139149</v>
      </c>
      <c r="R69">
        <v>31449587.066704448</v>
      </c>
      <c r="S69">
        <v>35642206.331624679</v>
      </c>
      <c r="T69">
        <v>32623545.385796405</v>
      </c>
      <c r="U69">
        <v>38024089.201840281</v>
      </c>
      <c r="V69">
        <v>46246997.235108986</v>
      </c>
      <c r="W69">
        <v>38154365.165598482</v>
      </c>
      <c r="X69">
        <v>18154365.165598471</v>
      </c>
    </row>
    <row r="70" spans="2:24" x14ac:dyDescent="0.4">
      <c r="B70" s="13">
        <v>67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20365577.539611097</v>
      </c>
      <c r="O70">
        <v>26025268.071791887</v>
      </c>
      <c r="P70">
        <v>30548220.106547236</v>
      </c>
      <c r="Q70">
        <v>30846880.93637199</v>
      </c>
      <c r="R70">
        <v>31134336.60753898</v>
      </c>
      <c r="S70">
        <v>29381021.900005512</v>
      </c>
      <c r="T70">
        <v>18833930.968207903</v>
      </c>
      <c r="U70">
        <v>21938461.309640523</v>
      </c>
      <c r="V70">
        <v>24564260.876896869</v>
      </c>
      <c r="W70">
        <v>26590041.20968147</v>
      </c>
      <c r="X70">
        <v>6590041.2096814746</v>
      </c>
    </row>
    <row r="71" spans="2:24" x14ac:dyDescent="0.4">
      <c r="B71" s="13">
        <v>68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22210133.740342904</v>
      </c>
      <c r="O71">
        <v>27920025.652447622</v>
      </c>
      <c r="P71">
        <v>27110768.30477412</v>
      </c>
      <c r="Q71">
        <v>3718557.6085804468</v>
      </c>
      <c r="R71">
        <v>10264130.223868849</v>
      </c>
      <c r="S71">
        <v>22827838.25996108</v>
      </c>
      <c r="T71">
        <v>14957329.978251047</v>
      </c>
      <c r="U71">
        <v>10386359.983480128</v>
      </c>
      <c r="V71">
        <v>9327180.9169989433</v>
      </c>
      <c r="W71">
        <v>13317749.797189604</v>
      </c>
      <c r="X71">
        <v>-6682250.2028103964</v>
      </c>
    </row>
    <row r="72" spans="2:24" x14ac:dyDescent="0.4">
      <c r="B72" s="13">
        <v>69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18514039.832047656</v>
      </c>
      <c r="O72">
        <v>22101630.996833634</v>
      </c>
      <c r="P72">
        <v>6931552.1021572836</v>
      </c>
      <c r="Q72">
        <v>5525604.7319335984</v>
      </c>
      <c r="R72">
        <v>16302852.838409778</v>
      </c>
      <c r="S72">
        <v>14732600.183610937</v>
      </c>
      <c r="T72">
        <v>15072184.660669571</v>
      </c>
      <c r="U72">
        <v>17383980.180191517</v>
      </c>
      <c r="V72">
        <v>22191083.508349568</v>
      </c>
      <c r="W72">
        <v>25467649.000180651</v>
      </c>
      <c r="X72">
        <v>5467649.0001806496</v>
      </c>
    </row>
    <row r="73" spans="2:24" x14ac:dyDescent="0.4">
      <c r="B73" s="13">
        <v>70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20247744.850490913</v>
      </c>
      <c r="O73">
        <v>21907000.652876403</v>
      </c>
      <c r="P73">
        <v>24746967.205984123</v>
      </c>
      <c r="Q73">
        <v>25204441.848158512</v>
      </c>
      <c r="R73">
        <v>27809406.051725995</v>
      </c>
      <c r="S73">
        <v>32468993.531345204</v>
      </c>
      <c r="T73">
        <v>36693552.736384206</v>
      </c>
      <c r="U73">
        <v>34362836.356647119</v>
      </c>
      <c r="V73">
        <v>36366336.716218896</v>
      </c>
      <c r="W73">
        <v>45187687.847603053</v>
      </c>
      <c r="X73">
        <v>25187687.847603045</v>
      </c>
    </row>
    <row r="74" spans="2:24" x14ac:dyDescent="0.4">
      <c r="B74" s="13">
        <v>71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18936375.638206419</v>
      </c>
      <c r="O74">
        <v>15359383.437431484</v>
      </c>
      <c r="P74">
        <v>12939382.216563314</v>
      </c>
      <c r="Q74">
        <v>-60555683.62450473</v>
      </c>
      <c r="R74">
        <v>-61618979.832178585</v>
      </c>
      <c r="S74">
        <v>-27791473.213044338</v>
      </c>
      <c r="T74">
        <v>-25327326.969705448</v>
      </c>
      <c r="U74">
        <v>-22526863.350572292</v>
      </c>
      <c r="V74">
        <v>-19714046.189689342</v>
      </c>
      <c r="W74">
        <v>-24910497.297243822</v>
      </c>
      <c r="X74">
        <v>-44910497.297243804</v>
      </c>
    </row>
    <row r="75" spans="2:24" x14ac:dyDescent="0.4">
      <c r="B75" s="13">
        <v>72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20778106.53905319</v>
      </c>
      <c r="O75">
        <v>25959763.707112763</v>
      </c>
      <c r="P75">
        <v>30380990.240718849</v>
      </c>
      <c r="Q75">
        <v>31973335.210406296</v>
      </c>
      <c r="R75">
        <v>35752309.242277876</v>
      </c>
      <c r="S75">
        <v>43894635.15421652</v>
      </c>
      <c r="T75">
        <v>47098580.650542609</v>
      </c>
      <c r="U75">
        <v>50466114.692399949</v>
      </c>
      <c r="V75">
        <v>50175371.598699637</v>
      </c>
      <c r="W75">
        <v>56416805.893967852</v>
      </c>
      <c r="X75">
        <v>36416805.893967845</v>
      </c>
    </row>
    <row r="76" spans="2:24" x14ac:dyDescent="0.4">
      <c r="B76" s="13">
        <v>73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21258661.599998526</v>
      </c>
      <c r="O76">
        <v>-1396920.4604279012</v>
      </c>
      <c r="P76">
        <v>-3021837.9453087351</v>
      </c>
      <c r="Q76">
        <v>1941401.8267462058</v>
      </c>
      <c r="R76">
        <v>8066120.2384983879</v>
      </c>
      <c r="S76">
        <v>9199092.7226155475</v>
      </c>
      <c r="T76">
        <v>18195556.091079738</v>
      </c>
      <c r="U76">
        <v>22858074.793303423</v>
      </c>
      <c r="V76">
        <v>26002441.444930188</v>
      </c>
      <c r="W76">
        <v>25929513.462284327</v>
      </c>
      <c r="X76">
        <v>5929513.4622843256</v>
      </c>
    </row>
    <row r="77" spans="2:24" x14ac:dyDescent="0.4">
      <c r="B77" s="13">
        <v>74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20389691.322971042</v>
      </c>
      <c r="O77">
        <v>29298982.863121014</v>
      </c>
      <c r="P77">
        <v>20471143.546989448</v>
      </c>
      <c r="Q77">
        <v>22489103.857399751</v>
      </c>
      <c r="R77">
        <v>34705565.669810809</v>
      </c>
      <c r="S77">
        <v>-45430534.3317606</v>
      </c>
      <c r="T77">
        <v>-42853835.488948479</v>
      </c>
      <c r="U77">
        <v>1565258.4004062219</v>
      </c>
      <c r="V77">
        <v>4508190.807670597</v>
      </c>
      <c r="W77">
        <v>5638821.1273018103</v>
      </c>
      <c r="X77">
        <v>-14361178.87269819</v>
      </c>
    </row>
    <row r="78" spans="2:24" x14ac:dyDescent="0.4">
      <c r="B78" s="13">
        <v>75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17829400.584712271</v>
      </c>
      <c r="O78">
        <v>22952535.260173358</v>
      </c>
      <c r="P78">
        <v>24681299.458010711</v>
      </c>
      <c r="Q78">
        <v>32008251.765924618</v>
      </c>
      <c r="R78">
        <v>30966175.188378345</v>
      </c>
      <c r="S78">
        <v>31466157.415745702</v>
      </c>
      <c r="T78">
        <v>36549488.772428825</v>
      </c>
      <c r="U78">
        <v>37089758.021477915</v>
      </c>
      <c r="V78">
        <v>40301787.978245735</v>
      </c>
      <c r="W78">
        <v>31790151.252769269</v>
      </c>
      <c r="X78">
        <v>11790151.252769269</v>
      </c>
    </row>
    <row r="79" spans="2:24" x14ac:dyDescent="0.4">
      <c r="B79" s="13">
        <v>76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21912536.940220729</v>
      </c>
      <c r="O79">
        <v>24068915.248193558</v>
      </c>
      <c r="P79">
        <v>29495698.303553026</v>
      </c>
      <c r="Q79">
        <v>33998654.769179955</v>
      </c>
      <c r="R79">
        <v>36033291.531011604</v>
      </c>
      <c r="S79">
        <v>43149765.230755605</v>
      </c>
      <c r="T79">
        <v>43313635.86525172</v>
      </c>
      <c r="U79">
        <v>46778818.298367597</v>
      </c>
      <c r="V79">
        <v>46520887.353353471</v>
      </c>
      <c r="W79">
        <v>45664507.466704324</v>
      </c>
      <c r="X79">
        <v>25664507.46670432</v>
      </c>
    </row>
    <row r="80" spans="2:24" x14ac:dyDescent="0.4">
      <c r="B80" s="13">
        <v>77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23145522.50054723</v>
      </c>
      <c r="O80">
        <v>24910266.697802037</v>
      </c>
      <c r="P80">
        <v>28938328.936831616</v>
      </c>
      <c r="Q80">
        <v>34381772.523165822</v>
      </c>
      <c r="R80">
        <v>41170025.280656837</v>
      </c>
      <c r="S80">
        <v>40998342.091261782</v>
      </c>
      <c r="T80">
        <v>40038320.535406001</v>
      </c>
      <c r="U80">
        <v>40266706.305658065</v>
      </c>
      <c r="V80">
        <v>39779619.455460146</v>
      </c>
      <c r="W80">
        <v>38903203.521505445</v>
      </c>
      <c r="X80">
        <v>18903203.521505453</v>
      </c>
    </row>
    <row r="81" spans="2:24" x14ac:dyDescent="0.4">
      <c r="B81" s="13">
        <v>78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25663584.768509787</v>
      </c>
      <c r="O81">
        <v>25462081.277527526</v>
      </c>
      <c r="P81">
        <v>20388454.937274296</v>
      </c>
      <c r="Q81">
        <v>23458920.519854065</v>
      </c>
      <c r="R81">
        <v>25500960.282882541</v>
      </c>
      <c r="S81">
        <v>29694384.46082294</v>
      </c>
      <c r="T81">
        <v>31386944.290339887</v>
      </c>
      <c r="U81">
        <v>31774583.554823488</v>
      </c>
      <c r="V81">
        <v>30683271.241629209</v>
      </c>
      <c r="W81">
        <v>36636371.034178518</v>
      </c>
      <c r="X81">
        <v>16636371.034178518</v>
      </c>
    </row>
    <row r="82" spans="2:24" x14ac:dyDescent="0.4">
      <c r="B82" s="13">
        <v>79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18590549.403246354</v>
      </c>
      <c r="O82">
        <v>18177461.657192003</v>
      </c>
      <c r="P82">
        <v>18010001.293554615</v>
      </c>
      <c r="Q82">
        <v>17333784.563387007</v>
      </c>
      <c r="R82">
        <v>15927228.606369715</v>
      </c>
      <c r="S82">
        <v>-4808709.2378966911</v>
      </c>
      <c r="T82">
        <v>-3252548.8234264543</v>
      </c>
      <c r="U82">
        <v>8797699.214249419</v>
      </c>
      <c r="V82">
        <v>11870735.534483232</v>
      </c>
      <c r="W82">
        <v>4225552.2476372244</v>
      </c>
      <c r="X82">
        <v>-15774447.752362777</v>
      </c>
    </row>
    <row r="83" spans="2:24" x14ac:dyDescent="0.4">
      <c r="B83" s="13">
        <v>80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28145294.443661682</v>
      </c>
      <c r="O83">
        <v>34494150.913730875</v>
      </c>
      <c r="P83">
        <v>37439802.34566512</v>
      </c>
      <c r="Q83">
        <v>28113188.225994937</v>
      </c>
      <c r="R83">
        <v>28294288.256918855</v>
      </c>
      <c r="S83">
        <v>36323616.530121654</v>
      </c>
      <c r="T83">
        <v>39804298.732991517</v>
      </c>
      <c r="U83">
        <v>25101168.634975385</v>
      </c>
      <c r="V83">
        <v>32426107.486402303</v>
      </c>
      <c r="W83">
        <v>44225013.895593017</v>
      </c>
      <c r="X83">
        <v>24225013.895593014</v>
      </c>
    </row>
    <row r="84" spans="2:24" x14ac:dyDescent="0.4">
      <c r="B84" s="13">
        <v>81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17504638.933388785</v>
      </c>
      <c r="O84">
        <v>12557580.61434092</v>
      </c>
      <c r="P84">
        <v>10177482.850717438</v>
      </c>
      <c r="Q84">
        <v>11427143.189997174</v>
      </c>
      <c r="R84">
        <v>17726668.338213786</v>
      </c>
      <c r="S84">
        <v>15660492.003736539</v>
      </c>
      <c r="T84">
        <v>22584598.192998298</v>
      </c>
      <c r="U84">
        <v>22592408.000933208</v>
      </c>
      <c r="V84">
        <v>24201630.52173306</v>
      </c>
      <c r="W84">
        <v>21530644.773217339</v>
      </c>
      <c r="X84">
        <v>1530644.7732173437</v>
      </c>
    </row>
    <row r="85" spans="2:24" x14ac:dyDescent="0.4">
      <c r="B85" s="13">
        <v>82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20572917.591293368</v>
      </c>
      <c r="O85">
        <v>19938395.944617316</v>
      </c>
      <c r="P85">
        <v>19976016.353502106</v>
      </c>
      <c r="Q85">
        <v>23457656.783008017</v>
      </c>
      <c r="R85">
        <v>27065224.61267373</v>
      </c>
      <c r="S85">
        <v>30577569.130485017</v>
      </c>
      <c r="T85">
        <v>37429492.047936805</v>
      </c>
      <c r="U85">
        <v>43620821.191397868</v>
      </c>
      <c r="V85">
        <v>40856855.646628857</v>
      </c>
      <c r="W85">
        <v>42440793.468634978</v>
      </c>
      <c r="X85">
        <v>22440793.468634978</v>
      </c>
    </row>
    <row r="86" spans="2:24" x14ac:dyDescent="0.4">
      <c r="B86" s="13">
        <v>83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26625205.214751899</v>
      </c>
      <c r="O86">
        <v>24799910.202887867</v>
      </c>
      <c r="P86">
        <v>24008953.105124738</v>
      </c>
      <c r="Q86">
        <v>27207612.174894355</v>
      </c>
      <c r="R86">
        <v>27196951.618629336</v>
      </c>
      <c r="S86">
        <v>19606274.920458652</v>
      </c>
      <c r="T86">
        <v>21286805.130516477</v>
      </c>
      <c r="U86">
        <v>22985210.189232383</v>
      </c>
      <c r="V86">
        <v>23715855.126434524</v>
      </c>
      <c r="W86">
        <v>24770534.781399556</v>
      </c>
      <c r="X86">
        <v>4770534.7813995508</v>
      </c>
    </row>
    <row r="87" spans="2:24" x14ac:dyDescent="0.4">
      <c r="B87" s="13">
        <v>84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26930123.999537706</v>
      </c>
      <c r="O87">
        <v>25767247.799438927</v>
      </c>
      <c r="P87">
        <v>27620387.048650485</v>
      </c>
      <c r="Q87">
        <v>29486964.990239784</v>
      </c>
      <c r="R87">
        <v>29759697.323075961</v>
      </c>
      <c r="S87">
        <v>30319702.413520113</v>
      </c>
      <c r="T87">
        <v>36977642.640959516</v>
      </c>
      <c r="U87">
        <v>42854180.372553021</v>
      </c>
      <c r="V87">
        <v>43169278.826821096</v>
      </c>
      <c r="W87">
        <v>41607029.801226936</v>
      </c>
      <c r="X87">
        <v>21607029.801226921</v>
      </c>
    </row>
    <row r="88" spans="2:24" x14ac:dyDescent="0.4">
      <c r="B88" s="13">
        <v>85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20411299.411764264</v>
      </c>
      <c r="O88">
        <v>13214575.593539879</v>
      </c>
      <c r="P88">
        <v>16244766.531651109</v>
      </c>
      <c r="Q88">
        <v>13935795.986293074</v>
      </c>
      <c r="R88">
        <v>15401464.531616285</v>
      </c>
      <c r="S88">
        <v>16872690.06898671</v>
      </c>
      <c r="T88">
        <v>21033802.174835935</v>
      </c>
      <c r="U88">
        <v>23946131.914934617</v>
      </c>
      <c r="V88">
        <v>-2574816.2278622687</v>
      </c>
      <c r="W88">
        <v>794489.29267264158</v>
      </c>
      <c r="X88">
        <v>-19205510.707327358</v>
      </c>
    </row>
    <row r="89" spans="2:24" x14ac:dyDescent="0.4">
      <c r="B89" s="13">
        <v>86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20866937.624507833</v>
      </c>
      <c r="O89">
        <v>23348041.874656621</v>
      </c>
      <c r="P89">
        <v>25685561.087184176</v>
      </c>
      <c r="Q89">
        <v>23601547.756381348</v>
      </c>
      <c r="R89">
        <v>24276011.943549506</v>
      </c>
      <c r="S89">
        <v>24870276.316415429</v>
      </c>
      <c r="T89">
        <v>30982761.455992516</v>
      </c>
      <c r="U89">
        <v>31945993.406358019</v>
      </c>
      <c r="V89">
        <v>16945713.095714077</v>
      </c>
      <c r="W89">
        <v>15984243.323906394</v>
      </c>
      <c r="X89">
        <v>-4015756.6760936049</v>
      </c>
    </row>
    <row r="90" spans="2:24" x14ac:dyDescent="0.4">
      <c r="B90" s="13">
        <v>87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23405504.186695464</v>
      </c>
      <c r="O90">
        <v>16539893.104600521</v>
      </c>
      <c r="P90">
        <v>13789469.215018481</v>
      </c>
      <c r="Q90">
        <v>12654303.638584724</v>
      </c>
      <c r="R90">
        <v>11507947.303891383</v>
      </c>
      <c r="S90">
        <v>13313180.358447785</v>
      </c>
      <c r="T90">
        <v>15789880.510939855</v>
      </c>
      <c r="U90">
        <v>15153914.506626625</v>
      </c>
      <c r="V90">
        <v>13852337.253701579</v>
      </c>
      <c r="W90">
        <v>18285052.507043581</v>
      </c>
      <c r="X90">
        <v>-1714947.4929564167</v>
      </c>
    </row>
    <row r="91" spans="2:24" x14ac:dyDescent="0.4">
      <c r="B91" s="13">
        <v>88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13452522.200476684</v>
      </c>
      <c r="O91">
        <v>11632363.097139161</v>
      </c>
      <c r="P91">
        <v>8010801.1417391729</v>
      </c>
      <c r="Q91">
        <v>13054335.731951287</v>
      </c>
      <c r="R91">
        <v>17366930.326168872</v>
      </c>
      <c r="S91">
        <v>16827516.683044195</v>
      </c>
      <c r="T91">
        <v>18890487.894539669</v>
      </c>
      <c r="U91">
        <v>19248314.312902659</v>
      </c>
      <c r="V91">
        <v>18762899.530554302</v>
      </c>
      <c r="W91">
        <v>22127113.933646653</v>
      </c>
      <c r="X91">
        <v>2127113.9336466566</v>
      </c>
    </row>
    <row r="92" spans="2:24" x14ac:dyDescent="0.4">
      <c r="B92" s="13">
        <v>89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21559915.294572674</v>
      </c>
      <c r="O92">
        <v>25596734.571783967</v>
      </c>
      <c r="P92">
        <v>31760896.550130442</v>
      </c>
      <c r="Q92">
        <v>32431568.572017666</v>
      </c>
      <c r="R92">
        <v>41827031.322774768</v>
      </c>
      <c r="S92">
        <v>48264942.453000285</v>
      </c>
      <c r="T92">
        <v>46254961.651672706</v>
      </c>
      <c r="U92">
        <v>-39869423.689871252</v>
      </c>
      <c r="V92">
        <v>-36516976.54951448</v>
      </c>
      <c r="W92">
        <v>9387726.3964240048</v>
      </c>
      <c r="X92">
        <v>-10612273.603575995</v>
      </c>
    </row>
    <row r="93" spans="2:24" x14ac:dyDescent="0.4">
      <c r="B93" s="13">
        <v>90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16370769.918984607</v>
      </c>
      <c r="O93">
        <v>24796588.083919853</v>
      </c>
      <c r="P93">
        <v>18292038.919414267</v>
      </c>
      <c r="Q93">
        <v>18356762.499759495</v>
      </c>
      <c r="R93">
        <v>-86191469.826670647</v>
      </c>
      <c r="S93">
        <v>-196291439.0414792</v>
      </c>
      <c r="T93">
        <v>-144561433.06989396</v>
      </c>
      <c r="U93">
        <v>-86875664.361675575</v>
      </c>
      <c r="V93">
        <v>-88039763.754563466</v>
      </c>
      <c r="W93">
        <v>-81528799.588034824</v>
      </c>
      <c r="X93">
        <v>-101528799.58803482</v>
      </c>
    </row>
    <row r="94" spans="2:24" x14ac:dyDescent="0.4">
      <c r="B94" s="13">
        <v>91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21307962.831481747</v>
      </c>
      <c r="O94">
        <v>24581292.271309402</v>
      </c>
      <c r="P94">
        <v>22622421.489676706</v>
      </c>
      <c r="Q94">
        <v>28606863.701259963</v>
      </c>
      <c r="R94">
        <v>26265329.019070778</v>
      </c>
      <c r="S94">
        <v>30377221.4638016</v>
      </c>
      <c r="T94">
        <v>30263801.27786345</v>
      </c>
      <c r="U94">
        <v>30411145.280665226</v>
      </c>
      <c r="V94">
        <v>34257703.023737967</v>
      </c>
      <c r="W94">
        <v>18754843.337150984</v>
      </c>
      <c r="X94">
        <v>-1245156.6628490202</v>
      </c>
    </row>
    <row r="95" spans="2:24" x14ac:dyDescent="0.4">
      <c r="B95" s="13">
        <v>92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26845471.091360476</v>
      </c>
      <c r="O95">
        <v>24320404.167578161</v>
      </c>
      <c r="P95">
        <v>25423368.638107136</v>
      </c>
      <c r="Q95">
        <v>34457353.631019264</v>
      </c>
      <c r="R95">
        <v>33645155.417486891</v>
      </c>
      <c r="S95">
        <v>35953876.744976521</v>
      </c>
      <c r="T95">
        <v>34451068.120643102</v>
      </c>
      <c r="U95">
        <v>25256405.229842171</v>
      </c>
      <c r="V95">
        <v>25245910.839038026</v>
      </c>
      <c r="W95">
        <v>34711638.876544893</v>
      </c>
      <c r="X95">
        <v>14711638.876544895</v>
      </c>
    </row>
    <row r="96" spans="2:24" x14ac:dyDescent="0.4">
      <c r="B96" s="13">
        <v>93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20541173.306826741</v>
      </c>
      <c r="O96">
        <v>24928487.482272513</v>
      </c>
      <c r="P96">
        <v>26819406.325661018</v>
      </c>
      <c r="Q96">
        <v>28374859.614843514</v>
      </c>
      <c r="R96">
        <v>29238873.199891105</v>
      </c>
      <c r="S96">
        <v>25704220.63077512</v>
      </c>
      <c r="T96">
        <v>27680679.693384629</v>
      </c>
      <c r="U96">
        <v>26215353.863122843</v>
      </c>
      <c r="V96">
        <v>24977626.091243766</v>
      </c>
      <c r="W96">
        <v>28136897.197478641</v>
      </c>
      <c r="X96">
        <v>8136897.1974786418</v>
      </c>
    </row>
    <row r="97" spans="2:24" x14ac:dyDescent="0.4">
      <c r="B97" s="13">
        <v>94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20650497.766127072</v>
      </c>
      <c r="O97">
        <v>28203567.148154087</v>
      </c>
      <c r="P97">
        <v>31089238.624524035</v>
      </c>
      <c r="Q97">
        <v>29989049.574838322</v>
      </c>
      <c r="R97">
        <v>27303815.414322373</v>
      </c>
      <c r="S97">
        <v>27108769.709677972</v>
      </c>
      <c r="T97">
        <v>26392815.529117018</v>
      </c>
      <c r="U97">
        <v>25459285.194006857</v>
      </c>
      <c r="V97">
        <v>29536243.69081432</v>
      </c>
      <c r="W97">
        <v>37079292.197956331</v>
      </c>
      <c r="X97">
        <v>17079292.197956327</v>
      </c>
    </row>
    <row r="98" spans="2:24" x14ac:dyDescent="0.4">
      <c r="B98" s="13">
        <v>95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22989696.094378777</v>
      </c>
      <c r="O98">
        <v>26539659.970748536</v>
      </c>
      <c r="P98">
        <v>23727018.761694226</v>
      </c>
      <c r="Q98">
        <v>30954630.435149625</v>
      </c>
      <c r="R98">
        <v>28267211.651415918</v>
      </c>
      <c r="S98">
        <v>29517249.043165859</v>
      </c>
      <c r="T98">
        <v>29545393.427912436</v>
      </c>
      <c r="U98">
        <v>28967500.041682247</v>
      </c>
      <c r="V98">
        <v>33108061.289894424</v>
      </c>
      <c r="W98">
        <v>38857892.208740816</v>
      </c>
      <c r="X98">
        <v>18857892.208740823</v>
      </c>
    </row>
    <row r="99" spans="2:24" x14ac:dyDescent="0.4">
      <c r="B99" s="13">
        <v>96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21844918.194733638</v>
      </c>
      <c r="O99">
        <v>14062569.559432298</v>
      </c>
      <c r="P99">
        <v>18221433.120384041</v>
      </c>
      <c r="Q99">
        <v>13594328.087945465</v>
      </c>
      <c r="R99">
        <v>17003022.455291651</v>
      </c>
      <c r="S99">
        <v>18134245.646522854</v>
      </c>
      <c r="T99">
        <v>22151568.364086062</v>
      </c>
      <c r="U99">
        <v>30068479.395505052</v>
      </c>
      <c r="V99">
        <v>30373336.090529121</v>
      </c>
      <c r="W99">
        <v>30102410.803146895</v>
      </c>
      <c r="X99">
        <v>10102410.803146895</v>
      </c>
    </row>
    <row r="100" spans="2:24" x14ac:dyDescent="0.4">
      <c r="B100" s="13">
        <v>97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22234336.326545987</v>
      </c>
      <c r="O100">
        <v>8617491.6248126831</v>
      </c>
      <c r="P100">
        <v>8897035.2995402496</v>
      </c>
      <c r="Q100">
        <v>19316669.441435128</v>
      </c>
      <c r="R100">
        <v>29091424.259151272</v>
      </c>
      <c r="S100">
        <v>37595235.572235629</v>
      </c>
      <c r="T100">
        <v>39484862.520082742</v>
      </c>
      <c r="U100">
        <v>39776097.954704657</v>
      </c>
      <c r="V100">
        <v>47231933.162430301</v>
      </c>
      <c r="W100">
        <v>47211507.119466409</v>
      </c>
      <c r="X100">
        <v>27211507.119466402</v>
      </c>
    </row>
    <row r="101" spans="2:24" x14ac:dyDescent="0.4">
      <c r="B101" s="13">
        <v>98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19653575.640889738</v>
      </c>
      <c r="O101">
        <v>22343296.69050866</v>
      </c>
      <c r="P101">
        <v>23174866.004390784</v>
      </c>
      <c r="Q101">
        <v>22349859.011461731</v>
      </c>
      <c r="R101">
        <v>24888458.356710814</v>
      </c>
      <c r="S101">
        <v>22927961.230617989</v>
      </c>
      <c r="T101">
        <v>26187896.263335917</v>
      </c>
      <c r="U101">
        <v>25566902.861674506</v>
      </c>
      <c r="V101">
        <v>26543129.32507224</v>
      </c>
      <c r="W101">
        <v>26049727.560023144</v>
      </c>
      <c r="X101">
        <v>6049727.5600231467</v>
      </c>
    </row>
    <row r="102" spans="2:24" x14ac:dyDescent="0.4">
      <c r="B102" s="13">
        <v>99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23752076.89024929</v>
      </c>
      <c r="O102">
        <v>32874738.351791315</v>
      </c>
      <c r="P102">
        <v>41846836.495151483</v>
      </c>
      <c r="Q102">
        <v>47702348.947945639</v>
      </c>
      <c r="R102">
        <v>47983427.858175807</v>
      </c>
      <c r="S102">
        <v>57097432.107146941</v>
      </c>
      <c r="T102">
        <v>55812727.884296946</v>
      </c>
      <c r="U102">
        <v>56230125.533532999</v>
      </c>
      <c r="V102">
        <v>57689427.991255738</v>
      </c>
      <c r="W102">
        <v>63922051.094747417</v>
      </c>
      <c r="X102">
        <v>43922051.094747402</v>
      </c>
    </row>
    <row r="103" spans="2:24" x14ac:dyDescent="0.4">
      <c r="B103" s="13">
        <v>100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23253060.091645021</v>
      </c>
      <c r="O103">
        <v>24136715.092248809</v>
      </c>
      <c r="P103">
        <v>25831897.020217218</v>
      </c>
      <c r="Q103">
        <v>25398659.129274096</v>
      </c>
      <c r="R103">
        <v>15166760.796951676</v>
      </c>
      <c r="S103">
        <v>23491244.629773006</v>
      </c>
      <c r="T103">
        <v>24803157.739571005</v>
      </c>
      <c r="U103">
        <v>26570143.918398995</v>
      </c>
      <c r="V103">
        <v>22970405.310140103</v>
      </c>
      <c r="W103">
        <v>20213154.786682889</v>
      </c>
      <c r="X103">
        <v>213154.7866828898</v>
      </c>
    </row>
    <row r="104" spans="2:24" x14ac:dyDescent="0.4">
      <c r="B104" s="13">
        <v>101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17940608.812817883</v>
      </c>
      <c r="O104">
        <v>21403877.43205519</v>
      </c>
      <c r="P104">
        <v>21722040.965343971</v>
      </c>
      <c r="Q104">
        <v>20789059.734868381</v>
      </c>
      <c r="R104">
        <v>27511055.375022728</v>
      </c>
      <c r="S104">
        <v>27803249.617068283</v>
      </c>
      <c r="T104">
        <v>-41508111.458332829</v>
      </c>
      <c r="U104">
        <v>-38596684.304514028</v>
      </c>
      <c r="V104">
        <v>862151.33770066267</v>
      </c>
      <c r="W104">
        <v>8109526.2857378032</v>
      </c>
      <c r="X104">
        <v>-11890473.714262199</v>
      </c>
    </row>
    <row r="105" spans="2:24" x14ac:dyDescent="0.4">
      <c r="B105" s="13">
        <v>102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29273263.927973013</v>
      </c>
      <c r="O105">
        <v>33418075.525448661</v>
      </c>
      <c r="P105">
        <v>36813410.714542076</v>
      </c>
      <c r="Q105">
        <v>37636647.719274737</v>
      </c>
      <c r="R105">
        <v>39514399.436923534</v>
      </c>
      <c r="S105">
        <v>38348860.322623037</v>
      </c>
      <c r="T105">
        <v>39923708.499821365</v>
      </c>
      <c r="U105">
        <v>40012092.233570144</v>
      </c>
      <c r="V105">
        <v>45209074.199110255</v>
      </c>
      <c r="W105">
        <v>47338002.062849022</v>
      </c>
      <c r="X105">
        <v>27338002.062849022</v>
      </c>
    </row>
    <row r="106" spans="2:24" x14ac:dyDescent="0.4">
      <c r="B106" s="13">
        <v>103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16445940.25388648</v>
      </c>
      <c r="O106">
        <v>15552885.762772281</v>
      </c>
      <c r="P106">
        <v>17058964.894867841</v>
      </c>
      <c r="Q106">
        <v>11395656.703348666</v>
      </c>
      <c r="R106">
        <v>9180067.6382304933</v>
      </c>
      <c r="S106">
        <v>10936340.306381425</v>
      </c>
      <c r="T106">
        <v>4101291.2913120235</v>
      </c>
      <c r="U106">
        <v>4604120.1243660087</v>
      </c>
      <c r="V106">
        <v>11584529.002518002</v>
      </c>
      <c r="W106">
        <v>11160598.702824522</v>
      </c>
      <c r="X106">
        <v>-8839401.2971754819</v>
      </c>
    </row>
    <row r="107" spans="2:24" x14ac:dyDescent="0.4">
      <c r="B107" s="13">
        <v>104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21193638.284923241</v>
      </c>
      <c r="O107">
        <v>25861879.005626958</v>
      </c>
      <c r="P107">
        <v>29615290.361093</v>
      </c>
      <c r="Q107">
        <v>26491729.430817924</v>
      </c>
      <c r="R107">
        <v>25948547.303748008</v>
      </c>
      <c r="S107">
        <v>13114538.066127192</v>
      </c>
      <c r="T107">
        <v>16710357.38095673</v>
      </c>
      <c r="U107">
        <v>5123052.3436691118</v>
      </c>
      <c r="V107">
        <v>5083348.2020118702</v>
      </c>
      <c r="W107">
        <v>14770300.063904282</v>
      </c>
      <c r="X107">
        <v>-5229699.9360957202</v>
      </c>
    </row>
    <row r="108" spans="2:24" x14ac:dyDescent="0.4">
      <c r="B108" s="13">
        <v>105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22567886.686664104</v>
      </c>
      <c r="O108">
        <v>28201648.713882081</v>
      </c>
      <c r="P108">
        <v>30858875.56661287</v>
      </c>
      <c r="Q108">
        <v>35249624.641237788</v>
      </c>
      <c r="R108">
        <v>33935242.587095521</v>
      </c>
      <c r="S108">
        <v>38018808.928383797</v>
      </c>
      <c r="T108">
        <v>1252245.6118732989</v>
      </c>
      <c r="U108">
        <v>4896683.357161019</v>
      </c>
      <c r="V108">
        <v>25795498.401556708</v>
      </c>
      <c r="W108">
        <v>30087233.058543492</v>
      </c>
      <c r="X108">
        <v>10087233.058543488</v>
      </c>
    </row>
    <row r="109" spans="2:24" x14ac:dyDescent="0.4">
      <c r="B109" s="13">
        <v>106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19935150.151454393</v>
      </c>
      <c r="O109">
        <v>18641641.554716658</v>
      </c>
      <c r="P109">
        <v>21079096.737544402</v>
      </c>
      <c r="Q109">
        <v>20336480.727008604</v>
      </c>
      <c r="R109">
        <v>-25679604.470223833</v>
      </c>
      <c r="S109">
        <v>-46260793.721556768</v>
      </c>
      <c r="T109">
        <v>-19287011.46769359</v>
      </c>
      <c r="U109">
        <v>-9575528.4603483211</v>
      </c>
      <c r="V109">
        <v>-6478636.479138175</v>
      </c>
      <c r="W109">
        <v>-2990795.5714700799</v>
      </c>
      <c r="X109">
        <v>-22990795.571470074</v>
      </c>
    </row>
    <row r="110" spans="2:24" x14ac:dyDescent="0.4">
      <c r="B110" s="13">
        <v>107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19388650.333572429</v>
      </c>
      <c r="O110">
        <v>15705761.013613954</v>
      </c>
      <c r="P110">
        <v>19060225.297439832</v>
      </c>
      <c r="Q110">
        <v>22994875.981179565</v>
      </c>
      <c r="R110">
        <v>25792989.621867795</v>
      </c>
      <c r="S110">
        <v>25946375.491466612</v>
      </c>
      <c r="T110">
        <v>26936264.856967628</v>
      </c>
      <c r="U110">
        <v>36020542.784730189</v>
      </c>
      <c r="V110">
        <v>43475043.300876334</v>
      </c>
      <c r="W110">
        <v>44947471.847436093</v>
      </c>
      <c r="X110">
        <v>24947471.847436089</v>
      </c>
    </row>
    <row r="111" spans="2:24" x14ac:dyDescent="0.4">
      <c r="B111" s="13">
        <v>108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20997288.684299946</v>
      </c>
      <c r="O111">
        <v>21951374.470134083</v>
      </c>
      <c r="P111">
        <v>27812024.882352881</v>
      </c>
      <c r="Q111">
        <v>27585502.585903529</v>
      </c>
      <c r="R111">
        <v>29389703.82748308</v>
      </c>
      <c r="S111">
        <v>32115056.131426122</v>
      </c>
      <c r="T111">
        <v>30434982.107663646</v>
      </c>
      <c r="U111">
        <v>33202597.525436766</v>
      </c>
      <c r="V111">
        <v>36473652.994065672</v>
      </c>
      <c r="W111">
        <v>41033168.516916834</v>
      </c>
      <c r="X111">
        <v>21033168.516916841</v>
      </c>
    </row>
    <row r="112" spans="2:24" x14ac:dyDescent="0.4">
      <c r="B112" s="13">
        <v>109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21375382.878907051</v>
      </c>
      <c r="O112">
        <v>23780258.183051962</v>
      </c>
      <c r="P112">
        <v>28580707.835043602</v>
      </c>
      <c r="Q112">
        <v>32211677.660619702</v>
      </c>
      <c r="R112">
        <v>24728601.871435598</v>
      </c>
      <c r="S112">
        <v>27935162.073691159</v>
      </c>
      <c r="T112">
        <v>33276567.047268312</v>
      </c>
      <c r="U112">
        <v>37771552.488065183</v>
      </c>
      <c r="V112">
        <v>39218208.140609637</v>
      </c>
      <c r="W112">
        <v>42009593.652263053</v>
      </c>
      <c r="X112">
        <v>22009593.652263053</v>
      </c>
    </row>
    <row r="113" spans="2:24" x14ac:dyDescent="0.4">
      <c r="B113" s="13">
        <v>110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4861322.7768320274</v>
      </c>
      <c r="O113">
        <v>4002832.9618037236</v>
      </c>
      <c r="P113">
        <v>15770261.972147452</v>
      </c>
      <c r="Q113">
        <v>19403847.367325477</v>
      </c>
      <c r="R113">
        <v>21443537.761127084</v>
      </c>
      <c r="S113">
        <v>22630890.430377066</v>
      </c>
      <c r="T113">
        <v>26660886.401472412</v>
      </c>
      <c r="U113">
        <v>-9129586.135825837</v>
      </c>
      <c r="V113">
        <v>-3952303.5850168569</v>
      </c>
      <c r="W113">
        <v>6160153.9069451969</v>
      </c>
      <c r="X113">
        <v>-13839846.093054799</v>
      </c>
    </row>
    <row r="114" spans="2:24" x14ac:dyDescent="0.4">
      <c r="B114" s="13">
        <v>111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24068182.929152437</v>
      </c>
      <c r="O114">
        <v>23183539.540529296</v>
      </c>
      <c r="P114">
        <v>27391968.811410595</v>
      </c>
      <c r="Q114">
        <v>24545475.435101222</v>
      </c>
      <c r="R114">
        <v>24771842.388964262</v>
      </c>
      <c r="S114">
        <v>25990829.741075758</v>
      </c>
      <c r="T114">
        <v>29531989.290204465</v>
      </c>
      <c r="U114">
        <v>30857362.173005633</v>
      </c>
      <c r="V114">
        <v>36967961.799720317</v>
      </c>
      <c r="W114">
        <v>45335162.205602862</v>
      </c>
      <c r="X114">
        <v>25335162.205602866</v>
      </c>
    </row>
    <row r="115" spans="2:24" x14ac:dyDescent="0.4">
      <c r="B115" s="13">
        <v>112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17405385.863516983</v>
      </c>
      <c r="O115">
        <v>19181426.941098649</v>
      </c>
      <c r="P115">
        <v>24096926.863145497</v>
      </c>
      <c r="Q115">
        <v>24815327.02893078</v>
      </c>
      <c r="R115">
        <v>28175411.227612678</v>
      </c>
      <c r="S115">
        <v>35588459.033991605</v>
      </c>
      <c r="T115">
        <v>34745529.421158828</v>
      </c>
      <c r="U115">
        <v>35535686.555914432</v>
      </c>
      <c r="V115">
        <v>37254548.383277111</v>
      </c>
      <c r="W115">
        <v>38295542.097210273</v>
      </c>
      <c r="X115">
        <v>18295542.097210269</v>
      </c>
    </row>
    <row r="116" spans="2:24" x14ac:dyDescent="0.4">
      <c r="B116" s="13">
        <v>113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28363346.550822727</v>
      </c>
      <c r="O116">
        <v>29608630.677465286</v>
      </c>
      <c r="P116">
        <v>30023323.226625491</v>
      </c>
      <c r="Q116">
        <v>30773191.096229259</v>
      </c>
      <c r="R116">
        <v>29882541.503225617</v>
      </c>
      <c r="S116">
        <v>26822289.952685982</v>
      </c>
      <c r="T116">
        <v>28302515.797489755</v>
      </c>
      <c r="U116">
        <v>31085569.144750047</v>
      </c>
      <c r="V116">
        <v>34394472.355338208</v>
      </c>
      <c r="W116">
        <v>35293147.074299522</v>
      </c>
      <c r="X116">
        <v>15293147.074299522</v>
      </c>
    </row>
    <row r="117" spans="2:24" x14ac:dyDescent="0.4">
      <c r="B117" s="13">
        <v>114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18421463.379758906</v>
      </c>
      <c r="O117">
        <v>18289319.663229268</v>
      </c>
      <c r="P117">
        <v>19022128.226185035</v>
      </c>
      <c r="Q117">
        <v>25324990.981239162</v>
      </c>
      <c r="R117">
        <v>-326563050.63105828</v>
      </c>
      <c r="S117">
        <v>-325593545.76605761</v>
      </c>
      <c r="T117">
        <v>-159614457.01640895</v>
      </c>
      <c r="U117">
        <v>-156101617.89219746</v>
      </c>
      <c r="V117">
        <v>-149099974.71979123</v>
      </c>
      <c r="W117">
        <v>-146195736.11033177</v>
      </c>
      <c r="X117">
        <v>-166195736.11033177</v>
      </c>
    </row>
    <row r="118" spans="2:24" x14ac:dyDescent="0.4">
      <c r="B118" s="13">
        <v>115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19206557.658379536</v>
      </c>
      <c r="O118">
        <v>24856707.072077762</v>
      </c>
      <c r="P118">
        <v>27143165.096397307</v>
      </c>
      <c r="Q118">
        <v>30477097.823657501</v>
      </c>
      <c r="R118">
        <v>30642152.361313358</v>
      </c>
      <c r="S118">
        <v>34881966.193783432</v>
      </c>
      <c r="T118">
        <v>27388490.063787319</v>
      </c>
      <c r="U118">
        <v>27201666.06404303</v>
      </c>
      <c r="V118">
        <v>30475341.561640564</v>
      </c>
      <c r="W118">
        <v>26902024.498884596</v>
      </c>
      <c r="X118">
        <v>6902024.4988846034</v>
      </c>
    </row>
    <row r="119" spans="2:24" x14ac:dyDescent="0.4">
      <c r="B119" s="13">
        <v>116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18053216.92625827</v>
      </c>
      <c r="O119">
        <v>18045780.099924438</v>
      </c>
      <c r="P119">
        <v>15033612.670114074</v>
      </c>
      <c r="Q119">
        <v>16741456.922595682</v>
      </c>
      <c r="R119">
        <v>18632046.442491692</v>
      </c>
      <c r="S119">
        <v>24439996.626556888</v>
      </c>
      <c r="T119">
        <v>-27616404.269664362</v>
      </c>
      <c r="U119">
        <v>-26683742.815930232</v>
      </c>
      <c r="V119">
        <v>6308393.647937499</v>
      </c>
      <c r="W119">
        <v>4920796.331567863</v>
      </c>
      <c r="X119">
        <v>-15079203.668432137</v>
      </c>
    </row>
    <row r="120" spans="2:24" x14ac:dyDescent="0.4">
      <c r="B120" s="13">
        <v>117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21035382.389628042</v>
      </c>
      <c r="O120">
        <v>25342350.040865391</v>
      </c>
      <c r="P120">
        <v>26205118.499229647</v>
      </c>
      <c r="Q120">
        <v>27527253.673355035</v>
      </c>
      <c r="R120">
        <v>34543356.375174858</v>
      </c>
      <c r="S120">
        <v>37876439.478256635</v>
      </c>
      <c r="T120">
        <v>39709259.516888417</v>
      </c>
      <c r="U120">
        <v>39505446.486579023</v>
      </c>
      <c r="V120">
        <v>46137874.398646519</v>
      </c>
      <c r="W120">
        <v>-186353518.34829369</v>
      </c>
      <c r="X120">
        <v>-206353518.34829369</v>
      </c>
    </row>
    <row r="121" spans="2:24" x14ac:dyDescent="0.4">
      <c r="B121" s="13">
        <v>118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-138485539.16516367</v>
      </c>
      <c r="O121">
        <v>-133170911.17207831</v>
      </c>
      <c r="P121">
        <v>-46236868.142132461</v>
      </c>
      <c r="Q121">
        <v>-45801480.20821242</v>
      </c>
      <c r="R121">
        <v>-46509296.434079088</v>
      </c>
      <c r="S121">
        <v>-47636528.848008692</v>
      </c>
      <c r="T121">
        <v>-53563100.712332673</v>
      </c>
      <c r="U121">
        <v>-50210499.943476565</v>
      </c>
      <c r="V121">
        <v>-52200997.859648973</v>
      </c>
      <c r="W121">
        <v>-44193929.602587573</v>
      </c>
      <c r="X121">
        <v>-64193929.602587573</v>
      </c>
    </row>
    <row r="122" spans="2:24" x14ac:dyDescent="0.4">
      <c r="B122" s="13">
        <v>119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19217947.264767691</v>
      </c>
      <c r="O122">
        <v>10278859.032145314</v>
      </c>
      <c r="P122">
        <v>8661880.2109853253</v>
      </c>
      <c r="Q122">
        <v>9014663.1159287225</v>
      </c>
      <c r="R122">
        <v>2226117.3870089864</v>
      </c>
      <c r="S122">
        <v>3217519.9131259639</v>
      </c>
      <c r="T122">
        <v>4234404.2307482855</v>
      </c>
      <c r="U122">
        <v>2407654.4227639716</v>
      </c>
      <c r="V122">
        <v>6031760.9093833044</v>
      </c>
      <c r="W122">
        <v>9284846.5174304433</v>
      </c>
      <c r="X122">
        <v>-10715153.482569551</v>
      </c>
    </row>
    <row r="123" spans="2:24" x14ac:dyDescent="0.4">
      <c r="B123" s="13">
        <v>120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27024433.252401482</v>
      </c>
      <c r="O123">
        <v>29902298.677247085</v>
      </c>
      <c r="P123">
        <v>36117458.875505991</v>
      </c>
      <c r="Q123">
        <v>38747349.885509133</v>
      </c>
      <c r="R123">
        <v>39898569.695269473</v>
      </c>
      <c r="S123">
        <v>22859862.602348197</v>
      </c>
      <c r="T123">
        <v>23098429.340899598</v>
      </c>
      <c r="U123">
        <v>24225011.730289795</v>
      </c>
      <c r="V123">
        <v>23678071.721373085</v>
      </c>
      <c r="W123">
        <v>3693714.8697420387</v>
      </c>
      <c r="X123">
        <v>-16306285.130257951</v>
      </c>
    </row>
    <row r="124" spans="2:24" x14ac:dyDescent="0.4">
      <c r="B124" s="13">
        <v>121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24731363.70393287</v>
      </c>
      <c r="O124">
        <v>25546542.393841144</v>
      </c>
      <c r="P124">
        <v>26458851.760393944</v>
      </c>
      <c r="Q124">
        <v>12114012.158576082</v>
      </c>
      <c r="R124">
        <v>13352807.543271769</v>
      </c>
      <c r="S124">
        <v>29323284.434139982</v>
      </c>
      <c r="T124">
        <v>33676268.546675183</v>
      </c>
      <c r="U124">
        <v>35122597.341060862</v>
      </c>
      <c r="V124">
        <v>42646203.834737897</v>
      </c>
      <c r="W124">
        <v>19166108.890885729</v>
      </c>
      <c r="X124">
        <v>-833891.10911426973</v>
      </c>
    </row>
    <row r="125" spans="2:24" x14ac:dyDescent="0.4">
      <c r="B125" s="13">
        <v>122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23613296.920937039</v>
      </c>
      <c r="O125">
        <v>20331685.487728018</v>
      </c>
      <c r="P125">
        <v>18580733.762654334</v>
      </c>
      <c r="Q125">
        <v>27173033.838214118</v>
      </c>
      <c r="R125">
        <v>11343780.704260889</v>
      </c>
      <c r="S125">
        <v>11099143.54402563</v>
      </c>
      <c r="T125">
        <v>17087779.741754774</v>
      </c>
      <c r="U125">
        <v>18244734.082479905</v>
      </c>
      <c r="V125">
        <v>17662087.236539256</v>
      </c>
      <c r="W125">
        <v>8723979.6351473145</v>
      </c>
      <c r="X125">
        <v>-11276020.36485268</v>
      </c>
    </row>
    <row r="126" spans="2:24" x14ac:dyDescent="0.4">
      <c r="B126" s="13">
        <v>123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21525444.138491027</v>
      </c>
      <c r="O126">
        <v>28576581.368518852</v>
      </c>
      <c r="P126">
        <v>33702402.476224661</v>
      </c>
      <c r="Q126">
        <v>39169945.124302909</v>
      </c>
      <c r="R126">
        <v>44445210.622453511</v>
      </c>
      <c r="S126">
        <v>26945625.306892786</v>
      </c>
      <c r="T126">
        <v>29002090.780086618</v>
      </c>
      <c r="U126">
        <v>44392745.589536473</v>
      </c>
      <c r="V126">
        <v>48493642.003990643</v>
      </c>
      <c r="W126">
        <v>55152371.229431935</v>
      </c>
      <c r="X126">
        <v>35152371.229431935</v>
      </c>
    </row>
    <row r="127" spans="2:24" x14ac:dyDescent="0.4">
      <c r="B127" s="13">
        <v>124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20583552.71119317</v>
      </c>
      <c r="O127">
        <v>21300323.872662131</v>
      </c>
      <c r="P127">
        <v>21500682.896700379</v>
      </c>
      <c r="Q127">
        <v>28555354.574871738</v>
      </c>
      <c r="R127">
        <v>31564264.751428932</v>
      </c>
      <c r="S127">
        <v>30499562.029636379</v>
      </c>
      <c r="T127">
        <v>10813153.316152222</v>
      </c>
      <c r="U127">
        <v>17643885.771059141</v>
      </c>
      <c r="V127">
        <v>27221256.369193885</v>
      </c>
      <c r="W127">
        <v>27919432.211360209</v>
      </c>
      <c r="X127">
        <v>7919432.211360205</v>
      </c>
    </row>
    <row r="128" spans="2:24" x14ac:dyDescent="0.4">
      <c r="B128" s="13">
        <v>125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25895881.263267525</v>
      </c>
      <c r="O128">
        <v>28584077.882018276</v>
      </c>
      <c r="P128">
        <v>37155959.441720136</v>
      </c>
      <c r="Q128">
        <v>38280174.042745717</v>
      </c>
      <c r="R128">
        <v>45841524.648368858</v>
      </c>
      <c r="S128">
        <v>53366841.100616388</v>
      </c>
      <c r="T128">
        <v>53959571.348317437</v>
      </c>
      <c r="U128">
        <v>52812983.849460125</v>
      </c>
      <c r="V128">
        <v>55322200.823307961</v>
      </c>
      <c r="W128">
        <v>53345690.057867326</v>
      </c>
      <c r="X128">
        <v>33345690.057867326</v>
      </c>
    </row>
    <row r="129" spans="2:24" x14ac:dyDescent="0.4">
      <c r="B129" s="13">
        <v>126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16728666.155120797</v>
      </c>
      <c r="O129">
        <v>15872692.041246381</v>
      </c>
      <c r="P129">
        <v>21541250.503682703</v>
      </c>
      <c r="Q129">
        <v>26759358.382379483</v>
      </c>
      <c r="R129">
        <v>29399266.817353979</v>
      </c>
      <c r="S129">
        <v>24950202.899360962</v>
      </c>
      <c r="T129">
        <v>34192977.758235522</v>
      </c>
      <c r="U129">
        <v>37743321.044241562</v>
      </c>
      <c r="V129">
        <v>41591660.696801007</v>
      </c>
      <c r="W129">
        <v>46010912.701407418</v>
      </c>
      <c r="X129">
        <v>26010912.701407414</v>
      </c>
    </row>
    <row r="130" spans="2:24" x14ac:dyDescent="0.4">
      <c r="B130" s="13">
        <v>127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22305710.276716948</v>
      </c>
      <c r="O130">
        <v>25985828.435205594</v>
      </c>
      <c r="P130">
        <v>29995437.985251293</v>
      </c>
      <c r="Q130">
        <v>31192676.29036523</v>
      </c>
      <c r="R130">
        <v>28159634.42932057</v>
      </c>
      <c r="S130">
        <v>33485068.198705502</v>
      </c>
      <c r="T130">
        <v>31550296.718990102</v>
      </c>
      <c r="U130">
        <v>29912445.671939101</v>
      </c>
      <c r="V130">
        <v>34268326.486364216</v>
      </c>
      <c r="W130">
        <v>35254202.992149852</v>
      </c>
      <c r="X130">
        <v>15254202.992149848</v>
      </c>
    </row>
    <row r="131" spans="2:24" x14ac:dyDescent="0.4">
      <c r="B131" s="13">
        <v>128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28217044.972013172</v>
      </c>
      <c r="O131">
        <v>27463006.02501636</v>
      </c>
      <c r="P131">
        <v>30927778.267540663</v>
      </c>
      <c r="Q131">
        <v>22063655.158083241</v>
      </c>
      <c r="R131">
        <v>20169703.286145713</v>
      </c>
      <c r="S131">
        <v>21869107.529567502</v>
      </c>
      <c r="T131">
        <v>19800286.63171431</v>
      </c>
      <c r="U131">
        <v>25250073.433316283</v>
      </c>
      <c r="V131">
        <v>26458554.012591783</v>
      </c>
      <c r="W131">
        <v>29840505.714705318</v>
      </c>
      <c r="X131">
        <v>9840505.7147053238</v>
      </c>
    </row>
    <row r="132" spans="2:24" x14ac:dyDescent="0.4">
      <c r="B132" s="13">
        <v>129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20506629.515584618</v>
      </c>
      <c r="O132">
        <v>20710295.390548103</v>
      </c>
      <c r="P132">
        <v>23266402.592234626</v>
      </c>
      <c r="Q132">
        <v>29143278.912212268</v>
      </c>
      <c r="R132">
        <v>30971418.594769806</v>
      </c>
      <c r="S132">
        <v>28197062.111948684</v>
      </c>
      <c r="T132">
        <v>30545897.594944928</v>
      </c>
      <c r="U132">
        <v>33661937.706350401</v>
      </c>
      <c r="V132">
        <v>36806881.644671649</v>
      </c>
      <c r="W132">
        <v>40216776.542390503</v>
      </c>
      <c r="X132">
        <v>20216776.542390507</v>
      </c>
    </row>
    <row r="133" spans="2:24" x14ac:dyDescent="0.4">
      <c r="B133" s="13">
        <v>130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24911987.621213757</v>
      </c>
      <c r="O133">
        <v>3490760.9316664785</v>
      </c>
      <c r="P133">
        <v>1761986.2372023091</v>
      </c>
      <c r="Q133">
        <v>13503440.029902836</v>
      </c>
      <c r="R133">
        <v>13752731.631820019</v>
      </c>
      <c r="S133">
        <v>12922316.013157794</v>
      </c>
      <c r="T133">
        <v>13276094.554751435</v>
      </c>
      <c r="U133">
        <v>19558994.536751326</v>
      </c>
      <c r="V133">
        <v>28883688.108777434</v>
      </c>
      <c r="W133">
        <v>32252647.323070578</v>
      </c>
      <c r="X133">
        <v>12252647.323070578</v>
      </c>
    </row>
    <row r="134" spans="2:24" x14ac:dyDescent="0.4">
      <c r="B134" s="13">
        <v>131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21021251.061127581</v>
      </c>
      <c r="O134">
        <v>20623403.451277874</v>
      </c>
      <c r="P134">
        <v>19082130.158421133</v>
      </c>
      <c r="Q134">
        <v>18405581.951348823</v>
      </c>
      <c r="R134">
        <v>19723601.39973595</v>
      </c>
      <c r="S134">
        <v>10290884.364570906</v>
      </c>
      <c r="T134">
        <v>11948560.596601617</v>
      </c>
      <c r="U134">
        <v>4223659.5750358393</v>
      </c>
      <c r="V134">
        <v>-5223571.0032792389</v>
      </c>
      <c r="W134">
        <v>5844677.2846424496</v>
      </c>
      <c r="X134">
        <v>-14155322.715357546</v>
      </c>
    </row>
    <row r="135" spans="2:24" x14ac:dyDescent="0.4">
      <c r="B135" s="13">
        <v>132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18593691.476734731</v>
      </c>
      <c r="O135">
        <v>17493224.430176072</v>
      </c>
      <c r="P135">
        <v>16633208.07876211</v>
      </c>
      <c r="Q135">
        <v>16893933.45067855</v>
      </c>
      <c r="R135">
        <v>17939009.191613428</v>
      </c>
      <c r="S135">
        <v>17896707.791550562</v>
      </c>
      <c r="T135">
        <v>20931396.131956957</v>
      </c>
      <c r="U135">
        <v>27211662.351997145</v>
      </c>
      <c r="V135">
        <v>27922105.291912962</v>
      </c>
      <c r="W135">
        <v>29037991.289912026</v>
      </c>
      <c r="X135">
        <v>9037991.2899120227</v>
      </c>
    </row>
    <row r="136" spans="2:24" x14ac:dyDescent="0.4">
      <c r="B136" s="13">
        <v>133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21570361.935734645</v>
      </c>
      <c r="O136">
        <v>17476636.064009603</v>
      </c>
      <c r="P136">
        <v>18822914.151122533</v>
      </c>
      <c r="Q136">
        <v>20608981.618681815</v>
      </c>
      <c r="R136">
        <v>21573918.607963998</v>
      </c>
      <c r="S136">
        <v>24887974.231531918</v>
      </c>
      <c r="T136">
        <v>23931044.11477837</v>
      </c>
      <c r="U136">
        <v>23101700.046712033</v>
      </c>
      <c r="V136">
        <v>24900436.211217746</v>
      </c>
      <c r="W136">
        <v>24465773.792728312</v>
      </c>
      <c r="X136">
        <v>4465773.7927283105</v>
      </c>
    </row>
    <row r="137" spans="2:24" x14ac:dyDescent="0.4">
      <c r="B137" s="13">
        <v>134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25614524.584140908</v>
      </c>
      <c r="O137">
        <v>28407264.725847688</v>
      </c>
      <c r="P137">
        <v>29345684.048875749</v>
      </c>
      <c r="Q137">
        <v>34408269.434823826</v>
      </c>
      <c r="R137">
        <v>27784937.646000966</v>
      </c>
      <c r="S137">
        <v>29989603.800646342</v>
      </c>
      <c r="T137">
        <v>34515902.530965023</v>
      </c>
      <c r="U137">
        <v>41941274.214136183</v>
      </c>
      <c r="V137">
        <v>48444966.270584561</v>
      </c>
      <c r="W137">
        <v>47869235.984007023</v>
      </c>
      <c r="X137">
        <v>27869235.984007027</v>
      </c>
    </row>
    <row r="138" spans="2:24" x14ac:dyDescent="0.4">
      <c r="B138" s="13">
        <v>135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21201006.677217025</v>
      </c>
      <c r="O138">
        <v>20947161.548018593</v>
      </c>
      <c r="P138">
        <v>20170591.506511144</v>
      </c>
      <c r="Q138">
        <v>21387152.249373645</v>
      </c>
      <c r="R138">
        <v>19810214.197477575</v>
      </c>
      <c r="S138">
        <v>20498636.479839213</v>
      </c>
      <c r="T138">
        <v>21630938.622403204</v>
      </c>
      <c r="U138">
        <v>20894137.859770793</v>
      </c>
      <c r="V138">
        <v>-28748587.302635156</v>
      </c>
      <c r="W138">
        <v>-31022220.37978816</v>
      </c>
      <c r="X138">
        <v>-51022220.37978816</v>
      </c>
    </row>
    <row r="139" spans="2:24" x14ac:dyDescent="0.4">
      <c r="B139" s="13">
        <v>136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14930866.390483227</v>
      </c>
      <c r="O139">
        <v>23646264.493198723</v>
      </c>
      <c r="P139">
        <v>30123394.724081561</v>
      </c>
      <c r="Q139">
        <v>29835370.608926356</v>
      </c>
      <c r="R139">
        <v>31184511.776394773</v>
      </c>
      <c r="S139">
        <v>34446172.858888566</v>
      </c>
      <c r="T139">
        <v>31998453.900403958</v>
      </c>
      <c r="U139">
        <v>31838881.965638757</v>
      </c>
      <c r="V139">
        <v>32728086.222264349</v>
      </c>
      <c r="W139">
        <v>34798993.19708506</v>
      </c>
      <c r="X139">
        <v>14798993.197085058</v>
      </c>
    </row>
    <row r="140" spans="2:24" x14ac:dyDescent="0.4">
      <c r="B140" s="13">
        <v>137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9529200.931402728</v>
      </c>
      <c r="O140">
        <v>12508018.554182243</v>
      </c>
      <c r="P140">
        <v>17646215.028490894</v>
      </c>
      <c r="Q140">
        <v>17837683.226759944</v>
      </c>
      <c r="R140">
        <v>20487926.194750145</v>
      </c>
      <c r="S140">
        <v>21888199.686333854</v>
      </c>
      <c r="T140">
        <v>18547319.613675121</v>
      </c>
      <c r="U140">
        <v>23792301.17594137</v>
      </c>
      <c r="V140">
        <v>22477864.69736167</v>
      </c>
      <c r="W140">
        <v>21798360.820889466</v>
      </c>
      <c r="X140">
        <v>1798360.8208894669</v>
      </c>
    </row>
    <row r="141" spans="2:24" x14ac:dyDescent="0.4">
      <c r="B141" s="13">
        <v>138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26826884.978149854</v>
      </c>
      <c r="O141">
        <v>30003341.663641538</v>
      </c>
      <c r="P141">
        <v>20246471.160029028</v>
      </c>
      <c r="Q141">
        <v>19593395.010275878</v>
      </c>
      <c r="R141">
        <v>18463582.014550544</v>
      </c>
      <c r="S141">
        <v>22526056.097370367</v>
      </c>
      <c r="T141">
        <v>24103528.970202304</v>
      </c>
      <c r="U141">
        <v>16190576.18840168</v>
      </c>
      <c r="V141">
        <v>7045696.0821542526</v>
      </c>
      <c r="W141">
        <v>7285299.0785013624</v>
      </c>
      <c r="X141">
        <v>-12714700.921498638</v>
      </c>
    </row>
    <row r="142" spans="2:24" x14ac:dyDescent="0.4">
      <c r="B142" s="13">
        <v>139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17846401.553992987</v>
      </c>
      <c r="O142">
        <v>17418741.558688655</v>
      </c>
      <c r="P142">
        <v>20111181.224093083</v>
      </c>
      <c r="Q142">
        <v>19035322.85462806</v>
      </c>
      <c r="R142">
        <v>17967610.808220793</v>
      </c>
      <c r="S142">
        <v>18091947.714357443</v>
      </c>
      <c r="T142">
        <v>25521327.882648636</v>
      </c>
      <c r="U142">
        <v>33004412.170034479</v>
      </c>
      <c r="V142">
        <v>36978465.449699901</v>
      </c>
      <c r="W142">
        <v>35506119.286785118</v>
      </c>
      <c r="X142">
        <v>15506119.286785118</v>
      </c>
    </row>
    <row r="143" spans="2:24" x14ac:dyDescent="0.4">
      <c r="B143" s="13">
        <v>140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15165256.299830485</v>
      </c>
      <c r="O143">
        <v>16151851.982363455</v>
      </c>
      <c r="P143">
        <v>16094490.868180765</v>
      </c>
      <c r="Q143">
        <v>15250801.626984147</v>
      </c>
      <c r="R143">
        <v>15122925.868850006</v>
      </c>
      <c r="S143">
        <v>18074450.849916302</v>
      </c>
      <c r="T143">
        <v>18658550.95994531</v>
      </c>
      <c r="U143">
        <v>23057783.404269286</v>
      </c>
      <c r="V143">
        <v>8179234.2189308777</v>
      </c>
      <c r="W143">
        <v>11930171.314990599</v>
      </c>
      <c r="X143">
        <v>-8069828.6850094013</v>
      </c>
    </row>
    <row r="144" spans="2:24" x14ac:dyDescent="0.4">
      <c r="B144" s="13">
        <v>141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24240832.520862132</v>
      </c>
      <c r="O144">
        <v>29464517.450017497</v>
      </c>
      <c r="P144">
        <v>37887571.538852602</v>
      </c>
      <c r="Q144">
        <v>41699176.496968597</v>
      </c>
      <c r="R144">
        <v>41679197.584829941</v>
      </c>
      <c r="S144">
        <v>45541996.657622144</v>
      </c>
      <c r="T144">
        <v>47609596.224042401</v>
      </c>
      <c r="U144">
        <v>48727524.240998924</v>
      </c>
      <c r="V144">
        <v>50408569.762184232</v>
      </c>
      <c r="W144">
        <v>46664906.622613646</v>
      </c>
      <c r="X144">
        <v>26664906.622613646</v>
      </c>
    </row>
    <row r="145" spans="2:24" x14ac:dyDescent="0.4">
      <c r="B145" s="13">
        <v>142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-1546354116.0669839</v>
      </c>
      <c r="O145">
        <v>-1536465187.6529009</v>
      </c>
      <c r="P145">
        <v>-834624478.80291617</v>
      </c>
      <c r="Q145">
        <v>-834722322.00703466</v>
      </c>
      <c r="R145">
        <v>-791899815.02061892</v>
      </c>
      <c r="S145">
        <v>-794436704.56569564</v>
      </c>
      <c r="T145">
        <v>-794842956.1240983</v>
      </c>
      <c r="U145">
        <v>-801203402.4082607</v>
      </c>
      <c r="V145">
        <v>-799223187.9304024</v>
      </c>
      <c r="W145">
        <v>-791550373.9825443</v>
      </c>
      <c r="X145">
        <v>-811550373.9825443</v>
      </c>
    </row>
    <row r="146" spans="2:24" x14ac:dyDescent="0.4">
      <c r="B146" s="13">
        <v>143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26103301.625105139</v>
      </c>
      <c r="O146">
        <v>25044795.391627651</v>
      </c>
      <c r="P146">
        <v>-40505930.242071956</v>
      </c>
      <c r="Q146">
        <v>-40999630.352335177</v>
      </c>
      <c r="R146">
        <v>-4651568.3681609659</v>
      </c>
      <c r="S146">
        <v>-7751420.3613226414</v>
      </c>
      <c r="T146">
        <v>1384782.0682941508</v>
      </c>
      <c r="U146">
        <v>-28426904.46372031</v>
      </c>
      <c r="V146">
        <v>-20901836.86229834</v>
      </c>
      <c r="W146">
        <v>-2703437.8762261574</v>
      </c>
      <c r="X146">
        <v>-22703437.876226164</v>
      </c>
    </row>
    <row r="147" spans="2:24" x14ac:dyDescent="0.4">
      <c r="B147" s="13">
        <v>144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20452926.703283772</v>
      </c>
      <c r="O147">
        <v>25645486.011100825</v>
      </c>
      <c r="P147">
        <v>-128027775.06975929</v>
      </c>
      <c r="Q147">
        <v>-123529988.18280756</v>
      </c>
      <c r="R147">
        <v>-48378025.400283724</v>
      </c>
      <c r="S147">
        <v>-46922917.229721561</v>
      </c>
      <c r="T147">
        <v>-43360094.728434205</v>
      </c>
      <c r="U147">
        <v>-45564849.527033038</v>
      </c>
      <c r="V147">
        <v>-41149540.470414951</v>
      </c>
      <c r="W147">
        <v>-40137467.376302756</v>
      </c>
      <c r="X147">
        <v>-60137467.376302712</v>
      </c>
    </row>
    <row r="148" spans="2:24" x14ac:dyDescent="0.4">
      <c r="B148" s="13">
        <v>145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17779472.852969691</v>
      </c>
      <c r="O148">
        <v>22310093.391131204</v>
      </c>
      <c r="P148">
        <v>25769174.037933972</v>
      </c>
      <c r="Q148">
        <v>16089434.263481541</v>
      </c>
      <c r="R148">
        <v>17697398.1200018</v>
      </c>
      <c r="S148">
        <v>14253078.207854154</v>
      </c>
      <c r="T148">
        <v>16408795.412579276</v>
      </c>
      <c r="U148">
        <v>18600807.103845533</v>
      </c>
      <c r="V148">
        <v>23304053.861929759</v>
      </c>
      <c r="W148">
        <v>10150033.493092686</v>
      </c>
      <c r="X148">
        <v>-9849966.5069073085</v>
      </c>
    </row>
    <row r="149" spans="2:24" x14ac:dyDescent="0.4">
      <c r="B149" s="13">
        <v>146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22799156.259456571</v>
      </c>
      <c r="O149">
        <v>24331138.174180865</v>
      </c>
      <c r="P149">
        <v>25123789.459359046</v>
      </c>
      <c r="Q149">
        <v>23321322.613772515</v>
      </c>
      <c r="R149">
        <v>27013749.07939259</v>
      </c>
      <c r="S149">
        <v>26920185.549861189</v>
      </c>
      <c r="T149">
        <v>25238842.53871502</v>
      </c>
      <c r="U149">
        <v>25782444.256642904</v>
      </c>
      <c r="V149">
        <v>29806122.692628533</v>
      </c>
      <c r="W149">
        <v>29249556.645045012</v>
      </c>
      <c r="X149">
        <v>9249556.6450450104</v>
      </c>
    </row>
    <row r="150" spans="2:24" x14ac:dyDescent="0.4">
      <c r="B150" s="13">
        <v>147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18194410.888782233</v>
      </c>
      <c r="O150">
        <v>21387950.967795197</v>
      </c>
      <c r="P150">
        <v>20977006.713552415</v>
      </c>
      <c r="Q150">
        <v>20020584.472863823</v>
      </c>
      <c r="R150">
        <v>16617163.359712213</v>
      </c>
      <c r="S150">
        <v>7424830.1744653601</v>
      </c>
      <c r="T150">
        <v>12668344.857990533</v>
      </c>
      <c r="U150">
        <v>17323896.306146342</v>
      </c>
      <c r="V150">
        <v>22242097.889454931</v>
      </c>
      <c r="W150">
        <v>20431233.858830195</v>
      </c>
      <c r="X150">
        <v>431233.85883020284</v>
      </c>
    </row>
    <row r="151" spans="2:24" x14ac:dyDescent="0.4">
      <c r="B151" s="13">
        <v>148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20769926.796890486</v>
      </c>
      <c r="O151">
        <v>17786743.953497849</v>
      </c>
      <c r="P151">
        <v>21373722.282852031</v>
      </c>
      <c r="Q151">
        <v>22796779.606257003</v>
      </c>
      <c r="R151">
        <v>21742047.740620539</v>
      </c>
      <c r="S151">
        <v>15961280.917016551</v>
      </c>
      <c r="T151">
        <v>19261864.801915079</v>
      </c>
      <c r="U151">
        <v>24195369.521510571</v>
      </c>
      <c r="V151">
        <v>26062041.373998895</v>
      </c>
      <c r="W151">
        <v>26366930.580832634</v>
      </c>
      <c r="X151">
        <v>6366930.5808326332</v>
      </c>
    </row>
    <row r="152" spans="2:24" x14ac:dyDescent="0.4">
      <c r="B152" s="13">
        <v>149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25128128.22808196</v>
      </c>
      <c r="O152">
        <v>24981414.452416103</v>
      </c>
      <c r="P152">
        <v>25603178.881002855</v>
      </c>
      <c r="Q152">
        <v>25073063.547587421</v>
      </c>
      <c r="R152">
        <v>31416440.797675036</v>
      </c>
      <c r="S152">
        <v>31757811.022167478</v>
      </c>
      <c r="T152">
        <v>35266726.750373617</v>
      </c>
      <c r="U152">
        <v>38769576.408026144</v>
      </c>
      <c r="V152">
        <v>40845094.876248963</v>
      </c>
      <c r="W152">
        <v>40197232.210973389</v>
      </c>
      <c r="X152">
        <v>20197232.210973393</v>
      </c>
    </row>
    <row r="153" spans="2:24" x14ac:dyDescent="0.4">
      <c r="B153" s="13">
        <v>150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16630365.125685496</v>
      </c>
      <c r="O153">
        <v>20439637.324839104</v>
      </c>
      <c r="P153">
        <v>17629395.348123748</v>
      </c>
      <c r="Q153">
        <v>21713775.727952324</v>
      </c>
      <c r="R153">
        <v>24958417.054210424</v>
      </c>
      <c r="S153">
        <v>5986566.2479348294</v>
      </c>
      <c r="T153">
        <v>6681804.3014057539</v>
      </c>
      <c r="U153">
        <v>22087894.997435167</v>
      </c>
      <c r="V153">
        <v>24254850.416453592</v>
      </c>
      <c r="W153">
        <v>13937588.159119096</v>
      </c>
      <c r="X153">
        <v>-6062411.8408809043</v>
      </c>
    </row>
    <row r="154" spans="2:24" x14ac:dyDescent="0.4">
      <c r="B154" s="13">
        <v>151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21122458.254649617</v>
      </c>
      <c r="O154">
        <v>22877568.013443645</v>
      </c>
      <c r="P154">
        <v>26641502.661158878</v>
      </c>
      <c r="Q154">
        <v>32541664.279924005</v>
      </c>
      <c r="R154">
        <v>34079222.334570624</v>
      </c>
      <c r="S154">
        <v>34677661.027439237</v>
      </c>
      <c r="T154">
        <v>35903566.946948834</v>
      </c>
      <c r="U154">
        <v>34979981.902868249</v>
      </c>
      <c r="V154">
        <v>34722421.781204596</v>
      </c>
      <c r="W154">
        <v>36741426.977802023</v>
      </c>
      <c r="X154">
        <v>16741426.977802021</v>
      </c>
    </row>
    <row r="155" spans="2:24" x14ac:dyDescent="0.4">
      <c r="B155" s="13">
        <v>152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19197991.185567163</v>
      </c>
      <c r="O155">
        <v>24878457.576851711</v>
      </c>
      <c r="P155">
        <v>30259119.895034496</v>
      </c>
      <c r="Q155">
        <v>33449408.815034021</v>
      </c>
      <c r="R155">
        <v>41054901.302677155</v>
      </c>
      <c r="S155">
        <v>42030715.005241089</v>
      </c>
      <c r="T155">
        <v>40995716.690150082</v>
      </c>
      <c r="U155">
        <v>43160611.734560944</v>
      </c>
      <c r="V155">
        <v>43227856.64904207</v>
      </c>
      <c r="W155">
        <v>44372701.332918562</v>
      </c>
      <c r="X155">
        <v>24372701.332918566</v>
      </c>
    </row>
    <row r="156" spans="2:24" x14ac:dyDescent="0.4">
      <c r="B156" s="13">
        <v>153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21329648.256512068</v>
      </c>
      <c r="O156">
        <v>22194504.843318511</v>
      </c>
      <c r="P156">
        <v>27289134.749087874</v>
      </c>
      <c r="Q156">
        <v>27807427.119444344</v>
      </c>
      <c r="R156">
        <v>25724858.953587338</v>
      </c>
      <c r="S156">
        <v>26385777.528322045</v>
      </c>
      <c r="T156">
        <v>32028086.563731488</v>
      </c>
      <c r="U156">
        <v>29864906.368494552</v>
      </c>
      <c r="V156">
        <v>37508258.936197504</v>
      </c>
      <c r="W156">
        <v>-24013170.241960913</v>
      </c>
      <c r="X156">
        <v>-44013170.241960913</v>
      </c>
    </row>
    <row r="157" spans="2:24" x14ac:dyDescent="0.4">
      <c r="B157" s="13">
        <v>154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22801582.061661623</v>
      </c>
      <c r="O157">
        <v>27380977.932978231</v>
      </c>
      <c r="P157">
        <v>34534895.855096862</v>
      </c>
      <c r="Q157">
        <v>44001644.464745671</v>
      </c>
      <c r="R157">
        <v>44486630.406104125</v>
      </c>
      <c r="S157">
        <v>38446477.509700119</v>
      </c>
      <c r="T157">
        <v>39307674.651839562</v>
      </c>
      <c r="U157">
        <v>39131343.294203386</v>
      </c>
      <c r="V157">
        <v>42065770.675799012</v>
      </c>
      <c r="W157">
        <v>43832396.106575638</v>
      </c>
      <c r="X157">
        <v>23832396.106575642</v>
      </c>
    </row>
    <row r="158" spans="2:24" x14ac:dyDescent="0.4">
      <c r="B158" s="13">
        <v>155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26461008.077142578</v>
      </c>
      <c r="O158">
        <v>31371487.725641817</v>
      </c>
      <c r="P158">
        <v>39920212.543826342</v>
      </c>
      <c r="Q158">
        <v>42861955.011843711</v>
      </c>
      <c r="R158">
        <v>43997192.084352843</v>
      </c>
      <c r="S158">
        <v>46652965.009846643</v>
      </c>
      <c r="T158">
        <v>47610322.073587202</v>
      </c>
      <c r="U158">
        <v>52139788.68196851</v>
      </c>
      <c r="V158">
        <v>51739545.302332148</v>
      </c>
      <c r="W158">
        <v>52509765.229783267</v>
      </c>
      <c r="X158">
        <v>32509765.229783282</v>
      </c>
    </row>
    <row r="159" spans="2:24" x14ac:dyDescent="0.4">
      <c r="B159" s="13">
        <v>156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17594776.034536798</v>
      </c>
      <c r="O159">
        <v>21330018.640693646</v>
      </c>
      <c r="P159">
        <v>23961617.139076285</v>
      </c>
      <c r="Q159">
        <v>24190333.605867311</v>
      </c>
      <c r="R159">
        <v>22605835.664488606</v>
      </c>
      <c r="S159">
        <v>28555452.77571097</v>
      </c>
      <c r="T159">
        <v>26793129.62894728</v>
      </c>
      <c r="U159">
        <v>31523573.672150902</v>
      </c>
      <c r="V159">
        <v>29741553.489490218</v>
      </c>
      <c r="W159">
        <v>26616638.196011081</v>
      </c>
      <c r="X159">
        <v>6616638.1960110851</v>
      </c>
    </row>
    <row r="160" spans="2:24" x14ac:dyDescent="0.4">
      <c r="B160" s="13">
        <v>157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19579084.909069873</v>
      </c>
      <c r="O160">
        <v>-10413714.800693292</v>
      </c>
      <c r="P160">
        <v>-7527442.5611277977</v>
      </c>
      <c r="Q160">
        <v>6903605.6436032271</v>
      </c>
      <c r="R160">
        <v>11328991.36950036</v>
      </c>
      <c r="S160">
        <v>17495640.465544917</v>
      </c>
      <c r="T160">
        <v>21354398.938655712</v>
      </c>
      <c r="U160">
        <v>16603480.862402923</v>
      </c>
      <c r="V160">
        <v>5779096.1815820001</v>
      </c>
      <c r="W160">
        <v>11389633.701336358</v>
      </c>
      <c r="X160">
        <v>-8610366.2986636385</v>
      </c>
    </row>
    <row r="161" spans="2:24" x14ac:dyDescent="0.4">
      <c r="B161" s="13">
        <v>158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27054552.709077395</v>
      </c>
      <c r="O161">
        <v>31607670.415783737</v>
      </c>
      <c r="P161">
        <v>32743014.607295416</v>
      </c>
      <c r="Q161">
        <v>33445813.464288756</v>
      </c>
      <c r="R161">
        <v>30984755.81932753</v>
      </c>
      <c r="S161">
        <v>32858318.681144346</v>
      </c>
      <c r="T161">
        <v>31071306.095868211</v>
      </c>
      <c r="U161">
        <v>38220658.478376687</v>
      </c>
      <c r="V161">
        <v>35905108.082619831</v>
      </c>
      <c r="W161">
        <v>38444164.217564233</v>
      </c>
      <c r="X161">
        <v>18444164.217564236</v>
      </c>
    </row>
    <row r="162" spans="2:24" x14ac:dyDescent="0.4">
      <c r="B162" s="13">
        <v>159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18478843.879343364</v>
      </c>
      <c r="O162">
        <v>17778302.132177737</v>
      </c>
      <c r="P162">
        <v>19117985.46831448</v>
      </c>
      <c r="Q162">
        <v>25234161.407359719</v>
      </c>
      <c r="R162">
        <v>25874525.833535425</v>
      </c>
      <c r="S162">
        <v>25600061.190081142</v>
      </c>
      <c r="T162">
        <v>30280566.830543529</v>
      </c>
      <c r="U162">
        <v>31559866.476993088</v>
      </c>
      <c r="V162">
        <v>31909307.91424932</v>
      </c>
      <c r="W162">
        <v>32205323.304888759</v>
      </c>
      <c r="X162">
        <v>12205323.304888751</v>
      </c>
    </row>
    <row r="163" spans="2:24" x14ac:dyDescent="0.4">
      <c r="B163" s="13">
        <v>160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28742344.97107546</v>
      </c>
      <c r="O163">
        <v>25911313.531247143</v>
      </c>
      <c r="P163">
        <v>15730207.05365397</v>
      </c>
      <c r="Q163">
        <v>19553728.810321648</v>
      </c>
      <c r="R163">
        <v>18902240.127774641</v>
      </c>
      <c r="S163">
        <v>19563064.651342139</v>
      </c>
      <c r="T163">
        <v>22127705.84861283</v>
      </c>
      <c r="U163">
        <v>19340246.561726827</v>
      </c>
      <c r="V163">
        <v>21341697.598053318</v>
      </c>
      <c r="W163">
        <v>19339660.140314873</v>
      </c>
      <c r="X163">
        <v>-660339.85968512762</v>
      </c>
    </row>
    <row r="164" spans="2:24" x14ac:dyDescent="0.4">
      <c r="B164" s="13">
        <v>161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19635831.485336117</v>
      </c>
      <c r="O164">
        <v>20078051.213976569</v>
      </c>
      <c r="P164">
        <v>19120220.821515754</v>
      </c>
      <c r="Q164">
        <v>16320416.66749903</v>
      </c>
      <c r="R164">
        <v>18059423.249797661</v>
      </c>
      <c r="S164">
        <v>17390384.193931185</v>
      </c>
      <c r="T164">
        <v>16771477.687731963</v>
      </c>
      <c r="U164">
        <v>-2411616.114861886</v>
      </c>
      <c r="V164">
        <v>-4091347.0461827382</v>
      </c>
      <c r="W164">
        <v>6674752.1225444218</v>
      </c>
      <c r="X164">
        <v>-13325247.877455581</v>
      </c>
    </row>
    <row r="165" spans="2:24" x14ac:dyDescent="0.4">
      <c r="B165" s="13">
        <v>162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17376713.811423168</v>
      </c>
      <c r="O165">
        <v>19362241.134732552</v>
      </c>
      <c r="P165">
        <v>22481464.70841128</v>
      </c>
      <c r="Q165">
        <v>22753430.573701207</v>
      </c>
      <c r="R165">
        <v>24615312.335342307</v>
      </c>
      <c r="S165">
        <v>26024024.992241211</v>
      </c>
      <c r="T165">
        <v>27590320.987151362</v>
      </c>
      <c r="U165">
        <v>20522869.007502306</v>
      </c>
      <c r="V165">
        <v>-35576174.569045573</v>
      </c>
      <c r="W165">
        <v>-35149985.982476167</v>
      </c>
      <c r="X165">
        <v>-55149985.982476167</v>
      </c>
    </row>
    <row r="166" spans="2:24" x14ac:dyDescent="0.4">
      <c r="B166" s="13">
        <v>163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19669631.527164448</v>
      </c>
      <c r="O166">
        <v>24007911.821100105</v>
      </c>
      <c r="P166">
        <v>25461881.801669009</v>
      </c>
      <c r="Q166">
        <v>26728878.981800411</v>
      </c>
      <c r="R166">
        <v>23319016.643681951</v>
      </c>
      <c r="S166">
        <v>23423032.692523986</v>
      </c>
      <c r="T166">
        <v>21730519.413649037</v>
      </c>
      <c r="U166">
        <v>19836143.86457723</v>
      </c>
      <c r="V166">
        <v>17935992.913307175</v>
      </c>
      <c r="W166">
        <v>17193005.117507271</v>
      </c>
      <c r="X166">
        <v>-2806994.8824927299</v>
      </c>
    </row>
    <row r="167" spans="2:24" x14ac:dyDescent="0.4">
      <c r="B167" s="13">
        <v>164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17786121.847818799</v>
      </c>
      <c r="O167">
        <v>17977077.617943551</v>
      </c>
      <c r="P167">
        <v>19195545.021358911</v>
      </c>
      <c r="Q167">
        <v>24203739.84415476</v>
      </c>
      <c r="R167">
        <v>29686480.110556036</v>
      </c>
      <c r="S167">
        <v>29655819.386731248</v>
      </c>
      <c r="T167">
        <v>32727059.360548675</v>
      </c>
      <c r="U167">
        <v>33545409.370156206</v>
      </c>
      <c r="V167">
        <v>-13549283.626179017</v>
      </c>
      <c r="W167">
        <v>-5109366.5727603156</v>
      </c>
      <c r="X167">
        <v>-25109366.572760306</v>
      </c>
    </row>
    <row r="168" spans="2:24" x14ac:dyDescent="0.4">
      <c r="B168" s="13">
        <v>165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23537324.36696364</v>
      </c>
      <c r="O168">
        <v>27535717.767846338</v>
      </c>
      <c r="P168">
        <v>27985850.444731321</v>
      </c>
      <c r="Q168">
        <v>35713110.76075495</v>
      </c>
      <c r="R168">
        <v>39213497.02512373</v>
      </c>
      <c r="S168">
        <v>45099562.584816612</v>
      </c>
      <c r="T168">
        <v>46645249.320367865</v>
      </c>
      <c r="U168">
        <v>48332547.039761923</v>
      </c>
      <c r="V168">
        <v>35957682.197246805</v>
      </c>
      <c r="W168">
        <v>35953269.382982261</v>
      </c>
      <c r="X168">
        <v>15953269.38298226</v>
      </c>
    </row>
    <row r="169" spans="2:24" x14ac:dyDescent="0.4">
      <c r="B169" s="13">
        <v>166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28617121.702920415</v>
      </c>
      <c r="O169">
        <v>32645686.211529225</v>
      </c>
      <c r="P169">
        <v>40547892.100294098</v>
      </c>
      <c r="Q169">
        <v>42985787.408968739</v>
      </c>
      <c r="R169">
        <v>45376153.523504846</v>
      </c>
      <c r="S169">
        <v>38674159.309107654</v>
      </c>
      <c r="T169">
        <v>41292492.323746502</v>
      </c>
      <c r="U169">
        <v>39928277.533832736</v>
      </c>
      <c r="V169">
        <v>32842200.766549516</v>
      </c>
      <c r="W169">
        <v>36518641.254460514</v>
      </c>
      <c r="X169">
        <v>16518641.254460506</v>
      </c>
    </row>
    <row r="170" spans="2:24" x14ac:dyDescent="0.4">
      <c r="B170" s="13">
        <v>167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23393297.184417449</v>
      </c>
      <c r="O170">
        <v>25896792.334937166</v>
      </c>
      <c r="P170">
        <v>28562498.150743827</v>
      </c>
      <c r="Q170">
        <v>28090628.874268599</v>
      </c>
      <c r="R170">
        <v>17362369.024749205</v>
      </c>
      <c r="S170">
        <v>17116336.434818879</v>
      </c>
      <c r="T170">
        <v>25895213.522424247</v>
      </c>
      <c r="U170">
        <v>25220429.60941498</v>
      </c>
      <c r="V170">
        <v>22176553.502039086</v>
      </c>
      <c r="W170">
        <v>-7488903.5504056904</v>
      </c>
      <c r="X170">
        <v>-27488903.550405689</v>
      </c>
    </row>
    <row r="171" spans="2:24" x14ac:dyDescent="0.4">
      <c r="B171" s="13">
        <v>168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24070592.942441061</v>
      </c>
      <c r="O171">
        <v>23086827.648520093</v>
      </c>
      <c r="P171">
        <v>24014108.296721272</v>
      </c>
      <c r="Q171">
        <v>26629974.119111311</v>
      </c>
      <c r="R171">
        <v>30376599.861257099</v>
      </c>
      <c r="S171">
        <v>31479750.456450611</v>
      </c>
      <c r="T171">
        <v>38588580.277192771</v>
      </c>
      <c r="U171">
        <v>44390465.459665887</v>
      </c>
      <c r="V171">
        <v>46582334.601696923</v>
      </c>
      <c r="W171">
        <v>44782536.30947765</v>
      </c>
      <c r="X171">
        <v>24782536.309477646</v>
      </c>
    </row>
    <row r="172" spans="2:24" x14ac:dyDescent="0.4">
      <c r="B172" s="13">
        <v>169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18401725.518336087</v>
      </c>
      <c r="O172">
        <v>20766814.229360253</v>
      </c>
      <c r="P172">
        <v>18531643.387333542</v>
      </c>
      <c r="Q172">
        <v>17976386.724765491</v>
      </c>
      <c r="R172">
        <v>-1033247.2087573509</v>
      </c>
      <c r="S172">
        <v>5699114.5179785164</v>
      </c>
      <c r="T172">
        <v>15759187.597760517</v>
      </c>
      <c r="U172">
        <v>-7524617.2570257159</v>
      </c>
      <c r="V172">
        <v>-7405214.4049393227</v>
      </c>
      <c r="W172">
        <v>4512899.793757271</v>
      </c>
      <c r="X172">
        <v>-15487100.206242731</v>
      </c>
    </row>
    <row r="173" spans="2:24" x14ac:dyDescent="0.4">
      <c r="B173" s="13">
        <v>170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23826047.474590268</v>
      </c>
      <c r="O173">
        <v>22982901.662241463</v>
      </c>
      <c r="P173">
        <v>20585809.043914422</v>
      </c>
      <c r="Q173">
        <v>23560963.325360332</v>
      </c>
      <c r="R173">
        <v>29179331.990369141</v>
      </c>
      <c r="S173">
        <v>39007920.625936598</v>
      </c>
      <c r="T173">
        <v>46637586.917398334</v>
      </c>
      <c r="U173">
        <v>54044205.538446344</v>
      </c>
      <c r="V173">
        <v>2934580.3340660436</v>
      </c>
      <c r="W173">
        <v>-72247185.55332312</v>
      </c>
      <c r="X173">
        <v>-92247185.55332312</v>
      </c>
    </row>
    <row r="174" spans="2:24" x14ac:dyDescent="0.4">
      <c r="B174" s="13">
        <v>171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24361251.095059849</v>
      </c>
      <c r="O174">
        <v>25121506.690714095</v>
      </c>
      <c r="P174">
        <v>18297031.980830826</v>
      </c>
      <c r="Q174">
        <v>15955051.097416738</v>
      </c>
      <c r="R174">
        <v>16783473.925110083</v>
      </c>
      <c r="S174">
        <v>17817115.264065668</v>
      </c>
      <c r="T174">
        <v>15510835.886078119</v>
      </c>
      <c r="U174">
        <v>22535477.766134191</v>
      </c>
      <c r="V174">
        <v>25923335.964192491</v>
      </c>
      <c r="W174">
        <v>23303943.633573733</v>
      </c>
      <c r="X174">
        <v>3303943.6335737403</v>
      </c>
    </row>
    <row r="175" spans="2:24" x14ac:dyDescent="0.4">
      <c r="B175" s="13">
        <v>172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16963032.784036666</v>
      </c>
      <c r="O175">
        <v>23217505.172582638</v>
      </c>
      <c r="P175">
        <v>27040731.521004945</v>
      </c>
      <c r="Q175">
        <v>26915023.889534738</v>
      </c>
      <c r="R175">
        <v>26734313.398711972</v>
      </c>
      <c r="S175">
        <v>32506897.137222301</v>
      </c>
      <c r="T175">
        <v>32719852.025946476</v>
      </c>
      <c r="U175">
        <v>31772842.897596482</v>
      </c>
      <c r="V175">
        <v>40935135.404469326</v>
      </c>
      <c r="W175">
        <v>45355770.762972787</v>
      </c>
      <c r="X175">
        <v>25355770.762972794</v>
      </c>
    </row>
    <row r="176" spans="2:24" x14ac:dyDescent="0.4">
      <c r="B176" s="13">
        <v>173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20124103.648997966</v>
      </c>
      <c r="O176">
        <v>25662184.828200005</v>
      </c>
      <c r="P176">
        <v>25733486.638422217</v>
      </c>
      <c r="Q176">
        <v>33166675.354384933</v>
      </c>
      <c r="R176">
        <v>40607037.601789311</v>
      </c>
      <c r="S176">
        <v>44951379.19758904</v>
      </c>
      <c r="T176">
        <v>45507306.799080476</v>
      </c>
      <c r="U176">
        <v>-76678355.463338643</v>
      </c>
      <c r="V176">
        <v>-77967726.79259409</v>
      </c>
      <c r="W176">
        <v>-17584646.910039898</v>
      </c>
      <c r="X176">
        <v>-37584646.910039902</v>
      </c>
    </row>
    <row r="177" spans="2:24" x14ac:dyDescent="0.4">
      <c r="B177" s="13">
        <v>174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20287715.396666553</v>
      </c>
      <c r="O177">
        <v>24541078.298950084</v>
      </c>
      <c r="P177">
        <v>27350666.74940186</v>
      </c>
      <c r="Q177">
        <v>28088173.965581555</v>
      </c>
      <c r="R177">
        <v>30366352.357673578</v>
      </c>
      <c r="S177">
        <v>27060848.777600445</v>
      </c>
      <c r="T177">
        <v>33804289.725185826</v>
      </c>
      <c r="U177">
        <v>41612826.882634446</v>
      </c>
      <c r="V177">
        <v>32238530.37237002</v>
      </c>
      <c r="W177">
        <v>32609523.527060475</v>
      </c>
      <c r="X177">
        <v>12609523.527060485</v>
      </c>
    </row>
    <row r="178" spans="2:24" x14ac:dyDescent="0.4">
      <c r="B178" s="13">
        <v>175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9324349.8198159058</v>
      </c>
      <c r="O178">
        <v>13260701.138478592</v>
      </c>
      <c r="P178">
        <v>22632249.628412429</v>
      </c>
      <c r="Q178">
        <v>20887884.917832263</v>
      </c>
      <c r="R178">
        <v>24210342.73360122</v>
      </c>
      <c r="S178">
        <v>25807689.557867732</v>
      </c>
      <c r="T178">
        <v>-130928.85434434155</v>
      </c>
      <c r="U178">
        <v>4977703.0377371451</v>
      </c>
      <c r="V178">
        <v>23761608.910238143</v>
      </c>
      <c r="W178">
        <v>22802515.711670786</v>
      </c>
      <c r="X178">
        <v>2802515.7116707833</v>
      </c>
    </row>
    <row r="179" spans="2:24" x14ac:dyDescent="0.4">
      <c r="B179" s="13">
        <v>176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22830398.754402269</v>
      </c>
      <c r="O179">
        <v>21125081.189096447</v>
      </c>
      <c r="P179">
        <v>22841109.27341646</v>
      </c>
      <c r="Q179">
        <v>23613684.934466396</v>
      </c>
      <c r="R179">
        <v>25653980.179321967</v>
      </c>
      <c r="S179">
        <v>27847099.201822184</v>
      </c>
      <c r="T179">
        <v>26466672.596172944</v>
      </c>
      <c r="U179">
        <v>31319190.786482655</v>
      </c>
      <c r="V179">
        <v>31854218.926156845</v>
      </c>
      <c r="W179">
        <v>36432648.622540347</v>
      </c>
      <c r="X179">
        <v>16432648.622540345</v>
      </c>
    </row>
    <row r="180" spans="2:24" x14ac:dyDescent="0.4">
      <c r="B180" s="13">
        <v>177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18559723.317711931</v>
      </c>
      <c r="O180">
        <v>18948287.089486346</v>
      </c>
      <c r="P180">
        <v>17759405.490812685</v>
      </c>
      <c r="Q180">
        <v>23903140.93226802</v>
      </c>
      <c r="R180">
        <v>16525507.103730232</v>
      </c>
      <c r="S180">
        <v>16481214.323649447</v>
      </c>
      <c r="T180">
        <v>17738659.185696024</v>
      </c>
      <c r="U180">
        <v>16956274.537302919</v>
      </c>
      <c r="V180">
        <v>17100025.954739839</v>
      </c>
      <c r="W180">
        <v>23295357.87543913</v>
      </c>
      <c r="X180">
        <v>3295357.8754391288</v>
      </c>
    </row>
    <row r="181" spans="2:24" x14ac:dyDescent="0.4">
      <c r="B181" s="13">
        <v>178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27046413.414105076</v>
      </c>
      <c r="O181">
        <v>23989412.98831863</v>
      </c>
      <c r="P181">
        <v>23394063.831396058</v>
      </c>
      <c r="Q181">
        <v>24640378.651537996</v>
      </c>
      <c r="R181">
        <v>27006800.460693959</v>
      </c>
      <c r="S181">
        <v>34208205.306213468</v>
      </c>
      <c r="T181">
        <v>34583204.884409018</v>
      </c>
      <c r="U181">
        <v>32048452.533748027</v>
      </c>
      <c r="V181">
        <v>35870088.678444982</v>
      </c>
      <c r="W181">
        <v>34072161.471355863</v>
      </c>
      <c r="X181">
        <v>14072161.47135587</v>
      </c>
    </row>
    <row r="182" spans="2:24" x14ac:dyDescent="0.4">
      <c r="B182" s="13">
        <v>179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22740183.404564414</v>
      </c>
      <c r="O182">
        <v>-22037922.970414005</v>
      </c>
      <c r="P182">
        <v>-24259176.565012921</v>
      </c>
      <c r="Q182">
        <v>-1049313.5962924096</v>
      </c>
      <c r="R182">
        <v>81982.452665051911</v>
      </c>
      <c r="S182">
        <v>3205315.824839199</v>
      </c>
      <c r="T182">
        <v>10330438.806833876</v>
      </c>
      <c r="U182">
        <v>6608102.0283010881</v>
      </c>
      <c r="V182">
        <v>9646940.8103440199</v>
      </c>
      <c r="W182">
        <v>12914552.797611192</v>
      </c>
      <c r="X182">
        <v>-7085447.2023888128</v>
      </c>
    </row>
    <row r="183" spans="2:24" x14ac:dyDescent="0.4">
      <c r="B183" s="13">
        <v>180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20538482.282251194</v>
      </c>
      <c r="O183">
        <v>26635702.466182612</v>
      </c>
      <c r="P183">
        <v>28611915.591993924</v>
      </c>
      <c r="Q183">
        <v>31655682.014770497</v>
      </c>
      <c r="R183">
        <v>31540051.269938238</v>
      </c>
      <c r="S183">
        <v>38566294.359046645</v>
      </c>
      <c r="T183">
        <v>40479678.319014296</v>
      </c>
      <c r="U183">
        <v>41459283.358861677</v>
      </c>
      <c r="V183">
        <v>45585022.527250104</v>
      </c>
      <c r="W183">
        <v>42837759.175974734</v>
      </c>
      <c r="X183">
        <v>22837759.175974738</v>
      </c>
    </row>
    <row r="184" spans="2:24" x14ac:dyDescent="0.4">
      <c r="B184" s="13">
        <v>181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18179272.63675981</v>
      </c>
      <c r="O184">
        <v>18013322.174052283</v>
      </c>
      <c r="P184">
        <v>22091863.968025517</v>
      </c>
      <c r="Q184">
        <v>21551489.910930559</v>
      </c>
      <c r="R184">
        <v>24282128.987538233</v>
      </c>
      <c r="S184">
        <v>26771179.021725047</v>
      </c>
      <c r="T184">
        <v>28833786.560349904</v>
      </c>
      <c r="U184">
        <v>27307018.257779207</v>
      </c>
      <c r="V184">
        <v>28857642.452157285</v>
      </c>
      <c r="W184">
        <v>26132676.520326383</v>
      </c>
      <c r="X184">
        <v>6132676.520326376</v>
      </c>
    </row>
    <row r="185" spans="2:24" x14ac:dyDescent="0.4">
      <c r="B185" s="13">
        <v>182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20996250.892099984</v>
      </c>
      <c r="O185">
        <v>-126620834.4390443</v>
      </c>
      <c r="P185">
        <v>-258137453.5187448</v>
      </c>
      <c r="Q185">
        <v>-176196361.09111279</v>
      </c>
      <c r="R185">
        <v>-103863697.66568948</v>
      </c>
      <c r="S185">
        <v>-100482011.61754742</v>
      </c>
      <c r="T185">
        <v>-99997339.125943765</v>
      </c>
      <c r="U185">
        <v>-93640384.273732945</v>
      </c>
      <c r="V185">
        <v>-92906625.02511397</v>
      </c>
      <c r="W185">
        <v>-88310157.71311684</v>
      </c>
      <c r="X185">
        <v>-108310157.71311684</v>
      </c>
    </row>
    <row r="186" spans="2:24" x14ac:dyDescent="0.4">
      <c r="B186" s="13">
        <v>183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23321246.098243665</v>
      </c>
      <c r="O186">
        <v>24261566.305760425</v>
      </c>
      <c r="P186">
        <v>7974838.2385118594</v>
      </c>
      <c r="Q186">
        <v>9834258.8614477068</v>
      </c>
      <c r="R186">
        <v>23068312.815312169</v>
      </c>
      <c r="S186">
        <v>23307792.018373102</v>
      </c>
      <c r="T186">
        <v>27472127.818571847</v>
      </c>
      <c r="U186">
        <v>21446271.924072333</v>
      </c>
      <c r="V186">
        <v>25774414.471222509</v>
      </c>
      <c r="W186">
        <v>34728013.962112352</v>
      </c>
      <c r="X186">
        <v>14728013.962112354</v>
      </c>
    </row>
    <row r="187" spans="2:24" x14ac:dyDescent="0.4">
      <c r="B187" s="13">
        <v>184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18092543.41423374</v>
      </c>
      <c r="O187">
        <v>19704702.572256692</v>
      </c>
      <c r="P187">
        <v>19068079.551768906</v>
      </c>
      <c r="Q187">
        <v>18929948.106131516</v>
      </c>
      <c r="R187">
        <v>22163565.154978305</v>
      </c>
      <c r="S187">
        <v>22641048.34913465</v>
      </c>
      <c r="T187">
        <v>20056151.580482669</v>
      </c>
      <c r="U187">
        <v>21245564.795090426</v>
      </c>
      <c r="V187">
        <v>28903811.396290921</v>
      </c>
      <c r="W187">
        <v>30579319.907428507</v>
      </c>
      <c r="X187">
        <v>10579319.90742851</v>
      </c>
    </row>
    <row r="188" spans="2:24" x14ac:dyDescent="0.4">
      <c r="B188" s="13">
        <v>185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19931810.812978584</v>
      </c>
      <c r="O188">
        <v>22967901.19983913</v>
      </c>
      <c r="P188">
        <v>23776516.281056616</v>
      </c>
      <c r="Q188">
        <v>31913082.837624013</v>
      </c>
      <c r="R188">
        <v>31713164.39762222</v>
      </c>
      <c r="S188">
        <v>32138903.474401273</v>
      </c>
      <c r="T188">
        <v>38382799.863005929</v>
      </c>
      <c r="U188">
        <v>42013258.821325004</v>
      </c>
      <c r="V188">
        <v>43289587.957671084</v>
      </c>
      <c r="W188">
        <v>49070868.710744455</v>
      </c>
      <c r="X188">
        <v>29070868.710744452</v>
      </c>
    </row>
    <row r="189" spans="2:24" x14ac:dyDescent="0.4">
      <c r="B189" s="13">
        <v>186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23205627.474406488</v>
      </c>
      <c r="O189">
        <v>21181997.910663847</v>
      </c>
      <c r="P189">
        <v>23222832.527265247</v>
      </c>
      <c r="Q189">
        <v>29695181.817921907</v>
      </c>
      <c r="R189">
        <v>34861113.573532358</v>
      </c>
      <c r="S189">
        <v>31659949.837949619</v>
      </c>
      <c r="T189">
        <v>31054826.800468344</v>
      </c>
      <c r="U189">
        <v>37201302.079381302</v>
      </c>
      <c r="V189">
        <v>40392363.833064206</v>
      </c>
      <c r="W189">
        <v>46673992.605248332</v>
      </c>
      <c r="X189">
        <v>26673992.605248339</v>
      </c>
    </row>
    <row r="190" spans="2:24" x14ac:dyDescent="0.4">
      <c r="B190" s="13">
        <v>187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23522301.229465682</v>
      </c>
      <c r="O190">
        <v>28053202.987005338</v>
      </c>
      <c r="P190">
        <v>28273507.116224602</v>
      </c>
      <c r="Q190">
        <v>8521291.4743371848</v>
      </c>
      <c r="R190">
        <v>10789997.480275255</v>
      </c>
      <c r="S190">
        <v>3847071.4927859125</v>
      </c>
      <c r="T190">
        <v>9643680.2392386012</v>
      </c>
      <c r="U190">
        <v>23392033.664294727</v>
      </c>
      <c r="V190">
        <v>20841421.958223946</v>
      </c>
      <c r="W190">
        <v>28601438.506640419</v>
      </c>
      <c r="X190">
        <v>8601438.5066404138</v>
      </c>
    </row>
    <row r="191" spans="2:24" x14ac:dyDescent="0.4">
      <c r="B191" s="13">
        <v>188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26221683.213126399</v>
      </c>
      <c r="O191">
        <v>-42565677.652643912</v>
      </c>
      <c r="P191">
        <v>-37765066.554192983</v>
      </c>
      <c r="Q191">
        <v>1306007.6152122109</v>
      </c>
      <c r="R191">
        <v>7011149.9080867991</v>
      </c>
      <c r="S191">
        <v>-5578787.3824039325</v>
      </c>
      <c r="T191">
        <v>-2511517.7412990727</v>
      </c>
      <c r="U191">
        <v>5448071.6156152077</v>
      </c>
      <c r="V191">
        <v>6003959.5213981727</v>
      </c>
      <c r="W191">
        <v>4372688.1594074946</v>
      </c>
      <c r="X191">
        <v>-15627311.840592515</v>
      </c>
    </row>
    <row r="192" spans="2:24" x14ac:dyDescent="0.4">
      <c r="B192" s="13">
        <v>189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19986327.042946301</v>
      </c>
      <c r="O192">
        <v>19349856.823502224</v>
      </c>
      <c r="P192">
        <v>20411568.197328106</v>
      </c>
      <c r="Q192">
        <v>21275937.35376706</v>
      </c>
      <c r="R192">
        <v>26721658.374667637</v>
      </c>
      <c r="S192">
        <v>29397490.743537791</v>
      </c>
      <c r="T192">
        <v>32512656.345604867</v>
      </c>
      <c r="U192">
        <v>33550089.260222428</v>
      </c>
      <c r="V192">
        <v>35354190.044436909</v>
      </c>
      <c r="W192">
        <v>35598692.279917516</v>
      </c>
      <c r="X192">
        <v>15598692.279917507</v>
      </c>
    </row>
    <row r="193" spans="2:24" x14ac:dyDescent="0.4">
      <c r="B193" s="13">
        <v>190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21955419.555783037</v>
      </c>
      <c r="O193">
        <v>21757210.387244947</v>
      </c>
      <c r="P193">
        <v>23747772.887143176</v>
      </c>
      <c r="Q193">
        <v>26388793.089615531</v>
      </c>
      <c r="R193">
        <v>30838727.939894393</v>
      </c>
      <c r="S193">
        <v>35298110.744691089</v>
      </c>
      <c r="T193">
        <v>35730656.808837391</v>
      </c>
      <c r="U193">
        <v>37773693.072342262</v>
      </c>
      <c r="V193">
        <v>37921809.452399932</v>
      </c>
      <c r="W193">
        <v>-10251637.274847131</v>
      </c>
      <c r="X193">
        <v>-30251637.274847135</v>
      </c>
    </row>
    <row r="194" spans="2:24" x14ac:dyDescent="0.4">
      <c r="B194" s="13">
        <v>191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23159447.8506919</v>
      </c>
      <c r="O194">
        <v>21198237.126390073</v>
      </c>
      <c r="P194">
        <v>24856892.107885931</v>
      </c>
      <c r="Q194">
        <v>26538148.493945025</v>
      </c>
      <c r="R194">
        <v>34121253.950699434</v>
      </c>
      <c r="S194">
        <v>-5168369.5079437317</v>
      </c>
      <c r="T194">
        <v>-193973.39291111846</v>
      </c>
      <c r="U194">
        <v>24376566.750221085</v>
      </c>
      <c r="V194">
        <v>25587268.0384661</v>
      </c>
      <c r="W194">
        <v>23436298.340544805</v>
      </c>
      <c r="X194">
        <v>3436298.340544811</v>
      </c>
    </row>
    <row r="195" spans="2:24" x14ac:dyDescent="0.4">
      <c r="B195" s="13">
        <v>192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26697550.603682391</v>
      </c>
      <c r="O195">
        <v>24343781.904920716</v>
      </c>
      <c r="P195">
        <v>27674002.826200772</v>
      </c>
      <c r="Q195">
        <v>27591457.471010294</v>
      </c>
      <c r="R195">
        <v>28444441.956356123</v>
      </c>
      <c r="S195">
        <v>32079934.841524482</v>
      </c>
      <c r="T195">
        <v>34834155.256423771</v>
      </c>
      <c r="U195">
        <v>36584519.161445655</v>
      </c>
      <c r="V195">
        <v>41895121.280024067</v>
      </c>
      <c r="W195">
        <v>47536753.255128905</v>
      </c>
      <c r="X195">
        <v>27536753.255128898</v>
      </c>
    </row>
    <row r="196" spans="2:24" x14ac:dyDescent="0.4">
      <c r="B196" s="13">
        <v>193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-43880648.869615033</v>
      </c>
      <c r="O196">
        <v>-50059923.283426523</v>
      </c>
      <c r="P196">
        <v>-15676878.907848636</v>
      </c>
      <c r="Q196">
        <v>-8677657.4129208103</v>
      </c>
      <c r="R196">
        <v>-7291283.9078645725</v>
      </c>
      <c r="S196">
        <v>-1869281.6376172127</v>
      </c>
      <c r="T196">
        <v>296645.12620328134</v>
      </c>
      <c r="U196">
        <v>4464640.8858730663</v>
      </c>
      <c r="V196">
        <v>10214289.57577024</v>
      </c>
      <c r="W196">
        <v>12021980.797362406</v>
      </c>
      <c r="X196">
        <v>-7978019.2026375905</v>
      </c>
    </row>
    <row r="197" spans="2:24" x14ac:dyDescent="0.4">
      <c r="B197" s="13">
        <v>194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19298786.993797954</v>
      </c>
      <c r="O197">
        <v>3128094.7121041492</v>
      </c>
      <c r="P197">
        <v>4455829.7930566389</v>
      </c>
      <c r="Q197">
        <v>12227088.464789396</v>
      </c>
      <c r="R197">
        <v>21517877.747478276</v>
      </c>
      <c r="S197">
        <v>28580169.762927357</v>
      </c>
      <c r="T197">
        <v>27375134.65040734</v>
      </c>
      <c r="U197">
        <v>28664848.510128804</v>
      </c>
      <c r="V197">
        <v>27592428.094573863</v>
      </c>
      <c r="W197">
        <v>25499300.046971288</v>
      </c>
      <c r="X197">
        <v>5499300.0469712913</v>
      </c>
    </row>
    <row r="198" spans="2:24" x14ac:dyDescent="0.4">
      <c r="B198" s="13">
        <v>195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18919859.409142543</v>
      </c>
      <c r="O198">
        <v>19273464.796500206</v>
      </c>
      <c r="P198">
        <v>21075118.171677746</v>
      </c>
      <c r="Q198">
        <v>26064048.68453934</v>
      </c>
      <c r="R198">
        <v>25922511.280422274</v>
      </c>
      <c r="S198">
        <v>28742953.68557528</v>
      </c>
      <c r="T198">
        <v>33151699.326308265</v>
      </c>
      <c r="U198">
        <v>33174113.212758187</v>
      </c>
      <c r="V198">
        <v>37723394.009174995</v>
      </c>
      <c r="W198">
        <v>35602421.470790096</v>
      </c>
      <c r="X198">
        <v>15602421.470790097</v>
      </c>
    </row>
    <row r="199" spans="2:24" x14ac:dyDescent="0.4">
      <c r="B199" s="13">
        <v>196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24330305.365660846</v>
      </c>
      <c r="O199">
        <v>28180710.055348288</v>
      </c>
      <c r="P199">
        <v>33312596.818837166</v>
      </c>
      <c r="Q199">
        <v>33705962.345027812</v>
      </c>
      <c r="R199">
        <v>36108337.489885688</v>
      </c>
      <c r="S199">
        <v>41422734.069922797</v>
      </c>
      <c r="T199">
        <v>41914004.182206973</v>
      </c>
      <c r="U199">
        <v>42034843.789496057</v>
      </c>
      <c r="V199">
        <v>43221509.578038685</v>
      </c>
      <c r="W199">
        <v>47346465.337727703</v>
      </c>
      <c r="X199">
        <v>27346465.337727707</v>
      </c>
    </row>
    <row r="200" spans="2:24" x14ac:dyDescent="0.4">
      <c r="B200" s="13">
        <v>197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24192665.580010056</v>
      </c>
      <c r="O200">
        <v>23732921.379212968</v>
      </c>
      <c r="P200">
        <v>27031607.04722118</v>
      </c>
      <c r="Q200">
        <v>28433638.03269545</v>
      </c>
      <c r="R200">
        <v>33937315.018471956</v>
      </c>
      <c r="S200">
        <v>33764638.436851434</v>
      </c>
      <c r="T200">
        <v>40200499.030618094</v>
      </c>
      <c r="U200">
        <v>43302965.136237279</v>
      </c>
      <c r="V200">
        <v>45387274.987907402</v>
      </c>
      <c r="W200">
        <v>48972652.260910742</v>
      </c>
      <c r="X200">
        <v>28972652.260910746</v>
      </c>
    </row>
    <row r="201" spans="2:24" x14ac:dyDescent="0.4">
      <c r="B201" s="13">
        <v>198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19323903.040372863</v>
      </c>
      <c r="O201">
        <v>12435909.782585416</v>
      </c>
      <c r="P201">
        <v>-14460393.511576822</v>
      </c>
      <c r="Q201">
        <v>-12308897.92327477</v>
      </c>
      <c r="R201">
        <v>-24022430.701651108</v>
      </c>
      <c r="S201">
        <v>-23610936.717100579</v>
      </c>
      <c r="T201">
        <v>-9597674.6066786647</v>
      </c>
      <c r="U201">
        <v>-9407729.9776772913</v>
      </c>
      <c r="V201">
        <v>-5182235.1644262671</v>
      </c>
      <c r="W201">
        <v>-6148069.3540396504</v>
      </c>
      <c r="X201">
        <v>-26148069.35403965</v>
      </c>
    </row>
    <row r="202" spans="2:24" x14ac:dyDescent="0.4">
      <c r="B202" s="13">
        <v>199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25273966.684635688</v>
      </c>
      <c r="O202">
        <v>32586541.326368358</v>
      </c>
      <c r="P202">
        <v>40093483.236501753</v>
      </c>
      <c r="Q202">
        <v>39487332.920792967</v>
      </c>
      <c r="R202">
        <v>45631412.770661272</v>
      </c>
      <c r="S202">
        <v>28911459.110126965</v>
      </c>
      <c r="T202">
        <v>-1685523648.513885</v>
      </c>
      <c r="U202">
        <v>-1674378254.5703561</v>
      </c>
      <c r="V202">
        <v>-814374295.29147446</v>
      </c>
      <c r="W202">
        <v>-813959184.37143445</v>
      </c>
      <c r="X202">
        <v>-833959184.37143445</v>
      </c>
    </row>
    <row r="203" spans="2:24" x14ac:dyDescent="0.4">
      <c r="B203" s="13">
        <v>200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21275108.595190432</v>
      </c>
      <c r="O203">
        <v>6569387.520785992</v>
      </c>
      <c r="P203">
        <v>10157970.127981048</v>
      </c>
      <c r="Q203">
        <v>18945949.06611431</v>
      </c>
      <c r="R203">
        <v>-201110970.60607171</v>
      </c>
      <c r="S203">
        <v>-202949720.23906398</v>
      </c>
      <c r="T203">
        <v>-102473006.75485295</v>
      </c>
      <c r="U203">
        <v>-98617007.171035096</v>
      </c>
      <c r="V203">
        <v>-86389648.050962716</v>
      </c>
      <c r="W203">
        <v>-88171748.477348864</v>
      </c>
      <c r="X203">
        <v>-108171748.47734886</v>
      </c>
    </row>
    <row r="204" spans="2:24" x14ac:dyDescent="0.4">
      <c r="B204" s="13">
        <v>201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23972511.776600868</v>
      </c>
      <c r="O204">
        <v>26854796.751109976</v>
      </c>
      <c r="P204">
        <v>34337958.79034479</v>
      </c>
      <c r="Q204">
        <v>38964496.837654702</v>
      </c>
      <c r="R204">
        <v>43831141.477504604</v>
      </c>
      <c r="S204">
        <v>45011299.236820459</v>
      </c>
      <c r="T204">
        <v>42901167.302116454</v>
      </c>
      <c r="U204">
        <v>43775985.355470479</v>
      </c>
      <c r="V204">
        <v>50105116.660031736</v>
      </c>
      <c r="W204">
        <v>50551135.433749035</v>
      </c>
      <c r="X204">
        <v>30551135.433749039</v>
      </c>
    </row>
    <row r="205" spans="2:24" x14ac:dyDescent="0.4">
      <c r="B205" s="13">
        <v>202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19838794.385990713</v>
      </c>
      <c r="O205">
        <v>11468522.60456262</v>
      </c>
      <c r="P205">
        <v>9488230.557195209</v>
      </c>
      <c r="Q205">
        <v>18166646.788452238</v>
      </c>
      <c r="R205">
        <v>16403635.567451654</v>
      </c>
      <c r="S205">
        <v>20119085.803154618</v>
      </c>
      <c r="T205">
        <v>21840602.718122415</v>
      </c>
      <c r="U205">
        <v>20927960.580028065</v>
      </c>
      <c r="V205">
        <v>27330675.180183593</v>
      </c>
      <c r="W205">
        <v>27647845.867035989</v>
      </c>
      <c r="X205">
        <v>7647845.867035985</v>
      </c>
    </row>
    <row r="206" spans="2:24" x14ac:dyDescent="0.4">
      <c r="B206" s="13">
        <v>203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19785744.232509196</v>
      </c>
      <c r="O206">
        <v>23785425.846720077</v>
      </c>
      <c r="P206">
        <v>25587440.777738545</v>
      </c>
      <c r="Q206">
        <v>26640516.255167041</v>
      </c>
      <c r="R206">
        <v>24667915.912634209</v>
      </c>
      <c r="S206">
        <v>30403073.868956447</v>
      </c>
      <c r="T206">
        <v>37054683.684345022</v>
      </c>
      <c r="U206">
        <v>38437460.902385347</v>
      </c>
      <c r="V206">
        <v>41374132.428184651</v>
      </c>
      <c r="W206">
        <v>39997361.623861797</v>
      </c>
      <c r="X206">
        <v>19997361.623861801</v>
      </c>
    </row>
    <row r="207" spans="2:24" x14ac:dyDescent="0.4">
      <c r="B207" s="13">
        <v>204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25996240.060560338</v>
      </c>
      <c r="O207">
        <v>27350510.342458848</v>
      </c>
      <c r="P207">
        <v>28805470.545489624</v>
      </c>
      <c r="Q207">
        <v>37718592.937651761</v>
      </c>
      <c r="R207">
        <v>35839832.43257615</v>
      </c>
      <c r="S207">
        <v>42136465.271915108</v>
      </c>
      <c r="T207">
        <v>41784085.14209684</v>
      </c>
      <c r="U207">
        <v>41383330.522008076</v>
      </c>
      <c r="V207">
        <v>11253497.26825203</v>
      </c>
      <c r="W207">
        <v>11645797.173534542</v>
      </c>
      <c r="X207">
        <v>-8354202.8264654549</v>
      </c>
    </row>
    <row r="208" spans="2:24" x14ac:dyDescent="0.4">
      <c r="B208" s="13">
        <v>205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22947358.952427749</v>
      </c>
      <c r="O208">
        <v>24540891.566878732</v>
      </c>
      <c r="P208">
        <v>25066065.808158733</v>
      </c>
      <c r="Q208">
        <v>34360223.41666919</v>
      </c>
      <c r="R208">
        <v>39960211.688914284</v>
      </c>
      <c r="S208">
        <v>41079262.603884511</v>
      </c>
      <c r="T208">
        <v>44444669.564842843</v>
      </c>
      <c r="U208">
        <v>47343954.246454589</v>
      </c>
      <c r="V208">
        <v>46318178.44593928</v>
      </c>
      <c r="W208">
        <v>43396262.153210983</v>
      </c>
      <c r="X208">
        <v>23396262.153210998</v>
      </c>
    </row>
    <row r="209" spans="2:24" x14ac:dyDescent="0.4">
      <c r="B209" s="13">
        <v>206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24681645.288873967</v>
      </c>
      <c r="O209">
        <v>25401502.421199959</v>
      </c>
      <c r="P209">
        <v>16110198.471618922</v>
      </c>
      <c r="Q209">
        <v>16144685.45526696</v>
      </c>
      <c r="R209">
        <v>24324453.648825936</v>
      </c>
      <c r="S209">
        <v>27131873.785988681</v>
      </c>
      <c r="T209">
        <v>25285728.291176226</v>
      </c>
      <c r="U209">
        <v>32666897.494155046</v>
      </c>
      <c r="V209">
        <v>-6925253.2637577774</v>
      </c>
      <c r="W209">
        <v>2146038.8129496137</v>
      </c>
      <c r="X209">
        <v>-17853961.187050387</v>
      </c>
    </row>
    <row r="210" spans="2:24" x14ac:dyDescent="0.4">
      <c r="B210" s="13">
        <v>207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14436669.906220481</v>
      </c>
      <c r="O210">
        <v>17801013.606981747</v>
      </c>
      <c r="P210">
        <v>17571564.242080603</v>
      </c>
      <c r="Q210">
        <v>16585515.771261839</v>
      </c>
      <c r="R210">
        <v>17435679.292729415</v>
      </c>
      <c r="S210">
        <v>21468754.447831813</v>
      </c>
      <c r="T210">
        <v>22775298.903713308</v>
      </c>
      <c r="U210">
        <v>26853261.307266071</v>
      </c>
      <c r="V210">
        <v>25620994.345996745</v>
      </c>
      <c r="W210">
        <v>26918581.844542474</v>
      </c>
      <c r="X210">
        <v>6918581.8445424717</v>
      </c>
    </row>
    <row r="211" spans="2:24" x14ac:dyDescent="0.4">
      <c r="B211" s="13">
        <v>208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19942426.560678661</v>
      </c>
      <c r="O211">
        <v>18741199.819418918</v>
      </c>
      <c r="P211">
        <v>18432547.500105772</v>
      </c>
      <c r="Q211">
        <v>-5073265.3769448865</v>
      </c>
      <c r="R211">
        <v>-3449246.2522988301</v>
      </c>
      <c r="S211">
        <v>5844653.0291358354</v>
      </c>
      <c r="T211">
        <v>6779488.0819936413</v>
      </c>
      <c r="U211">
        <v>14029125.281530689</v>
      </c>
      <c r="V211">
        <v>20817182.21843018</v>
      </c>
      <c r="W211">
        <v>19939876.866403986</v>
      </c>
      <c r="X211">
        <v>-60123.133596019004</v>
      </c>
    </row>
    <row r="212" spans="2:24" x14ac:dyDescent="0.4">
      <c r="B212" s="13">
        <v>209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27280234.536170088</v>
      </c>
      <c r="O212">
        <v>29811045.832589284</v>
      </c>
      <c r="P212">
        <v>35008854.083310448</v>
      </c>
      <c r="Q212">
        <v>34875690.640163735</v>
      </c>
      <c r="R212">
        <v>35633969.796179831</v>
      </c>
      <c r="S212">
        <v>30680642.77381108</v>
      </c>
      <c r="T212">
        <v>27614039.179657299</v>
      </c>
      <c r="U212">
        <v>31674869.406217165</v>
      </c>
      <c r="V212">
        <v>38625406.790844947</v>
      </c>
      <c r="W212">
        <v>48207922.973094188</v>
      </c>
      <c r="X212">
        <v>28207922.973094188</v>
      </c>
    </row>
    <row r="213" spans="2:24" x14ac:dyDescent="0.4">
      <c r="B213" s="13">
        <v>210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26262544.015206944</v>
      </c>
      <c r="O213">
        <v>31595962.430250872</v>
      </c>
      <c r="P213">
        <v>32943541.856932197</v>
      </c>
      <c r="Q213">
        <v>41940991.521026582</v>
      </c>
      <c r="R213">
        <v>-18766000.869796172</v>
      </c>
      <c r="S213">
        <v>-20226863.522687625</v>
      </c>
      <c r="T213">
        <v>12531593.116524901</v>
      </c>
      <c r="U213">
        <v>14317061.875313597</v>
      </c>
      <c r="V213">
        <v>17555556.393923745</v>
      </c>
      <c r="W213">
        <v>22011963.173345737</v>
      </c>
      <c r="X213">
        <v>2011963.1733457386</v>
      </c>
    </row>
    <row r="214" spans="2:24" x14ac:dyDescent="0.4">
      <c r="B214" s="13">
        <v>211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21655752.304144293</v>
      </c>
      <c r="O214">
        <v>26520300.651116107</v>
      </c>
      <c r="P214">
        <v>29328864.036579788</v>
      </c>
      <c r="Q214">
        <v>33895565.674103245</v>
      </c>
      <c r="R214">
        <v>37685001.422668949</v>
      </c>
      <c r="S214">
        <v>35878337.662452564</v>
      </c>
      <c r="T214">
        <v>36567642.361516833</v>
      </c>
      <c r="U214">
        <v>43474319.110309765</v>
      </c>
      <c r="V214">
        <v>43266086.866936281</v>
      </c>
      <c r="W214">
        <v>47291277.821349509</v>
      </c>
      <c r="X214">
        <v>27291277.821349494</v>
      </c>
    </row>
    <row r="215" spans="2:24" x14ac:dyDescent="0.4">
      <c r="B215" s="13">
        <v>212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13343741.127359444</v>
      </c>
      <c r="O215">
        <v>21485708.276375644</v>
      </c>
      <c r="P215">
        <v>25731849.054026108</v>
      </c>
      <c r="Q215">
        <v>29020292.382165808</v>
      </c>
      <c r="R215">
        <v>28360393.477539632</v>
      </c>
      <c r="S215">
        <v>19098460.486598372</v>
      </c>
      <c r="T215">
        <v>12383154.664646283</v>
      </c>
      <c r="U215">
        <v>15715325.023811534</v>
      </c>
      <c r="V215">
        <v>16593711.24168421</v>
      </c>
      <c r="W215">
        <v>24940102.297075741</v>
      </c>
      <c r="X215">
        <v>4940102.2970757429</v>
      </c>
    </row>
    <row r="216" spans="2:24" x14ac:dyDescent="0.4">
      <c r="B216" s="13">
        <v>213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19131659.231711145</v>
      </c>
      <c r="O216">
        <v>18446725.695892293</v>
      </c>
      <c r="P216">
        <v>22553830.747946892</v>
      </c>
      <c r="Q216">
        <v>24678411.798249781</v>
      </c>
      <c r="R216">
        <v>27724532.481275074</v>
      </c>
      <c r="S216">
        <v>27958965.6323357</v>
      </c>
      <c r="T216">
        <v>33370211.305278152</v>
      </c>
      <c r="U216">
        <v>35671224.696128123</v>
      </c>
      <c r="V216">
        <v>35172523.174350202</v>
      </c>
      <c r="W216">
        <v>25472323.441256031</v>
      </c>
      <c r="X216">
        <v>5472323.4412560333</v>
      </c>
    </row>
    <row r="217" spans="2:24" x14ac:dyDescent="0.4">
      <c r="B217" s="13">
        <v>214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22700755.586244892</v>
      </c>
      <c r="O217">
        <v>29391804.868506141</v>
      </c>
      <c r="P217">
        <v>31891912.079246696</v>
      </c>
      <c r="Q217">
        <v>31828332.498581104</v>
      </c>
      <c r="R217">
        <v>30474423.22402817</v>
      </c>
      <c r="S217">
        <v>35158631.504221879</v>
      </c>
      <c r="T217">
        <v>34901089.094976023</v>
      </c>
      <c r="U217">
        <v>38804114.786706567</v>
      </c>
      <c r="V217">
        <v>42890343.38866502</v>
      </c>
      <c r="W217">
        <v>50735591.931440152</v>
      </c>
      <c r="X217">
        <v>30735591.931440145</v>
      </c>
    </row>
    <row r="218" spans="2:24" x14ac:dyDescent="0.4">
      <c r="B218" s="13">
        <v>215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24693795.616137959</v>
      </c>
      <c r="O218">
        <v>22800373.873583801</v>
      </c>
      <c r="P218">
        <v>27767164.542164363</v>
      </c>
      <c r="Q218">
        <v>35655502.47968559</v>
      </c>
      <c r="R218">
        <v>32776386.520931493</v>
      </c>
      <c r="S218">
        <v>32995708.195764195</v>
      </c>
      <c r="T218">
        <v>34176166.703320444</v>
      </c>
      <c r="U218">
        <v>35043825.813335739</v>
      </c>
      <c r="V218">
        <v>36976556.252418265</v>
      </c>
      <c r="W218">
        <v>31112844.269170858</v>
      </c>
      <c r="X218">
        <v>11112844.269170869</v>
      </c>
    </row>
    <row r="219" spans="2:24" x14ac:dyDescent="0.4">
      <c r="B219" s="13">
        <v>216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22142548.881679289</v>
      </c>
      <c r="O219">
        <v>18526205.04133299</v>
      </c>
      <c r="P219">
        <v>24253994.746332012</v>
      </c>
      <c r="Q219">
        <v>-31254605.702873431</v>
      </c>
      <c r="R219">
        <v>-28663225.55514013</v>
      </c>
      <c r="S219">
        <v>-5402238.3263026895</v>
      </c>
      <c r="T219">
        <v>2695616.4710106598</v>
      </c>
      <c r="U219">
        <v>2848719.7866179114</v>
      </c>
      <c r="V219">
        <v>2035018.7793532608</v>
      </c>
      <c r="W219">
        <v>6069029.9215827314</v>
      </c>
      <c r="X219">
        <v>-13930970.078417264</v>
      </c>
    </row>
    <row r="220" spans="2:24" x14ac:dyDescent="0.4">
      <c r="B220" s="13">
        <v>217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20284034.932219226</v>
      </c>
      <c r="O220">
        <v>20912754.091666117</v>
      </c>
      <c r="P220">
        <v>21845881.963162016</v>
      </c>
      <c r="Q220">
        <v>23737039.083371688</v>
      </c>
      <c r="R220">
        <v>19219994.644495204</v>
      </c>
      <c r="S220">
        <v>9861135.1147228889</v>
      </c>
      <c r="T220">
        <v>8590021.3038996793</v>
      </c>
      <c r="U220">
        <v>11175251.469846783</v>
      </c>
      <c r="V220">
        <v>19423861.176593475</v>
      </c>
      <c r="W220">
        <v>19671105.657175314</v>
      </c>
      <c r="X220">
        <v>-328894.34282468655</v>
      </c>
    </row>
    <row r="221" spans="2:24" x14ac:dyDescent="0.4">
      <c r="B221" s="13">
        <v>218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17307915.885275871</v>
      </c>
      <c r="O221">
        <v>18229340.924267232</v>
      </c>
      <c r="P221">
        <v>17794718.092815317</v>
      </c>
      <c r="Q221">
        <v>15764776.478367859</v>
      </c>
      <c r="R221">
        <v>5198106.6771018505</v>
      </c>
      <c r="S221">
        <v>9537610.0628518965</v>
      </c>
      <c r="T221">
        <v>14447189.862773586</v>
      </c>
      <c r="U221">
        <v>15590984.296110783</v>
      </c>
      <c r="V221">
        <v>19200316.001389004</v>
      </c>
      <c r="W221">
        <v>23173296.323833399</v>
      </c>
      <c r="X221">
        <v>3173296.3238334008</v>
      </c>
    </row>
    <row r="222" spans="2:24" x14ac:dyDescent="0.4">
      <c r="B222" s="13">
        <v>219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20418681.950782228</v>
      </c>
      <c r="O222">
        <v>23769587.969094321</v>
      </c>
      <c r="P222">
        <v>26840146.349772803</v>
      </c>
      <c r="Q222">
        <v>30450173.206188153</v>
      </c>
      <c r="R222">
        <v>33732140.174481265</v>
      </c>
      <c r="S222">
        <v>36517966.073790662</v>
      </c>
      <c r="T222">
        <v>35981786.916630074</v>
      </c>
      <c r="U222">
        <v>33902104.690823972</v>
      </c>
      <c r="V222">
        <v>36734995.152996756</v>
      </c>
      <c r="W222">
        <v>37382391.593651436</v>
      </c>
      <c r="X222">
        <v>17382391.593651447</v>
      </c>
    </row>
    <row r="223" spans="2:24" x14ac:dyDescent="0.4">
      <c r="B223" s="13">
        <v>220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18778878.936018027</v>
      </c>
      <c r="O223">
        <v>11114686.701599214</v>
      </c>
      <c r="P223">
        <v>8707637.6824873034</v>
      </c>
      <c r="Q223">
        <v>9851178.30232694</v>
      </c>
      <c r="R223">
        <v>9369264.0553393513</v>
      </c>
      <c r="S223">
        <v>11296794.720386138</v>
      </c>
      <c r="T223">
        <v>7531072.8477412686</v>
      </c>
      <c r="U223">
        <v>15124039.234539175</v>
      </c>
      <c r="V223">
        <v>23535489.152972933</v>
      </c>
      <c r="W223">
        <v>21957107.2262135</v>
      </c>
      <c r="X223">
        <v>1957107.2262134925</v>
      </c>
    </row>
    <row r="224" spans="2:24" x14ac:dyDescent="0.4">
      <c r="B224" s="13">
        <v>221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18473502.513550077</v>
      </c>
      <c r="O224">
        <v>9796835.8094391692</v>
      </c>
      <c r="P224">
        <v>9859839.2226127833</v>
      </c>
      <c r="Q224">
        <v>20501214.003682222</v>
      </c>
      <c r="R224">
        <v>19774126.468275014</v>
      </c>
      <c r="S224">
        <v>-732951059.18752646</v>
      </c>
      <c r="T224">
        <v>-729955175.48450255</v>
      </c>
      <c r="U224">
        <v>-347575322.38139617</v>
      </c>
      <c r="V224">
        <v>-346362980.38877618</v>
      </c>
      <c r="W224">
        <v>-343859882.78783965</v>
      </c>
      <c r="X224">
        <v>-363859882.78783965</v>
      </c>
    </row>
    <row r="225" spans="2:24" x14ac:dyDescent="0.4">
      <c r="B225" s="13">
        <v>222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19638274.755348213</v>
      </c>
      <c r="O225">
        <v>21172984.211618017</v>
      </c>
      <c r="P225">
        <v>22531578.890205733</v>
      </c>
      <c r="Q225">
        <v>28764823.36740331</v>
      </c>
      <c r="R225">
        <v>26588771.578279689</v>
      </c>
      <c r="S225">
        <v>28546359.640420318</v>
      </c>
      <c r="T225">
        <v>32383906.319945954</v>
      </c>
      <c r="U225">
        <v>31107708.299407586</v>
      </c>
      <c r="V225">
        <v>29565055.427086901</v>
      </c>
      <c r="W225">
        <v>30237937.304392494</v>
      </c>
      <c r="X225">
        <v>10237937.304392494</v>
      </c>
    </row>
    <row r="226" spans="2:24" x14ac:dyDescent="0.4">
      <c r="B226" s="13">
        <v>223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23910675.914679486</v>
      </c>
      <c r="O226">
        <v>21698910.181967892</v>
      </c>
      <c r="P226">
        <v>19486803.465575293</v>
      </c>
      <c r="Q226">
        <v>18528237.729225121</v>
      </c>
      <c r="R226">
        <v>20788140.780714251</v>
      </c>
      <c r="S226">
        <v>23921983.781874143</v>
      </c>
      <c r="T226">
        <v>16679281.535548503</v>
      </c>
      <c r="U226">
        <v>15523051.153432667</v>
      </c>
      <c r="V226">
        <v>21167314.777979445</v>
      </c>
      <c r="W226">
        <v>20965723.850449134</v>
      </c>
      <c r="X226">
        <v>965723.85044913343</v>
      </c>
    </row>
    <row r="227" spans="2:24" x14ac:dyDescent="0.4">
      <c r="B227" s="13">
        <v>224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12842358.47760392</v>
      </c>
      <c r="O227">
        <v>14827787.615761122</v>
      </c>
      <c r="P227">
        <v>19644041.832891561</v>
      </c>
      <c r="Q227">
        <v>20451099.54697353</v>
      </c>
      <c r="R227">
        <v>25952219.446864121</v>
      </c>
      <c r="S227">
        <v>27620706.741189998</v>
      </c>
      <c r="T227">
        <v>35510286.525295764</v>
      </c>
      <c r="U227">
        <v>5276895.7542949617</v>
      </c>
      <c r="V227">
        <v>14930029.475557541</v>
      </c>
      <c r="W227">
        <v>30512214.903560266</v>
      </c>
      <c r="X227">
        <v>10512214.903560268</v>
      </c>
    </row>
    <row r="228" spans="2:24" x14ac:dyDescent="0.4">
      <c r="B228" s="13">
        <v>225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21487728.228580266</v>
      </c>
      <c r="O228">
        <v>20455875.718669485</v>
      </c>
      <c r="P228">
        <v>18047587.282875504</v>
      </c>
      <c r="Q228">
        <v>22301300.03388859</v>
      </c>
      <c r="R228">
        <v>22255753.226194441</v>
      </c>
      <c r="S228">
        <v>26267976.190390378</v>
      </c>
      <c r="T228">
        <v>27583713.733314358</v>
      </c>
      <c r="U228">
        <v>25868456.724367131</v>
      </c>
      <c r="V228">
        <v>23362895.904677883</v>
      </c>
      <c r="W228">
        <v>23287381.043815061</v>
      </c>
      <c r="X228">
        <v>3287381.0438150605</v>
      </c>
    </row>
    <row r="229" spans="2:24" x14ac:dyDescent="0.4">
      <c r="B229" s="13">
        <v>226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26891746.088640984</v>
      </c>
      <c r="O229">
        <v>28340871.259670142</v>
      </c>
      <c r="P229">
        <v>27272312.676717095</v>
      </c>
      <c r="Q229">
        <v>26167787.239243515</v>
      </c>
      <c r="R229">
        <v>32912688.454216205</v>
      </c>
      <c r="S229">
        <v>31284201.300559238</v>
      </c>
      <c r="T229">
        <v>32993083.823009636</v>
      </c>
      <c r="U229">
        <v>41050949.694130301</v>
      </c>
      <c r="V229">
        <v>45925151.629039854</v>
      </c>
      <c r="W229">
        <v>44846199.934797995</v>
      </c>
      <c r="X229">
        <v>24846199.934797991</v>
      </c>
    </row>
    <row r="230" spans="2:24" x14ac:dyDescent="0.4">
      <c r="B230" s="13">
        <v>227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21182630.800606679</v>
      </c>
      <c r="O230">
        <v>25609852.337401591</v>
      </c>
      <c r="P230">
        <v>25521154.498434525</v>
      </c>
      <c r="Q230">
        <v>22567261.018814199</v>
      </c>
      <c r="R230">
        <v>22798187.325206634</v>
      </c>
      <c r="S230">
        <v>24958042.358570937</v>
      </c>
      <c r="T230">
        <v>29597879.479876552</v>
      </c>
      <c r="U230">
        <v>31411313.593200494</v>
      </c>
      <c r="V230">
        <v>36624196.219220072</v>
      </c>
      <c r="W230">
        <v>38203513.049850032</v>
      </c>
      <c r="X230">
        <v>18203513.049850035</v>
      </c>
    </row>
    <row r="231" spans="2:24" x14ac:dyDescent="0.4">
      <c r="B231" s="13">
        <v>228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19687243.669271637</v>
      </c>
      <c r="O231">
        <v>22639361.089530874</v>
      </c>
      <c r="P231">
        <v>23666680.381082367</v>
      </c>
      <c r="Q231">
        <v>20938004.146670949</v>
      </c>
      <c r="R231">
        <v>23173770.481707357</v>
      </c>
      <c r="S231">
        <v>28772093.717855494</v>
      </c>
      <c r="T231">
        <v>1629561.2569941077</v>
      </c>
      <c r="U231">
        <v>3555139.1636230843</v>
      </c>
      <c r="V231">
        <v>14149138.929875195</v>
      </c>
      <c r="W231">
        <v>21258813.215860091</v>
      </c>
      <c r="X231">
        <v>1258813.2158600911</v>
      </c>
    </row>
    <row r="232" spans="2:24" x14ac:dyDescent="0.4">
      <c r="B232" s="13">
        <v>229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21383767.025414877</v>
      </c>
      <c r="O232">
        <v>18174116.742535718</v>
      </c>
      <c r="P232">
        <v>14668760.217287902</v>
      </c>
      <c r="Q232">
        <v>16357659.93866099</v>
      </c>
      <c r="R232">
        <v>-45500961.509859689</v>
      </c>
      <c r="S232">
        <v>-45368202.5155489</v>
      </c>
      <c r="T232">
        <v>-14017930.066314841</v>
      </c>
      <c r="U232">
        <v>-12866435.969202811</v>
      </c>
      <c r="V232">
        <v>-4973692.201191159</v>
      </c>
      <c r="W232">
        <v>-3566061.1485424265</v>
      </c>
      <c r="X232">
        <v>-23566061.148542427</v>
      </c>
    </row>
    <row r="233" spans="2:24" x14ac:dyDescent="0.4">
      <c r="B233" s="13">
        <v>230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22908199.293527137</v>
      </c>
      <c r="O233">
        <v>26867842.290584259</v>
      </c>
      <c r="P233">
        <v>34545275.277837671</v>
      </c>
      <c r="Q233">
        <v>35344684.422284044</v>
      </c>
      <c r="R233">
        <v>36104995.348662004</v>
      </c>
      <c r="S233">
        <v>35172297.67937576</v>
      </c>
      <c r="T233">
        <v>34831208.206134222</v>
      </c>
      <c r="U233">
        <v>33300978.425527841</v>
      </c>
      <c r="V233">
        <v>5602246.3676768634</v>
      </c>
      <c r="W233">
        <v>14207067.51865783</v>
      </c>
      <c r="X233">
        <v>-5792932.4813421704</v>
      </c>
    </row>
    <row r="234" spans="2:24" x14ac:dyDescent="0.4">
      <c r="B234" s="13">
        <v>231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27111809.016694263</v>
      </c>
      <c r="O234">
        <v>30934480.900298502</v>
      </c>
      <c r="P234">
        <v>32096890.633147005</v>
      </c>
      <c r="Q234">
        <v>33201388.215179808</v>
      </c>
      <c r="R234">
        <v>36202983.648023874</v>
      </c>
      <c r="S234">
        <v>16714529.350993831</v>
      </c>
      <c r="T234">
        <v>23954759.806601029</v>
      </c>
      <c r="U234">
        <v>37686162.061043464</v>
      </c>
      <c r="V234">
        <v>43178492.943123192</v>
      </c>
      <c r="W234">
        <v>40688554.340733521</v>
      </c>
      <c r="X234">
        <v>20688554.340733517</v>
      </c>
    </row>
    <row r="235" spans="2:24" x14ac:dyDescent="0.4">
      <c r="B235" s="13">
        <v>232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22114880.5416856</v>
      </c>
      <c r="O235">
        <v>18917981.18734552</v>
      </c>
      <c r="P235">
        <v>20399258.175395142</v>
      </c>
      <c r="Q235">
        <v>22814338.3280534</v>
      </c>
      <c r="R235">
        <v>25630891.241105963</v>
      </c>
      <c r="S235">
        <v>33153157.715523507</v>
      </c>
      <c r="T235">
        <v>36535058.317193367</v>
      </c>
      <c r="U235">
        <v>34720328.328926086</v>
      </c>
      <c r="V235">
        <v>33570665.535254411</v>
      </c>
      <c r="W235">
        <v>35596377.145770147</v>
      </c>
      <c r="X235">
        <v>15596377.145770153</v>
      </c>
    </row>
    <row r="236" spans="2:24" x14ac:dyDescent="0.4">
      <c r="B236" s="13">
        <v>233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18870676.567785576</v>
      </c>
      <c r="O236">
        <v>24458784.280247778</v>
      </c>
      <c r="P236">
        <v>25793962.120831136</v>
      </c>
      <c r="Q236">
        <v>28911211.639946409</v>
      </c>
      <c r="R236">
        <v>29457608.693835292</v>
      </c>
      <c r="S236">
        <v>30177174.616515517</v>
      </c>
      <c r="T236">
        <v>35709385.420747779</v>
      </c>
      <c r="U236">
        <v>39697743.330904193</v>
      </c>
      <c r="V236">
        <v>44123544.041499645</v>
      </c>
      <c r="W236">
        <v>45626571.406181179</v>
      </c>
      <c r="X236">
        <v>25626571.406181186</v>
      </c>
    </row>
    <row r="237" spans="2:24" x14ac:dyDescent="0.4">
      <c r="B237" s="13">
        <v>234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19165393.34709819</v>
      </c>
      <c r="O237">
        <v>19137929.080070376</v>
      </c>
      <c r="P237">
        <v>16971535.4236378</v>
      </c>
      <c r="Q237">
        <v>11853585.924869657</v>
      </c>
      <c r="R237">
        <v>13107449.217383226</v>
      </c>
      <c r="S237">
        <v>15093726.223842224</v>
      </c>
      <c r="T237">
        <v>16728682.958379278</v>
      </c>
      <c r="U237">
        <v>19354379.365047153</v>
      </c>
      <c r="V237">
        <v>20117552.737770468</v>
      </c>
      <c r="W237">
        <v>25906156.814372379</v>
      </c>
      <c r="X237">
        <v>5906156.8143723859</v>
      </c>
    </row>
    <row r="238" spans="2:24" x14ac:dyDescent="0.4">
      <c r="B238" s="13">
        <v>235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18124475.686827071</v>
      </c>
      <c r="O238">
        <v>21185171.528837193</v>
      </c>
      <c r="P238">
        <v>22249705.591578893</v>
      </c>
      <c r="Q238">
        <v>20785177.980883457</v>
      </c>
      <c r="R238">
        <v>22149004.723696508</v>
      </c>
      <c r="S238">
        <v>27074595.345792931</v>
      </c>
      <c r="T238">
        <v>26050926.110026918</v>
      </c>
      <c r="U238">
        <v>29078182.92076657</v>
      </c>
      <c r="V238">
        <v>30619456.70751033</v>
      </c>
      <c r="W238">
        <v>31198164.212080963</v>
      </c>
      <c r="X238">
        <v>11198164.212080957</v>
      </c>
    </row>
    <row r="239" spans="2:24" x14ac:dyDescent="0.4">
      <c r="B239" s="13">
        <v>236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13667052.39502983</v>
      </c>
      <c r="O239">
        <v>12985525.495427232</v>
      </c>
      <c r="P239">
        <v>13986183.639701102</v>
      </c>
      <c r="Q239">
        <v>19786345.727089714</v>
      </c>
      <c r="R239">
        <v>19322072.086231533</v>
      </c>
      <c r="S239">
        <v>19347658.754036859</v>
      </c>
      <c r="T239">
        <v>23677784.350362189</v>
      </c>
      <c r="U239">
        <v>21629203.248842414</v>
      </c>
      <c r="V239">
        <v>20839916.586511794</v>
      </c>
      <c r="W239">
        <v>25701043.541595038</v>
      </c>
      <c r="X239">
        <v>5701043.541595038</v>
      </c>
    </row>
    <row r="240" spans="2:24" x14ac:dyDescent="0.4">
      <c r="B240" s="13">
        <v>237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24388809.633875486</v>
      </c>
      <c r="O240">
        <v>26000374.727669518</v>
      </c>
      <c r="P240">
        <v>30668673.680814452</v>
      </c>
      <c r="Q240">
        <v>35776078.080144525</v>
      </c>
      <c r="R240">
        <v>37637108.329639062</v>
      </c>
      <c r="S240">
        <v>44915816.930857018</v>
      </c>
      <c r="T240">
        <v>42017542.307318844</v>
      </c>
      <c r="U240">
        <v>42938785.615034528</v>
      </c>
      <c r="V240">
        <v>49258939.891326167</v>
      </c>
      <c r="W240">
        <v>50372891.365810715</v>
      </c>
      <c r="X240">
        <v>30372891.365810711</v>
      </c>
    </row>
    <row r="241" spans="2:24" x14ac:dyDescent="0.4">
      <c r="B241" s="13">
        <v>238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15046418.705489524</v>
      </c>
      <c r="O241">
        <v>12570085.00870499</v>
      </c>
      <c r="P241">
        <v>18709057.953784395</v>
      </c>
      <c r="Q241">
        <v>-128986969.24310876</v>
      </c>
      <c r="R241">
        <v>-130055382.10584326</v>
      </c>
      <c r="S241">
        <v>-55681477.237853579</v>
      </c>
      <c r="T241">
        <v>-47128377.999916762</v>
      </c>
      <c r="U241">
        <v>-40176899.580726072</v>
      </c>
      <c r="V241">
        <v>-42891403.570825972</v>
      </c>
      <c r="W241">
        <v>-41809336.440559089</v>
      </c>
      <c r="X241">
        <v>-61809336.440559074</v>
      </c>
    </row>
    <row r="242" spans="2:24" x14ac:dyDescent="0.4">
      <c r="B242" s="13">
        <v>239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23709425.761934984</v>
      </c>
      <c r="O242">
        <v>29913219.602558672</v>
      </c>
      <c r="P242">
        <v>29980591.527720425</v>
      </c>
      <c r="Q242">
        <v>37459071.60228622</v>
      </c>
      <c r="R242">
        <v>37221177.624516957</v>
      </c>
      <c r="S242">
        <v>43952332.898902923</v>
      </c>
      <c r="T242">
        <v>53162446.04787913</v>
      </c>
      <c r="U242">
        <v>56842484.388308704</v>
      </c>
      <c r="V242">
        <v>53692612.561041318</v>
      </c>
      <c r="W242">
        <v>53047700.544819675</v>
      </c>
      <c r="X242">
        <v>33047700.544819668</v>
      </c>
    </row>
    <row r="243" spans="2:24" x14ac:dyDescent="0.4">
      <c r="B243" s="13">
        <v>240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22968549.592668798</v>
      </c>
      <c r="O243">
        <v>29591787.010512583</v>
      </c>
      <c r="P243">
        <v>29544802.591715261</v>
      </c>
      <c r="Q243">
        <v>35305493.157485925</v>
      </c>
      <c r="R243">
        <v>8058529.2286251308</v>
      </c>
      <c r="S243">
        <v>8169718.5159926303</v>
      </c>
      <c r="T243">
        <v>29368119.520532839</v>
      </c>
      <c r="U243">
        <v>37561177.890088335</v>
      </c>
      <c r="V243">
        <v>7227256.9312518416</v>
      </c>
      <c r="W243">
        <v>3852883.5216768053</v>
      </c>
      <c r="X243">
        <v>-16147116.478323193</v>
      </c>
    </row>
    <row r="244" spans="2:24" x14ac:dyDescent="0.4">
      <c r="B244" s="13">
        <v>241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17278068.168272592</v>
      </c>
      <c r="O244">
        <v>18613125.763965916</v>
      </c>
      <c r="P244">
        <v>19484113.859975696</v>
      </c>
      <c r="Q244">
        <v>17826483.285364438</v>
      </c>
      <c r="R244">
        <v>23187055.633589655</v>
      </c>
      <c r="S244">
        <v>-14496889.464769719</v>
      </c>
      <c r="T244">
        <v>-9159079.8562859055</v>
      </c>
      <c r="U244">
        <v>6545993.3483801186</v>
      </c>
      <c r="V244">
        <v>10735500.301532296</v>
      </c>
      <c r="W244">
        <v>16071415.784457158</v>
      </c>
      <c r="X244">
        <v>-3928584.2155428464</v>
      </c>
    </row>
    <row r="245" spans="2:24" x14ac:dyDescent="0.4">
      <c r="B245" s="13">
        <v>242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21790685.68887838</v>
      </c>
      <c r="O245">
        <v>21647374.180541135</v>
      </c>
      <c r="P245">
        <v>28474748.585333087</v>
      </c>
      <c r="Q245">
        <v>28239226.399209738</v>
      </c>
      <c r="R245">
        <v>29224122.193746392</v>
      </c>
      <c r="S245">
        <v>31184911.737930536</v>
      </c>
      <c r="T245">
        <v>35623363.163131118</v>
      </c>
      <c r="U245">
        <v>44069042.890133172</v>
      </c>
      <c r="V245">
        <v>47772835.375771686</v>
      </c>
      <c r="W245">
        <v>52253805.225615799</v>
      </c>
      <c r="X245">
        <v>32253805.225615803</v>
      </c>
    </row>
    <row r="246" spans="2:24" x14ac:dyDescent="0.4">
      <c r="B246" s="13">
        <v>243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22784444.933705807</v>
      </c>
      <c r="O246">
        <v>21266400.442355815</v>
      </c>
      <c r="P246">
        <v>22989155.227464918</v>
      </c>
      <c r="Q246">
        <v>24307883.43727107</v>
      </c>
      <c r="R246">
        <v>28894456.534391545</v>
      </c>
      <c r="S246">
        <v>32232395.871714585</v>
      </c>
      <c r="T246">
        <v>35292109.82247851</v>
      </c>
      <c r="U246">
        <v>21285595.381000265</v>
      </c>
      <c r="V246">
        <v>20873902.142990075</v>
      </c>
      <c r="W246">
        <v>30071619.311035383</v>
      </c>
      <c r="X246">
        <v>10071619.311035382</v>
      </c>
    </row>
    <row r="247" spans="2:24" x14ac:dyDescent="0.4">
      <c r="B247" s="13">
        <v>244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22564462.757035419</v>
      </c>
      <c r="O247">
        <v>25302466.954060581</v>
      </c>
      <c r="P247">
        <v>26199517.170738209</v>
      </c>
      <c r="Q247">
        <v>24894736.808730062</v>
      </c>
      <c r="R247">
        <v>26370313.765674185</v>
      </c>
      <c r="S247">
        <v>25763284.65342024</v>
      </c>
      <c r="T247">
        <v>23025310.372810837</v>
      </c>
      <c r="U247">
        <v>22904316.838352978</v>
      </c>
      <c r="V247">
        <v>20023249.727399033</v>
      </c>
      <c r="W247">
        <v>29151177.804173436</v>
      </c>
      <c r="X247">
        <v>9151177.8041734379</v>
      </c>
    </row>
    <row r="248" spans="2:24" x14ac:dyDescent="0.4">
      <c r="B248" s="13">
        <v>245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14742856.663342409</v>
      </c>
      <c r="O248">
        <v>14843427.969450526</v>
      </c>
      <c r="P248">
        <v>19601697.555839945</v>
      </c>
      <c r="Q248">
        <v>19355809.186911363</v>
      </c>
      <c r="R248">
        <v>24587569.876490071</v>
      </c>
      <c r="S248">
        <v>21194409.357614942</v>
      </c>
      <c r="T248">
        <v>-121631153.61552301</v>
      </c>
      <c r="U248">
        <v>-120333800.17646143</v>
      </c>
      <c r="V248">
        <v>-46917538.075731151</v>
      </c>
      <c r="W248">
        <v>-49220160.119789824</v>
      </c>
      <c r="X248">
        <v>-69220160.119789824</v>
      </c>
    </row>
    <row r="249" spans="2:24" x14ac:dyDescent="0.4">
      <c r="B249" s="13">
        <v>246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20368132.200253177</v>
      </c>
      <c r="O249">
        <v>21078551.440969866</v>
      </c>
      <c r="P249">
        <v>18002423.797990061</v>
      </c>
      <c r="Q249">
        <v>15708215.548901279</v>
      </c>
      <c r="R249">
        <v>22306317.066043045</v>
      </c>
      <c r="S249">
        <v>24560536.621194407</v>
      </c>
      <c r="T249">
        <v>31803214.889480207</v>
      </c>
      <c r="U249">
        <v>35184076.865944698</v>
      </c>
      <c r="V249">
        <v>35342132.518329747</v>
      </c>
      <c r="W249">
        <v>37007968.465912536</v>
      </c>
      <c r="X249">
        <v>17007968.46591254</v>
      </c>
    </row>
    <row r="250" spans="2:24" x14ac:dyDescent="0.4">
      <c r="B250" s="13">
        <v>247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13044245.920596639</v>
      </c>
      <c r="O250">
        <v>10245484.051261649</v>
      </c>
      <c r="P250">
        <v>11168559.316629618</v>
      </c>
      <c r="Q250">
        <v>8655971.8339853957</v>
      </c>
      <c r="R250">
        <v>14636012.661227899</v>
      </c>
      <c r="S250">
        <v>17781248.766953744</v>
      </c>
      <c r="T250">
        <v>17629051.763695367</v>
      </c>
      <c r="U250">
        <v>15463508.606267195</v>
      </c>
      <c r="V250">
        <v>15240272.591082195</v>
      </c>
      <c r="W250">
        <v>7142026.0559243765</v>
      </c>
      <c r="X250">
        <v>-12857973.944075622</v>
      </c>
    </row>
    <row r="251" spans="2:24" x14ac:dyDescent="0.4">
      <c r="B251" s="13">
        <v>248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10904715.457013007</v>
      </c>
      <c r="O251">
        <v>9718486.9272599984</v>
      </c>
      <c r="P251">
        <v>8760130.9769247584</v>
      </c>
      <c r="Q251">
        <v>9040140.5834500771</v>
      </c>
      <c r="R251">
        <v>10568178.342490213</v>
      </c>
      <c r="S251">
        <v>7852266.2487928309</v>
      </c>
      <c r="T251">
        <v>9825458.5537338182</v>
      </c>
      <c r="U251">
        <v>17920109.193221714</v>
      </c>
      <c r="V251">
        <v>-25103818.097964093</v>
      </c>
      <c r="W251">
        <v>-21414798.149122026</v>
      </c>
      <c r="X251">
        <v>-41414798.149122022</v>
      </c>
    </row>
    <row r="252" spans="2:24" x14ac:dyDescent="0.4">
      <c r="B252" s="13">
        <v>249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18197249.00154607</v>
      </c>
      <c r="O252">
        <v>17698504.075480666</v>
      </c>
      <c r="P252">
        <v>23892059.030118607</v>
      </c>
      <c r="Q252">
        <v>25244647.202273522</v>
      </c>
      <c r="R252">
        <v>16263029.239964047</v>
      </c>
      <c r="S252">
        <v>15144150.984198516</v>
      </c>
      <c r="T252">
        <v>23302489.357360926</v>
      </c>
      <c r="U252">
        <v>25908378.786963768</v>
      </c>
      <c r="V252">
        <v>28116300.281091437</v>
      </c>
      <c r="W252">
        <v>27426801.299933802</v>
      </c>
      <c r="X252">
        <v>7426801.2999338023</v>
      </c>
    </row>
    <row r="253" spans="2:24" x14ac:dyDescent="0.4">
      <c r="B253" s="13">
        <v>250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23776559.647242744</v>
      </c>
      <c r="O253">
        <v>25367681.612500031</v>
      </c>
      <c r="P253">
        <v>29348508.756171778</v>
      </c>
      <c r="Q253">
        <v>28267626.684202701</v>
      </c>
      <c r="R253">
        <v>31569201.01851308</v>
      </c>
      <c r="S253">
        <v>32621358.975365851</v>
      </c>
      <c r="T253">
        <v>40153903.124584079</v>
      </c>
      <c r="U253">
        <v>48667839.111101292</v>
      </c>
      <c r="V253">
        <v>54599836.631804846</v>
      </c>
      <c r="W253">
        <v>52917117.341233104</v>
      </c>
      <c r="X253">
        <v>32917117.341233108</v>
      </c>
    </row>
    <row r="254" spans="2:24" x14ac:dyDescent="0.4">
      <c r="B254" s="13">
        <v>251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23673110.257393092</v>
      </c>
      <c r="O254">
        <v>27021759.663405836</v>
      </c>
      <c r="P254">
        <v>26731381.056601029</v>
      </c>
      <c r="Q254">
        <v>28942009.604802158</v>
      </c>
      <c r="R254">
        <v>31738466.731247563</v>
      </c>
      <c r="S254">
        <v>29125793.256090473</v>
      </c>
      <c r="T254">
        <v>28928274.934389912</v>
      </c>
      <c r="U254">
        <v>38354295.210248686</v>
      </c>
      <c r="V254">
        <v>39509529.857154623</v>
      </c>
      <c r="W254">
        <v>40634513.350644767</v>
      </c>
      <c r="X254">
        <v>20634513.350644775</v>
      </c>
    </row>
    <row r="255" spans="2:24" x14ac:dyDescent="0.4">
      <c r="B255" s="13">
        <v>252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18189235.93276722</v>
      </c>
      <c r="O255">
        <v>23433326.390503548</v>
      </c>
      <c r="P255">
        <v>25081674.471943602</v>
      </c>
      <c r="Q255">
        <v>31578779.446502347</v>
      </c>
      <c r="R255">
        <v>35208883.573147625</v>
      </c>
      <c r="S255">
        <v>35443466.235672981</v>
      </c>
      <c r="T255">
        <v>36017502.25059557</v>
      </c>
      <c r="U255">
        <v>36327885.919023968</v>
      </c>
      <c r="V255">
        <v>35857161.665746935</v>
      </c>
      <c r="W255">
        <v>36904208.3963072</v>
      </c>
      <c r="X255">
        <v>16904208.396307204</v>
      </c>
    </row>
    <row r="256" spans="2:24" x14ac:dyDescent="0.4">
      <c r="B256" s="13">
        <v>253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25431114.926327832</v>
      </c>
      <c r="O256">
        <v>27432352.201013021</v>
      </c>
      <c r="P256">
        <v>29877375.562164474</v>
      </c>
      <c r="Q256">
        <v>30068131.724897433</v>
      </c>
      <c r="R256">
        <v>34585592.374711744</v>
      </c>
      <c r="S256">
        <v>33425302.267890006</v>
      </c>
      <c r="T256">
        <v>40442073.886995591</v>
      </c>
      <c r="U256">
        <v>42505410.841551736</v>
      </c>
      <c r="V256">
        <v>46354556.189164184</v>
      </c>
      <c r="W256">
        <v>51367205.949638098</v>
      </c>
      <c r="X256">
        <v>31367205.949638095</v>
      </c>
    </row>
    <row r="257" spans="2:24" x14ac:dyDescent="0.4">
      <c r="B257" s="13">
        <v>254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27915918.437954601</v>
      </c>
      <c r="O257">
        <v>29212017.097924579</v>
      </c>
      <c r="P257">
        <v>29793149.465583179</v>
      </c>
      <c r="Q257">
        <v>32326241.247910053</v>
      </c>
      <c r="R257">
        <v>38759210.522361308</v>
      </c>
      <c r="S257">
        <v>40609347.757734247</v>
      </c>
      <c r="T257">
        <v>43897433.845681123</v>
      </c>
      <c r="U257">
        <v>44247939.016854793</v>
      </c>
      <c r="V257">
        <v>49623338.603367195</v>
      </c>
      <c r="W257">
        <v>52146226.704909377</v>
      </c>
      <c r="X257">
        <v>32146226.704909366</v>
      </c>
    </row>
    <row r="258" spans="2:24" x14ac:dyDescent="0.4">
      <c r="B258" s="13">
        <v>255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24483573.227086078</v>
      </c>
      <c r="O258">
        <v>27993763.206653651</v>
      </c>
      <c r="P258">
        <v>25819242.800901234</v>
      </c>
      <c r="Q258">
        <v>29099933.915377248</v>
      </c>
      <c r="R258">
        <v>31645781.204630498</v>
      </c>
      <c r="S258">
        <v>32605211.810070418</v>
      </c>
      <c r="T258">
        <v>37214164.47004573</v>
      </c>
      <c r="U258">
        <v>39641282.537590623</v>
      </c>
      <c r="V258">
        <v>29200996.756903879</v>
      </c>
      <c r="W258">
        <v>28134512.829197645</v>
      </c>
      <c r="X258">
        <v>8134512.8291976471</v>
      </c>
    </row>
    <row r="259" spans="2:24" x14ac:dyDescent="0.4">
      <c r="B259" s="13">
        <v>256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18569120.809327252</v>
      </c>
      <c r="O259">
        <v>22878287.994593576</v>
      </c>
      <c r="P259">
        <v>26522664.494832113</v>
      </c>
      <c r="Q259">
        <v>23489283.443589281</v>
      </c>
      <c r="R259">
        <v>19974306.847906116</v>
      </c>
      <c r="S259">
        <v>19006939.822117575</v>
      </c>
      <c r="T259">
        <v>18187213.620922074</v>
      </c>
      <c r="U259">
        <v>19532227.103592191</v>
      </c>
      <c r="V259">
        <v>21072001.179316625</v>
      </c>
      <c r="W259">
        <v>22073871.271768149</v>
      </c>
      <c r="X259">
        <v>2073871.2717681536</v>
      </c>
    </row>
    <row r="260" spans="2:24" x14ac:dyDescent="0.4">
      <c r="B260" s="13">
        <v>257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20426511.611138072</v>
      </c>
      <c r="O260">
        <v>18076606.239027694</v>
      </c>
      <c r="P260">
        <v>2063177.8000418134</v>
      </c>
      <c r="Q260">
        <v>4628966.3475442175</v>
      </c>
      <c r="R260">
        <v>22102524.26892329</v>
      </c>
      <c r="S260">
        <v>22956563.315906771</v>
      </c>
      <c r="T260">
        <v>25235336.588959109</v>
      </c>
      <c r="U260">
        <v>27642611.089997172</v>
      </c>
      <c r="V260">
        <v>26713680.316938121</v>
      </c>
      <c r="W260">
        <v>27842735.273322012</v>
      </c>
      <c r="X260">
        <v>7842735.2733220104</v>
      </c>
    </row>
    <row r="261" spans="2:24" x14ac:dyDescent="0.4">
      <c r="B261" s="13">
        <v>258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20549511.733012788</v>
      </c>
      <c r="O261">
        <v>22586694.189549018</v>
      </c>
      <c r="P261">
        <v>24564148.303073861</v>
      </c>
      <c r="Q261">
        <v>25592575.981835209</v>
      </c>
      <c r="R261">
        <v>26023634.186246645</v>
      </c>
      <c r="S261">
        <v>26034292.580607682</v>
      </c>
      <c r="T261">
        <v>25786792.639293242</v>
      </c>
      <c r="U261">
        <v>29747066.453869343</v>
      </c>
      <c r="V261">
        <v>34169896.703308694</v>
      </c>
      <c r="W261">
        <v>36741937.440018699</v>
      </c>
      <c r="X261">
        <v>16741937.440018702</v>
      </c>
    </row>
    <row r="262" spans="2:24" x14ac:dyDescent="0.4">
      <c r="B262" s="13">
        <v>259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20602303.496276416</v>
      </c>
      <c r="O262">
        <v>25972477.135313787</v>
      </c>
      <c r="P262">
        <v>25075794.970570385</v>
      </c>
      <c r="Q262">
        <v>29727016.624030188</v>
      </c>
      <c r="R262">
        <v>37013680.722963363</v>
      </c>
      <c r="S262">
        <v>42157717.728735305</v>
      </c>
      <c r="T262">
        <v>43593224.441716887</v>
      </c>
      <c r="U262">
        <v>37918963.434054002</v>
      </c>
      <c r="V262">
        <v>42442461.415118985</v>
      </c>
      <c r="W262">
        <v>43559218.114857122</v>
      </c>
      <c r="X262">
        <v>23559218.11485713</v>
      </c>
    </row>
    <row r="263" spans="2:24" x14ac:dyDescent="0.4">
      <c r="B263" s="13">
        <v>260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28088638.742915522</v>
      </c>
      <c r="O263">
        <v>31595879.663370743</v>
      </c>
      <c r="P263">
        <v>38861116.935823791</v>
      </c>
      <c r="Q263">
        <v>47341512.155237287</v>
      </c>
      <c r="R263">
        <v>49420442.039202601</v>
      </c>
      <c r="S263">
        <v>55726552.375823326</v>
      </c>
      <c r="T263">
        <v>59414351.29182148</v>
      </c>
      <c r="U263">
        <v>63664507.716337807</v>
      </c>
      <c r="V263">
        <v>68102305.727160186</v>
      </c>
      <c r="W263">
        <v>58014140.358017087</v>
      </c>
      <c r="X263">
        <v>38014140.358017087</v>
      </c>
    </row>
    <row r="264" spans="2:24" x14ac:dyDescent="0.4">
      <c r="B264" s="13">
        <v>261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27653866.591460854</v>
      </c>
      <c r="O264">
        <v>27060464.369406514</v>
      </c>
      <c r="P264">
        <v>-12891948.154611351</v>
      </c>
      <c r="Q264">
        <v>-9193974.0946705546</v>
      </c>
      <c r="R264">
        <v>9274281.0400317162</v>
      </c>
      <c r="S264">
        <v>11367988.656442709</v>
      </c>
      <c r="T264">
        <v>10708912.480866633</v>
      </c>
      <c r="U264">
        <v>15421291.23895333</v>
      </c>
      <c r="V264">
        <v>12773256.662452167</v>
      </c>
      <c r="W264">
        <v>19682085.485138632</v>
      </c>
      <c r="X264">
        <v>-317914.51486136764</v>
      </c>
    </row>
    <row r="265" spans="2:24" x14ac:dyDescent="0.4">
      <c r="B265" s="13">
        <v>262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18155180.689056672</v>
      </c>
      <c r="O265">
        <v>22807577.656516559</v>
      </c>
      <c r="P265">
        <v>26572112.90148272</v>
      </c>
      <c r="Q265">
        <v>29962242.646197952</v>
      </c>
      <c r="R265">
        <v>34956596.314452738</v>
      </c>
      <c r="S265">
        <v>37298240.42605038</v>
      </c>
      <c r="T265">
        <v>39120997.28873685</v>
      </c>
      <c r="U265">
        <v>45515790.734895945</v>
      </c>
      <c r="V265">
        <v>43830101.801320478</v>
      </c>
      <c r="W265">
        <v>48318712.873964921</v>
      </c>
      <c r="X265">
        <v>28318712.873964928</v>
      </c>
    </row>
    <row r="266" spans="2:24" x14ac:dyDescent="0.4">
      <c r="B266" s="13">
        <v>263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20896897.235134751</v>
      </c>
      <c r="O266">
        <v>24357002.971497755</v>
      </c>
      <c r="P266">
        <v>24951843.992272519</v>
      </c>
      <c r="Q266">
        <v>21564461.147408523</v>
      </c>
      <c r="R266">
        <v>27993226.652147137</v>
      </c>
      <c r="S266">
        <v>36691487.930622742</v>
      </c>
      <c r="T266">
        <v>36796653.963239908</v>
      </c>
      <c r="U266">
        <v>40254017.010818906</v>
      </c>
      <c r="V266">
        <v>40536785.283120148</v>
      </c>
      <c r="W266">
        <v>44513333.542458646</v>
      </c>
      <c r="X266">
        <v>24513333.542458642</v>
      </c>
    </row>
    <row r="267" spans="2:24" x14ac:dyDescent="0.4">
      <c r="B267" s="13">
        <v>264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22977184.424000669</v>
      </c>
      <c r="O267">
        <v>27743611.969768368</v>
      </c>
      <c r="P267">
        <v>36209134.077531807</v>
      </c>
      <c r="Q267">
        <v>35527641.16814737</v>
      </c>
      <c r="R267">
        <v>34740837.769040346</v>
      </c>
      <c r="S267">
        <v>34558580.382683307</v>
      </c>
      <c r="T267">
        <v>24660846.372865647</v>
      </c>
      <c r="U267">
        <v>25624088.969516017</v>
      </c>
      <c r="V267">
        <v>30063208.776115779</v>
      </c>
      <c r="W267">
        <v>28535129.334901776</v>
      </c>
      <c r="X267">
        <v>8535129.3349017762</v>
      </c>
    </row>
    <row r="268" spans="2:24" x14ac:dyDescent="0.4">
      <c r="B268" s="13">
        <v>265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17470285.107692398</v>
      </c>
      <c r="O268">
        <v>14413866.901006626</v>
      </c>
      <c r="P268">
        <v>494526.95221913641</v>
      </c>
      <c r="Q268">
        <v>1993149.4882661803</v>
      </c>
      <c r="R268">
        <v>3634262.855302257</v>
      </c>
      <c r="S268">
        <v>5041516.7077634465</v>
      </c>
      <c r="T268">
        <v>5217361.0344923986</v>
      </c>
      <c r="U268">
        <v>3034608.5065483353</v>
      </c>
      <c r="V268">
        <v>4619571.7780716466</v>
      </c>
      <c r="W268">
        <v>656660.90232393472</v>
      </c>
      <c r="X268">
        <v>-19343339.097676069</v>
      </c>
    </row>
    <row r="269" spans="2:24" x14ac:dyDescent="0.4">
      <c r="B269" s="13">
        <v>266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17958277.380549576</v>
      </c>
      <c r="O269">
        <v>27229533.300400101</v>
      </c>
      <c r="P269">
        <v>31100536.84112462</v>
      </c>
      <c r="Q269">
        <v>33180419.354327615</v>
      </c>
      <c r="R269">
        <v>34126311.652953215</v>
      </c>
      <c r="S269">
        <v>37142512.269760154</v>
      </c>
      <c r="T269">
        <v>34044875.168903753</v>
      </c>
      <c r="U269">
        <v>34348651.27307903</v>
      </c>
      <c r="V269">
        <v>38583601.762152135</v>
      </c>
      <c r="W269">
        <v>41174174.354661949</v>
      </c>
      <c r="X269">
        <v>21174174.354661945</v>
      </c>
    </row>
    <row r="270" spans="2:24" x14ac:dyDescent="0.4">
      <c r="B270" s="13">
        <v>267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22913311.775664311</v>
      </c>
      <c r="O270">
        <v>22055016.176634356</v>
      </c>
      <c r="P270">
        <v>20166537.713762544</v>
      </c>
      <c r="Q270">
        <v>21326017.741007779</v>
      </c>
      <c r="R270">
        <v>22481200.829647176</v>
      </c>
      <c r="S270">
        <v>31302635.497855656</v>
      </c>
      <c r="T270">
        <v>34202006.257659979</v>
      </c>
      <c r="U270">
        <v>39916533.816250272</v>
      </c>
      <c r="V270">
        <v>39988530.981784098</v>
      </c>
      <c r="W270">
        <v>42936922.664138354</v>
      </c>
      <c r="X270">
        <v>22936922.664138362</v>
      </c>
    </row>
    <row r="271" spans="2:24" x14ac:dyDescent="0.4">
      <c r="B271" s="13">
        <v>268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24473565.24355419</v>
      </c>
      <c r="O271">
        <v>27290528.405421607</v>
      </c>
      <c r="P271">
        <v>25488676.467149146</v>
      </c>
      <c r="Q271">
        <v>24975767.252773646</v>
      </c>
      <c r="R271">
        <v>22044723.35184554</v>
      </c>
      <c r="S271">
        <v>20462252.553420521</v>
      </c>
      <c r="T271">
        <v>18630624.68795605</v>
      </c>
      <c r="U271">
        <v>16441305.241498539</v>
      </c>
      <c r="V271">
        <v>16197155.130948219</v>
      </c>
      <c r="W271">
        <v>16577686.176854622</v>
      </c>
      <c r="X271">
        <v>-3422313.8231453742</v>
      </c>
    </row>
    <row r="272" spans="2:24" x14ac:dyDescent="0.4">
      <c r="B272" s="13">
        <v>269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22983356.544145841</v>
      </c>
      <c r="O272">
        <v>25558332.389895778</v>
      </c>
      <c r="P272">
        <v>23630874.42651194</v>
      </c>
      <c r="Q272">
        <v>22883009.789414905</v>
      </c>
      <c r="R272">
        <v>20007931.719108611</v>
      </c>
      <c r="S272">
        <v>23356084.325163081</v>
      </c>
      <c r="T272">
        <v>-62848164.786958441</v>
      </c>
      <c r="U272">
        <v>-61633136.998653531</v>
      </c>
      <c r="V272">
        <v>-10340336.975346688</v>
      </c>
      <c r="W272">
        <v>-5468186.9224041756</v>
      </c>
      <c r="X272">
        <v>-25468186.922404177</v>
      </c>
    </row>
    <row r="273" spans="2:24" x14ac:dyDescent="0.4">
      <c r="B273" s="13">
        <v>270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27999499.471742421</v>
      </c>
      <c r="O273">
        <v>31013907.54348623</v>
      </c>
      <c r="P273">
        <v>32243439.184239514</v>
      </c>
      <c r="Q273">
        <v>29768325.501107614</v>
      </c>
      <c r="R273">
        <v>33875659.800525069</v>
      </c>
      <c r="S273">
        <v>32750327.735047944</v>
      </c>
      <c r="T273">
        <v>32306670.979158968</v>
      </c>
      <c r="U273">
        <v>35303464.294811644</v>
      </c>
      <c r="V273">
        <v>34341780.376536451</v>
      </c>
      <c r="W273">
        <v>31517343.051235411</v>
      </c>
      <c r="X273">
        <v>11517343.051235409</v>
      </c>
    </row>
    <row r="274" spans="2:24" x14ac:dyDescent="0.4">
      <c r="B274" s="13">
        <v>271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21222341.160807248</v>
      </c>
      <c r="O274">
        <v>24451120.338468976</v>
      </c>
      <c r="P274">
        <v>29046424.218560338</v>
      </c>
      <c r="Q274">
        <v>26416176.958497047</v>
      </c>
      <c r="R274">
        <v>28476407.271108482</v>
      </c>
      <c r="S274">
        <v>26748939.294347409</v>
      </c>
      <c r="T274">
        <v>30863093.845925219</v>
      </c>
      <c r="U274">
        <v>32915136.503954567</v>
      </c>
      <c r="V274">
        <v>31031858.447310578</v>
      </c>
      <c r="W274">
        <v>34586588.369520836</v>
      </c>
      <c r="X274">
        <v>14586588.369520839</v>
      </c>
    </row>
    <row r="275" spans="2:24" x14ac:dyDescent="0.4">
      <c r="B275" s="13">
        <v>272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19576173.63664072</v>
      </c>
      <c r="O275">
        <v>21614843.048653528</v>
      </c>
      <c r="P275">
        <v>20604489.658795349</v>
      </c>
      <c r="Q275">
        <v>20936195.543592464</v>
      </c>
      <c r="R275">
        <v>27888787.922921639</v>
      </c>
      <c r="S275">
        <v>31026389.173100166</v>
      </c>
      <c r="T275">
        <v>34069844.615328252</v>
      </c>
      <c r="U275">
        <v>34061584.742705435</v>
      </c>
      <c r="V275">
        <v>33584989.534141354</v>
      </c>
      <c r="W275">
        <v>32299078.095196843</v>
      </c>
      <c r="X275">
        <v>12299078.095196851</v>
      </c>
    </row>
    <row r="276" spans="2:24" x14ac:dyDescent="0.4">
      <c r="B276" s="13">
        <v>273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20059047.251802996</v>
      </c>
      <c r="O276">
        <v>22332353.110642344</v>
      </c>
      <c r="P276">
        <v>24403679.693338227</v>
      </c>
      <c r="Q276">
        <v>19204087.15189353</v>
      </c>
      <c r="R276">
        <v>19592163.740080897</v>
      </c>
      <c r="S276">
        <v>24433084.917623106</v>
      </c>
      <c r="T276">
        <v>34053392.583128504</v>
      </c>
      <c r="U276">
        <v>36378565.583789565</v>
      </c>
      <c r="V276">
        <v>39787138.009910211</v>
      </c>
      <c r="W276">
        <v>42879074.44655969</v>
      </c>
      <c r="X276">
        <v>22879074.44655969</v>
      </c>
    </row>
    <row r="277" spans="2:24" x14ac:dyDescent="0.4">
      <c r="B277" s="13">
        <v>274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23704078.619219061</v>
      </c>
      <c r="O277">
        <v>23132048.481602225</v>
      </c>
      <c r="P277">
        <v>23578404.843716424</v>
      </c>
      <c r="Q277">
        <v>25979020.418443222</v>
      </c>
      <c r="R277">
        <v>34604901.546842247</v>
      </c>
      <c r="S277">
        <v>31894119.901399069</v>
      </c>
      <c r="T277">
        <v>34082932.214876011</v>
      </c>
      <c r="U277">
        <v>31900961.558137644</v>
      </c>
      <c r="V277">
        <v>34041326.201748148</v>
      </c>
      <c r="W277">
        <v>40632540.890881918</v>
      </c>
      <c r="X277">
        <v>20632540.890881918</v>
      </c>
    </row>
    <row r="278" spans="2:24" x14ac:dyDescent="0.4">
      <c r="B278" s="13">
        <v>275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18672560.306446351</v>
      </c>
      <c r="O278">
        <v>20640274.430695605</v>
      </c>
      <c r="P278">
        <v>20048106.019591242</v>
      </c>
      <c r="Q278">
        <v>22720981.782967485</v>
      </c>
      <c r="R278">
        <v>20960309.706068441</v>
      </c>
      <c r="S278">
        <v>19277838.292526994</v>
      </c>
      <c r="T278">
        <v>21353530.601715624</v>
      </c>
      <c r="U278">
        <v>13359276.79217626</v>
      </c>
      <c r="V278">
        <v>12458801.607350806</v>
      </c>
      <c r="W278">
        <v>4165573.7457603146</v>
      </c>
      <c r="X278">
        <v>-15834426.254239686</v>
      </c>
    </row>
    <row r="279" spans="2:24" x14ac:dyDescent="0.4">
      <c r="B279" s="13">
        <v>276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21692134.684794821</v>
      </c>
      <c r="O279">
        <v>17985603.761291355</v>
      </c>
      <c r="P279">
        <v>21708206.53339361</v>
      </c>
      <c r="Q279">
        <v>22942226.958615873</v>
      </c>
      <c r="R279">
        <v>28517762.520980753</v>
      </c>
      <c r="S279">
        <v>30370350.887294691</v>
      </c>
      <c r="T279">
        <v>25195073.180911656</v>
      </c>
      <c r="U279">
        <v>29470063.822773714</v>
      </c>
      <c r="V279">
        <v>34999302.561409369</v>
      </c>
      <c r="W279">
        <v>35376969.74250371</v>
      </c>
      <c r="X279">
        <v>15376969.742503705</v>
      </c>
    </row>
    <row r="280" spans="2:24" x14ac:dyDescent="0.4">
      <c r="B280" s="13">
        <v>277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18902914.551539738</v>
      </c>
      <c r="O280">
        <v>20588584.322032385</v>
      </c>
      <c r="P280">
        <v>26056118.289679371</v>
      </c>
      <c r="Q280">
        <v>31467506.983491469</v>
      </c>
      <c r="R280">
        <v>31265134.363255881</v>
      </c>
      <c r="S280">
        <v>32173977.204839364</v>
      </c>
      <c r="T280">
        <v>33810433.220606372</v>
      </c>
      <c r="U280">
        <v>35610788.840114862</v>
      </c>
      <c r="V280">
        <v>39864363.195956081</v>
      </c>
      <c r="W280">
        <v>35088503.52712927</v>
      </c>
      <c r="X280">
        <v>15088503.52712927</v>
      </c>
    </row>
    <row r="281" spans="2:24" x14ac:dyDescent="0.4">
      <c r="B281" s="13">
        <v>278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19579476.549324941</v>
      </c>
      <c r="O281">
        <v>23470576.904303532</v>
      </c>
      <c r="P281">
        <v>19824505.979243435</v>
      </c>
      <c r="Q281">
        <v>27333987.280140005</v>
      </c>
      <c r="R281">
        <v>31417813.20206251</v>
      </c>
      <c r="S281">
        <v>32848925.911739755</v>
      </c>
      <c r="T281">
        <v>34992169.263195284</v>
      </c>
      <c r="U281">
        <v>36297101.84089271</v>
      </c>
      <c r="V281">
        <v>41518855.701704636</v>
      </c>
      <c r="W281">
        <v>42511535.204518594</v>
      </c>
      <c r="X281">
        <v>22511535.204518601</v>
      </c>
    </row>
    <row r="282" spans="2:24" x14ac:dyDescent="0.4">
      <c r="B282" s="13">
        <v>279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21514354.779517207</v>
      </c>
      <c r="O282">
        <v>25056842.000609402</v>
      </c>
      <c r="P282">
        <v>22968396.934038021</v>
      </c>
      <c r="Q282">
        <v>25628221.100513045</v>
      </c>
      <c r="R282">
        <v>27538782.222474217</v>
      </c>
      <c r="S282">
        <v>29473953.286805112</v>
      </c>
      <c r="T282">
        <v>20222431.660425257</v>
      </c>
      <c r="U282">
        <v>4106511.0514642848</v>
      </c>
      <c r="V282">
        <v>14418352.665995972</v>
      </c>
      <c r="W282">
        <v>19185429.780509479</v>
      </c>
      <c r="X282">
        <v>-814570.21949052229</v>
      </c>
    </row>
    <row r="283" spans="2:24" x14ac:dyDescent="0.4">
      <c r="B283" s="13">
        <v>280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20972606.031691849</v>
      </c>
      <c r="O283">
        <v>25716674.411175903</v>
      </c>
      <c r="P283">
        <v>31550127.084806457</v>
      </c>
      <c r="Q283">
        <v>34132107.868864752</v>
      </c>
      <c r="R283">
        <v>33245073.221105315</v>
      </c>
      <c r="S283">
        <v>6439206.0300765494</v>
      </c>
      <c r="T283">
        <v>11926928.470564473</v>
      </c>
      <c r="U283">
        <v>28037910.121222876</v>
      </c>
      <c r="V283">
        <v>27956690.365334731</v>
      </c>
      <c r="W283">
        <v>31047569.773375794</v>
      </c>
      <c r="X283">
        <v>11047569.773375791</v>
      </c>
    </row>
    <row r="284" spans="2:24" x14ac:dyDescent="0.4">
      <c r="B284" s="13">
        <v>281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21448360.284794375</v>
      </c>
      <c r="O284">
        <v>24812391.585791107</v>
      </c>
      <c r="P284">
        <v>24557006.25429941</v>
      </c>
      <c r="Q284">
        <v>32545474.084170163</v>
      </c>
      <c r="R284">
        <v>38207626.136252083</v>
      </c>
      <c r="S284">
        <v>27996441.094775997</v>
      </c>
      <c r="T284">
        <v>33462241.599885754</v>
      </c>
      <c r="U284">
        <v>37756366.272209726</v>
      </c>
      <c r="V284">
        <v>41751626.04544504</v>
      </c>
      <c r="W284">
        <v>40729710.523261197</v>
      </c>
      <c r="X284">
        <v>20729710.523261189</v>
      </c>
    </row>
    <row r="285" spans="2:24" x14ac:dyDescent="0.4">
      <c r="B285" s="13">
        <v>282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21975095.587151274</v>
      </c>
      <c r="O285">
        <v>20800588.609845947</v>
      </c>
      <c r="P285">
        <v>18761658.643537629</v>
      </c>
      <c r="Q285">
        <v>-83889624.913042367</v>
      </c>
      <c r="R285">
        <v>-87064959.057322904</v>
      </c>
      <c r="S285">
        <v>-33463732.773931839</v>
      </c>
      <c r="T285">
        <v>-28782478.04543408</v>
      </c>
      <c r="U285">
        <v>-24237934.364779491</v>
      </c>
      <c r="V285">
        <v>-24425423.176588804</v>
      </c>
      <c r="W285">
        <v>-23765941.914380081</v>
      </c>
      <c r="X285">
        <v>-43765941.914380081</v>
      </c>
    </row>
    <row r="286" spans="2:24" x14ac:dyDescent="0.4">
      <c r="B286" s="13">
        <v>283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11171680.582201146</v>
      </c>
      <c r="O286">
        <v>17633838.146494061</v>
      </c>
      <c r="P286">
        <v>17377403.863099132</v>
      </c>
      <c r="Q286">
        <v>16849679.89631379</v>
      </c>
      <c r="R286">
        <v>17662285.580036897</v>
      </c>
      <c r="S286">
        <v>20970615.375290699</v>
      </c>
      <c r="T286">
        <v>20993359.714458577</v>
      </c>
      <c r="U286">
        <v>-57793969.29160367</v>
      </c>
      <c r="V286">
        <v>-56632693.841871217</v>
      </c>
      <c r="W286">
        <v>-14932887.416706104</v>
      </c>
      <c r="X286">
        <v>-34932887.4167061</v>
      </c>
    </row>
    <row r="287" spans="2:24" x14ac:dyDescent="0.4">
      <c r="B287" s="13">
        <v>284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21044444.86217751</v>
      </c>
      <c r="O287">
        <v>26081097.792005014</v>
      </c>
      <c r="P287">
        <v>33355508.729096361</v>
      </c>
      <c r="Q287">
        <v>38274985.357295722</v>
      </c>
      <c r="R287">
        <v>46225583.333808251</v>
      </c>
      <c r="S287">
        <v>45706941.542384766</v>
      </c>
      <c r="T287">
        <v>43336423.595266141</v>
      </c>
      <c r="U287">
        <v>42765309.032934137</v>
      </c>
      <c r="V287">
        <v>42360847.140388258</v>
      </c>
      <c r="W287">
        <v>44842671.4731341</v>
      </c>
      <c r="X287">
        <v>24842671.473134097</v>
      </c>
    </row>
    <row r="288" spans="2:24" x14ac:dyDescent="0.4">
      <c r="B288" s="13">
        <v>285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19195731.794663277</v>
      </c>
      <c r="O288">
        <v>18430058.964461636</v>
      </c>
      <c r="P288">
        <v>23615831.634163167</v>
      </c>
      <c r="Q288">
        <v>24409108.946597479</v>
      </c>
      <c r="R288">
        <v>22107722.46245119</v>
      </c>
      <c r="S288">
        <v>23915032.053781841</v>
      </c>
      <c r="T288">
        <v>24284953.252445035</v>
      </c>
      <c r="U288">
        <v>25254208.211666916</v>
      </c>
      <c r="V288">
        <v>28867431.067062877</v>
      </c>
      <c r="W288">
        <v>-39937176.718672246</v>
      </c>
      <c r="X288">
        <v>-59937176.718672238</v>
      </c>
    </row>
    <row r="289" spans="2:24" x14ac:dyDescent="0.4">
      <c r="B289" s="13">
        <v>286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22530057.368465431</v>
      </c>
      <c r="O289">
        <v>22036520.138261542</v>
      </c>
      <c r="P289">
        <v>27224549.40615024</v>
      </c>
      <c r="Q289">
        <v>28165533.397104435</v>
      </c>
      <c r="R289">
        <v>27618935.379972726</v>
      </c>
      <c r="S289">
        <v>28036651.324981507</v>
      </c>
      <c r="T289">
        <v>28320569.993127398</v>
      </c>
      <c r="U289">
        <v>28361483.487851519</v>
      </c>
      <c r="V289">
        <v>30528210.681283955</v>
      </c>
      <c r="W289">
        <v>35285171.940484971</v>
      </c>
      <c r="X289">
        <v>15285171.940484975</v>
      </c>
    </row>
    <row r="290" spans="2:24" x14ac:dyDescent="0.4">
      <c r="B290" s="13">
        <v>287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27399233.756709546</v>
      </c>
      <c r="O290">
        <v>26677208.846924059</v>
      </c>
      <c r="P290">
        <v>-363126.8899780442</v>
      </c>
      <c r="Q290">
        <v>2503286.1707557193</v>
      </c>
      <c r="R290">
        <v>19675460.638874322</v>
      </c>
      <c r="S290">
        <v>19442381.794195198</v>
      </c>
      <c r="T290">
        <v>23490362.187245928</v>
      </c>
      <c r="U290">
        <v>24479530.492502</v>
      </c>
      <c r="V290">
        <v>28322265.919088747</v>
      </c>
      <c r="W290">
        <v>30678275.32630555</v>
      </c>
      <c r="X290">
        <v>10678275.32630555</v>
      </c>
    </row>
    <row r="291" spans="2:24" x14ac:dyDescent="0.4">
      <c r="B291" s="13">
        <v>288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20579704.04692927</v>
      </c>
      <c r="O291">
        <v>17264387.174158603</v>
      </c>
      <c r="P291">
        <v>23919724.26515213</v>
      </c>
      <c r="Q291">
        <v>21419432.409624126</v>
      </c>
      <c r="R291">
        <v>19090275.759679981</v>
      </c>
      <c r="S291">
        <v>20291166.564966012</v>
      </c>
      <c r="T291">
        <v>18109204.170105491</v>
      </c>
      <c r="U291">
        <v>19652348.62665005</v>
      </c>
      <c r="V291">
        <v>22517269.229434226</v>
      </c>
      <c r="W291">
        <v>21243861.921496052</v>
      </c>
      <c r="X291">
        <v>1243861.9214960577</v>
      </c>
    </row>
    <row r="292" spans="2:24" x14ac:dyDescent="0.4">
      <c r="B292" s="13">
        <v>289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23929084.647478994</v>
      </c>
      <c r="O292">
        <v>30863584.910453819</v>
      </c>
      <c r="P292">
        <v>29166887.148106184</v>
      </c>
      <c r="Q292">
        <v>19265901.608188584</v>
      </c>
      <c r="R292">
        <v>22622120.339532346</v>
      </c>
      <c r="S292">
        <v>31441063.614622124</v>
      </c>
      <c r="T292">
        <v>29631405.608886622</v>
      </c>
      <c r="U292">
        <v>32730452.947729632</v>
      </c>
      <c r="V292">
        <v>40506758.022350729</v>
      </c>
      <c r="W292">
        <v>41639704.964797117</v>
      </c>
      <c r="X292">
        <v>21639704.964797117</v>
      </c>
    </row>
    <row r="293" spans="2:24" x14ac:dyDescent="0.4">
      <c r="B293" s="13">
        <v>290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21597415.493718304</v>
      </c>
      <c r="O293">
        <v>24446306.130036525</v>
      </c>
      <c r="P293">
        <v>-771549.77293606522</v>
      </c>
      <c r="Q293">
        <v>347343.66475189826</v>
      </c>
      <c r="R293">
        <v>9154306.7117128316</v>
      </c>
      <c r="S293">
        <v>7439801.8689693296</v>
      </c>
      <c r="T293">
        <v>9581326.3479238767</v>
      </c>
      <c r="U293">
        <v>8874359.221291516</v>
      </c>
      <c r="V293">
        <v>8293235.6180738639</v>
      </c>
      <c r="W293">
        <v>13778827.843649063</v>
      </c>
      <c r="X293">
        <v>-6221172.1563509339</v>
      </c>
    </row>
    <row r="294" spans="2:24" x14ac:dyDescent="0.4">
      <c r="B294" s="13">
        <v>291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24692408.094361059</v>
      </c>
      <c r="O294">
        <v>19732333.534791537</v>
      </c>
      <c r="P294">
        <v>21071286.34434006</v>
      </c>
      <c r="Q294">
        <v>2935891.9339394537</v>
      </c>
      <c r="R294">
        <v>2135351.525526396</v>
      </c>
      <c r="S294">
        <v>15402199.031773143</v>
      </c>
      <c r="T294">
        <v>17606284.147111893</v>
      </c>
      <c r="U294">
        <v>20200532.960569456</v>
      </c>
      <c r="V294">
        <v>20826899.211868849</v>
      </c>
      <c r="W294">
        <v>21996682.819862429</v>
      </c>
      <c r="X294">
        <v>1996682.8198624235</v>
      </c>
    </row>
    <row r="295" spans="2:24" x14ac:dyDescent="0.4">
      <c r="B295" s="13">
        <v>292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21952062.207536861</v>
      </c>
      <c r="O295">
        <v>24241128.51187823</v>
      </c>
      <c r="P295">
        <v>29301018.967563204</v>
      </c>
      <c r="Q295">
        <v>36316162.679595031</v>
      </c>
      <c r="R295">
        <v>38241502.474454902</v>
      </c>
      <c r="S295">
        <v>40795113.639998034</v>
      </c>
      <c r="T295">
        <v>44271176.57672853</v>
      </c>
      <c r="U295">
        <v>47222844.433564246</v>
      </c>
      <c r="V295">
        <v>49814218.287416346</v>
      </c>
      <c r="W295">
        <v>51231181.02822426</v>
      </c>
      <c r="X295">
        <v>31231181.028224263</v>
      </c>
    </row>
    <row r="296" spans="2:24" x14ac:dyDescent="0.4">
      <c r="B296" s="13">
        <v>293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27180902.681697216</v>
      </c>
      <c r="O296">
        <v>28993764.844599716</v>
      </c>
      <c r="P296">
        <v>28537495.992667425</v>
      </c>
      <c r="Q296">
        <v>30113109.427914251</v>
      </c>
      <c r="R296">
        <v>32307261.793529417</v>
      </c>
      <c r="S296">
        <v>35719446.484385356</v>
      </c>
      <c r="T296">
        <v>37934813.18676576</v>
      </c>
      <c r="U296">
        <v>38835726.254809551</v>
      </c>
      <c r="V296">
        <v>44644223.47844857</v>
      </c>
      <c r="W296">
        <v>45638461.884991966</v>
      </c>
      <c r="X296">
        <v>25638461.884991977</v>
      </c>
    </row>
    <row r="297" spans="2:24" x14ac:dyDescent="0.4">
      <c r="B297" s="13">
        <v>294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22416073.484645173</v>
      </c>
      <c r="O297">
        <v>23148143.679192014</v>
      </c>
      <c r="P297">
        <v>26973804.173062555</v>
      </c>
      <c r="Q297">
        <v>15334925.586037312</v>
      </c>
      <c r="R297">
        <v>17145827.600773815</v>
      </c>
      <c r="S297">
        <v>24072393.734531574</v>
      </c>
      <c r="T297">
        <v>22041449.060483783</v>
      </c>
      <c r="U297">
        <v>13757507.028435508</v>
      </c>
      <c r="V297">
        <v>14545491.423812531</v>
      </c>
      <c r="W297">
        <v>17816373.758451141</v>
      </c>
      <c r="X297">
        <v>-2183626.2415488595</v>
      </c>
    </row>
    <row r="298" spans="2:24" x14ac:dyDescent="0.4">
      <c r="B298" s="13">
        <v>295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20769126.097567402</v>
      </c>
      <c r="O298">
        <v>22787442.808979459</v>
      </c>
      <c r="P298">
        <v>25200280.999065619</v>
      </c>
      <c r="Q298">
        <v>26089058.127021257</v>
      </c>
      <c r="R298">
        <v>24944864.428260989</v>
      </c>
      <c r="S298">
        <v>25869443.625000022</v>
      </c>
      <c r="T298">
        <v>24645377.299126949</v>
      </c>
      <c r="U298">
        <v>23097066.74103789</v>
      </c>
      <c r="V298">
        <v>30360946.891952965</v>
      </c>
      <c r="W298">
        <v>-275575853.86065376</v>
      </c>
      <c r="X298">
        <v>-295575853.86065376</v>
      </c>
    </row>
    <row r="299" spans="2:24" x14ac:dyDescent="0.4">
      <c r="B299" s="13">
        <v>296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19534701.346666515</v>
      </c>
      <c r="O299">
        <v>25938982.811065942</v>
      </c>
      <c r="P299">
        <v>29107641.278635319</v>
      </c>
      <c r="Q299">
        <v>31336183.126637422</v>
      </c>
      <c r="R299">
        <v>32053549.168652166</v>
      </c>
      <c r="S299">
        <v>31249175.200370513</v>
      </c>
      <c r="T299">
        <v>31339347.736572232</v>
      </c>
      <c r="U299">
        <v>30901628.840808455</v>
      </c>
      <c r="V299">
        <v>17612896.775233455</v>
      </c>
      <c r="W299">
        <v>23844170.321719132</v>
      </c>
      <c r="X299">
        <v>3844170.3217191333</v>
      </c>
    </row>
    <row r="300" spans="2:24" x14ac:dyDescent="0.4">
      <c r="B300" s="13">
        <v>297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20036974.333290353</v>
      </c>
      <c r="O300">
        <v>19832585.997549441</v>
      </c>
      <c r="P300">
        <v>21715999.908522341</v>
      </c>
      <c r="Q300">
        <v>23438337.909676071</v>
      </c>
      <c r="R300">
        <v>25560904.784992062</v>
      </c>
      <c r="S300">
        <v>22499348.711117707</v>
      </c>
      <c r="T300">
        <v>14308725.442607647</v>
      </c>
      <c r="U300">
        <v>14149968.502601771</v>
      </c>
      <c r="V300">
        <v>-158999531.12583831</v>
      </c>
      <c r="W300">
        <v>-153042232.22859064</v>
      </c>
      <c r="X300">
        <v>-173042232.22859064</v>
      </c>
    </row>
    <row r="301" spans="2:24" x14ac:dyDescent="0.4">
      <c r="B301" s="13">
        <v>298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22310550.723580677</v>
      </c>
      <c r="O301">
        <v>23626349.296585683</v>
      </c>
      <c r="P301">
        <v>32803620.773462489</v>
      </c>
      <c r="Q301">
        <v>35593245.238748834</v>
      </c>
      <c r="R301">
        <v>30220365.297864694</v>
      </c>
      <c r="S301">
        <v>29875311.956342991</v>
      </c>
      <c r="T301">
        <v>32492605.296186347</v>
      </c>
      <c r="U301">
        <v>35506886.697609887</v>
      </c>
      <c r="V301">
        <v>35909928.885099143</v>
      </c>
      <c r="W301">
        <v>33178462.097125396</v>
      </c>
      <c r="X301">
        <v>13178462.097125389</v>
      </c>
    </row>
    <row r="302" spans="2:24" x14ac:dyDescent="0.4">
      <c r="B302" s="13">
        <v>299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19282806.391945221</v>
      </c>
      <c r="O302">
        <v>18559177.686211556</v>
      </c>
      <c r="P302">
        <v>20492033.391720876</v>
      </c>
      <c r="Q302">
        <v>24905175.638255309</v>
      </c>
      <c r="R302">
        <v>26441838.502278656</v>
      </c>
      <c r="S302">
        <v>28534039.178716645</v>
      </c>
      <c r="T302">
        <v>26694343.139066003</v>
      </c>
      <c r="U302">
        <v>25527278.604369454</v>
      </c>
      <c r="V302">
        <v>25324140.206914149</v>
      </c>
      <c r="W302">
        <v>30230551.940697495</v>
      </c>
      <c r="X302">
        <v>10230551.9406975</v>
      </c>
    </row>
    <row r="303" spans="2:24" x14ac:dyDescent="0.4">
      <c r="B303" s="13">
        <v>300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19190018.923279047</v>
      </c>
      <c r="O303">
        <v>17007017.948445983</v>
      </c>
      <c r="P303">
        <v>20326258.725965563</v>
      </c>
      <c r="Q303">
        <v>20088996.567075182</v>
      </c>
      <c r="R303">
        <v>22078722.940777175</v>
      </c>
      <c r="S303">
        <v>20629224.340472523</v>
      </c>
      <c r="T303">
        <v>21197184.792132191</v>
      </c>
      <c r="U303">
        <v>27641270.63157602</v>
      </c>
      <c r="V303">
        <v>28415330.16731244</v>
      </c>
      <c r="W303">
        <v>26565794.03970556</v>
      </c>
      <c r="X303">
        <v>6565794.0397055633</v>
      </c>
    </row>
    <row r="304" spans="2:24" x14ac:dyDescent="0.4">
      <c r="B304" s="13">
        <v>301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24599744.908609092</v>
      </c>
      <c r="O304">
        <v>26546043.949801546</v>
      </c>
      <c r="P304">
        <v>25983200.782365423</v>
      </c>
      <c r="Q304">
        <v>28151426.52460891</v>
      </c>
      <c r="R304">
        <v>26498684.372516084</v>
      </c>
      <c r="S304">
        <v>28262400.15699118</v>
      </c>
      <c r="T304">
        <v>32114266.082149629</v>
      </c>
      <c r="U304">
        <v>36363357.026349522</v>
      </c>
      <c r="V304">
        <v>41004153.398829386</v>
      </c>
      <c r="W304">
        <v>39731196.411165833</v>
      </c>
      <c r="X304">
        <v>19731196.411165837</v>
      </c>
    </row>
    <row r="305" spans="2:24" x14ac:dyDescent="0.4">
      <c r="B305" s="13">
        <v>302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22296987.535026085</v>
      </c>
      <c r="O305">
        <v>28490691.273898665</v>
      </c>
      <c r="P305">
        <v>28319683.289612096</v>
      </c>
      <c r="Q305">
        <v>34656642.453799091</v>
      </c>
      <c r="R305">
        <v>32218935.798280153</v>
      </c>
      <c r="S305">
        <v>35585877.549758136</v>
      </c>
      <c r="T305">
        <v>37520742.442697912</v>
      </c>
      <c r="U305">
        <v>38124792.681363523</v>
      </c>
      <c r="V305">
        <v>25474358.823721606</v>
      </c>
      <c r="W305">
        <v>25261336.845020894</v>
      </c>
      <c r="X305">
        <v>5261336.8450209005</v>
      </c>
    </row>
    <row r="306" spans="2:24" x14ac:dyDescent="0.4">
      <c r="B306" s="13">
        <v>303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17254227.850647409</v>
      </c>
      <c r="O306">
        <v>16394223.838111173</v>
      </c>
      <c r="P306">
        <v>18131768.113212567</v>
      </c>
      <c r="Q306">
        <v>17550627.748810295</v>
      </c>
      <c r="R306">
        <v>22232085.692235727</v>
      </c>
      <c r="S306">
        <v>25337584.270794652</v>
      </c>
      <c r="T306">
        <v>25201038.887108859</v>
      </c>
      <c r="U306">
        <v>32644466.882319242</v>
      </c>
      <c r="V306">
        <v>34831647.289495945</v>
      </c>
      <c r="W306">
        <v>36635935.069330491</v>
      </c>
      <c r="X306">
        <v>16635935.069330495</v>
      </c>
    </row>
    <row r="307" spans="2:24" x14ac:dyDescent="0.4">
      <c r="B307" s="13">
        <v>304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22092371.196896926</v>
      </c>
      <c r="O307">
        <v>29316439.820183247</v>
      </c>
      <c r="P307">
        <v>31702627.560951505</v>
      </c>
      <c r="Q307">
        <v>32008667.487096317</v>
      </c>
      <c r="R307">
        <v>30455730.345344074</v>
      </c>
      <c r="S307">
        <v>30817594.073963258</v>
      </c>
      <c r="T307">
        <v>35616250.250485443</v>
      </c>
      <c r="U307">
        <v>38434602.407864235</v>
      </c>
      <c r="V307">
        <v>44056701.098649062</v>
      </c>
      <c r="W307">
        <v>42562011.459652834</v>
      </c>
      <c r="X307">
        <v>22562011.459652834</v>
      </c>
    </row>
    <row r="308" spans="2:24" x14ac:dyDescent="0.4">
      <c r="B308" s="13">
        <v>305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21761926.553319819</v>
      </c>
      <c r="O308">
        <v>22657859.815903094</v>
      </c>
      <c r="P308">
        <v>27597281.016608819</v>
      </c>
      <c r="Q308">
        <v>29635023.571997739</v>
      </c>
      <c r="R308">
        <v>31650746.875155035</v>
      </c>
      <c r="S308">
        <v>35660920.660043128</v>
      </c>
      <c r="T308">
        <v>3940456.832166153</v>
      </c>
      <c r="U308">
        <v>13232701.987508301</v>
      </c>
      <c r="V308">
        <v>34213654.014535308</v>
      </c>
      <c r="W308">
        <v>38999954.030089185</v>
      </c>
      <c r="X308">
        <v>18999954.030089192</v>
      </c>
    </row>
    <row r="309" spans="2:24" x14ac:dyDescent="0.4">
      <c r="B309" s="13">
        <v>306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20197444.113190956</v>
      </c>
      <c r="O309">
        <v>20751976.435252026</v>
      </c>
      <c r="P309">
        <v>19863286.844937865</v>
      </c>
      <c r="Q309">
        <v>17628113.78282287</v>
      </c>
      <c r="R309">
        <v>15986068.491969848</v>
      </c>
      <c r="S309">
        <v>7670460.278422961</v>
      </c>
      <c r="T309">
        <v>14363003.414373588</v>
      </c>
      <c r="U309">
        <v>11710107.951010371</v>
      </c>
      <c r="V309">
        <v>10703365.78871938</v>
      </c>
      <c r="W309">
        <v>2715147.6032934752</v>
      </c>
      <c r="X309">
        <v>-17284852.396706525</v>
      </c>
    </row>
    <row r="310" spans="2:24" x14ac:dyDescent="0.4">
      <c r="B310" s="13">
        <v>307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27218964.566329505</v>
      </c>
      <c r="O310">
        <v>32798328.087194078</v>
      </c>
      <c r="P310">
        <v>36167545.13070488</v>
      </c>
      <c r="Q310">
        <v>34714956.318420604</v>
      </c>
      <c r="R310">
        <v>36463283.030051745</v>
      </c>
      <c r="S310">
        <v>34741551.698299944</v>
      </c>
      <c r="T310">
        <v>35415452.459488086</v>
      </c>
      <c r="U310">
        <v>35090578.641170859</v>
      </c>
      <c r="V310">
        <v>44417546.999159485</v>
      </c>
      <c r="W310">
        <v>50605011.095652416</v>
      </c>
      <c r="X310">
        <v>30605011.095652405</v>
      </c>
    </row>
    <row r="311" spans="2:24" x14ac:dyDescent="0.4">
      <c r="B311" s="13">
        <v>308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24957468.090770412</v>
      </c>
      <c r="O311">
        <v>17955475.345417522</v>
      </c>
      <c r="P311">
        <v>17847141.027687937</v>
      </c>
      <c r="Q311">
        <v>23156138.201999053</v>
      </c>
      <c r="R311">
        <v>24967034.890896</v>
      </c>
      <c r="S311">
        <v>963740.51518350979</v>
      </c>
      <c r="T311">
        <v>-473613.7238043698</v>
      </c>
      <c r="U311">
        <v>14158629.244155327</v>
      </c>
      <c r="V311">
        <v>18385226.180942368</v>
      </c>
      <c r="W311">
        <v>18550582.819773383</v>
      </c>
      <c r="X311">
        <v>-1449417.1802266142</v>
      </c>
    </row>
    <row r="312" spans="2:24" x14ac:dyDescent="0.4">
      <c r="B312" s="13">
        <v>309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21789921.835442737</v>
      </c>
      <c r="O312">
        <v>20526880.547809679</v>
      </c>
      <c r="P312">
        <v>17534188.233141433</v>
      </c>
      <c r="Q312">
        <v>16268906.24231847</v>
      </c>
      <c r="R312">
        <v>25050559.93521101</v>
      </c>
      <c r="S312">
        <v>25464587.598448273</v>
      </c>
      <c r="T312">
        <v>25498319.876134671</v>
      </c>
      <c r="U312">
        <v>26189943.050224647</v>
      </c>
      <c r="V312">
        <v>26985280.390559137</v>
      </c>
      <c r="W312">
        <v>28209573.340061624</v>
      </c>
      <c r="X312">
        <v>8209573.3400616255</v>
      </c>
    </row>
    <row r="313" spans="2:24" x14ac:dyDescent="0.4">
      <c r="B313" s="13">
        <v>310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25221603.923178539</v>
      </c>
      <c r="O313">
        <v>29685449.413032211</v>
      </c>
      <c r="P313">
        <v>23237648.481278621</v>
      </c>
      <c r="Q313">
        <v>27887650.385262646</v>
      </c>
      <c r="R313">
        <v>33411362.869438931</v>
      </c>
      <c r="S313">
        <v>34489556.44408948</v>
      </c>
      <c r="T313">
        <v>-85428.077408772428</v>
      </c>
      <c r="U313">
        <v>-61109790.984043837</v>
      </c>
      <c r="V313">
        <v>-38838348.639953554</v>
      </c>
      <c r="W313">
        <v>738988.99751625396</v>
      </c>
      <c r="X313">
        <v>-19261011.002483748</v>
      </c>
    </row>
    <row r="314" spans="2:24" x14ac:dyDescent="0.4">
      <c r="B314" s="13">
        <v>311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24145304.900330007</v>
      </c>
      <c r="O314">
        <v>27326983.354390956</v>
      </c>
      <c r="P314">
        <v>26828458.183180597</v>
      </c>
      <c r="Q314">
        <v>30511618.245837696</v>
      </c>
      <c r="R314">
        <v>30772320.934227139</v>
      </c>
      <c r="S314">
        <v>33405051.413604304</v>
      </c>
      <c r="T314">
        <v>37586526.677261092</v>
      </c>
      <c r="U314">
        <v>37734698.882426366</v>
      </c>
      <c r="V314">
        <v>40114538.949494667</v>
      </c>
      <c r="W314">
        <v>24312666.794164862</v>
      </c>
      <c r="X314">
        <v>4312666.7941648597</v>
      </c>
    </row>
    <row r="315" spans="2:24" x14ac:dyDescent="0.4">
      <c r="B315" s="13">
        <v>312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25520520.596109755</v>
      </c>
      <c r="O315">
        <v>19701024.646445129</v>
      </c>
      <c r="P315">
        <v>26010997.709144261</v>
      </c>
      <c r="Q315">
        <v>27327159.525008827</v>
      </c>
      <c r="R315">
        <v>28879247.467925459</v>
      </c>
      <c r="S315">
        <v>30107972.516152471</v>
      </c>
      <c r="T315">
        <v>27461571.43337144</v>
      </c>
      <c r="U315">
        <v>32885197.284723762</v>
      </c>
      <c r="V315">
        <v>36270936.576457739</v>
      </c>
      <c r="W315">
        <v>33597400.683569074</v>
      </c>
      <c r="X315">
        <v>13597400.683569076</v>
      </c>
    </row>
    <row r="316" spans="2:24" x14ac:dyDescent="0.4">
      <c r="B316" s="13">
        <v>313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19291271.226250496</v>
      </c>
      <c r="O316">
        <v>19857364.782508876</v>
      </c>
      <c r="P316">
        <v>23775086.216811094</v>
      </c>
      <c r="Q316">
        <v>23178406.2005192</v>
      </c>
      <c r="R316">
        <v>25775213.19516873</v>
      </c>
      <c r="S316">
        <v>30121867.166674409</v>
      </c>
      <c r="T316">
        <v>33784477.436839372</v>
      </c>
      <c r="U316">
        <v>32519179.6765601</v>
      </c>
      <c r="V316">
        <v>32668155.363228969</v>
      </c>
      <c r="W316">
        <v>32118623.876138132</v>
      </c>
      <c r="X316">
        <v>12118623.876138134</v>
      </c>
    </row>
    <row r="317" spans="2:24" x14ac:dyDescent="0.4">
      <c r="B317" s="13">
        <v>314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23983655.166615926</v>
      </c>
      <c r="O317">
        <v>22840648.098959737</v>
      </c>
      <c r="P317">
        <v>26271157.476760946</v>
      </c>
      <c r="Q317">
        <v>32709828.660493579</v>
      </c>
      <c r="R317">
        <v>32253118.402648713</v>
      </c>
      <c r="S317">
        <v>31224912.483265325</v>
      </c>
      <c r="T317">
        <v>34058572.624033272</v>
      </c>
      <c r="U317">
        <v>41540293.998869352</v>
      </c>
      <c r="V317">
        <v>-14845925.228529183</v>
      </c>
      <c r="W317">
        <v>-10751628.128856704</v>
      </c>
      <c r="X317">
        <v>-30751628.128856711</v>
      </c>
    </row>
    <row r="318" spans="2:24" x14ac:dyDescent="0.4">
      <c r="B318" s="13">
        <v>315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23754738.835248888</v>
      </c>
      <c r="O318">
        <v>25931683.696011961</v>
      </c>
      <c r="P318">
        <v>29349166.206980731</v>
      </c>
      <c r="Q318">
        <v>29462085.371940963</v>
      </c>
      <c r="R318">
        <v>36143263.786656275</v>
      </c>
      <c r="S318">
        <v>45378671.62075194</v>
      </c>
      <c r="T318">
        <v>51064594.939224109</v>
      </c>
      <c r="U318">
        <v>56947876.244174041</v>
      </c>
      <c r="V318">
        <v>56544088.597919747</v>
      </c>
      <c r="W318">
        <v>58216741.333581649</v>
      </c>
      <c r="X318">
        <v>38216741.333581649</v>
      </c>
    </row>
    <row r="319" spans="2:24" x14ac:dyDescent="0.4">
      <c r="B319" s="13">
        <v>316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23750474.252104811</v>
      </c>
      <c r="O319">
        <v>15980974.139322044</v>
      </c>
      <c r="P319">
        <v>14294841.228685437</v>
      </c>
      <c r="Q319">
        <v>13998674.056606777</v>
      </c>
      <c r="R319">
        <v>13313277.648132661</v>
      </c>
      <c r="S319">
        <v>14677477.297452779</v>
      </c>
      <c r="T319">
        <v>14587192.569091735</v>
      </c>
      <c r="U319">
        <v>9354789.8611911722</v>
      </c>
      <c r="V319">
        <v>12215916.920458991</v>
      </c>
      <c r="W319">
        <v>22818575.794314943</v>
      </c>
      <c r="X319">
        <v>2818575.7943149423</v>
      </c>
    </row>
    <row r="320" spans="2:24" x14ac:dyDescent="0.4">
      <c r="B320" s="13">
        <v>317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25058902.902105853</v>
      </c>
      <c r="O320">
        <v>31242230.343756955</v>
      </c>
      <c r="P320">
        <v>28289268.203449834</v>
      </c>
      <c r="Q320">
        <v>31559850.554189563</v>
      </c>
      <c r="R320">
        <v>31893230.049661517</v>
      </c>
      <c r="S320">
        <v>35399342.071705587</v>
      </c>
      <c r="T320">
        <v>34770442.43622613</v>
      </c>
      <c r="U320">
        <v>33881638.121750832</v>
      </c>
      <c r="V320">
        <v>41404048.457797073</v>
      </c>
      <c r="W320">
        <v>45389566.511197127</v>
      </c>
      <c r="X320">
        <v>25389566.511197127</v>
      </c>
    </row>
    <row r="321" spans="2:24" x14ac:dyDescent="0.4">
      <c r="B321" s="13">
        <v>318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19493811.848702695</v>
      </c>
      <c r="O321">
        <v>20554465.130620763</v>
      </c>
      <c r="P321">
        <v>18174382.007975589</v>
      </c>
      <c r="Q321">
        <v>20809415.531469028</v>
      </c>
      <c r="R321">
        <v>20357664.453471858</v>
      </c>
      <c r="S321">
        <v>27420214.558023285</v>
      </c>
      <c r="T321">
        <v>27226320.646636225</v>
      </c>
      <c r="U321">
        <v>34634785.592805482</v>
      </c>
      <c r="V321">
        <v>38806029.920180194</v>
      </c>
      <c r="W321">
        <v>40988040.249921344</v>
      </c>
      <c r="X321">
        <v>20988040.249921348</v>
      </c>
    </row>
    <row r="322" spans="2:24" x14ac:dyDescent="0.4">
      <c r="B322" s="13">
        <v>319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28271982.479608439</v>
      </c>
      <c r="O322">
        <v>28705156.238872416</v>
      </c>
      <c r="P322">
        <v>29262371.703015041</v>
      </c>
      <c r="Q322">
        <v>21888402.200282246</v>
      </c>
      <c r="R322">
        <v>25987777.277725544</v>
      </c>
      <c r="S322">
        <v>26472257.886266522</v>
      </c>
      <c r="T322">
        <v>26611253.759848282</v>
      </c>
      <c r="U322">
        <v>29086095.612116285</v>
      </c>
      <c r="V322">
        <v>26569804.152530115</v>
      </c>
      <c r="W322">
        <v>28136917.070820309</v>
      </c>
      <c r="X322">
        <v>8136917.0708203055</v>
      </c>
    </row>
    <row r="323" spans="2:24" x14ac:dyDescent="0.4">
      <c r="B323" s="13">
        <v>320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-3490118.5730160377</v>
      </c>
      <c r="O323">
        <v>691490.87225556653</v>
      </c>
      <c r="P323">
        <v>10749431.134886932</v>
      </c>
      <c r="Q323">
        <v>7333768.2714875769</v>
      </c>
      <c r="R323">
        <v>6884846.4633459412</v>
      </c>
      <c r="S323">
        <v>12167037.867404254</v>
      </c>
      <c r="T323">
        <v>9517248.9095620196</v>
      </c>
      <c r="U323">
        <v>7737889.6281987159</v>
      </c>
      <c r="V323">
        <v>10917382.5546837</v>
      </c>
      <c r="W323">
        <v>12262843.658266466</v>
      </c>
      <c r="X323">
        <v>-7737156.3417335348</v>
      </c>
    </row>
    <row r="324" spans="2:24" x14ac:dyDescent="0.4">
      <c r="B324" s="13">
        <v>321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16214111.425993493</v>
      </c>
      <c r="O324">
        <v>18022401.786778763</v>
      </c>
      <c r="P324">
        <v>15137922.861473795</v>
      </c>
      <c r="Q324">
        <v>21167576.133301042</v>
      </c>
      <c r="R324">
        <v>18952565.00900317</v>
      </c>
      <c r="S324">
        <v>18732382.875734132</v>
      </c>
      <c r="T324">
        <v>18274793.975073129</v>
      </c>
      <c r="U324">
        <v>19038560.376717247</v>
      </c>
      <c r="V324">
        <v>21480470.114679635</v>
      </c>
      <c r="W324">
        <v>13606115.549377423</v>
      </c>
      <c r="X324">
        <v>-6393884.4506225772</v>
      </c>
    </row>
    <row r="325" spans="2:24" x14ac:dyDescent="0.4">
      <c r="B325" s="13">
        <v>322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22456969.263060097</v>
      </c>
      <c r="O325">
        <v>23881284.973534584</v>
      </c>
      <c r="P325">
        <v>27663510.560454443</v>
      </c>
      <c r="Q325">
        <v>26134674.700438123</v>
      </c>
      <c r="R325">
        <v>21015307.298262011</v>
      </c>
      <c r="S325">
        <v>26621314.190090336</v>
      </c>
      <c r="T325">
        <v>30798463.16881565</v>
      </c>
      <c r="U325">
        <v>31596286.676679887</v>
      </c>
      <c r="V325">
        <v>37694864.997338086</v>
      </c>
      <c r="W325">
        <v>44955147.28255704</v>
      </c>
      <c r="X325">
        <v>24955147.282557048</v>
      </c>
    </row>
    <row r="326" spans="2:24" x14ac:dyDescent="0.4">
      <c r="B326" s="13">
        <v>323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23800995.277824074</v>
      </c>
      <c r="O326">
        <v>25899710.992208093</v>
      </c>
      <c r="P326">
        <v>27703335.417626888</v>
      </c>
      <c r="Q326">
        <v>27921904.959159788</v>
      </c>
      <c r="R326">
        <v>28288104.157361463</v>
      </c>
      <c r="S326">
        <v>23429038.849284761</v>
      </c>
      <c r="T326">
        <v>27287832.60854385</v>
      </c>
      <c r="U326">
        <v>31262624.627888571</v>
      </c>
      <c r="V326">
        <v>34221283.702140428</v>
      </c>
      <c r="W326">
        <v>34141233.950036593</v>
      </c>
      <c r="X326">
        <v>14141233.950036595</v>
      </c>
    </row>
    <row r="327" spans="2:24" x14ac:dyDescent="0.4">
      <c r="B327" s="13">
        <v>324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26765761.651357967</v>
      </c>
      <c r="O327">
        <v>31977132.029624078</v>
      </c>
      <c r="P327">
        <v>36351973.87278524</v>
      </c>
      <c r="Q327">
        <v>42541152.925076924</v>
      </c>
      <c r="R327">
        <v>43869882.736375406</v>
      </c>
      <c r="S327">
        <v>45251492.331974514</v>
      </c>
      <c r="T327">
        <v>44742869.390919834</v>
      </c>
      <c r="U327">
        <v>45849732.543352947</v>
      </c>
      <c r="V327">
        <v>43023134.160792291</v>
      </c>
      <c r="W327">
        <v>43270813.035159297</v>
      </c>
      <c r="X327">
        <v>23270813.035159312</v>
      </c>
    </row>
    <row r="328" spans="2:24" x14ac:dyDescent="0.4">
      <c r="B328" s="13">
        <v>325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19973578.400542855</v>
      </c>
      <c r="O328">
        <v>21334414.332223918</v>
      </c>
      <c r="P328">
        <v>30339780.983696774</v>
      </c>
      <c r="Q328">
        <v>36554818.712295562</v>
      </c>
      <c r="R328">
        <v>38446482.045256011</v>
      </c>
      <c r="S328">
        <v>40283893.736725405</v>
      </c>
      <c r="T328">
        <v>40135535.187164761</v>
      </c>
      <c r="U328">
        <v>43290381.898406059</v>
      </c>
      <c r="V328">
        <v>40639873.891269006</v>
      </c>
      <c r="W328">
        <v>-40281775.695506744</v>
      </c>
      <c r="X328">
        <v>-60281775.695506737</v>
      </c>
    </row>
    <row r="329" spans="2:24" x14ac:dyDescent="0.4">
      <c r="B329" s="13">
        <v>326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8305001.947467342</v>
      </c>
      <c r="O329">
        <v>4343541.0574395303</v>
      </c>
      <c r="P329">
        <v>12457757.317023108</v>
      </c>
      <c r="Q329">
        <v>12848313.373716604</v>
      </c>
      <c r="R329">
        <v>21293926.035591401</v>
      </c>
      <c r="S329">
        <v>22860657.956115443</v>
      </c>
      <c r="T329">
        <v>23966216.905310575</v>
      </c>
      <c r="U329">
        <v>30154282.059263576</v>
      </c>
      <c r="V329">
        <v>38482277.973816343</v>
      </c>
      <c r="W329">
        <v>38572261.423733428</v>
      </c>
      <c r="X329">
        <v>18572261.423733421</v>
      </c>
    </row>
    <row r="330" spans="2:24" x14ac:dyDescent="0.4">
      <c r="B330" s="13">
        <v>327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23015585.758618958</v>
      </c>
      <c r="O330">
        <v>27148973.124650676</v>
      </c>
      <c r="P330">
        <v>26427050.722313572</v>
      </c>
      <c r="Q330">
        <v>23969451.876468915</v>
      </c>
      <c r="R330">
        <v>24867990.949362013</v>
      </c>
      <c r="S330">
        <v>30248745.768413227</v>
      </c>
      <c r="T330">
        <v>35350043.880609021</v>
      </c>
      <c r="U330">
        <v>33441549.111956935</v>
      </c>
      <c r="V330">
        <v>34590711.924274705</v>
      </c>
      <c r="W330">
        <v>34742747.118393607</v>
      </c>
      <c r="X330">
        <v>14742747.118393606</v>
      </c>
    </row>
    <row r="331" spans="2:24" x14ac:dyDescent="0.4">
      <c r="B331" s="13">
        <v>328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17332142.125756171</v>
      </c>
      <c r="O331">
        <v>19678860.922186632</v>
      </c>
      <c r="P331">
        <v>23734543.699693263</v>
      </c>
      <c r="Q331">
        <v>27123472.137255747</v>
      </c>
      <c r="R331">
        <v>24892556.906349637</v>
      </c>
      <c r="S331">
        <v>23152150.912705686</v>
      </c>
      <c r="T331">
        <v>24266697.733706761</v>
      </c>
      <c r="U331">
        <v>21148088.731086105</v>
      </c>
      <c r="V331">
        <v>27651348.662420254</v>
      </c>
      <c r="W331">
        <v>36937785.956675574</v>
      </c>
      <c r="X331">
        <v>16937785.956675574</v>
      </c>
    </row>
    <row r="332" spans="2:24" x14ac:dyDescent="0.4">
      <c r="B332" s="13">
        <v>329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22398945.837199878</v>
      </c>
      <c r="O332">
        <v>21585177.94456695</v>
      </c>
      <c r="P332">
        <v>24849774.958137766</v>
      </c>
      <c r="Q332">
        <v>21793802.142168313</v>
      </c>
      <c r="R332">
        <v>22183731.169144053</v>
      </c>
      <c r="S332">
        <v>9329679.9575193226</v>
      </c>
      <c r="T332">
        <v>13702076.279821306</v>
      </c>
      <c r="U332">
        <v>15177660.171357466</v>
      </c>
      <c r="V332">
        <v>21292993.892717995</v>
      </c>
      <c r="W332">
        <v>25628374.136227731</v>
      </c>
      <c r="X332">
        <v>5628374.1362277353</v>
      </c>
    </row>
    <row r="333" spans="2:24" x14ac:dyDescent="0.4">
      <c r="B333" s="13">
        <v>330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20215908.059283197</v>
      </c>
      <c r="O333">
        <v>10454008.09715545</v>
      </c>
      <c r="P333">
        <v>9651034.5167457107</v>
      </c>
      <c r="Q333">
        <v>-44260255.414004087</v>
      </c>
      <c r="R333">
        <v>-37800046.129356578</v>
      </c>
      <c r="S333">
        <v>-12507985.553626519</v>
      </c>
      <c r="T333">
        <v>-11589256.877088288</v>
      </c>
      <c r="U333">
        <v>-11545335.539833514</v>
      </c>
      <c r="V333">
        <v>-7655224.0361636411</v>
      </c>
      <c r="W333">
        <v>-4767140.0427350029</v>
      </c>
      <c r="X333">
        <v>-24767140.042735007</v>
      </c>
    </row>
    <row r="334" spans="2:24" x14ac:dyDescent="0.4">
      <c r="B334" s="13">
        <v>331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22382799.565650232</v>
      </c>
      <c r="O334">
        <v>26365029.350269355</v>
      </c>
      <c r="P334">
        <v>32705576.446486641</v>
      </c>
      <c r="Q334">
        <v>32244425.543450758</v>
      </c>
      <c r="R334">
        <v>33318411.997348115</v>
      </c>
      <c r="S334">
        <v>34645718.14806477</v>
      </c>
      <c r="T334">
        <v>32040402.138873823</v>
      </c>
      <c r="U334">
        <v>36739413.708890408</v>
      </c>
      <c r="V334">
        <v>40765412.054201759</v>
      </c>
      <c r="W334">
        <v>48223460.708416395</v>
      </c>
      <c r="X334">
        <v>28223460.708416399</v>
      </c>
    </row>
    <row r="335" spans="2:24" x14ac:dyDescent="0.4">
      <c r="B335" s="13">
        <v>332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26843818.516356621</v>
      </c>
      <c r="O335">
        <v>27139589.452627309</v>
      </c>
      <c r="P335">
        <v>28658325.495151557</v>
      </c>
      <c r="Q335">
        <v>27999045.139412966</v>
      </c>
      <c r="R335">
        <v>28320907.102148987</v>
      </c>
      <c r="S335">
        <v>26937962.226137251</v>
      </c>
      <c r="T335">
        <v>24886123.026709627</v>
      </c>
      <c r="U335">
        <v>31241362.753026102</v>
      </c>
      <c r="V335">
        <v>35201783.518400498</v>
      </c>
      <c r="W335">
        <v>-16994419.736676317</v>
      </c>
      <c r="X335">
        <v>-36994419.736676313</v>
      </c>
    </row>
    <row r="336" spans="2:24" x14ac:dyDescent="0.4">
      <c r="B336" s="13">
        <v>333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27108242.420703519</v>
      </c>
      <c r="O336">
        <v>30898726.288058233</v>
      </c>
      <c r="P336">
        <v>39509419.225963749</v>
      </c>
      <c r="Q336">
        <v>33292067.567373823</v>
      </c>
      <c r="R336">
        <v>36694215.506952301</v>
      </c>
      <c r="S336">
        <v>37636008.693509981</v>
      </c>
      <c r="T336">
        <v>40816323.866573185</v>
      </c>
      <c r="U336">
        <v>44049417.049602561</v>
      </c>
      <c r="V336">
        <v>46374611.324364454</v>
      </c>
      <c r="W336">
        <v>48331877.825619288</v>
      </c>
      <c r="X336">
        <v>28331877.825619288</v>
      </c>
    </row>
    <row r="337" spans="2:24" x14ac:dyDescent="0.4">
      <c r="B337" s="13">
        <v>334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27344585.076198205</v>
      </c>
      <c r="O337">
        <v>26810473.750671964</v>
      </c>
      <c r="P337">
        <v>31370573.592297934</v>
      </c>
      <c r="Q337">
        <v>29383850.710343365</v>
      </c>
      <c r="R337">
        <v>26129036.012449209</v>
      </c>
      <c r="S337">
        <v>32873761.713217862</v>
      </c>
      <c r="T337">
        <v>34392196.194271229</v>
      </c>
      <c r="U337">
        <v>36884688.116342545</v>
      </c>
      <c r="V337">
        <v>46454041.496596269</v>
      </c>
      <c r="W337">
        <v>23602099.280222617</v>
      </c>
      <c r="X337">
        <v>3602099.280222619</v>
      </c>
    </row>
    <row r="338" spans="2:24" x14ac:dyDescent="0.4">
      <c r="B338" s="13">
        <v>335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21845490.242972955</v>
      </c>
      <c r="O338">
        <v>28283711.277057424</v>
      </c>
      <c r="P338">
        <v>29575269.895964652</v>
      </c>
      <c r="Q338">
        <v>-83649602.978041172</v>
      </c>
      <c r="R338">
        <v>-85340632.306733176</v>
      </c>
      <c r="S338">
        <v>-18175693.939324263</v>
      </c>
      <c r="T338">
        <v>-16664326.080704808</v>
      </c>
      <c r="U338">
        <v>-17080410.98483678</v>
      </c>
      <c r="V338">
        <v>-9904763.6733553428</v>
      </c>
      <c r="W338">
        <v>-1235607.2663584091</v>
      </c>
      <c r="X338">
        <v>-21235607.266358398</v>
      </c>
    </row>
    <row r="339" spans="2:24" x14ac:dyDescent="0.4">
      <c r="B339" s="13">
        <v>336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24024394.816942219</v>
      </c>
      <c r="O339">
        <v>27150821.68193863</v>
      </c>
      <c r="P339">
        <v>29689778.535950262</v>
      </c>
      <c r="Q339">
        <v>14747517.997040216</v>
      </c>
      <c r="R339">
        <v>18882278.25595738</v>
      </c>
      <c r="S339">
        <v>34867317.832368702</v>
      </c>
      <c r="T339">
        <v>39374535.614203371</v>
      </c>
      <c r="U339">
        <v>44669771.764731228</v>
      </c>
      <c r="V339">
        <v>44703828.534953266</v>
      </c>
      <c r="W339">
        <v>48900601.697502881</v>
      </c>
      <c r="X339">
        <v>28900601.697502885</v>
      </c>
    </row>
    <row r="340" spans="2:24" x14ac:dyDescent="0.4">
      <c r="B340" s="13">
        <v>337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18890246.081486419</v>
      </c>
      <c r="O340">
        <v>16191693.860329501</v>
      </c>
      <c r="P340">
        <v>21177776.191876709</v>
      </c>
      <c r="Q340">
        <v>25643485.363687091</v>
      </c>
      <c r="R340">
        <v>25491649.725043498</v>
      </c>
      <c r="S340">
        <v>5501744.133462497</v>
      </c>
      <c r="T340">
        <v>5063348.7485890305</v>
      </c>
      <c r="U340">
        <v>13600960.186505811</v>
      </c>
      <c r="V340">
        <v>15279688.846155288</v>
      </c>
      <c r="W340">
        <v>21233784.16057409</v>
      </c>
      <c r="X340">
        <v>1233784.1605740925</v>
      </c>
    </row>
    <row r="341" spans="2:24" x14ac:dyDescent="0.4">
      <c r="B341" s="13">
        <v>338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23073435.620743655</v>
      </c>
      <c r="O341">
        <v>23942375.176565103</v>
      </c>
      <c r="P341">
        <v>21839140.26927992</v>
      </c>
      <c r="Q341">
        <v>12968354.227400588</v>
      </c>
      <c r="R341">
        <v>16299749.307149138</v>
      </c>
      <c r="S341">
        <v>23699828.061111309</v>
      </c>
      <c r="T341">
        <v>25422631.060032103</v>
      </c>
      <c r="U341">
        <v>28331131.764616441</v>
      </c>
      <c r="V341">
        <v>26505837.439240854</v>
      </c>
      <c r="W341">
        <v>25553940.241788771</v>
      </c>
      <c r="X341">
        <v>5553940.2417887719</v>
      </c>
    </row>
    <row r="342" spans="2:24" x14ac:dyDescent="0.4">
      <c r="B342" s="13">
        <v>339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20580700.132374909</v>
      </c>
      <c r="O342">
        <v>21732453.835671682</v>
      </c>
      <c r="P342">
        <v>24605307.100525361</v>
      </c>
      <c r="Q342">
        <v>24247319.652109001</v>
      </c>
      <c r="R342">
        <v>28936685.577786032</v>
      </c>
      <c r="S342">
        <v>25956665.782109097</v>
      </c>
      <c r="T342">
        <v>29625619.908968121</v>
      </c>
      <c r="U342">
        <v>32917503.125692904</v>
      </c>
      <c r="V342">
        <v>33907120.037448704</v>
      </c>
      <c r="W342">
        <v>37334668.088136196</v>
      </c>
      <c r="X342">
        <v>17334668.088136196</v>
      </c>
    </row>
    <row r="343" spans="2:24" x14ac:dyDescent="0.4">
      <c r="B343" s="13">
        <v>340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22015419.497056346</v>
      </c>
      <c r="O343">
        <v>25008303.062804896</v>
      </c>
      <c r="P343">
        <v>24196768.325047471</v>
      </c>
      <c r="Q343">
        <v>25165337.335939217</v>
      </c>
      <c r="R343">
        <v>25876826.176391475</v>
      </c>
      <c r="S343">
        <v>34476686.166540511</v>
      </c>
      <c r="T343">
        <v>36974885.749139436</v>
      </c>
      <c r="U343">
        <v>33810641.237058409</v>
      </c>
      <c r="V343">
        <v>36249926.270421542</v>
      </c>
      <c r="W343">
        <v>39996615.04876297</v>
      </c>
      <c r="X343">
        <v>19996615.048762981</v>
      </c>
    </row>
    <row r="344" spans="2:24" x14ac:dyDescent="0.4">
      <c r="B344" s="13">
        <v>341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21651071.561030675</v>
      </c>
      <c r="O344">
        <v>25518002.655371279</v>
      </c>
      <c r="P344">
        <v>23774231.183389287</v>
      </c>
      <c r="Q344">
        <v>27507726.903149575</v>
      </c>
      <c r="R344">
        <v>16104455.339552365</v>
      </c>
      <c r="S344">
        <v>12480156.551046871</v>
      </c>
      <c r="T344">
        <v>15257376.360421784</v>
      </c>
      <c r="U344">
        <v>13319077.745823938</v>
      </c>
      <c r="V344">
        <v>20476009.699571028</v>
      </c>
      <c r="W344">
        <v>23761896.938316531</v>
      </c>
      <c r="X344">
        <v>3761896.9383165357</v>
      </c>
    </row>
    <row r="345" spans="2:24" x14ac:dyDescent="0.4">
      <c r="B345" s="13">
        <v>342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22577468.89997223</v>
      </c>
      <c r="O345">
        <v>29203968.263140775</v>
      </c>
      <c r="P345">
        <v>22135783.474154986</v>
      </c>
      <c r="Q345">
        <v>23120641.576468877</v>
      </c>
      <c r="R345">
        <v>38760374.045420647</v>
      </c>
      <c r="S345">
        <v>40533490.640470281</v>
      </c>
      <c r="T345">
        <v>39508039.042150714</v>
      </c>
      <c r="U345">
        <v>37648989.700421222</v>
      </c>
      <c r="V345">
        <v>36553400.043292463</v>
      </c>
      <c r="W345">
        <v>38369420.238562025</v>
      </c>
      <c r="X345">
        <v>18369420.238562025</v>
      </c>
    </row>
    <row r="346" spans="2:24" x14ac:dyDescent="0.4">
      <c r="B346" s="13">
        <v>343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20615810.467666265</v>
      </c>
      <c r="O346">
        <v>20019293.281432457</v>
      </c>
      <c r="P346">
        <v>20915219.388569485</v>
      </c>
      <c r="Q346">
        <v>21971878.83056346</v>
      </c>
      <c r="R346">
        <v>26033191.401846062</v>
      </c>
      <c r="S346">
        <v>29654923.125253886</v>
      </c>
      <c r="T346">
        <v>28890350.676684599</v>
      </c>
      <c r="U346">
        <v>32502881.462445546</v>
      </c>
      <c r="V346">
        <v>34123510.824964158</v>
      </c>
      <c r="W346">
        <v>27583640.311504681</v>
      </c>
      <c r="X346">
        <v>7583640.3115046853</v>
      </c>
    </row>
    <row r="347" spans="2:24" x14ac:dyDescent="0.4">
      <c r="B347" s="13">
        <v>344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19424989.157598842</v>
      </c>
      <c r="O347">
        <v>19180318.579480767</v>
      </c>
      <c r="P347">
        <v>18780471.988576736</v>
      </c>
      <c r="Q347">
        <v>17324200.658599053</v>
      </c>
      <c r="R347">
        <v>17073799.737940937</v>
      </c>
      <c r="S347">
        <v>17360916.186946925</v>
      </c>
      <c r="T347">
        <v>19504943.23823135</v>
      </c>
      <c r="U347">
        <v>17503231.220018286</v>
      </c>
      <c r="V347">
        <v>16373345.375974562</v>
      </c>
      <c r="W347">
        <v>16510739.030268382</v>
      </c>
      <c r="X347">
        <v>-3489260.9697316149</v>
      </c>
    </row>
    <row r="348" spans="2:24" x14ac:dyDescent="0.4">
      <c r="B348" s="13">
        <v>345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18775377.190139275</v>
      </c>
      <c r="O348">
        <v>19929900.131034084</v>
      </c>
      <c r="P348">
        <v>20346545.580832746</v>
      </c>
      <c r="Q348">
        <v>23999391.676098324</v>
      </c>
      <c r="R348">
        <v>31386824.679386668</v>
      </c>
      <c r="S348">
        <v>37447424.457956962</v>
      </c>
      <c r="T348">
        <v>40734950.658144034</v>
      </c>
      <c r="U348">
        <v>39718616.106416762</v>
      </c>
      <c r="V348">
        <v>41188501.029317088</v>
      </c>
      <c r="W348">
        <v>39147888.735417612</v>
      </c>
      <c r="X348">
        <v>19147888.735417612</v>
      </c>
    </row>
    <row r="349" spans="2:24" x14ac:dyDescent="0.4">
      <c r="B349" s="13">
        <v>346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20962433.22620292</v>
      </c>
      <c r="O349">
        <v>28089887.700965654</v>
      </c>
      <c r="P349">
        <v>28227630.456091247</v>
      </c>
      <c r="Q349">
        <v>30110763.877714999</v>
      </c>
      <c r="R349">
        <v>36432425.47984869</v>
      </c>
      <c r="S349">
        <v>41481664.293651775</v>
      </c>
      <c r="T349">
        <v>30690033.239639476</v>
      </c>
      <c r="U349">
        <v>28554182.953843381</v>
      </c>
      <c r="V349">
        <v>39484737.945184983</v>
      </c>
      <c r="W349">
        <v>40115944.897953525</v>
      </c>
      <c r="X349">
        <v>20115944.897953525</v>
      </c>
    </row>
    <row r="350" spans="2:24" x14ac:dyDescent="0.4">
      <c r="B350" s="13">
        <v>347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24348228.42369796</v>
      </c>
      <c r="O350">
        <v>25338427.93665085</v>
      </c>
      <c r="P350">
        <v>29407624.287545402</v>
      </c>
      <c r="Q350">
        <v>33580267.218824036</v>
      </c>
      <c r="R350">
        <v>34702499.082374983</v>
      </c>
      <c r="S350">
        <v>42745485.965238877</v>
      </c>
      <c r="T350">
        <v>48117694.808754429</v>
      </c>
      <c r="U350">
        <v>53598058.645854615</v>
      </c>
      <c r="V350">
        <v>56192669.386721976</v>
      </c>
      <c r="W350">
        <v>53458696.521365181</v>
      </c>
      <c r="X350">
        <v>33458696.521365184</v>
      </c>
    </row>
    <row r="351" spans="2:24" x14ac:dyDescent="0.4">
      <c r="B351" s="13">
        <v>348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21500475.498479065</v>
      </c>
      <c r="O351">
        <v>20968650.828136496</v>
      </c>
      <c r="P351">
        <v>21713703.98994102</v>
      </c>
      <c r="Q351">
        <v>22424060.965282712</v>
      </c>
      <c r="R351">
        <v>26002982.356755719</v>
      </c>
      <c r="S351">
        <v>26755221.948884688</v>
      </c>
      <c r="T351">
        <v>27684913.48636869</v>
      </c>
      <c r="U351">
        <v>10390688.756738536</v>
      </c>
      <c r="V351">
        <v>9099189.9097544271</v>
      </c>
      <c r="W351">
        <v>17699346.420401253</v>
      </c>
      <c r="X351">
        <v>-2300653.5795987505</v>
      </c>
    </row>
    <row r="352" spans="2:24" x14ac:dyDescent="0.4">
      <c r="B352" s="13">
        <v>349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27187489.199576318</v>
      </c>
      <c r="O352">
        <v>30509834.43959732</v>
      </c>
      <c r="P352">
        <v>29671457.616996139</v>
      </c>
      <c r="Q352">
        <v>31170905.07149294</v>
      </c>
      <c r="R352">
        <v>29396389.828710798</v>
      </c>
      <c r="S352">
        <v>32458651.246193357</v>
      </c>
      <c r="T352">
        <v>34371451.358323328</v>
      </c>
      <c r="U352">
        <v>38625656.947445266</v>
      </c>
      <c r="V352">
        <v>40942190.048418619</v>
      </c>
      <c r="W352">
        <v>39959246.966842353</v>
      </c>
      <c r="X352">
        <v>19959246.966842357</v>
      </c>
    </row>
    <row r="353" spans="2:24" x14ac:dyDescent="0.4">
      <c r="B353" s="13">
        <v>350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28937693.797852702</v>
      </c>
      <c r="O353">
        <v>35391072.068672076</v>
      </c>
      <c r="P353">
        <v>37115411.476117142</v>
      </c>
      <c r="Q353">
        <v>28048729.124012128</v>
      </c>
      <c r="R353">
        <v>28873636.89006703</v>
      </c>
      <c r="S353">
        <v>29771294.091657203</v>
      </c>
      <c r="T353">
        <v>22517854.285853874</v>
      </c>
      <c r="U353">
        <v>22995521.405322805</v>
      </c>
      <c r="V353">
        <v>28584594.961770967</v>
      </c>
      <c r="W353">
        <v>19257765.423382957</v>
      </c>
      <c r="X353">
        <v>-742234.57661704673</v>
      </c>
    </row>
    <row r="354" spans="2:24" x14ac:dyDescent="0.4">
      <c r="B354" s="13">
        <v>351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20680451.678187091</v>
      </c>
      <c r="O354">
        <v>-187381858.98530096</v>
      </c>
      <c r="P354">
        <v>-185453456.53261399</v>
      </c>
      <c r="Q354">
        <v>-72516760.851830021</v>
      </c>
      <c r="R354">
        <v>-73273859.588941425</v>
      </c>
      <c r="S354">
        <v>-71785301.071534917</v>
      </c>
      <c r="T354">
        <v>-67123293.145031691</v>
      </c>
      <c r="U354">
        <v>-65678297.242035873</v>
      </c>
      <c r="V354">
        <v>-63132960.526435874</v>
      </c>
      <c r="W354">
        <v>-66658594.971060984</v>
      </c>
      <c r="X354">
        <v>-86658594.971060976</v>
      </c>
    </row>
    <row r="355" spans="2:24" x14ac:dyDescent="0.4">
      <c r="B355" s="13">
        <v>352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24524929.928464238</v>
      </c>
      <c r="O355">
        <v>21522992.418126017</v>
      </c>
      <c r="P355">
        <v>19508232.507135656</v>
      </c>
      <c r="Q355">
        <v>19305968.304830663</v>
      </c>
      <c r="R355">
        <v>25422741.011819106</v>
      </c>
      <c r="S355">
        <v>24546565.685373608</v>
      </c>
      <c r="T355">
        <v>26243211.173129395</v>
      </c>
      <c r="U355">
        <v>27600038.846347049</v>
      </c>
      <c r="V355">
        <v>24717236.810456134</v>
      </c>
      <c r="W355">
        <v>28079093.814279437</v>
      </c>
      <c r="X355">
        <v>8079093.8142794371</v>
      </c>
    </row>
    <row r="356" spans="2:24" x14ac:dyDescent="0.4">
      <c r="B356" s="13">
        <v>353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18777571.639806166</v>
      </c>
      <c r="O356">
        <v>25834827.704825077</v>
      </c>
      <c r="P356">
        <v>29243111.767071746</v>
      </c>
      <c r="Q356">
        <v>32632138.722903091</v>
      </c>
      <c r="R356">
        <v>35837780.280509822</v>
      </c>
      <c r="S356">
        <v>36681694.593299776</v>
      </c>
      <c r="T356">
        <v>35925403.362121902</v>
      </c>
      <c r="U356">
        <v>25646833.267365396</v>
      </c>
      <c r="V356">
        <v>22864751.026546918</v>
      </c>
      <c r="W356">
        <v>35142728.735344686</v>
      </c>
      <c r="X356">
        <v>15142728.735344686</v>
      </c>
    </row>
    <row r="357" spans="2:24" x14ac:dyDescent="0.4">
      <c r="B357" s="13">
        <v>354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23409447.314342745</v>
      </c>
      <c r="O357">
        <v>23399745.818757184</v>
      </c>
      <c r="P357">
        <v>26609094.640871443</v>
      </c>
      <c r="Q357">
        <v>24876588.110088557</v>
      </c>
      <c r="R357">
        <v>30180468.671068583</v>
      </c>
      <c r="S357">
        <v>27874403.053378843</v>
      </c>
      <c r="T357">
        <v>28499446.748528168</v>
      </c>
      <c r="U357">
        <v>30014711.072819352</v>
      </c>
      <c r="V357">
        <v>29218853.612969019</v>
      </c>
      <c r="W357">
        <v>28509465.611879725</v>
      </c>
      <c r="X357">
        <v>8509465.611879725</v>
      </c>
    </row>
    <row r="358" spans="2:24" x14ac:dyDescent="0.4">
      <c r="B358" s="13">
        <v>355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23695604.952984124</v>
      </c>
      <c r="O358">
        <v>21775421.707595535</v>
      </c>
      <c r="P358">
        <v>20949231.672383808</v>
      </c>
      <c r="Q358">
        <v>20685818.144083906</v>
      </c>
      <c r="R358">
        <v>24757192.782348942</v>
      </c>
      <c r="S358">
        <v>-188569708.59865111</v>
      </c>
      <c r="T358">
        <v>-186976960.76644778</v>
      </c>
      <c r="U358">
        <v>-77487845.838107601</v>
      </c>
      <c r="V358">
        <v>-68324326.766137004</v>
      </c>
      <c r="W358">
        <v>-63508272.477610663</v>
      </c>
      <c r="X358">
        <v>-83508272.477610663</v>
      </c>
    </row>
    <row r="359" spans="2:24" x14ac:dyDescent="0.4">
      <c r="B359" s="13">
        <v>356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27204829.808085937</v>
      </c>
      <c r="O359">
        <v>28894257.997089457</v>
      </c>
      <c r="P359">
        <v>32979325.528650917</v>
      </c>
      <c r="Q359">
        <v>32588141.223062143</v>
      </c>
      <c r="R359">
        <v>32793602.900585882</v>
      </c>
      <c r="S359">
        <v>32496909.610444155</v>
      </c>
      <c r="T359">
        <v>31161971.218038127</v>
      </c>
      <c r="U359">
        <v>30443222.810475167</v>
      </c>
      <c r="V359">
        <v>33120340.072301455</v>
      </c>
      <c r="W359">
        <v>26042010.810456585</v>
      </c>
      <c r="X359">
        <v>6042010.8104565768</v>
      </c>
    </row>
    <row r="360" spans="2:24" x14ac:dyDescent="0.4">
      <c r="B360" s="13">
        <v>357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19962731.62011892</v>
      </c>
      <c r="O360">
        <v>15707947.957582382</v>
      </c>
      <c r="P360">
        <v>16707674.13591427</v>
      </c>
      <c r="Q360">
        <v>-2525228.4897431899</v>
      </c>
      <c r="R360">
        <v>2250735.7387873745</v>
      </c>
      <c r="S360">
        <v>22295834.459937673</v>
      </c>
      <c r="T360">
        <v>23174403.924513411</v>
      </c>
      <c r="U360">
        <v>31491186.445365228</v>
      </c>
      <c r="V360">
        <v>35203233.735349551</v>
      </c>
      <c r="W360">
        <v>34138318.304115668</v>
      </c>
      <c r="X360">
        <v>14138318.304115668</v>
      </c>
    </row>
    <row r="361" spans="2:24" x14ac:dyDescent="0.4">
      <c r="B361" s="13">
        <v>358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24105085.943521529</v>
      </c>
      <c r="O361">
        <v>17631512.587617598</v>
      </c>
      <c r="P361">
        <v>19278150.74772368</v>
      </c>
      <c r="Q361">
        <v>24145744.137518138</v>
      </c>
      <c r="R361">
        <v>32389363.516977645</v>
      </c>
      <c r="S361">
        <v>31359826.357276361</v>
      </c>
      <c r="T361">
        <v>32742518.580562908</v>
      </c>
      <c r="U361">
        <v>30653003.858625516</v>
      </c>
      <c r="V361">
        <v>35623764.835647784</v>
      </c>
      <c r="W361">
        <v>44709231.614037424</v>
      </c>
      <c r="X361">
        <v>24709231.614037428</v>
      </c>
    </row>
    <row r="362" spans="2:24" x14ac:dyDescent="0.4">
      <c r="B362" s="13">
        <v>359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23720546.193585873</v>
      </c>
      <c r="O362">
        <v>24287627.17760957</v>
      </c>
      <c r="P362">
        <v>22880972.624596186</v>
      </c>
      <c r="Q362">
        <v>23047238.554526336</v>
      </c>
      <c r="R362">
        <v>20372763.260126166</v>
      </c>
      <c r="S362">
        <v>25527910.068930872</v>
      </c>
      <c r="T362">
        <v>31907834.822441123</v>
      </c>
      <c r="U362">
        <v>40314433.474265754</v>
      </c>
      <c r="V362">
        <v>40729506.21020025</v>
      </c>
      <c r="W362">
        <v>46962570.600005992</v>
      </c>
      <c r="X362">
        <v>26962570.600005981</v>
      </c>
    </row>
    <row r="363" spans="2:24" x14ac:dyDescent="0.4">
      <c r="B363" s="13">
        <v>360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21591614.757160842</v>
      </c>
      <c r="O363">
        <v>22627879.471067265</v>
      </c>
      <c r="P363">
        <v>26628133.709394578</v>
      </c>
      <c r="Q363">
        <v>30246690.08904719</v>
      </c>
      <c r="R363">
        <v>32923684.209138442</v>
      </c>
      <c r="S363">
        <v>32536948.174781118</v>
      </c>
      <c r="T363">
        <v>22302018.143236905</v>
      </c>
      <c r="U363">
        <v>22354257.143366728</v>
      </c>
      <c r="V363">
        <v>21849136.581952352</v>
      </c>
      <c r="W363">
        <v>29927328.085531615</v>
      </c>
      <c r="X363">
        <v>9927328.0855316129</v>
      </c>
    </row>
    <row r="364" spans="2:24" x14ac:dyDescent="0.4">
      <c r="B364" s="13">
        <v>361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22354595.559143305</v>
      </c>
      <c r="O364">
        <v>25423291.785222456</v>
      </c>
      <c r="P364">
        <v>28771229.985412188</v>
      </c>
      <c r="Q364">
        <v>28317175.382582918</v>
      </c>
      <c r="R364">
        <v>26371291.693466801</v>
      </c>
      <c r="S364">
        <v>29928090.574879616</v>
      </c>
      <c r="T364">
        <v>34429812.911939293</v>
      </c>
      <c r="U364">
        <v>34230001.553805828</v>
      </c>
      <c r="V364">
        <v>33488062.341142755</v>
      </c>
      <c r="W364">
        <v>33947105.851332553</v>
      </c>
      <c r="X364">
        <v>13947105.851332555</v>
      </c>
    </row>
    <row r="365" spans="2:24" x14ac:dyDescent="0.4">
      <c r="B365" s="13">
        <v>362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17855272.815046437</v>
      </c>
      <c r="O365">
        <v>23581925.66841612</v>
      </c>
      <c r="P365">
        <v>26019836.440948397</v>
      </c>
      <c r="Q365">
        <v>25917031.145709738</v>
      </c>
      <c r="R365">
        <v>28038754.302369826</v>
      </c>
      <c r="S365">
        <v>25916794.508940984</v>
      </c>
      <c r="T365">
        <v>22845263.125895239</v>
      </c>
      <c r="U365">
        <v>-313279.19992062775</v>
      </c>
      <c r="V365">
        <v>-765836.43720617518</v>
      </c>
      <c r="W365">
        <v>16053955.757640753</v>
      </c>
      <c r="X365">
        <v>-3946044.2423592461</v>
      </c>
    </row>
    <row r="366" spans="2:24" x14ac:dyDescent="0.4">
      <c r="B366" s="13">
        <v>363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19697949.989360675</v>
      </c>
      <c r="O366">
        <v>22167295.648098368</v>
      </c>
      <c r="P366">
        <v>25297417.076665752</v>
      </c>
      <c r="Q366">
        <v>25278758.6811717</v>
      </c>
      <c r="R366">
        <v>27010088.389120694</v>
      </c>
      <c r="S366">
        <v>26311244.104763299</v>
      </c>
      <c r="T366">
        <v>30219892.912881278</v>
      </c>
      <c r="U366">
        <v>33357330.010296613</v>
      </c>
      <c r="V366">
        <v>40029432.899318278</v>
      </c>
      <c r="W366">
        <v>39795443.018746786</v>
      </c>
      <c r="X366">
        <v>19795443.018746786</v>
      </c>
    </row>
    <row r="367" spans="2:24" x14ac:dyDescent="0.4">
      <c r="B367" s="13">
        <v>364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3217623.9683379647</v>
      </c>
      <c r="O367">
        <v>5842486.3137373375</v>
      </c>
      <c r="P367">
        <v>13774129.880911987</v>
      </c>
      <c r="Q367">
        <v>13405222.263672333</v>
      </c>
      <c r="R367">
        <v>18728208.231800057</v>
      </c>
      <c r="S367">
        <v>20265292.418627217</v>
      </c>
      <c r="T367">
        <v>26518803.54504098</v>
      </c>
      <c r="U367">
        <v>23854929.729216199</v>
      </c>
      <c r="V367">
        <v>30312098.229422338</v>
      </c>
      <c r="W367">
        <v>23520393.586276103</v>
      </c>
      <c r="X367">
        <v>3520393.5862760982</v>
      </c>
    </row>
    <row r="368" spans="2:24" x14ac:dyDescent="0.4">
      <c r="B368" s="13">
        <v>365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15670926.340285012</v>
      </c>
      <c r="O368">
        <v>18666043.445254225</v>
      </c>
      <c r="P368">
        <v>23398359.215905607</v>
      </c>
      <c r="Q368">
        <v>28722199.519960292</v>
      </c>
      <c r="R368">
        <v>31370003.401023403</v>
      </c>
      <c r="S368">
        <v>33577009.549142815</v>
      </c>
      <c r="T368">
        <v>40546379.711578026</v>
      </c>
      <c r="U368">
        <v>39283847.853397235</v>
      </c>
      <c r="V368">
        <v>42827441.015391938</v>
      </c>
      <c r="W368">
        <v>34966585.147027373</v>
      </c>
      <c r="X368">
        <v>14966585.14702737</v>
      </c>
    </row>
    <row r="369" spans="2:24" x14ac:dyDescent="0.4">
      <c r="B369" s="13">
        <v>366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20042914.689341918</v>
      </c>
      <c r="O369">
        <v>26722893.547875907</v>
      </c>
      <c r="P369">
        <v>30769571.48476696</v>
      </c>
      <c r="Q369">
        <v>28445836.360424165</v>
      </c>
      <c r="R369">
        <v>26627855.616980612</v>
      </c>
      <c r="S369">
        <v>31238695.977142211</v>
      </c>
      <c r="T369">
        <v>29924421.049986266</v>
      </c>
      <c r="U369">
        <v>33950079.015573829</v>
      </c>
      <c r="V369">
        <v>39171474.853891663</v>
      </c>
      <c r="W369">
        <v>47958097.391586028</v>
      </c>
      <c r="X369">
        <v>27958097.391586028</v>
      </c>
    </row>
    <row r="370" spans="2:24" x14ac:dyDescent="0.4">
      <c r="B370" s="13">
        <v>367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26873385.301532537</v>
      </c>
      <c r="O370">
        <v>27246810.409643922</v>
      </c>
      <c r="P370">
        <v>-22057735.97105965</v>
      </c>
      <c r="Q370">
        <v>-42174155.044042781</v>
      </c>
      <c r="R370">
        <v>-14251813.333322223</v>
      </c>
      <c r="S370">
        <v>-807428.55399390962</v>
      </c>
      <c r="T370">
        <v>4734136.990425637</v>
      </c>
      <c r="U370">
        <v>4924181.4899520725</v>
      </c>
      <c r="V370">
        <v>1609138.7549395156</v>
      </c>
      <c r="W370">
        <v>1668003.3489730784</v>
      </c>
      <c r="X370">
        <v>-18331996.651026912</v>
      </c>
    </row>
    <row r="371" spans="2:24" x14ac:dyDescent="0.4">
      <c r="B371" s="13">
        <v>368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17109454.253297344</v>
      </c>
      <c r="O371">
        <v>17717659.963123787</v>
      </c>
      <c r="P371">
        <v>16512827.278690958</v>
      </c>
      <c r="Q371">
        <v>20241436.597360753</v>
      </c>
      <c r="R371">
        <v>19441687.605614986</v>
      </c>
      <c r="S371">
        <v>25401078.63825212</v>
      </c>
      <c r="T371">
        <v>32256836.859871432</v>
      </c>
      <c r="U371">
        <v>36985748.05579067</v>
      </c>
      <c r="V371">
        <v>35944695.285257638</v>
      </c>
      <c r="W371">
        <v>28946809.613573536</v>
      </c>
      <c r="X371">
        <v>8946809.61357354</v>
      </c>
    </row>
    <row r="372" spans="2:24" x14ac:dyDescent="0.4">
      <c r="B372" s="13">
        <v>369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19814225.047310323</v>
      </c>
      <c r="O372">
        <v>20230935.699403826</v>
      </c>
      <c r="P372">
        <v>20868274.161201298</v>
      </c>
      <c r="Q372">
        <v>25857267.898418736</v>
      </c>
      <c r="R372">
        <v>18606864.183820643</v>
      </c>
      <c r="S372">
        <v>21681845.12744442</v>
      </c>
      <c r="T372">
        <v>19797679.865960151</v>
      </c>
      <c r="U372">
        <v>20337925.897273026</v>
      </c>
      <c r="V372">
        <v>19652437.882478617</v>
      </c>
      <c r="W372">
        <v>20675765.934882034</v>
      </c>
      <c r="X372">
        <v>675765.9348820413</v>
      </c>
    </row>
    <row r="373" spans="2:24" x14ac:dyDescent="0.4">
      <c r="B373" s="13">
        <v>370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28380496.538694378</v>
      </c>
      <c r="O373">
        <v>28935183.729011524</v>
      </c>
      <c r="P373">
        <v>31064308.100868233</v>
      </c>
      <c r="Q373">
        <v>16390634.969078198</v>
      </c>
      <c r="R373">
        <v>21308009.768669836</v>
      </c>
      <c r="S373">
        <v>32343197.369793147</v>
      </c>
      <c r="T373">
        <v>35456356.99584832</v>
      </c>
      <c r="U373">
        <v>37753896.456614085</v>
      </c>
      <c r="V373">
        <v>42055175.02236446</v>
      </c>
      <c r="W373">
        <v>47430551.222160719</v>
      </c>
      <c r="X373">
        <v>27430551.222160719</v>
      </c>
    </row>
    <row r="374" spans="2:24" x14ac:dyDescent="0.4">
      <c r="B374" s="13">
        <v>371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18138528.148185018</v>
      </c>
      <c r="O374">
        <v>16246253.096811078</v>
      </c>
      <c r="P374">
        <v>21062499.875038233</v>
      </c>
      <c r="Q374">
        <v>22375363.549857724</v>
      </c>
      <c r="R374">
        <v>22764936.916760705</v>
      </c>
      <c r="S374">
        <v>25780763.466607954</v>
      </c>
      <c r="T374">
        <v>30901920.601381581</v>
      </c>
      <c r="U374">
        <v>34436748.957618982</v>
      </c>
      <c r="V374">
        <v>29190937.470745094</v>
      </c>
      <c r="W374">
        <v>31753893.264994867</v>
      </c>
      <c r="X374">
        <v>11753893.264994862</v>
      </c>
    </row>
    <row r="375" spans="2:24" x14ac:dyDescent="0.4">
      <c r="B375" s="13">
        <v>372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21491387.349293455</v>
      </c>
      <c r="O375">
        <v>21026041.84339935</v>
      </c>
      <c r="P375">
        <v>25140149.016883053</v>
      </c>
      <c r="Q375">
        <v>29566863.609112501</v>
      </c>
      <c r="R375">
        <v>35454681.989168316</v>
      </c>
      <c r="S375">
        <v>37146288.122456223</v>
      </c>
      <c r="T375">
        <v>45070868.833678402</v>
      </c>
      <c r="U375">
        <v>23439192.332789544</v>
      </c>
      <c r="V375">
        <v>18057276.120296385</v>
      </c>
      <c r="W375">
        <v>32502715.689219277</v>
      </c>
      <c r="X375">
        <v>12502715.689219279</v>
      </c>
    </row>
    <row r="376" spans="2:24" x14ac:dyDescent="0.4">
      <c r="B376" s="13">
        <v>373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24430988.234538592</v>
      </c>
      <c r="O376">
        <v>17073106.418454632</v>
      </c>
      <c r="P376">
        <v>21844812.197135031</v>
      </c>
      <c r="Q376">
        <v>-104743745.96217254</v>
      </c>
      <c r="R376">
        <v>-106004809.60760769</v>
      </c>
      <c r="S376">
        <v>-40406498.068489119</v>
      </c>
      <c r="T376">
        <v>-38854384.709578037</v>
      </c>
      <c r="U376">
        <v>-45778085.23582831</v>
      </c>
      <c r="V376">
        <v>-43502139.028086483</v>
      </c>
      <c r="W376">
        <v>-42936957.5783455</v>
      </c>
      <c r="X376">
        <v>-62936957.5783455</v>
      </c>
    </row>
    <row r="377" spans="2:24" x14ac:dyDescent="0.4">
      <c r="B377" s="13">
        <v>374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22923554.449157864</v>
      </c>
      <c r="O377">
        <v>21195827.119573753</v>
      </c>
      <c r="P377">
        <v>20583844.6164045</v>
      </c>
      <c r="Q377">
        <v>21229421.947670218</v>
      </c>
      <c r="R377">
        <v>23203327.379228853</v>
      </c>
      <c r="S377">
        <v>32607358.197469302</v>
      </c>
      <c r="T377">
        <v>32678260.584948335</v>
      </c>
      <c r="U377">
        <v>40187939.629512705</v>
      </c>
      <c r="V377">
        <v>47702269.634666912</v>
      </c>
      <c r="W377">
        <v>51939582.605733678</v>
      </c>
      <c r="X377">
        <v>31939582.605733678</v>
      </c>
    </row>
    <row r="378" spans="2:24" x14ac:dyDescent="0.4">
      <c r="B378" s="13">
        <v>375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-80591610.957312673</v>
      </c>
      <c r="O378">
        <v>-78023137.757873625</v>
      </c>
      <c r="P378">
        <v>-22684209.321240988</v>
      </c>
      <c r="Q378">
        <v>-22811006.78656403</v>
      </c>
      <c r="R378">
        <v>-23581998.486319929</v>
      </c>
      <c r="S378">
        <v>-21776828.881732542</v>
      </c>
      <c r="T378">
        <v>-17845711.346458159</v>
      </c>
      <c r="U378">
        <v>-20404057.82494235</v>
      </c>
      <c r="V378">
        <v>-14444859.617331861</v>
      </c>
      <c r="W378">
        <v>-28800593.692296885</v>
      </c>
      <c r="X378">
        <v>-48800593.692296885</v>
      </c>
    </row>
    <row r="379" spans="2:24" x14ac:dyDescent="0.4">
      <c r="B379" s="13">
        <v>376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18266151.544411868</v>
      </c>
      <c r="O379">
        <v>20736261.203554474</v>
      </c>
      <c r="P379">
        <v>19967296.119670324</v>
      </c>
      <c r="Q379">
        <v>17721855.462148417</v>
      </c>
      <c r="R379">
        <v>15024732.157402206</v>
      </c>
      <c r="S379">
        <v>14641204.589615501</v>
      </c>
      <c r="T379">
        <v>13490745.862206388</v>
      </c>
      <c r="U379">
        <v>11108380.542248292</v>
      </c>
      <c r="V379">
        <v>13443587.758432731</v>
      </c>
      <c r="W379">
        <v>13850696.714207835</v>
      </c>
      <c r="X379">
        <v>-6149303.2857921664</v>
      </c>
    </row>
    <row r="380" spans="2:24" x14ac:dyDescent="0.4">
      <c r="B380" s="13">
        <v>377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21359751.881409179</v>
      </c>
      <c r="O380">
        <v>-2234087.7940579904</v>
      </c>
      <c r="P380">
        <v>-2804366.2428673767</v>
      </c>
      <c r="Q380">
        <v>9707278.2261474319</v>
      </c>
      <c r="R380">
        <v>11530354.969314139</v>
      </c>
      <c r="S380">
        <v>9232900.9181121103</v>
      </c>
      <c r="T380">
        <v>7562726.6624786071</v>
      </c>
      <c r="U380">
        <v>12667516.503054971</v>
      </c>
      <c r="V380">
        <v>16731881.40038174</v>
      </c>
      <c r="W380">
        <v>21210240.493321609</v>
      </c>
      <c r="X380">
        <v>1210240.4933216083</v>
      </c>
    </row>
    <row r="381" spans="2:24" x14ac:dyDescent="0.4">
      <c r="B381" s="13">
        <v>378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21951863.39862765</v>
      </c>
      <c r="O381">
        <v>22531252.686774112</v>
      </c>
      <c r="P381">
        <v>22651499.508822873</v>
      </c>
      <c r="Q381">
        <v>-5047315.7000472471</v>
      </c>
      <c r="R381">
        <v>-3738410.78613088</v>
      </c>
      <c r="S381">
        <v>9226480.6458665915</v>
      </c>
      <c r="T381">
        <v>6302606.1041300185</v>
      </c>
      <c r="U381">
        <v>4486912.8491880093</v>
      </c>
      <c r="V381">
        <v>5538493.9934435263</v>
      </c>
      <c r="W381">
        <v>13568593.975411914</v>
      </c>
      <c r="X381">
        <v>-6431406.0245880811</v>
      </c>
    </row>
    <row r="382" spans="2:24" x14ac:dyDescent="0.4">
      <c r="B382" s="13">
        <v>379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22438418.041234255</v>
      </c>
      <c r="O382">
        <v>21098445.394161157</v>
      </c>
      <c r="P382">
        <v>24221540.036228679</v>
      </c>
      <c r="Q382">
        <v>26074774.029705979</v>
      </c>
      <c r="R382">
        <v>27556532.977794576</v>
      </c>
      <c r="S382">
        <v>35675339.74032741</v>
      </c>
      <c r="T382">
        <v>39364540.286411457</v>
      </c>
      <c r="U382">
        <v>31478849.859288242</v>
      </c>
      <c r="V382">
        <v>36990221.461347736</v>
      </c>
      <c r="W382">
        <v>28489365.291935161</v>
      </c>
      <c r="X382">
        <v>8489365.2919351589</v>
      </c>
    </row>
    <row r="383" spans="2:24" x14ac:dyDescent="0.4">
      <c r="B383" s="13">
        <v>380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-144705481.2109665</v>
      </c>
      <c r="O383">
        <v>-146805447.9369747</v>
      </c>
      <c r="P383">
        <v>-62433290.013699003</v>
      </c>
      <c r="Q383">
        <v>-61211741.842328735</v>
      </c>
      <c r="R383">
        <v>-58190652.313058265</v>
      </c>
      <c r="S383">
        <v>-58344732.59057603</v>
      </c>
      <c r="T383">
        <v>-59844491.825295493</v>
      </c>
      <c r="U383">
        <v>-57281025.569265038</v>
      </c>
      <c r="V383">
        <v>-57142075.05798661</v>
      </c>
      <c r="W383">
        <v>-54001054.74108959</v>
      </c>
      <c r="X383">
        <v>-74001054.741089597</v>
      </c>
    </row>
    <row r="384" spans="2:24" x14ac:dyDescent="0.4">
      <c r="B384" s="13">
        <v>381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-17037623.41301433</v>
      </c>
      <c r="O384">
        <v>-34712931.421287976</v>
      </c>
      <c r="P384">
        <v>-16509444.460695827</v>
      </c>
      <c r="Q384">
        <v>-6558613.9495374812</v>
      </c>
      <c r="R384">
        <v>-7782631.699627066</v>
      </c>
      <c r="S384">
        <v>-5524497.3917021584</v>
      </c>
      <c r="T384">
        <v>-916363.55420073681</v>
      </c>
      <c r="U384">
        <v>-5053405.1398651106</v>
      </c>
      <c r="V384">
        <v>-5524478.0165623426</v>
      </c>
      <c r="W384">
        <v>-5854352.6863187961</v>
      </c>
      <c r="X384">
        <v>-25854352.686318792</v>
      </c>
    </row>
    <row r="385" spans="2:24" x14ac:dyDescent="0.4">
      <c r="B385" s="13">
        <v>382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22866993.184747908</v>
      </c>
      <c r="O385">
        <v>30832776.327753302</v>
      </c>
      <c r="P385">
        <v>31656566.898353696</v>
      </c>
      <c r="Q385">
        <v>37129828.915194117</v>
      </c>
      <c r="R385">
        <v>47016624.032152936</v>
      </c>
      <c r="S385">
        <v>49904369.123568885</v>
      </c>
      <c r="T385">
        <v>50462682.724230334</v>
      </c>
      <c r="U385">
        <v>50032196.173679501</v>
      </c>
      <c r="V385">
        <v>54925793.60722439</v>
      </c>
      <c r="W385">
        <v>57649534.778047629</v>
      </c>
      <c r="X385">
        <v>37649534.778047614</v>
      </c>
    </row>
    <row r="386" spans="2:24" x14ac:dyDescent="0.4">
      <c r="B386" s="13">
        <v>383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23762765.14250857</v>
      </c>
      <c r="O386">
        <v>13774323.707501918</v>
      </c>
      <c r="P386">
        <v>15150715.414040601</v>
      </c>
      <c r="Q386">
        <v>26253885.134519741</v>
      </c>
      <c r="R386">
        <v>27569342.572158262</v>
      </c>
      <c r="S386">
        <v>32889311.16335785</v>
      </c>
      <c r="T386">
        <v>33375896.781142395</v>
      </c>
      <c r="U386">
        <v>36550949.841699548</v>
      </c>
      <c r="V386">
        <v>38551877.393424504</v>
      </c>
      <c r="W386">
        <v>40347338.703992367</v>
      </c>
      <c r="X386">
        <v>20347338.703992363</v>
      </c>
    </row>
    <row r="387" spans="2:24" x14ac:dyDescent="0.4">
      <c r="B387" s="13">
        <v>384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24338609.259061772</v>
      </c>
      <c r="O387">
        <v>23842237.562974624</v>
      </c>
      <c r="P387">
        <v>26183719.481316682</v>
      </c>
      <c r="Q387">
        <v>30370555.167710949</v>
      </c>
      <c r="R387">
        <v>31866228.495146494</v>
      </c>
      <c r="S387">
        <v>35733415.61872609</v>
      </c>
      <c r="T387">
        <v>38814777.543064803</v>
      </c>
      <c r="U387">
        <v>37106467.28349898</v>
      </c>
      <c r="V387">
        <v>39891132.634049788</v>
      </c>
      <c r="W387">
        <v>39838417.389705501</v>
      </c>
      <c r="X387">
        <v>19838417.389705498</v>
      </c>
    </row>
    <row r="388" spans="2:24" x14ac:dyDescent="0.4">
      <c r="B388" s="13">
        <v>385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20038672.233845163</v>
      </c>
      <c r="O388">
        <v>27745807.999163929</v>
      </c>
      <c r="P388">
        <v>28533924.689426221</v>
      </c>
      <c r="Q388">
        <v>28565913.624687076</v>
      </c>
      <c r="R388">
        <v>28421778.529076364</v>
      </c>
      <c r="S388">
        <v>34091591.264857359</v>
      </c>
      <c r="T388">
        <v>30879239.767822627</v>
      </c>
      <c r="U388">
        <v>34851163.470534302</v>
      </c>
      <c r="V388">
        <v>33337888.512057826</v>
      </c>
      <c r="W388">
        <v>30612267.048050091</v>
      </c>
      <c r="X388">
        <v>10612267.048050096</v>
      </c>
    </row>
    <row r="389" spans="2:24" x14ac:dyDescent="0.4">
      <c r="B389" s="13">
        <v>386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29018592.371406741</v>
      </c>
      <c r="O389">
        <v>28089875.925485015</v>
      </c>
      <c r="P389">
        <v>28834350.5628043</v>
      </c>
      <c r="Q389">
        <v>29210628.762435839</v>
      </c>
      <c r="R389">
        <v>27471788.799665306</v>
      </c>
      <c r="S389">
        <v>29903259.465659529</v>
      </c>
      <c r="T389">
        <v>38292759.58486145</v>
      </c>
      <c r="U389">
        <v>42607473.035452396</v>
      </c>
      <c r="V389">
        <v>41584263.820153534</v>
      </c>
      <c r="W389">
        <v>41204114.279149398</v>
      </c>
      <c r="X389">
        <v>21204114.279149406</v>
      </c>
    </row>
    <row r="390" spans="2:24" x14ac:dyDescent="0.4">
      <c r="B390" s="13">
        <v>387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25936853.569423601</v>
      </c>
      <c r="O390">
        <v>30347746.571514063</v>
      </c>
      <c r="P390">
        <v>28700395.780423187</v>
      </c>
      <c r="Q390">
        <v>30597818.649689067</v>
      </c>
      <c r="R390">
        <v>33554417.977841582</v>
      </c>
      <c r="S390">
        <v>37686853.190467589</v>
      </c>
      <c r="T390">
        <v>43392118.269789517</v>
      </c>
      <c r="U390">
        <v>43687849.365306154</v>
      </c>
      <c r="V390">
        <v>9278378.3794984929</v>
      </c>
      <c r="W390">
        <v>8284167.678423129</v>
      </c>
      <c r="X390">
        <v>-11715832.321576864</v>
      </c>
    </row>
    <row r="391" spans="2:24" x14ac:dyDescent="0.4">
      <c r="B391" s="13">
        <v>388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21531840.53730429</v>
      </c>
      <c r="O391">
        <v>19135035.62745326</v>
      </c>
      <c r="P391">
        <v>18698851.294420425</v>
      </c>
      <c r="Q391">
        <v>19296343.651326071</v>
      </c>
      <c r="R391">
        <v>24644762.793878514</v>
      </c>
      <c r="S391">
        <v>27187833.716837306</v>
      </c>
      <c r="T391">
        <v>28376568.400546625</v>
      </c>
      <c r="U391">
        <v>-1018062.2263919455</v>
      </c>
      <c r="V391">
        <v>-1009340.0715740982</v>
      </c>
      <c r="W391">
        <v>18514998.542186126</v>
      </c>
      <c r="X391">
        <v>-1485001.4578138771</v>
      </c>
    </row>
    <row r="392" spans="2:24" x14ac:dyDescent="0.4">
      <c r="B392" s="13">
        <v>389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16403781.070024913</v>
      </c>
      <c r="O392">
        <v>15719807.024658766</v>
      </c>
      <c r="P392">
        <v>12655210.056495417</v>
      </c>
      <c r="Q392">
        <v>14046640.494172141</v>
      </c>
      <c r="R392">
        <v>17614565.520483274</v>
      </c>
      <c r="S392">
        <v>16491406.051926957</v>
      </c>
      <c r="T392">
        <v>16721271.701447155</v>
      </c>
      <c r="U392">
        <v>23694971.149788596</v>
      </c>
      <c r="V392">
        <v>30534164.353906572</v>
      </c>
      <c r="W392">
        <v>31885864.71653742</v>
      </c>
      <c r="X392">
        <v>11885864.716537422</v>
      </c>
    </row>
    <row r="393" spans="2:24" x14ac:dyDescent="0.4">
      <c r="B393" s="13">
        <v>390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18941192.222277034</v>
      </c>
      <c r="O393">
        <v>-3104681.8452911186</v>
      </c>
      <c r="P393">
        <v>-2716254.8954584948</v>
      </c>
      <c r="Q393">
        <v>10246580.917353105</v>
      </c>
      <c r="R393">
        <v>9349315.6946960632</v>
      </c>
      <c r="S393">
        <v>-1535498.0483302614</v>
      </c>
      <c r="T393">
        <v>6825316.3746708659</v>
      </c>
      <c r="U393">
        <v>18423991.908412877</v>
      </c>
      <c r="V393">
        <v>15690662.778786542</v>
      </c>
      <c r="W393">
        <v>15343085.222771918</v>
      </c>
      <c r="X393">
        <v>-4656914.777228076</v>
      </c>
    </row>
    <row r="394" spans="2:24" x14ac:dyDescent="0.4">
      <c r="B394" s="13">
        <v>391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23123483.851600558</v>
      </c>
      <c r="O394">
        <v>23038105.809948366</v>
      </c>
      <c r="P394">
        <v>23820739.075246777</v>
      </c>
      <c r="Q394">
        <v>22500362.326751601</v>
      </c>
      <c r="R394">
        <v>25828479.292587742</v>
      </c>
      <c r="S394">
        <v>24745883.528485045</v>
      </c>
      <c r="T394">
        <v>26810848.252197303</v>
      </c>
      <c r="U394">
        <v>28006198.841683887</v>
      </c>
      <c r="V394">
        <v>21355756.548335817</v>
      </c>
      <c r="W394">
        <v>26880757.158299074</v>
      </c>
      <c r="X394">
        <v>6880757.1582990717</v>
      </c>
    </row>
    <row r="395" spans="2:24" x14ac:dyDescent="0.4">
      <c r="B395" s="13">
        <v>392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20794815.198682558</v>
      </c>
      <c r="O395">
        <v>25609276.181848139</v>
      </c>
      <c r="P395">
        <v>29077290.942793794</v>
      </c>
      <c r="Q395">
        <v>19324067.317469835</v>
      </c>
      <c r="R395">
        <v>1792455.9888426801</v>
      </c>
      <c r="S395">
        <v>226191.71028649667</v>
      </c>
      <c r="T395">
        <v>-7462429.8482051594</v>
      </c>
      <c r="U395">
        <v>-1482349.5926423296</v>
      </c>
      <c r="V395">
        <v>-21046914.870711204</v>
      </c>
      <c r="W395">
        <v>-20929338.652553584</v>
      </c>
      <c r="X395">
        <v>-40929338.652553573</v>
      </c>
    </row>
    <row r="396" spans="2:24" x14ac:dyDescent="0.4">
      <c r="B396" s="13">
        <v>393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9457741.4279753547</v>
      </c>
      <c r="O396">
        <v>10905718.491073582</v>
      </c>
      <c r="P396">
        <v>3219418.4414846268</v>
      </c>
      <c r="Q396">
        <v>4684118.7510434045</v>
      </c>
      <c r="R396">
        <v>9527599.0518204235</v>
      </c>
      <c r="S396">
        <v>-66180702.276665457</v>
      </c>
      <c r="T396">
        <v>-64592648.359564997</v>
      </c>
      <c r="U396">
        <v>-17322653.268716425</v>
      </c>
      <c r="V396">
        <v>-13613196.869509337</v>
      </c>
      <c r="W396">
        <v>-13429045.702130897</v>
      </c>
      <c r="X396">
        <v>-33429045.702130906</v>
      </c>
    </row>
    <row r="397" spans="2:24" x14ac:dyDescent="0.4">
      <c r="B397" s="13">
        <v>394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19352741.494666219</v>
      </c>
      <c r="O397">
        <v>21260136.60727733</v>
      </c>
      <c r="P397">
        <v>26215510.424886368</v>
      </c>
      <c r="Q397">
        <v>28820391.811820596</v>
      </c>
      <c r="R397">
        <v>31973418.908835102</v>
      </c>
      <c r="S397">
        <v>33014434.918327503</v>
      </c>
      <c r="T397">
        <v>35070808.051008366</v>
      </c>
      <c r="U397">
        <v>39832785.632594541</v>
      </c>
      <c r="V397">
        <v>38098723.98435808</v>
      </c>
      <c r="W397">
        <v>38262589.05641643</v>
      </c>
      <c r="X397">
        <v>18262589.056416422</v>
      </c>
    </row>
    <row r="398" spans="2:24" x14ac:dyDescent="0.4">
      <c r="B398" s="13">
        <v>395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23438764.685312465</v>
      </c>
      <c r="O398">
        <v>25031727.435305346</v>
      </c>
      <c r="P398">
        <v>27626147.538867608</v>
      </c>
      <c r="Q398">
        <v>24866722.303731553</v>
      </c>
      <c r="R398">
        <v>24144489.700285699</v>
      </c>
      <c r="S398">
        <v>22056408.623420481</v>
      </c>
      <c r="T398">
        <v>12778272.466450559</v>
      </c>
      <c r="U398">
        <v>3969312.0793534527</v>
      </c>
      <c r="V398">
        <v>8111171.784755243</v>
      </c>
      <c r="W398">
        <v>14539462.090921385</v>
      </c>
      <c r="X398">
        <v>-5460537.9090786129</v>
      </c>
    </row>
    <row r="399" spans="2:24" x14ac:dyDescent="0.4">
      <c r="B399" s="13">
        <v>396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20835297.092902809</v>
      </c>
      <c r="O399">
        <v>18478569.79415606</v>
      </c>
      <c r="P399">
        <v>8147712.4485035073</v>
      </c>
      <c r="Q399">
        <v>3980639.6638093395</v>
      </c>
      <c r="R399">
        <v>-3511394.3649047194</v>
      </c>
      <c r="S399">
        <v>-258847.87813013839</v>
      </c>
      <c r="T399">
        <v>12538931.490429129</v>
      </c>
      <c r="U399">
        <v>15387555.986673838</v>
      </c>
      <c r="V399">
        <v>5532408.0705166301</v>
      </c>
      <c r="W399">
        <v>7025258.2466390077</v>
      </c>
      <c r="X399">
        <v>-12974741.75336099</v>
      </c>
    </row>
    <row r="400" spans="2:24" x14ac:dyDescent="0.4">
      <c r="B400" s="13">
        <v>397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19736631.93506442</v>
      </c>
      <c r="O400">
        <v>22881089.705837049</v>
      </c>
      <c r="P400">
        <v>25431142.472264547</v>
      </c>
      <c r="Q400">
        <v>33960811.011059828</v>
      </c>
      <c r="R400">
        <v>37509003.054775372</v>
      </c>
      <c r="S400">
        <v>42033837.399281278</v>
      </c>
      <c r="T400">
        <v>46967271.351932511</v>
      </c>
      <c r="U400">
        <v>52002014.507484995</v>
      </c>
      <c r="V400">
        <v>58347982.350856148</v>
      </c>
      <c r="W400">
        <v>60610096.742381342</v>
      </c>
      <c r="X400">
        <v>40610096.742381334</v>
      </c>
    </row>
    <row r="401" spans="2:24" x14ac:dyDescent="0.4">
      <c r="B401" s="13">
        <v>398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17936317.280180473</v>
      </c>
      <c r="O401">
        <v>24259328.907045685</v>
      </c>
      <c r="P401">
        <v>27548978.121662471</v>
      </c>
      <c r="Q401">
        <v>25375829.142627396</v>
      </c>
      <c r="R401">
        <v>29832153.670375533</v>
      </c>
      <c r="S401">
        <v>29422777.469365083</v>
      </c>
      <c r="T401">
        <v>32023729.401714236</v>
      </c>
      <c r="U401">
        <v>36247208.715600863</v>
      </c>
      <c r="V401">
        <v>34591503.164039552</v>
      </c>
      <c r="W401">
        <v>33393725.872813396</v>
      </c>
      <c r="X401">
        <v>13393725.872813396</v>
      </c>
    </row>
    <row r="402" spans="2:24" x14ac:dyDescent="0.4">
      <c r="B402" s="13">
        <v>399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24156740.625112101</v>
      </c>
      <c r="O402">
        <v>30095498.799755823</v>
      </c>
      <c r="P402">
        <v>33502533.438375749</v>
      </c>
      <c r="Q402">
        <v>38539889.366313644</v>
      </c>
      <c r="R402">
        <v>36785182.535087779</v>
      </c>
      <c r="S402">
        <v>36812247.870775536</v>
      </c>
      <c r="T402">
        <v>37064589.202955961</v>
      </c>
      <c r="U402">
        <v>38362186.249197692</v>
      </c>
      <c r="V402">
        <v>36527736.830436319</v>
      </c>
      <c r="W402">
        <v>39045424.895681038</v>
      </c>
      <c r="X402">
        <v>19045424.895681042</v>
      </c>
    </row>
    <row r="403" spans="2:24" x14ac:dyDescent="0.4">
      <c r="B403" s="13">
        <v>400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19312381.081116576</v>
      </c>
      <c r="O403">
        <v>18010297.25470243</v>
      </c>
      <c r="P403">
        <v>18637295.156373549</v>
      </c>
      <c r="Q403">
        <v>19722491.11237267</v>
      </c>
      <c r="R403">
        <v>19233923.034036517</v>
      </c>
      <c r="S403">
        <v>23026622.426513366</v>
      </c>
      <c r="T403">
        <v>22442759.044277657</v>
      </c>
      <c r="U403">
        <v>-12024173.628245613</v>
      </c>
      <c r="V403">
        <v>-13604701.895714706</v>
      </c>
      <c r="W403">
        <v>2454436.6467671944</v>
      </c>
      <c r="X403">
        <v>-17545563.353232808</v>
      </c>
    </row>
    <row r="404" spans="2:24" x14ac:dyDescent="0.4">
      <c r="B404" s="13">
        <v>401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22568851.224210978</v>
      </c>
      <c r="O404">
        <v>19888958.179757576</v>
      </c>
      <c r="P404">
        <v>22561027.353134248</v>
      </c>
      <c r="Q404">
        <v>21836213.292160772</v>
      </c>
      <c r="R404">
        <v>27682554.470298082</v>
      </c>
      <c r="S404">
        <v>29710436.242153514</v>
      </c>
      <c r="T404">
        <v>10988507.307836756</v>
      </c>
      <c r="U404">
        <v>9710104.9724635091</v>
      </c>
      <c r="V404">
        <v>16693188.203665867</v>
      </c>
      <c r="W404">
        <v>14685245.926102504</v>
      </c>
      <c r="X404">
        <v>-5314754.0738974968</v>
      </c>
    </row>
    <row r="405" spans="2:24" x14ac:dyDescent="0.4">
      <c r="B405" s="13">
        <v>402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20531002.560181264</v>
      </c>
      <c r="O405">
        <v>27912086.578053232</v>
      </c>
      <c r="P405">
        <v>25666628.999562353</v>
      </c>
      <c r="Q405">
        <v>32046806.999225646</v>
      </c>
      <c r="R405">
        <v>31049068.692897808</v>
      </c>
      <c r="S405">
        <v>31829292.819804661</v>
      </c>
      <c r="T405">
        <v>35206436.102592789</v>
      </c>
      <c r="U405">
        <v>34969197.686953686</v>
      </c>
      <c r="V405">
        <v>34866372.953638956</v>
      </c>
      <c r="W405">
        <v>38456423.256965503</v>
      </c>
      <c r="X405">
        <v>18456423.256965503</v>
      </c>
    </row>
    <row r="406" spans="2:24" x14ac:dyDescent="0.4">
      <c r="B406" s="13">
        <v>403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23072847.219107352</v>
      </c>
      <c r="O406">
        <v>24324238.076443944</v>
      </c>
      <c r="P406">
        <v>22827688.42731493</v>
      </c>
      <c r="Q406">
        <v>23296035.60968297</v>
      </c>
      <c r="R406">
        <v>22282550.446769577</v>
      </c>
      <c r="S406">
        <v>23245040.786120072</v>
      </c>
      <c r="T406">
        <v>23631700.491930593</v>
      </c>
      <c r="U406">
        <v>25067763.161011107</v>
      </c>
      <c r="V406">
        <v>24863980.047970641</v>
      </c>
      <c r="W406">
        <v>25199036.936283924</v>
      </c>
      <c r="X406">
        <v>5199036.9362839255</v>
      </c>
    </row>
    <row r="407" spans="2:24" x14ac:dyDescent="0.4">
      <c r="B407" s="13">
        <v>404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19744142.975480601</v>
      </c>
      <c r="O407">
        <v>18247774.529334631</v>
      </c>
      <c r="P407">
        <v>13490717.330593787</v>
      </c>
      <c r="Q407">
        <v>12711081.814730991</v>
      </c>
      <c r="R407">
        <v>20623256.869283818</v>
      </c>
      <c r="S407">
        <v>20388900.19519427</v>
      </c>
      <c r="T407">
        <v>20079513.808171116</v>
      </c>
      <c r="U407">
        <v>21246270.74767283</v>
      </c>
      <c r="V407">
        <v>21784424.616945375</v>
      </c>
      <c r="W407">
        <v>10309649.341385625</v>
      </c>
      <c r="X407">
        <v>-9690350.6586143691</v>
      </c>
    </row>
    <row r="408" spans="2:24" x14ac:dyDescent="0.4">
      <c r="B408" s="13">
        <v>405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20818340.216507338</v>
      </c>
      <c r="O408">
        <v>23974388.285515953</v>
      </c>
      <c r="P408">
        <v>27503293.403548792</v>
      </c>
      <c r="Q408">
        <v>25512026.87329942</v>
      </c>
      <c r="R408">
        <v>26640834.3096109</v>
      </c>
      <c r="S408">
        <v>25020862.390216757</v>
      </c>
      <c r="T408">
        <v>24061097.426778462</v>
      </c>
      <c r="U408">
        <v>29912613.846638612</v>
      </c>
      <c r="V408">
        <v>32370618.861803547</v>
      </c>
      <c r="W408">
        <v>36070524.069183335</v>
      </c>
      <c r="X408">
        <v>16070524.069183331</v>
      </c>
    </row>
    <row r="409" spans="2:24" x14ac:dyDescent="0.4">
      <c r="B409" s="13">
        <v>406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19094127.85517101</v>
      </c>
      <c r="O409">
        <v>25965802.478671633</v>
      </c>
      <c r="P409">
        <v>29238553.196436692</v>
      </c>
      <c r="Q409">
        <v>30699139.55030847</v>
      </c>
      <c r="R409">
        <v>30634505.770753995</v>
      </c>
      <c r="S409">
        <v>28218716.017289288</v>
      </c>
      <c r="T409">
        <v>30864978.72920166</v>
      </c>
      <c r="U409">
        <v>35942242.346924834</v>
      </c>
      <c r="V409">
        <v>36678189.829202265</v>
      </c>
      <c r="W409">
        <v>36248631.486218572</v>
      </c>
      <c r="X409">
        <v>16248631.486218564</v>
      </c>
    </row>
    <row r="410" spans="2:24" x14ac:dyDescent="0.4">
      <c r="B410" s="13">
        <v>407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24982471.300324377</v>
      </c>
      <c r="O410">
        <v>27493752.205818653</v>
      </c>
      <c r="P410">
        <v>25126627.378757238</v>
      </c>
      <c r="Q410">
        <v>17554636.385232791</v>
      </c>
      <c r="R410">
        <v>18641626.814285763</v>
      </c>
      <c r="S410">
        <v>26485283.684311237</v>
      </c>
      <c r="T410">
        <v>26706133.721948046</v>
      </c>
      <c r="U410">
        <v>23193000.182526115</v>
      </c>
      <c r="V410">
        <v>28592807.666319668</v>
      </c>
      <c r="W410">
        <v>402763.06434113439</v>
      </c>
      <c r="X410">
        <v>-19597236.935658861</v>
      </c>
    </row>
    <row r="411" spans="2:24" x14ac:dyDescent="0.4">
      <c r="B411" s="13">
        <v>408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20684799.677870907</v>
      </c>
      <c r="O411">
        <v>20965828.571518049</v>
      </c>
      <c r="P411">
        <v>20754640.658231616</v>
      </c>
      <c r="Q411">
        <v>25984654.907272503</v>
      </c>
      <c r="R411">
        <v>27347476.392139297</v>
      </c>
      <c r="S411">
        <v>28466133.83109333</v>
      </c>
      <c r="T411">
        <v>30812190.547317427</v>
      </c>
      <c r="U411">
        <v>31278487.747657835</v>
      </c>
      <c r="V411">
        <v>38657263.114366658</v>
      </c>
      <c r="W411">
        <v>25023720.573603131</v>
      </c>
      <c r="X411">
        <v>5023720.5736031272</v>
      </c>
    </row>
    <row r="412" spans="2:24" x14ac:dyDescent="0.4">
      <c r="B412" s="13">
        <v>409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23418557.027970355</v>
      </c>
      <c r="O412">
        <v>22058959.831022423</v>
      </c>
      <c r="P412">
        <v>22031675.604693457</v>
      </c>
      <c r="Q412">
        <v>23963071.686320052</v>
      </c>
      <c r="R412">
        <v>18725753.983716544</v>
      </c>
      <c r="S412">
        <v>27253310.989438057</v>
      </c>
      <c r="T412">
        <v>27558616.230979647</v>
      </c>
      <c r="U412">
        <v>26103795.712541852</v>
      </c>
      <c r="V412">
        <v>30184489.377939805</v>
      </c>
      <c r="W412">
        <v>28458266.21381069</v>
      </c>
      <c r="X412">
        <v>8458266.2138106897</v>
      </c>
    </row>
    <row r="413" spans="2:24" x14ac:dyDescent="0.4">
      <c r="B413" s="13">
        <v>410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17360834.71881023</v>
      </c>
      <c r="O413">
        <v>14219559.765601715</v>
      </c>
      <c r="P413">
        <v>21028243.780853681</v>
      </c>
      <c r="Q413">
        <v>27895360.942737103</v>
      </c>
      <c r="R413">
        <v>30808386.347638071</v>
      </c>
      <c r="S413">
        <v>34047216.069146179</v>
      </c>
      <c r="T413">
        <v>42618235.619729444</v>
      </c>
      <c r="U413">
        <v>48865536.102677807</v>
      </c>
      <c r="V413">
        <v>52013325.946008362</v>
      </c>
      <c r="W413">
        <v>51418938.46020291</v>
      </c>
      <c r="X413">
        <v>31418938.460202914</v>
      </c>
    </row>
    <row r="414" spans="2:24" x14ac:dyDescent="0.4">
      <c r="B414" s="13">
        <v>411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25517222.776712567</v>
      </c>
      <c r="O414">
        <v>28563953.845542297</v>
      </c>
      <c r="P414">
        <v>26628988.650454398</v>
      </c>
      <c r="Q414">
        <v>30151730.579204746</v>
      </c>
      <c r="R414">
        <v>30916677.22315998</v>
      </c>
      <c r="S414">
        <v>26025276.196665041</v>
      </c>
      <c r="T414">
        <v>26842551.297921807</v>
      </c>
      <c r="U414">
        <v>28150433.717561759</v>
      </c>
      <c r="V414">
        <v>22554588.161652271</v>
      </c>
      <c r="W414">
        <v>29750692.419969175</v>
      </c>
      <c r="X414">
        <v>9750692.4199691731</v>
      </c>
    </row>
    <row r="415" spans="2:24" x14ac:dyDescent="0.4">
      <c r="B415" s="13">
        <v>412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23945008.87251576</v>
      </c>
      <c r="O415">
        <v>27495709.210277624</v>
      </c>
      <c r="P415">
        <v>28017256.373458091</v>
      </c>
      <c r="Q415">
        <v>32912682.405300319</v>
      </c>
      <c r="R415">
        <v>31100438.209008653</v>
      </c>
      <c r="S415">
        <v>-8395270.935518628</v>
      </c>
      <c r="T415">
        <v>-10808364.878327752</v>
      </c>
      <c r="U415">
        <v>8039218.1856924407</v>
      </c>
      <c r="V415">
        <v>9468143.2021443918</v>
      </c>
      <c r="W415">
        <v>7646139.4658102226</v>
      </c>
      <c r="X415">
        <v>-12353860.534189772</v>
      </c>
    </row>
    <row r="416" spans="2:24" x14ac:dyDescent="0.4">
      <c r="B416" s="13">
        <v>413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17187673.303152096</v>
      </c>
      <c r="O416">
        <v>9040504.4397573583</v>
      </c>
      <c r="P416">
        <v>9122261.1692819875</v>
      </c>
      <c r="Q416">
        <v>17789857.872726705</v>
      </c>
      <c r="R416">
        <v>14169864.524535999</v>
      </c>
      <c r="S416">
        <v>12313724.367182586</v>
      </c>
      <c r="T416">
        <v>17987453.939336695</v>
      </c>
      <c r="U416">
        <v>25358196.703139331</v>
      </c>
      <c r="V416">
        <v>29559828.478311908</v>
      </c>
      <c r="W416">
        <v>28815625.414362781</v>
      </c>
      <c r="X416">
        <v>8815625.4143627807</v>
      </c>
    </row>
    <row r="417" spans="2:24" x14ac:dyDescent="0.4">
      <c r="B417" s="13">
        <v>414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16906533.143087763</v>
      </c>
      <c r="O417">
        <v>20265809.390320651</v>
      </c>
      <c r="P417">
        <v>24265569.242851675</v>
      </c>
      <c r="Q417">
        <v>22697606.697463263</v>
      </c>
      <c r="R417">
        <v>26048147.249555744</v>
      </c>
      <c r="S417">
        <v>33032616.333480813</v>
      </c>
      <c r="T417">
        <v>34937131.589471377</v>
      </c>
      <c r="U417">
        <v>36793829.581638567</v>
      </c>
      <c r="V417">
        <v>38306142.459519938</v>
      </c>
      <c r="W417">
        <v>36661615.660588957</v>
      </c>
      <c r="X417">
        <v>16661615.660588961</v>
      </c>
    </row>
    <row r="418" spans="2:24" x14ac:dyDescent="0.4">
      <c r="B418" s="13">
        <v>415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18402568.771515712</v>
      </c>
      <c r="O418">
        <v>18788122.249232493</v>
      </c>
      <c r="P418">
        <v>11902929.265443312</v>
      </c>
      <c r="Q418">
        <v>19147227.526383776</v>
      </c>
      <c r="R418">
        <v>18443596.864935067</v>
      </c>
      <c r="S418">
        <v>20299849.041606184</v>
      </c>
      <c r="T418">
        <v>22385681.295772232</v>
      </c>
      <c r="U418">
        <v>21172002.068532523</v>
      </c>
      <c r="V418">
        <v>21050992.687179331</v>
      </c>
      <c r="W418">
        <v>19511781.074357901</v>
      </c>
      <c r="X418">
        <v>-488218.92564210156</v>
      </c>
    </row>
    <row r="419" spans="2:24" x14ac:dyDescent="0.4">
      <c r="B419" s="13">
        <v>416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16787432.918241218</v>
      </c>
      <c r="O419">
        <v>8931464.4743051771</v>
      </c>
      <c r="P419">
        <v>8545120.4008118194</v>
      </c>
      <c r="Q419">
        <v>9924447.2548066527</v>
      </c>
      <c r="R419">
        <v>10148852.756537652</v>
      </c>
      <c r="S419">
        <v>16712946.818540078</v>
      </c>
      <c r="T419">
        <v>18311229.110856589</v>
      </c>
      <c r="U419">
        <v>26329717.18833334</v>
      </c>
      <c r="V419">
        <v>28792819.020524602</v>
      </c>
      <c r="W419">
        <v>29562897.810465634</v>
      </c>
      <c r="X419">
        <v>9562897.8104656339</v>
      </c>
    </row>
    <row r="420" spans="2:24" x14ac:dyDescent="0.4">
      <c r="B420" s="13">
        <v>417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27185708.928769697</v>
      </c>
      <c r="O420">
        <v>33815749.395736516</v>
      </c>
      <c r="P420">
        <v>31530166.939113162</v>
      </c>
      <c r="Q420">
        <v>33028939.968350075</v>
      </c>
      <c r="R420">
        <v>37176933.873695955</v>
      </c>
      <c r="S420">
        <v>23873622.892958194</v>
      </c>
      <c r="T420">
        <v>24845805.044252705</v>
      </c>
      <c r="U420">
        <v>31246121.606136724</v>
      </c>
      <c r="V420">
        <v>31268926.653993063</v>
      </c>
      <c r="W420">
        <v>35176424.11222218</v>
      </c>
      <c r="X420">
        <v>15176424.112222187</v>
      </c>
    </row>
    <row r="421" spans="2:24" x14ac:dyDescent="0.4">
      <c r="B421" s="13">
        <v>418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19450010.390148334</v>
      </c>
      <c r="O421">
        <v>14287130.572203346</v>
      </c>
      <c r="P421">
        <v>17321191.486850303</v>
      </c>
      <c r="Q421">
        <v>14859764.142977962</v>
      </c>
      <c r="R421">
        <v>16330777.814867975</v>
      </c>
      <c r="S421">
        <v>19707522.998574764</v>
      </c>
      <c r="T421">
        <v>22449972.258375801</v>
      </c>
      <c r="U421">
        <v>31369460.191596523</v>
      </c>
      <c r="V421">
        <v>31932402.433217261</v>
      </c>
      <c r="W421">
        <v>31040799.482151568</v>
      </c>
      <c r="X421">
        <v>11040799.482151562</v>
      </c>
    </row>
    <row r="422" spans="2:24" x14ac:dyDescent="0.4">
      <c r="B422" s="13">
        <v>419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16827833.817792706</v>
      </c>
      <c r="O422">
        <v>16429377.572794262</v>
      </c>
      <c r="P422">
        <v>16711265.782621324</v>
      </c>
      <c r="Q422">
        <v>19524409.864771899</v>
      </c>
      <c r="R422">
        <v>21072110.137781933</v>
      </c>
      <c r="S422">
        <v>20612153.071934458</v>
      </c>
      <c r="T422">
        <v>22086984.446880557</v>
      </c>
      <c r="U422">
        <v>23151669.361651275</v>
      </c>
      <c r="V422">
        <v>18546306.21281809</v>
      </c>
      <c r="W422">
        <v>17173453.49713834</v>
      </c>
      <c r="X422">
        <v>-2826546.5028616544</v>
      </c>
    </row>
    <row r="423" spans="2:24" x14ac:dyDescent="0.4">
      <c r="B423" s="13">
        <v>420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26896731.510948587</v>
      </c>
      <c r="O423">
        <v>31963179.879242785</v>
      </c>
      <c r="P423">
        <v>33265743.565053768</v>
      </c>
      <c r="Q423">
        <v>-41073143.00729695</v>
      </c>
      <c r="R423">
        <v>-39895565.055482022</v>
      </c>
      <c r="S423">
        <v>-6370285.8056048965</v>
      </c>
      <c r="T423">
        <v>-3597210.2934277933</v>
      </c>
      <c r="U423">
        <v>1554636.4298897665</v>
      </c>
      <c r="V423">
        <v>4314336.0920628179</v>
      </c>
      <c r="W423">
        <v>3556086.2243252876</v>
      </c>
      <c r="X423">
        <v>-16443913.775674714</v>
      </c>
    </row>
    <row r="424" spans="2:24" x14ac:dyDescent="0.4">
      <c r="B424" s="13">
        <v>421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21637148.864474189</v>
      </c>
      <c r="O424">
        <v>19541434.487306669</v>
      </c>
      <c r="P424">
        <v>19936611.415305581</v>
      </c>
      <c r="Q424">
        <v>26357582.827524256</v>
      </c>
      <c r="R424">
        <v>26503855.892796595</v>
      </c>
      <c r="S424">
        <v>27710656.385899439</v>
      </c>
      <c r="T424">
        <v>32533100.213057425</v>
      </c>
      <c r="U424">
        <v>35516990.673996173</v>
      </c>
      <c r="V424">
        <v>22316774.566059742</v>
      </c>
      <c r="W424">
        <v>22271167.327318266</v>
      </c>
      <c r="X424">
        <v>2271167.3273182721</v>
      </c>
    </row>
    <row r="425" spans="2:24" x14ac:dyDescent="0.4">
      <c r="B425" s="13">
        <v>422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23995059.337365754</v>
      </c>
      <c r="O425">
        <v>22652060.53980216</v>
      </c>
      <c r="P425">
        <v>23002421.044515986</v>
      </c>
      <c r="Q425">
        <v>27114479.608949289</v>
      </c>
      <c r="R425">
        <v>25548385.877511866</v>
      </c>
      <c r="S425">
        <v>32200278.518695876</v>
      </c>
      <c r="T425">
        <v>32296958.922627155</v>
      </c>
      <c r="U425">
        <v>30119651.923249181</v>
      </c>
      <c r="V425">
        <v>28918004.977129512</v>
      </c>
      <c r="W425">
        <v>27672700.26318907</v>
      </c>
      <c r="X425">
        <v>7672700.2631890737</v>
      </c>
    </row>
    <row r="426" spans="2:24" x14ac:dyDescent="0.4">
      <c r="B426" s="13">
        <v>423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23743048.990293253</v>
      </c>
      <c r="O426">
        <v>8982022.8379363976</v>
      </c>
      <c r="P426">
        <v>8007953.15736771</v>
      </c>
      <c r="Q426">
        <v>17446335.363582313</v>
      </c>
      <c r="R426">
        <v>22590051.002686694</v>
      </c>
      <c r="S426">
        <v>28455452.367708497</v>
      </c>
      <c r="T426">
        <v>28349859.426790588</v>
      </c>
      <c r="U426">
        <v>26319788.664443232</v>
      </c>
      <c r="V426">
        <v>29897561.685204178</v>
      </c>
      <c r="W426">
        <v>33128569.658146996</v>
      </c>
      <c r="X426">
        <v>13128569.658146996</v>
      </c>
    </row>
    <row r="427" spans="2:24" x14ac:dyDescent="0.4">
      <c r="B427" s="13">
        <v>424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27926387.572072074</v>
      </c>
      <c r="O427">
        <v>34928686.507440887</v>
      </c>
      <c r="P427">
        <v>34429512.10855446</v>
      </c>
      <c r="Q427">
        <v>30837657.766320683</v>
      </c>
      <c r="R427">
        <v>-18163116.455837794</v>
      </c>
      <c r="S427">
        <v>-13814411.035535648</v>
      </c>
      <c r="T427">
        <v>18721163.046281144</v>
      </c>
      <c r="U427">
        <v>18696079.638869427</v>
      </c>
      <c r="V427">
        <v>19025802.160910733</v>
      </c>
      <c r="W427">
        <v>22892983.557512041</v>
      </c>
      <c r="X427">
        <v>2892983.5575120393</v>
      </c>
    </row>
    <row r="428" spans="2:24" x14ac:dyDescent="0.4">
      <c r="B428" s="13">
        <v>425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19362972.659204815</v>
      </c>
      <c r="O428">
        <v>24046549.377588056</v>
      </c>
      <c r="P428">
        <v>30800598.116156638</v>
      </c>
      <c r="Q428">
        <v>33474484.982142977</v>
      </c>
      <c r="R428">
        <v>38335127.006159946</v>
      </c>
      <c r="S428">
        <v>40315076.648644447</v>
      </c>
      <c r="T428">
        <v>39584124.190042369</v>
      </c>
      <c r="U428">
        <v>42958571.379428744</v>
      </c>
      <c r="V428">
        <v>-117656192.48083271</v>
      </c>
      <c r="W428">
        <v>-116255482.8714433</v>
      </c>
      <c r="X428">
        <v>-136255482.8714433</v>
      </c>
    </row>
    <row r="429" spans="2:24" x14ac:dyDescent="0.4">
      <c r="B429" s="13">
        <v>426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-2104994561.8446996</v>
      </c>
      <c r="O429">
        <v>-2096691635.0082159</v>
      </c>
      <c r="P429">
        <v>-1040555199.4475104</v>
      </c>
      <c r="Q429">
        <v>-1043342552.9988477</v>
      </c>
      <c r="R429">
        <v>-1040513071.572306</v>
      </c>
      <c r="S429">
        <v>-1041161058.8592004</v>
      </c>
      <c r="T429">
        <v>-1043106795.8246031</v>
      </c>
      <c r="U429">
        <v>-1042474108.2263972</v>
      </c>
      <c r="V429">
        <v>-1035277202.8606995</v>
      </c>
      <c r="W429">
        <v>-1033517938.4931992</v>
      </c>
      <c r="X429">
        <v>-1053517938.4931992</v>
      </c>
    </row>
    <row r="430" spans="2:24" x14ac:dyDescent="0.4">
      <c r="B430" s="13">
        <v>427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21165759.557589993</v>
      </c>
      <c r="O430">
        <v>23742171.888207309</v>
      </c>
      <c r="P430">
        <v>25151283.603698451</v>
      </c>
      <c r="Q430">
        <v>19239439.173527762</v>
      </c>
      <c r="R430">
        <v>27209585.66026051</v>
      </c>
      <c r="S430">
        <v>33369705.172449492</v>
      </c>
      <c r="T430">
        <v>39359696.290243447</v>
      </c>
      <c r="U430">
        <v>40828653.334647544</v>
      </c>
      <c r="V430">
        <v>40558502.124230415</v>
      </c>
      <c r="W430">
        <v>40690741.576496735</v>
      </c>
      <c r="X430">
        <v>20690741.576496735</v>
      </c>
    </row>
    <row r="431" spans="2:24" x14ac:dyDescent="0.4">
      <c r="B431" s="13">
        <v>428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21073224.805808768</v>
      </c>
      <c r="O431">
        <v>19260348.51763444</v>
      </c>
      <c r="P431">
        <v>24482093.465759147</v>
      </c>
      <c r="Q431">
        <v>23854499.318349894</v>
      </c>
      <c r="R431">
        <v>28307176.179412581</v>
      </c>
      <c r="S431">
        <v>28581787.315286737</v>
      </c>
      <c r="T431">
        <v>22114271.418420065</v>
      </c>
      <c r="U431">
        <v>5527576.1706761168</v>
      </c>
      <c r="V431">
        <v>5968031.4038269548</v>
      </c>
      <c r="W431">
        <v>18017588.529904339</v>
      </c>
      <c r="X431">
        <v>-1982411.4700956668</v>
      </c>
    </row>
    <row r="432" spans="2:24" x14ac:dyDescent="0.4">
      <c r="B432" s="13">
        <v>429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27476912.436098754</v>
      </c>
      <c r="O432">
        <v>32249695.838192262</v>
      </c>
      <c r="P432">
        <v>19623378.201661304</v>
      </c>
      <c r="Q432">
        <v>20736177.425465941</v>
      </c>
      <c r="R432">
        <v>27915292.876186945</v>
      </c>
      <c r="S432">
        <v>29959329.872733027</v>
      </c>
      <c r="T432">
        <v>-13833248.827983277</v>
      </c>
      <c r="U432">
        <v>-12430283.645743698</v>
      </c>
      <c r="V432">
        <v>6756495.4607884232</v>
      </c>
      <c r="W432">
        <v>10582658.581850333</v>
      </c>
      <c r="X432">
        <v>-9417341.4181496669</v>
      </c>
    </row>
    <row r="433" spans="2:24" x14ac:dyDescent="0.4">
      <c r="B433" s="13">
        <v>430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22918005.610850979</v>
      </c>
      <c r="O433">
        <v>19695541.162906464</v>
      </c>
      <c r="P433">
        <v>25405184.315732375</v>
      </c>
      <c r="Q433">
        <v>26156120.352272943</v>
      </c>
      <c r="R433">
        <v>17824442.548996862</v>
      </c>
      <c r="S433">
        <v>15841379.655710693</v>
      </c>
      <c r="T433">
        <v>18905462.074804589</v>
      </c>
      <c r="U433">
        <v>23452809.244431037</v>
      </c>
      <c r="V433">
        <v>26422611.866909645</v>
      </c>
      <c r="W433">
        <v>24049247.653881636</v>
      </c>
      <c r="X433">
        <v>4049247.6538816327</v>
      </c>
    </row>
    <row r="434" spans="2:24" x14ac:dyDescent="0.4">
      <c r="B434" s="13">
        <v>431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18421937.25279047</v>
      </c>
      <c r="O434">
        <v>24947617.150067329</v>
      </c>
      <c r="P434">
        <v>10584470.252029236</v>
      </c>
      <c r="Q434">
        <v>19176939.907061849</v>
      </c>
      <c r="R434">
        <v>30579617.165907029</v>
      </c>
      <c r="S434">
        <v>32422636.480147056</v>
      </c>
      <c r="T434">
        <v>36560188.910328455</v>
      </c>
      <c r="U434">
        <v>35098990.125151023</v>
      </c>
      <c r="V434">
        <v>38196007.230337359</v>
      </c>
      <c r="W434">
        <v>42827062.754688457</v>
      </c>
      <c r="X434">
        <v>22827062.754688449</v>
      </c>
    </row>
    <row r="435" spans="2:24" x14ac:dyDescent="0.4">
      <c r="B435" s="13">
        <v>432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21344013.230136782</v>
      </c>
      <c r="O435">
        <v>26654355.473127812</v>
      </c>
      <c r="P435">
        <v>27996897.359260585</v>
      </c>
      <c r="Q435">
        <v>28585905.35052349</v>
      </c>
      <c r="R435">
        <v>37828885.463911369</v>
      </c>
      <c r="S435">
        <v>38562984.088105232</v>
      </c>
      <c r="T435">
        <v>39921904.050878488</v>
      </c>
      <c r="U435">
        <v>44304299.959164441</v>
      </c>
      <c r="V435">
        <v>44597747.32863196</v>
      </c>
      <c r="W435">
        <v>44344076.321642146</v>
      </c>
      <c r="X435">
        <v>24344076.321642146</v>
      </c>
    </row>
    <row r="436" spans="2:24" x14ac:dyDescent="0.4">
      <c r="B436" s="13">
        <v>433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24966948.960179504</v>
      </c>
      <c r="O436">
        <v>31112896.453032993</v>
      </c>
      <c r="P436">
        <v>34630368.933279641</v>
      </c>
      <c r="Q436">
        <v>-4570611.9168132637</v>
      </c>
      <c r="R436">
        <v>-1787617.1048625656</v>
      </c>
      <c r="S436">
        <v>20754838.772072874</v>
      </c>
      <c r="T436">
        <v>19626438.212164208</v>
      </c>
      <c r="U436">
        <v>19688157.144443564</v>
      </c>
      <c r="V436">
        <v>25653295.332916815</v>
      </c>
      <c r="W436">
        <v>31041032.294751089</v>
      </c>
      <c r="X436">
        <v>11041032.294751093</v>
      </c>
    </row>
    <row r="437" spans="2:24" x14ac:dyDescent="0.4">
      <c r="B437" s="13">
        <v>434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25807734.078489155</v>
      </c>
      <c r="O437">
        <v>25371353.085696615</v>
      </c>
      <c r="P437">
        <v>26635721.892531309</v>
      </c>
      <c r="Q437">
        <v>27460835.596326083</v>
      </c>
      <c r="R437">
        <v>27030651.396095555</v>
      </c>
      <c r="S437">
        <v>28213522.636075027</v>
      </c>
      <c r="T437">
        <v>30441240.07818947</v>
      </c>
      <c r="U437">
        <v>25356361.719771437</v>
      </c>
      <c r="V437">
        <v>30583005.951364856</v>
      </c>
      <c r="W437">
        <v>36146195.146494567</v>
      </c>
      <c r="X437">
        <v>16146195.146494567</v>
      </c>
    </row>
    <row r="438" spans="2:24" x14ac:dyDescent="0.4">
      <c r="B438" s="13">
        <v>435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19518483.758746684</v>
      </c>
      <c r="O438">
        <v>18566205.364079017</v>
      </c>
      <c r="P438">
        <v>15058477.078237489</v>
      </c>
      <c r="Q438">
        <v>15953827.218145199</v>
      </c>
      <c r="R438">
        <v>15567202.769968402</v>
      </c>
      <c r="S438">
        <v>19039514.011398848</v>
      </c>
      <c r="T438">
        <v>17567830.683984</v>
      </c>
      <c r="U438">
        <v>16174050.880497795</v>
      </c>
      <c r="V438">
        <v>19220674.100135725</v>
      </c>
      <c r="W438">
        <v>23135863.991633706</v>
      </c>
      <c r="X438">
        <v>3135863.9916337077</v>
      </c>
    </row>
    <row r="439" spans="2:24" x14ac:dyDescent="0.4">
      <c r="B439" s="13">
        <v>436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27421486.341536857</v>
      </c>
      <c r="O439">
        <v>-57354737.32803981</v>
      </c>
      <c r="P439">
        <v>-65637327.644880757</v>
      </c>
      <c r="Q439">
        <v>-19609891.468614805</v>
      </c>
      <c r="R439">
        <v>-17297354.87415307</v>
      </c>
      <c r="S439">
        <v>-13687844.155449664</v>
      </c>
      <c r="T439">
        <v>-14656236.19277901</v>
      </c>
      <c r="U439">
        <v>-13381841.099811828</v>
      </c>
      <c r="V439">
        <v>-9524785.8260274958</v>
      </c>
      <c r="W439">
        <v>-11158839.721544964</v>
      </c>
      <c r="X439">
        <v>-31158839.721544966</v>
      </c>
    </row>
    <row r="440" spans="2:24" x14ac:dyDescent="0.4">
      <c r="B440" s="13">
        <v>437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24256052.24585722</v>
      </c>
      <c r="O440">
        <v>32644841.526055183</v>
      </c>
      <c r="P440">
        <v>30892869.453637499</v>
      </c>
      <c r="Q440">
        <v>30402230.372205649</v>
      </c>
      <c r="R440">
        <v>33838100.6917542</v>
      </c>
      <c r="S440">
        <v>32239081.886075135</v>
      </c>
      <c r="T440">
        <v>30252819.277943593</v>
      </c>
      <c r="U440">
        <v>33509440.982402887</v>
      </c>
      <c r="V440">
        <v>34508608.279181033</v>
      </c>
      <c r="W440">
        <v>35714702.993690506</v>
      </c>
      <c r="X440">
        <v>15714702.993690496</v>
      </c>
    </row>
    <row r="441" spans="2:24" x14ac:dyDescent="0.4">
      <c r="B441" s="13">
        <v>438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26431846.003852252</v>
      </c>
      <c r="O441">
        <v>30432869.69164034</v>
      </c>
      <c r="P441">
        <v>36853356.563296899</v>
      </c>
      <c r="Q441">
        <v>37074371.112894215</v>
      </c>
      <c r="R441">
        <v>37142743.295106195</v>
      </c>
      <c r="S441">
        <v>38841428.016307749</v>
      </c>
      <c r="T441">
        <v>36737641.676049218</v>
      </c>
      <c r="U441">
        <v>39775507.653996013</v>
      </c>
      <c r="V441">
        <v>37954798.816934071</v>
      </c>
      <c r="W441">
        <v>22280874.95516729</v>
      </c>
      <c r="X441">
        <v>2280874.9551672968</v>
      </c>
    </row>
    <row r="442" spans="2:24" x14ac:dyDescent="0.4">
      <c r="B442" s="13">
        <v>439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24546094.431552388</v>
      </c>
      <c r="O442">
        <v>-1757026.8146257875</v>
      </c>
      <c r="P442">
        <v>1070104.9720580825</v>
      </c>
      <c r="Q442">
        <v>9520808.6386075672</v>
      </c>
      <c r="R442">
        <v>12323302.903091472</v>
      </c>
      <c r="S442">
        <v>-33190812.117498089</v>
      </c>
      <c r="T442">
        <v>-31648164.849432305</v>
      </c>
      <c r="U442">
        <v>-2127901.3907926911</v>
      </c>
      <c r="V442">
        <v>-1281650.6844726168</v>
      </c>
      <c r="W442">
        <v>926604.5384576153</v>
      </c>
      <c r="X442">
        <v>-19073395.461542398</v>
      </c>
    </row>
    <row r="443" spans="2:24" x14ac:dyDescent="0.4">
      <c r="B443" s="13">
        <v>440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27107199.659792006</v>
      </c>
      <c r="O443">
        <v>29172531.253691774</v>
      </c>
      <c r="P443">
        <v>28165790.648656633</v>
      </c>
      <c r="Q443">
        <v>34081735.010782652</v>
      </c>
      <c r="R443">
        <v>31927020.790740445</v>
      </c>
      <c r="S443">
        <v>36876921.240628563</v>
      </c>
      <c r="T443">
        <v>30224028.545814279</v>
      </c>
      <c r="U443">
        <v>30713758.757156864</v>
      </c>
      <c r="V443">
        <v>31655970.243686248</v>
      </c>
      <c r="W443">
        <v>39159059.268040247</v>
      </c>
      <c r="X443">
        <v>19159059.268040244</v>
      </c>
    </row>
    <row r="444" spans="2:24" x14ac:dyDescent="0.4">
      <c r="B444" s="13">
        <v>441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22019570.916420765</v>
      </c>
      <c r="O444">
        <v>31368651.529636122</v>
      </c>
      <c r="P444">
        <v>30569976.133912843</v>
      </c>
      <c r="Q444">
        <v>33409382.419572573</v>
      </c>
      <c r="R444">
        <v>40048142.971730009</v>
      </c>
      <c r="S444">
        <v>40075466.092123859</v>
      </c>
      <c r="T444">
        <v>46311227.27662617</v>
      </c>
      <c r="U444">
        <v>37836405.516142689</v>
      </c>
      <c r="V444">
        <v>40785862.869884528</v>
      </c>
      <c r="W444">
        <v>41619408.832737759</v>
      </c>
      <c r="X444">
        <v>21619408.832737751</v>
      </c>
    </row>
    <row r="445" spans="2:24" x14ac:dyDescent="0.4">
      <c r="B445" s="13">
        <v>442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27204668.298931058</v>
      </c>
      <c r="O445">
        <v>19290469.607248332</v>
      </c>
      <c r="P445">
        <v>17259045.370194491</v>
      </c>
      <c r="Q445">
        <v>24184321.696486734</v>
      </c>
      <c r="R445">
        <v>31405000.166551553</v>
      </c>
      <c r="S445">
        <v>35606083.439773411</v>
      </c>
      <c r="T445">
        <v>43208647.947157852</v>
      </c>
      <c r="U445">
        <v>48143998.431442559</v>
      </c>
      <c r="V445">
        <v>50214032.367862061</v>
      </c>
      <c r="W445">
        <v>52151268.900375195</v>
      </c>
      <c r="X445">
        <v>32151268.900375195</v>
      </c>
    </row>
    <row r="446" spans="2:24" x14ac:dyDescent="0.4">
      <c r="B446" s="13">
        <v>443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20110856.701593045</v>
      </c>
      <c r="O446">
        <v>24743626.138624601</v>
      </c>
      <c r="P446">
        <v>27822607.930618022</v>
      </c>
      <c r="Q446">
        <v>29143098.836959366</v>
      </c>
      <c r="R446">
        <v>31866455.558015164</v>
      </c>
      <c r="S446">
        <v>32497145.106246956</v>
      </c>
      <c r="T446">
        <v>15690049.391780585</v>
      </c>
      <c r="U446">
        <v>16247283.941932159</v>
      </c>
      <c r="V446">
        <v>28295353.375434548</v>
      </c>
      <c r="W446">
        <v>26037489.524608079</v>
      </c>
      <c r="X446">
        <v>6037489.5246080812</v>
      </c>
    </row>
    <row r="447" spans="2:24" x14ac:dyDescent="0.4">
      <c r="B447" s="13">
        <v>444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21203943.682667952</v>
      </c>
      <c r="O447">
        <v>20118057.804786827</v>
      </c>
      <c r="P447">
        <v>13691515.39859144</v>
      </c>
      <c r="Q447">
        <v>11456148.372725053</v>
      </c>
      <c r="R447">
        <v>18157325.636991575</v>
      </c>
      <c r="S447">
        <v>18229608.904020552</v>
      </c>
      <c r="T447">
        <v>18026938.456295453</v>
      </c>
      <c r="U447">
        <v>16379705.176046723</v>
      </c>
      <c r="V447">
        <v>23431926.1368654</v>
      </c>
      <c r="W447">
        <v>9682345.077604847</v>
      </c>
      <c r="X447">
        <v>-10317654.922395157</v>
      </c>
    </row>
    <row r="448" spans="2:24" x14ac:dyDescent="0.4">
      <c r="B448" s="13">
        <v>445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21292743.382460117</v>
      </c>
      <c r="O448">
        <v>26206646.446059391</v>
      </c>
      <c r="P448">
        <v>25671895.420109648</v>
      </c>
      <c r="Q448">
        <v>13129287.999529174</v>
      </c>
      <c r="R448">
        <v>12475613.711404989</v>
      </c>
      <c r="S448">
        <v>22672209.256151956</v>
      </c>
      <c r="T448">
        <v>25768579.091884244</v>
      </c>
      <c r="U448">
        <v>23129313.488397557</v>
      </c>
      <c r="V448">
        <v>24753020.955022275</v>
      </c>
      <c r="W448">
        <v>26639317.624059249</v>
      </c>
      <c r="X448">
        <v>6639317.6240592496</v>
      </c>
    </row>
    <row r="449" spans="2:24" x14ac:dyDescent="0.4">
      <c r="B449" s="13">
        <v>446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21712160.594320349</v>
      </c>
      <c r="O449">
        <v>19475641.297160476</v>
      </c>
      <c r="P449">
        <v>18727324.954327308</v>
      </c>
      <c r="Q449">
        <v>18581085.1284886</v>
      </c>
      <c r="R449">
        <v>19997940.54155606</v>
      </c>
      <c r="S449">
        <v>27233603.226479262</v>
      </c>
      <c r="T449">
        <v>28117804.108719327</v>
      </c>
      <c r="U449">
        <v>26535719.789204057</v>
      </c>
      <c r="V449">
        <v>24044264.997227628</v>
      </c>
      <c r="W449">
        <v>23388639.376827095</v>
      </c>
      <c r="X449">
        <v>3388639.376827098</v>
      </c>
    </row>
    <row r="450" spans="2:24" x14ac:dyDescent="0.4">
      <c r="B450" s="13">
        <v>447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20845841.903362058</v>
      </c>
      <c r="O450">
        <v>24443889.861431897</v>
      </c>
      <c r="P450">
        <v>29826880.672875829</v>
      </c>
      <c r="Q450">
        <v>32946216.777257331</v>
      </c>
      <c r="R450">
        <v>35039165.353414081</v>
      </c>
      <c r="S450">
        <v>34691291.136302523</v>
      </c>
      <c r="T450">
        <v>42772001.442990348</v>
      </c>
      <c r="U450">
        <v>45090100.148796342</v>
      </c>
      <c r="V450">
        <v>47493490.401198171</v>
      </c>
      <c r="W450">
        <v>48894789.645899408</v>
      </c>
      <c r="X450">
        <v>28894789.645899411</v>
      </c>
    </row>
    <row r="451" spans="2:24" x14ac:dyDescent="0.4">
      <c r="B451" s="13">
        <v>448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1444128.980555207</v>
      </c>
      <c r="O451">
        <v>-9306257.3563654181</v>
      </c>
      <c r="P451">
        <v>-336747.03569666733</v>
      </c>
      <c r="Q451">
        <v>4713740.62966647</v>
      </c>
      <c r="R451">
        <v>5557100.8011334585</v>
      </c>
      <c r="S451">
        <v>8196958.8676667921</v>
      </c>
      <c r="T451">
        <v>11629761.692268768</v>
      </c>
      <c r="U451">
        <v>9321306.4933035504</v>
      </c>
      <c r="V451">
        <v>-6055570.4274816457</v>
      </c>
      <c r="W451">
        <v>1639095.8300545774</v>
      </c>
      <c r="X451">
        <v>-18360904.169945419</v>
      </c>
    </row>
    <row r="452" spans="2:24" x14ac:dyDescent="0.4">
      <c r="B452" s="13">
        <v>449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22318577.854605645</v>
      </c>
      <c r="O452">
        <v>20001229.401981782</v>
      </c>
      <c r="P452">
        <v>20603547.74188862</v>
      </c>
      <c r="Q452">
        <v>16591651.527890556</v>
      </c>
      <c r="R452">
        <v>20364374.496062137</v>
      </c>
      <c r="S452">
        <v>24318189.623505212</v>
      </c>
      <c r="T452">
        <v>27866150.012067594</v>
      </c>
      <c r="U452">
        <v>31534933.293836813</v>
      </c>
      <c r="V452">
        <v>39201223.821173392</v>
      </c>
      <c r="W452">
        <v>41736288.898238532</v>
      </c>
      <c r="X452">
        <v>21736288.898238532</v>
      </c>
    </row>
    <row r="453" spans="2:24" x14ac:dyDescent="0.4">
      <c r="B453" s="13">
        <v>450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21051281.869728941</v>
      </c>
      <c r="O453">
        <v>19755446.052156601</v>
      </c>
      <c r="P453">
        <v>27996462.041709926</v>
      </c>
      <c r="Q453">
        <v>29220954.678426653</v>
      </c>
      <c r="R453">
        <v>27049280.050365146</v>
      </c>
      <c r="S453">
        <v>30728582.573073708</v>
      </c>
      <c r="T453">
        <v>35114926.467876442</v>
      </c>
      <c r="U453">
        <v>35755299.228025876</v>
      </c>
      <c r="V453">
        <v>38367215.134388477</v>
      </c>
      <c r="W453">
        <v>38265662.082609087</v>
      </c>
      <c r="X453">
        <v>18265662.08260908</v>
      </c>
    </row>
    <row r="454" spans="2:24" x14ac:dyDescent="0.4">
      <c r="B454" s="13">
        <v>451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28555678.758283302</v>
      </c>
      <c r="O454">
        <v>32081715.753032025</v>
      </c>
      <c r="P454">
        <v>38187157.927163266</v>
      </c>
      <c r="Q454">
        <v>45311961.503607959</v>
      </c>
      <c r="R454">
        <v>46035031.566765741</v>
      </c>
      <c r="S454">
        <v>53215111.511155382</v>
      </c>
      <c r="T454">
        <v>52775435.988296695</v>
      </c>
      <c r="U454">
        <v>53494118.580429517</v>
      </c>
      <c r="V454">
        <v>51658195.288021438</v>
      </c>
      <c r="W454">
        <v>60238188.411799401</v>
      </c>
      <c r="X454">
        <v>40238188.411799408</v>
      </c>
    </row>
    <row r="455" spans="2:24" x14ac:dyDescent="0.4">
      <c r="B455" s="13">
        <v>452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22264779.988515217</v>
      </c>
      <c r="O455">
        <v>24355521.373731777</v>
      </c>
      <c r="P455">
        <v>22159847.064362675</v>
      </c>
      <c r="Q455">
        <v>31573381.834006123</v>
      </c>
      <c r="R455">
        <v>30463270.3301089</v>
      </c>
      <c r="S455">
        <v>28511557.672448765</v>
      </c>
      <c r="T455">
        <v>32799574.666388631</v>
      </c>
      <c r="U455">
        <v>38294284.665297084</v>
      </c>
      <c r="V455">
        <v>39541436.398453042</v>
      </c>
      <c r="W455">
        <v>45807222.194983386</v>
      </c>
      <c r="X455">
        <v>25807222.194983386</v>
      </c>
    </row>
    <row r="456" spans="2:24" x14ac:dyDescent="0.4">
      <c r="B456" s="13">
        <v>453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18522111.479528774</v>
      </c>
      <c r="O456">
        <v>19140289.752030056</v>
      </c>
      <c r="P456">
        <v>15506729.821390206</v>
      </c>
      <c r="Q456">
        <v>14267776.339209542</v>
      </c>
      <c r="R456">
        <v>10139636.270597974</v>
      </c>
      <c r="S456">
        <v>12706457.019252043</v>
      </c>
      <c r="T456">
        <v>19330779.817580018</v>
      </c>
      <c r="U456">
        <v>23859882.539246742</v>
      </c>
      <c r="V456">
        <v>15602635.095045656</v>
      </c>
      <c r="W456">
        <v>17148944.767006405</v>
      </c>
      <c r="X456">
        <v>-2851055.2329935925</v>
      </c>
    </row>
    <row r="457" spans="2:24" x14ac:dyDescent="0.4">
      <c r="B457" s="13">
        <v>454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22201719.039845273</v>
      </c>
      <c r="O457">
        <v>-18164937.633632261</v>
      </c>
      <c r="P457">
        <v>-19421555.063647728</v>
      </c>
      <c r="Q457">
        <v>4982975.086814357</v>
      </c>
      <c r="R457">
        <v>3337265.1810251335</v>
      </c>
      <c r="S457">
        <v>9382628.5279691145</v>
      </c>
      <c r="T457">
        <v>9878460.4737952854</v>
      </c>
      <c r="U457">
        <v>777130.04808795219</v>
      </c>
      <c r="V457">
        <v>4849711.3082154468</v>
      </c>
      <c r="W457">
        <v>9274632.1612435114</v>
      </c>
      <c r="X457">
        <v>-10725367.838756489</v>
      </c>
    </row>
    <row r="458" spans="2:24" x14ac:dyDescent="0.4">
      <c r="B458" s="13">
        <v>455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22675712.237206396</v>
      </c>
      <c r="O458">
        <v>21584988.458219234</v>
      </c>
      <c r="P458">
        <v>25341122.676639311</v>
      </c>
      <c r="Q458">
        <v>28366429.903606042</v>
      </c>
      <c r="R458">
        <v>28155930.924750187</v>
      </c>
      <c r="S458">
        <v>27956410.612168681</v>
      </c>
      <c r="T458">
        <v>27865315.99241757</v>
      </c>
      <c r="U458">
        <v>28952381.850687012</v>
      </c>
      <c r="V458">
        <v>28756029.820309088</v>
      </c>
      <c r="W458">
        <v>33437792.956176367</v>
      </c>
      <c r="X458">
        <v>13437792.956176363</v>
      </c>
    </row>
    <row r="459" spans="2:24" x14ac:dyDescent="0.4">
      <c r="B459" s="13">
        <v>456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18137166.907483131</v>
      </c>
      <c r="O459">
        <v>17070605.208101854</v>
      </c>
      <c r="P459">
        <v>16205606.182324173</v>
      </c>
      <c r="Q459">
        <v>21131499.335795403</v>
      </c>
      <c r="R459">
        <v>24020654.170743786</v>
      </c>
      <c r="S459">
        <v>31937936.915746808</v>
      </c>
      <c r="T459">
        <v>4682427.6702572769</v>
      </c>
      <c r="U459">
        <v>9940183.0892357007</v>
      </c>
      <c r="V459">
        <v>23991021.465146098</v>
      </c>
      <c r="W459">
        <v>25782141.907717433</v>
      </c>
      <c r="X459">
        <v>5782141.9077174291</v>
      </c>
    </row>
    <row r="460" spans="2:24" x14ac:dyDescent="0.4">
      <c r="B460" s="13">
        <v>457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21905697.508165315</v>
      </c>
      <c r="O460">
        <v>24888941.363364805</v>
      </c>
      <c r="P460">
        <v>4771895.7938347133</v>
      </c>
      <c r="Q460">
        <v>1357592.3390059555</v>
      </c>
      <c r="R460">
        <v>11696995.260175915</v>
      </c>
      <c r="S460">
        <v>12866869.454937549</v>
      </c>
      <c r="T460">
        <v>10758967.808888845</v>
      </c>
      <c r="U460">
        <v>8461431.6478201859</v>
      </c>
      <c r="V460">
        <v>16092128.968886066</v>
      </c>
      <c r="W460">
        <v>19117742.298721571</v>
      </c>
      <c r="X460">
        <v>-882257.70127842668</v>
      </c>
    </row>
    <row r="461" spans="2:24" x14ac:dyDescent="0.4">
      <c r="B461" s="13">
        <v>458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19362375.475675397</v>
      </c>
      <c r="O461">
        <v>21233322.421219204</v>
      </c>
      <c r="P461">
        <v>28895133.129101828</v>
      </c>
      <c r="Q461">
        <v>29285598.04023407</v>
      </c>
      <c r="R461">
        <v>33510123.940429308</v>
      </c>
      <c r="S461">
        <v>34252690.855031528</v>
      </c>
      <c r="T461">
        <v>33769686.813899122</v>
      </c>
      <c r="U461">
        <v>39863602.355300605</v>
      </c>
      <c r="V461">
        <v>45172246.268411025</v>
      </c>
      <c r="W461">
        <v>46714094.125482716</v>
      </c>
      <c r="X461">
        <v>26714094.125482716</v>
      </c>
    </row>
    <row r="462" spans="2:24" x14ac:dyDescent="0.4">
      <c r="B462" s="13">
        <v>459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22514241.272098869</v>
      </c>
      <c r="O462">
        <v>20660057.76008559</v>
      </c>
      <c r="P462">
        <v>20910271.245269824</v>
      </c>
      <c r="Q462">
        <v>27753554.286789171</v>
      </c>
      <c r="R462">
        <v>31104391.748321906</v>
      </c>
      <c r="S462">
        <v>37777733.2615273</v>
      </c>
      <c r="T462">
        <v>36525367.595159434</v>
      </c>
      <c r="U462">
        <v>44055123.166475363</v>
      </c>
      <c r="V462">
        <v>51759292.990415849</v>
      </c>
      <c r="W462">
        <v>54757341.371243812</v>
      </c>
      <c r="X462">
        <v>34757341.371243812</v>
      </c>
    </row>
    <row r="463" spans="2:24" x14ac:dyDescent="0.4">
      <c r="B463" s="13">
        <v>460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25344343.151849553</v>
      </c>
      <c r="O463">
        <v>30881881.86919333</v>
      </c>
      <c r="P463">
        <v>33450869.069909751</v>
      </c>
      <c r="Q463">
        <v>40010690.837388165</v>
      </c>
      <c r="R463">
        <v>44554170.798899882</v>
      </c>
      <c r="S463">
        <v>41411935.241066754</v>
      </c>
      <c r="T463">
        <v>42274738.208878033</v>
      </c>
      <c r="U463">
        <v>49564916.113161467</v>
      </c>
      <c r="V463">
        <v>48159306.571993142</v>
      </c>
      <c r="W463">
        <v>35296197.461158976</v>
      </c>
      <c r="X463">
        <v>15296197.461158972</v>
      </c>
    </row>
    <row r="464" spans="2:24" x14ac:dyDescent="0.4">
      <c r="B464" s="13">
        <v>461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19451026.009805519</v>
      </c>
      <c r="O464">
        <v>-14666158.521697927</v>
      </c>
      <c r="P464">
        <v>-12279381.529480018</v>
      </c>
      <c r="Q464">
        <v>4221165.8752647499</v>
      </c>
      <c r="R464">
        <v>5686600.707076136</v>
      </c>
      <c r="S464">
        <v>10501303.480522353</v>
      </c>
      <c r="T464">
        <v>-10581065.722782321</v>
      </c>
      <c r="U464">
        <v>-6796846.49232083</v>
      </c>
      <c r="V464">
        <v>4610265.0322965402</v>
      </c>
      <c r="W464">
        <v>8413254.7110270467</v>
      </c>
      <c r="X464">
        <v>-11586745.288972948</v>
      </c>
    </row>
    <row r="465" spans="2:24" x14ac:dyDescent="0.4">
      <c r="B465" s="13">
        <v>462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21386386.742443591</v>
      </c>
      <c r="O465">
        <v>26042307.399764366</v>
      </c>
      <c r="P465">
        <v>27386379.016183145</v>
      </c>
      <c r="Q465">
        <v>25534655.791990355</v>
      </c>
      <c r="R465">
        <v>29937589.844900716</v>
      </c>
      <c r="S465">
        <v>32274286.386181489</v>
      </c>
      <c r="T465">
        <v>33053578.766202014</v>
      </c>
      <c r="U465">
        <v>35626635.010699444</v>
      </c>
      <c r="V465">
        <v>35350851.51289586</v>
      </c>
      <c r="W465">
        <v>38911489.984561488</v>
      </c>
      <c r="X465">
        <v>18911489.984561499</v>
      </c>
    </row>
    <row r="466" spans="2:24" x14ac:dyDescent="0.4">
      <c r="B466" s="13">
        <v>463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23616488.792080116</v>
      </c>
      <c r="O466">
        <v>29228617.036239438</v>
      </c>
      <c r="P466">
        <v>34587220.255236998</v>
      </c>
      <c r="Q466">
        <v>36956922.355380654</v>
      </c>
      <c r="R466">
        <v>40431970.911575988</v>
      </c>
      <c r="S466">
        <v>45596472.805732287</v>
      </c>
      <c r="T466">
        <v>52732909.376772292</v>
      </c>
      <c r="U466">
        <v>56388130.234221123</v>
      </c>
      <c r="V466">
        <v>55725728.786473371</v>
      </c>
      <c r="W466">
        <v>54384444.774988301</v>
      </c>
      <c r="X466">
        <v>34384444.774988309</v>
      </c>
    </row>
    <row r="467" spans="2:24" x14ac:dyDescent="0.4">
      <c r="B467" s="13">
        <v>464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26522069.30384241</v>
      </c>
      <c r="O467">
        <v>30450456.608424392</v>
      </c>
      <c r="P467">
        <v>37212246.229985356</v>
      </c>
      <c r="Q467">
        <v>40250057.495002426</v>
      </c>
      <c r="R467">
        <v>41874735.974787906</v>
      </c>
      <c r="S467">
        <v>36796358.516294673</v>
      </c>
      <c r="T467">
        <v>39957613.847933151</v>
      </c>
      <c r="U467">
        <v>28628993.207628921</v>
      </c>
      <c r="V467">
        <v>33602683.505738668</v>
      </c>
      <c r="W467">
        <v>39084678.304961562</v>
      </c>
      <c r="X467">
        <v>19084678.304961577</v>
      </c>
    </row>
    <row r="468" spans="2:24" x14ac:dyDescent="0.4">
      <c r="B468" s="13">
        <v>465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20006296.161673941</v>
      </c>
      <c r="O468">
        <v>21529765.111028373</v>
      </c>
      <c r="P468">
        <v>26806859.459052391</v>
      </c>
      <c r="Q468">
        <v>28098419.547114018</v>
      </c>
      <c r="R468">
        <v>22802824.779574398</v>
      </c>
      <c r="S468">
        <v>26171287.198619518</v>
      </c>
      <c r="T468">
        <v>28591068.480052449</v>
      </c>
      <c r="U468">
        <v>37688207.002718434</v>
      </c>
      <c r="V468">
        <v>34334656.298967086</v>
      </c>
      <c r="W468">
        <v>32116951.533839654</v>
      </c>
      <c r="X468">
        <v>12116951.53383965</v>
      </c>
    </row>
    <row r="469" spans="2:24" x14ac:dyDescent="0.4">
      <c r="B469" s="13">
        <v>466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23562537.083997354</v>
      </c>
      <c r="O469">
        <v>28709355.523466468</v>
      </c>
      <c r="P469">
        <v>26141638.349942304</v>
      </c>
      <c r="Q469">
        <v>31724305.684894808</v>
      </c>
      <c r="R469">
        <v>36296180.909307845</v>
      </c>
      <c r="S469">
        <v>33436276.120210305</v>
      </c>
      <c r="T469">
        <v>32690232.781324666</v>
      </c>
      <c r="U469">
        <v>33715605.589936793</v>
      </c>
      <c r="V469">
        <v>39608081.293893605</v>
      </c>
      <c r="W469">
        <v>38625906.812702775</v>
      </c>
      <c r="X469">
        <v>18625906.812702771</v>
      </c>
    </row>
    <row r="470" spans="2:24" x14ac:dyDescent="0.4">
      <c r="B470" s="13">
        <v>467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21189631.385176387</v>
      </c>
      <c r="O470">
        <v>28646809.413606938</v>
      </c>
      <c r="P470">
        <v>36120570.162249088</v>
      </c>
      <c r="Q470">
        <v>37649818.535204291</v>
      </c>
      <c r="R470">
        <v>34217350.222011797</v>
      </c>
      <c r="S470">
        <v>40765790.797108263</v>
      </c>
      <c r="T470">
        <v>45708358.228921995</v>
      </c>
      <c r="U470">
        <v>48355961.652211159</v>
      </c>
      <c r="V470">
        <v>50718979.496145383</v>
      </c>
      <c r="W470">
        <v>51403251.059959799</v>
      </c>
      <c r="X470">
        <v>31403251.059959807</v>
      </c>
    </row>
    <row r="471" spans="2:24" x14ac:dyDescent="0.4">
      <c r="B471" s="13">
        <v>468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25940981.840824112</v>
      </c>
      <c r="O471">
        <v>24255104.920075167</v>
      </c>
      <c r="P471">
        <v>28761924.57541173</v>
      </c>
      <c r="Q471">
        <v>29449253.344217412</v>
      </c>
      <c r="R471">
        <v>27012511.973373178</v>
      </c>
      <c r="S471">
        <v>29149044.942348581</v>
      </c>
      <c r="T471">
        <v>32769204.811296351</v>
      </c>
      <c r="U471">
        <v>34875098.13984248</v>
      </c>
      <c r="V471">
        <v>37216802.414532207</v>
      </c>
      <c r="W471">
        <v>38153626.461794794</v>
      </c>
      <c r="X471">
        <v>18153626.461794794</v>
      </c>
    </row>
    <row r="472" spans="2:24" x14ac:dyDescent="0.4">
      <c r="B472" s="13">
        <v>469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18200466.556862529</v>
      </c>
      <c r="O472">
        <v>21646484.876624633</v>
      </c>
      <c r="P472">
        <v>-6966062.1406082995</v>
      </c>
      <c r="Q472">
        <v>-8920176.1880860776</v>
      </c>
      <c r="R472">
        <v>4863377.5581728863</v>
      </c>
      <c r="S472">
        <v>-2753078.1543113585</v>
      </c>
      <c r="T472">
        <v>36045.725592559669</v>
      </c>
      <c r="U472">
        <v>2889944.6328110644</v>
      </c>
      <c r="V472">
        <v>6520630.1096401755</v>
      </c>
      <c r="W472">
        <v>3605519.3719845754</v>
      </c>
      <c r="X472">
        <v>-16394480.628015423</v>
      </c>
    </row>
    <row r="473" spans="2:24" x14ac:dyDescent="0.4">
      <c r="B473" s="13">
        <v>470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23079080.273640927</v>
      </c>
      <c r="O473">
        <v>19002693.437865648</v>
      </c>
      <c r="P473">
        <v>18762471.456276454</v>
      </c>
      <c r="Q473">
        <v>22949945.389196865</v>
      </c>
      <c r="R473">
        <v>21065960.889472738</v>
      </c>
      <c r="S473">
        <v>29275079.6839059</v>
      </c>
      <c r="T473">
        <v>27785189.493640598</v>
      </c>
      <c r="U473">
        <v>34675554.550604194</v>
      </c>
      <c r="V473">
        <v>41640604.819467068</v>
      </c>
      <c r="W473">
        <v>43770687.560954817</v>
      </c>
      <c r="X473">
        <v>23770687.560954809</v>
      </c>
    </row>
    <row r="474" spans="2:24" x14ac:dyDescent="0.4">
      <c r="B474" s="13">
        <v>471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21308973.063350447</v>
      </c>
      <c r="O474">
        <v>24117804.233901426</v>
      </c>
      <c r="P474">
        <v>19490654.980046134</v>
      </c>
      <c r="Q474">
        <v>23138497.840588447</v>
      </c>
      <c r="R474">
        <v>27821002.980637334</v>
      </c>
      <c r="S474">
        <v>-8821627.474405298</v>
      </c>
      <c r="T474">
        <v>-9894481.365769105</v>
      </c>
      <c r="U474">
        <v>16540390.592357207</v>
      </c>
      <c r="V474">
        <v>18729118.942913704</v>
      </c>
      <c r="W474">
        <v>26908088.061290938</v>
      </c>
      <c r="X474">
        <v>6908088.0612909393</v>
      </c>
    </row>
    <row r="475" spans="2:24" x14ac:dyDescent="0.4">
      <c r="B475" s="13">
        <v>472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25911467.887583077</v>
      </c>
      <c r="O475">
        <v>27656153.028008565</v>
      </c>
      <c r="P475">
        <v>32663850.883521851</v>
      </c>
      <c r="Q475">
        <v>38529020.554511957</v>
      </c>
      <c r="R475">
        <v>36602654.896186888</v>
      </c>
      <c r="S475">
        <v>38338372.58445704</v>
      </c>
      <c r="T475">
        <v>39329683.025757506</v>
      </c>
      <c r="U475">
        <v>37755269.533519201</v>
      </c>
      <c r="V475">
        <v>35836299.664543837</v>
      </c>
      <c r="W475">
        <v>35947684.838593595</v>
      </c>
      <c r="X475">
        <v>15947684.838593591</v>
      </c>
    </row>
    <row r="476" spans="2:24" x14ac:dyDescent="0.4">
      <c r="B476" s="13">
        <v>473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21753464.869596947</v>
      </c>
      <c r="O476">
        <v>24942841.302568186</v>
      </c>
      <c r="P476">
        <v>26246513.67832467</v>
      </c>
      <c r="Q476">
        <v>18985826.198488496</v>
      </c>
      <c r="R476">
        <v>10124149.324781442</v>
      </c>
      <c r="S476">
        <v>11222344.528316868</v>
      </c>
      <c r="T476">
        <v>24960774.609989084</v>
      </c>
      <c r="U476">
        <v>23050256.382721651</v>
      </c>
      <c r="V476">
        <v>25464748.018131468</v>
      </c>
      <c r="W476">
        <v>27848397.656501774</v>
      </c>
      <c r="X476">
        <v>7848397.6565017719</v>
      </c>
    </row>
    <row r="477" spans="2:24" x14ac:dyDescent="0.4">
      <c r="B477" s="13">
        <v>474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19884403.068358783</v>
      </c>
      <c r="O477">
        <v>21686763.930365168</v>
      </c>
      <c r="P477">
        <v>4828732.2892585434</v>
      </c>
      <c r="Q477">
        <v>-19711082.397358079</v>
      </c>
      <c r="R477">
        <v>-12553197.361566717</v>
      </c>
      <c r="S477">
        <v>2527377.8142871289</v>
      </c>
      <c r="T477">
        <v>1280667.076614809</v>
      </c>
      <c r="U477">
        <v>1676802.4519231296</v>
      </c>
      <c r="V477">
        <v>899657.72370606824</v>
      </c>
      <c r="W477">
        <v>1994196.4220601614</v>
      </c>
      <c r="X477">
        <v>-18005803.577939842</v>
      </c>
    </row>
    <row r="478" spans="2:24" x14ac:dyDescent="0.4">
      <c r="B478" s="13">
        <v>475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17632437.113205414</v>
      </c>
      <c r="O478">
        <v>18434283.023121182</v>
      </c>
      <c r="P478">
        <v>17957554.975459121</v>
      </c>
      <c r="Q478">
        <v>20827594.52738905</v>
      </c>
      <c r="R478">
        <v>22761452.121159051</v>
      </c>
      <c r="S478">
        <v>30148067.845625889</v>
      </c>
      <c r="T478">
        <v>28429318.411257569</v>
      </c>
      <c r="U478">
        <v>33007032.786318094</v>
      </c>
      <c r="V478">
        <v>40329383.767486289</v>
      </c>
      <c r="W478">
        <v>44222613.569491059</v>
      </c>
      <c r="X478">
        <v>24222613.569491047</v>
      </c>
    </row>
    <row r="479" spans="2:24" x14ac:dyDescent="0.4">
      <c r="B479" s="13">
        <v>476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20405693.412707265</v>
      </c>
      <c r="O479">
        <v>17942607.692277536</v>
      </c>
      <c r="P479">
        <v>20738035.715804443</v>
      </c>
      <c r="Q479">
        <v>22966132.9744059</v>
      </c>
      <c r="R479">
        <v>8685839.5025802925</v>
      </c>
      <c r="S479">
        <v>17009016.338974476</v>
      </c>
      <c r="T479">
        <v>26785553.569709294</v>
      </c>
      <c r="U479">
        <v>33069411.12255761</v>
      </c>
      <c r="V479">
        <v>35320248.40944656</v>
      </c>
      <c r="W479">
        <v>35786961.130215548</v>
      </c>
      <c r="X479">
        <v>15786961.130215546</v>
      </c>
    </row>
    <row r="480" spans="2:24" x14ac:dyDescent="0.4">
      <c r="B480" s="13">
        <v>477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21223480.522713639</v>
      </c>
      <c r="O480">
        <v>22195541.389480203</v>
      </c>
      <c r="P480">
        <v>22883880.982326549</v>
      </c>
      <c r="Q480">
        <v>25245291.070995729</v>
      </c>
      <c r="R480">
        <v>23209262.720044982</v>
      </c>
      <c r="S480">
        <v>23148396.823931649</v>
      </c>
      <c r="T480">
        <v>28371761.889440086</v>
      </c>
      <c r="U480">
        <v>30841791.654465843</v>
      </c>
      <c r="V480">
        <v>30257783.248178974</v>
      </c>
      <c r="W480">
        <v>34478673.500025347</v>
      </c>
      <c r="X480">
        <v>14478673.500025351</v>
      </c>
    </row>
    <row r="481" spans="2:24" x14ac:dyDescent="0.4">
      <c r="B481" s="13">
        <v>478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24409381.441774864</v>
      </c>
      <c r="O481">
        <v>24654480.539720524</v>
      </c>
      <c r="P481">
        <v>23563424.486120965</v>
      </c>
      <c r="Q481">
        <v>22647480.560560592</v>
      </c>
      <c r="R481">
        <v>22776098.140240733</v>
      </c>
      <c r="S481">
        <v>23911079.160501722</v>
      </c>
      <c r="T481">
        <v>31020818.694484163</v>
      </c>
      <c r="U481">
        <v>29802831.783912327</v>
      </c>
      <c r="V481">
        <v>20071521.866248496</v>
      </c>
      <c r="W481">
        <v>254834.94716143049</v>
      </c>
      <c r="X481">
        <v>-19745165.052838571</v>
      </c>
    </row>
    <row r="482" spans="2:24" x14ac:dyDescent="0.4">
      <c r="B482" s="13">
        <v>479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21228559.730344865</v>
      </c>
      <c r="O482">
        <v>23201134.069043439</v>
      </c>
      <c r="P482">
        <v>7493531.4090342782</v>
      </c>
      <c r="Q482">
        <v>8190384.6614501234</v>
      </c>
      <c r="R482">
        <v>14279079.659917291</v>
      </c>
      <c r="S482">
        <v>15149155.099473415</v>
      </c>
      <c r="T482">
        <v>16888238.791102856</v>
      </c>
      <c r="U482">
        <v>18654137.11621562</v>
      </c>
      <c r="V482">
        <v>19434003.73041492</v>
      </c>
      <c r="W482">
        <v>17268107.745236829</v>
      </c>
      <c r="X482">
        <v>-2731892.2547631729</v>
      </c>
    </row>
    <row r="483" spans="2:24" x14ac:dyDescent="0.4">
      <c r="B483" s="13">
        <v>480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19731064.372296482</v>
      </c>
      <c r="O483">
        <v>19788855.548406873</v>
      </c>
      <c r="P483">
        <v>21959322.935287006</v>
      </c>
      <c r="Q483">
        <v>23514256.435867991</v>
      </c>
      <c r="R483">
        <v>27258810.974313289</v>
      </c>
      <c r="S483">
        <v>25004442.777347121</v>
      </c>
      <c r="T483">
        <v>28958490.238326985</v>
      </c>
      <c r="U483">
        <v>23835130.485907421</v>
      </c>
      <c r="V483">
        <v>28021543.546905957</v>
      </c>
      <c r="W483">
        <v>14925898.603696253</v>
      </c>
      <c r="X483">
        <v>-5074101.3963037459</v>
      </c>
    </row>
    <row r="484" spans="2:24" x14ac:dyDescent="0.4">
      <c r="B484" s="13">
        <v>481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16694521.952176373</v>
      </c>
      <c r="O484">
        <v>12648946.529388417</v>
      </c>
      <c r="P484">
        <v>12914148.794466125</v>
      </c>
      <c r="Q484">
        <v>18978227.736336432</v>
      </c>
      <c r="R484">
        <v>24367979.505182378</v>
      </c>
      <c r="S484">
        <v>30529988.597966865</v>
      </c>
      <c r="T484">
        <v>31098546.996493831</v>
      </c>
      <c r="U484">
        <v>-15491209.477310061</v>
      </c>
      <c r="V484">
        <v>-13219041.429450152</v>
      </c>
      <c r="W484">
        <v>10604661.340130681</v>
      </c>
      <c r="X484">
        <v>-9395338.6598693207</v>
      </c>
    </row>
    <row r="485" spans="2:24" x14ac:dyDescent="0.4">
      <c r="B485" s="13">
        <v>482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24988971.402559124</v>
      </c>
      <c r="O485">
        <v>24951375.507345039</v>
      </c>
      <c r="P485">
        <v>20726551.012369931</v>
      </c>
      <c r="Q485">
        <v>-47425318.101580463</v>
      </c>
      <c r="R485">
        <v>-47114212.813920587</v>
      </c>
      <c r="S485">
        <v>-17061666.006781209</v>
      </c>
      <c r="T485">
        <v>-17940187.087284021</v>
      </c>
      <c r="U485">
        <v>-39151747.80096937</v>
      </c>
      <c r="V485">
        <v>-31176150.43165151</v>
      </c>
      <c r="W485">
        <v>-53338761.798288666</v>
      </c>
      <c r="X485">
        <v>-73338761.798288643</v>
      </c>
    </row>
    <row r="486" spans="2:24" x14ac:dyDescent="0.4">
      <c r="B486" s="13">
        <v>483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22652182.960323915</v>
      </c>
      <c r="O486">
        <v>26013987.120516095</v>
      </c>
      <c r="P486">
        <v>20908942.835995741</v>
      </c>
      <c r="Q486">
        <v>24667046.436762173</v>
      </c>
      <c r="R486">
        <v>33654192.096841894</v>
      </c>
      <c r="S486">
        <v>37832244.58366318</v>
      </c>
      <c r="T486">
        <v>39931409.831372559</v>
      </c>
      <c r="U486">
        <v>44814222.962681338</v>
      </c>
      <c r="V486">
        <v>48214039.787191771</v>
      </c>
      <c r="W486">
        <v>48101639.735043168</v>
      </c>
      <c r="X486">
        <v>28101639.735043183</v>
      </c>
    </row>
    <row r="487" spans="2:24" x14ac:dyDescent="0.4">
      <c r="B487" s="13">
        <v>484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20866479.640363663</v>
      </c>
      <c r="O487">
        <v>20657709.37627513</v>
      </c>
      <c r="P487">
        <v>19360296.79038858</v>
      </c>
      <c r="Q487">
        <v>24375233.782733444</v>
      </c>
      <c r="R487">
        <v>18953859.172889985</v>
      </c>
      <c r="S487">
        <v>18981118.87688946</v>
      </c>
      <c r="T487">
        <v>17162143.994810995</v>
      </c>
      <c r="U487">
        <v>12601013.786176741</v>
      </c>
      <c r="V487">
        <v>15854391.166878372</v>
      </c>
      <c r="W487">
        <v>18279207.362747733</v>
      </c>
      <c r="X487">
        <v>-1720792.6372522647</v>
      </c>
    </row>
    <row r="488" spans="2:24" x14ac:dyDescent="0.4">
      <c r="B488" s="13">
        <v>485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22439335.0830722</v>
      </c>
      <c r="O488">
        <v>25529117.98616254</v>
      </c>
      <c r="P488">
        <v>33407167.250257794</v>
      </c>
      <c r="Q488">
        <v>15864782.606858635</v>
      </c>
      <c r="R488">
        <v>18248990.763921</v>
      </c>
      <c r="S488">
        <v>33431868.895766102</v>
      </c>
      <c r="T488">
        <v>36336619.062834568</v>
      </c>
      <c r="U488">
        <v>39302630.011065096</v>
      </c>
      <c r="V488">
        <v>45042579.173696183</v>
      </c>
      <c r="W488">
        <v>41969434.431212977</v>
      </c>
      <c r="X488">
        <v>21969434.43121298</v>
      </c>
    </row>
    <row r="489" spans="2:24" x14ac:dyDescent="0.4">
      <c r="B489" s="13">
        <v>486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21364544.831583772</v>
      </c>
      <c r="O489">
        <v>27141231.602752261</v>
      </c>
      <c r="P489">
        <v>16169058.987757891</v>
      </c>
      <c r="Q489">
        <v>15460500.110345103</v>
      </c>
      <c r="R489">
        <v>25104252.912498266</v>
      </c>
      <c r="S489">
        <v>33567418.084651805</v>
      </c>
      <c r="T489">
        <v>40062783.8642563</v>
      </c>
      <c r="U489">
        <v>38954439.119474545</v>
      </c>
      <c r="V489">
        <v>43164157.001512557</v>
      </c>
      <c r="W489">
        <v>47366410.868891709</v>
      </c>
      <c r="X489">
        <v>27366410.868891712</v>
      </c>
    </row>
    <row r="490" spans="2:24" x14ac:dyDescent="0.4">
      <c r="B490" s="13">
        <v>487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17537661.529903013</v>
      </c>
      <c r="O490">
        <v>19591967.901714601</v>
      </c>
      <c r="P490">
        <v>22442511.033844955</v>
      </c>
      <c r="Q490">
        <v>9889182.7043931615</v>
      </c>
      <c r="R490">
        <v>12566003.994660411</v>
      </c>
      <c r="S490">
        <v>24622431.385736208</v>
      </c>
      <c r="T490">
        <v>27804778.648277611</v>
      </c>
      <c r="U490">
        <v>27459866.610781353</v>
      </c>
      <c r="V490">
        <v>27501602.916192684</v>
      </c>
      <c r="W490">
        <v>34433731.505436681</v>
      </c>
      <c r="X490">
        <v>14433731.505436683</v>
      </c>
    </row>
    <row r="491" spans="2:24" x14ac:dyDescent="0.4">
      <c r="B491" s="13">
        <v>488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21253914.033028368</v>
      </c>
      <c r="O491">
        <v>15382613.588536294</v>
      </c>
      <c r="P491">
        <v>16051668.56112713</v>
      </c>
      <c r="Q491">
        <v>19465842.674527749</v>
      </c>
      <c r="R491">
        <v>19124202.34120642</v>
      </c>
      <c r="S491">
        <v>19113267.051928774</v>
      </c>
      <c r="T491">
        <v>21101457.835404783</v>
      </c>
      <c r="U491">
        <v>23886055.952479806</v>
      </c>
      <c r="V491">
        <v>27679333.651020344</v>
      </c>
      <c r="W491">
        <v>30334561.821876302</v>
      </c>
      <c r="X491">
        <v>10334561.821876306</v>
      </c>
    </row>
    <row r="492" spans="2:24" x14ac:dyDescent="0.4">
      <c r="B492" s="13">
        <v>489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19880593.480939873</v>
      </c>
      <c r="O492">
        <v>22995458.254330277</v>
      </c>
      <c r="P492">
        <v>29788057.049474671</v>
      </c>
      <c r="Q492">
        <v>27200298.248626754</v>
      </c>
      <c r="R492">
        <v>19973033.699206736</v>
      </c>
      <c r="S492">
        <v>23809627.081118323</v>
      </c>
      <c r="T492">
        <v>23353788.661858112</v>
      </c>
      <c r="U492">
        <v>22855747.920712549</v>
      </c>
      <c r="V492">
        <v>29138813.132770188</v>
      </c>
      <c r="W492">
        <v>34016389.22272113</v>
      </c>
      <c r="X492">
        <v>14016389.222721128</v>
      </c>
    </row>
    <row r="493" spans="2:24" x14ac:dyDescent="0.4">
      <c r="B493" s="13">
        <v>490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25390672.886266768</v>
      </c>
      <c r="O493">
        <v>27800013.823396631</v>
      </c>
      <c r="P493">
        <v>27928818.516685396</v>
      </c>
      <c r="Q493">
        <v>27475243.460329022</v>
      </c>
      <c r="R493">
        <v>29640718.878036775</v>
      </c>
      <c r="S493">
        <v>30387573.888231646</v>
      </c>
      <c r="T493">
        <v>33233650.95722634</v>
      </c>
      <c r="U493">
        <v>34857808.603946388</v>
      </c>
      <c r="V493">
        <v>42392561.894591711</v>
      </c>
      <c r="W493">
        <v>49132581.525451206</v>
      </c>
      <c r="X493">
        <v>29132581.525451209</v>
      </c>
    </row>
    <row r="494" spans="2:24" x14ac:dyDescent="0.4">
      <c r="B494" s="13">
        <v>491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22751925.002680488</v>
      </c>
      <c r="O494">
        <v>29853886.128281843</v>
      </c>
      <c r="P494">
        <v>30680715.822127443</v>
      </c>
      <c r="Q494">
        <v>32511184.295287613</v>
      </c>
      <c r="R494">
        <v>17228934.230292328</v>
      </c>
      <c r="S494">
        <v>17636439.617627773</v>
      </c>
      <c r="T494">
        <v>25433127.19301663</v>
      </c>
      <c r="U494">
        <v>23455513.511147287</v>
      </c>
      <c r="V494">
        <v>27536962.145767964</v>
      </c>
      <c r="W494">
        <v>29681570.814995367</v>
      </c>
      <c r="X494">
        <v>9681570.8149953652</v>
      </c>
    </row>
    <row r="495" spans="2:24" x14ac:dyDescent="0.4">
      <c r="B495" s="13">
        <v>492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18406985.79760306</v>
      </c>
      <c r="O495">
        <v>23291541.735393673</v>
      </c>
      <c r="P495">
        <v>23365276.264308877</v>
      </c>
      <c r="Q495">
        <v>24521182.412298005</v>
      </c>
      <c r="R495">
        <v>29770909.190356545</v>
      </c>
      <c r="S495">
        <v>16419156.695679795</v>
      </c>
      <c r="T495">
        <v>15285493.247530853</v>
      </c>
      <c r="U495">
        <v>21844949.599367373</v>
      </c>
      <c r="V495">
        <v>-14980542.057344433</v>
      </c>
      <c r="W495">
        <v>-13248612.916767374</v>
      </c>
      <c r="X495">
        <v>-33248612.916767377</v>
      </c>
    </row>
    <row r="496" spans="2:24" x14ac:dyDescent="0.4">
      <c r="B496" s="13">
        <v>493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18857169.807531957</v>
      </c>
      <c r="O496">
        <v>18502690.554648034</v>
      </c>
      <c r="P496">
        <v>20392109.909291148</v>
      </c>
      <c r="Q496">
        <v>21358366.569074832</v>
      </c>
      <c r="R496">
        <v>21910625.681703173</v>
      </c>
      <c r="S496">
        <v>21134057.055917386</v>
      </c>
      <c r="T496">
        <v>25920148.272958919</v>
      </c>
      <c r="U496">
        <v>3075573.0128646344</v>
      </c>
      <c r="V496">
        <v>3384136.3564472613</v>
      </c>
      <c r="W496">
        <v>15285640.661832096</v>
      </c>
      <c r="X496">
        <v>-4714359.3381679039</v>
      </c>
    </row>
    <row r="497" spans="2:24" x14ac:dyDescent="0.4">
      <c r="B497" s="13">
        <v>494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20028203.547456872</v>
      </c>
      <c r="O497">
        <v>25057500.810531136</v>
      </c>
      <c r="P497">
        <v>28840579.064885873</v>
      </c>
      <c r="Q497">
        <v>27128257.801150449</v>
      </c>
      <c r="R497">
        <v>30267270.390833605</v>
      </c>
      <c r="S497">
        <v>27484370.815188006</v>
      </c>
      <c r="T497">
        <v>27374865.248304628</v>
      </c>
      <c r="U497">
        <v>15801232.417061115</v>
      </c>
      <c r="V497">
        <v>17342562.279208641</v>
      </c>
      <c r="W497">
        <v>24144309.23463589</v>
      </c>
      <c r="X497">
        <v>4144309.2346358928</v>
      </c>
    </row>
    <row r="498" spans="2:24" x14ac:dyDescent="0.4">
      <c r="B498" s="13">
        <v>495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18830825.217547446</v>
      </c>
      <c r="O498">
        <v>21070302.981488809</v>
      </c>
      <c r="P498">
        <v>22605898.980427742</v>
      </c>
      <c r="Q498">
        <v>23488189.1884408</v>
      </c>
      <c r="R498">
        <v>23913210.665563956</v>
      </c>
      <c r="S498">
        <v>30534261.172843143</v>
      </c>
      <c r="T498">
        <v>31610718.706129409</v>
      </c>
      <c r="U498">
        <v>35079139.709146589</v>
      </c>
      <c r="V498">
        <v>43229623.957097337</v>
      </c>
      <c r="W498">
        <v>46543178.599160679</v>
      </c>
      <c r="X498">
        <v>26543178.599160686</v>
      </c>
    </row>
    <row r="499" spans="2:24" x14ac:dyDescent="0.4">
      <c r="B499" s="13">
        <v>496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18103344.038754135</v>
      </c>
      <c r="O499">
        <v>16578863.437672162</v>
      </c>
      <c r="P499">
        <v>14437937.867475582</v>
      </c>
      <c r="Q499">
        <v>9681793.4099475723</v>
      </c>
      <c r="R499">
        <v>7808376.7427997105</v>
      </c>
      <c r="S499">
        <v>9060681.5304816142</v>
      </c>
      <c r="T499">
        <v>10664238.138371088</v>
      </c>
      <c r="U499">
        <v>8326602.4590951782</v>
      </c>
      <c r="V499">
        <v>3196661.0847611735</v>
      </c>
      <c r="W499">
        <v>368583.69956037356</v>
      </c>
      <c r="X499">
        <v>-19631416.300439626</v>
      </c>
    </row>
    <row r="500" spans="2:24" x14ac:dyDescent="0.4">
      <c r="B500" s="13">
        <v>497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19942086.880174112</v>
      </c>
      <c r="O500">
        <v>20674341.953233816</v>
      </c>
      <c r="P500">
        <v>14940532.723296702</v>
      </c>
      <c r="Q500">
        <v>20841223.999413174</v>
      </c>
      <c r="R500">
        <v>20197081.609648988</v>
      </c>
      <c r="S500">
        <v>20050230.274065696</v>
      </c>
      <c r="T500">
        <v>23513581.178276516</v>
      </c>
      <c r="U500">
        <v>27883181.291054446</v>
      </c>
      <c r="V500">
        <v>26629439.125280544</v>
      </c>
      <c r="W500">
        <v>26388281.253843959</v>
      </c>
      <c r="X500">
        <v>6388281.2538439622</v>
      </c>
    </row>
    <row r="501" spans="2:24" x14ac:dyDescent="0.4">
      <c r="B501" s="13">
        <v>498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20697312.947253861</v>
      </c>
      <c r="O501">
        <v>24970078.618024554</v>
      </c>
      <c r="P501">
        <v>30151776.001042247</v>
      </c>
      <c r="Q501">
        <v>33941749.470959529</v>
      </c>
      <c r="R501">
        <v>38465180.881978579</v>
      </c>
      <c r="S501">
        <v>37627256.631238893</v>
      </c>
      <c r="T501">
        <v>38458166.929302961</v>
      </c>
      <c r="U501">
        <v>39960849.280595541</v>
      </c>
      <c r="V501">
        <v>42089839.309289046</v>
      </c>
      <c r="W501">
        <v>49762205.544690654</v>
      </c>
      <c r="X501">
        <v>29762205.544690654</v>
      </c>
    </row>
    <row r="502" spans="2:24" x14ac:dyDescent="0.4">
      <c r="B502" s="13">
        <v>499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22041094.789869461</v>
      </c>
      <c r="O502">
        <v>22844382.05986999</v>
      </c>
      <c r="P502">
        <v>26458959.291358992</v>
      </c>
      <c r="Q502">
        <v>22873643.728344489</v>
      </c>
      <c r="R502">
        <v>26741718.433434792</v>
      </c>
      <c r="S502">
        <v>23848258.038293373</v>
      </c>
      <c r="T502">
        <v>25754699.607271008</v>
      </c>
      <c r="U502">
        <v>20540636.477666996</v>
      </c>
      <c r="V502">
        <v>-14172960.717987124</v>
      </c>
      <c r="W502">
        <v>-16043302.356758874</v>
      </c>
      <c r="X502">
        <v>-36043302.35675887</v>
      </c>
    </row>
    <row r="503" spans="2:24" x14ac:dyDescent="0.4">
      <c r="B503" s="13">
        <v>500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22051876.822987765</v>
      </c>
      <c r="O503">
        <v>22242010.664075565</v>
      </c>
      <c r="P503">
        <v>23068682.245515462</v>
      </c>
      <c r="Q503">
        <v>24156144.295940682</v>
      </c>
      <c r="R503">
        <v>28376652.916350268</v>
      </c>
      <c r="S503">
        <v>29931860.011895005</v>
      </c>
      <c r="T503">
        <v>28871125.533189971</v>
      </c>
      <c r="U503">
        <v>28388212.350945819</v>
      </c>
      <c r="V503">
        <v>30167701.864552066</v>
      </c>
      <c r="W503">
        <v>33825983.371998377</v>
      </c>
      <c r="X503">
        <v>13825983.371998373</v>
      </c>
    </row>
    <row r="504" spans="2:24" x14ac:dyDescent="0.4">
      <c r="B504" s="13">
        <v>501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12370779.844589811</v>
      </c>
      <c r="O504">
        <v>11359309.310590146</v>
      </c>
      <c r="P504">
        <v>9606195.1060596518</v>
      </c>
      <c r="Q504">
        <v>7903193.7440526476</v>
      </c>
      <c r="R504">
        <v>12700021.771016536</v>
      </c>
      <c r="S504">
        <v>12174346.226545081</v>
      </c>
      <c r="T504">
        <v>19283275.275231142</v>
      </c>
      <c r="U504">
        <v>18491367.166011788</v>
      </c>
      <c r="V504">
        <v>18722585.721716892</v>
      </c>
      <c r="W504">
        <v>17367281.518558025</v>
      </c>
      <c r="X504">
        <v>-2632718.4814419784</v>
      </c>
    </row>
    <row r="505" spans="2:24" x14ac:dyDescent="0.4">
      <c r="B505" s="13">
        <v>502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4278655.6582117314</v>
      </c>
      <c r="O505">
        <v>9689906.0407877564</v>
      </c>
      <c r="P505">
        <v>20568219.86039339</v>
      </c>
      <c r="Q505">
        <v>22724715.062744401</v>
      </c>
      <c r="R505">
        <v>27093206.394825455</v>
      </c>
      <c r="S505">
        <v>26366161.519294012</v>
      </c>
      <c r="T505">
        <v>27827533.892686073</v>
      </c>
      <c r="U505">
        <v>27178802.218071554</v>
      </c>
      <c r="V505">
        <v>23596725.223738406</v>
      </c>
      <c r="W505">
        <v>27485601.000962403</v>
      </c>
      <c r="X505">
        <v>7485601.0009624045</v>
      </c>
    </row>
    <row r="506" spans="2:24" x14ac:dyDescent="0.4">
      <c r="B506" s="13">
        <v>503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22713343.898536734</v>
      </c>
      <c r="O506">
        <v>23497161.495204613</v>
      </c>
      <c r="P506">
        <v>29587933.445125561</v>
      </c>
      <c r="Q506">
        <v>29502723.491393339</v>
      </c>
      <c r="R506">
        <v>32164165.43270269</v>
      </c>
      <c r="S506">
        <v>34073456.803746797</v>
      </c>
      <c r="T506">
        <v>35654381.353292331</v>
      </c>
      <c r="U506">
        <v>41093690.203383677</v>
      </c>
      <c r="V506">
        <v>45016481.282153472</v>
      </c>
      <c r="W506">
        <v>46972553.162525624</v>
      </c>
      <c r="X506">
        <v>26972553.162525631</v>
      </c>
    </row>
    <row r="507" spans="2:24" x14ac:dyDescent="0.4">
      <c r="B507" s="13">
        <v>504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19776108.909630291</v>
      </c>
      <c r="O507">
        <v>20415550.664880697</v>
      </c>
      <c r="P507">
        <v>23176309.026363961</v>
      </c>
      <c r="Q507">
        <v>21895237.109104805</v>
      </c>
      <c r="R507">
        <v>20183833.857205976</v>
      </c>
      <c r="S507">
        <v>17628268.213524561</v>
      </c>
      <c r="T507">
        <v>17060023.829393186</v>
      </c>
      <c r="U507">
        <v>9423736.2209432628</v>
      </c>
      <c r="V507">
        <v>18633902.564921703</v>
      </c>
      <c r="W507">
        <v>29775073.983705554</v>
      </c>
      <c r="X507">
        <v>9775073.9837055467</v>
      </c>
    </row>
    <row r="508" spans="2:24" x14ac:dyDescent="0.4">
      <c r="B508" s="13">
        <v>505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-23184674.849188644</v>
      </c>
      <c r="O508">
        <v>-22459620.77404549</v>
      </c>
      <c r="P508">
        <v>-1989243.7778477899</v>
      </c>
      <c r="Q508">
        <v>-9287027.9925377313</v>
      </c>
      <c r="R508">
        <v>-6015202.7500966452</v>
      </c>
      <c r="S508">
        <v>-19732123.665238209</v>
      </c>
      <c r="T508">
        <v>-40516516.093428761</v>
      </c>
      <c r="U508">
        <v>-29534755.307186238</v>
      </c>
      <c r="V508">
        <v>-14540237.407084154</v>
      </c>
      <c r="W508">
        <v>-11830803.814043231</v>
      </c>
      <c r="X508">
        <v>-31830803.814043246</v>
      </c>
    </row>
    <row r="509" spans="2:24" x14ac:dyDescent="0.4">
      <c r="B509" s="13">
        <v>506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3293495.6724251732</v>
      </c>
      <c r="O509">
        <v>5680607.3297148589</v>
      </c>
      <c r="P509">
        <v>17992623.208156355</v>
      </c>
      <c r="Q509">
        <v>23886197.03354045</v>
      </c>
      <c r="R509">
        <v>20309882.290968377</v>
      </c>
      <c r="S509">
        <v>19387259.637957603</v>
      </c>
      <c r="T509">
        <v>27616627.153499812</v>
      </c>
      <c r="U509">
        <v>34405267.050805531</v>
      </c>
      <c r="V509">
        <v>31607687.255154222</v>
      </c>
      <c r="W509">
        <v>31761012.979826026</v>
      </c>
      <c r="X509">
        <v>11761012.979826022</v>
      </c>
    </row>
    <row r="510" spans="2:24" x14ac:dyDescent="0.4">
      <c r="B510" s="13">
        <v>507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18503648.56781406</v>
      </c>
      <c r="O510">
        <v>21622093.065841779</v>
      </c>
      <c r="P510">
        <v>23151439.964170434</v>
      </c>
      <c r="Q510">
        <v>24671143.664241321</v>
      </c>
      <c r="R510">
        <v>22798221.810824879</v>
      </c>
      <c r="S510">
        <v>16612548.283530528</v>
      </c>
      <c r="T510">
        <v>18946115.752460901</v>
      </c>
      <c r="U510">
        <v>31197637.035541236</v>
      </c>
      <c r="V510">
        <v>29812522.418129928</v>
      </c>
      <c r="W510">
        <v>28650336.024023041</v>
      </c>
      <c r="X510">
        <v>8650336.0240230393</v>
      </c>
    </row>
    <row r="511" spans="2:24" x14ac:dyDescent="0.4">
      <c r="B511" s="13">
        <v>508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-20107167.79795076</v>
      </c>
      <c r="O511">
        <v>-20159297.446894158</v>
      </c>
      <c r="P511">
        <v>-4680791.7852505054</v>
      </c>
      <c r="Q511">
        <v>111370.60571945552</v>
      </c>
      <c r="R511">
        <v>1354107.3549399853</v>
      </c>
      <c r="S511">
        <v>7912522.9338137964</v>
      </c>
      <c r="T511">
        <v>8716754.7909643091</v>
      </c>
      <c r="U511">
        <v>9687960.6283642314</v>
      </c>
      <c r="V511">
        <v>7711894.7497032713</v>
      </c>
      <c r="W511">
        <v>-69875878.768511891</v>
      </c>
      <c r="X511">
        <v>-89875878.768511891</v>
      </c>
    </row>
    <row r="512" spans="2:24" x14ac:dyDescent="0.4">
      <c r="B512" s="13">
        <v>509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19978327.137949046</v>
      </c>
      <c r="O512">
        <v>7523054.4499381408</v>
      </c>
      <c r="P512">
        <v>9379494.3434278052</v>
      </c>
      <c r="Q512">
        <v>16228350.105770141</v>
      </c>
      <c r="R512">
        <v>7280828.0485951388</v>
      </c>
      <c r="S512">
        <v>8050316.6423257161</v>
      </c>
      <c r="T512">
        <v>13139754.736029305</v>
      </c>
      <c r="U512">
        <v>15153673.329003949</v>
      </c>
      <c r="V512">
        <v>13910793.538512781</v>
      </c>
      <c r="W512">
        <v>14087248.06453182</v>
      </c>
      <c r="X512">
        <v>-5912751.935468182</v>
      </c>
    </row>
    <row r="513" spans="2:24" x14ac:dyDescent="0.4">
      <c r="B513" s="13">
        <v>510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23266942.334205445</v>
      </c>
      <c r="O513">
        <v>24623058.478874739</v>
      </c>
      <c r="P513">
        <v>27891675.121489916</v>
      </c>
      <c r="Q513">
        <v>30021436.459285676</v>
      </c>
      <c r="R513">
        <v>29992011.819776688</v>
      </c>
      <c r="S513">
        <v>33471421.361037306</v>
      </c>
      <c r="T513">
        <v>39917329.950587064</v>
      </c>
      <c r="U513">
        <v>41764694.034735084</v>
      </c>
      <c r="V513">
        <v>42749488.213033758</v>
      </c>
      <c r="W513">
        <v>35786769.593162119</v>
      </c>
      <c r="X513">
        <v>15786769.593162121</v>
      </c>
    </row>
    <row r="514" spans="2:24" x14ac:dyDescent="0.4">
      <c r="B514" s="13">
        <v>511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20334384.709161174</v>
      </c>
      <c r="O514">
        <v>19244516.413304895</v>
      </c>
      <c r="P514">
        <v>18842555.112326935</v>
      </c>
      <c r="Q514">
        <v>19527031.495853551</v>
      </c>
      <c r="R514">
        <v>19115071.253701963</v>
      </c>
      <c r="S514">
        <v>11423630.65968344</v>
      </c>
      <c r="T514">
        <v>9876446.1502534281</v>
      </c>
      <c r="U514">
        <v>8133003.0171820372</v>
      </c>
      <c r="V514">
        <v>11429301.085825399</v>
      </c>
      <c r="W514">
        <v>13599969.630968673</v>
      </c>
      <c r="X514">
        <v>-6400030.3690313268</v>
      </c>
    </row>
    <row r="515" spans="2:24" x14ac:dyDescent="0.4">
      <c r="B515" s="13">
        <v>512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24736180.473206323</v>
      </c>
      <c r="O515">
        <v>13810808.659696693</v>
      </c>
      <c r="P515">
        <v>14765412.699820245</v>
      </c>
      <c r="Q515">
        <v>21329800.187274486</v>
      </c>
      <c r="R515">
        <v>21474223.740491141</v>
      </c>
      <c r="S515">
        <v>24529817.574406151</v>
      </c>
      <c r="T515">
        <v>28133191.163387626</v>
      </c>
      <c r="U515">
        <v>28789719.94228255</v>
      </c>
      <c r="V515">
        <v>35079897.513751633</v>
      </c>
      <c r="W515">
        <v>40889273.420051247</v>
      </c>
      <c r="X515">
        <v>20889273.420051247</v>
      </c>
    </row>
    <row r="516" spans="2:24" x14ac:dyDescent="0.4">
      <c r="B516" s="13">
        <v>513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25362069.502647031</v>
      </c>
      <c r="O516">
        <v>20829949.044376716</v>
      </c>
      <c r="P516">
        <v>25563250.784512367</v>
      </c>
      <c r="Q516">
        <v>16381037.367971031</v>
      </c>
      <c r="R516">
        <v>20420906.545376107</v>
      </c>
      <c r="S516">
        <v>24452056.262847014</v>
      </c>
      <c r="T516">
        <v>24504422.368781991</v>
      </c>
      <c r="U516">
        <v>30800023.055066928</v>
      </c>
      <c r="V516">
        <v>31623845.684878089</v>
      </c>
      <c r="W516">
        <v>10467985.452563496</v>
      </c>
      <c r="X516">
        <v>-9532014.5474364981</v>
      </c>
    </row>
    <row r="517" spans="2:24" x14ac:dyDescent="0.4">
      <c r="B517" s="13">
        <v>514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-13285350.807782006</v>
      </c>
      <c r="O517">
        <v>-9909832.6251862105</v>
      </c>
      <c r="P517">
        <v>14407634.360601772</v>
      </c>
      <c r="Q517">
        <v>11870219.223041866</v>
      </c>
      <c r="R517">
        <v>19591849.347711083</v>
      </c>
      <c r="S517">
        <v>16508335.36566096</v>
      </c>
      <c r="T517">
        <v>23449335.018505901</v>
      </c>
      <c r="U517">
        <v>21998112.935347162</v>
      </c>
      <c r="V517">
        <v>20531404.894802108</v>
      </c>
      <c r="W517">
        <v>23629735.41917007</v>
      </c>
      <c r="X517">
        <v>3629735.4191700667</v>
      </c>
    </row>
    <row r="518" spans="2:24" x14ac:dyDescent="0.4">
      <c r="B518" s="13">
        <v>515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21591328.3247969</v>
      </c>
      <c r="O518">
        <v>20170404.356973261</v>
      </c>
      <c r="P518">
        <v>20080149.984436955</v>
      </c>
      <c r="Q518">
        <v>24690182.257066444</v>
      </c>
      <c r="R518">
        <v>26782783.501132805</v>
      </c>
      <c r="S518">
        <v>27472627.167982399</v>
      </c>
      <c r="T518">
        <v>33657027.618013099</v>
      </c>
      <c r="U518">
        <v>33025586.115115535</v>
      </c>
      <c r="V518">
        <v>35030341.788271643</v>
      </c>
      <c r="W518">
        <v>41891628.303274184</v>
      </c>
      <c r="X518">
        <v>21891628.303274177</v>
      </c>
    </row>
    <row r="519" spans="2:24" x14ac:dyDescent="0.4">
      <c r="B519" s="13">
        <v>516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21802280.25480555</v>
      </c>
      <c r="O519">
        <v>24729214.984695155</v>
      </c>
      <c r="P519">
        <v>24716245.837156236</v>
      </c>
      <c r="Q519">
        <v>24481322.381185599</v>
      </c>
      <c r="R519">
        <v>30555821.155787189</v>
      </c>
      <c r="S519">
        <v>-44543716.736592732</v>
      </c>
      <c r="T519">
        <v>-42082535.003840059</v>
      </c>
      <c r="U519">
        <v>-2280209.4791653953</v>
      </c>
      <c r="V519">
        <v>-2547585.8158027297</v>
      </c>
      <c r="W519">
        <v>4223812.0209754976</v>
      </c>
      <c r="X519">
        <v>-15776187.9790245</v>
      </c>
    </row>
    <row r="520" spans="2:24" x14ac:dyDescent="0.4">
      <c r="B520" s="13">
        <v>517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21621017.407357164</v>
      </c>
      <c r="O520">
        <v>30485750.081040487</v>
      </c>
      <c r="P520">
        <v>33661806.556073524</v>
      </c>
      <c r="Q520">
        <v>33892033.906026296</v>
      </c>
      <c r="R520">
        <v>39975342.935991198</v>
      </c>
      <c r="S520">
        <v>41335395.341227859</v>
      </c>
      <c r="T520">
        <v>43023583.3408226</v>
      </c>
      <c r="U520">
        <v>45414079.558764435</v>
      </c>
      <c r="V520">
        <v>45195092.265597343</v>
      </c>
      <c r="W520">
        <v>43246264.327472821</v>
      </c>
      <c r="X520">
        <v>23246264.327472828</v>
      </c>
    </row>
    <row r="521" spans="2:24" x14ac:dyDescent="0.4">
      <c r="B521" s="13">
        <v>518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28212741.049657781</v>
      </c>
      <c r="O521">
        <v>29081959.348828811</v>
      </c>
      <c r="P521">
        <v>29595101.341014735</v>
      </c>
      <c r="Q521">
        <v>29637125.007836699</v>
      </c>
      <c r="R521">
        <v>31179554.562914185</v>
      </c>
      <c r="S521">
        <v>29906138.566101626</v>
      </c>
      <c r="T521">
        <v>37513868.044684164</v>
      </c>
      <c r="U521">
        <v>40475788.44021567</v>
      </c>
      <c r="V521">
        <v>46231958.002374552</v>
      </c>
      <c r="W521">
        <v>34342924.529248275</v>
      </c>
      <c r="X521">
        <v>14342924.529248279</v>
      </c>
    </row>
    <row r="522" spans="2:24" x14ac:dyDescent="0.4">
      <c r="B522" s="13">
        <v>519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21969382.474627864</v>
      </c>
      <c r="O522">
        <v>27698688.101456661</v>
      </c>
      <c r="P522">
        <v>30696360.459315557</v>
      </c>
      <c r="Q522">
        <v>38090549.988628</v>
      </c>
      <c r="R522">
        <v>16348203.486397289</v>
      </c>
      <c r="S522">
        <v>16742414.95184499</v>
      </c>
      <c r="T522">
        <v>29957434.980035633</v>
      </c>
      <c r="U522">
        <v>35960656.84302824</v>
      </c>
      <c r="V522">
        <v>40161256.477310784</v>
      </c>
      <c r="W522">
        <v>48650066.065723963</v>
      </c>
      <c r="X522">
        <v>28650066.065723963</v>
      </c>
    </row>
    <row r="523" spans="2:24" x14ac:dyDescent="0.4">
      <c r="B523" s="13">
        <v>520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7776428.9518742962</v>
      </c>
      <c r="O523">
        <v>834318.68820359558</v>
      </c>
      <c r="P523">
        <v>8727284.8767627571</v>
      </c>
      <c r="Q523">
        <v>7579343.4044631068</v>
      </c>
      <c r="R523">
        <v>8755276.7669595629</v>
      </c>
      <c r="S523">
        <v>7321001.4294421822</v>
      </c>
      <c r="T523">
        <v>8232812.3542446475</v>
      </c>
      <c r="U523">
        <v>7598845.8481091782</v>
      </c>
      <c r="V523">
        <v>6437039.3186107567</v>
      </c>
      <c r="W523">
        <v>10513255.953389671</v>
      </c>
      <c r="X523">
        <v>-9486744.0466103256</v>
      </c>
    </row>
    <row r="524" spans="2:24" x14ac:dyDescent="0.4">
      <c r="B524" s="13">
        <v>521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15124952.83900851</v>
      </c>
      <c r="O524">
        <v>13901616.344946546</v>
      </c>
      <c r="P524">
        <v>19025740.17174045</v>
      </c>
      <c r="Q524">
        <v>17106482.791233905</v>
      </c>
      <c r="R524">
        <v>20082674.044896491</v>
      </c>
      <c r="S524">
        <v>20496580.091340203</v>
      </c>
      <c r="T524">
        <v>24303067.675345156</v>
      </c>
      <c r="U524">
        <v>22634084.790291317</v>
      </c>
      <c r="V524">
        <v>21384466.284863811</v>
      </c>
      <c r="W524">
        <v>13185238.790669218</v>
      </c>
      <c r="X524">
        <v>-6814761.2093307758</v>
      </c>
    </row>
    <row r="525" spans="2:24" x14ac:dyDescent="0.4">
      <c r="B525" s="13">
        <v>522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-6818866.8597872332</v>
      </c>
      <c r="O525">
        <v>-66696081.245731547</v>
      </c>
      <c r="P525">
        <v>-47500558.111579716</v>
      </c>
      <c r="Q525">
        <v>-14239539.20799729</v>
      </c>
      <c r="R525">
        <v>-15617331.050559578</v>
      </c>
      <c r="S525">
        <v>-11356405.692963822</v>
      </c>
      <c r="T525">
        <v>-5860461.3699498326</v>
      </c>
      <c r="U525">
        <v>-15061627.594444331</v>
      </c>
      <c r="V525">
        <v>-14947074.85856737</v>
      </c>
      <c r="W525">
        <v>-9985730.8077633493</v>
      </c>
      <c r="X525">
        <v>-29985730.807763342</v>
      </c>
    </row>
    <row r="526" spans="2:24" x14ac:dyDescent="0.4">
      <c r="B526" s="13">
        <v>523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24781785.479864612</v>
      </c>
      <c r="O526">
        <v>-91765286.539718419</v>
      </c>
      <c r="P526">
        <v>-85042097.538394392</v>
      </c>
      <c r="Q526">
        <v>-39557313.451823346</v>
      </c>
      <c r="R526">
        <v>-48977943.139799595</v>
      </c>
      <c r="S526">
        <v>-41656320.53885293</v>
      </c>
      <c r="T526">
        <v>-37894853.754021272</v>
      </c>
      <c r="U526">
        <v>-37872154.861184165</v>
      </c>
      <c r="V526">
        <v>-31438938.499144949</v>
      </c>
      <c r="W526">
        <v>-28131401.990885556</v>
      </c>
      <c r="X526">
        <v>-48131401.990885556</v>
      </c>
    </row>
    <row r="527" spans="2:24" x14ac:dyDescent="0.4">
      <c r="B527" s="13">
        <v>524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27318173.133058242</v>
      </c>
      <c r="O527">
        <v>24941105.445178844</v>
      </c>
      <c r="P527">
        <v>29746587.810394619</v>
      </c>
      <c r="Q527">
        <v>32025025.073023304</v>
      </c>
      <c r="R527">
        <v>37218515.814338177</v>
      </c>
      <c r="S527">
        <v>36417987.317784093</v>
      </c>
      <c r="T527">
        <v>41639104.295872927</v>
      </c>
      <c r="U527">
        <v>47380617.178054169</v>
      </c>
      <c r="V527">
        <v>29823673.977159448</v>
      </c>
      <c r="W527">
        <v>33186678.991971981</v>
      </c>
      <c r="X527">
        <v>13186678.991971973</v>
      </c>
    </row>
    <row r="528" spans="2:24" x14ac:dyDescent="0.4">
      <c r="B528" s="13">
        <v>525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25693515.634722468</v>
      </c>
      <c r="O528">
        <v>-124371658.43608993</v>
      </c>
      <c r="P528">
        <v>-122891150.12958467</v>
      </c>
      <c r="Q528">
        <v>-46307292.351086818</v>
      </c>
      <c r="R528">
        <v>-45550521.041672774</v>
      </c>
      <c r="S528">
        <v>-47610633.371502064</v>
      </c>
      <c r="T528">
        <v>-49087491.126458585</v>
      </c>
      <c r="U528">
        <v>-41573161.324566469</v>
      </c>
      <c r="V528">
        <v>-42838971.099247858</v>
      </c>
      <c r="W528">
        <v>-42892471.556574553</v>
      </c>
      <c r="X528">
        <v>-62892471.556574553</v>
      </c>
    </row>
    <row r="529" spans="2:24" x14ac:dyDescent="0.4">
      <c r="B529" s="13">
        <v>526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27839645.812043358</v>
      </c>
      <c r="O529">
        <v>28437998.59193923</v>
      </c>
      <c r="P529">
        <v>-155725423.74585867</v>
      </c>
      <c r="Q529">
        <v>-151508013.69650325</v>
      </c>
      <c r="R529">
        <v>-54327980.234070636</v>
      </c>
      <c r="S529">
        <v>-52700437.748606183</v>
      </c>
      <c r="T529">
        <v>-74774432.476121128</v>
      </c>
      <c r="U529">
        <v>-72122494.33156839</v>
      </c>
      <c r="V529">
        <v>-127338510.81141968</v>
      </c>
      <c r="W529">
        <v>-128260010.99992737</v>
      </c>
      <c r="X529">
        <v>-148260010.99992743</v>
      </c>
    </row>
    <row r="530" spans="2:24" x14ac:dyDescent="0.4">
      <c r="B530" s="13">
        <v>527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28757115.097816486</v>
      </c>
      <c r="O530">
        <v>36311172.406843506</v>
      </c>
      <c r="P530">
        <v>36090731.037527002</v>
      </c>
      <c r="Q530">
        <v>42035198.504474722</v>
      </c>
      <c r="R530">
        <v>41541190.33210779</v>
      </c>
      <c r="S530">
        <v>40492238.618912861</v>
      </c>
      <c r="T530">
        <v>40129464.540393271</v>
      </c>
      <c r="U530">
        <v>37261955.587219849</v>
      </c>
      <c r="V530">
        <v>-3313634.5213432396</v>
      </c>
      <c r="W530">
        <v>1207385.4800567022</v>
      </c>
      <c r="X530">
        <v>-18792614.519943297</v>
      </c>
    </row>
    <row r="531" spans="2:24" x14ac:dyDescent="0.4">
      <c r="B531" s="13">
        <v>528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19057134.19890178</v>
      </c>
      <c r="O531">
        <v>25928678.443100479</v>
      </c>
      <c r="P531">
        <v>24163976.358589105</v>
      </c>
      <c r="Q531">
        <v>24106337.023789424</v>
      </c>
      <c r="R531">
        <v>29232642.286977716</v>
      </c>
      <c r="S531">
        <v>29004463.108677611</v>
      </c>
      <c r="T531">
        <v>28331381.338392369</v>
      </c>
      <c r="U531">
        <v>33264015.483229674</v>
      </c>
      <c r="V531">
        <v>35209231.384018011</v>
      </c>
      <c r="W531">
        <v>33752118.16413305</v>
      </c>
      <c r="X531">
        <v>13752118.164133053</v>
      </c>
    </row>
    <row r="532" spans="2:24" x14ac:dyDescent="0.4">
      <c r="B532" s="13">
        <v>529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19947448.693073805</v>
      </c>
      <c r="O532">
        <v>21613063.79378853</v>
      </c>
      <c r="P532">
        <v>21783559.161617827</v>
      </c>
      <c r="Q532">
        <v>22293148.629282746</v>
      </c>
      <c r="R532">
        <v>22641175.485283773</v>
      </c>
      <c r="S532">
        <v>23493696.358223077</v>
      </c>
      <c r="T532">
        <v>24768176.104555044</v>
      </c>
      <c r="U532">
        <v>28087206.502197627</v>
      </c>
      <c r="V532">
        <v>32351684.38087856</v>
      </c>
      <c r="W532">
        <v>34408515.779759862</v>
      </c>
      <c r="X532">
        <v>14408515.779759858</v>
      </c>
    </row>
    <row r="533" spans="2:24" x14ac:dyDescent="0.4">
      <c r="B533" s="13">
        <v>530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24601559.838795595</v>
      </c>
      <c r="O533">
        <v>23443260.68945922</v>
      </c>
      <c r="P533">
        <v>29693270.334558647</v>
      </c>
      <c r="Q533">
        <v>-17256768.528579269</v>
      </c>
      <c r="R533">
        <v>-14096585.958771857</v>
      </c>
      <c r="S533">
        <v>12852598.585392669</v>
      </c>
      <c r="T533">
        <v>-2431413.5656619333</v>
      </c>
      <c r="U533">
        <v>-772953.5626819178</v>
      </c>
      <c r="V533">
        <v>12194528.196912244</v>
      </c>
      <c r="W533">
        <v>12017844.121726239</v>
      </c>
      <c r="X533">
        <v>-7982155.8782737646</v>
      </c>
    </row>
    <row r="534" spans="2:24" x14ac:dyDescent="0.4">
      <c r="B534" s="13">
        <v>531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21488122.966892462</v>
      </c>
      <c r="O534">
        <v>29198245.326576717</v>
      </c>
      <c r="P534">
        <v>32919863.271533638</v>
      </c>
      <c r="Q534">
        <v>34805811.584054112</v>
      </c>
      <c r="R534">
        <v>37550303.78277351</v>
      </c>
      <c r="S534">
        <v>45686196.655031919</v>
      </c>
      <c r="T534">
        <v>48788035.289470844</v>
      </c>
      <c r="U534">
        <v>47076265.261653282</v>
      </c>
      <c r="V534">
        <v>39152387.734433383</v>
      </c>
      <c r="W534">
        <v>40563590.118949309</v>
      </c>
      <c r="X534">
        <v>20563590.118949313</v>
      </c>
    </row>
    <row r="535" spans="2:24" x14ac:dyDescent="0.4">
      <c r="B535" s="13">
        <v>532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4353877.4889497589</v>
      </c>
      <c r="O535">
        <v>7483930.3576817913</v>
      </c>
      <c r="P535">
        <v>17526809.926537231</v>
      </c>
      <c r="Q535">
        <v>15104527.871395193</v>
      </c>
      <c r="R535">
        <v>13523943.048478872</v>
      </c>
      <c r="S535">
        <v>13694937.576151013</v>
      </c>
      <c r="T535">
        <v>8837097.0431172829</v>
      </c>
      <c r="U535">
        <v>10608387.101431837</v>
      </c>
      <c r="V535">
        <v>17719734.797858559</v>
      </c>
      <c r="W535">
        <v>18878206.484979551</v>
      </c>
      <c r="X535">
        <v>-1121793.5150204485</v>
      </c>
    </row>
    <row r="536" spans="2:24" x14ac:dyDescent="0.4">
      <c r="B536" s="13">
        <v>533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27618849.843185831</v>
      </c>
      <c r="O536">
        <v>31868823.468474455</v>
      </c>
      <c r="P536">
        <v>33176355.032304987</v>
      </c>
      <c r="Q536">
        <v>40132923.070338227</v>
      </c>
      <c r="R536">
        <v>41832848.761949584</v>
      </c>
      <c r="S536">
        <v>39474431.54558149</v>
      </c>
      <c r="T536">
        <v>44760378.669722356</v>
      </c>
      <c r="U536">
        <v>46820138.251561411</v>
      </c>
      <c r="V536">
        <v>52198300.865072407</v>
      </c>
      <c r="W536">
        <v>49704997.208286196</v>
      </c>
      <c r="X536">
        <v>29704997.208286181</v>
      </c>
    </row>
    <row r="537" spans="2:24" x14ac:dyDescent="0.4">
      <c r="B537" s="13">
        <v>534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20923816.345759969</v>
      </c>
      <c r="O537">
        <v>25737888.463356353</v>
      </c>
      <c r="P537">
        <v>27655887.829949431</v>
      </c>
      <c r="Q537">
        <v>32636051.038445197</v>
      </c>
      <c r="R537">
        <v>37680583.933013074</v>
      </c>
      <c r="S537">
        <v>25000843.98786594</v>
      </c>
      <c r="T537">
        <v>21575467.351381883</v>
      </c>
      <c r="U537">
        <v>18305259.843429573</v>
      </c>
      <c r="V537">
        <v>17085631.421730895</v>
      </c>
      <c r="W537">
        <v>20369211.473474316</v>
      </c>
      <c r="X537">
        <v>369211.47347431909</v>
      </c>
    </row>
    <row r="538" spans="2:24" x14ac:dyDescent="0.4">
      <c r="B538" s="13">
        <v>535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19997891.103568625</v>
      </c>
      <c r="O538">
        <v>21004088.436782222</v>
      </c>
      <c r="P538">
        <v>18536848.799500078</v>
      </c>
      <c r="Q538">
        <v>25091622.912287317</v>
      </c>
      <c r="R538">
        <v>27495777.292202741</v>
      </c>
      <c r="S538">
        <v>28177807.482789334</v>
      </c>
      <c r="T538">
        <v>35493361.680146165</v>
      </c>
      <c r="U538">
        <v>37793918.396977581</v>
      </c>
      <c r="V538">
        <v>29463865.835686803</v>
      </c>
      <c r="W538">
        <v>29322527.022031561</v>
      </c>
      <c r="X538">
        <v>9322527.022031568</v>
      </c>
    </row>
    <row r="539" spans="2:24" x14ac:dyDescent="0.4">
      <c r="B539" s="13">
        <v>536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22148569.594048478</v>
      </c>
      <c r="O539">
        <v>11679463.058171658</v>
      </c>
      <c r="P539">
        <v>15693176.02473535</v>
      </c>
      <c r="Q539">
        <v>19170823.37311694</v>
      </c>
      <c r="R539">
        <v>20848117.533562072</v>
      </c>
      <c r="S539">
        <v>18920808.634969838</v>
      </c>
      <c r="T539">
        <v>24758789.642234724</v>
      </c>
      <c r="U539">
        <v>28831198.533983197</v>
      </c>
      <c r="V539">
        <v>35356596.324078672</v>
      </c>
      <c r="W539">
        <v>40025053.394501023</v>
      </c>
      <c r="X539">
        <v>20025053.394501027</v>
      </c>
    </row>
    <row r="540" spans="2:24" x14ac:dyDescent="0.4">
      <c r="B540" s="13">
        <v>537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19254426.294530924</v>
      </c>
      <c r="O540">
        <v>21046850.189154107</v>
      </c>
      <c r="P540">
        <v>10826229.769713758</v>
      </c>
      <c r="Q540">
        <v>15672029.291029301</v>
      </c>
      <c r="R540">
        <v>22473372.809694789</v>
      </c>
      <c r="S540">
        <v>19544640.688157715</v>
      </c>
      <c r="T540">
        <v>12382172.083898447</v>
      </c>
      <c r="U540">
        <v>13258655.3798743</v>
      </c>
      <c r="V540">
        <v>21712350.558217835</v>
      </c>
      <c r="W540">
        <v>3266885.6432635831</v>
      </c>
      <c r="X540">
        <v>-16733114.356736418</v>
      </c>
    </row>
    <row r="541" spans="2:24" x14ac:dyDescent="0.4">
      <c r="B541" s="13">
        <v>538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25881811.637025163</v>
      </c>
      <c r="O541">
        <v>24864408.74328389</v>
      </c>
      <c r="P541">
        <v>26050607.480341449</v>
      </c>
      <c r="Q541">
        <v>5204498.0323570864</v>
      </c>
      <c r="R541">
        <v>1593812.5658757761</v>
      </c>
      <c r="S541">
        <v>19234737.01900693</v>
      </c>
      <c r="T541">
        <v>25796340.651877474</v>
      </c>
      <c r="U541">
        <v>26770633.973190818</v>
      </c>
      <c r="V541">
        <v>27914549.538262606</v>
      </c>
      <c r="W541">
        <v>32570591.757242694</v>
      </c>
      <c r="X541">
        <v>12570591.757242691</v>
      </c>
    </row>
    <row r="542" spans="2:24" x14ac:dyDescent="0.4">
      <c r="B542" s="13">
        <v>539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22659631.453607269</v>
      </c>
      <c r="O542">
        <v>20167508.219942205</v>
      </c>
      <c r="P542">
        <v>26020296.405452877</v>
      </c>
      <c r="Q542">
        <v>29394118.26073873</v>
      </c>
      <c r="R542">
        <v>29519353.242043778</v>
      </c>
      <c r="S542">
        <v>29808420.888831891</v>
      </c>
      <c r="T542">
        <v>29687298.148777064</v>
      </c>
      <c r="U542">
        <v>27767158.282627724</v>
      </c>
      <c r="V542">
        <v>30241661.886749867</v>
      </c>
      <c r="W542">
        <v>16948071.426311981</v>
      </c>
      <c r="X542">
        <v>-3051928.5736880163</v>
      </c>
    </row>
    <row r="543" spans="2:24" x14ac:dyDescent="0.4">
      <c r="B543" s="13">
        <v>540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21977583.824515931</v>
      </c>
      <c r="O543">
        <v>21999596.566785768</v>
      </c>
      <c r="P543">
        <v>22725245.313923743</v>
      </c>
      <c r="Q543">
        <v>21173279.968417421</v>
      </c>
      <c r="R543">
        <v>10375471.420350695</v>
      </c>
      <c r="S543">
        <v>10481850.752311574</v>
      </c>
      <c r="T543">
        <v>14912405.243206456</v>
      </c>
      <c r="U543">
        <v>23461476.667486515</v>
      </c>
      <c r="V543">
        <v>24239214.34527164</v>
      </c>
      <c r="W543">
        <v>25180386.636388302</v>
      </c>
      <c r="X543">
        <v>5180386.6363882981</v>
      </c>
    </row>
    <row r="544" spans="2:24" x14ac:dyDescent="0.4">
      <c r="B544" s="13">
        <v>541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4284917.3247502409</v>
      </c>
      <c r="O544">
        <v>9425207.0469177123</v>
      </c>
      <c r="P544">
        <v>28754630.983958773</v>
      </c>
      <c r="Q544">
        <v>27846383.673490185</v>
      </c>
      <c r="R544">
        <v>32430433.359625623</v>
      </c>
      <c r="S544">
        <v>30167180.32428867</v>
      </c>
      <c r="T544">
        <v>33404146.570710354</v>
      </c>
      <c r="U544">
        <v>33392093.91645781</v>
      </c>
      <c r="V544">
        <v>22344352.162615016</v>
      </c>
      <c r="W544">
        <v>19222098.744115748</v>
      </c>
      <c r="X544">
        <v>-777901.25588424737</v>
      </c>
    </row>
    <row r="545" spans="2:24" x14ac:dyDescent="0.4">
      <c r="B545" s="13">
        <v>542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22825729.266898632</v>
      </c>
      <c r="O545">
        <v>18761038.424418706</v>
      </c>
      <c r="P545">
        <v>20967358.54293441</v>
      </c>
      <c r="Q545">
        <v>17507480.574762322</v>
      </c>
      <c r="R545">
        <v>18216768.492921751</v>
      </c>
      <c r="S545">
        <v>-9491117.0332988426</v>
      </c>
      <c r="T545">
        <v>-6144711.1531420201</v>
      </c>
      <c r="U545">
        <v>8475625.2256069947</v>
      </c>
      <c r="V545">
        <v>9384332.4630232155</v>
      </c>
      <c r="W545">
        <v>11938827.959205441</v>
      </c>
      <c r="X545">
        <v>-8061172.0407945588</v>
      </c>
    </row>
    <row r="546" spans="2:24" x14ac:dyDescent="0.4">
      <c r="B546" s="13">
        <v>543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17547639.783276282</v>
      </c>
      <c r="O546">
        <v>19667422.313514158</v>
      </c>
      <c r="P546">
        <v>19854979.872194257</v>
      </c>
      <c r="Q546">
        <v>28300161.209619187</v>
      </c>
      <c r="R546">
        <v>28300507.119865548</v>
      </c>
      <c r="S546">
        <v>31659483.986973234</v>
      </c>
      <c r="T546">
        <v>30033751.205987118</v>
      </c>
      <c r="U546">
        <v>33859362.50474634</v>
      </c>
      <c r="V546">
        <v>35407448.305382974</v>
      </c>
      <c r="W546">
        <v>39108501.602632642</v>
      </c>
      <c r="X546">
        <v>19108501.602632638</v>
      </c>
    </row>
    <row r="547" spans="2:24" x14ac:dyDescent="0.4">
      <c r="B547" s="13">
        <v>544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20557950.035788089</v>
      </c>
      <c r="O547">
        <v>21318834.826293051</v>
      </c>
      <c r="P547">
        <v>20577766.390255421</v>
      </c>
      <c r="Q547">
        <v>19724459.271895688</v>
      </c>
      <c r="R547">
        <v>19682280.895283185</v>
      </c>
      <c r="S547">
        <v>25160986.67854701</v>
      </c>
      <c r="T547">
        <v>30799358.488676246</v>
      </c>
      <c r="U547">
        <v>-14875843.160880353</v>
      </c>
      <c r="V547">
        <v>-12558525.075190941</v>
      </c>
      <c r="W547">
        <v>12797523.707445061</v>
      </c>
      <c r="X547">
        <v>-7202476.2925549336</v>
      </c>
    </row>
    <row r="548" spans="2:24" x14ac:dyDescent="0.4">
      <c r="B548" s="13">
        <v>545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-224018253.79392302</v>
      </c>
      <c r="O548">
        <v>-221434172.85867566</v>
      </c>
      <c r="P548">
        <v>-96724543.743219733</v>
      </c>
      <c r="Q548">
        <v>-93481485.166661516</v>
      </c>
      <c r="R548">
        <v>-95024224.291068807</v>
      </c>
      <c r="S548">
        <v>-95350727.610096261</v>
      </c>
      <c r="T548">
        <v>-95237266.094013244</v>
      </c>
      <c r="U548">
        <v>-93893321.033114001</v>
      </c>
      <c r="V548">
        <v>-111091633.2157701</v>
      </c>
      <c r="W548">
        <v>-112963865.52580094</v>
      </c>
      <c r="X548">
        <v>-132963865.52580094</v>
      </c>
    </row>
    <row r="549" spans="2:24" x14ac:dyDescent="0.4">
      <c r="B549" s="13">
        <v>546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18812049.768259671</v>
      </c>
      <c r="O549">
        <v>25654281.260176752</v>
      </c>
      <c r="P549">
        <v>32390029.634859439</v>
      </c>
      <c r="Q549">
        <v>35058829.173235968</v>
      </c>
      <c r="R549">
        <v>37427568.619116917</v>
      </c>
      <c r="S549">
        <v>41942080.818750821</v>
      </c>
      <c r="T549">
        <v>46951000.66346173</v>
      </c>
      <c r="U549">
        <v>47362964.034225963</v>
      </c>
      <c r="V549">
        <v>46191219.357437655</v>
      </c>
      <c r="W549">
        <v>50656833.803173169</v>
      </c>
      <c r="X549">
        <v>30656833.803173162</v>
      </c>
    </row>
    <row r="550" spans="2:24" x14ac:dyDescent="0.4">
      <c r="B550" s="13">
        <v>547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25321170.788424402</v>
      </c>
      <c r="O550">
        <v>26863298.220515888</v>
      </c>
      <c r="P550">
        <v>16721235.444015346</v>
      </c>
      <c r="Q550">
        <v>20085767.000900716</v>
      </c>
      <c r="R550">
        <v>17557309.561427977</v>
      </c>
      <c r="S550">
        <v>20911658.615761571</v>
      </c>
      <c r="T550">
        <v>25349388.248776749</v>
      </c>
      <c r="U550">
        <v>31910769.035768621</v>
      </c>
      <c r="V550">
        <v>35684747.730686061</v>
      </c>
      <c r="W550">
        <v>26649441.172454882</v>
      </c>
      <c r="X550">
        <v>6649441.172454888</v>
      </c>
    </row>
    <row r="551" spans="2:24" x14ac:dyDescent="0.4">
      <c r="B551" s="13">
        <v>548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23449596.951037966</v>
      </c>
      <c r="O551">
        <v>25928164.64962808</v>
      </c>
      <c r="P551">
        <v>29757622.847163338</v>
      </c>
      <c r="Q551">
        <v>26164574.687381305</v>
      </c>
      <c r="R551">
        <v>27411294.78818934</v>
      </c>
      <c r="S551">
        <v>26858462.819451354</v>
      </c>
      <c r="T551">
        <v>35486269.272140309</v>
      </c>
      <c r="U551">
        <v>37942640.586003594</v>
      </c>
      <c r="V551">
        <v>43926337.38398958</v>
      </c>
      <c r="W551">
        <v>48623147.757717103</v>
      </c>
      <c r="X551">
        <v>28623147.757717103</v>
      </c>
    </row>
    <row r="552" spans="2:24" x14ac:dyDescent="0.4">
      <c r="B552" s="13">
        <v>549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24221822.527137723</v>
      </c>
      <c r="O552">
        <v>28427088.170259144</v>
      </c>
      <c r="P552">
        <v>31612661.365894262</v>
      </c>
      <c r="Q552">
        <v>39038001.30918473</v>
      </c>
      <c r="R552">
        <v>40465750.027526893</v>
      </c>
      <c r="S552">
        <v>47402443.315194286</v>
      </c>
      <c r="T552">
        <v>55520004.620044</v>
      </c>
      <c r="U552">
        <v>56138457.444397666</v>
      </c>
      <c r="V552">
        <v>60545828.596791886</v>
      </c>
      <c r="W552">
        <v>68985304.296673536</v>
      </c>
      <c r="X552">
        <v>48985304.296673544</v>
      </c>
    </row>
    <row r="553" spans="2:24" x14ac:dyDescent="0.4">
      <c r="B553" s="13">
        <v>550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20207538.246086121</v>
      </c>
      <c r="O553">
        <v>23223871.416403756</v>
      </c>
      <c r="P553">
        <v>-204849898.92314389</v>
      </c>
      <c r="Q553">
        <v>-207360494.73195687</v>
      </c>
      <c r="R553">
        <v>-92171424.765284166</v>
      </c>
      <c r="S553">
        <v>-90196648.605007052</v>
      </c>
      <c r="T553">
        <v>-90903151.563368246</v>
      </c>
      <c r="U553">
        <v>-85975291.098396435</v>
      </c>
      <c r="V553">
        <v>-80700532.668728858</v>
      </c>
      <c r="W553">
        <v>-74672373.898560852</v>
      </c>
      <c r="X553">
        <v>-94672373.898560852</v>
      </c>
    </row>
    <row r="554" spans="2:24" x14ac:dyDescent="0.4">
      <c r="B554" s="13">
        <v>551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19548213.307271596</v>
      </c>
      <c r="O554">
        <v>26297305.059896439</v>
      </c>
      <c r="P554">
        <v>23783540.850125812</v>
      </c>
      <c r="Q554">
        <v>-8933615.1865325272</v>
      </c>
      <c r="R554">
        <v>-27747.952739354223</v>
      </c>
      <c r="S554">
        <v>19774997.143350102</v>
      </c>
      <c r="T554">
        <v>18812294.018578734</v>
      </c>
      <c r="U554">
        <v>19681402.71250201</v>
      </c>
      <c r="V554">
        <v>20040767.121984489</v>
      </c>
      <c r="W554">
        <v>27323909.332406029</v>
      </c>
      <c r="X554">
        <v>7323909.3324060254</v>
      </c>
    </row>
    <row r="555" spans="2:24" x14ac:dyDescent="0.4">
      <c r="B555" s="13">
        <v>552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25674077.346598495</v>
      </c>
      <c r="O555">
        <v>24004429.642230093</v>
      </c>
      <c r="P555">
        <v>32375665.372822393</v>
      </c>
      <c r="Q555">
        <v>38244877.785829432</v>
      </c>
      <c r="R555">
        <v>38773295.411981754</v>
      </c>
      <c r="S555">
        <v>38554998.04312934</v>
      </c>
      <c r="T555">
        <v>37577870.984378427</v>
      </c>
      <c r="U555">
        <v>40213466.456060216</v>
      </c>
      <c r="V555">
        <v>43597864.959473349</v>
      </c>
      <c r="W555">
        <v>47230920.078951612</v>
      </c>
      <c r="X555">
        <v>27230920.078951616</v>
      </c>
    </row>
    <row r="556" spans="2:24" x14ac:dyDescent="0.4">
      <c r="B556" s="13">
        <v>553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18680218.110051721</v>
      </c>
      <c r="O556">
        <v>17835266.020014543</v>
      </c>
      <c r="P556">
        <v>13673276.50631462</v>
      </c>
      <c r="Q556">
        <v>14734928.047037743</v>
      </c>
      <c r="R556">
        <v>19781853.437051356</v>
      </c>
      <c r="S556">
        <v>23606283.29979302</v>
      </c>
      <c r="T556">
        <v>24877686.000593573</v>
      </c>
      <c r="U556">
        <v>24090353.842592973</v>
      </c>
      <c r="V556">
        <v>33021427.049770482</v>
      </c>
      <c r="W556">
        <v>39031105.284931883</v>
      </c>
      <c r="X556">
        <v>19031105.284931876</v>
      </c>
    </row>
    <row r="557" spans="2:24" x14ac:dyDescent="0.4">
      <c r="B557" s="13">
        <v>554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24788036.766725559</v>
      </c>
      <c r="O557">
        <v>27862232.593583602</v>
      </c>
      <c r="P557">
        <v>24023384.550680675</v>
      </c>
      <c r="Q557">
        <v>1320132.7287707697</v>
      </c>
      <c r="R557">
        <v>2672322.5188754341</v>
      </c>
      <c r="S557">
        <v>14158687.284516934</v>
      </c>
      <c r="T557">
        <v>20992868.575486351</v>
      </c>
      <c r="U557">
        <v>23046218.540073689</v>
      </c>
      <c r="V557">
        <v>27781280.645919405</v>
      </c>
      <c r="W557">
        <v>27884343.727395624</v>
      </c>
      <c r="X557">
        <v>7884343.7273956304</v>
      </c>
    </row>
    <row r="558" spans="2:24" x14ac:dyDescent="0.4">
      <c r="B558" s="13">
        <v>555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21594823.440917488</v>
      </c>
      <c r="O558">
        <v>20423227.262805633</v>
      </c>
      <c r="P558">
        <v>19727653.046483442</v>
      </c>
      <c r="Q558">
        <v>21169721.653306257</v>
      </c>
      <c r="R558">
        <v>29260174.921234559</v>
      </c>
      <c r="S558">
        <v>27357562.662540652</v>
      </c>
      <c r="T558">
        <v>27016292.861225583</v>
      </c>
      <c r="U558">
        <v>26052690.289025776</v>
      </c>
      <c r="V558">
        <v>29395732.09490142</v>
      </c>
      <c r="W558">
        <v>31441768.753004864</v>
      </c>
      <c r="X558">
        <v>11441768.753004866</v>
      </c>
    </row>
    <row r="559" spans="2:24" x14ac:dyDescent="0.4">
      <c r="B559" s="13">
        <v>556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21534490.085715327</v>
      </c>
      <c r="O559">
        <v>21152045.510852639</v>
      </c>
      <c r="P559">
        <v>24630380.117934112</v>
      </c>
      <c r="Q559">
        <v>26285803.795507841</v>
      </c>
      <c r="R559">
        <v>26918072.173524655</v>
      </c>
      <c r="S559">
        <v>25126596.803733151</v>
      </c>
      <c r="T559">
        <v>32095762.809945997</v>
      </c>
      <c r="U559">
        <v>31097343.69313528</v>
      </c>
      <c r="V559">
        <v>30436417.205004122</v>
      </c>
      <c r="W559">
        <v>33172368.070991971</v>
      </c>
      <c r="X559">
        <v>13172368.070991978</v>
      </c>
    </row>
    <row r="560" spans="2:24" x14ac:dyDescent="0.4">
      <c r="B560" s="13">
        <v>557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21879687.407241777</v>
      </c>
      <c r="O560">
        <v>28899240.126474686</v>
      </c>
      <c r="P560">
        <v>27235620.866558023</v>
      </c>
      <c r="Q560">
        <v>20452063.706434265</v>
      </c>
      <c r="R560">
        <v>14169666.89866722</v>
      </c>
      <c r="S560">
        <v>23800160.090155825</v>
      </c>
      <c r="T560">
        <v>21153634.718580689</v>
      </c>
      <c r="U560">
        <v>22233736.519537579</v>
      </c>
      <c r="V560">
        <v>21421897.985179853</v>
      </c>
      <c r="W560">
        <v>24498023.992666081</v>
      </c>
      <c r="X560">
        <v>4498023.9926660806</v>
      </c>
    </row>
    <row r="561" spans="2:24" x14ac:dyDescent="0.4">
      <c r="B561" s="13">
        <v>558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16208858.877897438</v>
      </c>
      <c r="O561">
        <v>20164169.053144362</v>
      </c>
      <c r="P561">
        <v>12819242.612765037</v>
      </c>
      <c r="Q561">
        <v>-16164938.100223877</v>
      </c>
      <c r="R561">
        <v>-17689124.542038862</v>
      </c>
      <c r="S561">
        <v>5000938.1447494682</v>
      </c>
      <c r="T561">
        <v>8039757.0094083184</v>
      </c>
      <c r="U561">
        <v>10736258.683647092</v>
      </c>
      <c r="V561">
        <v>11708474.932178849</v>
      </c>
      <c r="W561">
        <v>18638428.255604509</v>
      </c>
      <c r="X561">
        <v>-1361571.744395487</v>
      </c>
    </row>
    <row r="562" spans="2:24" x14ac:dyDescent="0.4">
      <c r="B562" s="13">
        <v>559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22068190.736216191</v>
      </c>
      <c r="O562">
        <v>26247064.21710185</v>
      </c>
      <c r="P562">
        <v>24987064.980367772</v>
      </c>
      <c r="Q562">
        <v>30950140.038116768</v>
      </c>
      <c r="R562">
        <v>30885360.209900133</v>
      </c>
      <c r="S562">
        <v>36287637.358496815</v>
      </c>
      <c r="T562">
        <v>43091595.814150326</v>
      </c>
      <c r="U562">
        <v>36749886.173207812</v>
      </c>
      <c r="V562">
        <v>33826174.825869024</v>
      </c>
      <c r="W562">
        <v>35076878.789698437</v>
      </c>
      <c r="X562">
        <v>15076878.789698431</v>
      </c>
    </row>
    <row r="563" spans="2:24" x14ac:dyDescent="0.4">
      <c r="B563" s="13">
        <v>560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23532158.545597285</v>
      </c>
      <c r="O563">
        <v>22546966.191684712</v>
      </c>
      <c r="P563">
        <v>27082190.525311939</v>
      </c>
      <c r="Q563">
        <v>29705434.850496877</v>
      </c>
      <c r="R563">
        <v>28500476.326925956</v>
      </c>
      <c r="S563">
        <v>38075311.317050576</v>
      </c>
      <c r="T563">
        <v>44655788.352601923</v>
      </c>
      <c r="U563">
        <v>45734557.831606627</v>
      </c>
      <c r="V563">
        <v>47984550.637984268</v>
      </c>
      <c r="W563">
        <v>54362127.40944995</v>
      </c>
      <c r="X563">
        <v>34362127.409449957</v>
      </c>
    </row>
    <row r="564" spans="2:24" x14ac:dyDescent="0.4">
      <c r="B564" s="13">
        <v>561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26445775.669727448</v>
      </c>
      <c r="O564">
        <v>32275162.756650209</v>
      </c>
      <c r="P564">
        <v>23581037.66479329</v>
      </c>
      <c r="Q564">
        <v>23855295.061837077</v>
      </c>
      <c r="R564">
        <v>21326533.180881567</v>
      </c>
      <c r="S564">
        <v>21592613.993127305</v>
      </c>
      <c r="T564">
        <v>21272869.34072784</v>
      </c>
      <c r="U564">
        <v>23936991.124324713</v>
      </c>
      <c r="V564">
        <v>-3076367.6372859161</v>
      </c>
      <c r="W564">
        <v>4660032.5088589443</v>
      </c>
      <c r="X564">
        <v>-15339967.491141051</v>
      </c>
    </row>
    <row r="565" spans="2:24" x14ac:dyDescent="0.4">
      <c r="B565" s="13">
        <v>562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21640101.246023118</v>
      </c>
      <c r="O565">
        <v>21282464.0939059</v>
      </c>
      <c r="P565">
        <v>21862866.449357912</v>
      </c>
      <c r="Q565">
        <v>23547840.464991655</v>
      </c>
      <c r="R565">
        <v>22681755.157522555</v>
      </c>
      <c r="S565">
        <v>26504220.863008525</v>
      </c>
      <c r="T565">
        <v>27790904.046147853</v>
      </c>
      <c r="U565">
        <v>35847371.101187788</v>
      </c>
      <c r="V565">
        <v>35605398.290118106</v>
      </c>
      <c r="W565">
        <v>35289715.609260961</v>
      </c>
      <c r="X565">
        <v>15289715.609260969</v>
      </c>
    </row>
    <row r="566" spans="2:24" x14ac:dyDescent="0.4">
      <c r="B566" s="13">
        <v>563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18944397.233764641</v>
      </c>
      <c r="O566">
        <v>26156349.681085017</v>
      </c>
      <c r="P566">
        <v>24244456.722512245</v>
      </c>
      <c r="Q566">
        <v>26141042.482558537</v>
      </c>
      <c r="R566">
        <v>30954135.856811304</v>
      </c>
      <c r="S566">
        <v>32362769.867858894</v>
      </c>
      <c r="T566">
        <v>14053957.362652354</v>
      </c>
      <c r="U566">
        <v>17077739.39077856</v>
      </c>
      <c r="V566">
        <v>24928105.535393193</v>
      </c>
      <c r="W566">
        <v>26144087.227211885</v>
      </c>
      <c r="X566">
        <v>6144087.2272118842</v>
      </c>
    </row>
    <row r="567" spans="2:24" x14ac:dyDescent="0.4">
      <c r="B567" s="13">
        <v>564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17714534.74335726</v>
      </c>
      <c r="O567">
        <v>-22710450.459496029</v>
      </c>
      <c r="P567">
        <v>-22740721.087235533</v>
      </c>
      <c r="Q567">
        <v>1512199.6073277229</v>
      </c>
      <c r="R567">
        <v>1325603.6651022129</v>
      </c>
      <c r="S567">
        <v>-6307740.2193964114</v>
      </c>
      <c r="T567">
        <v>-1562769.3432342345</v>
      </c>
      <c r="U567">
        <v>4951370.9412061162</v>
      </c>
      <c r="V567">
        <v>4628001.8886431754</v>
      </c>
      <c r="W567">
        <v>3984715.0748500871</v>
      </c>
      <c r="X567">
        <v>-16015284.925149906</v>
      </c>
    </row>
    <row r="568" spans="2:24" x14ac:dyDescent="0.4">
      <c r="B568" s="13">
        <v>565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23219333.90767277</v>
      </c>
      <c r="O568">
        <v>28487397.467317484</v>
      </c>
      <c r="P568">
        <v>30327348.880251247</v>
      </c>
      <c r="Q568">
        <v>28478140.317957792</v>
      </c>
      <c r="R568">
        <v>26271236.534517497</v>
      </c>
      <c r="S568">
        <v>23369581.494589545</v>
      </c>
      <c r="T568">
        <v>24232830.60510299</v>
      </c>
      <c r="U568">
        <v>27974748.279242251</v>
      </c>
      <c r="V568">
        <v>35455320.778114103</v>
      </c>
      <c r="W568">
        <v>36834157.879630543</v>
      </c>
      <c r="X568">
        <v>16834157.879630547</v>
      </c>
    </row>
    <row r="569" spans="2:24" x14ac:dyDescent="0.4">
      <c r="B569" s="13">
        <v>566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19224669.674119525</v>
      </c>
      <c r="O569">
        <v>22141980.753302503</v>
      </c>
      <c r="P569">
        <v>20781064.045161594</v>
      </c>
      <c r="Q569">
        <v>21679524.715409532</v>
      </c>
      <c r="R569">
        <v>23202369.465058114</v>
      </c>
      <c r="S569">
        <v>25247885.922868587</v>
      </c>
      <c r="T569">
        <v>23461791.566415034</v>
      </c>
      <c r="U569">
        <v>23372007.121336404</v>
      </c>
      <c r="V569">
        <v>25817852.130957305</v>
      </c>
      <c r="W569">
        <v>25890994.20837285</v>
      </c>
      <c r="X569">
        <v>5890994.2083728425</v>
      </c>
    </row>
    <row r="570" spans="2:24" x14ac:dyDescent="0.4">
      <c r="B570" s="13">
        <v>567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25331221.080452524</v>
      </c>
      <c r="O570">
        <v>28455023.279262662</v>
      </c>
      <c r="P570">
        <v>32648198.492784571</v>
      </c>
      <c r="Q570">
        <v>34079031.648979075</v>
      </c>
      <c r="R570">
        <v>34873552.714372493</v>
      </c>
      <c r="S570">
        <v>26043196.221770786</v>
      </c>
      <c r="T570">
        <v>32639217.875010446</v>
      </c>
      <c r="U570">
        <v>17817484.59735588</v>
      </c>
      <c r="V570">
        <v>17110962.129641384</v>
      </c>
      <c r="W570">
        <v>27186177.503261805</v>
      </c>
      <c r="X570">
        <v>7186177.5032618027</v>
      </c>
    </row>
    <row r="571" spans="2:24" x14ac:dyDescent="0.4">
      <c r="B571" s="13">
        <v>568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20544071.455236498</v>
      </c>
      <c r="O571">
        <v>22116730.280737735</v>
      </c>
      <c r="P571">
        <v>29418825.104837365</v>
      </c>
      <c r="Q571">
        <v>27710336.965404216</v>
      </c>
      <c r="R571">
        <v>35546486.674046487</v>
      </c>
      <c r="S571">
        <v>35454753.357872613</v>
      </c>
      <c r="T571">
        <v>40038333.022911876</v>
      </c>
      <c r="U571">
        <v>43439817.193463564</v>
      </c>
      <c r="V571">
        <v>49149881.466120034</v>
      </c>
      <c r="W571">
        <v>48490060.623405859</v>
      </c>
      <c r="X571">
        <v>28490060.623405863</v>
      </c>
    </row>
    <row r="572" spans="2:24" x14ac:dyDescent="0.4">
      <c r="B572" s="13">
        <v>569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20183408.892832667</v>
      </c>
      <c r="O572">
        <v>18448887.940814942</v>
      </c>
      <c r="P572">
        <v>17773098.877484322</v>
      </c>
      <c r="Q572">
        <v>19224834.656705204</v>
      </c>
      <c r="R572">
        <v>18093783.240230285</v>
      </c>
      <c r="S572">
        <v>18708403.028603099</v>
      </c>
      <c r="T572">
        <v>19448963.300958149</v>
      </c>
      <c r="U572">
        <v>14741587.860152356</v>
      </c>
      <c r="V572">
        <v>14292105.002181614</v>
      </c>
      <c r="W572">
        <v>16634781.307242822</v>
      </c>
      <c r="X572">
        <v>-3365218.6927571795</v>
      </c>
    </row>
    <row r="573" spans="2:24" x14ac:dyDescent="0.4">
      <c r="B573" s="13">
        <v>570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18756143.476730578</v>
      </c>
      <c r="O573">
        <v>17105066.367346071</v>
      </c>
      <c r="P573">
        <v>17655752.581137758</v>
      </c>
      <c r="Q573">
        <v>20480661.761579223</v>
      </c>
      <c r="R573">
        <v>21330148.30310848</v>
      </c>
      <c r="S573">
        <v>22290053.177972246</v>
      </c>
      <c r="T573">
        <v>25501722.564273648</v>
      </c>
      <c r="U573">
        <v>29091927.080103442</v>
      </c>
      <c r="V573">
        <v>31855135.674532212</v>
      </c>
      <c r="W573">
        <v>33398085.228692316</v>
      </c>
      <c r="X573">
        <v>13398085.228692308</v>
      </c>
    </row>
    <row r="574" spans="2:24" x14ac:dyDescent="0.4">
      <c r="B574" s="13">
        <v>571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19910222.398925334</v>
      </c>
      <c r="O574">
        <v>22414892.472536765</v>
      </c>
      <c r="P574">
        <v>22852231.634772927</v>
      </c>
      <c r="Q574">
        <v>28388689.894655302</v>
      </c>
      <c r="R574">
        <v>30825094.717764396</v>
      </c>
      <c r="S574">
        <v>28640254.82912701</v>
      </c>
      <c r="T574">
        <v>30980432.51627624</v>
      </c>
      <c r="U574">
        <v>38612080.007855311</v>
      </c>
      <c r="V574">
        <v>45296170.177646369</v>
      </c>
      <c r="W574">
        <v>47056658.590661593</v>
      </c>
      <c r="X574">
        <v>27056658.590661593</v>
      </c>
    </row>
    <row r="575" spans="2:24" x14ac:dyDescent="0.4">
      <c r="B575" s="13">
        <v>572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20686160.38502878</v>
      </c>
      <c r="O575">
        <v>22944589.038639784</v>
      </c>
      <c r="P575">
        <v>27081686.777345773</v>
      </c>
      <c r="Q575">
        <v>24151007.157648154</v>
      </c>
      <c r="R575">
        <v>22515588.50496877</v>
      </c>
      <c r="S575">
        <v>25201737.849536274</v>
      </c>
      <c r="T575">
        <v>26929178.799699828</v>
      </c>
      <c r="U575">
        <v>29999249.610876679</v>
      </c>
      <c r="V575">
        <v>29882462.496607359</v>
      </c>
      <c r="W575">
        <v>29145196.800052896</v>
      </c>
      <c r="X575">
        <v>9145196.8000528924</v>
      </c>
    </row>
    <row r="576" spans="2:24" x14ac:dyDescent="0.4">
      <c r="B576" s="13">
        <v>573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19171932.86838853</v>
      </c>
      <c r="O576">
        <v>26163415.043662589</v>
      </c>
      <c r="P576">
        <v>29741131.079015709</v>
      </c>
      <c r="Q576">
        <v>31856921.740830064</v>
      </c>
      <c r="R576">
        <v>31687065.817239381</v>
      </c>
      <c r="S576">
        <v>33205057.59519273</v>
      </c>
      <c r="T576">
        <v>38817127.130535632</v>
      </c>
      <c r="U576">
        <v>42166359.039944917</v>
      </c>
      <c r="V576">
        <v>40806342.655751541</v>
      </c>
      <c r="W576">
        <v>41855570.257913962</v>
      </c>
      <c r="X576">
        <v>21855570.257913966</v>
      </c>
    </row>
    <row r="577" spans="2:24" x14ac:dyDescent="0.4">
      <c r="B577" s="13">
        <v>574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21673691.362140235</v>
      </c>
      <c r="O577">
        <v>22281903.3105883</v>
      </c>
      <c r="P577">
        <v>21781615.837687932</v>
      </c>
      <c r="Q577">
        <v>26327770.768596716</v>
      </c>
      <c r="R577">
        <v>28278412.853323545</v>
      </c>
      <c r="S577">
        <v>32755146.294122964</v>
      </c>
      <c r="T577">
        <v>21930388.766875442</v>
      </c>
      <c r="U577">
        <v>22806861.301653493</v>
      </c>
      <c r="V577">
        <v>23970347.575337887</v>
      </c>
      <c r="W577">
        <v>21732321.108973116</v>
      </c>
      <c r="X577">
        <v>1732321.1089731124</v>
      </c>
    </row>
    <row r="578" spans="2:24" x14ac:dyDescent="0.4">
      <c r="B578" s="13">
        <v>575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22079938.115588434</v>
      </c>
      <c r="O578">
        <v>21270907.148191277</v>
      </c>
      <c r="P578">
        <v>28454801.558331668</v>
      </c>
      <c r="Q578">
        <v>30981973.946070354</v>
      </c>
      <c r="R578">
        <v>31034937.775805209</v>
      </c>
      <c r="S578">
        <v>23248087.043429326</v>
      </c>
      <c r="T578">
        <v>29647229.599436391</v>
      </c>
      <c r="U578">
        <v>32662430.553163666</v>
      </c>
      <c r="V578">
        <v>24853205.953767892</v>
      </c>
      <c r="W578">
        <v>29872558.301652923</v>
      </c>
      <c r="X578">
        <v>9872558.301652927</v>
      </c>
    </row>
    <row r="579" spans="2:24" x14ac:dyDescent="0.4">
      <c r="B579" s="13">
        <v>576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21280414.845589697</v>
      </c>
      <c r="O579">
        <v>22403730.560493205</v>
      </c>
      <c r="P579">
        <v>26980263.294618033</v>
      </c>
      <c r="Q579">
        <v>27567708.136337612</v>
      </c>
      <c r="R579">
        <v>37364426.456035599</v>
      </c>
      <c r="S579">
        <v>36329099.473156199</v>
      </c>
      <c r="T579">
        <v>39099882.486964196</v>
      </c>
      <c r="U579">
        <v>46628216.617889479</v>
      </c>
      <c r="V579">
        <v>46437150.30154454</v>
      </c>
      <c r="W579">
        <v>24972142.521560144</v>
      </c>
      <c r="X579">
        <v>4972142.5215601474</v>
      </c>
    </row>
    <row r="580" spans="2:24" x14ac:dyDescent="0.4">
      <c r="B580" s="13">
        <v>577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19133665.458789084</v>
      </c>
      <c r="O580">
        <v>23928948.750209846</v>
      </c>
      <c r="P580">
        <v>24644168.228636585</v>
      </c>
      <c r="Q580">
        <v>33857687.433126807</v>
      </c>
      <c r="R580">
        <v>33361374.157459836</v>
      </c>
      <c r="S580">
        <v>37521209.507061943</v>
      </c>
      <c r="T580">
        <v>34916386.583956793</v>
      </c>
      <c r="U580">
        <v>38264639.147824802</v>
      </c>
      <c r="V580">
        <v>40553320.197889991</v>
      </c>
      <c r="W580">
        <v>43277421.565917343</v>
      </c>
      <c r="X580">
        <v>23277421.565917343</v>
      </c>
    </row>
    <row r="581" spans="2:24" x14ac:dyDescent="0.4">
      <c r="B581" s="13">
        <v>578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21277165.54719869</v>
      </c>
      <c r="O581">
        <v>22226119.102011856</v>
      </c>
      <c r="P581">
        <v>24825894.631488658</v>
      </c>
      <c r="Q581">
        <v>29867844.280779026</v>
      </c>
      <c r="R581">
        <v>37476527.146749981</v>
      </c>
      <c r="S581">
        <v>40027873.240999237</v>
      </c>
      <c r="T581">
        <v>45871961.012678787</v>
      </c>
      <c r="U581">
        <v>44104832.414546579</v>
      </c>
      <c r="V581">
        <v>49067841.687560104</v>
      </c>
      <c r="W581">
        <v>54624998.381203763</v>
      </c>
      <c r="X581">
        <v>34624998.381203771</v>
      </c>
    </row>
    <row r="582" spans="2:24" x14ac:dyDescent="0.4">
      <c r="B582" s="13">
        <v>579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23104013.918487065</v>
      </c>
      <c r="O582">
        <v>11402193.559203567</v>
      </c>
      <c r="P582">
        <v>16817104.387563068</v>
      </c>
      <c r="Q582">
        <v>24012900.237161525</v>
      </c>
      <c r="R582">
        <v>29107488.472177584</v>
      </c>
      <c r="S582">
        <v>29798493.204560306</v>
      </c>
      <c r="T582">
        <v>32490824.49541074</v>
      </c>
      <c r="U582">
        <v>31489202.853160761</v>
      </c>
      <c r="V582">
        <v>35674709.570866317</v>
      </c>
      <c r="W582">
        <v>35042266.705446891</v>
      </c>
      <c r="X582">
        <v>15042266.705446895</v>
      </c>
    </row>
    <row r="583" spans="2:24" x14ac:dyDescent="0.4">
      <c r="B583" s="13">
        <v>580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7548672.3617605641</v>
      </c>
      <c r="O583">
        <v>8734548.4259816781</v>
      </c>
      <c r="P583">
        <v>6785009.3646425102</v>
      </c>
      <c r="Q583">
        <v>4730854.4358425066</v>
      </c>
      <c r="R583">
        <v>13974901.135164868</v>
      </c>
      <c r="S583">
        <v>21077342.58325363</v>
      </c>
      <c r="T583">
        <v>-3393194.4789641337</v>
      </c>
      <c r="U583">
        <v>-2951164.7136688223</v>
      </c>
      <c r="V583">
        <v>18816119.126334108</v>
      </c>
      <c r="W583">
        <v>8263638.8909116779</v>
      </c>
      <c r="X583">
        <v>-11736361.109088322</v>
      </c>
    </row>
    <row r="584" spans="2:24" x14ac:dyDescent="0.4">
      <c r="B584" s="13">
        <v>581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22250566.988683663</v>
      </c>
      <c r="O584">
        <v>24542252.052684862</v>
      </c>
      <c r="P584">
        <v>21906268.424614526</v>
      </c>
      <c r="Q584">
        <v>25159639.280381981</v>
      </c>
      <c r="R584">
        <v>33165754.099187396</v>
      </c>
      <c r="S584">
        <v>34370586.390509374</v>
      </c>
      <c r="T584">
        <v>33109987.921018615</v>
      </c>
      <c r="U584">
        <v>34578285.900346503</v>
      </c>
      <c r="V584">
        <v>40379221.532818377</v>
      </c>
      <c r="W584">
        <v>44731859.502460249</v>
      </c>
      <c r="X584">
        <v>24731859.502460249</v>
      </c>
    </row>
    <row r="585" spans="2:24" x14ac:dyDescent="0.4">
      <c r="B585" s="13">
        <v>582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22339924.95569513</v>
      </c>
      <c r="O585">
        <v>29471633.39826389</v>
      </c>
      <c r="P585">
        <v>29293418.526020747</v>
      </c>
      <c r="Q585">
        <v>28683657.780310184</v>
      </c>
      <c r="R585">
        <v>28698853.442616865</v>
      </c>
      <c r="S585">
        <v>30446731.955610856</v>
      </c>
      <c r="T585">
        <v>31040626.884554792</v>
      </c>
      <c r="U585">
        <v>31413368.6971264</v>
      </c>
      <c r="V585">
        <v>36128178.55351419</v>
      </c>
      <c r="W585">
        <v>42186751.634697869</v>
      </c>
      <c r="X585">
        <v>22186751.634697877</v>
      </c>
    </row>
    <row r="586" spans="2:24" x14ac:dyDescent="0.4">
      <c r="B586" s="13">
        <v>583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25133601.920049679</v>
      </c>
      <c r="O586">
        <v>23683591.632829685</v>
      </c>
      <c r="P586">
        <v>26152963.710494161</v>
      </c>
      <c r="Q586">
        <v>28518972.960405074</v>
      </c>
      <c r="R586">
        <v>33324405.322462544</v>
      </c>
      <c r="S586">
        <v>33694987.757377081</v>
      </c>
      <c r="T586">
        <v>36597895.295462802</v>
      </c>
      <c r="U586">
        <v>40737240.327966347</v>
      </c>
      <c r="V586">
        <v>42097948.983148664</v>
      </c>
      <c r="W586">
        <v>44274995.851537272</v>
      </c>
      <c r="X586">
        <v>24274995.851537276</v>
      </c>
    </row>
    <row r="587" spans="2:24" x14ac:dyDescent="0.4">
      <c r="B587" s="13">
        <v>584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22258784.148167398</v>
      </c>
      <c r="O587">
        <v>14201731.331409585</v>
      </c>
      <c r="P587">
        <v>16964433.882463407</v>
      </c>
      <c r="Q587">
        <v>27369427.846386675</v>
      </c>
      <c r="R587">
        <v>18741817.410285566</v>
      </c>
      <c r="S587">
        <v>22846433.005947579</v>
      </c>
      <c r="T587">
        <v>23815454.037825525</v>
      </c>
      <c r="U587">
        <v>23550344.022484321</v>
      </c>
      <c r="V587">
        <v>25975667.664439101</v>
      </c>
      <c r="W587">
        <v>23628123.41805695</v>
      </c>
      <c r="X587">
        <v>3628123.4180569546</v>
      </c>
    </row>
    <row r="588" spans="2:24" x14ac:dyDescent="0.4">
      <c r="B588" s="13">
        <v>585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20523619.736270826</v>
      </c>
      <c r="O588">
        <v>19396325.135214746</v>
      </c>
      <c r="P588">
        <v>18874614.916673999</v>
      </c>
      <c r="Q588">
        <v>-187818400.36425486</v>
      </c>
      <c r="R588">
        <v>-182214888.86169127</v>
      </c>
      <c r="S588">
        <v>-72976143.86871627</v>
      </c>
      <c r="T588">
        <v>-72557868.458068609</v>
      </c>
      <c r="U588">
        <v>-72252857.826898992</v>
      </c>
      <c r="V588">
        <v>-66529176.472176999</v>
      </c>
      <c r="W588">
        <v>-78564069.915865138</v>
      </c>
      <c r="X588">
        <v>-98564069.915865138</v>
      </c>
    </row>
    <row r="589" spans="2:24" x14ac:dyDescent="0.4">
      <c r="B589" s="13">
        <v>586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25065461.933187366</v>
      </c>
      <c r="O589">
        <v>25346806.299848478</v>
      </c>
      <c r="P589">
        <v>27169755.731117979</v>
      </c>
      <c r="Q589">
        <v>27155096.732028987</v>
      </c>
      <c r="R589">
        <v>27469683.321798872</v>
      </c>
      <c r="S589">
        <v>26513995.448973835</v>
      </c>
      <c r="T589">
        <v>29541774.500607654</v>
      </c>
      <c r="U589">
        <v>29328372.014855858</v>
      </c>
      <c r="V589">
        <v>31217695.772510391</v>
      </c>
      <c r="W589">
        <v>38920330.31483677</v>
      </c>
      <c r="X589">
        <v>18920330.314836778</v>
      </c>
    </row>
    <row r="590" spans="2:24" x14ac:dyDescent="0.4">
      <c r="B590" s="13">
        <v>587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25199169.206283227</v>
      </c>
      <c r="O590">
        <v>24391848.751885656</v>
      </c>
      <c r="P590">
        <v>26452096.537291493</v>
      </c>
      <c r="Q590">
        <v>28110318.118874118</v>
      </c>
      <c r="R590">
        <v>35999098.476783782</v>
      </c>
      <c r="S590">
        <v>17245940.653447114</v>
      </c>
      <c r="T590">
        <v>24619859.66080942</v>
      </c>
      <c r="U590">
        <v>32840226.105287757</v>
      </c>
      <c r="V590">
        <v>31053849.939125367</v>
      </c>
      <c r="W590">
        <v>34109700.061906748</v>
      </c>
      <c r="X590">
        <v>14109700.061906744</v>
      </c>
    </row>
    <row r="591" spans="2:24" x14ac:dyDescent="0.4">
      <c r="B591" s="13">
        <v>588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26676651.900920097</v>
      </c>
      <c r="O591">
        <v>24043421.005276937</v>
      </c>
      <c r="P591">
        <v>23616833.122995783</v>
      </c>
      <c r="Q591">
        <v>31769344.713311184</v>
      </c>
      <c r="R591">
        <v>33514860.048483502</v>
      </c>
      <c r="S591">
        <v>39147708.800680071</v>
      </c>
      <c r="T591">
        <v>41096606.339328215</v>
      </c>
      <c r="U591">
        <v>39861319.246447831</v>
      </c>
      <c r="V591">
        <v>41592951.545119897</v>
      </c>
      <c r="W591">
        <v>42300003.293623902</v>
      </c>
      <c r="X591">
        <v>22300003.293623909</v>
      </c>
    </row>
    <row r="592" spans="2:24" x14ac:dyDescent="0.4">
      <c r="B592" s="13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22409378.108365685</v>
      </c>
      <c r="O592">
        <v>24682445.603975169</v>
      </c>
      <c r="P592">
        <v>24633576.220795888</v>
      </c>
      <c r="Q592">
        <v>23993894.144975156</v>
      </c>
      <c r="R592">
        <v>27921170.208303969</v>
      </c>
      <c r="S592">
        <v>28815547.520138998</v>
      </c>
      <c r="T592">
        <v>29012149.481273975</v>
      </c>
      <c r="U592">
        <v>37209615.735565215</v>
      </c>
      <c r="V592">
        <v>38689330.998742402</v>
      </c>
      <c r="W592">
        <v>46887451.67246075</v>
      </c>
      <c r="X592">
        <v>26887451.672460742</v>
      </c>
    </row>
    <row r="593" spans="2:24" x14ac:dyDescent="0.4">
      <c r="B593" s="13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19723970.3490129</v>
      </c>
      <c r="O593">
        <v>18302256.429506917</v>
      </c>
      <c r="P593">
        <v>16422067.819776233</v>
      </c>
      <c r="Q593">
        <v>15736678.385669939</v>
      </c>
      <c r="R593">
        <v>14461753.578960979</v>
      </c>
      <c r="S593">
        <v>12753909.192194872</v>
      </c>
      <c r="T593">
        <v>11053501.058132697</v>
      </c>
      <c r="U593">
        <v>18932559.265573874</v>
      </c>
      <c r="V593">
        <v>21274775.007351339</v>
      </c>
      <c r="W593">
        <v>24919108.680256963</v>
      </c>
      <c r="X593">
        <v>4919108.6802569591</v>
      </c>
    </row>
    <row r="594" spans="2:24" x14ac:dyDescent="0.4">
      <c r="B594" s="13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16328043.321536651</v>
      </c>
      <c r="O594">
        <v>18449347.520912781</v>
      </c>
      <c r="P594">
        <v>16986820.240182668</v>
      </c>
      <c r="Q594">
        <v>19251143.492020544</v>
      </c>
      <c r="R594">
        <v>20923217.506730959</v>
      </c>
      <c r="S594">
        <v>26063370.573122807</v>
      </c>
      <c r="T594">
        <v>28148471.754203595</v>
      </c>
      <c r="U594">
        <v>36424021.098623231</v>
      </c>
      <c r="V594">
        <v>40257941.150899261</v>
      </c>
      <c r="W594">
        <v>41602848.962564237</v>
      </c>
      <c r="X594">
        <v>21602848.962564237</v>
      </c>
    </row>
    <row r="595" spans="2:24" x14ac:dyDescent="0.4">
      <c r="B595" s="13">
        <v>592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23724021.658909377</v>
      </c>
      <c r="O595">
        <v>27397984.200969823</v>
      </c>
      <c r="P595">
        <v>32361603.454830758</v>
      </c>
      <c r="Q595">
        <v>25448822.642216608</v>
      </c>
      <c r="R595">
        <v>30339946.249236904</v>
      </c>
      <c r="S595">
        <v>33249535.348587591</v>
      </c>
      <c r="T595">
        <v>32283494.811742835</v>
      </c>
      <c r="U595">
        <v>29044777.146007281</v>
      </c>
      <c r="V595">
        <v>28772706.104618631</v>
      </c>
      <c r="W595">
        <v>31916353.160091802</v>
      </c>
      <c r="X595">
        <v>11916353.160091801</v>
      </c>
    </row>
    <row r="596" spans="2:24" x14ac:dyDescent="0.4">
      <c r="B596" s="13">
        <v>593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24197955.8676566</v>
      </c>
      <c r="O596">
        <v>29835405.72304602</v>
      </c>
      <c r="P596">
        <v>30823323.412121389</v>
      </c>
      <c r="Q596">
        <v>35081021.473762922</v>
      </c>
      <c r="R596">
        <v>42818044.658293404</v>
      </c>
      <c r="S596">
        <v>44877217.480672456</v>
      </c>
      <c r="T596">
        <v>49742100.85580276</v>
      </c>
      <c r="U596">
        <v>47282990.179352671</v>
      </c>
      <c r="V596">
        <v>50022943.423207819</v>
      </c>
      <c r="W596">
        <v>55667153.701727398</v>
      </c>
      <c r="X596">
        <v>35667153.701727398</v>
      </c>
    </row>
    <row r="597" spans="2:24" x14ac:dyDescent="0.4">
      <c r="B597" s="13">
        <v>594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20845417.657233272</v>
      </c>
      <c r="O597">
        <v>25583333.516322564</v>
      </c>
      <c r="P597">
        <v>24290487.499739006</v>
      </c>
      <c r="Q597">
        <v>25925452.795389704</v>
      </c>
      <c r="R597">
        <v>25768079.402168661</v>
      </c>
      <c r="S597">
        <v>25735219.381413121</v>
      </c>
      <c r="T597">
        <v>31519817.143780947</v>
      </c>
      <c r="U597">
        <v>32413257.876478303</v>
      </c>
      <c r="V597">
        <v>35541877.005246744</v>
      </c>
      <c r="W597">
        <v>39455100.790524676</v>
      </c>
      <c r="X597">
        <v>19455100.790524669</v>
      </c>
    </row>
    <row r="598" spans="2:24" x14ac:dyDescent="0.4">
      <c r="B598" s="13">
        <v>595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24070825.143190447</v>
      </c>
      <c r="O598">
        <v>28242779.464928344</v>
      </c>
      <c r="P598">
        <v>29172825.046181317</v>
      </c>
      <c r="Q598">
        <v>28440171.648563128</v>
      </c>
      <c r="R598">
        <v>33391587.965477094</v>
      </c>
      <c r="S598">
        <v>37904187.168551378</v>
      </c>
      <c r="T598">
        <v>37392463.86576809</v>
      </c>
      <c r="U598">
        <v>38412415.257010765</v>
      </c>
      <c r="V598">
        <v>37213141.834303766</v>
      </c>
      <c r="W598">
        <v>36385612.663445376</v>
      </c>
      <c r="X598">
        <v>16385612.663445376</v>
      </c>
    </row>
    <row r="599" spans="2:24" x14ac:dyDescent="0.4">
      <c r="B599" s="13">
        <v>596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21749720.091430664</v>
      </c>
      <c r="O599">
        <v>12216116.992559761</v>
      </c>
      <c r="P599">
        <v>9727627.3722315244</v>
      </c>
      <c r="Q599">
        <v>9683717.9807909578</v>
      </c>
      <c r="R599">
        <v>9531748.2246807944</v>
      </c>
      <c r="S599">
        <v>9548371.5680466089</v>
      </c>
      <c r="T599">
        <v>7594088.4750326714</v>
      </c>
      <c r="U599">
        <v>-13354357.237921432</v>
      </c>
      <c r="V599">
        <v>-8455790.3164772633</v>
      </c>
      <c r="W599">
        <v>10615965.423365653</v>
      </c>
      <c r="X599">
        <v>-9384034.576634353</v>
      </c>
    </row>
    <row r="600" spans="2:24" x14ac:dyDescent="0.4">
      <c r="B600" s="13">
        <v>597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17275463.525330178</v>
      </c>
      <c r="O600">
        <v>24168956.27056203</v>
      </c>
      <c r="P600">
        <v>23670402.942320619</v>
      </c>
      <c r="Q600">
        <v>29878734.624156706</v>
      </c>
      <c r="R600">
        <v>36049251.685895771</v>
      </c>
      <c r="S600">
        <v>40251694.112040997</v>
      </c>
      <c r="T600">
        <v>49350865.337115034</v>
      </c>
      <c r="U600">
        <v>50617502.670393117</v>
      </c>
      <c r="V600">
        <v>47974449.406528302</v>
      </c>
      <c r="W600">
        <v>42805881.518910013</v>
      </c>
      <c r="X600">
        <v>22805881.518910024</v>
      </c>
    </row>
    <row r="601" spans="2:24" x14ac:dyDescent="0.4">
      <c r="B601" s="13">
        <v>598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24662979.902490173</v>
      </c>
      <c r="O601">
        <v>26331550.987357128</v>
      </c>
      <c r="P601">
        <v>22974217.803020608</v>
      </c>
      <c r="Q601">
        <v>24337936.545318492</v>
      </c>
      <c r="R601">
        <v>32415904.622750476</v>
      </c>
      <c r="S601">
        <v>38548191.643264093</v>
      </c>
      <c r="T601">
        <v>36965038.803375348</v>
      </c>
      <c r="U601">
        <v>38382368.918577656</v>
      </c>
      <c r="V601">
        <v>42194397.563245051</v>
      </c>
      <c r="W601">
        <v>38875543.593573451</v>
      </c>
      <c r="X601">
        <v>18875543.593573451</v>
      </c>
    </row>
    <row r="602" spans="2:24" x14ac:dyDescent="0.4">
      <c r="B602" s="13">
        <v>599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-147816903.76937202</v>
      </c>
      <c r="O602">
        <v>-139633670.57182029</v>
      </c>
      <c r="P602">
        <v>-55272776.647566453</v>
      </c>
      <c r="Q602">
        <v>-53559556.032910921</v>
      </c>
      <c r="R602">
        <v>-47048918.548698731</v>
      </c>
      <c r="S602">
        <v>-38888387.408918425</v>
      </c>
      <c r="T602">
        <v>-37344068.89294944</v>
      </c>
      <c r="U602">
        <v>-39790848.990395248</v>
      </c>
      <c r="V602">
        <v>-74261182.074050978</v>
      </c>
      <c r="W602">
        <v>-69719372.995133698</v>
      </c>
      <c r="X602">
        <v>-89719372.995133683</v>
      </c>
    </row>
    <row r="603" spans="2:24" x14ac:dyDescent="0.4">
      <c r="B603" s="13">
        <v>600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18696642.1688128</v>
      </c>
      <c r="O603">
        <v>18788771.420137648</v>
      </c>
      <c r="P603">
        <v>21802688.004834451</v>
      </c>
      <c r="Q603">
        <v>21434404.91534156</v>
      </c>
      <c r="R603">
        <v>25035465.403706763</v>
      </c>
      <c r="S603">
        <v>24606104.073204923</v>
      </c>
      <c r="T603">
        <v>28088534.984575413</v>
      </c>
      <c r="U603">
        <v>27818580.628823802</v>
      </c>
      <c r="V603">
        <v>24249840.316132717</v>
      </c>
      <c r="W603">
        <v>24546145.242118545</v>
      </c>
      <c r="X603">
        <v>4546145.2421185505</v>
      </c>
    </row>
    <row r="604" spans="2:24" x14ac:dyDescent="0.4">
      <c r="B604" s="13">
        <v>601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22108628.168341406</v>
      </c>
      <c r="O604">
        <v>29845599.548887525</v>
      </c>
      <c r="P604">
        <v>31319228.298169009</v>
      </c>
      <c r="Q604">
        <v>31485779.356384672</v>
      </c>
      <c r="R604">
        <v>31433166.356753808</v>
      </c>
      <c r="S604">
        <v>18200652.286746062</v>
      </c>
      <c r="T604">
        <v>12761569.30330045</v>
      </c>
      <c r="U604">
        <v>18716131.046539828</v>
      </c>
      <c r="V604">
        <v>21742807.711060431</v>
      </c>
      <c r="W604">
        <v>21485607.244095225</v>
      </c>
      <c r="X604">
        <v>1485607.2440952244</v>
      </c>
    </row>
    <row r="605" spans="2:24" x14ac:dyDescent="0.4">
      <c r="B605" s="13">
        <v>602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17909492.198069762</v>
      </c>
      <c r="O605">
        <v>24079773.76323086</v>
      </c>
      <c r="P605">
        <v>21857071.895835314</v>
      </c>
      <c r="Q605">
        <v>19010677.267220609</v>
      </c>
      <c r="R605">
        <v>17428656.61026198</v>
      </c>
      <c r="S605">
        <v>14390358.774455938</v>
      </c>
      <c r="T605">
        <v>15160774.498283323</v>
      </c>
      <c r="U605">
        <v>10225544.587709527</v>
      </c>
      <c r="V605">
        <v>14274150.874616092</v>
      </c>
      <c r="W605">
        <v>20138560.548197355</v>
      </c>
      <c r="X605">
        <v>138560.54819734881</v>
      </c>
    </row>
    <row r="606" spans="2:24" x14ac:dyDescent="0.4">
      <c r="B606" s="13">
        <v>603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17907823.112125937</v>
      </c>
      <c r="O606">
        <v>16850202.242706444</v>
      </c>
      <c r="P606">
        <v>16550769.373486714</v>
      </c>
      <c r="Q606">
        <v>-16748001.392070096</v>
      </c>
      <c r="R606">
        <v>-17935419.323135387</v>
      </c>
      <c r="S606">
        <v>2203705.9125446007</v>
      </c>
      <c r="T606">
        <v>-9158267.6810385752</v>
      </c>
      <c r="U606">
        <v>-9069785.7989684213</v>
      </c>
      <c r="V606">
        <v>3680769.7254424589</v>
      </c>
      <c r="W606">
        <v>12478939.358907107</v>
      </c>
      <c r="X606">
        <v>-7521060.6410928983</v>
      </c>
    </row>
    <row r="607" spans="2:24" x14ac:dyDescent="0.4">
      <c r="B607" s="13">
        <v>604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21958376.228309311</v>
      </c>
      <c r="O607">
        <v>23909567.675728105</v>
      </c>
      <c r="P607">
        <v>26113433.672015861</v>
      </c>
      <c r="Q607">
        <v>25631681.203556556</v>
      </c>
      <c r="R607">
        <v>34603540.983496353</v>
      </c>
      <c r="S607">
        <v>31730757.1807505</v>
      </c>
      <c r="T607">
        <v>22355506.629798561</v>
      </c>
      <c r="U607">
        <v>23895429.312659837</v>
      </c>
      <c r="V607">
        <v>22239890.951433361</v>
      </c>
      <c r="W607">
        <v>24885170.83199073</v>
      </c>
      <c r="X607">
        <v>4885170.8319907319</v>
      </c>
    </row>
    <row r="608" spans="2:24" x14ac:dyDescent="0.4">
      <c r="B608" s="13">
        <v>605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27190975.829925418</v>
      </c>
      <c r="O608">
        <v>28763075.705224097</v>
      </c>
      <c r="P608">
        <v>36915697.024156645</v>
      </c>
      <c r="Q608">
        <v>41307494.295773111</v>
      </c>
      <c r="R608">
        <v>40778309.831635632</v>
      </c>
      <c r="S608">
        <v>46754217.051313676</v>
      </c>
      <c r="T608">
        <v>45115823.917326301</v>
      </c>
      <c r="U608">
        <v>48679337.065769479</v>
      </c>
      <c r="V608">
        <v>47234924.705454029</v>
      </c>
      <c r="W608">
        <v>48439036.712028101</v>
      </c>
      <c r="X608">
        <v>28439036.712028105</v>
      </c>
    </row>
    <row r="609" spans="2:24" x14ac:dyDescent="0.4">
      <c r="B609" s="13">
        <v>606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18455669.381763872</v>
      </c>
      <c r="O609">
        <v>21134958.270269964</v>
      </c>
      <c r="P609">
        <v>21784984.818536174</v>
      </c>
      <c r="Q609">
        <v>18317416.329342902</v>
      </c>
      <c r="R609">
        <v>25262979.74982154</v>
      </c>
      <c r="S609">
        <v>22910594.864709809</v>
      </c>
      <c r="T609">
        <v>27895263.327897172</v>
      </c>
      <c r="U609">
        <v>27378818.021308992</v>
      </c>
      <c r="V609">
        <v>33539454.337420978</v>
      </c>
      <c r="W609">
        <v>22069843.181238785</v>
      </c>
      <c r="X609">
        <v>2069843.1812387854</v>
      </c>
    </row>
    <row r="610" spans="2:24" x14ac:dyDescent="0.4">
      <c r="B610" s="13">
        <v>607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25854420.073106401</v>
      </c>
      <c r="O610">
        <v>24263501.612299215</v>
      </c>
      <c r="P610">
        <v>28980887.088961568</v>
      </c>
      <c r="Q610">
        <v>35856798.115211725</v>
      </c>
      <c r="R610">
        <v>38616548.446032986</v>
      </c>
      <c r="S610">
        <v>33304091.866262607</v>
      </c>
      <c r="T610">
        <v>36131643.130323395</v>
      </c>
      <c r="U610">
        <v>43870952.539149478</v>
      </c>
      <c r="V610">
        <v>44685033.230828501</v>
      </c>
      <c r="W610">
        <v>45073080.932520412</v>
      </c>
      <c r="X610">
        <v>25073080.932520412</v>
      </c>
    </row>
    <row r="611" spans="2:24" x14ac:dyDescent="0.4">
      <c r="B611" s="13">
        <v>608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19395867.439345092</v>
      </c>
      <c r="O611">
        <v>19697543.606081255</v>
      </c>
      <c r="P611">
        <v>19810543.785036609</v>
      </c>
      <c r="Q611">
        <v>24020762.588809304</v>
      </c>
      <c r="R611">
        <v>29549406.427238919</v>
      </c>
      <c r="S611">
        <v>27242719.602577884</v>
      </c>
      <c r="T611">
        <v>32739325.130023345</v>
      </c>
      <c r="U611">
        <v>39058814.279351391</v>
      </c>
      <c r="V611">
        <v>39172566.562167987</v>
      </c>
      <c r="W611">
        <v>36541401.288487211</v>
      </c>
      <c r="X611">
        <v>16541401.288487215</v>
      </c>
    </row>
    <row r="612" spans="2:24" x14ac:dyDescent="0.4">
      <c r="B612" s="13">
        <v>609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24444581.234646447</v>
      </c>
      <c r="O612">
        <v>15035890.141196687</v>
      </c>
      <c r="P612">
        <v>15935777.306943739</v>
      </c>
      <c r="Q612">
        <v>15592987.994742697</v>
      </c>
      <c r="R612">
        <v>15067769.727626506</v>
      </c>
      <c r="S612">
        <v>13621312.620906543</v>
      </c>
      <c r="T612">
        <v>6276497.5933693079</v>
      </c>
      <c r="U612">
        <v>-44292289.021027334</v>
      </c>
      <c r="V612">
        <v>-36733591.657330908</v>
      </c>
      <c r="W612">
        <v>-10213461.809183631</v>
      </c>
      <c r="X612">
        <v>-30213461.809183631</v>
      </c>
    </row>
    <row r="613" spans="2:24" x14ac:dyDescent="0.4">
      <c r="B613" s="13">
        <v>610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17632824.611105561</v>
      </c>
      <c r="O613">
        <v>18450314.745733075</v>
      </c>
      <c r="P613">
        <v>23622155.517694242</v>
      </c>
      <c r="Q613">
        <v>11743707.829282334</v>
      </c>
      <c r="R613">
        <v>10120697.483763637</v>
      </c>
      <c r="S613">
        <v>9271663.5760395862</v>
      </c>
      <c r="T613">
        <v>7973268.1178365853</v>
      </c>
      <c r="U613">
        <v>14822622.909846149</v>
      </c>
      <c r="V613">
        <v>14529593.511466956</v>
      </c>
      <c r="W613">
        <v>22132189.310976472</v>
      </c>
      <c r="X613">
        <v>2132189.3109764708</v>
      </c>
    </row>
    <row r="614" spans="2:24" x14ac:dyDescent="0.4">
      <c r="B614" s="13">
        <v>611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25235467.164075106</v>
      </c>
      <c r="O614">
        <v>31360873.465355538</v>
      </c>
      <c r="P614">
        <v>33133223.282012265</v>
      </c>
      <c r="Q614">
        <v>35450982.326757483</v>
      </c>
      <c r="R614">
        <v>34468326.373811141</v>
      </c>
      <c r="S614">
        <v>39516274.385722913</v>
      </c>
      <c r="T614">
        <v>44408649.30213134</v>
      </c>
      <c r="U614">
        <v>42599740.96303568</v>
      </c>
      <c r="V614">
        <v>36666369.967667505</v>
      </c>
      <c r="W614">
        <v>39802576.41016943</v>
      </c>
      <c r="X614">
        <v>19802576.410169441</v>
      </c>
    </row>
    <row r="615" spans="2:24" x14ac:dyDescent="0.4">
      <c r="B615" s="13">
        <v>612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19890402.244003981</v>
      </c>
      <c r="O615">
        <v>22819440.285564031</v>
      </c>
      <c r="P615">
        <v>25026186.520775944</v>
      </c>
      <c r="Q615">
        <v>28157098.155639298</v>
      </c>
      <c r="R615">
        <v>33827888.776738465</v>
      </c>
      <c r="S615">
        <v>35313996.262040563</v>
      </c>
      <c r="T615">
        <v>34687918.210091233</v>
      </c>
      <c r="U615">
        <v>36226636.156111859</v>
      </c>
      <c r="V615">
        <v>44471039.921456352</v>
      </c>
      <c r="W615">
        <v>47227724.988112845</v>
      </c>
      <c r="X615">
        <v>27227724.988112845</v>
      </c>
    </row>
    <row r="616" spans="2:24" x14ac:dyDescent="0.4">
      <c r="B616" s="13">
        <v>613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19255764.970314674</v>
      </c>
      <c r="O616">
        <v>17707029.306855161</v>
      </c>
      <c r="P616">
        <v>19039498.673160005</v>
      </c>
      <c r="Q616">
        <v>21778923.709118068</v>
      </c>
      <c r="R616">
        <v>24370049.008435309</v>
      </c>
      <c r="S616">
        <v>25606561.431633014</v>
      </c>
      <c r="T616">
        <v>27348661.271626163</v>
      </c>
      <c r="U616">
        <v>26861065.641623937</v>
      </c>
      <c r="V616">
        <v>31770664.245333709</v>
      </c>
      <c r="W616">
        <v>37381206.201264903</v>
      </c>
      <c r="X616">
        <v>17381206.201264907</v>
      </c>
    </row>
    <row r="617" spans="2:24" x14ac:dyDescent="0.4">
      <c r="B617" s="13">
        <v>614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-45660884.433384359</v>
      </c>
      <c r="O617">
        <v>-42187299.092622787</v>
      </c>
      <c r="P617">
        <v>-13401880.338593427</v>
      </c>
      <c r="Q617">
        <v>-7621462.8232409451</v>
      </c>
      <c r="R617">
        <v>-7913889.748833592</v>
      </c>
      <c r="S617">
        <v>-6621983.3900750512</v>
      </c>
      <c r="T617">
        <v>-8352917.8265185561</v>
      </c>
      <c r="U617">
        <v>-15586370.097503662</v>
      </c>
      <c r="V617">
        <v>-9568610.6008815318</v>
      </c>
      <c r="W617">
        <v>-3646786.8106268477</v>
      </c>
      <c r="X617">
        <v>-23646786.81062685</v>
      </c>
    </row>
    <row r="618" spans="2:24" x14ac:dyDescent="0.4">
      <c r="B618" s="13">
        <v>615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21307578.545160089</v>
      </c>
      <c r="O618">
        <v>23327073.479500964</v>
      </c>
      <c r="P618">
        <v>25211410.0187793</v>
      </c>
      <c r="Q618">
        <v>27334578.957381926</v>
      </c>
      <c r="R618">
        <v>24243551.02492049</v>
      </c>
      <c r="S618">
        <v>24115837.367489573</v>
      </c>
      <c r="T618">
        <v>28963577.774286631</v>
      </c>
      <c r="U618">
        <v>26776180.713980213</v>
      </c>
      <c r="V618">
        <v>32984302.222287007</v>
      </c>
      <c r="W618">
        <v>32701692.446958076</v>
      </c>
      <c r="X618">
        <v>12701692.446958078</v>
      </c>
    </row>
    <row r="619" spans="2:24" x14ac:dyDescent="0.4">
      <c r="B619" s="13">
        <v>616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27049234.818196662</v>
      </c>
      <c r="O619">
        <v>29419521.275824387</v>
      </c>
      <c r="P619">
        <v>31511920.010672405</v>
      </c>
      <c r="Q619">
        <v>31959232.130747609</v>
      </c>
      <c r="R619">
        <v>32388811.701819915</v>
      </c>
      <c r="S619">
        <v>30572558.77069591</v>
      </c>
      <c r="T619">
        <v>31603348.89067417</v>
      </c>
      <c r="U619">
        <v>30591827.269405562</v>
      </c>
      <c r="V619">
        <v>29959703.458306141</v>
      </c>
      <c r="W619">
        <v>28509222.831651807</v>
      </c>
      <c r="X619">
        <v>8509222.831651805</v>
      </c>
    </row>
    <row r="620" spans="2:24" x14ac:dyDescent="0.4">
      <c r="B620" s="13">
        <v>617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20006647.666344758</v>
      </c>
      <c r="O620">
        <v>19515123.050597817</v>
      </c>
      <c r="P620">
        <v>20181021.709467892</v>
      </c>
      <c r="Q620">
        <v>24814982.121732488</v>
      </c>
      <c r="R620">
        <v>22673119.43834053</v>
      </c>
      <c r="S620">
        <v>27619182.285832439</v>
      </c>
      <c r="T620">
        <v>28789853.109781463</v>
      </c>
      <c r="U620">
        <v>27850551.950410776</v>
      </c>
      <c r="V620">
        <v>25962177.637661342</v>
      </c>
      <c r="W620">
        <v>27547692.311524048</v>
      </c>
      <c r="X620">
        <v>7547692.311524054</v>
      </c>
    </row>
    <row r="621" spans="2:24" x14ac:dyDescent="0.4">
      <c r="B621" s="13">
        <v>618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22323460.106660455</v>
      </c>
      <c r="O621">
        <v>21316140.142175581</v>
      </c>
      <c r="P621">
        <v>26931110.976189248</v>
      </c>
      <c r="Q621">
        <v>27361049.548721839</v>
      </c>
      <c r="R621">
        <v>33149676.137233078</v>
      </c>
      <c r="S621">
        <v>39874266.209412828</v>
      </c>
      <c r="T621">
        <v>39087915.432342313</v>
      </c>
      <c r="U621">
        <v>37494748.61885833</v>
      </c>
      <c r="V621">
        <v>45037736.118617997</v>
      </c>
      <c r="W621">
        <v>49348632.675657094</v>
      </c>
      <c r="X621">
        <v>29348632.675657086</v>
      </c>
    </row>
    <row r="622" spans="2:24" x14ac:dyDescent="0.4">
      <c r="B622" s="13">
        <v>619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20705693.349886004</v>
      </c>
      <c r="O622">
        <v>29117218.576754652</v>
      </c>
      <c r="P622">
        <v>33096620.363685302</v>
      </c>
      <c r="Q622">
        <v>38853997.456701323</v>
      </c>
      <c r="R622">
        <v>38024576.408518158</v>
      </c>
      <c r="S622">
        <v>36941953.0111086</v>
      </c>
      <c r="T622">
        <v>37356014.139594652</v>
      </c>
      <c r="U622">
        <v>33039579.136131313</v>
      </c>
      <c r="V622">
        <v>41340207.524906024</v>
      </c>
      <c r="W622">
        <v>41299144.761790499</v>
      </c>
      <c r="X622">
        <v>21299144.761790488</v>
      </c>
    </row>
    <row r="623" spans="2:24" x14ac:dyDescent="0.4">
      <c r="B623" s="13">
        <v>620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26426050.506699331</v>
      </c>
      <c r="O623">
        <v>32442280.246680707</v>
      </c>
      <c r="P623">
        <v>32748265.397268191</v>
      </c>
      <c r="Q623">
        <v>36426109.322871715</v>
      </c>
      <c r="R623">
        <v>33565944.590449639</v>
      </c>
      <c r="S623">
        <v>35894478.712981761</v>
      </c>
      <c r="T623">
        <v>-15348100.833919551</v>
      </c>
      <c r="U623">
        <v>-32402292.115010012</v>
      </c>
      <c r="V623">
        <v>-3206640.1806672635</v>
      </c>
      <c r="W623">
        <v>5772058.7412211373</v>
      </c>
      <c r="X623">
        <v>-14227941.258778859</v>
      </c>
    </row>
    <row r="624" spans="2:24" x14ac:dyDescent="0.4">
      <c r="B624" s="13">
        <v>621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18326521.146810602</v>
      </c>
      <c r="O624">
        <v>17748989.236610152</v>
      </c>
      <c r="P624">
        <v>20368196.006406374</v>
      </c>
      <c r="Q624">
        <v>20139701.642579436</v>
      </c>
      <c r="R624">
        <v>21990613.459651757</v>
      </c>
      <c r="S624">
        <v>21125384.36327922</v>
      </c>
      <c r="T624">
        <v>23224551.387092631</v>
      </c>
      <c r="U624">
        <v>18899908.877122626</v>
      </c>
      <c r="V624">
        <v>-1370703.1626344502</v>
      </c>
      <c r="W624">
        <v>-4050342.4207859887</v>
      </c>
      <c r="X624">
        <v>-24050342.420785993</v>
      </c>
    </row>
    <row r="625" spans="2:24" x14ac:dyDescent="0.4">
      <c r="B625" s="13">
        <v>622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21949156.765254445</v>
      </c>
      <c r="O625">
        <v>21977416.205271006</v>
      </c>
      <c r="P625">
        <v>23872557.91240631</v>
      </c>
      <c r="Q625">
        <v>23913582.30421422</v>
      </c>
      <c r="R625">
        <v>15193893.439152071</v>
      </c>
      <c r="S625">
        <v>14101594.9994937</v>
      </c>
      <c r="T625">
        <v>19934560.084999606</v>
      </c>
      <c r="U625">
        <v>18676700.77219883</v>
      </c>
      <c r="V625">
        <v>22778268.310372397</v>
      </c>
      <c r="W625">
        <v>23625283.901982907</v>
      </c>
      <c r="X625">
        <v>3625283.9019829035</v>
      </c>
    </row>
    <row r="626" spans="2:24" x14ac:dyDescent="0.4">
      <c r="B626" s="13">
        <v>623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27251219.171944097</v>
      </c>
      <c r="O626">
        <v>21292853.976303522</v>
      </c>
      <c r="P626">
        <v>20751446.113539059</v>
      </c>
      <c r="Q626">
        <v>29279666.289673343</v>
      </c>
      <c r="R626">
        <v>34377027.528117783</v>
      </c>
      <c r="S626">
        <v>25785311.633947872</v>
      </c>
      <c r="T626">
        <v>25645298.26728994</v>
      </c>
      <c r="U626">
        <v>30856890.266783625</v>
      </c>
      <c r="V626">
        <v>29115811.186680142</v>
      </c>
      <c r="W626">
        <v>30930231.711289663</v>
      </c>
      <c r="X626">
        <v>10930231.711289663</v>
      </c>
    </row>
    <row r="627" spans="2:24" x14ac:dyDescent="0.4">
      <c r="B627" s="13">
        <v>624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20414431.557812121</v>
      </c>
      <c r="O627">
        <v>20798357.273771759</v>
      </c>
      <c r="P627">
        <v>27841562.884715397</v>
      </c>
      <c r="Q627">
        <v>27452218.73556371</v>
      </c>
      <c r="R627">
        <v>31874169.130397461</v>
      </c>
      <c r="S627">
        <v>39891242.246404164</v>
      </c>
      <c r="T627">
        <v>39520927.460648708</v>
      </c>
      <c r="U627">
        <v>42696474.877035633</v>
      </c>
      <c r="V627">
        <v>48660515.764659293</v>
      </c>
      <c r="W627">
        <v>47872827.214669682</v>
      </c>
      <c r="X627">
        <v>27872827.214669682</v>
      </c>
    </row>
    <row r="628" spans="2:24" x14ac:dyDescent="0.4">
      <c r="B628" s="13">
        <v>625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21403577.25689815</v>
      </c>
      <c r="O628">
        <v>26860385.086046722</v>
      </c>
      <c r="P628">
        <v>18933601.326896738</v>
      </c>
      <c r="Q628">
        <v>24664021.020156462</v>
      </c>
      <c r="R628">
        <v>26328290.630798616</v>
      </c>
      <c r="S628">
        <v>26019318.057506982</v>
      </c>
      <c r="T628">
        <v>29699543.139372587</v>
      </c>
      <c r="U628">
        <v>30565245.767642736</v>
      </c>
      <c r="V628">
        <v>31940290.024124041</v>
      </c>
      <c r="W628">
        <v>32237505.401482284</v>
      </c>
      <c r="X628">
        <v>12237505.40148228</v>
      </c>
    </row>
    <row r="629" spans="2:24" x14ac:dyDescent="0.4">
      <c r="B629" s="13">
        <v>626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18224558.453275502</v>
      </c>
      <c r="O629">
        <v>21153549.978988707</v>
      </c>
      <c r="P629">
        <v>29371779.316098649</v>
      </c>
      <c r="Q629">
        <v>28132654.505576905</v>
      </c>
      <c r="R629">
        <v>27686298.089681417</v>
      </c>
      <c r="S629">
        <v>33432952.482831035</v>
      </c>
      <c r="T629">
        <v>36551343.756439172</v>
      </c>
      <c r="U629">
        <v>35018410.64863763</v>
      </c>
      <c r="V629">
        <v>37989173.954447754</v>
      </c>
      <c r="W629">
        <v>42426015.625487342</v>
      </c>
      <c r="X629">
        <v>22426015.625487342</v>
      </c>
    </row>
    <row r="630" spans="2:24" x14ac:dyDescent="0.4">
      <c r="B630" s="13">
        <v>627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18397121.207451377</v>
      </c>
      <c r="O630">
        <v>18808837.264628228</v>
      </c>
      <c r="P630">
        <v>15756755.200949393</v>
      </c>
      <c r="Q630">
        <v>20330614.443991836</v>
      </c>
      <c r="R630">
        <v>21376521.139244951</v>
      </c>
      <c r="S630">
        <v>23089048.533745665</v>
      </c>
      <c r="T630">
        <v>24921831.466911152</v>
      </c>
      <c r="U630">
        <v>27569839.429085847</v>
      </c>
      <c r="V630">
        <v>28511421.425381381</v>
      </c>
      <c r="W630">
        <v>34819380.972420864</v>
      </c>
      <c r="X630">
        <v>14819380.972420868</v>
      </c>
    </row>
    <row r="631" spans="2:24" x14ac:dyDescent="0.4">
      <c r="B631" s="13">
        <v>628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19687026.766464815</v>
      </c>
      <c r="O631">
        <v>20315887.906689983</v>
      </c>
      <c r="P631">
        <v>23364239.235235032</v>
      </c>
      <c r="Q631">
        <v>26442328.715969782</v>
      </c>
      <c r="R631">
        <v>25347289.28769109</v>
      </c>
      <c r="S631">
        <v>16090499.202978671</v>
      </c>
      <c r="T631">
        <v>19358022.248566769</v>
      </c>
      <c r="U631">
        <v>25375059.247336887</v>
      </c>
      <c r="V631">
        <v>25570416.976324297</v>
      </c>
      <c r="W631">
        <v>31754548.133710787</v>
      </c>
      <c r="X631">
        <v>11754548.133710785</v>
      </c>
    </row>
    <row r="632" spans="2:24" x14ac:dyDescent="0.4">
      <c r="B632" s="13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22698548.621177677</v>
      </c>
      <c r="O632">
        <v>22253829.584429502</v>
      </c>
      <c r="P632">
        <v>22513235.701284796</v>
      </c>
      <c r="Q632">
        <v>20360697.272258744</v>
      </c>
      <c r="R632">
        <v>24625178.614869274</v>
      </c>
      <c r="S632">
        <v>28963023.125800002</v>
      </c>
      <c r="T632">
        <v>30402618.340123408</v>
      </c>
      <c r="U632">
        <v>33491810.985136747</v>
      </c>
      <c r="V632">
        <v>30477923.050440572</v>
      </c>
      <c r="W632">
        <v>25285564.729358982</v>
      </c>
      <c r="X632">
        <v>5285564.729358986</v>
      </c>
    </row>
    <row r="633" spans="2:24" x14ac:dyDescent="0.4">
      <c r="B633" s="13">
        <v>630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27039168.20789361</v>
      </c>
      <c r="O633">
        <v>26605652.318989392</v>
      </c>
      <c r="P633">
        <v>30050628.221838355</v>
      </c>
      <c r="Q633">
        <v>27606278.485334184</v>
      </c>
      <c r="R633">
        <v>28210810.685980212</v>
      </c>
      <c r="S633">
        <v>26065716.433507822</v>
      </c>
      <c r="T633">
        <v>26967578.284221154</v>
      </c>
      <c r="U633">
        <v>23149416.671867177</v>
      </c>
      <c r="V633">
        <v>31629170.495659396</v>
      </c>
      <c r="W633">
        <v>32520273.509260278</v>
      </c>
      <c r="X633">
        <v>12520273.509260269</v>
      </c>
    </row>
    <row r="634" spans="2:24" x14ac:dyDescent="0.4">
      <c r="B634" s="13">
        <v>631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18034987.543100391</v>
      </c>
      <c r="O634">
        <v>19757275.293350473</v>
      </c>
      <c r="P634">
        <v>18584293.54373211</v>
      </c>
      <c r="Q634">
        <v>25732670.210492484</v>
      </c>
      <c r="R634">
        <v>30421799.042506453</v>
      </c>
      <c r="S634">
        <v>23171333.840486336</v>
      </c>
      <c r="T634">
        <v>24672279.184729151</v>
      </c>
      <c r="U634">
        <v>31354714.075484343</v>
      </c>
      <c r="V634">
        <v>32791037.585012712</v>
      </c>
      <c r="W634">
        <v>25954735.407652691</v>
      </c>
      <c r="X634">
        <v>5954735.4076526891</v>
      </c>
    </row>
    <row r="635" spans="2:24" x14ac:dyDescent="0.4">
      <c r="B635" s="13">
        <v>632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-24497879.328782402</v>
      </c>
      <c r="O635">
        <v>-17365622.651316535</v>
      </c>
      <c r="P635">
        <v>4727426.5092650307</v>
      </c>
      <c r="Q635">
        <v>12154555.910151705</v>
      </c>
      <c r="R635">
        <v>-8440154.9822950568</v>
      </c>
      <c r="S635">
        <v>-7454689.4137976309</v>
      </c>
      <c r="T635">
        <v>-845626.87690629135</v>
      </c>
      <c r="U635">
        <v>1241645.11217313</v>
      </c>
      <c r="V635">
        <v>-31074263.391846325</v>
      </c>
      <c r="W635">
        <v>-28170077.876972601</v>
      </c>
      <c r="X635">
        <v>-48170077.876972601</v>
      </c>
    </row>
    <row r="636" spans="2:24" x14ac:dyDescent="0.4">
      <c r="B636" s="13">
        <v>633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18833050.241813377</v>
      </c>
      <c r="O636">
        <v>22341363.285805952</v>
      </c>
      <c r="P636">
        <v>27385954.595262747</v>
      </c>
      <c r="Q636">
        <v>23584380.83867671</v>
      </c>
      <c r="R636">
        <v>43358.768063428142</v>
      </c>
      <c r="S636">
        <v>3179599.5413138769</v>
      </c>
      <c r="T636">
        <v>18956062.450478509</v>
      </c>
      <c r="U636">
        <v>16769938.429885551</v>
      </c>
      <c r="V636">
        <v>17517253.788974773</v>
      </c>
      <c r="W636">
        <v>16412900.662988592</v>
      </c>
      <c r="X636">
        <v>-3587099.3370114034</v>
      </c>
    </row>
    <row r="637" spans="2:24" x14ac:dyDescent="0.4">
      <c r="B637" s="13">
        <v>634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19818155.02627271</v>
      </c>
      <c r="O637">
        <v>22637336.846021678</v>
      </c>
      <c r="P637">
        <v>24142822.083875284</v>
      </c>
      <c r="Q637">
        <v>22498408.617023204</v>
      </c>
      <c r="R637">
        <v>22719034.67158081</v>
      </c>
      <c r="S637">
        <v>23271186.455278002</v>
      </c>
      <c r="T637">
        <v>26120627.535409924</v>
      </c>
      <c r="U637">
        <v>-640317450.21665621</v>
      </c>
      <c r="V637">
        <v>-648489989.65208256</v>
      </c>
      <c r="W637">
        <v>-317088095.6694448</v>
      </c>
      <c r="X637">
        <v>-337088095.6694448</v>
      </c>
    </row>
    <row r="638" spans="2:24" x14ac:dyDescent="0.4">
      <c r="B638" s="13">
        <v>635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24827652.346995559</v>
      </c>
      <c r="O638">
        <v>25082861.631722815</v>
      </c>
      <c r="P638">
        <v>27983153.297468718</v>
      </c>
      <c r="Q638">
        <v>28537439.387129638</v>
      </c>
      <c r="R638">
        <v>29791116.032962374</v>
      </c>
      <c r="S638">
        <v>32324409.258745488</v>
      </c>
      <c r="T638">
        <v>36229667.883176968</v>
      </c>
      <c r="U638">
        <v>35738274.098878987</v>
      </c>
      <c r="V638">
        <v>37068330.894250832</v>
      </c>
      <c r="W638">
        <v>36981270.108455636</v>
      </c>
      <c r="X638">
        <v>16981270.108455647</v>
      </c>
    </row>
    <row r="639" spans="2:24" x14ac:dyDescent="0.4">
      <c r="B639" s="13">
        <v>636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12823462.739181427</v>
      </c>
      <c r="O639">
        <v>15739578.269074054</v>
      </c>
      <c r="P639">
        <v>18507898.977396119</v>
      </c>
      <c r="Q639">
        <v>15621269.504881822</v>
      </c>
      <c r="R639">
        <v>5114384.3540514382</v>
      </c>
      <c r="S639">
        <v>11682726.849342514</v>
      </c>
      <c r="T639">
        <v>14915515.940914586</v>
      </c>
      <c r="U639">
        <v>15023820.12674322</v>
      </c>
      <c r="V639">
        <v>17930645.088471852</v>
      </c>
      <c r="W639">
        <v>25790948.410982005</v>
      </c>
      <c r="X639">
        <v>5790948.4109820053</v>
      </c>
    </row>
    <row r="640" spans="2:24" x14ac:dyDescent="0.4">
      <c r="B640" s="13">
        <v>637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18441923.054545894</v>
      </c>
      <c r="O640">
        <v>18703845.805121493</v>
      </c>
      <c r="P640">
        <v>21195925.380151458</v>
      </c>
      <c r="Q640">
        <v>18146065.868518583</v>
      </c>
      <c r="R640">
        <v>16273620.374209177</v>
      </c>
      <c r="S640">
        <v>19168370.073937245</v>
      </c>
      <c r="T640">
        <v>27157806.027745046</v>
      </c>
      <c r="U640">
        <v>29039472.397487432</v>
      </c>
      <c r="V640">
        <v>33414403.9264476</v>
      </c>
      <c r="W640">
        <v>32220996.118875332</v>
      </c>
      <c r="X640">
        <v>12220996.11887533</v>
      </c>
    </row>
    <row r="641" spans="2:24" x14ac:dyDescent="0.4">
      <c r="B641" s="13">
        <v>638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25251806.314336058</v>
      </c>
      <c r="O641">
        <v>25368639.428552531</v>
      </c>
      <c r="P641">
        <v>19623220.230603527</v>
      </c>
      <c r="Q641">
        <v>21985716.332820479</v>
      </c>
      <c r="R641">
        <v>20142781.345951602</v>
      </c>
      <c r="S641">
        <v>20830164.845926829</v>
      </c>
      <c r="T641">
        <v>21478895.047481306</v>
      </c>
      <c r="U641">
        <v>23644759.742283959</v>
      </c>
      <c r="V641">
        <v>24200057.304111697</v>
      </c>
      <c r="W641">
        <v>24014207.074270938</v>
      </c>
      <c r="X641">
        <v>4014207.0742709395</v>
      </c>
    </row>
    <row r="642" spans="2:24" x14ac:dyDescent="0.4">
      <c r="B642" s="13">
        <v>639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18948523.65092852</v>
      </c>
      <c r="O642">
        <v>18144580.25042985</v>
      </c>
      <c r="P642">
        <v>19295989.308841385</v>
      </c>
      <c r="Q642">
        <v>24139953.463972095</v>
      </c>
      <c r="R642">
        <v>31512115.160597645</v>
      </c>
      <c r="S642">
        <v>32746518.242637906</v>
      </c>
      <c r="T642">
        <v>38012237.729581684</v>
      </c>
      <c r="U642">
        <v>36625335.627658516</v>
      </c>
      <c r="V642">
        <v>35477105.96442014</v>
      </c>
      <c r="W642">
        <v>35448078.639740899</v>
      </c>
      <c r="X642">
        <v>15448078.639740901</v>
      </c>
    </row>
    <row r="643" spans="2:24" x14ac:dyDescent="0.4">
      <c r="B643" s="13">
        <v>640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18208270.652232122</v>
      </c>
      <c r="O643">
        <v>20123304.189925559</v>
      </c>
      <c r="P643">
        <v>21952490.107987233</v>
      </c>
      <c r="Q643">
        <v>21684838.705671292</v>
      </c>
      <c r="R643">
        <v>23530286.597012181</v>
      </c>
      <c r="S643">
        <v>22102242.99371729</v>
      </c>
      <c r="T643">
        <v>19011712.155201368</v>
      </c>
      <c r="U643">
        <v>20346163.176151033</v>
      </c>
      <c r="V643">
        <v>29895660.692757178</v>
      </c>
      <c r="W643">
        <v>31901105.942062497</v>
      </c>
      <c r="X643">
        <v>11901105.942062493</v>
      </c>
    </row>
    <row r="644" spans="2:24" x14ac:dyDescent="0.4">
      <c r="B644" s="13">
        <v>641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23585456.378135256</v>
      </c>
      <c r="O644">
        <v>24613445.579013992</v>
      </c>
      <c r="P644">
        <v>24754156.621740527</v>
      </c>
      <c r="Q644">
        <v>26826608.270540599</v>
      </c>
      <c r="R644">
        <v>24793686.72519042</v>
      </c>
      <c r="S644">
        <v>25052012.128128249</v>
      </c>
      <c r="T644">
        <v>26060834.965414081</v>
      </c>
      <c r="U644">
        <v>33642679.872187212</v>
      </c>
      <c r="V644">
        <v>37356235.285290934</v>
      </c>
      <c r="W644">
        <v>37911376.353682972</v>
      </c>
      <c r="X644">
        <v>17911376.353682961</v>
      </c>
    </row>
    <row r="645" spans="2:24" x14ac:dyDescent="0.4">
      <c r="B645" s="13">
        <v>642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28410080.143426895</v>
      </c>
      <c r="O645">
        <v>26586216.031423304</v>
      </c>
      <c r="P645">
        <v>33169514.513200581</v>
      </c>
      <c r="Q645">
        <v>36002813.214387745</v>
      </c>
      <c r="R645">
        <v>41705549.74377463</v>
      </c>
      <c r="S645">
        <v>23041225.487890333</v>
      </c>
      <c r="T645">
        <v>21211141.907583117</v>
      </c>
      <c r="U645">
        <v>28416355.218341742</v>
      </c>
      <c r="V645">
        <v>28673720.280635104</v>
      </c>
      <c r="W645">
        <v>30917456.932564624</v>
      </c>
      <c r="X645">
        <v>10917456.932564627</v>
      </c>
    </row>
    <row r="646" spans="2:24" x14ac:dyDescent="0.4">
      <c r="B646" s="13">
        <v>643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20255236.636801418</v>
      </c>
      <c r="O646">
        <v>18259121.510579538</v>
      </c>
      <c r="P646">
        <v>14685829.285797361</v>
      </c>
      <c r="Q646">
        <v>14490410.209608719</v>
      </c>
      <c r="R646">
        <v>19377251.373396073</v>
      </c>
      <c r="S646">
        <v>22282199.248032842</v>
      </c>
      <c r="T646">
        <v>19989746.592693679</v>
      </c>
      <c r="U646">
        <v>21984560.516080409</v>
      </c>
      <c r="V646">
        <v>20223278.034348182</v>
      </c>
      <c r="W646">
        <v>20137475.73569154</v>
      </c>
      <c r="X646">
        <v>137475.73569153727</v>
      </c>
    </row>
    <row r="647" spans="2:24" x14ac:dyDescent="0.4">
      <c r="B647" s="13">
        <v>644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25875498.431791663</v>
      </c>
      <c r="O647">
        <v>27452891.199081376</v>
      </c>
      <c r="P647">
        <v>28565468.486504178</v>
      </c>
      <c r="Q647">
        <v>18605087.067707837</v>
      </c>
      <c r="R647">
        <v>10912236.634296834</v>
      </c>
      <c r="S647">
        <v>19541022.456034023</v>
      </c>
      <c r="T647">
        <v>20497245.676043518</v>
      </c>
      <c r="U647">
        <v>17645873.466555916</v>
      </c>
      <c r="V647">
        <v>19288433.724027578</v>
      </c>
      <c r="W647">
        <v>26639760.620071687</v>
      </c>
      <c r="X647">
        <v>6639760.6200716831</v>
      </c>
    </row>
    <row r="648" spans="2:24" x14ac:dyDescent="0.4">
      <c r="B648" s="13">
        <v>645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5717241.1523586065</v>
      </c>
      <c r="O648">
        <v>9768558.3210565187</v>
      </c>
      <c r="P648">
        <v>17573705.347253941</v>
      </c>
      <c r="Q648">
        <v>21837458.213828087</v>
      </c>
      <c r="R648">
        <v>20945795.876991741</v>
      </c>
      <c r="S648">
        <v>23874243.618020993</v>
      </c>
      <c r="T648">
        <v>22156690.109788112</v>
      </c>
      <c r="U648">
        <v>23183597.634117115</v>
      </c>
      <c r="V648">
        <v>27905118.287351888</v>
      </c>
      <c r="W648">
        <v>34489869.103688739</v>
      </c>
      <c r="X648">
        <v>14489869.103688743</v>
      </c>
    </row>
    <row r="649" spans="2:24" x14ac:dyDescent="0.4">
      <c r="B649" s="13">
        <v>646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21726522.665416986</v>
      </c>
      <c r="O649">
        <v>23669295.798407231</v>
      </c>
      <c r="P649">
        <v>20809944.159514494</v>
      </c>
      <c r="Q649">
        <v>19019123.719456017</v>
      </c>
      <c r="R649">
        <v>19053961.339311149</v>
      </c>
      <c r="S649">
        <v>20967245.472795617</v>
      </c>
      <c r="T649">
        <v>22794001.356453247</v>
      </c>
      <c r="U649">
        <v>26214899.374836259</v>
      </c>
      <c r="V649">
        <v>28019665.924584974</v>
      </c>
      <c r="W649">
        <v>25169504.043156743</v>
      </c>
      <c r="X649">
        <v>5169504.0431567468</v>
      </c>
    </row>
    <row r="650" spans="2:24" x14ac:dyDescent="0.4">
      <c r="B650" s="13">
        <v>647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24476186.628489852</v>
      </c>
      <c r="O650">
        <v>22007190.686360691</v>
      </c>
      <c r="P650">
        <v>21777559.881689738</v>
      </c>
      <c r="Q650">
        <v>21375007.304477289</v>
      </c>
      <c r="R650">
        <v>23779522.817089595</v>
      </c>
      <c r="S650">
        <v>28828717.250988167</v>
      </c>
      <c r="T650">
        <v>28611368.581120435</v>
      </c>
      <c r="U650">
        <v>33575550.857483022</v>
      </c>
      <c r="V650">
        <v>34382156.577122115</v>
      </c>
      <c r="W650">
        <v>41136840.221656643</v>
      </c>
      <c r="X650">
        <v>21136840.221656639</v>
      </c>
    </row>
    <row r="651" spans="2:24" x14ac:dyDescent="0.4">
      <c r="B651" s="13">
        <v>648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21792958.533895072</v>
      </c>
      <c r="O651">
        <v>21532995.960127845</v>
      </c>
      <c r="P651">
        <v>23654521.982346393</v>
      </c>
      <c r="Q651">
        <v>27798021.246515516</v>
      </c>
      <c r="R651">
        <v>29038575.61021084</v>
      </c>
      <c r="S651">
        <v>29213748.267646473</v>
      </c>
      <c r="T651">
        <v>30526744.472877115</v>
      </c>
      <c r="U651">
        <v>27494211.978398692</v>
      </c>
      <c r="V651">
        <v>29810850.747515019</v>
      </c>
      <c r="W651">
        <v>28969041.137221605</v>
      </c>
      <c r="X651">
        <v>8969041.1372216046</v>
      </c>
    </row>
    <row r="652" spans="2:24" x14ac:dyDescent="0.4">
      <c r="B652" s="13">
        <v>649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17295040.150745697</v>
      </c>
      <c r="O652">
        <v>15560775.749808434</v>
      </c>
      <c r="P652">
        <v>14995389.29992689</v>
      </c>
      <c r="Q652">
        <v>22093778.05003769</v>
      </c>
      <c r="R652">
        <v>25293368.42454147</v>
      </c>
      <c r="S652">
        <v>31514597.908762522</v>
      </c>
      <c r="T652">
        <v>31602478.828486837</v>
      </c>
      <c r="U652">
        <v>19935367.917071097</v>
      </c>
      <c r="V652">
        <v>-15374011.506837979</v>
      </c>
      <c r="W652">
        <v>-18501832.710709758</v>
      </c>
      <c r="X652">
        <v>-38501832.710709766</v>
      </c>
    </row>
    <row r="653" spans="2:24" x14ac:dyDescent="0.4">
      <c r="B653" s="13">
        <v>650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25706359.838716481</v>
      </c>
      <c r="O653">
        <v>31127194.935463376</v>
      </c>
      <c r="P653">
        <v>27584530.265862595</v>
      </c>
      <c r="Q653">
        <v>33416718.250926808</v>
      </c>
      <c r="R653">
        <v>36898142.991775595</v>
      </c>
      <c r="S653">
        <v>37874021.782863699</v>
      </c>
      <c r="T653">
        <v>37369005.835666217</v>
      </c>
      <c r="U653">
        <v>42984630.119108409</v>
      </c>
      <c r="V653">
        <v>43157451.808774881</v>
      </c>
      <c r="W653">
        <v>42011122.538877502</v>
      </c>
      <c r="X653">
        <v>22011122.538877495</v>
      </c>
    </row>
    <row r="654" spans="2:24" x14ac:dyDescent="0.4">
      <c r="B654" s="13">
        <v>651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19962274.337905608</v>
      </c>
      <c r="O654">
        <v>19206183.573657043</v>
      </c>
      <c r="P654">
        <v>17645603.652167398</v>
      </c>
      <c r="Q654">
        <v>21982886.755112834</v>
      </c>
      <c r="R654">
        <v>27736760.728086598</v>
      </c>
      <c r="S654">
        <v>30940798.432565235</v>
      </c>
      <c r="T654">
        <v>30316290.553204037</v>
      </c>
      <c r="U654">
        <v>34617301.315244518</v>
      </c>
      <c r="V654">
        <v>36912790.119263351</v>
      </c>
      <c r="W654">
        <v>38742136.794015177</v>
      </c>
      <c r="X654">
        <v>18742136.79401518</v>
      </c>
    </row>
    <row r="655" spans="2:24" x14ac:dyDescent="0.4">
      <c r="B655" s="13">
        <v>652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21730439.000860061</v>
      </c>
      <c r="O655">
        <v>19926484.271549765</v>
      </c>
      <c r="P655">
        <v>16681328.188228324</v>
      </c>
      <c r="Q655">
        <v>12908767.34989069</v>
      </c>
      <c r="R655">
        <v>17747766.011911809</v>
      </c>
      <c r="S655">
        <v>14548767.818152223</v>
      </c>
      <c r="T655">
        <v>18278024.081260797</v>
      </c>
      <c r="U655">
        <v>17538621.953850258</v>
      </c>
      <c r="V655">
        <v>19301760.282736961</v>
      </c>
      <c r="W655">
        <v>19475395.530302681</v>
      </c>
      <c r="X655">
        <v>-524604.46969731804</v>
      </c>
    </row>
    <row r="656" spans="2:24" x14ac:dyDescent="0.4">
      <c r="B656" s="13">
        <v>653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21521259.5886117</v>
      </c>
      <c r="O656">
        <v>21059761.757040218</v>
      </c>
      <c r="P656">
        <v>23976720.952488784</v>
      </c>
      <c r="Q656">
        <v>22773046.709520556</v>
      </c>
      <c r="R656">
        <v>24818014.358999934</v>
      </c>
      <c r="S656">
        <v>24195527.662318159</v>
      </c>
      <c r="T656">
        <v>27908757.149207491</v>
      </c>
      <c r="U656">
        <v>35054497.210019782</v>
      </c>
      <c r="V656">
        <v>39863721.683781423</v>
      </c>
      <c r="W656">
        <v>45888389.380144373</v>
      </c>
      <c r="X656">
        <v>25888389.380144365</v>
      </c>
    </row>
    <row r="657" spans="2:24" x14ac:dyDescent="0.4">
      <c r="B657" s="13">
        <v>654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-923582.53017226141</v>
      </c>
      <c r="O657">
        <v>252790.43735024007</v>
      </c>
      <c r="P657">
        <v>13939586.765956193</v>
      </c>
      <c r="Q657">
        <v>13554145.186079668</v>
      </c>
      <c r="R657">
        <v>13334726.184831563</v>
      </c>
      <c r="S657">
        <v>12985103.32483175</v>
      </c>
      <c r="T657">
        <v>11303778.445962498</v>
      </c>
      <c r="U657">
        <v>15883820.817959175</v>
      </c>
      <c r="V657">
        <v>16259598.767735861</v>
      </c>
      <c r="W657">
        <v>10598702.99805684</v>
      </c>
      <c r="X657">
        <v>-9401297.0019431617</v>
      </c>
    </row>
    <row r="658" spans="2:24" x14ac:dyDescent="0.4">
      <c r="B658" s="13">
        <v>655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20180011.17854213</v>
      </c>
      <c r="O658">
        <v>21354783.121130109</v>
      </c>
      <c r="P658">
        <v>11848786.566347219</v>
      </c>
      <c r="Q658">
        <v>12651829.214470869</v>
      </c>
      <c r="R658">
        <v>12004881.368243484</v>
      </c>
      <c r="S658">
        <v>15956013.330126544</v>
      </c>
      <c r="T658">
        <v>-5557107.3417428359</v>
      </c>
      <c r="U658">
        <v>-3334171.6303598662</v>
      </c>
      <c r="V658">
        <v>557095.64034632326</v>
      </c>
      <c r="W658">
        <v>-1946534.3450665479</v>
      </c>
      <c r="X658">
        <v>-21946534.34506654</v>
      </c>
    </row>
    <row r="659" spans="2:24" x14ac:dyDescent="0.4">
      <c r="B659" s="13">
        <v>656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21660973.797088541</v>
      </c>
      <c r="O659">
        <v>20760591.776929121</v>
      </c>
      <c r="P659">
        <v>17958612.382546812</v>
      </c>
      <c r="Q659">
        <v>17812912.47357941</v>
      </c>
      <c r="R659">
        <v>8349550.2703645909</v>
      </c>
      <c r="S659">
        <v>12455537.695351094</v>
      </c>
      <c r="T659">
        <v>20037086.103450928</v>
      </c>
      <c r="U659">
        <v>21010006.751327589</v>
      </c>
      <c r="V659">
        <v>25502329.14019274</v>
      </c>
      <c r="W659">
        <v>27022949.384341665</v>
      </c>
      <c r="X659">
        <v>7022949.3843416609</v>
      </c>
    </row>
    <row r="660" spans="2:24" x14ac:dyDescent="0.4">
      <c r="B660" s="13">
        <v>657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20841282.332102552</v>
      </c>
      <c r="O660">
        <v>28665901.718595292</v>
      </c>
      <c r="P660">
        <v>29149444.223538876</v>
      </c>
      <c r="Q660">
        <v>31248631.871641833</v>
      </c>
      <c r="R660">
        <v>34984809.394892715</v>
      </c>
      <c r="S660">
        <v>37174512.232826419</v>
      </c>
      <c r="T660">
        <v>36518762.769792363</v>
      </c>
      <c r="U660">
        <v>12420076.798597496</v>
      </c>
      <c r="V660">
        <v>19676087.594360285</v>
      </c>
      <c r="W660">
        <v>31954586.807188217</v>
      </c>
      <c r="X660">
        <v>11954586.807188222</v>
      </c>
    </row>
    <row r="661" spans="2:24" x14ac:dyDescent="0.4">
      <c r="B661" s="13">
        <v>658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26132509.36055062</v>
      </c>
      <c r="O661">
        <v>26387282.751817625</v>
      </c>
      <c r="P661">
        <v>23935010.676786251</v>
      </c>
      <c r="Q661">
        <v>26166449.458777834</v>
      </c>
      <c r="R661">
        <v>28307050.097846251</v>
      </c>
      <c r="S661">
        <v>30889689.903369162</v>
      </c>
      <c r="T661">
        <v>32732448.446843013</v>
      </c>
      <c r="U661">
        <v>41688904.993385278</v>
      </c>
      <c r="V661">
        <v>43261156.629469931</v>
      </c>
      <c r="W661">
        <v>50415511.885138787</v>
      </c>
      <c r="X661">
        <v>30415511.885138787</v>
      </c>
    </row>
    <row r="662" spans="2:24" x14ac:dyDescent="0.4">
      <c r="B662" s="13">
        <v>659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20989446.254495259</v>
      </c>
      <c r="O662">
        <v>27340706.511669312</v>
      </c>
      <c r="P662">
        <v>27775511.059842911</v>
      </c>
      <c r="Q662">
        <v>32427277.162446216</v>
      </c>
      <c r="R662">
        <v>31986838.024400569</v>
      </c>
      <c r="S662">
        <v>30395622.294467781</v>
      </c>
      <c r="T662">
        <v>32881923.554290924</v>
      </c>
      <c r="U662">
        <v>31273158.936427087</v>
      </c>
      <c r="V662">
        <v>39771146.99341315</v>
      </c>
      <c r="W662">
        <v>35533680.476672664</v>
      </c>
      <c r="X662">
        <v>15533680.476672664</v>
      </c>
    </row>
    <row r="663" spans="2:24" x14ac:dyDescent="0.4">
      <c r="B663" s="13">
        <v>660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26693097.287110921</v>
      </c>
      <c r="O663">
        <v>27477614.788298111</v>
      </c>
      <c r="P663">
        <v>29619218.820521064</v>
      </c>
      <c r="Q663">
        <v>26853008.654308889</v>
      </c>
      <c r="R663">
        <v>30924660.701180257</v>
      </c>
      <c r="S663">
        <v>33712234.862545073</v>
      </c>
      <c r="T663">
        <v>37009963.307176001</v>
      </c>
      <c r="U663">
        <v>33702969.708618581</v>
      </c>
      <c r="V663">
        <v>36349990.685106568</v>
      </c>
      <c r="W663">
        <v>45635236.00861758</v>
      </c>
      <c r="X663">
        <v>25635236.00861758</v>
      </c>
    </row>
    <row r="664" spans="2:24" x14ac:dyDescent="0.4">
      <c r="B664" s="13">
        <v>661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25091906.757641688</v>
      </c>
      <c r="O664">
        <v>24749792.787081659</v>
      </c>
      <c r="P664">
        <v>22119912.359445114</v>
      </c>
      <c r="Q664">
        <v>-9189937.1424603835</v>
      </c>
      <c r="R664">
        <v>-17231335.053794246</v>
      </c>
      <c r="S664">
        <v>-1796732.3734998866</v>
      </c>
      <c r="T664">
        <v>-940367.27942198352</v>
      </c>
      <c r="U664">
        <v>7435804.6270249533</v>
      </c>
      <c r="V664">
        <v>13395907.210638724</v>
      </c>
      <c r="W664">
        <v>16910148.617211379</v>
      </c>
      <c r="X664">
        <v>-3089851.3827886176</v>
      </c>
    </row>
    <row r="665" spans="2:24" x14ac:dyDescent="0.4">
      <c r="B665" s="13">
        <v>662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22957392.227921695</v>
      </c>
      <c r="O665">
        <v>30117646.140786644</v>
      </c>
      <c r="P665">
        <v>30368414.006439347</v>
      </c>
      <c r="Q665">
        <v>35408080.919103332</v>
      </c>
      <c r="R665">
        <v>38626483.06979017</v>
      </c>
      <c r="S665">
        <v>45612959.92985718</v>
      </c>
      <c r="T665">
        <v>53536247.931303084</v>
      </c>
      <c r="U665">
        <v>60251245.309878357</v>
      </c>
      <c r="V665">
        <v>59054503.797375359</v>
      </c>
      <c r="W665">
        <v>59091493.332752168</v>
      </c>
      <c r="X665">
        <v>39091493.332752161</v>
      </c>
    </row>
    <row r="666" spans="2:24" x14ac:dyDescent="0.4">
      <c r="B666" s="13">
        <v>663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21553144.13510498</v>
      </c>
      <c r="O666">
        <v>22113935.659769047</v>
      </c>
      <c r="P666">
        <v>21952139.16321617</v>
      </c>
      <c r="Q666">
        <v>23440151.860177524</v>
      </c>
      <c r="R666">
        <v>23828098.207175396</v>
      </c>
      <c r="S666">
        <v>23981463.765799388</v>
      </c>
      <c r="T666">
        <v>25524133.931671124</v>
      </c>
      <c r="U666">
        <v>28411534.811897241</v>
      </c>
      <c r="V666">
        <v>34489898.150033101</v>
      </c>
      <c r="W666">
        <v>33546369.55391226</v>
      </c>
      <c r="X666">
        <v>13546369.553912258</v>
      </c>
    </row>
    <row r="667" spans="2:24" x14ac:dyDescent="0.4">
      <c r="B667" s="13">
        <v>664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18216474.928773411</v>
      </c>
      <c r="O667">
        <v>24995629.71485645</v>
      </c>
      <c r="P667">
        <v>25771333.964131724</v>
      </c>
      <c r="Q667">
        <v>30627284.2040211</v>
      </c>
      <c r="R667">
        <v>34961424.923154607</v>
      </c>
      <c r="S667">
        <v>36669217.292772189</v>
      </c>
      <c r="T667">
        <v>36728721.429943576</v>
      </c>
      <c r="U667">
        <v>34952975.12653175</v>
      </c>
      <c r="V667">
        <v>35606301.052693665</v>
      </c>
      <c r="W667">
        <v>28094059.108512793</v>
      </c>
      <c r="X667">
        <v>8094059.1085128011</v>
      </c>
    </row>
    <row r="668" spans="2:24" x14ac:dyDescent="0.4">
      <c r="B668" s="13">
        <v>665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20019058.482870463</v>
      </c>
      <c r="O668">
        <v>22338389.311121125</v>
      </c>
      <c r="P668">
        <v>28031203.077057973</v>
      </c>
      <c r="Q668">
        <v>31293582.513702627</v>
      </c>
      <c r="R668">
        <v>32517834.952438805</v>
      </c>
      <c r="S668">
        <v>38743477.363487527</v>
      </c>
      <c r="T668">
        <v>38318841.878059514</v>
      </c>
      <c r="U668">
        <v>39466299.587243669</v>
      </c>
      <c r="V668">
        <v>39956202.732110642</v>
      </c>
      <c r="W668">
        <v>36978044.662827499</v>
      </c>
      <c r="X668">
        <v>16978044.662827492</v>
      </c>
    </row>
    <row r="669" spans="2:24" x14ac:dyDescent="0.4">
      <c r="B669" s="13">
        <v>666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22773531.53434924</v>
      </c>
      <c r="O669">
        <v>20000673.39475742</v>
      </c>
      <c r="P669">
        <v>19786404.140111476</v>
      </c>
      <c r="Q669">
        <v>20657022.030379709</v>
      </c>
      <c r="R669">
        <v>20095042.576443505</v>
      </c>
      <c r="S669">
        <v>20725905.228096664</v>
      </c>
      <c r="T669">
        <v>26204583.366600756</v>
      </c>
      <c r="U669">
        <v>23623848.315977383</v>
      </c>
      <c r="V669">
        <v>25983395.520886611</v>
      </c>
      <c r="W669">
        <v>23983358.941693831</v>
      </c>
      <c r="X669">
        <v>3983358.9416938322</v>
      </c>
    </row>
    <row r="670" spans="2:24" x14ac:dyDescent="0.4">
      <c r="B670" s="13">
        <v>667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17907865.760707669</v>
      </c>
      <c r="O670">
        <v>12206669.669094892</v>
      </c>
      <c r="P670">
        <v>13490814.243686255</v>
      </c>
      <c r="Q670">
        <v>19270758.551848933</v>
      </c>
      <c r="R670">
        <v>23765409.203396495</v>
      </c>
      <c r="S670">
        <v>28793404.464870892</v>
      </c>
      <c r="T670">
        <v>31139140.931343012</v>
      </c>
      <c r="U670">
        <v>33856878.182734862</v>
      </c>
      <c r="V670">
        <v>34715319.074249476</v>
      </c>
      <c r="W670">
        <v>38108277.849140249</v>
      </c>
      <c r="X670">
        <v>18108277.849140253</v>
      </c>
    </row>
    <row r="671" spans="2:24" x14ac:dyDescent="0.4">
      <c r="B671" s="13">
        <v>668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18588265.688186172</v>
      </c>
      <c r="O671">
        <v>17300931.509824753</v>
      </c>
      <c r="P671">
        <v>18125561.468339141</v>
      </c>
      <c r="Q671">
        <v>19893226.358220238</v>
      </c>
      <c r="R671">
        <v>17504928.944807421</v>
      </c>
      <c r="S671">
        <v>12270313.429332238</v>
      </c>
      <c r="T671">
        <v>16487568.644449431</v>
      </c>
      <c r="U671">
        <v>20407327.372371372</v>
      </c>
      <c r="V671">
        <v>25197573.553230308</v>
      </c>
      <c r="W671">
        <v>26955452.57327101</v>
      </c>
      <c r="X671">
        <v>6955452.5732710073</v>
      </c>
    </row>
    <row r="672" spans="2:24" x14ac:dyDescent="0.4">
      <c r="B672" s="13">
        <v>669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23593536.600208692</v>
      </c>
      <c r="O672">
        <v>22288041.635381188</v>
      </c>
      <c r="P672">
        <v>25781666.306710467</v>
      </c>
      <c r="Q672">
        <v>24103277.062751632</v>
      </c>
      <c r="R672">
        <v>17275038.590146437</v>
      </c>
      <c r="S672">
        <v>20610850.395163286</v>
      </c>
      <c r="T672">
        <v>19141426.691158187</v>
      </c>
      <c r="U672">
        <v>19215523.472249746</v>
      </c>
      <c r="V672">
        <v>24713776.883762367</v>
      </c>
      <c r="W672">
        <v>28508784.497099712</v>
      </c>
      <c r="X672">
        <v>8508784.4970997162</v>
      </c>
    </row>
    <row r="673" spans="2:24" x14ac:dyDescent="0.4">
      <c r="B673" s="13">
        <v>670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19036785.574422631</v>
      </c>
      <c r="O673">
        <v>20505360.924858063</v>
      </c>
      <c r="P673">
        <v>23159447.823889047</v>
      </c>
      <c r="Q673">
        <v>-9629853.5708830711</v>
      </c>
      <c r="R673">
        <v>-4863391.4267618274</v>
      </c>
      <c r="S673">
        <v>15405594.233122483</v>
      </c>
      <c r="T673">
        <v>14494450.769331358</v>
      </c>
      <c r="U673">
        <v>15992448.921008058</v>
      </c>
      <c r="V673">
        <v>15604155.572593519</v>
      </c>
      <c r="W673">
        <v>17947104.614277713</v>
      </c>
      <c r="X673">
        <v>-2052895.3857222837</v>
      </c>
    </row>
    <row r="674" spans="2:24" x14ac:dyDescent="0.4">
      <c r="B674" s="13">
        <v>671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23167722.717532143</v>
      </c>
      <c r="O674">
        <v>30543789.746402577</v>
      </c>
      <c r="P674">
        <v>27771464.866105836</v>
      </c>
      <c r="Q674">
        <v>36353028.247080095</v>
      </c>
      <c r="R674">
        <v>37352675.912734807</v>
      </c>
      <c r="S674">
        <v>37275649.137571603</v>
      </c>
      <c r="T674">
        <v>26167970.566841356</v>
      </c>
      <c r="U674">
        <v>33890162.390351161</v>
      </c>
      <c r="V674">
        <v>33285349.159697138</v>
      </c>
      <c r="W674">
        <v>32805465.522681225</v>
      </c>
      <c r="X674">
        <v>12805465.522681227</v>
      </c>
    </row>
    <row r="675" spans="2:24" x14ac:dyDescent="0.4">
      <c r="B675" s="13">
        <v>672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25632263.235461395</v>
      </c>
      <c r="O675">
        <v>24575418.356490068</v>
      </c>
      <c r="P675">
        <v>23093531.965755131</v>
      </c>
      <c r="Q675">
        <v>29697332.083540179</v>
      </c>
      <c r="R675">
        <v>36397050.406587131</v>
      </c>
      <c r="S675">
        <v>38128506.256226391</v>
      </c>
      <c r="T675">
        <v>38450938.802496389</v>
      </c>
      <c r="U675">
        <v>37353822.982178755</v>
      </c>
      <c r="V675">
        <v>43103695.47326646</v>
      </c>
      <c r="W675">
        <v>44093823.423218943</v>
      </c>
      <c r="X675">
        <v>24093823.423218936</v>
      </c>
    </row>
    <row r="676" spans="2:24" x14ac:dyDescent="0.4">
      <c r="B676" s="13">
        <v>673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21995901.67009728</v>
      </c>
      <c r="O676">
        <v>19344195.742380902</v>
      </c>
      <c r="P676">
        <v>21479664.207348518</v>
      </c>
      <c r="Q676">
        <v>23637868.588425577</v>
      </c>
      <c r="R676">
        <v>24511799.840552785</v>
      </c>
      <c r="S676">
        <v>29106605.501956541</v>
      </c>
      <c r="T676">
        <v>29120944.819105856</v>
      </c>
      <c r="U676">
        <v>33845471.809566632</v>
      </c>
      <c r="V676">
        <v>34990893.064397112</v>
      </c>
      <c r="W676">
        <v>39050602.506604493</v>
      </c>
      <c r="X676">
        <v>19050602.506604496</v>
      </c>
    </row>
    <row r="677" spans="2:24" x14ac:dyDescent="0.4">
      <c r="B677" s="13">
        <v>674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22817216.760822512</v>
      </c>
      <c r="O677">
        <v>26119163.359873835</v>
      </c>
      <c r="P677">
        <v>27744137.508150503</v>
      </c>
      <c r="Q677">
        <v>29717598.553578008</v>
      </c>
      <c r="R677">
        <v>33496583.764352839</v>
      </c>
      <c r="S677">
        <v>36253194.825770371</v>
      </c>
      <c r="T677">
        <v>36970944.335281514</v>
      </c>
      <c r="U677">
        <v>34865642.730224639</v>
      </c>
      <c r="V677">
        <v>37659680.132106923</v>
      </c>
      <c r="W677">
        <v>38058835.118592829</v>
      </c>
      <c r="X677">
        <v>18058835.118592825</v>
      </c>
    </row>
    <row r="678" spans="2:24" x14ac:dyDescent="0.4">
      <c r="B678" s="13">
        <v>675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25272511.99032975</v>
      </c>
      <c r="O678">
        <v>31471582.010783371</v>
      </c>
      <c r="P678">
        <v>29048401.046367485</v>
      </c>
      <c r="Q678">
        <v>26562358.030523971</v>
      </c>
      <c r="R678">
        <v>32940749.948706433</v>
      </c>
      <c r="S678">
        <v>31787037.766704697</v>
      </c>
      <c r="T678">
        <v>38034532.688497931</v>
      </c>
      <c r="U678">
        <v>37100408.451818816</v>
      </c>
      <c r="V678">
        <v>42138428.035774425</v>
      </c>
      <c r="W678">
        <v>39961188.016355105</v>
      </c>
      <c r="X678">
        <v>19961188.016355108</v>
      </c>
    </row>
    <row r="679" spans="2:24" x14ac:dyDescent="0.4">
      <c r="B679" s="13">
        <v>676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-18795140.515703715</v>
      </c>
      <c r="O679">
        <v>-13128130.41657465</v>
      </c>
      <c r="P679">
        <v>9721495.035170909</v>
      </c>
      <c r="Q679">
        <v>11427890.125220757</v>
      </c>
      <c r="R679">
        <v>10800377.64332029</v>
      </c>
      <c r="S679">
        <v>14519086.70369949</v>
      </c>
      <c r="T679">
        <v>21338371.628450863</v>
      </c>
      <c r="U679">
        <v>23430883.517027229</v>
      </c>
      <c r="V679">
        <v>31211792.322095878</v>
      </c>
      <c r="W679">
        <v>33107367.522756953</v>
      </c>
      <c r="X679">
        <v>13107367.522756955</v>
      </c>
    </row>
    <row r="680" spans="2:24" x14ac:dyDescent="0.4">
      <c r="B680" s="13">
        <v>677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18181132.462101135</v>
      </c>
      <c r="O680">
        <v>17359566.334882814</v>
      </c>
      <c r="P680">
        <v>20713574.651711583</v>
      </c>
      <c r="Q680">
        <v>19817291.698164418</v>
      </c>
      <c r="R680">
        <v>23943692.775032341</v>
      </c>
      <c r="S680">
        <v>27337831.651413955</v>
      </c>
      <c r="T680">
        <v>26987995.804777894</v>
      </c>
      <c r="U680">
        <v>25303906.395257857</v>
      </c>
      <c r="V680">
        <v>25270870.223727293</v>
      </c>
      <c r="W680">
        <v>26546191.320206221</v>
      </c>
      <c r="X680">
        <v>6546191.3202062231</v>
      </c>
    </row>
    <row r="681" spans="2:24" x14ac:dyDescent="0.4">
      <c r="B681" s="13">
        <v>678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26758535.810157139</v>
      </c>
      <c r="O681">
        <v>29056091.84741883</v>
      </c>
      <c r="P681">
        <v>26532632.36197155</v>
      </c>
      <c r="Q681">
        <v>28769556.315615144</v>
      </c>
      <c r="R681">
        <v>27742990.953469511</v>
      </c>
      <c r="S681">
        <v>26349235.171033546</v>
      </c>
      <c r="T681">
        <v>30377612.307158511</v>
      </c>
      <c r="U681">
        <v>31300057.080631934</v>
      </c>
      <c r="V681">
        <v>33973150.440580368</v>
      </c>
      <c r="W681">
        <v>36138367.204557493</v>
      </c>
      <c r="X681">
        <v>16138367.204557499</v>
      </c>
    </row>
    <row r="682" spans="2:24" x14ac:dyDescent="0.4">
      <c r="B682" s="13">
        <v>679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21101977.417056203</v>
      </c>
      <c r="O682">
        <v>22217000.943146847</v>
      </c>
      <c r="P682">
        <v>23183698.646743439</v>
      </c>
      <c r="Q682">
        <v>23274784.443591159</v>
      </c>
      <c r="R682">
        <v>24210482.676275745</v>
      </c>
      <c r="S682">
        <v>27574456.587443501</v>
      </c>
      <c r="T682">
        <v>27488047.511699997</v>
      </c>
      <c r="U682">
        <v>28344523.698146723</v>
      </c>
      <c r="V682">
        <v>8725497.7170671336</v>
      </c>
      <c r="W682">
        <v>8927237.3834022135</v>
      </c>
      <c r="X682">
        <v>-11072762.616597788</v>
      </c>
    </row>
    <row r="683" spans="2:24" x14ac:dyDescent="0.4">
      <c r="B683" s="13">
        <v>680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21485818.011680547</v>
      </c>
      <c r="O683">
        <v>20979042.335239705</v>
      </c>
      <c r="P683">
        <v>20467833.967504982</v>
      </c>
      <c r="Q683">
        <v>22404178.018372454</v>
      </c>
      <c r="R683">
        <v>27152425.009062491</v>
      </c>
      <c r="S683">
        <v>27945419.21427656</v>
      </c>
      <c r="T683">
        <v>29081410.688545976</v>
      </c>
      <c r="U683">
        <v>28397280.147063337</v>
      </c>
      <c r="V683">
        <v>26033145.657084391</v>
      </c>
      <c r="W683">
        <v>33990774.258826531</v>
      </c>
      <c r="X683">
        <v>13990774.258826531</v>
      </c>
    </row>
    <row r="684" spans="2:24" x14ac:dyDescent="0.4">
      <c r="B684" s="13">
        <v>681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21908802.548745327</v>
      </c>
      <c r="O684">
        <v>18717046.69058717</v>
      </c>
      <c r="P684">
        <v>23177337.751917787</v>
      </c>
      <c r="Q684">
        <v>21203696.21178529</v>
      </c>
      <c r="R684">
        <v>22118616.037254095</v>
      </c>
      <c r="S684">
        <v>30811863.456006438</v>
      </c>
      <c r="T684">
        <v>37228369.529562868</v>
      </c>
      <c r="U684">
        <v>37393527.176677242</v>
      </c>
      <c r="V684">
        <v>39184097.628258802</v>
      </c>
      <c r="W684">
        <v>39366124.855932161</v>
      </c>
      <c r="X684">
        <v>19366124.855932157</v>
      </c>
    </row>
    <row r="685" spans="2:24" x14ac:dyDescent="0.4">
      <c r="B685" s="13">
        <v>682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24288911.064910799</v>
      </c>
      <c r="O685">
        <v>21339635.873335812</v>
      </c>
      <c r="P685">
        <v>23566921.861674707</v>
      </c>
      <c r="Q685">
        <v>23229577.798391603</v>
      </c>
      <c r="R685">
        <v>26078605.487857349</v>
      </c>
      <c r="S685">
        <v>29424293.597927183</v>
      </c>
      <c r="T685">
        <v>35869399.874130741</v>
      </c>
      <c r="U685">
        <v>33194090.808841821</v>
      </c>
      <c r="V685">
        <v>31175302.889592774</v>
      </c>
      <c r="W685">
        <v>30641335.658982385</v>
      </c>
      <c r="X685">
        <v>10641335.658982387</v>
      </c>
    </row>
    <row r="686" spans="2:24" x14ac:dyDescent="0.4">
      <c r="B686" s="13">
        <v>683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21119534.586305466</v>
      </c>
      <c r="O686">
        <v>21523182.218062874</v>
      </c>
      <c r="P686">
        <v>18820326.963145599</v>
      </c>
      <c r="Q686">
        <v>18505760.99721314</v>
      </c>
      <c r="R686">
        <v>20832989.508118477</v>
      </c>
      <c r="S686">
        <v>21194067.642643806</v>
      </c>
      <c r="T686">
        <v>19875656.302829891</v>
      </c>
      <c r="U686">
        <v>20042669.360868979</v>
      </c>
      <c r="V686">
        <v>26543011.563672647</v>
      </c>
      <c r="W686">
        <v>31069403.688196428</v>
      </c>
      <c r="X686">
        <v>11069403.688196432</v>
      </c>
    </row>
    <row r="687" spans="2:24" x14ac:dyDescent="0.4">
      <c r="B687" s="13">
        <v>684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20424474.110466667</v>
      </c>
      <c r="O687">
        <v>18028431.423606247</v>
      </c>
      <c r="P687">
        <v>23682636.560659368</v>
      </c>
      <c r="Q687">
        <v>26313609.189556904</v>
      </c>
      <c r="R687">
        <v>27861600.008523922</v>
      </c>
      <c r="S687">
        <v>33907799.246615589</v>
      </c>
      <c r="T687">
        <v>36765979.06407997</v>
      </c>
      <c r="U687">
        <v>35161393.213861652</v>
      </c>
      <c r="V687">
        <v>23480450.740243554</v>
      </c>
      <c r="W687">
        <v>30421489.788069483</v>
      </c>
      <c r="X687">
        <v>10421489.788069487</v>
      </c>
    </row>
    <row r="688" spans="2:24" x14ac:dyDescent="0.4">
      <c r="B688" s="13">
        <v>685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-2443967.742697882</v>
      </c>
      <c r="O688">
        <v>-2762958.9549681763</v>
      </c>
      <c r="P688">
        <v>8414305.3566461504</v>
      </c>
      <c r="Q688">
        <v>11790257.654379601</v>
      </c>
      <c r="R688">
        <v>17044399.338999771</v>
      </c>
      <c r="S688">
        <v>18230675.426836964</v>
      </c>
      <c r="T688">
        <v>21976158.277047165</v>
      </c>
      <c r="U688">
        <v>-38223595.020233043</v>
      </c>
      <c r="V688">
        <v>-38426227.664194971</v>
      </c>
      <c r="W688">
        <v>-38164095.775202662</v>
      </c>
      <c r="X688">
        <v>-58164095.775202662</v>
      </c>
    </row>
    <row r="689" spans="2:24" x14ac:dyDescent="0.4">
      <c r="B689" s="13">
        <v>686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15733430.843381118</v>
      </c>
      <c r="O689">
        <v>17253087.653457873</v>
      </c>
      <c r="P689">
        <v>26422163.545353245</v>
      </c>
      <c r="Q689">
        <v>26799623.113219466</v>
      </c>
      <c r="R689">
        <v>27850831.642017979</v>
      </c>
      <c r="S689">
        <v>33192612.79066515</v>
      </c>
      <c r="T689">
        <v>31835630.996017385</v>
      </c>
      <c r="U689">
        <v>29703934.391173109</v>
      </c>
      <c r="V689">
        <v>29109158.269383591</v>
      </c>
      <c r="W689">
        <v>31953710.30708909</v>
      </c>
      <c r="X689">
        <v>11953710.307089088</v>
      </c>
    </row>
    <row r="690" spans="2:24" x14ac:dyDescent="0.4">
      <c r="B690" s="13">
        <v>687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22228055.055386927</v>
      </c>
      <c r="O690">
        <v>-8883818.1037721559</v>
      </c>
      <c r="P690">
        <v>-1283211.2308559604</v>
      </c>
      <c r="Q690">
        <v>18209814.987727966</v>
      </c>
      <c r="R690">
        <v>19208916.688969467</v>
      </c>
      <c r="S690">
        <v>20454875.664436467</v>
      </c>
      <c r="T690">
        <v>17092119.770980626</v>
      </c>
      <c r="U690">
        <v>22822885.651312403</v>
      </c>
      <c r="V690">
        <v>24654966.264511887</v>
      </c>
      <c r="W690">
        <v>24182111.146556564</v>
      </c>
      <c r="X690">
        <v>4182111.1465565576</v>
      </c>
    </row>
    <row r="691" spans="2:24" x14ac:dyDescent="0.4">
      <c r="B691" s="13">
        <v>688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23947441.683294255</v>
      </c>
      <c r="O691">
        <v>21578868.480604123</v>
      </c>
      <c r="P691">
        <v>17748097.800140243</v>
      </c>
      <c r="Q691">
        <v>19213996.335600026</v>
      </c>
      <c r="R691">
        <v>17735663.041033711</v>
      </c>
      <c r="S691">
        <v>17741062.996111304</v>
      </c>
      <c r="T691">
        <v>25433090.154141746</v>
      </c>
      <c r="U691">
        <v>24578916.889395166</v>
      </c>
      <c r="V691">
        <v>5035831.4236250231</v>
      </c>
      <c r="W691">
        <v>-1679138.1525369356</v>
      </c>
      <c r="X691">
        <v>-21679138.152536936</v>
      </c>
    </row>
    <row r="692" spans="2:24" x14ac:dyDescent="0.4">
      <c r="B692" s="13">
        <v>689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18906562.150226004</v>
      </c>
      <c r="O692">
        <v>25191031.454274822</v>
      </c>
      <c r="P692">
        <v>21776249.681578819</v>
      </c>
      <c r="Q692">
        <v>23920614.631134029</v>
      </c>
      <c r="R692">
        <v>22612254.591266584</v>
      </c>
      <c r="S692">
        <v>29171841.960380938</v>
      </c>
      <c r="T692">
        <v>30076274.446570743</v>
      </c>
      <c r="U692">
        <v>25623578.859046403</v>
      </c>
      <c r="V692">
        <v>34188490.360179111</v>
      </c>
      <c r="W692">
        <v>38124428.571206816</v>
      </c>
      <c r="X692">
        <v>18124428.571206808</v>
      </c>
    </row>
    <row r="693" spans="2:24" x14ac:dyDescent="0.4">
      <c r="B693" s="13">
        <v>690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19494908.926296964</v>
      </c>
      <c r="O693">
        <v>21294331.356462613</v>
      </c>
      <c r="P693">
        <v>22503267.905307766</v>
      </c>
      <c r="Q693">
        <v>21570384.119334321</v>
      </c>
      <c r="R693">
        <v>22411936.797834411</v>
      </c>
      <c r="S693">
        <v>22427711.62985462</v>
      </c>
      <c r="T693">
        <v>20482997.751365144</v>
      </c>
      <c r="U693">
        <v>22330884.19983821</v>
      </c>
      <c r="V693">
        <v>27404575.407639548</v>
      </c>
      <c r="W693">
        <v>-62492623.067919813</v>
      </c>
      <c r="X693">
        <v>-82492623.067919821</v>
      </c>
    </row>
    <row r="694" spans="2:24" x14ac:dyDescent="0.4">
      <c r="B694" s="13">
        <v>691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21917765.51722382</v>
      </c>
      <c r="O694">
        <v>26900096.02774296</v>
      </c>
      <c r="P694">
        <v>31280792.694280021</v>
      </c>
      <c r="Q694">
        <v>35048873.462935574</v>
      </c>
      <c r="R694">
        <v>35925207.376971245</v>
      </c>
      <c r="S694">
        <v>39017859.362863094</v>
      </c>
      <c r="T694">
        <v>37326375.013320766</v>
      </c>
      <c r="U694">
        <v>37219242.151800044</v>
      </c>
      <c r="V694">
        <v>39491214.723480515</v>
      </c>
      <c r="W694">
        <v>43691460.260382384</v>
      </c>
      <c r="X694">
        <v>23691460.260382392</v>
      </c>
    </row>
    <row r="695" spans="2:24" x14ac:dyDescent="0.4">
      <c r="B695" s="13">
        <v>692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21281685.921322294</v>
      </c>
      <c r="O695">
        <v>21627414.069042988</v>
      </c>
      <c r="P695">
        <v>25547250.942363258</v>
      </c>
      <c r="Q695">
        <v>25697996.390595622</v>
      </c>
      <c r="R695">
        <v>26765208.807689559</v>
      </c>
      <c r="S695">
        <v>26462128.365843132</v>
      </c>
      <c r="T695">
        <v>28738939.523352854</v>
      </c>
      <c r="U695">
        <v>30280337.70231086</v>
      </c>
      <c r="V695">
        <v>29827494.128917933</v>
      </c>
      <c r="W695">
        <v>29771146.150742915</v>
      </c>
      <c r="X695">
        <v>9771146.1507429089</v>
      </c>
    </row>
    <row r="696" spans="2:24" x14ac:dyDescent="0.4">
      <c r="B696" s="13">
        <v>693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22547127.916576967</v>
      </c>
      <c r="O696">
        <v>20434882.948224485</v>
      </c>
      <c r="P696">
        <v>20206344.220751472</v>
      </c>
      <c r="Q696">
        <v>22188787.343347188</v>
      </c>
      <c r="R696">
        <v>27412931.83376614</v>
      </c>
      <c r="S696">
        <v>26691313.589787364</v>
      </c>
      <c r="T696">
        <v>-20218813.384855382</v>
      </c>
      <c r="U696">
        <v>-20155135.603589844</v>
      </c>
      <c r="V696">
        <v>5462095.9276646618</v>
      </c>
      <c r="W696">
        <v>5640436.0658906959</v>
      </c>
      <c r="X696">
        <v>-14359563.934109308</v>
      </c>
    </row>
    <row r="697" spans="2:24" x14ac:dyDescent="0.4">
      <c r="B697" s="13">
        <v>694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20200248.718763623</v>
      </c>
      <c r="O697">
        <v>22027618.88350746</v>
      </c>
      <c r="P697">
        <v>25796604.344601411</v>
      </c>
      <c r="Q697">
        <v>33405629.832444109</v>
      </c>
      <c r="R697">
        <v>32756447.972977359</v>
      </c>
      <c r="S697">
        <v>30029785.486465663</v>
      </c>
      <c r="T697">
        <v>29548077.633883428</v>
      </c>
      <c r="U697">
        <v>32528624.604287319</v>
      </c>
      <c r="V697">
        <v>35850401.529771969</v>
      </c>
      <c r="W697">
        <v>41429826.326212905</v>
      </c>
      <c r="X697">
        <v>21429826.326212909</v>
      </c>
    </row>
    <row r="698" spans="2:24" x14ac:dyDescent="0.4">
      <c r="B698" s="13">
        <v>695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24722807.622953266</v>
      </c>
      <c r="O698">
        <v>21807781.03411543</v>
      </c>
      <c r="P698">
        <v>12685598.890081814</v>
      </c>
      <c r="Q698">
        <v>13568269.925990393</v>
      </c>
      <c r="R698">
        <v>17027755.719215192</v>
      </c>
      <c r="S698">
        <v>16703145.489258079</v>
      </c>
      <c r="T698">
        <v>-894823.44643575372</v>
      </c>
      <c r="U698">
        <v>667873.78694918426</v>
      </c>
      <c r="V698">
        <v>9396110.0716502629</v>
      </c>
      <c r="W698">
        <v>10062055.558922211</v>
      </c>
      <c r="X698">
        <v>-9937944.441077793</v>
      </c>
    </row>
    <row r="699" spans="2:24" x14ac:dyDescent="0.4">
      <c r="B699" s="13">
        <v>696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19334760.605839685</v>
      </c>
      <c r="O699">
        <v>22853699.744444553</v>
      </c>
      <c r="P699">
        <v>23855550.880045239</v>
      </c>
      <c r="Q699">
        <v>23639639.828714587</v>
      </c>
      <c r="R699">
        <v>21569645.601647038</v>
      </c>
      <c r="S699">
        <v>24053195.525432955</v>
      </c>
      <c r="T699">
        <v>25138035.497416563</v>
      </c>
      <c r="U699">
        <v>28370254.954457659</v>
      </c>
      <c r="V699">
        <v>29296439.173826367</v>
      </c>
      <c r="W699">
        <v>32540682.556602437</v>
      </c>
      <c r="X699">
        <v>12540682.556602443</v>
      </c>
    </row>
    <row r="700" spans="2:24" x14ac:dyDescent="0.4">
      <c r="B700" s="13">
        <v>697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19074590.461929895</v>
      </c>
      <c r="O700">
        <v>22652116.417616256</v>
      </c>
      <c r="P700">
        <v>8496289.5117296353</v>
      </c>
      <c r="Q700">
        <v>6924079.7149724569</v>
      </c>
      <c r="R700">
        <v>11404231.196450692</v>
      </c>
      <c r="S700">
        <v>473755.81875423202</v>
      </c>
      <c r="T700">
        <v>3114719.585721768</v>
      </c>
      <c r="U700">
        <v>5238152.5407737326</v>
      </c>
      <c r="V700">
        <v>5155636.4929356007</v>
      </c>
      <c r="W700">
        <v>8618860.9631536007</v>
      </c>
      <c r="X700">
        <v>-11381139.036846399</v>
      </c>
    </row>
    <row r="701" spans="2:24" x14ac:dyDescent="0.4">
      <c r="B701" s="13">
        <v>698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24331661.842349559</v>
      </c>
      <c r="O701">
        <v>30873745.163572919</v>
      </c>
      <c r="P701">
        <v>33653087.281590447</v>
      </c>
      <c r="Q701">
        <v>23053059.996927485</v>
      </c>
      <c r="R701">
        <v>20185485.624262907</v>
      </c>
      <c r="S701">
        <v>17024772.514980886</v>
      </c>
      <c r="T701">
        <v>10969713.306858171</v>
      </c>
      <c r="U701">
        <v>11129679.578955093</v>
      </c>
      <c r="V701">
        <v>15867129.076565934</v>
      </c>
      <c r="W701">
        <v>18276668.548682027</v>
      </c>
      <c r="X701">
        <v>-1723331.4513179776</v>
      </c>
    </row>
    <row r="702" spans="2:24" x14ac:dyDescent="0.4">
      <c r="B702" s="13">
        <v>699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22024519.834026393</v>
      </c>
      <c r="O702">
        <v>19226104.913495354</v>
      </c>
      <c r="P702">
        <v>18016816.881651171</v>
      </c>
      <c r="Q702">
        <v>13130682.80449417</v>
      </c>
      <c r="R702">
        <v>15328448.483727904</v>
      </c>
      <c r="S702">
        <v>18237998.253836263</v>
      </c>
      <c r="T702">
        <v>2219964.904846061</v>
      </c>
      <c r="U702">
        <v>4219133.6194414161</v>
      </c>
      <c r="V702">
        <v>12643271.665525842</v>
      </c>
      <c r="W702">
        <v>15440233.1678678</v>
      </c>
      <c r="X702">
        <v>-4559766.8321322035</v>
      </c>
    </row>
    <row r="703" spans="2:24" x14ac:dyDescent="0.4">
      <c r="B703" s="13">
        <v>700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24417855.831539892</v>
      </c>
      <c r="O703">
        <v>23806502.777209178</v>
      </c>
      <c r="P703">
        <v>21608969.90443569</v>
      </c>
      <c r="Q703">
        <v>26481327.530632779</v>
      </c>
      <c r="R703">
        <v>27613032.452906054</v>
      </c>
      <c r="S703">
        <v>29068275.197983902</v>
      </c>
      <c r="T703">
        <v>29797396.295435011</v>
      </c>
      <c r="U703">
        <v>31114792.129853994</v>
      </c>
      <c r="V703">
        <v>32816744.717290431</v>
      </c>
      <c r="W703">
        <v>30354925.254254188</v>
      </c>
      <c r="X703">
        <v>10354925.254254192</v>
      </c>
    </row>
    <row r="704" spans="2:24" x14ac:dyDescent="0.4">
      <c r="B704" s="13">
        <v>701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20607525.254663024</v>
      </c>
      <c r="O704">
        <v>17844807.788795292</v>
      </c>
      <c r="P704">
        <v>16724476.075925887</v>
      </c>
      <c r="Q704">
        <v>16396293.185536258</v>
      </c>
      <c r="R704">
        <v>15118847.279126085</v>
      </c>
      <c r="S704">
        <v>20144760.202232376</v>
      </c>
      <c r="T704">
        <v>26055022.33792416</v>
      </c>
      <c r="U704">
        <v>32902980.043559697</v>
      </c>
      <c r="V704">
        <v>37388947.777802229</v>
      </c>
      <c r="W704">
        <v>40982259.335768767</v>
      </c>
      <c r="X704">
        <v>20982259.335768767</v>
      </c>
    </row>
    <row r="705" spans="2:24" x14ac:dyDescent="0.4">
      <c r="B705" s="13">
        <v>702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19794703.640628796</v>
      </c>
      <c r="O705">
        <v>-1848443.1307229083</v>
      </c>
      <c r="P705">
        <v>-1300474.3849003669</v>
      </c>
      <c r="Q705">
        <v>10522396.403794151</v>
      </c>
      <c r="R705">
        <v>7746443.5709067788</v>
      </c>
      <c r="S705">
        <v>-9435555.0484229457</v>
      </c>
      <c r="T705">
        <v>-7612183.0091266222</v>
      </c>
      <c r="U705">
        <v>-13792345.099862894</v>
      </c>
      <c r="V705">
        <v>-72498739.946623281</v>
      </c>
      <c r="W705">
        <v>-136458642.02200824</v>
      </c>
      <c r="X705">
        <v>-156458642.02200824</v>
      </c>
    </row>
    <row r="706" spans="2:24" x14ac:dyDescent="0.4">
      <c r="B706" s="13">
        <v>703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21636535.837372139</v>
      </c>
      <c r="O706">
        <v>24193843.269334584</v>
      </c>
      <c r="P706">
        <v>31118408.071445704</v>
      </c>
      <c r="Q706">
        <v>12355808.357313043</v>
      </c>
      <c r="R706">
        <v>19157640.329042867</v>
      </c>
      <c r="S706">
        <v>25665371.862916637</v>
      </c>
      <c r="T706">
        <v>26228892.819465134</v>
      </c>
      <c r="U706">
        <v>25046619.590717033</v>
      </c>
      <c r="V706">
        <v>24887443.991065979</v>
      </c>
      <c r="W706">
        <v>26142531.07130222</v>
      </c>
      <c r="X706">
        <v>6142531.0713022165</v>
      </c>
    </row>
    <row r="707" spans="2:24" x14ac:dyDescent="0.4">
      <c r="B707" s="13">
        <v>704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28191243.652104732</v>
      </c>
      <c r="O707">
        <v>26438188.468377709</v>
      </c>
      <c r="P707">
        <v>23424958.692936778</v>
      </c>
      <c r="Q707">
        <v>25094601.415622953</v>
      </c>
      <c r="R707">
        <v>22615344.421728585</v>
      </c>
      <c r="S707">
        <v>23640846.966270182</v>
      </c>
      <c r="T707">
        <v>25743042.184511222</v>
      </c>
      <c r="U707">
        <v>20502308.549523145</v>
      </c>
      <c r="V707">
        <v>21889624.154756226</v>
      </c>
      <c r="W707">
        <v>26015197.363137197</v>
      </c>
      <c r="X707">
        <v>6015197.3631371949</v>
      </c>
    </row>
    <row r="708" spans="2:24" x14ac:dyDescent="0.4">
      <c r="B708" s="13">
        <v>705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18590362.791513346</v>
      </c>
      <c r="O708">
        <v>20817554.646941345</v>
      </c>
      <c r="P708">
        <v>19083674.339232698</v>
      </c>
      <c r="Q708">
        <v>15663588.080631344</v>
      </c>
      <c r="R708">
        <v>16867090.289434593</v>
      </c>
      <c r="S708">
        <v>20575660.081694856</v>
      </c>
      <c r="T708">
        <v>25233349.558561467</v>
      </c>
      <c r="U708">
        <v>29535359.026713684</v>
      </c>
      <c r="V708">
        <v>30432862.797883764</v>
      </c>
      <c r="W708">
        <v>33110691.978333805</v>
      </c>
      <c r="X708">
        <v>13110691.978333805</v>
      </c>
    </row>
    <row r="709" spans="2:24" x14ac:dyDescent="0.4">
      <c r="B709" s="13">
        <v>706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22905053.871169515</v>
      </c>
      <c r="O709">
        <v>31907463.91892558</v>
      </c>
      <c r="P709">
        <v>40348269.541989431</v>
      </c>
      <c r="Q709">
        <v>-27892739.530868482</v>
      </c>
      <c r="R709">
        <v>-28828105.139410898</v>
      </c>
      <c r="S709">
        <v>7360961.2066193214</v>
      </c>
      <c r="T709">
        <v>6173009.6441575261</v>
      </c>
      <c r="U709">
        <v>13237178.751734626</v>
      </c>
      <c r="V709">
        <v>15321714.19528332</v>
      </c>
      <c r="W709">
        <v>10385219.419825554</v>
      </c>
      <c r="X709">
        <v>-9614780.5801744517</v>
      </c>
    </row>
    <row r="710" spans="2:24" x14ac:dyDescent="0.4">
      <c r="B710" s="13">
        <v>707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25988154.30264673</v>
      </c>
      <c r="O710">
        <v>31601513.428796746</v>
      </c>
      <c r="P710">
        <v>32141116.029651597</v>
      </c>
      <c r="Q710">
        <v>30338082.755545929</v>
      </c>
      <c r="R710">
        <v>33119192.900697656</v>
      </c>
      <c r="S710">
        <v>30996331.030637853</v>
      </c>
      <c r="T710">
        <v>33510577.020774368</v>
      </c>
      <c r="U710">
        <v>23550087.539852206</v>
      </c>
      <c r="V710">
        <v>27644314.882243209</v>
      </c>
      <c r="W710">
        <v>27798712.400974777</v>
      </c>
      <c r="X710">
        <v>7798712.400974771</v>
      </c>
    </row>
    <row r="711" spans="2:24" x14ac:dyDescent="0.4">
      <c r="B711" s="13">
        <v>708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21141332.294557046</v>
      </c>
      <c r="O711">
        <v>24744737.299570836</v>
      </c>
      <c r="P711">
        <v>24616519.36885393</v>
      </c>
      <c r="Q711">
        <v>28291050.508035611</v>
      </c>
      <c r="R711">
        <v>25673080.421071447</v>
      </c>
      <c r="S711">
        <v>26525124.651189532</v>
      </c>
      <c r="T711">
        <v>27875336.31614662</v>
      </c>
      <c r="U711">
        <v>35305787.820918933</v>
      </c>
      <c r="V711">
        <v>35276697.906498611</v>
      </c>
      <c r="W711">
        <v>34366381.216673508</v>
      </c>
      <c r="X711">
        <v>14366381.216673503</v>
      </c>
    </row>
    <row r="712" spans="2:24" x14ac:dyDescent="0.4">
      <c r="B712" s="13">
        <v>709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18068566.296892181</v>
      </c>
      <c r="O712">
        <v>14748169.330491891</v>
      </c>
      <c r="P712">
        <v>15210636.492702285</v>
      </c>
      <c r="Q712">
        <v>14097761.974372692</v>
      </c>
      <c r="R712">
        <v>13043633.518102596</v>
      </c>
      <c r="S712">
        <v>17404597.703683794</v>
      </c>
      <c r="T712">
        <v>17619366.675600193</v>
      </c>
      <c r="U712">
        <v>23495436.433379464</v>
      </c>
      <c r="V712">
        <v>25155098.650745589</v>
      </c>
      <c r="W712">
        <v>23539342.212155055</v>
      </c>
      <c r="X712">
        <v>3539342.2121550567</v>
      </c>
    </row>
    <row r="713" spans="2:24" x14ac:dyDescent="0.4">
      <c r="B713" s="13">
        <v>710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23915476.001871627</v>
      </c>
      <c r="O713">
        <v>12181170.119595608</v>
      </c>
      <c r="P713">
        <v>16774364.031390037</v>
      </c>
      <c r="Q713">
        <v>24393677.237171948</v>
      </c>
      <c r="R713">
        <v>25558563.783645615</v>
      </c>
      <c r="S713">
        <v>24096157.781358276</v>
      </c>
      <c r="T713">
        <v>24357510.168294787</v>
      </c>
      <c r="U713">
        <v>24842079.006800506</v>
      </c>
      <c r="V713">
        <v>21444456.297773633</v>
      </c>
      <c r="W713">
        <v>1604557.9761881186</v>
      </c>
      <c r="X713">
        <v>-18395442.02381188</v>
      </c>
    </row>
    <row r="714" spans="2:24" x14ac:dyDescent="0.4">
      <c r="B714" s="13">
        <v>711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28383962.037592642</v>
      </c>
      <c r="O714">
        <v>27952606.000862658</v>
      </c>
      <c r="P714">
        <v>30967913.312897585</v>
      </c>
      <c r="Q714">
        <v>30239700.552727941</v>
      </c>
      <c r="R714">
        <v>35407784.20647829</v>
      </c>
      <c r="S714">
        <v>41957275.115992218</v>
      </c>
      <c r="T714">
        <v>49417596.914599761</v>
      </c>
      <c r="U714">
        <v>46825358.828981996</v>
      </c>
      <c r="V714">
        <v>48974353.404413544</v>
      </c>
      <c r="W714">
        <v>47888934.747657597</v>
      </c>
      <c r="X714">
        <v>27888934.74765759</v>
      </c>
    </row>
    <row r="715" spans="2:24" x14ac:dyDescent="0.4">
      <c r="B715" s="13">
        <v>712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19929517.956203684</v>
      </c>
      <c r="O715">
        <v>26125982.610541739</v>
      </c>
      <c r="P715">
        <v>27116292.883467499</v>
      </c>
      <c r="Q715">
        <v>29116795.023742612</v>
      </c>
      <c r="R715">
        <v>28359337.740928847</v>
      </c>
      <c r="S715">
        <v>32961427.931587487</v>
      </c>
      <c r="T715">
        <v>35271171.067710087</v>
      </c>
      <c r="U715">
        <v>32475349.235355999</v>
      </c>
      <c r="V715">
        <v>34074596.495955035</v>
      </c>
      <c r="W715">
        <v>30484458.805624031</v>
      </c>
      <c r="X715">
        <v>10484458.805624034</v>
      </c>
    </row>
    <row r="716" spans="2:24" x14ac:dyDescent="0.4">
      <c r="B716" s="13">
        <v>713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21039281.047304351</v>
      </c>
      <c r="O716">
        <v>20564795.170833088</v>
      </c>
      <c r="P716">
        <v>19973943.869786944</v>
      </c>
      <c r="Q716">
        <v>19727507.246427078</v>
      </c>
      <c r="R716">
        <v>21807866.518518008</v>
      </c>
      <c r="S716">
        <v>18854589.992100086</v>
      </c>
      <c r="T716">
        <v>24745481.125088226</v>
      </c>
      <c r="U716">
        <v>24182015.605165124</v>
      </c>
      <c r="V716">
        <v>29649369.524135597</v>
      </c>
      <c r="W716">
        <v>32436209.838909797</v>
      </c>
      <c r="X716">
        <v>12436209.838909794</v>
      </c>
    </row>
    <row r="717" spans="2:24" x14ac:dyDescent="0.4">
      <c r="B717" s="13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25295027.337903906</v>
      </c>
      <c r="O717">
        <v>28386026.189135909</v>
      </c>
      <c r="P717">
        <v>29464301.265785974</v>
      </c>
      <c r="Q717">
        <v>27446308.428305477</v>
      </c>
      <c r="R717">
        <v>8524248.5571734309</v>
      </c>
      <c r="S717">
        <v>10011190.641642023</v>
      </c>
      <c r="T717">
        <v>10408764.4375124</v>
      </c>
      <c r="U717">
        <v>7952691.0754362587</v>
      </c>
      <c r="V717">
        <v>11733634.090900313</v>
      </c>
      <c r="W717">
        <v>-19300536.675548401</v>
      </c>
      <c r="X717">
        <v>-39300536.675548404</v>
      </c>
    </row>
    <row r="718" spans="2:24" x14ac:dyDescent="0.4">
      <c r="B718" s="13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29153640.779944368</v>
      </c>
      <c r="O718">
        <v>31439524.164673951</v>
      </c>
      <c r="P718">
        <v>31246475.539399453</v>
      </c>
      <c r="Q718">
        <v>34487794.422470734</v>
      </c>
      <c r="R718">
        <v>36226599.984104246</v>
      </c>
      <c r="S718">
        <v>38574913.067233503</v>
      </c>
      <c r="T718">
        <v>36973481.909946837</v>
      </c>
      <c r="U718">
        <v>41165074.229908921</v>
      </c>
      <c r="V718">
        <v>45269187.471095569</v>
      </c>
      <c r="W718">
        <v>45656534.459393784</v>
      </c>
      <c r="X718">
        <v>25656534.459393781</v>
      </c>
    </row>
    <row r="719" spans="2:24" x14ac:dyDescent="0.4">
      <c r="B719" s="13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17403390.886274926</v>
      </c>
      <c r="O719">
        <v>21895043.29212366</v>
      </c>
      <c r="P719">
        <v>20989606.262352217</v>
      </c>
      <c r="Q719">
        <v>11845035.441931512</v>
      </c>
      <c r="R719">
        <v>10793177.485135814</v>
      </c>
      <c r="S719">
        <v>12621154.300756447</v>
      </c>
      <c r="T719">
        <v>17484217.148343273</v>
      </c>
      <c r="U719">
        <v>18751954.675748963</v>
      </c>
      <c r="V719">
        <v>20378278.767300647</v>
      </c>
      <c r="W719">
        <v>-13040347.348703859</v>
      </c>
      <c r="X719">
        <v>-33040347.348703861</v>
      </c>
    </row>
    <row r="720" spans="2:24" x14ac:dyDescent="0.4">
      <c r="B720" s="13">
        <v>717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16871942.830673102</v>
      </c>
      <c r="O720">
        <v>23331512.189122748</v>
      </c>
      <c r="P720">
        <v>29635149.923395284</v>
      </c>
      <c r="Q720">
        <v>29284166.165524453</v>
      </c>
      <c r="R720">
        <v>30108552.448303442</v>
      </c>
      <c r="S720">
        <v>34056511.997581981</v>
      </c>
      <c r="T720">
        <v>41258989.801233634</v>
      </c>
      <c r="U720">
        <v>45602228.791751817</v>
      </c>
      <c r="V720">
        <v>49470215.839384437</v>
      </c>
      <c r="W720">
        <v>53049934.615662694</v>
      </c>
      <c r="X720">
        <v>33049934.615662709</v>
      </c>
    </row>
    <row r="721" spans="2:24" x14ac:dyDescent="0.4">
      <c r="B721" s="13">
        <v>718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24498088.354784034</v>
      </c>
      <c r="O721">
        <v>23357124.553148106</v>
      </c>
      <c r="P721">
        <v>21421408.174526919</v>
      </c>
      <c r="Q721">
        <v>25213735.157208215</v>
      </c>
      <c r="R721">
        <v>32232850.647875145</v>
      </c>
      <c r="S721">
        <v>32907665.774289668</v>
      </c>
      <c r="T721">
        <v>34970209.068352938</v>
      </c>
      <c r="U721">
        <v>37437477.172076076</v>
      </c>
      <c r="V721">
        <v>37349468.411921732</v>
      </c>
      <c r="W721">
        <v>43291571.107753083</v>
      </c>
      <c r="X721">
        <v>23291571.107753087</v>
      </c>
    </row>
    <row r="722" spans="2:24" x14ac:dyDescent="0.4">
      <c r="B722" s="13">
        <v>719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20974493.219748069</v>
      </c>
      <c r="O722">
        <v>27213915.474889372</v>
      </c>
      <c r="P722">
        <v>32565156.129714817</v>
      </c>
      <c r="Q722">
        <v>24737077.275496669</v>
      </c>
      <c r="R722">
        <v>25152826.49082366</v>
      </c>
      <c r="S722">
        <v>30639002.461643808</v>
      </c>
      <c r="T722">
        <v>32130480.293322951</v>
      </c>
      <c r="U722">
        <v>34421029.827201776</v>
      </c>
      <c r="V722">
        <v>33727802.692161322</v>
      </c>
      <c r="W722">
        <v>33732649.075836368</v>
      </c>
      <c r="X722">
        <v>13732649.075836368</v>
      </c>
    </row>
    <row r="723" spans="2:24" x14ac:dyDescent="0.4">
      <c r="B723" s="13">
        <v>720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19339429.060945988</v>
      </c>
      <c r="O723">
        <v>24061452.65297579</v>
      </c>
      <c r="P723">
        <v>21043972.415492497</v>
      </c>
      <c r="Q723">
        <v>25803552.59415197</v>
      </c>
      <c r="R723">
        <v>31245054.962226219</v>
      </c>
      <c r="S723">
        <v>38498649.733050071</v>
      </c>
      <c r="T723">
        <v>44351793.079209417</v>
      </c>
      <c r="U723">
        <v>47780031.587665737</v>
      </c>
      <c r="V723">
        <v>47151934.915888801</v>
      </c>
      <c r="W723">
        <v>45500497.609280616</v>
      </c>
      <c r="X723">
        <v>25500497.60928062</v>
      </c>
    </row>
    <row r="724" spans="2:24" x14ac:dyDescent="0.4">
      <c r="B724" s="13">
        <v>721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27737175.009516422</v>
      </c>
      <c r="O724">
        <v>27823311.340604439</v>
      </c>
      <c r="P724">
        <v>27872503.108897276</v>
      </c>
      <c r="Q724">
        <v>30213105.027849913</v>
      </c>
      <c r="R724">
        <v>36764015.999504499</v>
      </c>
      <c r="S724">
        <v>39896197.597961739</v>
      </c>
      <c r="T724">
        <v>39990618.125737242</v>
      </c>
      <c r="U724">
        <v>38709552.054139867</v>
      </c>
      <c r="V724">
        <v>40764409.584010631</v>
      </c>
      <c r="W724">
        <v>42694882.901985176</v>
      </c>
      <c r="X724">
        <v>22694882.901985168</v>
      </c>
    </row>
    <row r="725" spans="2:24" x14ac:dyDescent="0.4">
      <c r="B725" s="13">
        <v>722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21586001.250729688</v>
      </c>
      <c r="O725">
        <v>23904577.397317588</v>
      </c>
      <c r="P725">
        <v>23625918.301934112</v>
      </c>
      <c r="Q725">
        <v>26470849.56134519</v>
      </c>
      <c r="R725">
        <v>18068943.427077901</v>
      </c>
      <c r="S725">
        <v>22534573.516080052</v>
      </c>
      <c r="T725">
        <v>29964493.066802971</v>
      </c>
      <c r="U725">
        <v>33668690.049490422</v>
      </c>
      <c r="V725">
        <v>33258896.927514106</v>
      </c>
      <c r="W725">
        <v>34215530.565214992</v>
      </c>
      <c r="X725">
        <v>14215530.565214993</v>
      </c>
    </row>
    <row r="726" spans="2:24" x14ac:dyDescent="0.4">
      <c r="B726" s="13">
        <v>723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19441631.62435776</v>
      </c>
      <c r="O726">
        <v>20159133.28107274</v>
      </c>
      <c r="P726">
        <v>16266989.212811142</v>
      </c>
      <c r="Q726">
        <v>9246319.8829648811</v>
      </c>
      <c r="R726">
        <v>7978431.3573480975</v>
      </c>
      <c r="S726">
        <v>8169677.2836290849</v>
      </c>
      <c r="T726">
        <v>15978139.706857309</v>
      </c>
      <c r="U726">
        <v>14985560.33931195</v>
      </c>
      <c r="V726">
        <v>5019400.060943339</v>
      </c>
      <c r="W726">
        <v>1598678.451568848</v>
      </c>
      <c r="X726">
        <v>-18401321.548431147</v>
      </c>
    </row>
    <row r="727" spans="2:24" x14ac:dyDescent="0.4">
      <c r="B727" s="13">
        <v>724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21416306.224871587</v>
      </c>
      <c r="O727">
        <v>-26825902.459324345</v>
      </c>
      <c r="P727">
        <v>-21990344.829514511</v>
      </c>
      <c r="Q727">
        <v>6069392.4721782645</v>
      </c>
      <c r="R727">
        <v>4496962.9974476732</v>
      </c>
      <c r="S727">
        <v>-1734182.5475945282</v>
      </c>
      <c r="T727">
        <v>-2652949.1402121624</v>
      </c>
      <c r="U727">
        <v>4963927.1124466043</v>
      </c>
      <c r="V727">
        <v>5238285.8909847355</v>
      </c>
      <c r="W727">
        <v>13824059.826364055</v>
      </c>
      <c r="X727">
        <v>-6175940.1736359466</v>
      </c>
    </row>
    <row r="728" spans="2:24" x14ac:dyDescent="0.4">
      <c r="B728" s="13">
        <v>725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20286167.630902976</v>
      </c>
      <c r="O728">
        <v>25615021.25597642</v>
      </c>
      <c r="P728">
        <v>18160088.797529012</v>
      </c>
      <c r="Q728">
        <v>15061186.170019804</v>
      </c>
      <c r="R728">
        <v>22793854.757527716</v>
      </c>
      <c r="S728">
        <v>15337202.069172338</v>
      </c>
      <c r="T728">
        <v>14431895.985834952</v>
      </c>
      <c r="U728">
        <v>14626469.997018402</v>
      </c>
      <c r="V728">
        <v>15317071.522975158</v>
      </c>
      <c r="W728">
        <v>-3845678.7557693738</v>
      </c>
      <c r="X728">
        <v>-23845678.755769379</v>
      </c>
    </row>
    <row r="729" spans="2:24" x14ac:dyDescent="0.4">
      <c r="B729" s="13">
        <v>726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-5269518.1163489809</v>
      </c>
      <c r="O729">
        <v>-5303013.0495406445</v>
      </c>
      <c r="P729">
        <v>3387236.8548693033</v>
      </c>
      <c r="Q729">
        <v>6258464.5420101229</v>
      </c>
      <c r="R729">
        <v>7997560.8011634452</v>
      </c>
      <c r="S729">
        <v>10405959.837151822</v>
      </c>
      <c r="T729">
        <v>13545862.928917179</v>
      </c>
      <c r="U729">
        <v>14009761.021155119</v>
      </c>
      <c r="V729">
        <v>18592058.586998839</v>
      </c>
      <c r="W729">
        <v>22627905.892256822</v>
      </c>
      <c r="X729">
        <v>2627905.8922568224</v>
      </c>
    </row>
    <row r="730" spans="2:24" x14ac:dyDescent="0.4">
      <c r="B730" s="13">
        <v>727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17910110.718090832</v>
      </c>
      <c r="O730">
        <v>19150072.796061631</v>
      </c>
      <c r="P730">
        <v>20647739.782930259</v>
      </c>
      <c r="Q730">
        <v>20305769.597703446</v>
      </c>
      <c r="R730">
        <v>25707012.608874358</v>
      </c>
      <c r="S730">
        <v>26790650.363031898</v>
      </c>
      <c r="T730">
        <v>26783711.438456051</v>
      </c>
      <c r="U730">
        <v>27434419.377049606</v>
      </c>
      <c r="V730">
        <v>28227184.520820595</v>
      </c>
      <c r="W730">
        <v>29421614.429295816</v>
      </c>
      <c r="X730">
        <v>9421614.4292958155</v>
      </c>
    </row>
    <row r="731" spans="2:24" x14ac:dyDescent="0.4">
      <c r="B731" s="13">
        <v>728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22277422.084437445</v>
      </c>
      <c r="O731">
        <v>29480643.863992523</v>
      </c>
      <c r="P731">
        <v>31511728.029964697</v>
      </c>
      <c r="Q731">
        <v>33253708.850287504</v>
      </c>
      <c r="R731">
        <v>40341975.177245013</v>
      </c>
      <c r="S731">
        <v>43274011.413147964</v>
      </c>
      <c r="T731">
        <v>45085901.578338563</v>
      </c>
      <c r="U731">
        <v>36463519.933162928</v>
      </c>
      <c r="V731">
        <v>29594933.37009627</v>
      </c>
      <c r="W731">
        <v>38852489.496452533</v>
      </c>
      <c r="X731">
        <v>18852489.496452529</v>
      </c>
    </row>
    <row r="732" spans="2:24" x14ac:dyDescent="0.4">
      <c r="B732" s="13">
        <v>729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21772540.022808477</v>
      </c>
      <c r="O732">
        <v>20557790.766386289</v>
      </c>
      <c r="P732">
        <v>5638691.3617794635</v>
      </c>
      <c r="Q732">
        <v>9429782.7782134041</v>
      </c>
      <c r="R732">
        <v>22296338.455746505</v>
      </c>
      <c r="S732">
        <v>29664640.820137963</v>
      </c>
      <c r="T732">
        <v>36863663.474978089</v>
      </c>
      <c r="U732">
        <v>36257034.009831995</v>
      </c>
      <c r="V732">
        <v>36580009.072189577</v>
      </c>
      <c r="W732">
        <v>35413852.386801869</v>
      </c>
      <c r="X732">
        <v>15413852.386801872</v>
      </c>
    </row>
    <row r="733" spans="2:24" x14ac:dyDescent="0.4">
      <c r="B733" s="13">
        <v>730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18851512.789129656</v>
      </c>
      <c r="O733">
        <v>21574204.717444088</v>
      </c>
      <c r="P733">
        <v>23200306.006876491</v>
      </c>
      <c r="Q733">
        <v>24799222.604550596</v>
      </c>
      <c r="R733">
        <v>30327220.236409716</v>
      </c>
      <c r="S733">
        <v>29176972.843776807</v>
      </c>
      <c r="T733">
        <v>8039682.7643603245</v>
      </c>
      <c r="U733">
        <v>9172739.051627716</v>
      </c>
      <c r="V733">
        <v>17198473.725907166</v>
      </c>
      <c r="W733">
        <v>15239005.314062566</v>
      </c>
      <c r="X733">
        <v>-4760994.6859374307</v>
      </c>
    </row>
    <row r="734" spans="2:24" x14ac:dyDescent="0.4">
      <c r="B734" s="13">
        <v>731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20076381.070785604</v>
      </c>
      <c r="O734">
        <v>21424953.014582511</v>
      </c>
      <c r="P734">
        <v>27021248.464292008</v>
      </c>
      <c r="Q734">
        <v>24476816.224112675</v>
      </c>
      <c r="R734">
        <v>24214358.616783775</v>
      </c>
      <c r="S734">
        <v>28799615.555492602</v>
      </c>
      <c r="T734">
        <v>31631552.211921401</v>
      </c>
      <c r="U734">
        <v>32571838.582564794</v>
      </c>
      <c r="V734">
        <v>36793091.264628291</v>
      </c>
      <c r="W734">
        <v>38949924.389133915</v>
      </c>
      <c r="X734">
        <v>18949924.389133915</v>
      </c>
    </row>
    <row r="735" spans="2:24" x14ac:dyDescent="0.4">
      <c r="B735" s="13">
        <v>732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27236892.380792405</v>
      </c>
      <c r="O735">
        <v>30530960.846004076</v>
      </c>
      <c r="P735">
        <v>32931780.876681577</v>
      </c>
      <c r="Q735">
        <v>33330267.245994616</v>
      </c>
      <c r="R735">
        <v>25861754.998926166</v>
      </c>
      <c r="S735">
        <v>25210073.845815435</v>
      </c>
      <c r="T735">
        <v>28227197.85737709</v>
      </c>
      <c r="U735">
        <v>22993578.390322279</v>
      </c>
      <c r="V735">
        <v>23521239.094245214</v>
      </c>
      <c r="W735">
        <v>24001130.784508713</v>
      </c>
      <c r="X735">
        <v>4001130.7845087098</v>
      </c>
    </row>
    <row r="736" spans="2:24" x14ac:dyDescent="0.4">
      <c r="B736" s="13">
        <v>733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23521342.807626825</v>
      </c>
      <c r="O736">
        <v>25024951.37052669</v>
      </c>
      <c r="P736">
        <v>24539891.098412298</v>
      </c>
      <c r="Q736">
        <v>29886933.341128878</v>
      </c>
      <c r="R736">
        <v>30942424.272469185</v>
      </c>
      <c r="S736">
        <v>31481885.041689336</v>
      </c>
      <c r="T736">
        <v>31728229.363262411</v>
      </c>
      <c r="U736">
        <v>29308382.600117851</v>
      </c>
      <c r="V736">
        <v>24049704.992746245</v>
      </c>
      <c r="W736">
        <v>7139576.3856616532</v>
      </c>
      <c r="X736">
        <v>-12860423.614338353</v>
      </c>
    </row>
    <row r="737" spans="2:24" x14ac:dyDescent="0.4">
      <c r="B737" s="13">
        <v>734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20216609.729319528</v>
      </c>
      <c r="O737">
        <v>25220661.44766802</v>
      </c>
      <c r="P737">
        <v>21595686.208855145</v>
      </c>
      <c r="Q737">
        <v>21247812.946749739</v>
      </c>
      <c r="R737">
        <v>20322086.995578688</v>
      </c>
      <c r="S737">
        <v>8885437.8297027908</v>
      </c>
      <c r="T737">
        <v>12102368.334140697</v>
      </c>
      <c r="U737">
        <v>20352125.338438109</v>
      </c>
      <c r="V737">
        <v>28763210.194944277</v>
      </c>
      <c r="W737">
        <v>24220855.070097167</v>
      </c>
      <c r="X737">
        <v>4220855.0700971661</v>
      </c>
    </row>
    <row r="738" spans="2:24" x14ac:dyDescent="0.4">
      <c r="B738" s="13">
        <v>735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26294665.944133956</v>
      </c>
      <c r="O738">
        <v>25472084.05675723</v>
      </c>
      <c r="P738">
        <v>27405506.384610087</v>
      </c>
      <c r="Q738">
        <v>30109285.63544713</v>
      </c>
      <c r="R738">
        <v>28149074.930236395</v>
      </c>
      <c r="S738">
        <v>33170320.843590163</v>
      </c>
      <c r="T738">
        <v>33754403.61503543</v>
      </c>
      <c r="U738">
        <v>35289381.946270414</v>
      </c>
      <c r="V738">
        <v>29027023.227957107</v>
      </c>
      <c r="W738">
        <v>33004253.415336464</v>
      </c>
      <c r="X738">
        <v>13004253.415336475</v>
      </c>
    </row>
    <row r="739" spans="2:24" x14ac:dyDescent="0.4">
      <c r="B739" s="13">
        <v>736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23498452.669674825</v>
      </c>
      <c r="O739">
        <v>28352710.04457631</v>
      </c>
      <c r="P739">
        <v>32809826.769850127</v>
      </c>
      <c r="Q739">
        <v>30064523.1533751</v>
      </c>
      <c r="R739">
        <v>33975532.661508426</v>
      </c>
      <c r="S739">
        <v>37484884.456312366</v>
      </c>
      <c r="T739">
        <v>38131865.258876316</v>
      </c>
      <c r="U739">
        <v>18141564.158076186</v>
      </c>
      <c r="V739">
        <v>16223273.712499846</v>
      </c>
      <c r="W739">
        <v>28120768.144310325</v>
      </c>
      <c r="X739">
        <v>8120768.1443103282</v>
      </c>
    </row>
    <row r="740" spans="2:24" x14ac:dyDescent="0.4">
      <c r="B740" s="13">
        <v>737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25070909.605004132</v>
      </c>
      <c r="O740">
        <v>26103136.792616222</v>
      </c>
      <c r="P740">
        <v>25828802.348821856</v>
      </c>
      <c r="Q740">
        <v>31458246.140754968</v>
      </c>
      <c r="R740">
        <v>23564144.494633798</v>
      </c>
      <c r="S740">
        <v>23002135.673746802</v>
      </c>
      <c r="T740">
        <v>5959910.948147187</v>
      </c>
      <c r="U740">
        <v>13229059.807235623</v>
      </c>
      <c r="V740">
        <v>22317292.296319462</v>
      </c>
      <c r="W740">
        <v>15928458.044807609</v>
      </c>
      <c r="X740">
        <v>-4071541.9551923908</v>
      </c>
    </row>
    <row r="741" spans="2:24" x14ac:dyDescent="0.4">
      <c r="B741" s="13">
        <v>738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22855938.827865575</v>
      </c>
      <c r="O741">
        <v>-80646684.976749882</v>
      </c>
      <c r="P741">
        <v>-81579579.558326572</v>
      </c>
      <c r="Q741">
        <v>-29589863.410834637</v>
      </c>
      <c r="R741">
        <v>-26646656.456677493</v>
      </c>
      <c r="S741">
        <v>-29211110.369594347</v>
      </c>
      <c r="T741">
        <v>-24707373.429465994</v>
      </c>
      <c r="U741">
        <v>-26387626.975919902</v>
      </c>
      <c r="V741">
        <v>-25887358.388079323</v>
      </c>
      <c r="W741">
        <v>-22468703.418603439</v>
      </c>
      <c r="X741">
        <v>-42468703.418603443</v>
      </c>
    </row>
    <row r="742" spans="2:24" x14ac:dyDescent="0.4">
      <c r="B742" s="13">
        <v>739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25635494.702961352</v>
      </c>
      <c r="O742">
        <v>30304062.838863578</v>
      </c>
      <c r="P742">
        <v>35371439.392018408</v>
      </c>
      <c r="Q742">
        <v>43700962.674613684</v>
      </c>
      <c r="R742">
        <v>32096150.685401328</v>
      </c>
      <c r="S742">
        <v>34389607.261446029</v>
      </c>
      <c r="T742">
        <v>46395968.956723876</v>
      </c>
      <c r="U742">
        <v>51422245.770546824</v>
      </c>
      <c r="V742">
        <v>54539421.499383762</v>
      </c>
      <c r="W742">
        <v>58756230.901518203</v>
      </c>
      <c r="X742">
        <v>38756230.901518203</v>
      </c>
    </row>
    <row r="743" spans="2:24" x14ac:dyDescent="0.4">
      <c r="B743" s="13">
        <v>740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21867358.486023244</v>
      </c>
      <c r="O743">
        <v>25996944.145228632</v>
      </c>
      <c r="P743">
        <v>32830064.763191227</v>
      </c>
      <c r="Q743">
        <v>33174996.234418888</v>
      </c>
      <c r="R743">
        <v>39563362.188852131</v>
      </c>
      <c r="S743">
        <v>39179613.981781445</v>
      </c>
      <c r="T743">
        <v>42992216.07224758</v>
      </c>
      <c r="U743">
        <v>49195579.562520504</v>
      </c>
      <c r="V743">
        <v>54059396.291618489</v>
      </c>
      <c r="W743">
        <v>60017101.177159756</v>
      </c>
      <c r="X743">
        <v>40017101.177159756</v>
      </c>
    </row>
    <row r="744" spans="2:24" x14ac:dyDescent="0.4">
      <c r="B744" s="13">
        <v>741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21108382.206328835</v>
      </c>
      <c r="O744">
        <v>21413794.922104176</v>
      </c>
      <c r="P744">
        <v>29042685.417382184</v>
      </c>
      <c r="Q744">
        <v>33532081.480887745</v>
      </c>
      <c r="R744">
        <v>34795758.991560027</v>
      </c>
      <c r="S744">
        <v>40583750.149592549</v>
      </c>
      <c r="T744">
        <v>40968205.974253811</v>
      </c>
      <c r="U744">
        <v>43038050.405599155</v>
      </c>
      <c r="V744">
        <v>47098587.462285571</v>
      </c>
      <c r="W744">
        <v>47090784.65496885</v>
      </c>
      <c r="X744">
        <v>27090784.654968847</v>
      </c>
    </row>
    <row r="745" spans="2:24" x14ac:dyDescent="0.4">
      <c r="B745" s="13">
        <v>742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18567826.967754263</v>
      </c>
      <c r="O745">
        <v>22590244.042122427</v>
      </c>
      <c r="P745">
        <v>22227838.608736694</v>
      </c>
      <c r="Q745">
        <v>22789313.960674327</v>
      </c>
      <c r="R745">
        <v>-31341050.818529096</v>
      </c>
      <c r="S745">
        <v>-30484834.485402092</v>
      </c>
      <c r="T745">
        <v>-2959157.7506340835</v>
      </c>
      <c r="U745">
        <v>-3273884.8178964467</v>
      </c>
      <c r="V745">
        <v>270250.66256585205</v>
      </c>
      <c r="W745">
        <v>-1369290.2543541836</v>
      </c>
      <c r="X745">
        <v>-21369290.254354186</v>
      </c>
    </row>
    <row r="746" spans="2:24" x14ac:dyDescent="0.4">
      <c r="B746" s="13">
        <v>743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23893501.888174284</v>
      </c>
      <c r="O746">
        <v>24523118.491289765</v>
      </c>
      <c r="P746">
        <v>25258793.050299019</v>
      </c>
      <c r="Q746">
        <v>26543479.880090859</v>
      </c>
      <c r="R746">
        <v>33876907.71278166</v>
      </c>
      <c r="S746">
        <v>31860707.784701403</v>
      </c>
      <c r="T746">
        <v>33290740.768037315</v>
      </c>
      <c r="U746">
        <v>26358860.801948052</v>
      </c>
      <c r="V746">
        <v>26545398.747498602</v>
      </c>
      <c r="W746">
        <v>31019628.129597105</v>
      </c>
      <c r="X746">
        <v>11019628.129597101</v>
      </c>
    </row>
    <row r="747" spans="2:24" x14ac:dyDescent="0.4">
      <c r="B747" s="13">
        <v>744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26209370.728410725</v>
      </c>
      <c r="O747">
        <v>3406594.9418212455</v>
      </c>
      <c r="P747">
        <v>3296529.5624330281</v>
      </c>
      <c r="Q747">
        <v>13954559.093723662</v>
      </c>
      <c r="R747">
        <v>-48704985.629626311</v>
      </c>
      <c r="S747">
        <v>-45857769.972867563</v>
      </c>
      <c r="T747">
        <v>-10492325.60249499</v>
      </c>
      <c r="U747">
        <v>-8199213.7194479182</v>
      </c>
      <c r="V747">
        <v>-7253908.099256143</v>
      </c>
      <c r="W747">
        <v>-3771332.3087422037</v>
      </c>
      <c r="X747">
        <v>-23771332.30874221</v>
      </c>
    </row>
    <row r="748" spans="2:24" x14ac:dyDescent="0.4">
      <c r="B748" s="13">
        <v>745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28561048.984594032</v>
      </c>
      <c r="O748">
        <v>29786128.340223927</v>
      </c>
      <c r="P748">
        <v>36418826.310463831</v>
      </c>
      <c r="Q748">
        <v>34658227.310733631</v>
      </c>
      <c r="R748">
        <v>40798128.568082757</v>
      </c>
      <c r="S748">
        <v>22542646.02200754</v>
      </c>
      <c r="T748">
        <v>23390051.706134781</v>
      </c>
      <c r="U748">
        <v>35488203.011601053</v>
      </c>
      <c r="V748">
        <v>38678002.144045904</v>
      </c>
      <c r="W748">
        <v>38608146.601312205</v>
      </c>
      <c r="X748">
        <v>18608146.601312209</v>
      </c>
    </row>
    <row r="749" spans="2:24" x14ac:dyDescent="0.4">
      <c r="B749" s="13">
        <v>746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24715098.739667233</v>
      </c>
      <c r="O749">
        <v>26797488.629468516</v>
      </c>
      <c r="P749">
        <v>29480856.595179856</v>
      </c>
      <c r="Q749">
        <v>34496290.70435667</v>
      </c>
      <c r="R749">
        <v>36328283.844330311</v>
      </c>
      <c r="S749">
        <v>42498664.585683286</v>
      </c>
      <c r="T749">
        <v>20796638.102686737</v>
      </c>
      <c r="U749">
        <v>27382926.170536686</v>
      </c>
      <c r="V749">
        <v>40388502.44335968</v>
      </c>
      <c r="W749">
        <v>41077717.537759013</v>
      </c>
      <c r="X749">
        <v>21077717.53775901</v>
      </c>
    </row>
    <row r="750" spans="2:24" x14ac:dyDescent="0.4">
      <c r="B750" s="13">
        <v>747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19260430.304088831</v>
      </c>
      <c r="O750">
        <v>16367199.435065452</v>
      </c>
      <c r="P750">
        <v>18322699.078167588</v>
      </c>
      <c r="Q750">
        <v>17228153.269474652</v>
      </c>
      <c r="R750">
        <v>19015973.092120349</v>
      </c>
      <c r="S750">
        <v>20243102.566663492</v>
      </c>
      <c r="T750">
        <v>18420935.429403074</v>
      </c>
      <c r="U750">
        <v>19934444.260172844</v>
      </c>
      <c r="V750">
        <v>22022234.516855106</v>
      </c>
      <c r="W750">
        <v>22991757.063398246</v>
      </c>
      <c r="X750">
        <v>2991757.0633982415</v>
      </c>
    </row>
    <row r="751" spans="2:24" x14ac:dyDescent="0.4">
      <c r="B751" s="13">
        <v>748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16413217.729823183</v>
      </c>
      <c r="O751">
        <v>19815418.216127321</v>
      </c>
      <c r="P751">
        <v>24043805.594535947</v>
      </c>
      <c r="Q751">
        <v>14500497.2340673</v>
      </c>
      <c r="R751">
        <v>15470989.62392202</v>
      </c>
      <c r="S751">
        <v>16846549.842011739</v>
      </c>
      <c r="T751">
        <v>15969038.998999164</v>
      </c>
      <c r="U751">
        <v>16606105.840055149</v>
      </c>
      <c r="V751">
        <v>21132513.302152377</v>
      </c>
      <c r="W751">
        <v>18875468.663909227</v>
      </c>
      <c r="X751">
        <v>-1124531.3360907701</v>
      </c>
    </row>
    <row r="752" spans="2:24" x14ac:dyDescent="0.4">
      <c r="B752" s="13">
        <v>749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17668248.846815795</v>
      </c>
      <c r="O752">
        <v>25019227.955180243</v>
      </c>
      <c r="P752">
        <v>29346662.01346691</v>
      </c>
      <c r="Q752">
        <v>36367863.40570078</v>
      </c>
      <c r="R752">
        <v>39385320.405276343</v>
      </c>
      <c r="S752">
        <v>41742876.021687403</v>
      </c>
      <c r="T752">
        <v>46935602.604468204</v>
      </c>
      <c r="U752">
        <v>47218582.342333786</v>
      </c>
      <c r="V752">
        <v>47405150.96945224</v>
      </c>
      <c r="W752">
        <v>41965140.63317398</v>
      </c>
      <c r="X752">
        <v>21965140.633173984</v>
      </c>
    </row>
    <row r="753" spans="2:24" x14ac:dyDescent="0.4">
      <c r="B753" s="13">
        <v>750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24658415.282302618</v>
      </c>
      <c r="O753">
        <v>13643321.980184641</v>
      </c>
      <c r="P753">
        <v>14916381.565384287</v>
      </c>
      <c r="Q753">
        <v>4181764.7437447724</v>
      </c>
      <c r="R753">
        <v>11392939.795317058</v>
      </c>
      <c r="S753">
        <v>18014405.505932409</v>
      </c>
      <c r="T753">
        <v>18837556.86056428</v>
      </c>
      <c r="U753">
        <v>21986293.964152746</v>
      </c>
      <c r="V753">
        <v>22404700.514730021</v>
      </c>
      <c r="W753">
        <v>21667501.114344195</v>
      </c>
      <c r="X753">
        <v>1667501.114344195</v>
      </c>
    </row>
    <row r="754" spans="2:24" x14ac:dyDescent="0.4">
      <c r="B754" s="13">
        <v>751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20579768.581970859</v>
      </c>
      <c r="O754">
        <v>19611013.97996648</v>
      </c>
      <c r="P754">
        <v>24325530.432934366</v>
      </c>
      <c r="Q754">
        <v>25255720.255541377</v>
      </c>
      <c r="R754">
        <v>32270936.895936798</v>
      </c>
      <c r="S754">
        <v>36844026.358985983</v>
      </c>
      <c r="T754">
        <v>37957147.62330655</v>
      </c>
      <c r="U754">
        <v>24316447.249160003</v>
      </c>
      <c r="V754">
        <v>23294578.209487174</v>
      </c>
      <c r="W754">
        <v>21350277.407669727</v>
      </c>
      <c r="X754">
        <v>1350277.4076697277</v>
      </c>
    </row>
    <row r="755" spans="2:24" x14ac:dyDescent="0.4">
      <c r="B755" s="13">
        <v>752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18971479.648127731</v>
      </c>
      <c r="O755">
        <v>-40544259.85039334</v>
      </c>
      <c r="P755">
        <v>-41987575.536518231</v>
      </c>
      <c r="Q755">
        <v>-10869321.118038323</v>
      </c>
      <c r="R755">
        <v>-13873677.151804738</v>
      </c>
      <c r="S755">
        <v>-8575307.2726651374</v>
      </c>
      <c r="T755">
        <v>-7271878.05582086</v>
      </c>
      <c r="U755">
        <v>-6721680.0175963528</v>
      </c>
      <c r="V755">
        <v>-1278342.2083897768</v>
      </c>
      <c r="W755">
        <v>-7353825.4719054205</v>
      </c>
      <c r="X755">
        <v>-27353825.47190541</v>
      </c>
    </row>
    <row r="756" spans="2:24" x14ac:dyDescent="0.4">
      <c r="B756" s="13">
        <v>753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19459487.847299546</v>
      </c>
      <c r="O756">
        <v>20738532.9603194</v>
      </c>
      <c r="P756">
        <v>21191408.750138182</v>
      </c>
      <c r="Q756">
        <v>22897614.156633213</v>
      </c>
      <c r="R756">
        <v>21720791.649405323</v>
      </c>
      <c r="S756">
        <v>20054090.906172924</v>
      </c>
      <c r="T756">
        <v>20678748.373601794</v>
      </c>
      <c r="U756">
        <v>26181412.78101328</v>
      </c>
      <c r="V756">
        <v>30126020.976773735</v>
      </c>
      <c r="W756">
        <v>33080617.732567426</v>
      </c>
      <c r="X756">
        <v>13080617.732567426</v>
      </c>
    </row>
    <row r="757" spans="2:24" x14ac:dyDescent="0.4">
      <c r="B757" s="13">
        <v>754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21303645.245732177</v>
      </c>
      <c r="O757">
        <v>25208628.847205244</v>
      </c>
      <c r="P757">
        <v>26780756.846273247</v>
      </c>
      <c r="Q757">
        <v>33770620.286404863</v>
      </c>
      <c r="R757">
        <v>34393558.948424816</v>
      </c>
      <c r="S757">
        <v>41638738.118944965</v>
      </c>
      <c r="T757">
        <v>40808183.692884527</v>
      </c>
      <c r="U757">
        <v>43822722.492263138</v>
      </c>
      <c r="V757">
        <v>51303723.24863074</v>
      </c>
      <c r="W757">
        <v>49671418.004757144</v>
      </c>
      <c r="X757">
        <v>29671418.004757151</v>
      </c>
    </row>
    <row r="758" spans="2:24" x14ac:dyDescent="0.4">
      <c r="B758" s="13">
        <v>755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20852677.037494771</v>
      </c>
      <c r="O758">
        <v>19304654.976140823</v>
      </c>
      <c r="P758">
        <v>26184412.865402892</v>
      </c>
      <c r="Q758">
        <v>28244577.226362288</v>
      </c>
      <c r="R758">
        <v>28915841.996272497</v>
      </c>
      <c r="S758">
        <v>34749287.683671914</v>
      </c>
      <c r="T758">
        <v>37387634.452070884</v>
      </c>
      <c r="U758">
        <v>38773759.392817192</v>
      </c>
      <c r="V758">
        <v>43497256.338791683</v>
      </c>
      <c r="W758">
        <v>40069159.35421019</v>
      </c>
      <c r="X758">
        <v>20069159.35421019</v>
      </c>
    </row>
    <row r="759" spans="2:24" x14ac:dyDescent="0.4">
      <c r="B759" s="13">
        <v>756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18832467.248996686</v>
      </c>
      <c r="O759">
        <v>18941031.575646553</v>
      </c>
      <c r="P759">
        <v>22084015.909996416</v>
      </c>
      <c r="Q759">
        <v>24495572.969796699</v>
      </c>
      <c r="R759">
        <v>24761508.205363788</v>
      </c>
      <c r="S759">
        <v>33447818.947283071</v>
      </c>
      <c r="T759">
        <v>35295723.36307101</v>
      </c>
      <c r="U759">
        <v>33534709.324249562</v>
      </c>
      <c r="V759">
        <v>25833898.295523804</v>
      </c>
      <c r="W759">
        <v>30769718.684062712</v>
      </c>
      <c r="X759">
        <v>10769718.68406271</v>
      </c>
    </row>
    <row r="760" spans="2:24" x14ac:dyDescent="0.4">
      <c r="B760" s="13">
        <v>757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29163680.962204807</v>
      </c>
      <c r="O760">
        <v>30462827.181267038</v>
      </c>
      <c r="P760">
        <v>28436526.382964022</v>
      </c>
      <c r="Q760">
        <v>30350359.336497545</v>
      </c>
      <c r="R760">
        <v>36090855.594481118</v>
      </c>
      <c r="S760">
        <v>33370307.618880387</v>
      </c>
      <c r="T760">
        <v>36547293.940220527</v>
      </c>
      <c r="U760">
        <v>37206803.654591866</v>
      </c>
      <c r="V760">
        <v>40784634.50127618</v>
      </c>
      <c r="W760">
        <v>39171528.106703252</v>
      </c>
      <c r="X760">
        <v>19171528.106703259</v>
      </c>
    </row>
    <row r="761" spans="2:24" x14ac:dyDescent="0.4">
      <c r="B761" s="13">
        <v>758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22329117.617299147</v>
      </c>
      <c r="O761">
        <v>30440757.897094209</v>
      </c>
      <c r="P761">
        <v>36485416.688296825</v>
      </c>
      <c r="Q761">
        <v>39586294.532748461</v>
      </c>
      <c r="R761">
        <v>44464087.592315145</v>
      </c>
      <c r="S761">
        <v>44686465.034836516</v>
      </c>
      <c r="T761">
        <v>48485757.96864441</v>
      </c>
      <c r="U761">
        <v>52298229.620491944</v>
      </c>
      <c r="V761">
        <v>58251592.759733789</v>
      </c>
      <c r="W761">
        <v>49449740.755475163</v>
      </c>
      <c r="X761">
        <v>29449740.755475163</v>
      </c>
    </row>
    <row r="762" spans="2:24" x14ac:dyDescent="0.4">
      <c r="B762" s="13">
        <v>759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25931788.258511677</v>
      </c>
      <c r="O762">
        <v>28422202.079740476</v>
      </c>
      <c r="P762">
        <v>24595321.294928238</v>
      </c>
      <c r="Q762">
        <v>24001753.281776182</v>
      </c>
      <c r="R762">
        <v>23952841.515518427</v>
      </c>
      <c r="S762">
        <v>27100569.443775229</v>
      </c>
      <c r="T762">
        <v>27191579.583573256</v>
      </c>
      <c r="U762">
        <v>27135008.835381214</v>
      </c>
      <c r="V762">
        <v>31893436.74580206</v>
      </c>
      <c r="W762">
        <v>32170280.990171503</v>
      </c>
      <c r="X762">
        <v>12170280.990171513</v>
      </c>
    </row>
    <row r="763" spans="2:24" x14ac:dyDescent="0.4">
      <c r="B763" s="13">
        <v>760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25807612.368981645</v>
      </c>
      <c r="O763">
        <v>25151861.940997999</v>
      </c>
      <c r="P763">
        <v>27295833.818003122</v>
      </c>
      <c r="Q763">
        <v>32781893.356989842</v>
      </c>
      <c r="R763">
        <v>31720377.092956539</v>
      </c>
      <c r="S763">
        <v>30947798.085675281</v>
      </c>
      <c r="T763">
        <v>27526812.833986063</v>
      </c>
      <c r="U763">
        <v>28715131.061522257</v>
      </c>
      <c r="V763">
        <v>31672101.385028664</v>
      </c>
      <c r="W763">
        <v>31400724.691629466</v>
      </c>
      <c r="X763">
        <v>11400724.691629466</v>
      </c>
    </row>
    <row r="764" spans="2:24" x14ac:dyDescent="0.4">
      <c r="B764" s="13">
        <v>761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22781400.074541003</v>
      </c>
      <c r="O764">
        <v>20398015.877904072</v>
      </c>
      <c r="P764">
        <v>20045512.664317824</v>
      </c>
      <c r="Q764">
        <v>26377314.148655485</v>
      </c>
      <c r="R764">
        <v>31274235.509557709</v>
      </c>
      <c r="S764">
        <v>31205488.658979647</v>
      </c>
      <c r="T764">
        <v>38391104.634604298</v>
      </c>
      <c r="U764">
        <v>41764008.753467828</v>
      </c>
      <c r="V764">
        <v>45559988.288978972</v>
      </c>
      <c r="W764">
        <v>46797189.048781291</v>
      </c>
      <c r="X764">
        <v>26797189.048781291</v>
      </c>
    </row>
    <row r="765" spans="2:24" x14ac:dyDescent="0.4">
      <c r="B765" s="13">
        <v>762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23563468.970187634</v>
      </c>
      <c r="O765">
        <v>24158968.869064808</v>
      </c>
      <c r="P765">
        <v>22675174.321536124</v>
      </c>
      <c r="Q765">
        <v>30345758.496066995</v>
      </c>
      <c r="R765">
        <v>35051790.052617297</v>
      </c>
      <c r="S765">
        <v>35923329.003982626</v>
      </c>
      <c r="T765">
        <v>40118852.740229383</v>
      </c>
      <c r="U765">
        <v>40241963.585187458</v>
      </c>
      <c r="V765">
        <v>43811236.296092801</v>
      </c>
      <c r="W765">
        <v>46159326.965015978</v>
      </c>
      <c r="X765">
        <v>26159326.965015974</v>
      </c>
    </row>
    <row r="766" spans="2:24" x14ac:dyDescent="0.4">
      <c r="B766" s="13">
        <v>763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-46409593.583643623</v>
      </c>
      <c r="O766">
        <v>-47493704.265258208</v>
      </c>
      <c r="P766">
        <v>-15329620.089306692</v>
      </c>
      <c r="Q766">
        <v>-12416451.510819547</v>
      </c>
      <c r="R766">
        <v>-12405660.871647406</v>
      </c>
      <c r="S766">
        <v>-12264800.832830338</v>
      </c>
      <c r="T766">
        <v>-11901547.465610884</v>
      </c>
      <c r="U766">
        <v>-11631418.704537664</v>
      </c>
      <c r="V766">
        <v>-21228792.576481421</v>
      </c>
      <c r="W766">
        <v>-14594055.214065673</v>
      </c>
      <c r="X766">
        <v>-34594055.214065664</v>
      </c>
    </row>
    <row r="767" spans="2:24" x14ac:dyDescent="0.4">
      <c r="B767" s="13">
        <v>764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26075596.07449013</v>
      </c>
      <c r="O767">
        <v>32776027.867534094</v>
      </c>
      <c r="P767">
        <v>31608506.111339331</v>
      </c>
      <c r="Q767">
        <v>34638683.000406183</v>
      </c>
      <c r="R767">
        <v>32258713.556148957</v>
      </c>
      <c r="S767">
        <v>24480633.537655365</v>
      </c>
      <c r="T767">
        <v>23983645.48092575</v>
      </c>
      <c r="U767">
        <v>22859610.570976097</v>
      </c>
      <c r="V767">
        <v>31081281.357145306</v>
      </c>
      <c r="W767">
        <v>28467197.139797714</v>
      </c>
      <c r="X767">
        <v>8467197.1397977117</v>
      </c>
    </row>
    <row r="768" spans="2:24" x14ac:dyDescent="0.4">
      <c r="B768" s="13">
        <v>765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22888642.833862524</v>
      </c>
      <c r="O768">
        <v>25616331.462802365</v>
      </c>
      <c r="P768">
        <v>24125145.865106538</v>
      </c>
      <c r="Q768">
        <v>26228673.74962534</v>
      </c>
      <c r="R768">
        <v>26411864.979116503</v>
      </c>
      <c r="S768">
        <v>9782859.9296200108</v>
      </c>
      <c r="T768">
        <v>11178626.45067846</v>
      </c>
      <c r="U768">
        <v>22096722.990484744</v>
      </c>
      <c r="V768">
        <v>23345557.392189458</v>
      </c>
      <c r="W768">
        <v>25074599.264127161</v>
      </c>
      <c r="X768">
        <v>5074599.2641271576</v>
      </c>
    </row>
    <row r="769" spans="2:24" x14ac:dyDescent="0.4">
      <c r="B769" s="13">
        <v>766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21939948.124870159</v>
      </c>
      <c r="O769">
        <v>28503724.867574561</v>
      </c>
      <c r="P769">
        <v>30439616.979864765</v>
      </c>
      <c r="Q769">
        <v>31640079.238782041</v>
      </c>
      <c r="R769">
        <v>24636854.497411933</v>
      </c>
      <c r="S769">
        <v>27300167.123517632</v>
      </c>
      <c r="T769">
        <v>33318157.197670233</v>
      </c>
      <c r="U769">
        <v>30326420.836662505</v>
      </c>
      <c r="V769">
        <v>10468918.360016508</v>
      </c>
      <c r="W769">
        <v>14677087.263590196</v>
      </c>
      <c r="X769">
        <v>-5322912.7364098057</v>
      </c>
    </row>
    <row r="770" spans="2:24" x14ac:dyDescent="0.4">
      <c r="B770" s="13">
        <v>767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19932836.006329786</v>
      </c>
      <c r="O770">
        <v>18274321.348937519</v>
      </c>
      <c r="P770">
        <v>17693967.262565065</v>
      </c>
      <c r="Q770">
        <v>23363717.06358448</v>
      </c>
      <c r="R770">
        <v>7764923.1976749655</v>
      </c>
      <c r="S770">
        <v>6997767.4293093691</v>
      </c>
      <c r="T770">
        <v>17759091.615168821</v>
      </c>
      <c r="U770">
        <v>22972397.371421997</v>
      </c>
      <c r="V770">
        <v>20393735.963694789</v>
      </c>
      <c r="W770">
        <v>29406168.36993666</v>
      </c>
      <c r="X770">
        <v>9406168.3699366543</v>
      </c>
    </row>
    <row r="771" spans="2:24" x14ac:dyDescent="0.4">
      <c r="B771" s="13">
        <v>768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22887443.478356391</v>
      </c>
      <c r="O771">
        <v>30294829.21910461</v>
      </c>
      <c r="P771">
        <v>34906687.182942688</v>
      </c>
      <c r="Q771">
        <v>22878657.795860536</v>
      </c>
      <c r="R771">
        <v>23218064.219079211</v>
      </c>
      <c r="S771">
        <v>31757027.276465312</v>
      </c>
      <c r="T771">
        <v>30466184.277660444</v>
      </c>
      <c r="U771">
        <v>28787471.650065988</v>
      </c>
      <c r="V771">
        <v>37461536.347953051</v>
      </c>
      <c r="W771">
        <v>42314505.309768073</v>
      </c>
      <c r="X771">
        <v>22314505.309768077</v>
      </c>
    </row>
    <row r="772" spans="2:24" x14ac:dyDescent="0.4">
      <c r="B772" s="13">
        <v>769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24614422.53026614</v>
      </c>
      <c r="O772">
        <v>27422407.063387342</v>
      </c>
      <c r="P772">
        <v>28528899.345204487</v>
      </c>
      <c r="Q772">
        <v>33461011.811280824</v>
      </c>
      <c r="R772">
        <v>40027313.936664447</v>
      </c>
      <c r="S772">
        <v>38774503.876408465</v>
      </c>
      <c r="T772">
        <v>42282782.653068647</v>
      </c>
      <c r="U772">
        <v>42643894.809610128</v>
      </c>
      <c r="V772">
        <v>23640886.55341832</v>
      </c>
      <c r="W772">
        <v>25775052.483914893</v>
      </c>
      <c r="X772">
        <v>5775052.4839149006</v>
      </c>
    </row>
    <row r="773" spans="2:24" x14ac:dyDescent="0.4">
      <c r="B773" s="13">
        <v>770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26385816.991732888</v>
      </c>
      <c r="O773">
        <v>24797662.173088897</v>
      </c>
      <c r="P773">
        <v>25461725.765799217</v>
      </c>
      <c r="Q773">
        <v>19263639.436675202</v>
      </c>
      <c r="R773">
        <v>23061114.70727529</v>
      </c>
      <c r="S773">
        <v>19976136.594825149</v>
      </c>
      <c r="T773">
        <v>-1125438391.7580855</v>
      </c>
      <c r="U773">
        <v>-1120869521.1094732</v>
      </c>
      <c r="V773">
        <v>-3028869020.9406424</v>
      </c>
      <c r="W773">
        <v>-3027537007.0062447</v>
      </c>
      <c r="X773">
        <v>-3047537007.0062447</v>
      </c>
    </row>
    <row r="774" spans="2:24" x14ac:dyDescent="0.4">
      <c r="B774" s="13">
        <v>771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25004648.586769823</v>
      </c>
      <c r="O774">
        <v>23056474.983466245</v>
      </c>
      <c r="P774">
        <v>23043274.988469873</v>
      </c>
      <c r="Q774">
        <v>-4967410.0362303611</v>
      </c>
      <c r="R774">
        <v>-4181988.3862718642</v>
      </c>
      <c r="S774">
        <v>11229930.685571205</v>
      </c>
      <c r="T774">
        <v>8649380.0894933306</v>
      </c>
      <c r="U774">
        <v>8963451.4899516255</v>
      </c>
      <c r="V774">
        <v>9610935.7195841819</v>
      </c>
      <c r="W774">
        <v>10883166.864062753</v>
      </c>
      <c r="X774">
        <v>-9116833.135937253</v>
      </c>
    </row>
    <row r="775" spans="2:24" x14ac:dyDescent="0.4">
      <c r="B775" s="13">
        <v>772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18048697.26629531</v>
      </c>
      <c r="O775">
        <v>18518784.169486783</v>
      </c>
      <c r="P775">
        <v>10881948.027632875</v>
      </c>
      <c r="Q775">
        <v>10623894.659502497</v>
      </c>
      <c r="R775">
        <v>18233573.523815714</v>
      </c>
      <c r="S775">
        <v>26444292.623473763</v>
      </c>
      <c r="T775">
        <v>24222910.551985778</v>
      </c>
      <c r="U775">
        <v>29963377.293982755</v>
      </c>
      <c r="V775">
        <v>21301686.127037361</v>
      </c>
      <c r="W775">
        <v>19294064.665256295</v>
      </c>
      <c r="X775">
        <v>-705935.33474370395</v>
      </c>
    </row>
    <row r="776" spans="2:24" x14ac:dyDescent="0.4">
      <c r="B776" s="13">
        <v>773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22074078.898379385</v>
      </c>
      <c r="O776">
        <v>8555197.4437417798</v>
      </c>
      <c r="P776">
        <v>15605638.788829541</v>
      </c>
      <c r="Q776">
        <v>21947881.04005108</v>
      </c>
      <c r="R776">
        <v>20415668.287297729</v>
      </c>
      <c r="S776">
        <v>20301278.270495217</v>
      </c>
      <c r="T776">
        <v>22949522.821422294</v>
      </c>
      <c r="U776">
        <v>26414447.617033694</v>
      </c>
      <c r="V776">
        <v>30730199.851015702</v>
      </c>
      <c r="W776">
        <v>28587812.602245301</v>
      </c>
      <c r="X776">
        <v>8587812.6022452991</v>
      </c>
    </row>
    <row r="777" spans="2:24" x14ac:dyDescent="0.4">
      <c r="B777" s="13">
        <v>774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18429405.005666628</v>
      </c>
      <c r="O777">
        <v>15376815.257117288</v>
      </c>
      <c r="P777">
        <v>24023101.613481402</v>
      </c>
      <c r="Q777">
        <v>24314676.164050139</v>
      </c>
      <c r="R777">
        <v>25758466.278469577</v>
      </c>
      <c r="S777">
        <v>19241914.407669675</v>
      </c>
      <c r="T777">
        <v>10238568.35296667</v>
      </c>
      <c r="U777">
        <v>9294155.496504603</v>
      </c>
      <c r="V777">
        <v>13424451.039639657</v>
      </c>
      <c r="W777">
        <v>15327012.741341216</v>
      </c>
      <c r="X777">
        <v>-4672987.2586587854</v>
      </c>
    </row>
    <row r="778" spans="2:24" x14ac:dyDescent="0.4">
      <c r="B778" s="13">
        <v>775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19257703.035588734</v>
      </c>
      <c r="O778">
        <v>17448541.984822292</v>
      </c>
      <c r="P778">
        <v>8089781.0180279762</v>
      </c>
      <c r="Q778">
        <v>7975822.9188990407</v>
      </c>
      <c r="R778">
        <v>-2591150.5132218841</v>
      </c>
      <c r="S778">
        <v>-808087.47691904847</v>
      </c>
      <c r="T778">
        <v>-2886711.6795280981</v>
      </c>
      <c r="U778">
        <v>-6198500.9100205172</v>
      </c>
      <c r="V778">
        <v>-6259444.3501610029</v>
      </c>
      <c r="W778">
        <v>-9555088.5589859635</v>
      </c>
      <c r="X778">
        <v>-29555088.558985967</v>
      </c>
    </row>
    <row r="779" spans="2:24" x14ac:dyDescent="0.4">
      <c r="B779" s="13">
        <v>776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17934708.51451727</v>
      </c>
      <c r="O779">
        <v>7630114.7550159292</v>
      </c>
      <c r="P779">
        <v>5736012.7772554774</v>
      </c>
      <c r="Q779">
        <v>12287733.861033887</v>
      </c>
      <c r="R779">
        <v>10219599.585137023</v>
      </c>
      <c r="S779">
        <v>17879792.733887304</v>
      </c>
      <c r="T779">
        <v>-24059378.398959104</v>
      </c>
      <c r="U779">
        <v>-18723404.636180926</v>
      </c>
      <c r="V779">
        <v>3347908.106033334</v>
      </c>
      <c r="W779">
        <v>-23194599.93423729</v>
      </c>
      <c r="X779">
        <v>-43194599.934237294</v>
      </c>
    </row>
    <row r="780" spans="2:24" x14ac:dyDescent="0.4">
      <c r="B780" s="13">
        <v>777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23846420.167216863</v>
      </c>
      <c r="O780">
        <v>23424360.518324953</v>
      </c>
      <c r="P780">
        <v>24666153.498617273</v>
      </c>
      <c r="Q780">
        <v>25063824.483824953</v>
      </c>
      <c r="R780">
        <v>23958446.868616059</v>
      </c>
      <c r="S780">
        <v>28622313.564972587</v>
      </c>
      <c r="T780">
        <v>30596334.358276203</v>
      </c>
      <c r="U780">
        <v>30872230.104686115</v>
      </c>
      <c r="V780">
        <v>36409793.270439625</v>
      </c>
      <c r="W780">
        <v>40429135.419148207</v>
      </c>
      <c r="X780">
        <v>20429135.41914821</v>
      </c>
    </row>
    <row r="781" spans="2:24" x14ac:dyDescent="0.4">
      <c r="B781" s="13">
        <v>778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17814951.609279308</v>
      </c>
      <c r="O781">
        <v>18729034.306794334</v>
      </c>
      <c r="P781">
        <v>16843641.27512129</v>
      </c>
      <c r="Q781">
        <v>9043299.5887886267</v>
      </c>
      <c r="R781">
        <v>12398727.549959155</v>
      </c>
      <c r="S781">
        <v>13677801.618968576</v>
      </c>
      <c r="T781">
        <v>15616174.465721589</v>
      </c>
      <c r="U781">
        <v>21291509.661065772</v>
      </c>
      <c r="V781">
        <v>24156516.452845093</v>
      </c>
      <c r="W781">
        <v>21223401.153566219</v>
      </c>
      <c r="X781">
        <v>1223401.1535662189</v>
      </c>
    </row>
    <row r="782" spans="2:24" x14ac:dyDescent="0.4">
      <c r="B782" s="13">
        <v>779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22039371.579100177</v>
      </c>
      <c r="O782">
        <v>22127958.237318981</v>
      </c>
      <c r="P782">
        <v>22074371.709640291</v>
      </c>
      <c r="Q782">
        <v>3472034.235415217</v>
      </c>
      <c r="R782">
        <v>8586730.7614672761</v>
      </c>
      <c r="S782">
        <v>24884632.536867149</v>
      </c>
      <c r="T782">
        <v>26141847.890816424</v>
      </c>
      <c r="U782">
        <v>7228835.0889733601</v>
      </c>
      <c r="V782">
        <v>9587673.6340979226</v>
      </c>
      <c r="W782">
        <v>23942767.581002537</v>
      </c>
      <c r="X782">
        <v>3942767.5810025325</v>
      </c>
    </row>
    <row r="783" spans="2:24" x14ac:dyDescent="0.4">
      <c r="B783" s="13">
        <v>780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25383112.994189937</v>
      </c>
      <c r="O783">
        <v>26188606.656344809</v>
      </c>
      <c r="P783">
        <v>28562594.55380521</v>
      </c>
      <c r="Q783">
        <v>27126395.592992499</v>
      </c>
      <c r="R783">
        <v>33533692.622385573</v>
      </c>
      <c r="S783">
        <v>33690820.661970086</v>
      </c>
      <c r="T783">
        <v>36435382.094647907</v>
      </c>
      <c r="U783">
        <v>37200170.820928968</v>
      </c>
      <c r="V783">
        <v>41337889.63921266</v>
      </c>
      <c r="W783">
        <v>40387232.083790883</v>
      </c>
      <c r="X783">
        <v>20387232.083790876</v>
      </c>
    </row>
    <row r="784" spans="2:24" x14ac:dyDescent="0.4">
      <c r="B784" s="13">
        <v>781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17062542.061201088</v>
      </c>
      <c r="O784">
        <v>20477167.00676224</v>
      </c>
      <c r="P784">
        <v>25260509.868120778</v>
      </c>
      <c r="Q784">
        <v>20135067.305476174</v>
      </c>
      <c r="R784">
        <v>19412737.30454886</v>
      </c>
      <c r="S784">
        <v>28636292.507635366</v>
      </c>
      <c r="T784">
        <v>9696696.6520407461</v>
      </c>
      <c r="U784">
        <v>15290450.512975575</v>
      </c>
      <c r="V784">
        <v>26760095.115182273</v>
      </c>
      <c r="W784">
        <v>26575814.623112205</v>
      </c>
      <c r="X784">
        <v>6575814.6231122036</v>
      </c>
    </row>
    <row r="785" spans="2:24" x14ac:dyDescent="0.4">
      <c r="B785" s="13">
        <v>782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21281391.099035367</v>
      </c>
      <c r="O785">
        <v>29894849.76479499</v>
      </c>
      <c r="P785">
        <v>36011883.470647492</v>
      </c>
      <c r="Q785">
        <v>23506010.478926204</v>
      </c>
      <c r="R785">
        <v>27222384.54769833</v>
      </c>
      <c r="S785">
        <v>34716419.278942175</v>
      </c>
      <c r="T785">
        <v>39926084.132320151</v>
      </c>
      <c r="U785">
        <v>46392037.620015681</v>
      </c>
      <c r="V785">
        <v>-38563857.194009811</v>
      </c>
      <c r="W785">
        <v>-37230089.016800649</v>
      </c>
      <c r="X785">
        <v>-57230089.016800649</v>
      </c>
    </row>
    <row r="786" spans="2:24" x14ac:dyDescent="0.4">
      <c r="B786" s="13">
        <v>783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-4850866.7146554533</v>
      </c>
      <c r="O786">
        <v>-4429030.8803936597</v>
      </c>
      <c r="P786">
        <v>17308650.911395181</v>
      </c>
      <c r="Q786">
        <v>20966529.860873565</v>
      </c>
      <c r="R786">
        <v>19681450.751223795</v>
      </c>
      <c r="S786">
        <v>18298322.795597821</v>
      </c>
      <c r="T786">
        <v>18606084.556998584</v>
      </c>
      <c r="U786">
        <v>27304567.926786643</v>
      </c>
      <c r="V786">
        <v>22197533.869323909</v>
      </c>
      <c r="W786">
        <v>16886538.728079606</v>
      </c>
      <c r="X786">
        <v>-3113461.2719203951</v>
      </c>
    </row>
    <row r="787" spans="2:24" x14ac:dyDescent="0.4">
      <c r="B787" s="13">
        <v>784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25513840.145571001</v>
      </c>
      <c r="O787">
        <v>27375862.841880478</v>
      </c>
      <c r="P787">
        <v>34972320.917176686</v>
      </c>
      <c r="Q787">
        <v>29708342.182648279</v>
      </c>
      <c r="R787">
        <v>34342881.385207839</v>
      </c>
      <c r="S787">
        <v>34588939.447368026</v>
      </c>
      <c r="T787">
        <v>37079717.243081674</v>
      </c>
      <c r="U787">
        <v>42274237.145911455</v>
      </c>
      <c r="V787">
        <v>43337667.567800596</v>
      </c>
      <c r="W787">
        <v>46123378.943216071</v>
      </c>
      <c r="X787">
        <v>26123378.943216082</v>
      </c>
    </row>
    <row r="788" spans="2:24" x14ac:dyDescent="0.4">
      <c r="B788" s="13">
        <v>785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20505618.931534324</v>
      </c>
      <c r="O788">
        <v>7560647.1121983547</v>
      </c>
      <c r="P788">
        <v>6714612.1517564664</v>
      </c>
      <c r="Q788">
        <v>14951626.442028183</v>
      </c>
      <c r="R788">
        <v>21576113.291463334</v>
      </c>
      <c r="S788">
        <v>22765856.726573717</v>
      </c>
      <c r="T788">
        <v>22852269.957899466</v>
      </c>
      <c r="U788">
        <v>23017793.276127599</v>
      </c>
      <c r="V788">
        <v>22902331.669828884</v>
      </c>
      <c r="W788">
        <v>22473968.791498505</v>
      </c>
      <c r="X788">
        <v>2473968.7914985074</v>
      </c>
    </row>
    <row r="789" spans="2:24" x14ac:dyDescent="0.4">
      <c r="B789" s="13">
        <v>786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19802637.53627111</v>
      </c>
      <c r="O789">
        <v>28135085.456216201</v>
      </c>
      <c r="P789">
        <v>29558319.856078424</v>
      </c>
      <c r="Q789">
        <v>34059984.651857771</v>
      </c>
      <c r="R789">
        <v>32232124.521106653</v>
      </c>
      <c r="S789">
        <v>535739.10100452229</v>
      </c>
      <c r="T789">
        <v>-721918.7863584822</v>
      </c>
      <c r="U789">
        <v>19459566.535286456</v>
      </c>
      <c r="V789">
        <v>19658047.806470785</v>
      </c>
      <c r="W789">
        <v>23416104.452206019</v>
      </c>
      <c r="X789">
        <v>3416104.452206023</v>
      </c>
    </row>
    <row r="790" spans="2:24" x14ac:dyDescent="0.4">
      <c r="B790" s="13">
        <v>787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23761414.441075016</v>
      </c>
      <c r="O790">
        <v>28528287.301631544</v>
      </c>
      <c r="P790">
        <v>27848732.221578423</v>
      </c>
      <c r="Q790">
        <v>19692619.589153197</v>
      </c>
      <c r="R790">
        <v>21417650.442973219</v>
      </c>
      <c r="S790">
        <v>22075203.94412186</v>
      </c>
      <c r="T790">
        <v>24207720.38812428</v>
      </c>
      <c r="U790">
        <v>21109657.170595888</v>
      </c>
      <c r="V790">
        <v>26348014.288427193</v>
      </c>
      <c r="W790">
        <v>30535658.539746452</v>
      </c>
      <c r="X790">
        <v>10535658.539746456</v>
      </c>
    </row>
    <row r="791" spans="2:24" x14ac:dyDescent="0.4">
      <c r="B791" s="13">
        <v>788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23326573.828000046</v>
      </c>
      <c r="O791">
        <v>25191578.103274506</v>
      </c>
      <c r="P791">
        <v>15034717.088463115</v>
      </c>
      <c r="Q791">
        <v>12053179.012510572</v>
      </c>
      <c r="R791">
        <v>15297070.525190735</v>
      </c>
      <c r="S791">
        <v>16071321.085958306</v>
      </c>
      <c r="T791">
        <v>18665795.712155882</v>
      </c>
      <c r="U791">
        <v>22691267.182060432</v>
      </c>
      <c r="V791">
        <v>-14402029.171148362</v>
      </c>
      <c r="W791">
        <v>-11410392.983023878</v>
      </c>
      <c r="X791">
        <v>-31410392.983023886</v>
      </c>
    </row>
    <row r="792" spans="2:24" x14ac:dyDescent="0.4">
      <c r="B792" s="13">
        <v>789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19459975.414450407</v>
      </c>
      <c r="O792">
        <v>19062016.111456245</v>
      </c>
      <c r="P792">
        <v>22149205.531276666</v>
      </c>
      <c r="Q792">
        <v>24122908.713188071</v>
      </c>
      <c r="R792">
        <v>16252675.217789905</v>
      </c>
      <c r="S792">
        <v>14346862.406688197</v>
      </c>
      <c r="T792">
        <v>14542369.589633383</v>
      </c>
      <c r="U792">
        <v>18209697.075509492</v>
      </c>
      <c r="V792">
        <v>24256711.956126809</v>
      </c>
      <c r="W792">
        <v>26251214.44452282</v>
      </c>
      <c r="X792">
        <v>6251214.4445228223</v>
      </c>
    </row>
    <row r="793" spans="2:24" x14ac:dyDescent="0.4">
      <c r="B793" s="13">
        <v>790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18684744.727760896</v>
      </c>
      <c r="O793">
        <v>21411184.73698983</v>
      </c>
      <c r="P793">
        <v>25287465.514211237</v>
      </c>
      <c r="Q793">
        <v>22928077.315702975</v>
      </c>
      <c r="R793">
        <v>26511967.114160873</v>
      </c>
      <c r="S793">
        <v>20801222.343607623</v>
      </c>
      <c r="T793">
        <v>26360315.955016464</v>
      </c>
      <c r="U793">
        <v>25821793.396401193</v>
      </c>
      <c r="V793">
        <v>27098857.745415192</v>
      </c>
      <c r="W793">
        <v>32594852.210938372</v>
      </c>
      <c r="X793">
        <v>12594852.210938368</v>
      </c>
    </row>
    <row r="794" spans="2:24" x14ac:dyDescent="0.4">
      <c r="B794" s="13">
        <v>791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18857093.934811503</v>
      </c>
      <c r="O794">
        <v>21197396.213055179</v>
      </c>
      <c r="P794">
        <v>24672322.439731479</v>
      </c>
      <c r="Q794">
        <v>22067721.013539147</v>
      </c>
      <c r="R794">
        <v>21930310.169923872</v>
      </c>
      <c r="S794">
        <v>17359424.07002528</v>
      </c>
      <c r="T794">
        <v>19326747.106875397</v>
      </c>
      <c r="U794">
        <v>16809193.548837386</v>
      </c>
      <c r="V794">
        <v>2814894.680888196</v>
      </c>
      <c r="W794">
        <v>5198952.4113210253</v>
      </c>
      <c r="X794">
        <v>-14801047.588678973</v>
      </c>
    </row>
    <row r="795" spans="2:24" x14ac:dyDescent="0.4">
      <c r="B795" s="13">
        <v>792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19833631.265439011</v>
      </c>
      <c r="O795">
        <v>19346502.533336867</v>
      </c>
      <c r="P795">
        <v>21063766.26449433</v>
      </c>
      <c r="Q795">
        <v>27097566.229025528</v>
      </c>
      <c r="R795">
        <v>28813826.892558463</v>
      </c>
      <c r="S795">
        <v>28533281.013578799</v>
      </c>
      <c r="T795">
        <v>-136177197.96532568</v>
      </c>
      <c r="U795">
        <v>-133434114.08645551</v>
      </c>
      <c r="V795">
        <v>-41240397.170878552</v>
      </c>
      <c r="W795">
        <v>-42289474.307371333</v>
      </c>
      <c r="X795">
        <v>-62289474.307371318</v>
      </c>
    </row>
    <row r="796" spans="2:24" x14ac:dyDescent="0.4">
      <c r="B796" s="13">
        <v>793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19778090.30101889</v>
      </c>
      <c r="O796">
        <v>18455987.359324712</v>
      </c>
      <c r="P796">
        <v>18233779.728386614</v>
      </c>
      <c r="Q796">
        <v>-414872350.49455583</v>
      </c>
      <c r="R796">
        <v>-1616923269.3981831</v>
      </c>
      <c r="S796">
        <v>-1398670645.5621655</v>
      </c>
      <c r="T796">
        <v>-789057604.5053277</v>
      </c>
      <c r="U796">
        <v>-1357713126.651834</v>
      </c>
      <c r="V796">
        <v>-1353603902.416573</v>
      </c>
      <c r="W796">
        <v>-1066271905.4491001</v>
      </c>
      <c r="X796">
        <v>-1086271905.4491003</v>
      </c>
    </row>
    <row r="797" spans="2:24" x14ac:dyDescent="0.4">
      <c r="B797" s="13">
        <v>794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23358267.306227237</v>
      </c>
      <c r="O797">
        <v>30511523.903608583</v>
      </c>
      <c r="P797">
        <v>32174331.171032291</v>
      </c>
      <c r="Q797">
        <v>32065077.870921906</v>
      </c>
      <c r="R797">
        <v>33498526.188100606</v>
      </c>
      <c r="S797">
        <v>38978516.995786116</v>
      </c>
      <c r="T797">
        <v>41976497.716593377</v>
      </c>
      <c r="U797">
        <v>42478275.96180281</v>
      </c>
      <c r="V797">
        <v>40549414.003052853</v>
      </c>
      <c r="W797">
        <v>40270317.707763806</v>
      </c>
      <c r="X797">
        <v>20270317.707763799</v>
      </c>
    </row>
    <row r="798" spans="2:24" x14ac:dyDescent="0.4">
      <c r="B798" s="13">
        <v>795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20539093.880519375</v>
      </c>
      <c r="O798">
        <v>18993740.489715502</v>
      </c>
      <c r="P798">
        <v>11295718.986818029</v>
      </c>
      <c r="Q798">
        <v>12845925.312868198</v>
      </c>
      <c r="R798">
        <v>14523345.136755489</v>
      </c>
      <c r="S798">
        <v>12419411.823518611</v>
      </c>
      <c r="T798">
        <v>15780999.396246064</v>
      </c>
      <c r="U798">
        <v>17829166.150577132</v>
      </c>
      <c r="V798">
        <v>23911146.700528748</v>
      </c>
      <c r="W798">
        <v>23441763.298085213</v>
      </c>
      <c r="X798">
        <v>3441763.2980852146</v>
      </c>
    </row>
    <row r="799" spans="2:24" x14ac:dyDescent="0.4">
      <c r="B799" s="13">
        <v>796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18124956.777208436</v>
      </c>
      <c r="O799">
        <v>26247817.151283886</v>
      </c>
      <c r="P799">
        <v>31786931.359239228</v>
      </c>
      <c r="Q799">
        <v>32484880.615016658</v>
      </c>
      <c r="R799">
        <v>25402499.551110361</v>
      </c>
      <c r="S799">
        <v>30490485.694963552</v>
      </c>
      <c r="T799">
        <v>28763730.698427148</v>
      </c>
      <c r="U799">
        <v>31609169.402297676</v>
      </c>
      <c r="V799">
        <v>21868035.199591231</v>
      </c>
      <c r="W799">
        <v>23736248.981034983</v>
      </c>
      <c r="X799">
        <v>3736248.9810349904</v>
      </c>
    </row>
    <row r="800" spans="2:24" x14ac:dyDescent="0.4">
      <c r="B800" s="13">
        <v>797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20154987.40044916</v>
      </c>
      <c r="O800">
        <v>23864180.632296048</v>
      </c>
      <c r="P800">
        <v>23685255.409770008</v>
      </c>
      <c r="Q800">
        <v>21791216.970581185</v>
      </c>
      <c r="R800">
        <v>5353337.2118618656</v>
      </c>
      <c r="S800">
        <v>6858832.9985531252</v>
      </c>
      <c r="T800">
        <v>17164395.066725232</v>
      </c>
      <c r="U800">
        <v>14321958.436088279</v>
      </c>
      <c r="V800">
        <v>16276066.075327152</v>
      </c>
      <c r="W800">
        <v>14174824.222954229</v>
      </c>
      <c r="X800">
        <v>-5825175.7770457715</v>
      </c>
    </row>
    <row r="801" spans="2:24" x14ac:dyDescent="0.4">
      <c r="B801" s="13">
        <v>798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-3570344.5156136006</v>
      </c>
      <c r="O801">
        <v>-1869580.9545936137</v>
      </c>
      <c r="P801">
        <v>9518835.4907845594</v>
      </c>
      <c r="Q801">
        <v>3175684.1245515654</v>
      </c>
      <c r="R801">
        <v>-189924.62886904227</v>
      </c>
      <c r="S801">
        <v>-3071843.4345759223</v>
      </c>
      <c r="T801">
        <v>-815005.05476600863</v>
      </c>
      <c r="U801">
        <v>-2379811.9063934186</v>
      </c>
      <c r="V801">
        <v>2275037.2529200003</v>
      </c>
      <c r="W801">
        <v>7645903.5247419793</v>
      </c>
      <c r="X801">
        <v>-12354096.475258023</v>
      </c>
    </row>
    <row r="802" spans="2:24" x14ac:dyDescent="0.4">
      <c r="B802" s="13">
        <v>799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20031039.490318697</v>
      </c>
      <c r="O802">
        <v>11502163.459267972</v>
      </c>
      <c r="P802">
        <v>14088993.375751436</v>
      </c>
      <c r="Q802">
        <v>23335147.172593605</v>
      </c>
      <c r="R802">
        <v>26004658.855649114</v>
      </c>
      <c r="S802">
        <v>30958688.751749672</v>
      </c>
      <c r="T802">
        <v>29751255.8914578</v>
      </c>
      <c r="U802">
        <v>34735318.03313902</v>
      </c>
      <c r="V802">
        <v>36538090.472631216</v>
      </c>
      <c r="W802">
        <v>36636429.042623691</v>
      </c>
      <c r="X802">
        <v>16636429.042623697</v>
      </c>
    </row>
    <row r="803" spans="2:24" x14ac:dyDescent="0.4">
      <c r="B803" s="13">
        <v>800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8867846.1837558951</v>
      </c>
      <c r="O803">
        <v>6687206.5892619537</v>
      </c>
      <c r="P803">
        <v>15022824.523977282</v>
      </c>
      <c r="Q803">
        <v>1999503.598662294</v>
      </c>
      <c r="R803">
        <v>1391087.027983868</v>
      </c>
      <c r="S803">
        <v>17450186.747008245</v>
      </c>
      <c r="T803">
        <v>18697070.795665119</v>
      </c>
      <c r="U803">
        <v>5569408.0736885127</v>
      </c>
      <c r="V803">
        <v>-2274407.8592059761</v>
      </c>
      <c r="W803">
        <v>-2321907.0632722741</v>
      </c>
      <c r="X803">
        <v>-22321907.063272271</v>
      </c>
    </row>
    <row r="804" spans="2:24" x14ac:dyDescent="0.4">
      <c r="B804" s="13">
        <v>801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23038422.219258942</v>
      </c>
      <c r="O804">
        <v>25597276.051396858</v>
      </c>
      <c r="P804">
        <v>24896108.31505283</v>
      </c>
      <c r="Q804">
        <v>23755407.14956221</v>
      </c>
      <c r="R804">
        <v>31467867.326706193</v>
      </c>
      <c r="S804">
        <v>34818215.621363811</v>
      </c>
      <c r="T804">
        <v>34069632.58956594</v>
      </c>
      <c r="U804">
        <v>34535871.821650766</v>
      </c>
      <c r="V804">
        <v>28647159.047070894</v>
      </c>
      <c r="W804">
        <v>32467304.965147201</v>
      </c>
      <c r="X804">
        <v>12467304.965147195</v>
      </c>
    </row>
    <row r="805" spans="2:24" x14ac:dyDescent="0.4">
      <c r="B805" s="13">
        <v>802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20646199.18106709</v>
      </c>
      <c r="O805">
        <v>22460797.268150762</v>
      </c>
      <c r="P805">
        <v>25765559.643096551</v>
      </c>
      <c r="Q805">
        <v>26677561.10968383</v>
      </c>
      <c r="R805">
        <v>26557740.566566151</v>
      </c>
      <c r="S805">
        <v>28806161.650240071</v>
      </c>
      <c r="T805">
        <v>34771305.057533205</v>
      </c>
      <c r="U805">
        <v>35006571.1937114</v>
      </c>
      <c r="V805">
        <v>32194367.171922222</v>
      </c>
      <c r="W805">
        <v>30448982.85119633</v>
      </c>
      <c r="X805">
        <v>10448982.85119633</v>
      </c>
    </row>
    <row r="806" spans="2:24" x14ac:dyDescent="0.4">
      <c r="B806" s="13">
        <v>803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21209922.589381583</v>
      </c>
      <c r="O806">
        <v>22053425.741318699</v>
      </c>
      <c r="P806">
        <v>20650065.89479002</v>
      </c>
      <c r="Q806">
        <v>23984894.212969143</v>
      </c>
      <c r="R806">
        <v>30700685.592583932</v>
      </c>
      <c r="S806">
        <v>39274517.765788257</v>
      </c>
      <c r="T806">
        <v>47731123.274786182</v>
      </c>
      <c r="U806">
        <v>51695825.054943502</v>
      </c>
      <c r="V806">
        <v>50077301.766210556</v>
      </c>
      <c r="W806">
        <v>51503935.351364173</v>
      </c>
      <c r="X806">
        <v>31503935.351364173</v>
      </c>
    </row>
    <row r="807" spans="2:24" x14ac:dyDescent="0.4">
      <c r="B807" s="13">
        <v>804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7982390.5057400139</v>
      </c>
      <c r="O807">
        <v>-587159.15481360874</v>
      </c>
      <c r="P807">
        <v>7392432.0056616813</v>
      </c>
      <c r="Q807">
        <v>8919538.7878631856</v>
      </c>
      <c r="R807">
        <v>8518641.020910738</v>
      </c>
      <c r="S807">
        <v>9584050.467298273</v>
      </c>
      <c r="T807">
        <v>11855502.327573521</v>
      </c>
      <c r="U807">
        <v>17189045.277183514</v>
      </c>
      <c r="V807">
        <v>-540740397.5170635</v>
      </c>
      <c r="W807">
        <v>-532171124.70213437</v>
      </c>
      <c r="X807">
        <v>-552171124.70213437</v>
      </c>
    </row>
    <row r="808" spans="2:24" x14ac:dyDescent="0.4">
      <c r="B808" s="13">
        <v>805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23977020.81557864</v>
      </c>
      <c r="O808">
        <v>25709978.225537524</v>
      </c>
      <c r="P808">
        <v>31999339.354627632</v>
      </c>
      <c r="Q808">
        <v>31171510.706381548</v>
      </c>
      <c r="R808">
        <v>32714580.023230117</v>
      </c>
      <c r="S808">
        <v>39275473.012299508</v>
      </c>
      <c r="T808">
        <v>33433808.143024843</v>
      </c>
      <c r="U808">
        <v>34826812.747132294</v>
      </c>
      <c r="V808">
        <v>39604494.110937133</v>
      </c>
      <c r="W808">
        <v>39542304.52383063</v>
      </c>
      <c r="X808">
        <v>19542304.52383063</v>
      </c>
    </row>
    <row r="809" spans="2:24" x14ac:dyDescent="0.4">
      <c r="B809" s="13">
        <v>806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-13451573.395219367</v>
      </c>
      <c r="O809">
        <v>-5367095.7161889123</v>
      </c>
      <c r="P809">
        <v>20393225.127206367</v>
      </c>
      <c r="Q809">
        <v>21214149.098015673</v>
      </c>
      <c r="R809">
        <v>20868068.929178286</v>
      </c>
      <c r="S809">
        <v>24457353.83655031</v>
      </c>
      <c r="T809">
        <v>30283814.280134533</v>
      </c>
      <c r="U809">
        <v>32337691.621803131</v>
      </c>
      <c r="V809">
        <v>33832373.361276135</v>
      </c>
      <c r="W809">
        <v>35406637.112580948</v>
      </c>
      <c r="X809">
        <v>15406637.112580948</v>
      </c>
    </row>
    <row r="810" spans="2:24" x14ac:dyDescent="0.4">
      <c r="B810" s="13">
        <v>807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-162755471.53202882</v>
      </c>
      <c r="O810">
        <v>-162171444.91127354</v>
      </c>
      <c r="P810">
        <v>-68380215.454094604</v>
      </c>
      <c r="Q810">
        <v>-69072192.528399691</v>
      </c>
      <c r="R810">
        <v>-61045229.404676907</v>
      </c>
      <c r="S810">
        <v>-63851734.063521899</v>
      </c>
      <c r="T810">
        <v>-65090860.17748224</v>
      </c>
      <c r="U810">
        <v>-61520042.817437172</v>
      </c>
      <c r="V810">
        <v>-166171489.647329</v>
      </c>
      <c r="W810">
        <v>-165297594.09862325</v>
      </c>
      <c r="X810">
        <v>-185297594.09862325</v>
      </c>
    </row>
    <row r="811" spans="2:24" x14ac:dyDescent="0.4">
      <c r="B811" s="13">
        <v>808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20183634.462381221</v>
      </c>
      <c r="O811">
        <v>24082977.474382974</v>
      </c>
      <c r="P811">
        <v>28554658.306721855</v>
      </c>
      <c r="Q811">
        <v>32881200.358749215</v>
      </c>
      <c r="R811">
        <v>36416962.057683811</v>
      </c>
      <c r="S811">
        <v>35510272.510388158</v>
      </c>
      <c r="T811">
        <v>40851156.116079882</v>
      </c>
      <c r="U811">
        <v>38734717.935034893</v>
      </c>
      <c r="V811">
        <v>45697924.00381323</v>
      </c>
      <c r="W811">
        <v>50945021.730218053</v>
      </c>
      <c r="X811">
        <v>30945021.730218045</v>
      </c>
    </row>
    <row r="812" spans="2:24" x14ac:dyDescent="0.4">
      <c r="B812" s="13">
        <v>809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23854138.312116429</v>
      </c>
      <c r="O812">
        <v>30398927.065924622</v>
      </c>
      <c r="P812">
        <v>31004688.736675154</v>
      </c>
      <c r="Q812">
        <v>38641343.805635095</v>
      </c>
      <c r="R812">
        <v>37651649.673460729</v>
      </c>
      <c r="S812">
        <v>35337935.872068293</v>
      </c>
      <c r="T812">
        <v>38239818.367863424</v>
      </c>
      <c r="U812">
        <v>38944252.533186957</v>
      </c>
      <c r="V812">
        <v>38882185.120763786</v>
      </c>
      <c r="W812">
        <v>37764150.349007614</v>
      </c>
      <c r="X812">
        <v>17764150.349007592</v>
      </c>
    </row>
    <row r="813" spans="2:24" x14ac:dyDescent="0.4">
      <c r="B813" s="13">
        <v>810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19180665.706174973</v>
      </c>
      <c r="O813">
        <v>18381397.788259014</v>
      </c>
      <c r="P813">
        <v>373724.22827060218</v>
      </c>
      <c r="Q813">
        <v>829465.30100637069</v>
      </c>
      <c r="R813">
        <v>8341726.6944910586</v>
      </c>
      <c r="S813">
        <v>7374646.7457047207</v>
      </c>
      <c r="T813">
        <v>9419694.2295192964</v>
      </c>
      <c r="U813">
        <v>10262226.113740617</v>
      </c>
      <c r="V813">
        <v>13729447.392051002</v>
      </c>
      <c r="W813">
        <v>14076760.256007103</v>
      </c>
      <c r="X813">
        <v>-5923239.7439928977</v>
      </c>
    </row>
    <row r="814" spans="2:24" x14ac:dyDescent="0.4">
      <c r="B814" s="13">
        <v>811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20523951.222992525</v>
      </c>
      <c r="O814">
        <v>13731836.560999438</v>
      </c>
      <c r="P814">
        <v>16851245.607141607</v>
      </c>
      <c r="Q814">
        <v>20957691.877464131</v>
      </c>
      <c r="R814">
        <v>24549360.24159693</v>
      </c>
      <c r="S814">
        <v>30193249.166874051</v>
      </c>
      <c r="T814">
        <v>21025477.674993604</v>
      </c>
      <c r="U814">
        <v>21108976.902899485</v>
      </c>
      <c r="V814">
        <v>29325888.858792521</v>
      </c>
      <c r="W814">
        <v>-14453012.283731764</v>
      </c>
      <c r="X814">
        <v>-34453012.283731773</v>
      </c>
    </row>
    <row r="815" spans="2:24" x14ac:dyDescent="0.4">
      <c r="B815" s="13">
        <v>812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20050431.198266532</v>
      </c>
      <c r="O815">
        <v>21720696.602531444</v>
      </c>
      <c r="P815">
        <v>23003967.980338842</v>
      </c>
      <c r="Q815">
        <v>22336379.723129105</v>
      </c>
      <c r="R815">
        <v>27991422.692394041</v>
      </c>
      <c r="S815">
        <v>20831224.813852627</v>
      </c>
      <c r="T815">
        <v>24403115.971291117</v>
      </c>
      <c r="U815">
        <v>30505836.833721124</v>
      </c>
      <c r="V815">
        <v>34652395.89153032</v>
      </c>
      <c r="W815">
        <v>33149081.896109372</v>
      </c>
      <c r="X815">
        <v>13149081.896109372</v>
      </c>
    </row>
    <row r="816" spans="2:24" x14ac:dyDescent="0.4">
      <c r="B816" s="13">
        <v>813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21830291.559239276</v>
      </c>
      <c r="O816">
        <v>22721838.927417301</v>
      </c>
      <c r="P816">
        <v>23524204.390531559</v>
      </c>
      <c r="Q816">
        <v>25688616.190835498</v>
      </c>
      <c r="R816">
        <v>27737483.909377202</v>
      </c>
      <c r="S816">
        <v>27433377.636858031</v>
      </c>
      <c r="T816">
        <v>28566118.645838603</v>
      </c>
      <c r="U816">
        <v>31313774.157091625</v>
      </c>
      <c r="V816">
        <v>30687473.979986835</v>
      </c>
      <c r="W816">
        <v>33355527.710348792</v>
      </c>
      <c r="X816">
        <v>13355527.710348792</v>
      </c>
    </row>
    <row r="817" spans="2:24" x14ac:dyDescent="0.4">
      <c r="B817" s="13">
        <v>814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-6783454.8840561472</v>
      </c>
      <c r="O817">
        <v>-7535325.7189869387</v>
      </c>
      <c r="P817">
        <v>13781669.156105511</v>
      </c>
      <c r="Q817">
        <v>17854151.202549584</v>
      </c>
      <c r="R817">
        <v>19293981.751528449</v>
      </c>
      <c r="S817">
        <v>25174778.855943825</v>
      </c>
      <c r="T817">
        <v>23575936.138464559</v>
      </c>
      <c r="U817">
        <v>23465328.423849568</v>
      </c>
      <c r="V817">
        <v>23449532.249073073</v>
      </c>
      <c r="W817">
        <v>23319437.858285081</v>
      </c>
      <c r="X817">
        <v>3319437.8582850737</v>
      </c>
    </row>
    <row r="818" spans="2:24" x14ac:dyDescent="0.4">
      <c r="B818" s="13">
        <v>815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18807877.029170729</v>
      </c>
      <c r="O818">
        <v>18172291.554393798</v>
      </c>
      <c r="P818">
        <v>23208471.223753296</v>
      </c>
      <c r="Q818">
        <v>30518610.433273859</v>
      </c>
      <c r="R818">
        <v>36502925.664813221</v>
      </c>
      <c r="S818">
        <v>38943972.376595691</v>
      </c>
      <c r="T818">
        <v>40995213.252470985</v>
      </c>
      <c r="U818">
        <v>50845718.487598032</v>
      </c>
      <c r="V818">
        <v>48142426.880118668</v>
      </c>
      <c r="W818">
        <v>50547263.530817904</v>
      </c>
      <c r="X818">
        <v>30547263.5308179</v>
      </c>
    </row>
    <row r="819" spans="2:24" x14ac:dyDescent="0.4">
      <c r="B819" s="13">
        <v>816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21207178.245206188</v>
      </c>
      <c r="O819">
        <v>22446418.430083763</v>
      </c>
      <c r="P819">
        <v>20183262.384353224</v>
      </c>
      <c r="Q819">
        <v>20100533.877790324</v>
      </c>
      <c r="R819">
        <v>23214936.892590698</v>
      </c>
      <c r="S819">
        <v>22775589.399055842</v>
      </c>
      <c r="T819">
        <v>27195777.217792153</v>
      </c>
      <c r="U819">
        <v>28798571.1237312</v>
      </c>
      <c r="V819">
        <v>33360999.678570714</v>
      </c>
      <c r="W819">
        <v>34370426.260745049</v>
      </c>
      <c r="X819">
        <v>14370426.26074505</v>
      </c>
    </row>
    <row r="820" spans="2:24" x14ac:dyDescent="0.4">
      <c r="B820" s="13">
        <v>817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20942630.261076547</v>
      </c>
      <c r="O820">
        <v>20994867.963614877</v>
      </c>
      <c r="P820">
        <v>18072511.308803789</v>
      </c>
      <c r="Q820">
        <v>17156576.29314395</v>
      </c>
      <c r="R820">
        <v>21536214.778310724</v>
      </c>
      <c r="S820">
        <v>21024545.799423531</v>
      </c>
      <c r="T820">
        <v>18984299.106465407</v>
      </c>
      <c r="U820">
        <v>27840852.175191477</v>
      </c>
      <c r="V820">
        <v>26991729.861157835</v>
      </c>
      <c r="W820">
        <v>31078202.318654213</v>
      </c>
      <c r="X820">
        <v>11078202.318654211</v>
      </c>
    </row>
    <row r="821" spans="2:24" x14ac:dyDescent="0.4">
      <c r="B821" s="13">
        <v>818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19629719.770940196</v>
      </c>
      <c r="O821">
        <v>19628386.294164278</v>
      </c>
      <c r="P821">
        <v>20058792.495639861</v>
      </c>
      <c r="Q821">
        <v>21953478.452767123</v>
      </c>
      <c r="R821">
        <v>25500964.578577757</v>
      </c>
      <c r="S821">
        <v>23168270.87216749</v>
      </c>
      <c r="T821">
        <v>24932849.298277237</v>
      </c>
      <c r="U821">
        <v>24045406.163467389</v>
      </c>
      <c r="V821">
        <v>26753620.594823651</v>
      </c>
      <c r="W821">
        <v>31523413.766076103</v>
      </c>
      <c r="X821">
        <v>11523413.766076101</v>
      </c>
    </row>
    <row r="822" spans="2:24" x14ac:dyDescent="0.4">
      <c r="B822" s="13">
        <v>819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22385565.463101607</v>
      </c>
      <c r="O822">
        <v>27632010.513279699</v>
      </c>
      <c r="P822">
        <v>29266392.54708384</v>
      </c>
      <c r="Q822">
        <v>32848919.781927012</v>
      </c>
      <c r="R822">
        <v>37936153.68608737</v>
      </c>
      <c r="S822">
        <v>37112240.945759237</v>
      </c>
      <c r="T822">
        <v>36900707.174318358</v>
      </c>
      <c r="U822">
        <v>42365984.258107632</v>
      </c>
      <c r="V822">
        <v>32935576.345731802</v>
      </c>
      <c r="W822">
        <v>36871455.143606707</v>
      </c>
      <c r="X822">
        <v>16871455.143606707</v>
      </c>
    </row>
    <row r="823" spans="2:24" x14ac:dyDescent="0.4">
      <c r="B823" s="13">
        <v>820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13629700.093053279</v>
      </c>
      <c r="O823">
        <v>12140915.549778702</v>
      </c>
      <c r="P823">
        <v>19260754.004383747</v>
      </c>
      <c r="Q823">
        <v>21994782.643158905</v>
      </c>
      <c r="R823">
        <v>14005975.080953062</v>
      </c>
      <c r="S823">
        <v>11174525.14016664</v>
      </c>
      <c r="T823">
        <v>15192474.251970019</v>
      </c>
      <c r="U823">
        <v>14481944.21395582</v>
      </c>
      <c r="V823">
        <v>17667420.954928048</v>
      </c>
      <c r="W823">
        <v>14102512.688490227</v>
      </c>
      <c r="X823">
        <v>-5897487.3115097722</v>
      </c>
    </row>
    <row r="824" spans="2:24" x14ac:dyDescent="0.4">
      <c r="B824" s="13">
        <v>821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19145191.447778918</v>
      </c>
      <c r="O824">
        <v>23598011.324673522</v>
      </c>
      <c r="P824">
        <v>12493626.423532166</v>
      </c>
      <c r="Q824">
        <v>18871854.31578375</v>
      </c>
      <c r="R824">
        <v>26884398.77122087</v>
      </c>
      <c r="S824">
        <v>31240011.969047781</v>
      </c>
      <c r="T824">
        <v>35957554.156739742</v>
      </c>
      <c r="U824">
        <v>38283463.250510514</v>
      </c>
      <c r="V824">
        <v>37869370.646402523</v>
      </c>
      <c r="W824">
        <v>44415073.156639613</v>
      </c>
      <c r="X824">
        <v>24415073.156639624</v>
      </c>
    </row>
    <row r="825" spans="2:24" x14ac:dyDescent="0.4">
      <c r="B825" s="13">
        <v>822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20114338.654392987</v>
      </c>
      <c r="O825">
        <v>-1910259.22409028</v>
      </c>
      <c r="P825">
        <v>1006848.0727890376</v>
      </c>
      <c r="Q825">
        <v>13706329.35344805</v>
      </c>
      <c r="R825">
        <v>12880874.74344407</v>
      </c>
      <c r="S825">
        <v>12487213.167301914</v>
      </c>
      <c r="T825">
        <v>20191018.875869513</v>
      </c>
      <c r="U825">
        <v>19475350.984240189</v>
      </c>
      <c r="V825">
        <v>25841596.581533879</v>
      </c>
      <c r="W825">
        <v>32696669.159233466</v>
      </c>
      <c r="X825">
        <v>12696669.159233468</v>
      </c>
    </row>
    <row r="826" spans="2:24" x14ac:dyDescent="0.4">
      <c r="B826" s="13">
        <v>823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22312446.024579499</v>
      </c>
      <c r="O826">
        <v>23642367.340616688</v>
      </c>
      <c r="P826">
        <v>25439774.958191372</v>
      </c>
      <c r="Q826">
        <v>-9409755.9642973617</v>
      </c>
      <c r="R826">
        <v>-6565945.5064195991</v>
      </c>
      <c r="S826">
        <v>7032702.3322584778</v>
      </c>
      <c r="T826">
        <v>10890363.56200124</v>
      </c>
      <c r="U826">
        <v>-7841280.3659775713</v>
      </c>
      <c r="V826">
        <v>-7070950.5967057683</v>
      </c>
      <c r="W826">
        <v>3018868.6966461991</v>
      </c>
      <c r="X826">
        <v>-16981131.303353798</v>
      </c>
    </row>
    <row r="827" spans="2:24" x14ac:dyDescent="0.4">
      <c r="B827" s="13">
        <v>824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19470247.729725186</v>
      </c>
      <c r="O827">
        <v>24189503.712619878</v>
      </c>
      <c r="P827">
        <v>28365604.272895295</v>
      </c>
      <c r="Q827">
        <v>30067025.74113977</v>
      </c>
      <c r="R827">
        <v>-959274044.75284588</v>
      </c>
      <c r="S827">
        <v>-953584999.19723785</v>
      </c>
      <c r="T827">
        <v>-450149025.0291183</v>
      </c>
      <c r="U827">
        <v>-448867608.37974852</v>
      </c>
      <c r="V827">
        <v>-446469146.02821594</v>
      </c>
      <c r="W827">
        <v>-446059700.795331</v>
      </c>
      <c r="X827">
        <v>-466059700.795331</v>
      </c>
    </row>
    <row r="828" spans="2:24" x14ac:dyDescent="0.4">
      <c r="B828" s="13">
        <v>825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19265922.568905741</v>
      </c>
      <c r="O828">
        <v>18231488.404776581</v>
      </c>
      <c r="P828">
        <v>15508515.42892294</v>
      </c>
      <c r="Q828">
        <v>15399769.677533381</v>
      </c>
      <c r="R828">
        <v>15968925.096518051</v>
      </c>
      <c r="S828">
        <v>21401063.407759909</v>
      </c>
      <c r="T828">
        <v>25828058.558831125</v>
      </c>
      <c r="U828">
        <v>32597997.68220859</v>
      </c>
      <c r="V828">
        <v>34015289.043526873</v>
      </c>
      <c r="W828">
        <v>30673296.373697914</v>
      </c>
      <c r="X828">
        <v>10673296.37369791</v>
      </c>
    </row>
    <row r="829" spans="2:24" x14ac:dyDescent="0.4">
      <c r="B829" s="13">
        <v>826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24286108.717767902</v>
      </c>
      <c r="O829">
        <v>25958619.277019382</v>
      </c>
      <c r="P829">
        <v>26588575.786992285</v>
      </c>
      <c r="Q829">
        <v>29829734.014693946</v>
      </c>
      <c r="R829">
        <v>29587153.22502147</v>
      </c>
      <c r="S829">
        <v>27510714.320350457</v>
      </c>
      <c r="T829">
        <v>29501426.990817394</v>
      </c>
      <c r="U829">
        <v>30057444.925604556</v>
      </c>
      <c r="V829">
        <v>35564877.641639575</v>
      </c>
      <c r="W829">
        <v>25720365.287113313</v>
      </c>
      <c r="X829">
        <v>5720365.2871133089</v>
      </c>
    </row>
    <row r="830" spans="2:24" x14ac:dyDescent="0.4">
      <c r="B830" s="13">
        <v>827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20174461.500909008</v>
      </c>
      <c r="O830">
        <v>28724067.181953982</v>
      </c>
      <c r="P830">
        <v>26009557.46623639</v>
      </c>
      <c r="Q830">
        <v>33340153.697260354</v>
      </c>
      <c r="R830">
        <v>33466167.612460207</v>
      </c>
      <c r="S830">
        <v>32348120.97150556</v>
      </c>
      <c r="T830">
        <v>32561333.860062402</v>
      </c>
      <c r="U830">
        <v>36199006.268501066</v>
      </c>
      <c r="V830">
        <v>38375837.927211389</v>
      </c>
      <c r="W830">
        <v>24677893.504953295</v>
      </c>
      <c r="X830">
        <v>4677893.5049532931</v>
      </c>
    </row>
    <row r="831" spans="2:24" x14ac:dyDescent="0.4">
      <c r="B831" s="13">
        <v>828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21014796.368959814</v>
      </c>
      <c r="O831">
        <v>21681842.208827265</v>
      </c>
      <c r="P831">
        <v>20655191.918947678</v>
      </c>
      <c r="Q831">
        <v>22142928.028290905</v>
      </c>
      <c r="R831">
        <v>28980029.395366594</v>
      </c>
      <c r="S831">
        <v>32761962.566031378</v>
      </c>
      <c r="T831">
        <v>29718441.100933414</v>
      </c>
      <c r="U831">
        <v>31862928.448811874</v>
      </c>
      <c r="V831">
        <v>32978828.541491371</v>
      </c>
      <c r="W831">
        <v>37253507.77107729</v>
      </c>
      <c r="X831">
        <v>17253507.771077294</v>
      </c>
    </row>
    <row r="832" spans="2:24" x14ac:dyDescent="0.4">
      <c r="B832" s="13">
        <v>829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23177886.027863506</v>
      </c>
      <c r="O832">
        <v>25219891.567956176</v>
      </c>
      <c r="P832">
        <v>-14172895.925140018</v>
      </c>
      <c r="Q832">
        <v>-10837506.5234548</v>
      </c>
      <c r="R832">
        <v>7427192.3505732873</v>
      </c>
      <c r="S832">
        <v>8324866.3188326843</v>
      </c>
      <c r="T832">
        <v>7955155.5812733378</v>
      </c>
      <c r="U832">
        <v>6110365.9506809777</v>
      </c>
      <c r="V832">
        <v>3365335.0365702794</v>
      </c>
      <c r="W832">
        <v>5774224.5934665184</v>
      </c>
      <c r="X832">
        <v>-14225775.40653348</v>
      </c>
    </row>
    <row r="833" spans="2:24" x14ac:dyDescent="0.4">
      <c r="B833" s="13">
        <v>830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21784774.624098383</v>
      </c>
      <c r="O833">
        <v>23335755.75475559</v>
      </c>
      <c r="P833">
        <v>21484108.48335737</v>
      </c>
      <c r="Q833">
        <v>21403064.834865622</v>
      </c>
      <c r="R833">
        <v>22674776.075560827</v>
      </c>
      <c r="S833">
        <v>28740119.905082352</v>
      </c>
      <c r="T833">
        <v>33575631.983722977</v>
      </c>
      <c r="U833">
        <v>30742078.315604918</v>
      </c>
      <c r="V833">
        <v>32197531.535622023</v>
      </c>
      <c r="W833">
        <v>35629852.769374788</v>
      </c>
      <c r="X833">
        <v>15629852.769374778</v>
      </c>
    </row>
    <row r="834" spans="2:24" x14ac:dyDescent="0.4">
      <c r="B834" s="13">
        <v>831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24088556.54673114</v>
      </c>
      <c r="O834">
        <v>25456497.934518144</v>
      </c>
      <c r="P834">
        <v>30130017.119834233</v>
      </c>
      <c r="Q834">
        <v>30975280.64304227</v>
      </c>
      <c r="R834">
        <v>32975396.732574105</v>
      </c>
      <c r="S834">
        <v>30313142.612960026</v>
      </c>
      <c r="T834">
        <v>34890149.881578363</v>
      </c>
      <c r="U834">
        <v>36011311.97309006</v>
      </c>
      <c r="V834">
        <v>37378248.843377367</v>
      </c>
      <c r="W834">
        <v>42230230.925935671</v>
      </c>
      <c r="X834">
        <v>22230230.925935663</v>
      </c>
    </row>
    <row r="835" spans="2:24" x14ac:dyDescent="0.4">
      <c r="B835" s="13">
        <v>832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21781803.691210475</v>
      </c>
      <c r="O835">
        <v>23185599.672010701</v>
      </c>
      <c r="P835">
        <v>20682091.482328601</v>
      </c>
      <c r="Q835">
        <v>20848441.000459876</v>
      </c>
      <c r="R835">
        <v>29665524.324104637</v>
      </c>
      <c r="S835">
        <v>36045116.21697779</v>
      </c>
      <c r="T835">
        <v>38637113.303212129</v>
      </c>
      <c r="U835">
        <v>45525450.555076741</v>
      </c>
      <c r="V835">
        <v>46191917.961216196</v>
      </c>
      <c r="W835">
        <v>45634506.400995195</v>
      </c>
      <c r="X835">
        <v>25634506.400995195</v>
      </c>
    </row>
    <row r="836" spans="2:24" x14ac:dyDescent="0.4">
      <c r="B836" s="13">
        <v>833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17629003.088803232</v>
      </c>
      <c r="O836">
        <v>21224709.102129724</v>
      </c>
      <c r="P836">
        <v>25875164.513005126</v>
      </c>
      <c r="Q836">
        <v>25748008.084962353</v>
      </c>
      <c r="R836">
        <v>29438883.395622805</v>
      </c>
      <c r="S836">
        <v>33906399.364093587</v>
      </c>
      <c r="T836">
        <v>36343760.366877526</v>
      </c>
      <c r="U836">
        <v>40620979.436507456</v>
      </c>
      <c r="V836">
        <v>29718675.419842243</v>
      </c>
      <c r="W836">
        <v>32017927.323395737</v>
      </c>
      <c r="X836">
        <v>12017927.323395744</v>
      </c>
    </row>
    <row r="837" spans="2:24" x14ac:dyDescent="0.4">
      <c r="B837" s="13">
        <v>834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20325490.70521111</v>
      </c>
      <c r="O837">
        <v>23644664.702417541</v>
      </c>
      <c r="P837">
        <v>20259744.218306292</v>
      </c>
      <c r="Q837">
        <v>26134506.432711754</v>
      </c>
      <c r="R837">
        <v>31352928.625366505</v>
      </c>
      <c r="S837">
        <v>32903098.037708387</v>
      </c>
      <c r="T837">
        <v>4861111.085685106</v>
      </c>
      <c r="U837">
        <v>-602075.652547481</v>
      </c>
      <c r="V837">
        <v>12251293.935343893</v>
      </c>
      <c r="W837">
        <v>14454900.292737469</v>
      </c>
      <c r="X837">
        <v>-5545099.7072625346</v>
      </c>
    </row>
    <row r="838" spans="2:24" x14ac:dyDescent="0.4">
      <c r="B838" s="13">
        <v>835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20776011.398492154</v>
      </c>
      <c r="O838">
        <v>22749022.884517677</v>
      </c>
      <c r="P838">
        <v>32228164.337788127</v>
      </c>
      <c r="Q838">
        <v>35329371.846686631</v>
      </c>
      <c r="R838">
        <v>43526858.852022499</v>
      </c>
      <c r="S838">
        <v>45830486.954955846</v>
      </c>
      <c r="T838">
        <v>51526728.194806501</v>
      </c>
      <c r="U838">
        <v>52396541.500022121</v>
      </c>
      <c r="V838">
        <v>54589230.57367973</v>
      </c>
      <c r="W838">
        <v>52859729.896821715</v>
      </c>
      <c r="X838">
        <v>32859729.896821715</v>
      </c>
    </row>
    <row r="839" spans="2:24" x14ac:dyDescent="0.4">
      <c r="B839" s="13">
        <v>836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20054018.866825651</v>
      </c>
      <c r="O839">
        <v>25106492.470400326</v>
      </c>
      <c r="P839">
        <v>26967624.140261441</v>
      </c>
      <c r="Q839">
        <v>27186796.266965147</v>
      </c>
      <c r="R839">
        <v>23312400.513612207</v>
      </c>
      <c r="S839">
        <v>24034557.57609573</v>
      </c>
      <c r="T839">
        <v>23725794.729585208</v>
      </c>
      <c r="U839">
        <v>23533681.058606647</v>
      </c>
      <c r="V839">
        <v>17943392.049304456</v>
      </c>
      <c r="W839">
        <v>-3051030.4854791989</v>
      </c>
      <c r="X839">
        <v>-23051030.485479198</v>
      </c>
    </row>
    <row r="840" spans="2:24" x14ac:dyDescent="0.4">
      <c r="B840" s="13">
        <v>837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28111112.784276988</v>
      </c>
      <c r="O840">
        <v>28748265.01969973</v>
      </c>
      <c r="P840">
        <v>29766520.827173389</v>
      </c>
      <c r="Q840">
        <v>27667301.394637614</v>
      </c>
      <c r="R840">
        <v>29385969.387627646</v>
      </c>
      <c r="S840">
        <v>27299474.951059148</v>
      </c>
      <c r="T840">
        <v>29481308.921533752</v>
      </c>
      <c r="U840">
        <v>27212931.788276117</v>
      </c>
      <c r="V840">
        <v>30618253.387246374</v>
      </c>
      <c r="W840">
        <v>30939720.435940042</v>
      </c>
      <c r="X840">
        <v>10939720.435940046</v>
      </c>
    </row>
    <row r="841" spans="2:24" x14ac:dyDescent="0.4">
      <c r="B841" s="13">
        <v>838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26631231.549335975</v>
      </c>
      <c r="O841">
        <v>28393346.000674836</v>
      </c>
      <c r="P841">
        <v>32517898.102039851</v>
      </c>
      <c r="Q841">
        <v>37363570.19825162</v>
      </c>
      <c r="R841">
        <v>38936908.909854814</v>
      </c>
      <c r="S841">
        <v>37799775.858821489</v>
      </c>
      <c r="T841">
        <v>31816136.526227299</v>
      </c>
      <c r="U841">
        <v>36842860.591207385</v>
      </c>
      <c r="V841">
        <v>42001582.010864332</v>
      </c>
      <c r="W841">
        <v>40436323.182487041</v>
      </c>
      <c r="X841">
        <v>20436323.182487048</v>
      </c>
    </row>
    <row r="842" spans="2:24" x14ac:dyDescent="0.4">
      <c r="B842" s="13">
        <v>839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28088642.56300775</v>
      </c>
      <c r="O842">
        <v>24978666.325129442</v>
      </c>
      <c r="P842">
        <v>30084362.480789684</v>
      </c>
      <c r="Q842">
        <v>32474255.523437399</v>
      </c>
      <c r="R842">
        <v>31486082.009959508</v>
      </c>
      <c r="S842">
        <v>35754181.402801476</v>
      </c>
      <c r="T842">
        <v>40806905.16771546</v>
      </c>
      <c r="U842">
        <v>25323446.011445567</v>
      </c>
      <c r="V842">
        <v>24189293.025005665</v>
      </c>
      <c r="W842">
        <v>30232212.540455293</v>
      </c>
      <c r="X842">
        <v>10232212.540455298</v>
      </c>
    </row>
    <row r="843" spans="2:24" x14ac:dyDescent="0.4">
      <c r="B843" s="13">
        <v>840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20133526.942583092</v>
      </c>
      <c r="O843">
        <v>18869937.056989528</v>
      </c>
      <c r="P843">
        <v>21021255.013506394</v>
      </c>
      <c r="Q843">
        <v>19697722.349961624</v>
      </c>
      <c r="R843">
        <v>7600567.3403693903</v>
      </c>
      <c r="S843">
        <v>10961748.832793755</v>
      </c>
      <c r="T843">
        <v>12673673.948447663</v>
      </c>
      <c r="U843">
        <v>15096644.474210128</v>
      </c>
      <c r="V843">
        <v>16948531.811797876</v>
      </c>
      <c r="W843">
        <v>20259075.734410793</v>
      </c>
      <c r="X843">
        <v>259075.73441079399</v>
      </c>
    </row>
    <row r="844" spans="2:24" x14ac:dyDescent="0.4">
      <c r="B844" s="13">
        <v>841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25625721.519704375</v>
      </c>
      <c r="O844">
        <v>26500902.045562319</v>
      </c>
      <c r="P844">
        <v>23849736.100439843</v>
      </c>
      <c r="Q844">
        <v>26462859.528829228</v>
      </c>
      <c r="R844">
        <v>26334102.898512375</v>
      </c>
      <c r="S844">
        <v>23566636.742410719</v>
      </c>
      <c r="T844">
        <v>30470804.393101361</v>
      </c>
      <c r="U844">
        <v>32511143.912937161</v>
      </c>
      <c r="V844">
        <v>33949339.091666222</v>
      </c>
      <c r="W844">
        <v>39499221.912660249</v>
      </c>
      <c r="X844">
        <v>19499221.912660249</v>
      </c>
    </row>
    <row r="845" spans="2:24" x14ac:dyDescent="0.4">
      <c r="B845" s="13">
        <v>842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-7211904.5728442185</v>
      </c>
      <c r="O845">
        <v>-3216892.8328575455</v>
      </c>
      <c r="P845">
        <v>15894661.840631802</v>
      </c>
      <c r="Q845">
        <v>21964875.930388819</v>
      </c>
      <c r="R845">
        <v>23400944.479632679</v>
      </c>
      <c r="S845">
        <v>23254382.906630337</v>
      </c>
      <c r="T845">
        <v>23379293.147276688</v>
      </c>
      <c r="U845">
        <v>28605215.154784914</v>
      </c>
      <c r="V845">
        <v>26063146.616726197</v>
      </c>
      <c r="W845">
        <v>35339236.642778054</v>
      </c>
      <c r="X845">
        <v>15339236.642778058</v>
      </c>
    </row>
    <row r="846" spans="2:24" x14ac:dyDescent="0.4">
      <c r="B846" s="13">
        <v>843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14005297.069109134</v>
      </c>
      <c r="O846">
        <v>12978988.88496333</v>
      </c>
      <c r="P846">
        <v>12311213.713906452</v>
      </c>
      <c r="Q846">
        <v>12292369.813639464</v>
      </c>
      <c r="R846">
        <v>12601655.633183388</v>
      </c>
      <c r="S846">
        <v>17917424.475163631</v>
      </c>
      <c r="T846">
        <v>18780832.894762542</v>
      </c>
      <c r="U846">
        <v>25067057.88148044</v>
      </c>
      <c r="V846">
        <v>29922616.762775078</v>
      </c>
      <c r="W846">
        <v>37492069.787116319</v>
      </c>
      <c r="X846">
        <v>17492069.787116323</v>
      </c>
    </row>
    <row r="847" spans="2:24" x14ac:dyDescent="0.4">
      <c r="B847" s="13">
        <v>844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23376645.273268059</v>
      </c>
      <c r="O847">
        <v>24802552.917953406</v>
      </c>
      <c r="P847">
        <v>33460496.234021008</v>
      </c>
      <c r="Q847">
        <v>37098879.06739217</v>
      </c>
      <c r="R847">
        <v>34900958.480567396</v>
      </c>
      <c r="S847">
        <v>37042149.235720314</v>
      </c>
      <c r="T847">
        <v>43182988.380819395</v>
      </c>
      <c r="U847">
        <v>47406459.752339102</v>
      </c>
      <c r="V847">
        <v>45941762.761992656</v>
      </c>
      <c r="W847">
        <v>53637599.049847759</v>
      </c>
      <c r="X847">
        <v>33637599.049847759</v>
      </c>
    </row>
    <row r="848" spans="2:24" x14ac:dyDescent="0.4">
      <c r="B848" s="13">
        <v>845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19459821.133369114</v>
      </c>
      <c r="O848">
        <v>15429194.614372537</v>
      </c>
      <c r="P848">
        <v>-24463085.906308502</v>
      </c>
      <c r="Q848">
        <v>-21592984.941997118</v>
      </c>
      <c r="R848">
        <v>-1995075.5436603087</v>
      </c>
      <c r="S848">
        <v>-8949574.4730558787</v>
      </c>
      <c r="T848">
        <v>-12106183.421799557</v>
      </c>
      <c r="U848">
        <v>-14122319.587844316</v>
      </c>
      <c r="V848">
        <v>-14027581.6126731</v>
      </c>
      <c r="W848">
        <v>-162197328.43838626</v>
      </c>
      <c r="X848">
        <v>-182197328.43838626</v>
      </c>
    </row>
    <row r="849" spans="2:24" x14ac:dyDescent="0.4">
      <c r="B849" s="13">
        <v>846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19798253.960968059</v>
      </c>
      <c r="O849">
        <v>8439483.0347926095</v>
      </c>
      <c r="P849">
        <v>15196102.36343235</v>
      </c>
      <c r="Q849">
        <v>18250119.369590744</v>
      </c>
      <c r="R849">
        <v>19854432.612417646</v>
      </c>
      <c r="S849">
        <v>21724874.230212469</v>
      </c>
      <c r="T849">
        <v>24865456.565265749</v>
      </c>
      <c r="U849">
        <v>20053545.677670687</v>
      </c>
      <c r="V849">
        <v>21562554.315004561</v>
      </c>
      <c r="W849">
        <v>29490684.960808259</v>
      </c>
      <c r="X849">
        <v>9490684.9608082622</v>
      </c>
    </row>
    <row r="850" spans="2:24" x14ac:dyDescent="0.4">
      <c r="B850" s="13">
        <v>847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20892727.426796176</v>
      </c>
      <c r="O850">
        <v>24747465.352385536</v>
      </c>
      <c r="P850">
        <v>28613372.05402882</v>
      </c>
      <c r="Q850">
        <v>30754512.87263592</v>
      </c>
      <c r="R850">
        <v>29814594.695198886</v>
      </c>
      <c r="S850">
        <v>28559729.240975402</v>
      </c>
      <c r="T850">
        <v>29426447.498689242</v>
      </c>
      <c r="U850">
        <v>29853455.70643229</v>
      </c>
      <c r="V850">
        <v>31165505.674960263</v>
      </c>
      <c r="W850">
        <v>34374775.477111392</v>
      </c>
      <c r="X850">
        <v>14374775.477111388</v>
      </c>
    </row>
    <row r="851" spans="2:24" x14ac:dyDescent="0.4">
      <c r="B851" s="13">
        <v>848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25904418.102067906</v>
      </c>
      <c r="O851">
        <v>25301677.287325814</v>
      </c>
      <c r="P851">
        <v>26691475.921917703</v>
      </c>
      <c r="Q851">
        <v>29321848.319616672</v>
      </c>
      <c r="R851">
        <v>28580139.489650421</v>
      </c>
      <c r="S851">
        <v>30484187.293109965</v>
      </c>
      <c r="T851">
        <v>35127503.623189799</v>
      </c>
      <c r="U851">
        <v>36104747.214142963</v>
      </c>
      <c r="V851">
        <v>35862647.153139561</v>
      </c>
      <c r="W851">
        <v>40457207.940596171</v>
      </c>
      <c r="X851">
        <v>20457207.940596167</v>
      </c>
    </row>
    <row r="852" spans="2:24" x14ac:dyDescent="0.4">
      <c r="B852" s="13">
        <v>849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19673944.545824777</v>
      </c>
      <c r="O852">
        <v>20960465.9801098</v>
      </c>
      <c r="P852">
        <v>6567916.8721992392</v>
      </c>
      <c r="Q852">
        <v>6125764.7238514731</v>
      </c>
      <c r="R852">
        <v>16735527.702103453</v>
      </c>
      <c r="S852">
        <v>12769537.623504512</v>
      </c>
      <c r="T852">
        <v>5114756.0827575037</v>
      </c>
      <c r="U852">
        <v>8396160.2786684148</v>
      </c>
      <c r="V852">
        <v>318023.81285654567</v>
      </c>
      <c r="W852">
        <v>1532577.8234135548</v>
      </c>
      <c r="X852">
        <v>-18467422.176586449</v>
      </c>
    </row>
    <row r="853" spans="2:24" x14ac:dyDescent="0.4">
      <c r="B853" s="13">
        <v>850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24992427.365017194</v>
      </c>
      <c r="O853">
        <v>33844654.78979288</v>
      </c>
      <c r="P853">
        <v>34970414.403142199</v>
      </c>
      <c r="Q853">
        <v>41924402.623986557</v>
      </c>
      <c r="R853">
        <v>-1149953.8410906503</v>
      </c>
      <c r="S853">
        <v>-387867.19721907692</v>
      </c>
      <c r="T853">
        <v>22568288.773612801</v>
      </c>
      <c r="U853">
        <v>22145350.844746113</v>
      </c>
      <c r="V853">
        <v>22776449.993848462</v>
      </c>
      <c r="W853">
        <v>22194389.413469017</v>
      </c>
      <c r="X853">
        <v>2194389.4134690147</v>
      </c>
    </row>
    <row r="854" spans="2:24" x14ac:dyDescent="0.4">
      <c r="B854" s="13">
        <v>851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17591069.140151009</v>
      </c>
      <c r="O854">
        <v>17311994.570380788</v>
      </c>
      <c r="P854">
        <v>15729631.761649892</v>
      </c>
      <c r="Q854">
        <v>8105990.6654891418</v>
      </c>
      <c r="R854">
        <v>9195370.3201769404</v>
      </c>
      <c r="S854">
        <v>10890037.541503171</v>
      </c>
      <c r="T854">
        <v>10449314.097241314</v>
      </c>
      <c r="U854">
        <v>18578015.595086515</v>
      </c>
      <c r="V854">
        <v>18417295.624582451</v>
      </c>
      <c r="W854">
        <v>20087450.656510644</v>
      </c>
      <c r="X854">
        <v>87450.656510641566</v>
      </c>
    </row>
    <row r="855" spans="2:24" x14ac:dyDescent="0.4">
      <c r="B855" s="13">
        <v>852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25313994.844937526</v>
      </c>
      <c r="O855">
        <v>22640072.816561665</v>
      </c>
      <c r="P855">
        <v>20602231.420926828</v>
      </c>
      <c r="Q855">
        <v>11057480.617427416</v>
      </c>
      <c r="R855">
        <v>14061462.672333101</v>
      </c>
      <c r="S855">
        <v>12157612.752955137</v>
      </c>
      <c r="T855">
        <v>19966475.397279888</v>
      </c>
      <c r="U855">
        <v>23006038.541685693</v>
      </c>
      <c r="V855">
        <v>25814110.307428639</v>
      </c>
      <c r="W855">
        <v>24438713.313018672</v>
      </c>
      <c r="X855">
        <v>4438713.3130186675</v>
      </c>
    </row>
    <row r="856" spans="2:24" x14ac:dyDescent="0.4">
      <c r="B856" s="13">
        <v>853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21466275.925215084</v>
      </c>
      <c r="O856">
        <v>25658198.448417082</v>
      </c>
      <c r="P856">
        <v>23675752.866900735</v>
      </c>
      <c r="Q856">
        <v>16123331.505632332</v>
      </c>
      <c r="R856">
        <v>18130916.553436786</v>
      </c>
      <c r="S856">
        <v>25495852.798464514</v>
      </c>
      <c r="T856">
        <v>26317834.205089223</v>
      </c>
      <c r="U856">
        <v>26873285.962631349</v>
      </c>
      <c r="V856">
        <v>30037529.936149526</v>
      </c>
      <c r="W856">
        <v>33075424.162635457</v>
      </c>
      <c r="X856">
        <v>13075424.162635449</v>
      </c>
    </row>
    <row r="857" spans="2:24" x14ac:dyDescent="0.4">
      <c r="B857" s="13">
        <v>854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18020380.41875213</v>
      </c>
      <c r="O857">
        <v>19332146.587201517</v>
      </c>
      <c r="P857">
        <v>22698205.38875341</v>
      </c>
      <c r="Q857">
        <v>26988502.336394209</v>
      </c>
      <c r="R857">
        <v>26509235.000525434</v>
      </c>
      <c r="S857">
        <v>-19619459.298848078</v>
      </c>
      <c r="T857">
        <v>-17820773.734115466</v>
      </c>
      <c r="U857">
        <v>5467156.7724341387</v>
      </c>
      <c r="V857">
        <v>8531534.2973692622</v>
      </c>
      <c r="W857">
        <v>10823340.035126213</v>
      </c>
      <c r="X857">
        <v>-9176659.9648737963</v>
      </c>
    </row>
    <row r="858" spans="2:24" x14ac:dyDescent="0.4">
      <c r="B858" s="13">
        <v>855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19488591.287035793</v>
      </c>
      <c r="O858">
        <v>19964125.172692839</v>
      </c>
      <c r="P858">
        <v>19827611.535935298</v>
      </c>
      <c r="Q858">
        <v>29048990.977740504</v>
      </c>
      <c r="R858">
        <v>31479700.029630952</v>
      </c>
      <c r="S858">
        <v>31231392.744474258</v>
      </c>
      <c r="T858">
        <v>32991812.228757579</v>
      </c>
      <c r="U858">
        <v>24066674.734603453</v>
      </c>
      <c r="V858">
        <v>30753230.259829968</v>
      </c>
      <c r="W858">
        <v>37493116.96175161</v>
      </c>
      <c r="X858">
        <v>17493116.96175161</v>
      </c>
    </row>
    <row r="859" spans="2:24" x14ac:dyDescent="0.4">
      <c r="B859" s="13">
        <v>856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24905591.201610398</v>
      </c>
      <c r="O859">
        <v>-11361848.754435956</v>
      </c>
      <c r="P859">
        <v>-8840940.4430057574</v>
      </c>
      <c r="Q859">
        <v>17656118.235039018</v>
      </c>
      <c r="R859">
        <v>23435786.858431466</v>
      </c>
      <c r="S859">
        <v>27211013.060682595</v>
      </c>
      <c r="T859">
        <v>31392256.749775358</v>
      </c>
      <c r="U859">
        <v>35419677.504989803</v>
      </c>
      <c r="V859">
        <v>37956841.439326569</v>
      </c>
      <c r="W859">
        <v>44220468.994220704</v>
      </c>
      <c r="X859">
        <v>24220468.994220704</v>
      </c>
    </row>
    <row r="860" spans="2:24" x14ac:dyDescent="0.4">
      <c r="B860" s="13">
        <v>857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20051319.564640909</v>
      </c>
      <c r="O860">
        <v>23358891.489537392</v>
      </c>
      <c r="P860">
        <v>26971484.227985349</v>
      </c>
      <c r="Q860">
        <v>-368275880.94438076</v>
      </c>
      <c r="R860">
        <v>-359637145.12706053</v>
      </c>
      <c r="S860">
        <v>-164134943.06768772</v>
      </c>
      <c r="T860">
        <v>-161850985.70878229</v>
      </c>
      <c r="U860">
        <v>-160510704.20747033</v>
      </c>
      <c r="V860">
        <v>-155246130.69284633</v>
      </c>
      <c r="W860">
        <v>-150964633.14772964</v>
      </c>
      <c r="X860">
        <v>-170964633.14772964</v>
      </c>
    </row>
    <row r="861" spans="2:24" x14ac:dyDescent="0.4">
      <c r="B861" s="13">
        <v>858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25337076.206180245</v>
      </c>
      <c r="O861">
        <v>27096127.453701951</v>
      </c>
      <c r="P861">
        <v>18642947.850500397</v>
      </c>
      <c r="Q861">
        <v>21900268.98484778</v>
      </c>
      <c r="R861">
        <v>29410122.566819891</v>
      </c>
      <c r="S861">
        <v>34066503.760388464</v>
      </c>
      <c r="T861">
        <v>37294550.687427752</v>
      </c>
      <c r="U861">
        <v>39302692.701369464</v>
      </c>
      <c r="V861">
        <v>37473010.793805607</v>
      </c>
      <c r="W861">
        <v>33814352.453485236</v>
      </c>
      <c r="X861">
        <v>13814352.453485221</v>
      </c>
    </row>
    <row r="862" spans="2:24" x14ac:dyDescent="0.4">
      <c r="B862" s="13">
        <v>859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20162541.079318203</v>
      </c>
      <c r="O862">
        <v>23441011.431174032</v>
      </c>
      <c r="P862">
        <v>24758603.711389553</v>
      </c>
      <c r="Q862">
        <v>25140094.630859021</v>
      </c>
      <c r="R862">
        <v>25201042.660756454</v>
      </c>
      <c r="S862">
        <v>29815036.063599631</v>
      </c>
      <c r="T862">
        <v>27899157.375073753</v>
      </c>
      <c r="U862">
        <v>34150236.524983272</v>
      </c>
      <c r="V862">
        <v>32440584.285287172</v>
      </c>
      <c r="W862">
        <v>30803994.886042912</v>
      </c>
      <c r="X862">
        <v>10803994.886042908</v>
      </c>
    </row>
    <row r="863" spans="2:24" x14ac:dyDescent="0.4">
      <c r="B863" s="13">
        <v>860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22525053.261072561</v>
      </c>
      <c r="O863">
        <v>21139868.680416491</v>
      </c>
      <c r="P863">
        <v>22840223.772577018</v>
      </c>
      <c r="Q863">
        <v>22635235.740139909</v>
      </c>
      <c r="R863">
        <v>22037564.810668115</v>
      </c>
      <c r="S863">
        <v>-29581502.342890583</v>
      </c>
      <c r="T863">
        <v>-37759697.208688654</v>
      </c>
      <c r="U863">
        <v>-7713229.5367839327</v>
      </c>
      <c r="V863">
        <v>-10831538.558605254</v>
      </c>
      <c r="W863">
        <v>-11444502.071904968</v>
      </c>
      <c r="X863">
        <v>-31444502.071904968</v>
      </c>
    </row>
    <row r="864" spans="2:24" x14ac:dyDescent="0.4">
      <c r="B864" s="13">
        <v>861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19456641.477093726</v>
      </c>
      <c r="O864">
        <v>20646528.245924309</v>
      </c>
      <c r="P864">
        <v>25980619.131922692</v>
      </c>
      <c r="Q864">
        <v>26362357.648560055</v>
      </c>
      <c r="R864">
        <v>-43128076.466878742</v>
      </c>
      <c r="S864">
        <v>-42829329.473385133</v>
      </c>
      <c r="T864">
        <v>-823209.85931456275</v>
      </c>
      <c r="U864">
        <v>-3403158.7965090126</v>
      </c>
      <c r="V864">
        <v>3701627.2401150139</v>
      </c>
      <c r="W864">
        <v>1068139.9666392971</v>
      </c>
      <c r="X864">
        <v>-18931860.033360705</v>
      </c>
    </row>
    <row r="865" spans="2:24" x14ac:dyDescent="0.4">
      <c r="B865" s="13">
        <v>862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19840367.135156054</v>
      </c>
      <c r="O865">
        <v>17751273.267464492</v>
      </c>
      <c r="P865">
        <v>21277037.925740622</v>
      </c>
      <c r="Q865">
        <v>23732742.518109288</v>
      </c>
      <c r="R865">
        <v>25967018.839678936</v>
      </c>
      <c r="S865">
        <v>25968469.972664304</v>
      </c>
      <c r="T865">
        <v>26947907.564281695</v>
      </c>
      <c r="U865">
        <v>21800131.572874829</v>
      </c>
      <c r="V865">
        <v>15451128.822482042</v>
      </c>
      <c r="W865">
        <v>16909999.807192668</v>
      </c>
      <c r="X865">
        <v>-3090000.1928073303</v>
      </c>
    </row>
    <row r="866" spans="2:24" x14ac:dyDescent="0.4">
      <c r="B866" s="13">
        <v>863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17215335.501485415</v>
      </c>
      <c r="O866">
        <v>-65694509.33537221</v>
      </c>
      <c r="P866">
        <v>-63497405.527621143</v>
      </c>
      <c r="Q866">
        <v>-24537946.212872356</v>
      </c>
      <c r="R866">
        <v>-20701562.021178938</v>
      </c>
      <c r="S866">
        <v>-35373464.245522782</v>
      </c>
      <c r="T866">
        <v>-33376413.986778557</v>
      </c>
      <c r="U866">
        <v>-32357085.800848264</v>
      </c>
      <c r="V866">
        <v>-33837273.150763832</v>
      </c>
      <c r="W866">
        <v>-31387675.586414494</v>
      </c>
      <c r="X866">
        <v>-51387675.586414486</v>
      </c>
    </row>
    <row r="867" spans="2:24" x14ac:dyDescent="0.4">
      <c r="B867" s="13">
        <v>864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23337301.9869707</v>
      </c>
      <c r="O867">
        <v>10694166.142940432</v>
      </c>
      <c r="P867">
        <v>-101312.88047397579</v>
      </c>
      <c r="Q867">
        <v>5955994.5853298586</v>
      </c>
      <c r="R867">
        <v>-14302563.273259614</v>
      </c>
      <c r="S867">
        <v>-12251046.560329679</v>
      </c>
      <c r="T867">
        <v>1364198.6811853945</v>
      </c>
      <c r="U867">
        <v>2916405.2796761086</v>
      </c>
      <c r="V867">
        <v>2625450.1227343688</v>
      </c>
      <c r="W867">
        <v>6580286.548702525</v>
      </c>
      <c r="X867">
        <v>-13419713.451297468</v>
      </c>
    </row>
    <row r="868" spans="2:24" x14ac:dyDescent="0.4">
      <c r="B868" s="13">
        <v>865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26390549.094734572</v>
      </c>
      <c r="O868">
        <v>27650862.398089066</v>
      </c>
      <c r="P868">
        <v>28574102.410992105</v>
      </c>
      <c r="Q868">
        <v>28200648.059187666</v>
      </c>
      <c r="R868">
        <v>31013930.261271983</v>
      </c>
      <c r="S868">
        <v>31670384.400364965</v>
      </c>
      <c r="T868">
        <v>36381834.561385185</v>
      </c>
      <c r="U868">
        <v>44094845.740287304</v>
      </c>
      <c r="V868">
        <v>44288303.910085984</v>
      </c>
      <c r="W868">
        <v>48191405.685571432</v>
      </c>
      <c r="X868">
        <v>28191405.685571436</v>
      </c>
    </row>
    <row r="869" spans="2:24" x14ac:dyDescent="0.4">
      <c r="B869" s="13">
        <v>866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17644855.391719915</v>
      </c>
      <c r="O869">
        <v>-4219180.5827464387</v>
      </c>
      <c r="P869">
        <v>-570265.93979706289</v>
      </c>
      <c r="Q869">
        <v>8301202.7763422644</v>
      </c>
      <c r="R869">
        <v>-32710687.436477151</v>
      </c>
      <c r="S869">
        <v>-31734505.691042688</v>
      </c>
      <c r="T869">
        <v>-4223088.6844065404</v>
      </c>
      <c r="U869">
        <v>-4175026.3740511085</v>
      </c>
      <c r="V869">
        <v>-112671.89798832266</v>
      </c>
      <c r="W869">
        <v>-563170.2718698642</v>
      </c>
      <c r="X869">
        <v>-20563170.271869868</v>
      </c>
    </row>
    <row r="870" spans="2:24" x14ac:dyDescent="0.4">
      <c r="B870" s="13">
        <v>867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23362050.331178583</v>
      </c>
      <c r="O870">
        <v>29490736.908087619</v>
      </c>
      <c r="P870">
        <v>4765962.4202020783</v>
      </c>
      <c r="Q870">
        <v>4476230.2048486099</v>
      </c>
      <c r="R870">
        <v>20380029.959432606</v>
      </c>
      <c r="S870">
        <v>18271189.783504032</v>
      </c>
      <c r="T870">
        <v>25887900.360696562</v>
      </c>
      <c r="U870">
        <v>29900157.043915141</v>
      </c>
      <c r="V870">
        <v>29296874.129001133</v>
      </c>
      <c r="W870">
        <v>30407578.859395776</v>
      </c>
      <c r="X870">
        <v>10407578.85939577</v>
      </c>
    </row>
    <row r="871" spans="2:24" x14ac:dyDescent="0.4">
      <c r="B871" s="13">
        <v>868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20123203.902793162</v>
      </c>
      <c r="O871">
        <v>18127717.2467256</v>
      </c>
      <c r="P871">
        <v>24743078.449097022</v>
      </c>
      <c r="Q871">
        <v>29349233.180086039</v>
      </c>
      <c r="R871">
        <v>38897102.476023659</v>
      </c>
      <c r="S871">
        <v>39225183.186046399</v>
      </c>
      <c r="T871">
        <v>42089608.553501524</v>
      </c>
      <c r="U871">
        <v>42164003.394753605</v>
      </c>
      <c r="V871">
        <v>41032250.52913636</v>
      </c>
      <c r="W871">
        <v>43398468.24853012</v>
      </c>
      <c r="X871">
        <v>23398468.248530116</v>
      </c>
    </row>
    <row r="872" spans="2:24" x14ac:dyDescent="0.4">
      <c r="B872" s="13">
        <v>869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28096254.158883017</v>
      </c>
      <c r="O872">
        <v>33122642.527763136</v>
      </c>
      <c r="P872">
        <v>39900336.161210522</v>
      </c>
      <c r="Q872">
        <v>38657607.84698505</v>
      </c>
      <c r="R872">
        <v>39200656.982425511</v>
      </c>
      <c r="S872">
        <v>40388364.350454882</v>
      </c>
      <c r="T872">
        <v>47497170.494995117</v>
      </c>
      <c r="U872">
        <v>48573648.528053857</v>
      </c>
      <c r="V872">
        <v>33737875.575280182</v>
      </c>
      <c r="W872">
        <v>32489931.535280403</v>
      </c>
      <c r="X872">
        <v>12489931.535280403</v>
      </c>
    </row>
    <row r="873" spans="2:24" x14ac:dyDescent="0.4">
      <c r="B873" s="13">
        <v>870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28127789.161003545</v>
      </c>
      <c r="O873">
        <v>26211635.951428674</v>
      </c>
      <c r="P873">
        <v>32581687.217912637</v>
      </c>
      <c r="Q873">
        <v>32181346.141075194</v>
      </c>
      <c r="R873">
        <v>38101751.806611709</v>
      </c>
      <c r="S873">
        <v>40093559.644637182</v>
      </c>
      <c r="T873">
        <v>41309761.851701967</v>
      </c>
      <c r="U873">
        <v>44471116.508985318</v>
      </c>
      <c r="V873">
        <v>52490608.221279591</v>
      </c>
      <c r="W873">
        <v>52296921.75166174</v>
      </c>
      <c r="X873">
        <v>32296921.751661744</v>
      </c>
    </row>
    <row r="874" spans="2:24" x14ac:dyDescent="0.4">
      <c r="B874" s="13">
        <v>871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22064861.119173985</v>
      </c>
      <c r="O874">
        <v>25163149.982461501</v>
      </c>
      <c r="P874">
        <v>23408512.390456233</v>
      </c>
      <c r="Q874">
        <v>22984498.735701591</v>
      </c>
      <c r="R874">
        <v>13177845.628159652</v>
      </c>
      <c r="S874">
        <v>12715898.864003837</v>
      </c>
      <c r="T874">
        <v>18605536.518764779</v>
      </c>
      <c r="U874">
        <v>-9034973.664090205</v>
      </c>
      <c r="V874">
        <v>-4992146.47812967</v>
      </c>
      <c r="W874">
        <v>18721845.80206348</v>
      </c>
      <c r="X874">
        <v>-1278154.1979365218</v>
      </c>
    </row>
    <row r="875" spans="2:24" x14ac:dyDescent="0.4">
      <c r="B875" s="13">
        <v>872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21835944.09971983</v>
      </c>
      <c r="O875">
        <v>24448178.310677335</v>
      </c>
      <c r="P875">
        <v>23183548.645107422</v>
      </c>
      <c r="Q875">
        <v>23289796.709747996</v>
      </c>
      <c r="R875">
        <v>25053865.784950331</v>
      </c>
      <c r="S875">
        <v>24218958.509198725</v>
      </c>
      <c r="T875">
        <v>30395851.347253732</v>
      </c>
      <c r="U875">
        <v>27741687.57486771</v>
      </c>
      <c r="V875">
        <v>15493050.626895806</v>
      </c>
      <c r="W875">
        <v>-5281467.4584528469</v>
      </c>
      <c r="X875">
        <v>-25281467.458452843</v>
      </c>
    </row>
    <row r="876" spans="2:24" x14ac:dyDescent="0.4">
      <c r="B876" s="13">
        <v>873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12124358.539397869</v>
      </c>
      <c r="O876">
        <v>11605052.264307076</v>
      </c>
      <c r="P876">
        <v>12676572.995771497</v>
      </c>
      <c r="Q876">
        <v>19674944.519420274</v>
      </c>
      <c r="R876">
        <v>23214513.708787587</v>
      </c>
      <c r="S876">
        <v>21500534.922577221</v>
      </c>
      <c r="T876">
        <v>25996511.320912488</v>
      </c>
      <c r="U876">
        <v>24624409.193028059</v>
      </c>
      <c r="V876">
        <v>25901578.228616111</v>
      </c>
      <c r="W876">
        <v>-11737835.046488784</v>
      </c>
      <c r="X876">
        <v>-31737835.046488792</v>
      </c>
    </row>
    <row r="877" spans="2:24" x14ac:dyDescent="0.4">
      <c r="B877" s="13">
        <v>874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7730813.0975351539</v>
      </c>
      <c r="O877">
        <v>9313208.4613768794</v>
      </c>
      <c r="P877">
        <v>15888767.298065133</v>
      </c>
      <c r="Q877">
        <v>20360635.336208258</v>
      </c>
      <c r="R877">
        <v>23611630.399994656</v>
      </c>
      <c r="S877">
        <v>25891582.792969096</v>
      </c>
      <c r="T877">
        <v>28346594.485791318</v>
      </c>
      <c r="U877">
        <v>29719162.987553332</v>
      </c>
      <c r="V877">
        <v>29457454.842929829</v>
      </c>
      <c r="W877">
        <v>14812783.488922093</v>
      </c>
      <c r="X877">
        <v>-5187216.5110779088</v>
      </c>
    </row>
    <row r="878" spans="2:24" x14ac:dyDescent="0.4">
      <c r="B878" s="13">
        <v>875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-75053689.739292547</v>
      </c>
      <c r="O878">
        <v>-74515681.545197338</v>
      </c>
      <c r="P878">
        <v>-24017571.424664989</v>
      </c>
      <c r="Q878">
        <v>-18480770.223732073</v>
      </c>
      <c r="R878">
        <v>-21769457.684774425</v>
      </c>
      <c r="S878">
        <v>-17274213.599902205</v>
      </c>
      <c r="T878">
        <v>-15247567.977261215</v>
      </c>
      <c r="U878">
        <v>-12616114.467299383</v>
      </c>
      <c r="V878">
        <v>-10872092.683460681</v>
      </c>
      <c r="W878">
        <v>-13151402.076699421</v>
      </c>
      <c r="X878">
        <v>-33151402.076699421</v>
      </c>
    </row>
    <row r="879" spans="2:24" x14ac:dyDescent="0.4">
      <c r="B879" s="13">
        <v>876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19289849.358640838</v>
      </c>
      <c r="O879">
        <v>16473997.687866537</v>
      </c>
      <c r="P879">
        <v>14037176.820735551</v>
      </c>
      <c r="Q879">
        <v>8620603.0889784787</v>
      </c>
      <c r="R879">
        <v>7957146.018540917</v>
      </c>
      <c r="S879">
        <v>8810872.0243407078</v>
      </c>
      <c r="T879">
        <v>8640742.3451944608</v>
      </c>
      <c r="U879">
        <v>16282688.710352659</v>
      </c>
      <c r="V879">
        <v>24530852.659298711</v>
      </c>
      <c r="W879">
        <v>20562463.680272669</v>
      </c>
      <c r="X879">
        <v>562463.68027267233</v>
      </c>
    </row>
    <row r="880" spans="2:24" x14ac:dyDescent="0.4">
      <c r="B880" s="13">
        <v>877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25387805.031127442</v>
      </c>
      <c r="O880">
        <v>30933881.117952771</v>
      </c>
      <c r="P880">
        <v>36130302.612093702</v>
      </c>
      <c r="Q880">
        <v>10780296.787562437</v>
      </c>
      <c r="R880">
        <v>17658822.238809735</v>
      </c>
      <c r="S880">
        <v>27796434.144646022</v>
      </c>
      <c r="T880">
        <v>30305666.931933243</v>
      </c>
      <c r="U880">
        <v>29965927.944025788</v>
      </c>
      <c r="V880">
        <v>31874520.876764834</v>
      </c>
      <c r="W880">
        <v>32386489.601803392</v>
      </c>
      <c r="X880">
        <v>12386489.60180339</v>
      </c>
    </row>
    <row r="881" spans="2:24" x14ac:dyDescent="0.4">
      <c r="B881" s="13">
        <v>878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-94736.02323730546</v>
      </c>
      <c r="O881">
        <v>-1269331.9414078936</v>
      </c>
      <c r="P881">
        <v>17705710.371878538</v>
      </c>
      <c r="Q881">
        <v>18880829.683510415</v>
      </c>
      <c r="R881">
        <v>24322921.036292478</v>
      </c>
      <c r="S881">
        <v>26783719.673418555</v>
      </c>
      <c r="T881">
        <v>31505365.248645458</v>
      </c>
      <c r="U881">
        <v>32788459.220314853</v>
      </c>
      <c r="V881">
        <v>36234078.818488963</v>
      </c>
      <c r="W881">
        <v>34152329.985094689</v>
      </c>
      <c r="X881">
        <v>14152329.985094687</v>
      </c>
    </row>
    <row r="882" spans="2:24" x14ac:dyDescent="0.4">
      <c r="B882" s="13">
        <v>879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22351826.494593203</v>
      </c>
      <c r="O882">
        <v>21697610.947454955</v>
      </c>
      <c r="P882">
        <v>23102197.066464871</v>
      </c>
      <c r="Q882">
        <v>25635444.12450486</v>
      </c>
      <c r="R882">
        <v>8745406.3916162886</v>
      </c>
      <c r="S882">
        <v>10367081.044584669</v>
      </c>
      <c r="T882">
        <v>20848268.984631039</v>
      </c>
      <c r="U882">
        <v>21048541.06690748</v>
      </c>
      <c r="V882">
        <v>26586784.539459866</v>
      </c>
      <c r="W882">
        <v>28413984.735321648</v>
      </c>
      <c r="X882">
        <v>8413984.7353216484</v>
      </c>
    </row>
    <row r="883" spans="2:24" x14ac:dyDescent="0.4">
      <c r="B883" s="13">
        <v>880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19183653.167304706</v>
      </c>
      <c r="O883">
        <v>22403219.362395458</v>
      </c>
      <c r="P883">
        <v>27401675.03290163</v>
      </c>
      <c r="Q883">
        <v>26952658.161176499</v>
      </c>
      <c r="R883">
        <v>26068100.71109239</v>
      </c>
      <c r="S883">
        <v>26614361.798136681</v>
      </c>
      <c r="T883">
        <v>29575222.255321078</v>
      </c>
      <c r="U883">
        <v>32062746.686177813</v>
      </c>
      <c r="V883">
        <v>30793286.497803632</v>
      </c>
      <c r="W883">
        <v>30276345.262167223</v>
      </c>
      <c r="X883">
        <v>10276345.262167221</v>
      </c>
    </row>
    <row r="884" spans="2:24" x14ac:dyDescent="0.4">
      <c r="B884" s="13">
        <v>881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17390317.105580706</v>
      </c>
      <c r="O884">
        <v>18231370.951611303</v>
      </c>
      <c r="P884">
        <v>20680648.439919963</v>
      </c>
      <c r="Q884">
        <v>22751980.151328169</v>
      </c>
      <c r="R884">
        <v>26418878.787340753</v>
      </c>
      <c r="S884">
        <v>22877377.699448679</v>
      </c>
      <c r="T884">
        <v>22369858.415455863</v>
      </c>
      <c r="U884">
        <v>21082672.8029413</v>
      </c>
      <c r="V884">
        <v>20291980.083335377</v>
      </c>
      <c r="W884">
        <v>20816064.56919793</v>
      </c>
      <c r="X884">
        <v>816064.56919793657</v>
      </c>
    </row>
    <row r="885" spans="2:24" x14ac:dyDescent="0.4">
      <c r="B885" s="13">
        <v>882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23948506.565391771</v>
      </c>
      <c r="O885">
        <v>10270528.915241454</v>
      </c>
      <c r="P885">
        <v>14417740.351087254</v>
      </c>
      <c r="Q885">
        <v>10469644.026910597</v>
      </c>
      <c r="R885">
        <v>9724134.6454748902</v>
      </c>
      <c r="S885">
        <v>12352928.408343885</v>
      </c>
      <c r="T885">
        <v>10923566.637233675</v>
      </c>
      <c r="U885">
        <v>-9750355.2785852272</v>
      </c>
      <c r="V885">
        <v>-7704675.7082323041</v>
      </c>
      <c r="W885">
        <v>802202.35550207179</v>
      </c>
      <c r="X885">
        <v>-19197797.644497935</v>
      </c>
    </row>
    <row r="886" spans="2:24" x14ac:dyDescent="0.4">
      <c r="B886" s="13">
        <v>883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23876776.548168011</v>
      </c>
      <c r="O886">
        <v>23881636.617518172</v>
      </c>
      <c r="P886">
        <v>21251262.288751476</v>
      </c>
      <c r="Q886">
        <v>24546988.642513946</v>
      </c>
      <c r="R886">
        <v>24473286.758390073</v>
      </c>
      <c r="S886">
        <v>26910627.63915338</v>
      </c>
      <c r="T886">
        <v>28883344.384905264</v>
      </c>
      <c r="U886">
        <v>36835173.274006464</v>
      </c>
      <c r="V886">
        <v>37482499.591417469</v>
      </c>
      <c r="W886">
        <v>44481513.134291202</v>
      </c>
      <c r="X886">
        <v>24481513.134291198</v>
      </c>
    </row>
    <row r="887" spans="2:24" x14ac:dyDescent="0.4">
      <c r="B887" s="13">
        <v>884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15414745.371592466</v>
      </c>
      <c r="O887">
        <v>16642634.233661463</v>
      </c>
      <c r="P887">
        <v>7430332.7394143362</v>
      </c>
      <c r="Q887">
        <v>-5574118.1668919921</v>
      </c>
      <c r="R887">
        <v>-23480997.312355824</v>
      </c>
      <c r="S887">
        <v>-9951963.2319652326</v>
      </c>
      <c r="T887">
        <v>7161666.3765110411</v>
      </c>
      <c r="U887">
        <v>8661991.1541540101</v>
      </c>
      <c r="V887">
        <v>7072087.5172612621</v>
      </c>
      <c r="W887">
        <v>11924949.857326355</v>
      </c>
      <c r="X887">
        <v>-8075050.1426736331</v>
      </c>
    </row>
    <row r="888" spans="2:24" x14ac:dyDescent="0.4">
      <c r="B888" s="13">
        <v>885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17009033.787221938</v>
      </c>
      <c r="O888">
        <v>19597980.229546681</v>
      </c>
      <c r="P888">
        <v>26015911.028878894</v>
      </c>
      <c r="Q888">
        <v>27089459.564157624</v>
      </c>
      <c r="R888">
        <v>27411379.901820917</v>
      </c>
      <c r="S888">
        <v>14975498.071592597</v>
      </c>
      <c r="T888">
        <v>17021153.490800764</v>
      </c>
      <c r="U888">
        <v>17953514.163497206</v>
      </c>
      <c r="V888">
        <v>15089524.922884498</v>
      </c>
      <c r="W888">
        <v>22177437.593851164</v>
      </c>
      <c r="X888">
        <v>2177437.5938511631</v>
      </c>
    </row>
    <row r="889" spans="2:24" x14ac:dyDescent="0.4">
      <c r="B889" s="13">
        <v>886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22807681.768147908</v>
      </c>
      <c r="O889">
        <v>24649870.548691183</v>
      </c>
      <c r="P889">
        <v>29825689.211006708</v>
      </c>
      <c r="Q889">
        <v>21466492.231885061</v>
      </c>
      <c r="R889">
        <v>11991234.234083293</v>
      </c>
      <c r="S889">
        <v>16303624.146802623</v>
      </c>
      <c r="T889">
        <v>20173815.354545474</v>
      </c>
      <c r="U889">
        <v>25187953.972008094</v>
      </c>
      <c r="V889">
        <v>28398578.170645665</v>
      </c>
      <c r="W889">
        <v>33434350.782327522</v>
      </c>
      <c r="X889">
        <v>13434350.782327522</v>
      </c>
    </row>
    <row r="890" spans="2:24" x14ac:dyDescent="0.4">
      <c r="B890" s="13">
        <v>887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20164305.843280677</v>
      </c>
      <c r="O890">
        <v>-19895322.195719842</v>
      </c>
      <c r="P890">
        <v>-11043637.756592045</v>
      </c>
      <c r="Q890">
        <v>7568595.5185542954</v>
      </c>
      <c r="R890">
        <v>-1245861.3369472539</v>
      </c>
      <c r="S890">
        <v>-3296222.565659652</v>
      </c>
      <c r="T890">
        <v>-2279808.8492477285</v>
      </c>
      <c r="U890">
        <v>-9414696.3456662241</v>
      </c>
      <c r="V890">
        <v>-5025383.9734695144</v>
      </c>
      <c r="W890">
        <v>185870.12871938851</v>
      </c>
      <c r="X890">
        <v>-19814129.871280607</v>
      </c>
    </row>
    <row r="891" spans="2:24" x14ac:dyDescent="0.4">
      <c r="B891" s="13">
        <v>888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20230384.906405408</v>
      </c>
      <c r="O891">
        <v>19633066.849764392</v>
      </c>
      <c r="P891">
        <v>29528227.653135814</v>
      </c>
      <c r="Q891">
        <v>29291448.060613215</v>
      </c>
      <c r="R891">
        <v>27502515.610121571</v>
      </c>
      <c r="S891">
        <v>29813759.465115149</v>
      </c>
      <c r="T891">
        <v>29168771.395254284</v>
      </c>
      <c r="U891">
        <v>28762971.588019457</v>
      </c>
      <c r="V891">
        <v>34688067.102686435</v>
      </c>
      <c r="W891">
        <v>40171148.984760821</v>
      </c>
      <c r="X891">
        <v>20171148.984760813</v>
      </c>
    </row>
    <row r="892" spans="2:24" x14ac:dyDescent="0.4">
      <c r="B892" s="13">
        <v>889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19595800.326850228</v>
      </c>
      <c r="O892">
        <v>23594115.105317891</v>
      </c>
      <c r="P892">
        <v>24420984.151794817</v>
      </c>
      <c r="Q892">
        <v>22045724.816795573</v>
      </c>
      <c r="R892">
        <v>19802968.425030962</v>
      </c>
      <c r="S892">
        <v>26186129.60924793</v>
      </c>
      <c r="T892">
        <v>27334762.52344422</v>
      </c>
      <c r="U892">
        <v>31237704.310826279</v>
      </c>
      <c r="V892">
        <v>30428014.274340007</v>
      </c>
      <c r="W892">
        <v>29683026.938038372</v>
      </c>
      <c r="X892">
        <v>9683026.9380383808</v>
      </c>
    </row>
    <row r="893" spans="2:24" x14ac:dyDescent="0.4">
      <c r="B893" s="13">
        <v>890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25179539.53943982</v>
      </c>
      <c r="O893">
        <v>31686086.363685563</v>
      </c>
      <c r="P893">
        <v>35962309.996322632</v>
      </c>
      <c r="Q893">
        <v>34427221.338952236</v>
      </c>
      <c r="R893">
        <v>42568188.377480857</v>
      </c>
      <c r="S893">
        <v>49933908.480730921</v>
      </c>
      <c r="T893">
        <v>54204663.062262103</v>
      </c>
      <c r="U893">
        <v>52950231.181764722</v>
      </c>
      <c r="V893">
        <v>52428341.170996055</v>
      </c>
      <c r="W893">
        <v>51759953.474068649</v>
      </c>
      <c r="X893">
        <v>31759953.474068649</v>
      </c>
    </row>
    <row r="894" spans="2:24" x14ac:dyDescent="0.4">
      <c r="B894" s="13">
        <v>891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20797241.761644617</v>
      </c>
      <c r="O894">
        <v>21311158.779296536</v>
      </c>
      <c r="P894">
        <v>22191408.04851494</v>
      </c>
      <c r="Q894">
        <v>18774292.138372611</v>
      </c>
      <c r="R894">
        <v>16642546.039768444</v>
      </c>
      <c r="S894">
        <v>17297762.589931458</v>
      </c>
      <c r="T894">
        <v>17364214.384430122</v>
      </c>
      <c r="U894">
        <v>20122410.533843935</v>
      </c>
      <c r="V894">
        <v>22568481.897426657</v>
      </c>
      <c r="W894">
        <v>24281113.536158338</v>
      </c>
      <c r="X894">
        <v>4281113.5361583391</v>
      </c>
    </row>
    <row r="895" spans="2:24" x14ac:dyDescent="0.4">
      <c r="B895" s="13">
        <v>892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20170229.713189274</v>
      </c>
      <c r="O895">
        <v>25428813.500754289</v>
      </c>
      <c r="P895">
        <v>26152398.555693664</v>
      </c>
      <c r="Q895">
        <v>-99566221.838646963</v>
      </c>
      <c r="R895">
        <v>-97259055.02337116</v>
      </c>
      <c r="S895">
        <v>-33577445.936638787</v>
      </c>
      <c r="T895">
        <v>-32130545.707746632</v>
      </c>
      <c r="U895">
        <v>-159317660.80486074</v>
      </c>
      <c r="V895">
        <v>-160912041.09409168</v>
      </c>
      <c r="W895">
        <v>-102351279.85500729</v>
      </c>
      <c r="X895">
        <v>-122351279.85500726</v>
      </c>
    </row>
    <row r="896" spans="2:24" x14ac:dyDescent="0.4">
      <c r="B896" s="13">
        <v>893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19991579.189887404</v>
      </c>
      <c r="O896">
        <v>21062842.200756099</v>
      </c>
      <c r="P896">
        <v>19135184.932844955</v>
      </c>
      <c r="Q896">
        <v>20566733.770254217</v>
      </c>
      <c r="R896">
        <v>21034094.425563987</v>
      </c>
      <c r="S896">
        <v>21741920.341252211</v>
      </c>
      <c r="T896">
        <v>23163543.110725008</v>
      </c>
      <c r="U896">
        <v>27904498.997667462</v>
      </c>
      <c r="V896">
        <v>27878075.828106362</v>
      </c>
      <c r="W896">
        <v>28932198.602984898</v>
      </c>
      <c r="X896">
        <v>8932198.6029848978</v>
      </c>
    </row>
    <row r="897" spans="2:24" x14ac:dyDescent="0.4">
      <c r="B897" s="13">
        <v>894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18967062.660256986</v>
      </c>
      <c r="O897">
        <v>20655210.682313461</v>
      </c>
      <c r="P897">
        <v>22213695.444310524</v>
      </c>
      <c r="Q897">
        <v>21644442.993832279</v>
      </c>
      <c r="R897">
        <v>26744078.450364333</v>
      </c>
      <c r="S897">
        <v>18749355.62223386</v>
      </c>
      <c r="T897">
        <v>17655973.432841334</v>
      </c>
      <c r="U897">
        <v>21904404.393363796</v>
      </c>
      <c r="V897">
        <v>28788615.652937166</v>
      </c>
      <c r="W897">
        <v>27481369.181756809</v>
      </c>
      <c r="X897">
        <v>7481369.1817568075</v>
      </c>
    </row>
    <row r="898" spans="2:24" x14ac:dyDescent="0.4">
      <c r="B898" s="13">
        <v>895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17963321.966490209</v>
      </c>
      <c r="O898">
        <v>-14110418.887718976</v>
      </c>
      <c r="P898">
        <v>-9970585.9379927833</v>
      </c>
      <c r="Q898">
        <v>8790133.3621921726</v>
      </c>
      <c r="R898">
        <v>10572914.433475653</v>
      </c>
      <c r="S898">
        <v>14378529.730565935</v>
      </c>
      <c r="T898">
        <v>16104130.231703056</v>
      </c>
      <c r="U898">
        <v>17691455.56800212</v>
      </c>
      <c r="V898">
        <v>21091051.690872092</v>
      </c>
      <c r="W898">
        <v>24335140.715127118</v>
      </c>
      <c r="X898">
        <v>4335140.7151271235</v>
      </c>
    </row>
    <row r="899" spans="2:24" x14ac:dyDescent="0.4">
      <c r="B899" s="13">
        <v>896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19096019.972492024</v>
      </c>
      <c r="O899">
        <v>22571089.707725607</v>
      </c>
      <c r="P899">
        <v>21584387.079581413</v>
      </c>
      <c r="Q899">
        <v>29346237.955758095</v>
      </c>
      <c r="R899">
        <v>34316010.755891457</v>
      </c>
      <c r="S899">
        <v>36731866.221632496</v>
      </c>
      <c r="T899">
        <v>31187249.870865446</v>
      </c>
      <c r="U899">
        <v>-54510995.235908382</v>
      </c>
      <c r="V899">
        <v>-52117099.068250984</v>
      </c>
      <c r="W899">
        <v>-647588.2347907424</v>
      </c>
      <c r="X899">
        <v>-20647588.234790742</v>
      </c>
    </row>
    <row r="900" spans="2:24" x14ac:dyDescent="0.4">
      <c r="B900" s="13">
        <v>897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23106120.389747057</v>
      </c>
      <c r="O900">
        <v>27930506.751396891</v>
      </c>
      <c r="P900">
        <v>34750064.092593089</v>
      </c>
      <c r="Q900">
        <v>39584933.319001824</v>
      </c>
      <c r="R900">
        <v>40845802.350235924</v>
      </c>
      <c r="S900">
        <v>10563348.488714568</v>
      </c>
      <c r="T900">
        <v>11063860.155357197</v>
      </c>
      <c r="U900">
        <v>31915736.400176618</v>
      </c>
      <c r="V900">
        <v>33644985.826370463</v>
      </c>
      <c r="W900">
        <v>33556451.646217272</v>
      </c>
      <c r="X900">
        <v>13556451.646217264</v>
      </c>
    </row>
    <row r="901" spans="2:24" x14ac:dyDescent="0.4">
      <c r="B901" s="13">
        <v>898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18566408.25732398</v>
      </c>
      <c r="O901">
        <v>19927747.491542652</v>
      </c>
      <c r="P901">
        <v>20257956.397722568</v>
      </c>
      <c r="Q901">
        <v>22921648.483154789</v>
      </c>
      <c r="R901">
        <v>21202948.001625501</v>
      </c>
      <c r="S901">
        <v>6642829.6626435723</v>
      </c>
      <c r="T901">
        <v>5394135.4846026022</v>
      </c>
      <c r="U901">
        <v>-14451914.527505944</v>
      </c>
      <c r="V901">
        <v>-17759536.159895781</v>
      </c>
      <c r="W901">
        <v>2818306.0356554724</v>
      </c>
      <c r="X901">
        <v>-17181693.964344516</v>
      </c>
    </row>
    <row r="902" spans="2:24" x14ac:dyDescent="0.4">
      <c r="B902" s="13">
        <v>899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22171686.626694229</v>
      </c>
      <c r="O902">
        <v>25167818.813883752</v>
      </c>
      <c r="P902">
        <v>26393742.613997627</v>
      </c>
      <c r="Q902">
        <v>28922024.868837997</v>
      </c>
      <c r="R902">
        <v>32072972.880382739</v>
      </c>
      <c r="S902">
        <v>26681306.113088243</v>
      </c>
      <c r="T902">
        <v>32485606.390736278</v>
      </c>
      <c r="U902">
        <v>34094971.048920549</v>
      </c>
      <c r="V902">
        <v>34271133.727111846</v>
      </c>
      <c r="W902">
        <v>21747072.341718435</v>
      </c>
      <c r="X902">
        <v>1747072.3417184339</v>
      </c>
    </row>
    <row r="903" spans="2:24" x14ac:dyDescent="0.4">
      <c r="B903" s="13">
        <v>900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20935219.213782184</v>
      </c>
      <c r="O903">
        <v>20128369.575466216</v>
      </c>
      <c r="P903">
        <v>-39357817.61278373</v>
      </c>
      <c r="Q903">
        <v>-38154604.537825316</v>
      </c>
      <c r="R903">
        <v>-6724941.004380337</v>
      </c>
      <c r="S903">
        <v>-6231790.1802862035</v>
      </c>
      <c r="T903">
        <v>-1947806.2787457583</v>
      </c>
      <c r="U903">
        <v>-1854051.6642499194</v>
      </c>
      <c r="V903">
        <v>3240578.7033484643</v>
      </c>
      <c r="W903">
        <v>5843654.8599421633</v>
      </c>
      <c r="X903">
        <v>-14156345.140057832</v>
      </c>
    </row>
    <row r="904" spans="2:24" x14ac:dyDescent="0.4">
      <c r="B904" s="13">
        <v>901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20185865.590895966</v>
      </c>
      <c r="O904">
        <v>20830171.818674512</v>
      </c>
      <c r="P904">
        <v>22419456.736998379</v>
      </c>
      <c r="Q904">
        <v>24435232.960517392</v>
      </c>
      <c r="R904">
        <v>24390448.965935379</v>
      </c>
      <c r="S904">
        <v>25236541.986432955</v>
      </c>
      <c r="T904">
        <v>31128748.439182546</v>
      </c>
      <c r="U904">
        <v>31498032.875441257</v>
      </c>
      <c r="V904">
        <v>35239525.906273328</v>
      </c>
      <c r="W904">
        <v>32506455.16424524</v>
      </c>
      <c r="X904">
        <v>12506455.16424524</v>
      </c>
    </row>
    <row r="905" spans="2:24" x14ac:dyDescent="0.4">
      <c r="B905" s="13">
        <v>902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19002917.521227248</v>
      </c>
      <c r="O905">
        <v>18190976.950110935</v>
      </c>
      <c r="P905">
        <v>16574488.159365321</v>
      </c>
      <c r="Q905">
        <v>18628100.148848556</v>
      </c>
      <c r="R905">
        <v>19861731.746645208</v>
      </c>
      <c r="S905">
        <v>25229742.77122483</v>
      </c>
      <c r="T905">
        <v>29308854.243145406</v>
      </c>
      <c r="U905">
        <v>29144992.455382392</v>
      </c>
      <c r="V905">
        <v>35507932.334232792</v>
      </c>
      <c r="W905">
        <v>38742331.629948676</v>
      </c>
      <c r="X905">
        <v>18742331.629948676</v>
      </c>
    </row>
    <row r="906" spans="2:24" x14ac:dyDescent="0.4">
      <c r="B906" s="13">
        <v>903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17838918.98121269</v>
      </c>
      <c r="O906">
        <v>14089266.151145944</v>
      </c>
      <c r="P906">
        <v>12576139.205154944</v>
      </c>
      <c r="Q906">
        <v>-247684172.11450651</v>
      </c>
      <c r="R906">
        <v>-250608594.52928293</v>
      </c>
      <c r="S906">
        <v>-114139822.06681417</v>
      </c>
      <c r="T906">
        <v>-119283243.95643327</v>
      </c>
      <c r="U906">
        <v>-118064036.21034144</v>
      </c>
      <c r="V906">
        <v>-112045947.80607954</v>
      </c>
      <c r="W906">
        <v>-144120607.76406935</v>
      </c>
      <c r="X906">
        <v>-164120607.76406935</v>
      </c>
    </row>
    <row r="907" spans="2:24" x14ac:dyDescent="0.4">
      <c r="B907" s="13">
        <v>904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21657120.619059738</v>
      </c>
      <c r="O907">
        <v>26415549.944257844</v>
      </c>
      <c r="P907">
        <v>24839783.092446003</v>
      </c>
      <c r="Q907">
        <v>25252210.543140717</v>
      </c>
      <c r="R907">
        <v>31224875.642676909</v>
      </c>
      <c r="S907">
        <v>34216257.20873408</v>
      </c>
      <c r="T907">
        <v>33424182.31221845</v>
      </c>
      <c r="U907">
        <v>33829854.90360368</v>
      </c>
      <c r="V907">
        <v>40697846.113835387</v>
      </c>
      <c r="W907">
        <v>44104541.791096002</v>
      </c>
      <c r="X907">
        <v>24104541.791096002</v>
      </c>
    </row>
    <row r="908" spans="2:24" x14ac:dyDescent="0.4">
      <c r="B908" s="13">
        <v>905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21473096.021760609</v>
      </c>
      <c r="O908">
        <v>21607942.392374016</v>
      </c>
      <c r="P908">
        <v>27597338.40916495</v>
      </c>
      <c r="Q908">
        <v>29762855.530715752</v>
      </c>
      <c r="R908">
        <v>31954484.378850766</v>
      </c>
      <c r="S908">
        <v>32626770.92073584</v>
      </c>
      <c r="T908">
        <v>38911818.405007668</v>
      </c>
      <c r="U908">
        <v>44457154.131430298</v>
      </c>
      <c r="V908">
        <v>53564995.010133192</v>
      </c>
      <c r="W908">
        <v>33679593.650749259</v>
      </c>
      <c r="X908">
        <v>13679593.650749261</v>
      </c>
    </row>
    <row r="909" spans="2:24" x14ac:dyDescent="0.4">
      <c r="B909" s="13">
        <v>906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10486796.967546988</v>
      </c>
      <c r="O909">
        <v>17493952.57453467</v>
      </c>
      <c r="P909">
        <v>27976573.720995631</v>
      </c>
      <c r="Q909">
        <v>33372757.672240581</v>
      </c>
      <c r="R909">
        <v>34720332.615832478</v>
      </c>
      <c r="S909">
        <v>32565553.480666995</v>
      </c>
      <c r="T909">
        <v>37601688.548692636</v>
      </c>
      <c r="U909">
        <v>35394094.893515684</v>
      </c>
      <c r="V909">
        <v>42181505.534660406</v>
      </c>
      <c r="W909">
        <v>42279101.774486169</v>
      </c>
      <c r="X909">
        <v>22279101.774486165</v>
      </c>
    </row>
    <row r="910" spans="2:24" x14ac:dyDescent="0.4">
      <c r="B910" s="13">
        <v>907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22537405.681545958</v>
      </c>
      <c r="O910">
        <v>22339054.881042428</v>
      </c>
      <c r="P910">
        <v>28465826.059127569</v>
      </c>
      <c r="Q910">
        <v>28852434.278459236</v>
      </c>
      <c r="R910">
        <v>22219891.382182546</v>
      </c>
      <c r="S910">
        <v>26393391.432433326</v>
      </c>
      <c r="T910">
        <v>23052076.181310143</v>
      </c>
      <c r="U910">
        <v>31824771.572289843</v>
      </c>
      <c r="V910">
        <v>31929419.391358793</v>
      </c>
      <c r="W910">
        <v>26673681.766679548</v>
      </c>
      <c r="X910">
        <v>6673681.7666795449</v>
      </c>
    </row>
    <row r="911" spans="2:24" x14ac:dyDescent="0.4">
      <c r="B911" s="13">
        <v>908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23982533.946588747</v>
      </c>
      <c r="O911">
        <v>24152495.276626796</v>
      </c>
      <c r="P911">
        <v>22252590.374739785</v>
      </c>
      <c r="Q911">
        <v>27284720.245644264</v>
      </c>
      <c r="R911">
        <v>35892670.149539977</v>
      </c>
      <c r="S911">
        <v>41052272.377116129</v>
      </c>
      <c r="T911">
        <v>41316689.523910232</v>
      </c>
      <c r="U911">
        <v>42702411.731491581</v>
      </c>
      <c r="V911">
        <v>48180731.692966036</v>
      </c>
      <c r="W911">
        <v>37570221.363811903</v>
      </c>
      <c r="X911">
        <v>17570221.36381191</v>
      </c>
    </row>
    <row r="912" spans="2:24" x14ac:dyDescent="0.4">
      <c r="B912" s="13">
        <v>909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23295203.250350416</v>
      </c>
      <c r="O912">
        <v>23765004.532363117</v>
      </c>
      <c r="P912">
        <v>-323082.61612273101</v>
      </c>
      <c r="Q912">
        <v>880172.19186744746</v>
      </c>
      <c r="R912">
        <v>20521046.638515212</v>
      </c>
      <c r="S912">
        <v>23098076.20057274</v>
      </c>
      <c r="T912">
        <v>21796060.73580521</v>
      </c>
      <c r="U912">
        <v>24981116.212468311</v>
      </c>
      <c r="V912">
        <v>30505800.609484043</v>
      </c>
      <c r="W912">
        <v>33011894.047920961</v>
      </c>
      <c r="X912">
        <v>13011894.047920957</v>
      </c>
    </row>
    <row r="913" spans="2:24" x14ac:dyDescent="0.4">
      <c r="B913" s="13">
        <v>910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23102125.835935038</v>
      </c>
      <c r="O913">
        <v>25924857.222199567</v>
      </c>
      <c r="P913">
        <v>26902523.538591072</v>
      </c>
      <c r="Q913">
        <v>28371559.886211582</v>
      </c>
      <c r="R913">
        <v>35609253.78073249</v>
      </c>
      <c r="S913">
        <v>37869114.779858083</v>
      </c>
      <c r="T913">
        <v>37785624.577340245</v>
      </c>
      <c r="U913">
        <v>39211154.704429634</v>
      </c>
      <c r="V913">
        <v>38917038.95284003</v>
      </c>
      <c r="W913">
        <v>35965373.320166484</v>
      </c>
      <c r="X913">
        <v>15965373.320166485</v>
      </c>
    </row>
    <row r="914" spans="2:24" x14ac:dyDescent="0.4">
      <c r="B914" s="13">
        <v>911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19786622.66943362</v>
      </c>
      <c r="O914">
        <v>19984108.001278996</v>
      </c>
      <c r="P914">
        <v>19160565.217566255</v>
      </c>
      <c r="Q914">
        <v>26087959.393773213</v>
      </c>
      <c r="R914">
        <v>27320324.597858611</v>
      </c>
      <c r="S914">
        <v>32696914.575010724</v>
      </c>
      <c r="T914">
        <v>8281533.5225993581</v>
      </c>
      <c r="U914">
        <v>8308948.200674546</v>
      </c>
      <c r="V914">
        <v>23486539.936811313</v>
      </c>
      <c r="W914">
        <v>25562605.76276752</v>
      </c>
      <c r="X914">
        <v>5562605.7627675217</v>
      </c>
    </row>
    <row r="915" spans="2:24" x14ac:dyDescent="0.4">
      <c r="B915" s="13">
        <v>912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12276630.840352025</v>
      </c>
      <c r="O915">
        <v>17685969.2355632</v>
      </c>
      <c r="P915">
        <v>28258505.750203893</v>
      </c>
      <c r="Q915">
        <v>17736923.441973012</v>
      </c>
      <c r="R915">
        <v>19775259.99216602</v>
      </c>
      <c r="S915">
        <v>33788424.779065751</v>
      </c>
      <c r="T915">
        <v>31603962.974171992</v>
      </c>
      <c r="U915">
        <v>35105085.945062302</v>
      </c>
      <c r="V915">
        <v>38769961.41369646</v>
      </c>
      <c r="W915">
        <v>39238967.370348431</v>
      </c>
      <c r="X915">
        <v>19238967.370348427</v>
      </c>
    </row>
    <row r="916" spans="2:24" x14ac:dyDescent="0.4">
      <c r="B916" s="13">
        <v>913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16917660.904561084</v>
      </c>
      <c r="O916">
        <v>17736682.724122129</v>
      </c>
      <c r="P916">
        <v>21504850.024783209</v>
      </c>
      <c r="Q916">
        <v>20196652.652816147</v>
      </c>
      <c r="R916">
        <v>21983903.755560078</v>
      </c>
      <c r="S916">
        <v>25460124.835705046</v>
      </c>
      <c r="T916">
        <v>26206539.193371329</v>
      </c>
      <c r="U916">
        <v>34164039.743900366</v>
      </c>
      <c r="V916">
        <v>31465712.147520468</v>
      </c>
      <c r="W916">
        <v>32123143.417478234</v>
      </c>
      <c r="X916">
        <v>12123143.417478232</v>
      </c>
    </row>
    <row r="917" spans="2:24" x14ac:dyDescent="0.4">
      <c r="B917" s="13">
        <v>914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22425957.720321391</v>
      </c>
      <c r="O917">
        <v>28042015.755148482</v>
      </c>
      <c r="P917">
        <v>36907596.465878673</v>
      </c>
      <c r="Q917">
        <v>37231041.478110112</v>
      </c>
      <c r="R917">
        <v>39996440.057607859</v>
      </c>
      <c r="S917">
        <v>41112827.930266805</v>
      </c>
      <c r="T917">
        <v>49235839.054852985</v>
      </c>
      <c r="U917">
        <v>52256996.309379704</v>
      </c>
      <c r="V917">
        <v>56137215.088900954</v>
      </c>
      <c r="W917">
        <v>61144991.381635785</v>
      </c>
      <c r="X917">
        <v>41144991.381635785</v>
      </c>
    </row>
    <row r="918" spans="2:24" x14ac:dyDescent="0.4">
      <c r="B918" s="13">
        <v>915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22319320.473046906</v>
      </c>
      <c r="O918">
        <v>26070496.634206943</v>
      </c>
      <c r="P918">
        <v>25399933.84670914</v>
      </c>
      <c r="Q918">
        <v>31247930.945365075</v>
      </c>
      <c r="R918">
        <v>32169504.056269992</v>
      </c>
      <c r="S918">
        <v>31467733.652438231</v>
      </c>
      <c r="T918">
        <v>16344352.56038609</v>
      </c>
      <c r="U918">
        <v>18365953.976567049</v>
      </c>
      <c r="V918">
        <v>25209076.450896647</v>
      </c>
      <c r="W918">
        <v>29830553.23809436</v>
      </c>
      <c r="X918">
        <v>9830553.2380943596</v>
      </c>
    </row>
    <row r="919" spans="2:24" x14ac:dyDescent="0.4">
      <c r="B919" s="13">
        <v>916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25774944.138047554</v>
      </c>
      <c r="O919">
        <v>32589329.064296518</v>
      </c>
      <c r="P919">
        <v>33382186.964157268</v>
      </c>
      <c r="Q919">
        <v>32440687.042082462</v>
      </c>
      <c r="R919">
        <v>31191285.233752087</v>
      </c>
      <c r="S919">
        <v>37080581.404232018</v>
      </c>
      <c r="T919">
        <v>42895046.527666993</v>
      </c>
      <c r="U919">
        <v>47586114.184214875</v>
      </c>
      <c r="V919">
        <v>54880644.075397991</v>
      </c>
      <c r="W919">
        <v>56004128.575602025</v>
      </c>
      <c r="X919">
        <v>36004128.575602017</v>
      </c>
    </row>
    <row r="920" spans="2:24" x14ac:dyDescent="0.4">
      <c r="B920" s="13">
        <v>917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20731802.947595045</v>
      </c>
      <c r="O920">
        <v>27460834.463181809</v>
      </c>
      <c r="P920">
        <v>27820483.411204848</v>
      </c>
      <c r="Q920">
        <v>22195286.802997127</v>
      </c>
      <c r="R920">
        <v>15823825.78859064</v>
      </c>
      <c r="S920">
        <v>16830051.543654308</v>
      </c>
      <c r="T920">
        <v>19507621.086304929</v>
      </c>
      <c r="U920">
        <v>23576894.677144215</v>
      </c>
      <c r="V920">
        <v>22431548.121587496</v>
      </c>
      <c r="W920">
        <v>23675514.621466197</v>
      </c>
      <c r="X920">
        <v>3675514.6214662055</v>
      </c>
    </row>
    <row r="921" spans="2:24" x14ac:dyDescent="0.4">
      <c r="B921" s="13">
        <v>918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21930076.110377684</v>
      </c>
      <c r="O921">
        <v>24471757.921152163</v>
      </c>
      <c r="P921">
        <v>23519636.18717996</v>
      </c>
      <c r="Q921">
        <v>25536116.614566498</v>
      </c>
      <c r="R921">
        <v>23364555.407873347</v>
      </c>
      <c r="S921">
        <v>26507207.056878563</v>
      </c>
      <c r="T921">
        <v>30169130.168539383</v>
      </c>
      <c r="U921">
        <v>32091553.528179962</v>
      </c>
      <c r="V921">
        <v>31364920.737901106</v>
      </c>
      <c r="W921">
        <v>33494888.397963073</v>
      </c>
      <c r="X921">
        <v>13494888.397963069</v>
      </c>
    </row>
    <row r="922" spans="2:24" x14ac:dyDescent="0.4">
      <c r="B922" s="13">
        <v>919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22694767.055151235</v>
      </c>
      <c r="O922">
        <v>22709780.811275974</v>
      </c>
      <c r="P922">
        <v>21181482.644381005</v>
      </c>
      <c r="Q922">
        <v>23492525.36858882</v>
      </c>
      <c r="R922">
        <v>10716398.856761247</v>
      </c>
      <c r="S922">
        <v>13629161.92914404</v>
      </c>
      <c r="T922">
        <v>19447972.020677507</v>
      </c>
      <c r="U922">
        <v>20736416.084168181</v>
      </c>
      <c r="V922">
        <v>26212336.904200207</v>
      </c>
      <c r="W922">
        <v>31676377.998674657</v>
      </c>
      <c r="X922">
        <v>11676377.998674657</v>
      </c>
    </row>
    <row r="923" spans="2:24" x14ac:dyDescent="0.4">
      <c r="B923" s="13">
        <v>920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21102549.14388787</v>
      </c>
      <c r="O923">
        <v>22032734.511816021</v>
      </c>
      <c r="P923">
        <v>22616135.135635365</v>
      </c>
      <c r="Q923">
        <v>23273789.490147162</v>
      </c>
      <c r="R923">
        <v>25191789.975952122</v>
      </c>
      <c r="S923">
        <v>27362713.395458791</v>
      </c>
      <c r="T923">
        <v>28036031.788850822</v>
      </c>
      <c r="U923">
        <v>28782818.127288986</v>
      </c>
      <c r="V923">
        <v>31259019.715988141</v>
      </c>
      <c r="W923">
        <v>37550351.334207639</v>
      </c>
      <c r="X923">
        <v>17550351.334207643</v>
      </c>
    </row>
    <row r="924" spans="2:24" x14ac:dyDescent="0.4">
      <c r="B924" s="13">
        <v>921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20164166.424182441</v>
      </c>
      <c r="O924">
        <v>18899986.38707827</v>
      </c>
      <c r="P924">
        <v>20301148.338164352</v>
      </c>
      <c r="Q924">
        <v>21964916.441470321</v>
      </c>
      <c r="R924">
        <v>22402707.874567829</v>
      </c>
      <c r="S924">
        <v>22668079.173214808</v>
      </c>
      <c r="T924">
        <v>20091777.692358889</v>
      </c>
      <c r="U924">
        <v>18549790.862971976</v>
      </c>
      <c r="V924">
        <v>21419140.029470429</v>
      </c>
      <c r="W924">
        <v>-725616734.36015558</v>
      </c>
      <c r="X924">
        <v>-745616734.36015558</v>
      </c>
    </row>
    <row r="925" spans="2:24" x14ac:dyDescent="0.4">
      <c r="B925" s="13">
        <v>922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22133861.192368567</v>
      </c>
      <c r="O925">
        <v>24420044.203114465</v>
      </c>
      <c r="P925">
        <v>21528215.809704952</v>
      </c>
      <c r="Q925">
        <v>22191227.539823078</v>
      </c>
      <c r="R925">
        <v>28851642.758342288</v>
      </c>
      <c r="S925">
        <v>27164987.618051909</v>
      </c>
      <c r="T925">
        <v>26479458.77641096</v>
      </c>
      <c r="U925">
        <v>30508288.321827427</v>
      </c>
      <c r="V925">
        <v>31119187.70549031</v>
      </c>
      <c r="W925">
        <v>35680619.020312868</v>
      </c>
      <c r="X925">
        <v>15680619.020312861</v>
      </c>
    </row>
    <row r="926" spans="2:24" x14ac:dyDescent="0.4">
      <c r="B926" s="13">
        <v>923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-59772362.27494809</v>
      </c>
      <c r="O926">
        <v>-74653888.135643542</v>
      </c>
      <c r="P926">
        <v>-29837264.49090714</v>
      </c>
      <c r="Q926">
        <v>-19604421.105371993</v>
      </c>
      <c r="R926">
        <v>-14357076.392109182</v>
      </c>
      <c r="S926">
        <v>-46146548.374198467</v>
      </c>
      <c r="T926">
        <v>-43514829.012349591</v>
      </c>
      <c r="U926">
        <v>-36871791.772134855</v>
      </c>
      <c r="V926">
        <v>-31127106.780656412</v>
      </c>
      <c r="W926">
        <v>-19742904.582877114</v>
      </c>
      <c r="X926">
        <v>-39742904.582877114</v>
      </c>
    </row>
    <row r="927" spans="2:24" x14ac:dyDescent="0.4">
      <c r="B927" s="13">
        <v>924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20868959.487962473</v>
      </c>
      <c r="O927">
        <v>25271278.54459874</v>
      </c>
      <c r="P927">
        <v>25324573.375005893</v>
      </c>
      <c r="Q927">
        <v>-9683123.3330868166</v>
      </c>
      <c r="R927">
        <v>-8712508.1130222399</v>
      </c>
      <c r="S927">
        <v>9957737.3271827456</v>
      </c>
      <c r="T927">
        <v>12882448.455013426</v>
      </c>
      <c r="U927">
        <v>13421816.253034901</v>
      </c>
      <c r="V927">
        <v>20584952.962656531</v>
      </c>
      <c r="W927">
        <v>22533362.221721154</v>
      </c>
      <c r="X927">
        <v>2533362.22172115</v>
      </c>
    </row>
    <row r="928" spans="2:24" x14ac:dyDescent="0.4">
      <c r="B928" s="13">
        <v>925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26506652.472455978</v>
      </c>
      <c r="O928">
        <v>30623107.804363854</v>
      </c>
      <c r="P928">
        <v>30386712.362445235</v>
      </c>
      <c r="Q928">
        <v>34033392.868264347</v>
      </c>
      <c r="R928">
        <v>34717990.457424365</v>
      </c>
      <c r="S928">
        <v>37509285.195725009</v>
      </c>
      <c r="T928">
        <v>41293689.506989516</v>
      </c>
      <c r="U928">
        <v>40404137.564113617</v>
      </c>
      <c r="V928">
        <v>-534209254.13559753</v>
      </c>
      <c r="W928">
        <v>-532609817.80998778</v>
      </c>
      <c r="X928">
        <v>-552609817.80998766</v>
      </c>
    </row>
    <row r="929" spans="2:24" x14ac:dyDescent="0.4">
      <c r="B929" s="13">
        <v>926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17056400.544590969</v>
      </c>
      <c r="O929">
        <v>16799524.880361088</v>
      </c>
      <c r="P929">
        <v>25254517.515676714</v>
      </c>
      <c r="Q929">
        <v>30138806.340624291</v>
      </c>
      <c r="R929">
        <v>22907627.450599164</v>
      </c>
      <c r="S929">
        <v>24653604.559590451</v>
      </c>
      <c r="T929">
        <v>27914171.89443041</v>
      </c>
      <c r="U929">
        <v>-27162112.94018928</v>
      </c>
      <c r="V929">
        <v>-25215437.976771086</v>
      </c>
      <c r="W929">
        <v>-435774.49845823273</v>
      </c>
      <c r="X929">
        <v>-20435774.498458225</v>
      </c>
    </row>
    <row r="930" spans="2:24" x14ac:dyDescent="0.4">
      <c r="B930" s="13">
        <v>927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22719885.987921465</v>
      </c>
      <c r="O930">
        <v>25500563.054462202</v>
      </c>
      <c r="P930">
        <v>23909078.326111443</v>
      </c>
      <c r="Q930">
        <v>23765064.533985075</v>
      </c>
      <c r="R930">
        <v>16390333.676655583</v>
      </c>
      <c r="S930">
        <v>22888557.489372067</v>
      </c>
      <c r="T930">
        <v>22651765.035775967</v>
      </c>
      <c r="U930">
        <v>23563400.791338928</v>
      </c>
      <c r="V930">
        <v>27199996.349463526</v>
      </c>
      <c r="W930">
        <v>35463136.670881018</v>
      </c>
      <c r="X930">
        <v>15463136.67088102</v>
      </c>
    </row>
    <row r="931" spans="2:24" x14ac:dyDescent="0.4">
      <c r="B931" s="13">
        <v>928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17973583.224351704</v>
      </c>
      <c r="O931">
        <v>16823877.131588701</v>
      </c>
      <c r="P931">
        <v>21941626.705937594</v>
      </c>
      <c r="Q931">
        <v>26775998.959035013</v>
      </c>
      <c r="R931">
        <v>29460322.297576472</v>
      </c>
      <c r="S931">
        <v>30435281.816141859</v>
      </c>
      <c r="T931">
        <v>37413702.63024915</v>
      </c>
      <c r="U931">
        <v>36855429.18855191</v>
      </c>
      <c r="V931">
        <v>37689368.67850662</v>
      </c>
      <c r="W931">
        <v>41681774.749265768</v>
      </c>
      <c r="X931">
        <v>21681774.749265768</v>
      </c>
    </row>
    <row r="932" spans="2:24" x14ac:dyDescent="0.4">
      <c r="B932" s="13">
        <v>929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22302178.399353102</v>
      </c>
      <c r="O932">
        <v>29337168.301539741</v>
      </c>
      <c r="P932">
        <v>36297247.500708058</v>
      </c>
      <c r="Q932">
        <v>34215375.755088218</v>
      </c>
      <c r="R932">
        <v>43122446.125803635</v>
      </c>
      <c r="S932">
        <v>45198598.205181152</v>
      </c>
      <c r="T932">
        <v>52608509.192962043</v>
      </c>
      <c r="U932">
        <v>49729857.588697508</v>
      </c>
      <c r="V932">
        <v>48139486.010075264</v>
      </c>
      <c r="W932">
        <v>50682155.778773479</v>
      </c>
      <c r="X932">
        <v>30682155.778773479</v>
      </c>
    </row>
    <row r="933" spans="2:24" x14ac:dyDescent="0.4">
      <c r="B933" s="13">
        <v>930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19533871.149322975</v>
      </c>
      <c r="O933">
        <v>-19035244.264627155</v>
      </c>
      <c r="P933">
        <v>-18922262.752610579</v>
      </c>
      <c r="Q933">
        <v>5594818.3362524686</v>
      </c>
      <c r="R933">
        <v>8764813.5471080448</v>
      </c>
      <c r="S933">
        <v>13328775.207789985</v>
      </c>
      <c r="T933">
        <v>13585390.875657735</v>
      </c>
      <c r="U933">
        <v>16371740.37562187</v>
      </c>
      <c r="V933">
        <v>19945701.845421009</v>
      </c>
      <c r="W933">
        <v>19987940.846018314</v>
      </c>
      <c r="X933">
        <v>-12059.153981674128</v>
      </c>
    </row>
    <row r="934" spans="2:24" x14ac:dyDescent="0.4">
      <c r="B934" s="13">
        <v>931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26146609.171745889</v>
      </c>
      <c r="O934">
        <v>28850075.088188466</v>
      </c>
      <c r="P934">
        <v>28412418.603082996</v>
      </c>
      <c r="Q934">
        <v>28004577.030930791</v>
      </c>
      <c r="R934">
        <v>31791350.619450048</v>
      </c>
      <c r="S934">
        <v>36462400.115501605</v>
      </c>
      <c r="T934">
        <v>35662033.897817068</v>
      </c>
      <c r="U934">
        <v>35518026.132977992</v>
      </c>
      <c r="V934">
        <v>17775605.433489505</v>
      </c>
      <c r="W934">
        <v>18898638.125742819</v>
      </c>
      <c r="X934">
        <v>-1101361.8742571783</v>
      </c>
    </row>
    <row r="935" spans="2:24" x14ac:dyDescent="0.4">
      <c r="B935" s="13">
        <v>932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21550657.308161967</v>
      </c>
      <c r="O935">
        <v>19495551.961775608</v>
      </c>
      <c r="P935">
        <v>20854284.255401682</v>
      </c>
      <c r="Q935">
        <v>22197403.900141083</v>
      </c>
      <c r="R935">
        <v>21078728.178265698</v>
      </c>
      <c r="S935">
        <v>21937423.12411854</v>
      </c>
      <c r="T935">
        <v>22318228.928065285</v>
      </c>
      <c r="U935">
        <v>27949671.019185785</v>
      </c>
      <c r="V935">
        <v>32373127.940692514</v>
      </c>
      <c r="W935">
        <v>35352266.678412236</v>
      </c>
      <c r="X935">
        <v>15352266.678412246</v>
      </c>
    </row>
    <row r="936" spans="2:24" x14ac:dyDescent="0.4">
      <c r="B936" s="13">
        <v>933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-46883669.550418042</v>
      </c>
      <c r="O936">
        <v>-44743061.647126764</v>
      </c>
      <c r="P936">
        <v>-7844916.2591863405</v>
      </c>
      <c r="Q936">
        <v>-8330808.1433030358</v>
      </c>
      <c r="R936">
        <v>-6027148.6208807398</v>
      </c>
      <c r="S936">
        <v>-7155706.8905338887</v>
      </c>
      <c r="T936">
        <v>-130025.02814831026</v>
      </c>
      <c r="U936">
        <v>3845832.9690260892</v>
      </c>
      <c r="V936">
        <v>4774002.8147200011</v>
      </c>
      <c r="W936">
        <v>7907184.9048929829</v>
      </c>
      <c r="X936">
        <v>-12092815.095107015</v>
      </c>
    </row>
    <row r="937" spans="2:24" x14ac:dyDescent="0.4">
      <c r="B937" s="13">
        <v>934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27123043.372612163</v>
      </c>
      <c r="O937">
        <v>34856823.090335466</v>
      </c>
      <c r="P937">
        <v>34068428.171996742</v>
      </c>
      <c r="Q937">
        <v>37337708.568502776</v>
      </c>
      <c r="R937">
        <v>38005646.325211793</v>
      </c>
      <c r="S937">
        <v>36343746.200410925</v>
      </c>
      <c r="T937">
        <v>38983684.932791054</v>
      </c>
      <c r="U937">
        <v>42071157.298668347</v>
      </c>
      <c r="V937">
        <v>43540538.418475062</v>
      </c>
      <c r="W937">
        <v>46922154.783282951</v>
      </c>
      <c r="X937">
        <v>26922154.783282947</v>
      </c>
    </row>
    <row r="938" spans="2:24" x14ac:dyDescent="0.4">
      <c r="B938" s="13">
        <v>935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22418146.878254868</v>
      </c>
      <c r="O938">
        <v>30764717.955365673</v>
      </c>
      <c r="P938">
        <v>34631318.334628463</v>
      </c>
      <c r="Q938">
        <v>40616275.317995913</v>
      </c>
      <c r="R938">
        <v>38160785.005121976</v>
      </c>
      <c r="S938">
        <v>34865303.186152712</v>
      </c>
      <c r="T938">
        <v>39331958.806596056</v>
      </c>
      <c r="U938">
        <v>41915953.202561125</v>
      </c>
      <c r="V938">
        <v>44783895.130407803</v>
      </c>
      <c r="W938">
        <v>43778541.132927723</v>
      </c>
      <c r="X938">
        <v>23778541.13292772</v>
      </c>
    </row>
    <row r="939" spans="2:24" x14ac:dyDescent="0.4">
      <c r="B939" s="13">
        <v>936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4922662.8949733963</v>
      </c>
      <c r="O939">
        <v>9503391.6180518698</v>
      </c>
      <c r="P939">
        <v>14911993.769702664</v>
      </c>
      <c r="Q939">
        <v>22382727.750765637</v>
      </c>
      <c r="R939">
        <v>20015567.258290913</v>
      </c>
      <c r="S939">
        <v>25645905.725236893</v>
      </c>
      <c r="T939">
        <v>26460602.506128792</v>
      </c>
      <c r="U939">
        <v>11768157.826933701</v>
      </c>
      <c r="V939">
        <v>8696602.1701869611</v>
      </c>
      <c r="W939">
        <v>-18701840.615476973</v>
      </c>
      <c r="X939">
        <v>-38701840.615476973</v>
      </c>
    </row>
    <row r="940" spans="2:24" x14ac:dyDescent="0.4">
      <c r="B940" s="13">
        <v>937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19820633.437053796</v>
      </c>
      <c r="O940">
        <v>21064673.905895967</v>
      </c>
      <c r="P940">
        <v>19073366.577780209</v>
      </c>
      <c r="Q940">
        <v>28918947.30829417</v>
      </c>
      <c r="R940">
        <v>29436743.713908635</v>
      </c>
      <c r="S940">
        <v>28594459.505729031</v>
      </c>
      <c r="T940">
        <v>36599449.171475038</v>
      </c>
      <c r="U940">
        <v>27916253.960852318</v>
      </c>
      <c r="V940">
        <v>28243313.16197541</v>
      </c>
      <c r="W940">
        <v>35489583.673808366</v>
      </c>
      <c r="X940">
        <v>15489583.673808366</v>
      </c>
    </row>
    <row r="941" spans="2:24" x14ac:dyDescent="0.4">
      <c r="B941" s="13">
        <v>938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22763192.311597113</v>
      </c>
      <c r="O941">
        <v>28036500.440993525</v>
      </c>
      <c r="P941">
        <v>27912662.947864383</v>
      </c>
      <c r="Q941">
        <v>27315800.203471329</v>
      </c>
      <c r="R941">
        <v>20073767.269217841</v>
      </c>
      <c r="S941">
        <v>19552142.608226381</v>
      </c>
      <c r="T941">
        <v>19721592.485293157</v>
      </c>
      <c r="U941">
        <v>4794857.5846578497</v>
      </c>
      <c r="V941">
        <v>7065536.80213595</v>
      </c>
      <c r="W941">
        <v>-106901395.25599006</v>
      </c>
      <c r="X941">
        <v>-126901395.25599004</v>
      </c>
    </row>
    <row r="942" spans="2:24" x14ac:dyDescent="0.4">
      <c r="B942" s="13">
        <v>939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22823672.147458218</v>
      </c>
      <c r="O942">
        <v>24399735.361473158</v>
      </c>
      <c r="P942">
        <v>21294274.987838648</v>
      </c>
      <c r="Q942">
        <v>25210609.838241737</v>
      </c>
      <c r="R942">
        <v>29014950.033026844</v>
      </c>
      <c r="S942">
        <v>32014380.738919511</v>
      </c>
      <c r="T942">
        <v>31736157.170053802</v>
      </c>
      <c r="U942">
        <v>34868517.051332176</v>
      </c>
      <c r="V942">
        <v>32178669.621108055</v>
      </c>
      <c r="W942">
        <v>31035090.826412842</v>
      </c>
      <c r="X942">
        <v>11035090.826412847</v>
      </c>
    </row>
    <row r="943" spans="2:24" x14ac:dyDescent="0.4">
      <c r="B943" s="13">
        <v>940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25176562.058020093</v>
      </c>
      <c r="O943">
        <v>25269587.032429308</v>
      </c>
      <c r="P943">
        <v>26924107.418856971</v>
      </c>
      <c r="Q943">
        <v>32581383.713762917</v>
      </c>
      <c r="R943">
        <v>33032293.728313543</v>
      </c>
      <c r="S943">
        <v>35813707.261604749</v>
      </c>
      <c r="T943">
        <v>40668122.307448998</v>
      </c>
      <c r="U943">
        <v>39782483.480350994</v>
      </c>
      <c r="V943">
        <v>37828137.291226491</v>
      </c>
      <c r="W943">
        <v>45041633.044080108</v>
      </c>
      <c r="X943">
        <v>25041633.044080116</v>
      </c>
    </row>
    <row r="944" spans="2:24" x14ac:dyDescent="0.4">
      <c r="B944" s="13">
        <v>941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18666132.967151646</v>
      </c>
      <c r="O944">
        <v>15706122.128901064</v>
      </c>
      <c r="P944">
        <v>16026788.936338356</v>
      </c>
      <c r="Q944">
        <v>18119462.060439046</v>
      </c>
      <c r="R944">
        <v>22127719.801645853</v>
      </c>
      <c r="S944">
        <v>21662511.979978655</v>
      </c>
      <c r="T944">
        <v>24464568.482814915</v>
      </c>
      <c r="U944">
        <v>9549365.1446712166</v>
      </c>
      <c r="V944">
        <v>9390785.1666239724</v>
      </c>
      <c r="W944">
        <v>17688608.642440166</v>
      </c>
      <c r="X944">
        <v>-2311391.3575598337</v>
      </c>
    </row>
    <row r="945" spans="2:24" x14ac:dyDescent="0.4">
      <c r="B945" s="13">
        <v>942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22608422.229721725</v>
      </c>
      <c r="O945">
        <v>8487203.4919515885</v>
      </c>
      <c r="P945">
        <v>11827121.467976905</v>
      </c>
      <c r="Q945">
        <v>-13390346.481196847</v>
      </c>
      <c r="R945">
        <v>-3890425.6201232523</v>
      </c>
      <c r="S945">
        <v>16790192.357942779</v>
      </c>
      <c r="T945">
        <v>23037567.081646673</v>
      </c>
      <c r="U945">
        <v>26127812.29636012</v>
      </c>
      <c r="V945">
        <v>-1306592.6310673768</v>
      </c>
      <c r="W945">
        <v>-451395.87781552318</v>
      </c>
      <c r="X945">
        <v>-20451395.877815522</v>
      </c>
    </row>
    <row r="946" spans="2:24" x14ac:dyDescent="0.4">
      <c r="B946" s="13">
        <v>943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21903531.894801639</v>
      </c>
      <c r="O946">
        <v>21385419.19980007</v>
      </c>
      <c r="P946">
        <v>22298620.458190374</v>
      </c>
      <c r="Q946">
        <v>17073636.435277633</v>
      </c>
      <c r="R946">
        <v>-10792426.575667419</v>
      </c>
      <c r="S946">
        <v>-28418979.611531738</v>
      </c>
      <c r="T946">
        <v>-9954125.4334727842</v>
      </c>
      <c r="U946">
        <v>-3043330.5239786757</v>
      </c>
      <c r="V946">
        <v>-3396484.2956730202</v>
      </c>
      <c r="W946">
        <v>-5146462.1321675498</v>
      </c>
      <c r="X946">
        <v>-25146462.132167548</v>
      </c>
    </row>
    <row r="947" spans="2:24" x14ac:dyDescent="0.4">
      <c r="B947" s="13">
        <v>944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21568485.395458926</v>
      </c>
      <c r="O947">
        <v>24226693.069282591</v>
      </c>
      <c r="P947">
        <v>24023592.461362649</v>
      </c>
      <c r="Q947">
        <v>32623760.838823568</v>
      </c>
      <c r="R947">
        <v>37270700.334616311</v>
      </c>
      <c r="S947">
        <v>34914506.3289515</v>
      </c>
      <c r="T947">
        <v>36057495.862913102</v>
      </c>
      <c r="U947">
        <v>39073728.948668078</v>
      </c>
      <c r="V947">
        <v>25716564.609284688</v>
      </c>
      <c r="W947">
        <v>25911303.156982809</v>
      </c>
      <c r="X947">
        <v>5911303.1569828112</v>
      </c>
    </row>
    <row r="948" spans="2:24" x14ac:dyDescent="0.4">
      <c r="B948" s="13">
        <v>945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22809748.409368996</v>
      </c>
      <c r="O948">
        <v>27900067.148712285</v>
      </c>
      <c r="P948">
        <v>31130930.659678094</v>
      </c>
      <c r="Q948">
        <v>-11381178.065022182</v>
      </c>
      <c r="R948">
        <v>-11299631.2912222</v>
      </c>
      <c r="S948">
        <v>10986220.67137325</v>
      </c>
      <c r="T948">
        <v>18695356.89670267</v>
      </c>
      <c r="U948">
        <v>23317064.295162383</v>
      </c>
      <c r="V948">
        <v>29675467.321567576</v>
      </c>
      <c r="W948">
        <v>21133013.303624973</v>
      </c>
      <c r="X948">
        <v>1133013.303624969</v>
      </c>
    </row>
    <row r="949" spans="2:24" x14ac:dyDescent="0.4">
      <c r="B949" s="13">
        <v>946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13175313.610390341</v>
      </c>
      <c r="O949">
        <v>13592885.682243779</v>
      </c>
      <c r="P949">
        <v>24341159.145418856</v>
      </c>
      <c r="Q949">
        <v>18599675.192286909</v>
      </c>
      <c r="R949">
        <v>18225967.558901552</v>
      </c>
      <c r="S949">
        <v>22060544.572377369</v>
      </c>
      <c r="T949">
        <v>22790654.84710703</v>
      </c>
      <c r="U949">
        <v>23124534.549667198</v>
      </c>
      <c r="V949">
        <v>20166693.217795745</v>
      </c>
      <c r="W949">
        <v>9331141.8932170048</v>
      </c>
      <c r="X949">
        <v>-10668858.106782999</v>
      </c>
    </row>
    <row r="950" spans="2:24" x14ac:dyDescent="0.4">
      <c r="B950" s="13">
        <v>947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25387260.19044489</v>
      </c>
      <c r="O950">
        <v>29920427.222577237</v>
      </c>
      <c r="P950">
        <v>29103197.065561663</v>
      </c>
      <c r="Q950">
        <v>8161157.9839501567</v>
      </c>
      <c r="R950">
        <v>8243121.165233369</v>
      </c>
      <c r="S950">
        <v>20813429.869852841</v>
      </c>
      <c r="T950">
        <v>25594387.508024331</v>
      </c>
      <c r="U950">
        <v>23841830.59979279</v>
      </c>
      <c r="V950">
        <v>27662555.622802645</v>
      </c>
      <c r="W950">
        <v>35671970.835744411</v>
      </c>
      <c r="X950">
        <v>15671970.835744418</v>
      </c>
    </row>
    <row r="951" spans="2:24" x14ac:dyDescent="0.4">
      <c r="B951" s="13">
        <v>948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22205216.022095617</v>
      </c>
      <c r="O951">
        <v>20434408.347416136</v>
      </c>
      <c r="P951">
        <v>27380322.94850051</v>
      </c>
      <c r="Q951">
        <v>26963028.9405188</v>
      </c>
      <c r="R951">
        <v>26907824.622241169</v>
      </c>
      <c r="S951">
        <v>28358298.924024053</v>
      </c>
      <c r="T951">
        <v>28627372.85139624</v>
      </c>
      <c r="U951">
        <v>32718531.037741631</v>
      </c>
      <c r="V951">
        <v>36534510.715325885</v>
      </c>
      <c r="W951">
        <v>37303023.837352768</v>
      </c>
      <c r="X951">
        <v>17303023.83735276</v>
      </c>
    </row>
    <row r="952" spans="2:24" x14ac:dyDescent="0.4">
      <c r="B952" s="13">
        <v>949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20505856.784497395</v>
      </c>
      <c r="O952">
        <v>21064497.312225059</v>
      </c>
      <c r="P952">
        <v>24196205.532625604</v>
      </c>
      <c r="Q952">
        <v>25056625.774735283</v>
      </c>
      <c r="R952">
        <v>31085127.581267521</v>
      </c>
      <c r="S952">
        <v>34078818.579108059</v>
      </c>
      <c r="T952">
        <v>39334263.557086296</v>
      </c>
      <c r="U952">
        <v>40354556.914570458</v>
      </c>
      <c r="V952">
        <v>42231301.567497969</v>
      </c>
      <c r="W952">
        <v>40629621.142342567</v>
      </c>
      <c r="X952">
        <v>20629621.142342564</v>
      </c>
    </row>
    <row r="953" spans="2:24" x14ac:dyDescent="0.4">
      <c r="B953" s="13">
        <v>950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24863130.449516032</v>
      </c>
      <c r="O953">
        <v>26281333.633103404</v>
      </c>
      <c r="P953">
        <v>24426724.905563813</v>
      </c>
      <c r="Q953">
        <v>27239808.760498527</v>
      </c>
      <c r="R953">
        <v>30886693.623648547</v>
      </c>
      <c r="S953">
        <v>30543231.922368862</v>
      </c>
      <c r="T953">
        <v>19501969.274219703</v>
      </c>
      <c r="U953">
        <v>19332355.908095568</v>
      </c>
      <c r="V953">
        <v>19339910.940823015</v>
      </c>
      <c r="W953">
        <v>-8814900.0381064955</v>
      </c>
      <c r="X953">
        <v>-28814900.038106501</v>
      </c>
    </row>
    <row r="954" spans="2:24" x14ac:dyDescent="0.4">
      <c r="B954" s="13">
        <v>951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23455322.223183345</v>
      </c>
      <c r="O954">
        <v>22563203.424307838</v>
      </c>
      <c r="P954">
        <v>13304626.186963938</v>
      </c>
      <c r="Q954">
        <v>12923212.733794207</v>
      </c>
      <c r="R954">
        <v>20462862.181055862</v>
      </c>
      <c r="S954">
        <v>-227420806.87126195</v>
      </c>
      <c r="T954">
        <v>-227629426.60436299</v>
      </c>
      <c r="U954">
        <v>-111838949.29373296</v>
      </c>
      <c r="V954">
        <v>-111817048.02291198</v>
      </c>
      <c r="W954">
        <v>-105301548.08964127</v>
      </c>
      <c r="X954">
        <v>-125301548.08964129</v>
      </c>
    </row>
    <row r="955" spans="2:24" x14ac:dyDescent="0.4">
      <c r="B955" s="13">
        <v>952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21556835.64799701</v>
      </c>
      <c r="O955">
        <v>28222652.710103791</v>
      </c>
      <c r="P955">
        <v>35873934.594373196</v>
      </c>
      <c r="Q955">
        <v>39489402.60368932</v>
      </c>
      <c r="R955">
        <v>40417044.813181773</v>
      </c>
      <c r="S955">
        <v>42232698.128273875</v>
      </c>
      <c r="T955">
        <v>41292467.226240754</v>
      </c>
      <c r="U955">
        <v>30404645.208320081</v>
      </c>
      <c r="V955">
        <v>35630278.256422609</v>
      </c>
      <c r="W955">
        <v>37310976.155818507</v>
      </c>
      <c r="X955">
        <v>17310976.155818496</v>
      </c>
    </row>
    <row r="956" spans="2:24" x14ac:dyDescent="0.4">
      <c r="B956" s="13">
        <v>953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24262979.631164078</v>
      </c>
      <c r="O956">
        <v>26828759.643982917</v>
      </c>
      <c r="P956">
        <v>33238655.243253812</v>
      </c>
      <c r="Q956">
        <v>35464523.020012587</v>
      </c>
      <c r="R956">
        <v>33246514.614332039</v>
      </c>
      <c r="S956">
        <v>33157099.845022805</v>
      </c>
      <c r="T956">
        <v>37804125.681428455</v>
      </c>
      <c r="U956">
        <v>42496481.346522301</v>
      </c>
      <c r="V956">
        <v>43980188.945974618</v>
      </c>
      <c r="W956">
        <v>16619224.651214473</v>
      </c>
      <c r="X956">
        <v>-3380775.3487855154</v>
      </c>
    </row>
    <row r="957" spans="2:24" x14ac:dyDescent="0.4">
      <c r="B957" s="13">
        <v>954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916693.77684991481</v>
      </c>
      <c r="O957">
        <v>8116660.8435914274</v>
      </c>
      <c r="P957">
        <v>25957426.398958869</v>
      </c>
      <c r="Q957">
        <v>27462401.539973326</v>
      </c>
      <c r="R957">
        <v>25673866.621984303</v>
      </c>
      <c r="S957">
        <v>27803480.636193931</v>
      </c>
      <c r="T957">
        <v>27835013.764075663</v>
      </c>
      <c r="U957">
        <v>34828233.417025626</v>
      </c>
      <c r="V957">
        <v>37119987.950719155</v>
      </c>
      <c r="W957">
        <v>40000718.492385469</v>
      </c>
      <c r="X957">
        <v>20000718.492385473</v>
      </c>
    </row>
    <row r="958" spans="2:24" x14ac:dyDescent="0.4">
      <c r="B958" s="13">
        <v>955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23237435.711053863</v>
      </c>
      <c r="O958">
        <v>23389851.204477802</v>
      </c>
      <c r="P958">
        <v>23334367.43436677</v>
      </c>
      <c r="Q958">
        <v>25390457.696529571</v>
      </c>
      <c r="R958">
        <v>23994485.622278862</v>
      </c>
      <c r="S958">
        <v>22590822.863064401</v>
      </c>
      <c r="T958">
        <v>27077407.321147978</v>
      </c>
      <c r="U958">
        <v>31336504.744448241</v>
      </c>
      <c r="V958">
        <v>32055689.769284386</v>
      </c>
      <c r="W958">
        <v>30276366.685490374</v>
      </c>
      <c r="X958">
        <v>10276366.685490375</v>
      </c>
    </row>
    <row r="959" spans="2:24" x14ac:dyDescent="0.4">
      <c r="B959" s="13">
        <v>956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25531244.800383501</v>
      </c>
      <c r="O959">
        <v>26892081.803620432</v>
      </c>
      <c r="P959">
        <v>24666305.413121939</v>
      </c>
      <c r="Q959">
        <v>24152320.413147714</v>
      </c>
      <c r="R959">
        <v>27405210.854454901</v>
      </c>
      <c r="S959">
        <v>24237300.678927708</v>
      </c>
      <c r="T959">
        <v>23958656.290356737</v>
      </c>
      <c r="U959">
        <v>29569585.319687635</v>
      </c>
      <c r="V959">
        <v>20475450.687706869</v>
      </c>
      <c r="W959">
        <v>19568357.641396686</v>
      </c>
      <c r="X959">
        <v>-431642.35860330716</v>
      </c>
    </row>
    <row r="960" spans="2:24" x14ac:dyDescent="0.4">
      <c r="B960" s="13">
        <v>957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2641576.7192573859</v>
      </c>
      <c r="O960">
        <v>1713717.9840949606</v>
      </c>
      <c r="P960">
        <v>10839434.744957438</v>
      </c>
      <c r="Q960">
        <v>9409887.2702084482</v>
      </c>
      <c r="R960">
        <v>6842346.5125389304</v>
      </c>
      <c r="S960">
        <v>13124190.301534101</v>
      </c>
      <c r="T960">
        <v>12341563.764440207</v>
      </c>
      <c r="U960">
        <v>12344538.27498975</v>
      </c>
      <c r="V960">
        <v>15889757.809463687</v>
      </c>
      <c r="W960">
        <v>13331071.986568928</v>
      </c>
      <c r="X960">
        <v>-6668928.013431075</v>
      </c>
    </row>
    <row r="961" spans="2:24" x14ac:dyDescent="0.4">
      <c r="B961" s="13">
        <v>958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19405916.549690764</v>
      </c>
      <c r="O961">
        <v>19678503.342018593</v>
      </c>
      <c r="P961">
        <v>21230842.027656041</v>
      </c>
      <c r="Q961">
        <v>26903628.211605109</v>
      </c>
      <c r="R961">
        <v>29826181.852131169</v>
      </c>
      <c r="S961">
        <v>30339042.43112988</v>
      </c>
      <c r="T961">
        <v>32467303.024692867</v>
      </c>
      <c r="U961">
        <v>39155265.741369493</v>
      </c>
      <c r="V961">
        <v>-38114108.206873335</v>
      </c>
      <c r="W961">
        <v>-34070508.154146679</v>
      </c>
      <c r="X961">
        <v>-54070508.154146679</v>
      </c>
    </row>
    <row r="962" spans="2:24" x14ac:dyDescent="0.4">
      <c r="B962" s="13">
        <v>959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16583841.457070515</v>
      </c>
      <c r="O962">
        <v>4398971.1438169964</v>
      </c>
      <c r="P962">
        <v>1706688.6573538342</v>
      </c>
      <c r="Q962">
        <v>10582337.317220107</v>
      </c>
      <c r="R962">
        <v>10137053.789544372</v>
      </c>
      <c r="S962">
        <v>14843954.587259218</v>
      </c>
      <c r="T962">
        <v>15914247.434513504</v>
      </c>
      <c r="U962">
        <v>23772320.356675632</v>
      </c>
      <c r="V962">
        <v>23459397.656843957</v>
      </c>
      <c r="W962">
        <v>23212426.635465983</v>
      </c>
      <c r="X962">
        <v>3212426.6354659833</v>
      </c>
    </row>
    <row r="963" spans="2:24" x14ac:dyDescent="0.4">
      <c r="B963" s="13">
        <v>960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-19230294.046186768</v>
      </c>
      <c r="O963">
        <v>-13490955.32431962</v>
      </c>
      <c r="P963">
        <v>14512233.723591523</v>
      </c>
      <c r="Q963">
        <v>859441.19062617281</v>
      </c>
      <c r="R963">
        <v>3352239.0417854874</v>
      </c>
      <c r="S963">
        <v>3429219.9081142582</v>
      </c>
      <c r="T963">
        <v>4495815.4617351955</v>
      </c>
      <c r="U963">
        <v>9484029.349973049</v>
      </c>
      <c r="V963">
        <v>7438994.0261193737</v>
      </c>
      <c r="W963">
        <v>6387164.1594695756</v>
      </c>
      <c r="X963">
        <v>-13612835.840530422</v>
      </c>
    </row>
    <row r="964" spans="2:24" x14ac:dyDescent="0.4">
      <c r="B964" s="13">
        <v>961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18659432.596521221</v>
      </c>
      <c r="O964">
        <v>16342725.195538852</v>
      </c>
      <c r="P964">
        <v>23043098.110528603</v>
      </c>
      <c r="Q964">
        <v>22458140.468344029</v>
      </c>
      <c r="R964">
        <v>22805320.482057847</v>
      </c>
      <c r="S964">
        <v>28739792.269660477</v>
      </c>
      <c r="T964">
        <v>29518672.510081492</v>
      </c>
      <c r="U964">
        <v>25736313.181733273</v>
      </c>
      <c r="V964">
        <v>25256146.156828798</v>
      </c>
      <c r="W964">
        <v>26077369.803556219</v>
      </c>
      <c r="X964">
        <v>6077369.803556215</v>
      </c>
    </row>
    <row r="965" spans="2:24" x14ac:dyDescent="0.4">
      <c r="B965" s="13">
        <v>962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16941086.716359623</v>
      </c>
      <c r="O965">
        <v>2222734.9594370364</v>
      </c>
      <c r="P965">
        <v>2679802.0817657569</v>
      </c>
      <c r="Q965">
        <v>11115285.78420347</v>
      </c>
      <c r="R965">
        <v>13194754.150114009</v>
      </c>
      <c r="S965">
        <v>12225095.705717975</v>
      </c>
      <c r="T965">
        <v>11132077.882026033</v>
      </c>
      <c r="U965">
        <v>9933571.2880615145</v>
      </c>
      <c r="V965">
        <v>1985206.5081162038</v>
      </c>
      <c r="W965">
        <v>-5160913.7468658332</v>
      </c>
      <c r="X965">
        <v>-25160913.746865831</v>
      </c>
    </row>
    <row r="966" spans="2:24" x14ac:dyDescent="0.4">
      <c r="B966" s="13">
        <v>963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19875681.542130161</v>
      </c>
      <c r="O966">
        <v>18689752.200038273</v>
      </c>
      <c r="P966">
        <v>17725999.655738223</v>
      </c>
      <c r="Q966">
        <v>18825866.628893908</v>
      </c>
      <c r="R966">
        <v>21218100.345852751</v>
      </c>
      <c r="S966">
        <v>18233030.526542444</v>
      </c>
      <c r="T966">
        <v>25794338.346265499</v>
      </c>
      <c r="U966">
        <v>31933069.924838595</v>
      </c>
      <c r="V966">
        <v>33515869.466058578</v>
      </c>
      <c r="W966">
        <v>35721076.748180345</v>
      </c>
      <c r="X966">
        <v>15721076.748180339</v>
      </c>
    </row>
    <row r="967" spans="2:24" x14ac:dyDescent="0.4">
      <c r="B967" s="13">
        <v>964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21426928.217972901</v>
      </c>
      <c r="O967">
        <v>23352313.201594058</v>
      </c>
      <c r="P967">
        <v>27882486.476666987</v>
      </c>
      <c r="Q967">
        <v>27374252.987687349</v>
      </c>
      <c r="R967">
        <v>29933794.720147554</v>
      </c>
      <c r="S967">
        <v>27202786.77546465</v>
      </c>
      <c r="T967">
        <v>31518948.105834313</v>
      </c>
      <c r="U967">
        <v>36517174.996943399</v>
      </c>
      <c r="V967">
        <v>39174701.530737527</v>
      </c>
      <c r="W967">
        <v>39013596.256909929</v>
      </c>
      <c r="X967">
        <v>19013596.256909937</v>
      </c>
    </row>
    <row r="968" spans="2:24" x14ac:dyDescent="0.4">
      <c r="B968" s="13">
        <v>965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7465392.9417735739</v>
      </c>
      <c r="O968">
        <v>-80621115.58101137</v>
      </c>
      <c r="P968">
        <v>-72318801.78977035</v>
      </c>
      <c r="Q968">
        <v>-25985879.130499925</v>
      </c>
      <c r="R968">
        <v>-21458217.432898719</v>
      </c>
      <c r="S968">
        <v>-20455480.982785273</v>
      </c>
      <c r="T968">
        <v>-14074907.360857297</v>
      </c>
      <c r="U968">
        <v>-7397501.3146967459</v>
      </c>
      <c r="V968">
        <v>-5543642.3063460402</v>
      </c>
      <c r="W968">
        <v>2385244.9023755696</v>
      </c>
      <c r="X968">
        <v>-17614755.097624429</v>
      </c>
    </row>
    <row r="969" spans="2:24" x14ac:dyDescent="0.4">
      <c r="B969" s="13">
        <v>966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21634081.374768041</v>
      </c>
      <c r="O969">
        <v>24043606.100011911</v>
      </c>
      <c r="P969">
        <v>24178846.988259688</v>
      </c>
      <c r="Q969">
        <v>31482122.978880402</v>
      </c>
      <c r="R969">
        <v>36094534.694222108</v>
      </c>
      <c r="S969">
        <v>38750362.331527077</v>
      </c>
      <c r="T969">
        <v>40644156.673681699</v>
      </c>
      <c r="U969">
        <v>42817147.120921291</v>
      </c>
      <c r="V969">
        <v>44446063.337029651</v>
      </c>
      <c r="W969">
        <v>43403290.333070055</v>
      </c>
      <c r="X969">
        <v>23403290.333070051</v>
      </c>
    </row>
    <row r="970" spans="2:24" x14ac:dyDescent="0.4">
      <c r="B970" s="13">
        <v>967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24500489.836824019</v>
      </c>
      <c r="O970">
        <v>14138805.957444051</v>
      </c>
      <c r="P970">
        <v>12823099.636887658</v>
      </c>
      <c r="Q970">
        <v>5400412.8487338927</v>
      </c>
      <c r="R970">
        <v>12461823.494224869</v>
      </c>
      <c r="S970">
        <v>11394794.554685812</v>
      </c>
      <c r="T970">
        <v>6047479.5432562502</v>
      </c>
      <c r="U970">
        <v>5199680.6830742322</v>
      </c>
      <c r="V970">
        <v>4009483.507298097</v>
      </c>
      <c r="W970">
        <v>5723013.4919465277</v>
      </c>
      <c r="X970">
        <v>-14276986.50805347</v>
      </c>
    </row>
    <row r="971" spans="2:24" x14ac:dyDescent="0.4">
      <c r="B971" s="13">
        <v>968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19224633.726383872</v>
      </c>
      <c r="O971">
        <v>19228834.755466104</v>
      </c>
      <c r="P971">
        <v>19256214.20147467</v>
      </c>
      <c r="Q971">
        <v>22814690.518490821</v>
      </c>
      <c r="R971">
        <v>30111821.385863844</v>
      </c>
      <c r="S971">
        <v>33769282.742150456</v>
      </c>
      <c r="T971">
        <v>39674979.615825541</v>
      </c>
      <c r="U971">
        <v>36138125.101955414</v>
      </c>
      <c r="V971">
        <v>38370167.547670022</v>
      </c>
      <c r="W971">
        <v>33234022.853799958</v>
      </c>
      <c r="X971">
        <v>13234022.853799958</v>
      </c>
    </row>
    <row r="972" spans="2:24" x14ac:dyDescent="0.4">
      <c r="B972" s="13">
        <v>969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17361343.321790662</v>
      </c>
      <c r="O972">
        <v>-12274998.70437962</v>
      </c>
      <c r="P972">
        <v>-13325193.242984664</v>
      </c>
      <c r="Q972">
        <v>-163034.73200347647</v>
      </c>
      <c r="R972">
        <v>7638350.8361780597</v>
      </c>
      <c r="S972">
        <v>15417146.962070744</v>
      </c>
      <c r="T972">
        <v>16854366.307024498</v>
      </c>
      <c r="U972">
        <v>15003377.556899672</v>
      </c>
      <c r="V972">
        <v>20298043.693950173</v>
      </c>
      <c r="W972">
        <v>24487943.117803521</v>
      </c>
      <c r="X972">
        <v>4487943.1178035196</v>
      </c>
    </row>
    <row r="973" spans="2:24" x14ac:dyDescent="0.4">
      <c r="B973" s="13">
        <v>970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22194144.619359925</v>
      </c>
      <c r="O973">
        <v>27548520.617572002</v>
      </c>
      <c r="P973">
        <v>29145090.908783622</v>
      </c>
      <c r="Q973">
        <v>30998085.0298976</v>
      </c>
      <c r="R973">
        <v>37627134.664717153</v>
      </c>
      <c r="S973">
        <v>36473179.770209908</v>
      </c>
      <c r="T973">
        <v>36411034.336482689</v>
      </c>
      <c r="U973">
        <v>38037094.191170812</v>
      </c>
      <c r="V973">
        <v>38774278.534375638</v>
      </c>
      <c r="W973">
        <v>29114207.30940276</v>
      </c>
      <c r="X973">
        <v>9114207.3094027638</v>
      </c>
    </row>
    <row r="974" spans="2:24" x14ac:dyDescent="0.4">
      <c r="B974" s="13">
        <v>971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18070562.690111607</v>
      </c>
      <c r="O974">
        <v>22868943.644298173</v>
      </c>
      <c r="P974">
        <v>30927310.46581414</v>
      </c>
      <c r="Q974">
        <v>32330806.717940237</v>
      </c>
      <c r="R974">
        <v>32777008.309687115</v>
      </c>
      <c r="S974">
        <v>35778715.84899532</v>
      </c>
      <c r="T974">
        <v>42933860.209212124</v>
      </c>
      <c r="U974">
        <v>45709511.320938468</v>
      </c>
      <c r="V974">
        <v>53581402.074622549</v>
      </c>
      <c r="W974">
        <v>57137346.258233026</v>
      </c>
      <c r="X974">
        <v>37137346.258233018</v>
      </c>
    </row>
    <row r="975" spans="2:24" x14ac:dyDescent="0.4">
      <c r="B975" s="13">
        <v>972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28859446.374100335</v>
      </c>
      <c r="O975">
        <v>27749866.350854423</v>
      </c>
      <c r="P975">
        <v>36144417.597249597</v>
      </c>
      <c r="Q975">
        <v>36786442.790041193</v>
      </c>
      <c r="R975">
        <v>35929974.234495342</v>
      </c>
      <c r="S975">
        <v>44559082.240344763</v>
      </c>
      <c r="T975">
        <v>26008765.895339828</v>
      </c>
      <c r="U975">
        <v>29031498.430923313</v>
      </c>
      <c r="V975">
        <v>29547473.113549363</v>
      </c>
      <c r="W975">
        <v>26009834.920390312</v>
      </c>
      <c r="X975">
        <v>6009834.9203903181</v>
      </c>
    </row>
    <row r="976" spans="2:24" x14ac:dyDescent="0.4">
      <c r="B976" s="13">
        <v>973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23686907.474023636</v>
      </c>
      <c r="O976">
        <v>30099353.611473195</v>
      </c>
      <c r="P976">
        <v>24067306.098971978</v>
      </c>
      <c r="Q976">
        <v>25862367.539044518</v>
      </c>
      <c r="R976">
        <v>28019814.195856094</v>
      </c>
      <c r="S976">
        <v>27376896.656738713</v>
      </c>
      <c r="T976">
        <v>30497142.397387214</v>
      </c>
      <c r="U976">
        <v>35066353.887173995</v>
      </c>
      <c r="V976">
        <v>38044130.615110993</v>
      </c>
      <c r="W976">
        <v>32511678.391064238</v>
      </c>
      <c r="X976">
        <v>12511678.391064238</v>
      </c>
    </row>
    <row r="977" spans="2:24" x14ac:dyDescent="0.4">
      <c r="B977" s="13">
        <v>974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11345008.488551611</v>
      </c>
      <c r="O977">
        <v>10405675.274793079</v>
      </c>
      <c r="P977">
        <v>16247258.402615901</v>
      </c>
      <c r="Q977">
        <v>15081977.122608881</v>
      </c>
      <c r="R977">
        <v>19933239.445409805</v>
      </c>
      <c r="S977">
        <v>19032673.072390418</v>
      </c>
      <c r="T977">
        <v>22241262.225857023</v>
      </c>
      <c r="U977">
        <v>19884300.291722752</v>
      </c>
      <c r="V977">
        <v>20149848.201289143</v>
      </c>
      <c r="W977">
        <v>17633368.095447838</v>
      </c>
      <c r="X977">
        <v>-2366631.9045521622</v>
      </c>
    </row>
    <row r="978" spans="2:24" x14ac:dyDescent="0.4">
      <c r="B978" s="13">
        <v>975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21263695.811847709</v>
      </c>
      <c r="O978">
        <v>22607326.133837506</v>
      </c>
      <c r="P978">
        <v>23098854.653444916</v>
      </c>
      <c r="Q978">
        <v>20283819.092183579</v>
      </c>
      <c r="R978">
        <v>18735327.398304563</v>
      </c>
      <c r="S978">
        <v>24479268.961959347</v>
      </c>
      <c r="T978">
        <v>24234270.542981941</v>
      </c>
      <c r="U978">
        <v>23705357.990735516</v>
      </c>
      <c r="V978">
        <v>23441861.886165883</v>
      </c>
      <c r="W978">
        <v>30904889.864083063</v>
      </c>
      <c r="X978">
        <v>10904889.864083067</v>
      </c>
    </row>
    <row r="979" spans="2:24" x14ac:dyDescent="0.4">
      <c r="B979" s="13">
        <v>976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16707802.356637817</v>
      </c>
      <c r="O979">
        <v>22149177.820048936</v>
      </c>
      <c r="P979">
        <v>26795472.332375448</v>
      </c>
      <c r="Q979">
        <v>25630661.508985728</v>
      </c>
      <c r="R979">
        <v>25092846.307423707</v>
      </c>
      <c r="S979">
        <v>28210768.675413374</v>
      </c>
      <c r="T979">
        <v>36394528.580639727</v>
      </c>
      <c r="U979">
        <v>40186806.251679808</v>
      </c>
      <c r="V979">
        <v>33078604.182528</v>
      </c>
      <c r="W979">
        <v>36457544.530516587</v>
      </c>
      <c r="X979">
        <v>16457544.530516585</v>
      </c>
    </row>
    <row r="980" spans="2:24" x14ac:dyDescent="0.4">
      <c r="B980" s="13">
        <v>977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15554056.50745403</v>
      </c>
      <c r="O980">
        <v>21864477.422035839</v>
      </c>
      <c r="P980">
        <v>23977563.863288023</v>
      </c>
      <c r="Q980">
        <v>27138988.590620875</v>
      </c>
      <c r="R980">
        <v>33384524.231624618</v>
      </c>
      <c r="S980">
        <v>30277296.29819848</v>
      </c>
      <c r="T980">
        <v>37701406.45464661</v>
      </c>
      <c r="U980">
        <v>38172490.867326781</v>
      </c>
      <c r="V980">
        <v>38015934.379048586</v>
      </c>
      <c r="W980">
        <v>39059398.846159011</v>
      </c>
      <c r="X980">
        <v>19059398.846159007</v>
      </c>
    </row>
    <row r="981" spans="2:24" x14ac:dyDescent="0.4">
      <c r="B981" s="13">
        <v>978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21729391.641937464</v>
      </c>
      <c r="O981">
        <v>27575896.037852362</v>
      </c>
      <c r="P981">
        <v>26191755.408474911</v>
      </c>
      <c r="Q981">
        <v>13369888.287908521</v>
      </c>
      <c r="R981">
        <v>14190440.157068728</v>
      </c>
      <c r="S981">
        <v>22077326.085363016</v>
      </c>
      <c r="T981">
        <v>29306160.294455729</v>
      </c>
      <c r="U981">
        <v>548584.89202820836</v>
      </c>
      <c r="V981">
        <v>-825231.87103007431</v>
      </c>
      <c r="W981">
        <v>-10801835.087997872</v>
      </c>
      <c r="X981">
        <v>-30801835.087997872</v>
      </c>
    </row>
    <row r="982" spans="2:24" x14ac:dyDescent="0.4">
      <c r="B982" s="13">
        <v>979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24013484.655362818</v>
      </c>
      <c r="O982">
        <v>24232879.920325547</v>
      </c>
      <c r="P982">
        <v>30642219.966347758</v>
      </c>
      <c r="Q982">
        <v>32423007.45476884</v>
      </c>
      <c r="R982">
        <v>36288608.829523511</v>
      </c>
      <c r="S982">
        <v>40492289.455506019</v>
      </c>
      <c r="T982">
        <v>45028338.962121427</v>
      </c>
      <c r="U982">
        <v>50890767.348172411</v>
      </c>
      <c r="V982">
        <v>51646586.502730697</v>
      </c>
      <c r="W982">
        <v>46232135.478257284</v>
      </c>
      <c r="X982">
        <v>26232135.478257298</v>
      </c>
    </row>
    <row r="983" spans="2:24" x14ac:dyDescent="0.4">
      <c r="B983" s="13">
        <v>980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24832265.628031496</v>
      </c>
      <c r="O983">
        <v>25437971.374169122</v>
      </c>
      <c r="P983">
        <v>26205425.971961953</v>
      </c>
      <c r="Q983">
        <v>31739350.821984444</v>
      </c>
      <c r="R983">
        <v>29189614.18188531</v>
      </c>
      <c r="S983">
        <v>29132439.422353245</v>
      </c>
      <c r="T983">
        <v>29467334.611209225</v>
      </c>
      <c r="U983">
        <v>29855997.795805074</v>
      </c>
      <c r="V983">
        <v>27371286.627961297</v>
      </c>
      <c r="W983">
        <v>31742378.005481847</v>
      </c>
      <c r="X983">
        <v>11742378.00548185</v>
      </c>
    </row>
    <row r="984" spans="2:24" x14ac:dyDescent="0.4">
      <c r="B984" s="13">
        <v>981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24810684.112101145</v>
      </c>
      <c r="O984">
        <v>27843112.511465974</v>
      </c>
      <c r="P984">
        <v>30973985.803935837</v>
      </c>
      <c r="Q984">
        <v>36035019.56597358</v>
      </c>
      <c r="R984">
        <v>38740418.307653256</v>
      </c>
      <c r="S984">
        <v>44608227.372362912</v>
      </c>
      <c r="T984">
        <v>49509027.736151755</v>
      </c>
      <c r="U984">
        <v>42270738.448522896</v>
      </c>
      <c r="V984">
        <v>43235623.881335109</v>
      </c>
      <c r="W984">
        <v>48318665.761766203</v>
      </c>
      <c r="X984">
        <v>28318665.761766214</v>
      </c>
    </row>
    <row r="985" spans="2:24" x14ac:dyDescent="0.4">
      <c r="B985" s="13">
        <v>982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22791255.398788221</v>
      </c>
      <c r="O985">
        <v>25103768.61924912</v>
      </c>
      <c r="P985">
        <v>30319253.426084369</v>
      </c>
      <c r="Q985">
        <v>31099127.079144783</v>
      </c>
      <c r="R985">
        <v>7005846.6256988347</v>
      </c>
      <c r="S985">
        <v>4614443.672576285</v>
      </c>
      <c r="T985">
        <v>13982646.567825316</v>
      </c>
      <c r="U985">
        <v>14604901.929453842</v>
      </c>
      <c r="V985">
        <v>15748938.116297478</v>
      </c>
      <c r="W985">
        <v>6066570.1041406365</v>
      </c>
      <c r="X985">
        <v>-13933429.895859363</v>
      </c>
    </row>
    <row r="986" spans="2:24" x14ac:dyDescent="0.4">
      <c r="B986" s="13">
        <v>983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21636491.517491803</v>
      </c>
      <c r="O986">
        <v>20553622.362972628</v>
      </c>
      <c r="P986">
        <v>21607096.119760033</v>
      </c>
      <c r="Q986">
        <v>10544904.514120158</v>
      </c>
      <c r="R986">
        <v>16532895.661740167</v>
      </c>
      <c r="S986">
        <v>4017764.4391132519</v>
      </c>
      <c r="T986">
        <v>7714168.3688899372</v>
      </c>
      <c r="U986">
        <v>14344996.513771761</v>
      </c>
      <c r="V986">
        <v>18771691.746947262</v>
      </c>
      <c r="W986">
        <v>18671673.574169908</v>
      </c>
      <c r="X986">
        <v>-1328326.4258300969</v>
      </c>
    </row>
    <row r="987" spans="2:24" x14ac:dyDescent="0.4">
      <c r="B987" s="13">
        <v>984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21024438.824836679</v>
      </c>
      <c r="O987">
        <v>17556490.091502868</v>
      </c>
      <c r="P987">
        <v>26252829.934577376</v>
      </c>
      <c r="Q987">
        <v>28151072.147887807</v>
      </c>
      <c r="R987">
        <v>31107386.395037089</v>
      </c>
      <c r="S987">
        <v>35440228.988171011</v>
      </c>
      <c r="T987">
        <v>40809571.363174222</v>
      </c>
      <c r="U987">
        <v>34075430.767346516</v>
      </c>
      <c r="V987">
        <v>-1770359.1301744739</v>
      </c>
      <c r="W987">
        <v>2786946.1335519585</v>
      </c>
      <c r="X987">
        <v>-17213053.866448041</v>
      </c>
    </row>
    <row r="988" spans="2:24" x14ac:dyDescent="0.4">
      <c r="B988" s="13">
        <v>985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-45029708.521364003</v>
      </c>
      <c r="O988">
        <v>-38726953.437832475</v>
      </c>
      <c r="P988">
        <v>-539560.1813034974</v>
      </c>
      <c r="Q988">
        <v>7342473.134316152</v>
      </c>
      <c r="R988">
        <v>5945237.7736003054</v>
      </c>
      <c r="S988">
        <v>5883815.1564877089</v>
      </c>
      <c r="T988">
        <v>13460518.678405164</v>
      </c>
      <c r="U988">
        <v>17402876.423259407</v>
      </c>
      <c r="V988">
        <v>17406094.772518422</v>
      </c>
      <c r="W988">
        <v>26272728.207112662</v>
      </c>
      <c r="X988">
        <v>6272728.2071126644</v>
      </c>
    </row>
    <row r="989" spans="2:24" x14ac:dyDescent="0.4">
      <c r="B989" s="13">
        <v>986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21780527.656962007</v>
      </c>
      <c r="O989">
        <v>26252851.741521109</v>
      </c>
      <c r="P989">
        <v>26018693.996286381</v>
      </c>
      <c r="Q989">
        <v>28767363.503220204</v>
      </c>
      <c r="R989">
        <v>29090731.590768926</v>
      </c>
      <c r="S989">
        <v>32379362.918687131</v>
      </c>
      <c r="T989">
        <v>35971249.059467472</v>
      </c>
      <c r="U989">
        <v>33391040.173073187</v>
      </c>
      <c r="V989">
        <v>40000945.648321472</v>
      </c>
      <c r="W989">
        <v>43655531.380975783</v>
      </c>
      <c r="X989">
        <v>23655531.380975794</v>
      </c>
    </row>
    <row r="990" spans="2:24" x14ac:dyDescent="0.4">
      <c r="B990" s="13">
        <v>987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22444844.721666198</v>
      </c>
      <c r="O990">
        <v>22026698.273527555</v>
      </c>
      <c r="P990">
        <v>21884322.099712398</v>
      </c>
      <c r="Q990">
        <v>23661250.69373782</v>
      </c>
      <c r="R990">
        <v>25433049.060424402</v>
      </c>
      <c r="S990">
        <v>27959747.414618026</v>
      </c>
      <c r="T990">
        <v>29387358.033587031</v>
      </c>
      <c r="U990">
        <v>28103019.413034864</v>
      </c>
      <c r="V990">
        <v>29025478.00058271</v>
      </c>
      <c r="W990">
        <v>32205420.54130248</v>
      </c>
      <c r="X990">
        <v>12205420.54130248</v>
      </c>
    </row>
    <row r="991" spans="2:24" x14ac:dyDescent="0.4">
      <c r="B991" s="13">
        <v>988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19634793.235201463</v>
      </c>
      <c r="O991">
        <v>21922111.855892431</v>
      </c>
      <c r="P991">
        <v>21707510.120447408</v>
      </c>
      <c r="Q991">
        <v>-36848452.598848484</v>
      </c>
      <c r="R991">
        <v>-38141609.989070244</v>
      </c>
      <c r="S991">
        <v>-6793919.5910563245</v>
      </c>
      <c r="T991">
        <v>-142888.13536196761</v>
      </c>
      <c r="U991">
        <v>2660304.3570783003</v>
      </c>
      <c r="V991">
        <v>5108908.3472573422</v>
      </c>
      <c r="W991">
        <v>5763900.2316562347</v>
      </c>
      <c r="X991">
        <v>-14236099.768343773</v>
      </c>
    </row>
    <row r="992" spans="2:24" x14ac:dyDescent="0.4">
      <c r="B992" s="13">
        <v>989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26493047.787268348</v>
      </c>
      <c r="O992">
        <v>-113381342.46693636</v>
      </c>
      <c r="P992">
        <v>-112615072.77473883</v>
      </c>
      <c r="Q992">
        <v>-35365067.484236054</v>
      </c>
      <c r="R992">
        <v>-32833366.25543277</v>
      </c>
      <c r="S992">
        <v>-31576170.540622771</v>
      </c>
      <c r="T992">
        <v>-32316987.196512204</v>
      </c>
      <c r="U992">
        <v>-32643942.593571223</v>
      </c>
      <c r="V992">
        <v>-30097435.987811733</v>
      </c>
      <c r="W992">
        <v>-26794204.875910673</v>
      </c>
      <c r="X992">
        <v>-46794204.87591067</v>
      </c>
    </row>
    <row r="993" spans="2:24" x14ac:dyDescent="0.4">
      <c r="B993" s="13">
        <v>990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18333711.674652472</v>
      </c>
      <c r="O993">
        <v>17643944.3740291</v>
      </c>
      <c r="P993">
        <v>10289892.581424404</v>
      </c>
      <c r="Q993">
        <v>15489182.795597468</v>
      </c>
      <c r="R993">
        <v>15447360.300015923</v>
      </c>
      <c r="S993">
        <v>13321421.169728689</v>
      </c>
      <c r="T993">
        <v>14171322.514565025</v>
      </c>
      <c r="U993">
        <v>21472554.224619709</v>
      </c>
      <c r="V993">
        <v>21752840.618775584</v>
      </c>
      <c r="W993">
        <v>27954132.890017524</v>
      </c>
      <c r="X993">
        <v>7954132.8900175309</v>
      </c>
    </row>
    <row r="994" spans="2:24" x14ac:dyDescent="0.4">
      <c r="B994" s="13">
        <v>991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25527657.55603781</v>
      </c>
      <c r="O994">
        <v>27198432.251412723</v>
      </c>
      <c r="P994">
        <v>27721873.736841526</v>
      </c>
      <c r="Q994">
        <v>26167600.909281496</v>
      </c>
      <c r="R994">
        <v>24784294.786275353</v>
      </c>
      <c r="S994">
        <v>25843617.532439113</v>
      </c>
      <c r="T994">
        <v>30805779.572215606</v>
      </c>
      <c r="U994">
        <v>32243320.74702375</v>
      </c>
      <c r="V994">
        <v>33859789.730575539</v>
      </c>
      <c r="W994">
        <v>-9790152.7272239402</v>
      </c>
      <c r="X994">
        <v>-29790152.72722394</v>
      </c>
    </row>
    <row r="995" spans="2:24" x14ac:dyDescent="0.4">
      <c r="B995" s="13">
        <v>992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20606286.738168951</v>
      </c>
      <c r="O995">
        <v>24447744.272764765</v>
      </c>
      <c r="P995">
        <v>24866695.395501297</v>
      </c>
      <c r="Q995">
        <v>24502595.799968209</v>
      </c>
      <c r="R995">
        <v>23396639.001545385</v>
      </c>
      <c r="S995">
        <v>26509174.138739429</v>
      </c>
      <c r="T995">
        <v>29171169.453927498</v>
      </c>
      <c r="U995">
        <v>25090181.197633665</v>
      </c>
      <c r="V995">
        <v>31856888.109090075</v>
      </c>
      <c r="W995">
        <v>29328535.210247397</v>
      </c>
      <c r="X995">
        <v>9328535.2102473974</v>
      </c>
    </row>
    <row r="996" spans="2:24" x14ac:dyDescent="0.4">
      <c r="B996" s="13">
        <v>993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24960573.503191527</v>
      </c>
      <c r="O996">
        <v>25008982.70269281</v>
      </c>
      <c r="P996">
        <v>32502421.399709377</v>
      </c>
      <c r="Q996">
        <v>14105018.073147837</v>
      </c>
      <c r="R996">
        <v>15260507.655959737</v>
      </c>
      <c r="S996">
        <v>30010037.987551726</v>
      </c>
      <c r="T996">
        <v>28883751.270220526</v>
      </c>
      <c r="U996">
        <v>29716654.924262192</v>
      </c>
      <c r="V996">
        <v>36354364.957877919</v>
      </c>
      <c r="W996">
        <v>36449831.718595661</v>
      </c>
      <c r="X996">
        <v>16449831.718595657</v>
      </c>
    </row>
    <row r="997" spans="2:24" x14ac:dyDescent="0.4">
      <c r="B997" s="13">
        <v>994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20897937.357992981</v>
      </c>
      <c r="O997">
        <v>20092153.458717238</v>
      </c>
      <c r="P997">
        <v>27360465.436061472</v>
      </c>
      <c r="Q997">
        <v>26811308.901301142</v>
      </c>
      <c r="R997">
        <v>29207475.505302086</v>
      </c>
      <c r="S997">
        <v>28923223.528460409</v>
      </c>
      <c r="T997">
        <v>31474723.471582823</v>
      </c>
      <c r="U997">
        <v>31708561.608588431</v>
      </c>
      <c r="V997">
        <v>37171647.305489823</v>
      </c>
      <c r="W997">
        <v>44644407.321015321</v>
      </c>
      <c r="X997">
        <v>24644407.321015313</v>
      </c>
    </row>
    <row r="998" spans="2:24" x14ac:dyDescent="0.4">
      <c r="B998" s="13">
        <v>995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17235136.553557836</v>
      </c>
      <c r="O998">
        <v>18301116.220328838</v>
      </c>
      <c r="P998">
        <v>18297219.522558957</v>
      </c>
      <c r="Q998">
        <v>19237482.200810015</v>
      </c>
      <c r="R998">
        <v>17279337.530995648</v>
      </c>
      <c r="S998">
        <v>21757865.988319203</v>
      </c>
      <c r="T998">
        <v>24092443.101352103</v>
      </c>
      <c r="U998">
        <v>-19234447777.067009</v>
      </c>
      <c r="V998">
        <v>-19237399134.186516</v>
      </c>
      <c r="W998">
        <v>-9605546646.7699833</v>
      </c>
      <c r="X998">
        <v>-9625546646.7699833</v>
      </c>
    </row>
    <row r="999" spans="2:24" x14ac:dyDescent="0.4">
      <c r="B999" s="13">
        <v>996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25022553.195960786</v>
      </c>
      <c r="O999">
        <v>18695256.704188272</v>
      </c>
      <c r="P999">
        <v>19122993.94393314</v>
      </c>
      <c r="Q999">
        <v>25891671.230407879</v>
      </c>
      <c r="R999">
        <v>29017850.254992295</v>
      </c>
      <c r="S999">
        <v>32006954.151972309</v>
      </c>
      <c r="T999">
        <v>32082137.141619928</v>
      </c>
      <c r="U999">
        <v>32538498.607672852</v>
      </c>
      <c r="V999">
        <v>31784606.478993826</v>
      </c>
      <c r="W999">
        <v>34423432.761437595</v>
      </c>
      <c r="X999">
        <v>14423432.761437593</v>
      </c>
    </row>
    <row r="1000" spans="2:24" x14ac:dyDescent="0.4">
      <c r="B1000" s="13">
        <v>997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18692605.439550746</v>
      </c>
      <c r="O1000">
        <v>10720537.783029543</v>
      </c>
      <c r="P1000">
        <v>478291.43353858776</v>
      </c>
      <c r="Q1000">
        <v>3003655.7482193867</v>
      </c>
      <c r="R1000">
        <v>9125318.290504178</v>
      </c>
      <c r="S1000">
        <v>9201635.4786566142</v>
      </c>
      <c r="T1000">
        <v>11083270.719036222</v>
      </c>
      <c r="U1000">
        <v>12348755.117529118</v>
      </c>
      <c r="V1000">
        <v>18265230.509609595</v>
      </c>
      <c r="W1000">
        <v>23077002.973595627</v>
      </c>
      <c r="X1000">
        <v>3077002.9735956211</v>
      </c>
    </row>
    <row r="1001" spans="2:24" x14ac:dyDescent="0.4">
      <c r="B1001" s="13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18936982.728017546</v>
      </c>
      <c r="O1001">
        <v>18583763.896274596</v>
      </c>
      <c r="P1001">
        <v>22121253.032900557</v>
      </c>
      <c r="Q1001">
        <v>18583934.225692671</v>
      </c>
      <c r="R1001">
        <v>19597127.575243462</v>
      </c>
      <c r="S1001">
        <v>25350158.437138483</v>
      </c>
      <c r="T1001">
        <v>32004998.691954788</v>
      </c>
      <c r="U1001">
        <v>30076799.126721736</v>
      </c>
      <c r="V1001">
        <v>33375195.468356699</v>
      </c>
      <c r="W1001">
        <v>37503400.570746146</v>
      </c>
      <c r="X1001">
        <v>17503400.570746146</v>
      </c>
    </row>
    <row r="1002" spans="2:24" x14ac:dyDescent="0.4">
      <c r="B1002" s="13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21890865.310854755</v>
      </c>
      <c r="O1002">
        <v>27440652.067922041</v>
      </c>
      <c r="P1002">
        <v>30335695.854858916</v>
      </c>
      <c r="Q1002">
        <v>29165027.268386148</v>
      </c>
      <c r="R1002">
        <v>29742651.114073716</v>
      </c>
      <c r="S1002">
        <v>29102438.85434908</v>
      </c>
      <c r="T1002">
        <v>28468721.613106299</v>
      </c>
      <c r="U1002">
        <v>34257111.203726396</v>
      </c>
      <c r="V1002">
        <v>39625780.652061544</v>
      </c>
      <c r="W1002">
        <v>45950875.82042899</v>
      </c>
      <c r="X1002">
        <v>25950875.820428982</v>
      </c>
    </row>
    <row r="1003" spans="2:24" x14ac:dyDescent="0.4">
      <c r="B1003" s="13">
        <v>1000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23501384.656744335</v>
      </c>
      <c r="O1003">
        <v>21433209.20701547</v>
      </c>
      <c r="P1003">
        <v>21751869.785865065</v>
      </c>
      <c r="Q1003">
        <v>24953956.960683979</v>
      </c>
      <c r="R1003">
        <v>22763335.98704017</v>
      </c>
      <c r="S1003">
        <v>22119209.91161412</v>
      </c>
      <c r="T1003">
        <v>20269817.399317451</v>
      </c>
      <c r="U1003">
        <v>22705649.563347805</v>
      </c>
      <c r="V1003">
        <v>30798991.189102612</v>
      </c>
      <c r="W1003">
        <v>30641505.726083536</v>
      </c>
      <c r="X1003">
        <v>10641505.726083534</v>
      </c>
    </row>
    <row r="1004" spans="2:24" x14ac:dyDescent="0.4">
      <c r="B1004" s="13">
        <v>1001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17465448.031399004</v>
      </c>
      <c r="O1004">
        <v>19291522.660254832</v>
      </c>
      <c r="P1004">
        <v>20652490.686723556</v>
      </c>
      <c r="Q1004">
        <v>23976697.402211342</v>
      </c>
      <c r="R1004">
        <v>23099462.716033988</v>
      </c>
      <c r="S1004">
        <v>24055145.128423844</v>
      </c>
      <c r="T1004">
        <v>28345190.663215149</v>
      </c>
      <c r="U1004">
        <v>30070990.822201658</v>
      </c>
      <c r="V1004">
        <v>29959006.740391016</v>
      </c>
      <c r="W1004">
        <v>28833074.689638846</v>
      </c>
      <c r="X1004">
        <v>8833074.6896388475</v>
      </c>
    </row>
    <row r="1005" spans="2:24" x14ac:dyDescent="0.4">
      <c r="B1005" s="13">
        <v>1002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26199626.283659227</v>
      </c>
      <c r="O1005">
        <v>28593746.335698348</v>
      </c>
      <c r="P1005">
        <v>34696533.373536341</v>
      </c>
      <c r="Q1005">
        <v>33852886.38063208</v>
      </c>
      <c r="R1005">
        <v>24872925.697769403</v>
      </c>
      <c r="S1005">
        <v>24721346.935965203</v>
      </c>
      <c r="T1005">
        <v>28300098.601084638</v>
      </c>
      <c r="U1005">
        <v>32114326.900885776</v>
      </c>
      <c r="V1005">
        <v>35503656.422150329</v>
      </c>
      <c r="W1005">
        <v>38248168.891630985</v>
      </c>
      <c r="X1005">
        <v>18248168.891630989</v>
      </c>
    </row>
    <row r="1006" spans="2:24" x14ac:dyDescent="0.4">
      <c r="B1006" s="13">
        <v>1003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21606121.752824441</v>
      </c>
      <c r="O1006">
        <v>22400757.909192469</v>
      </c>
      <c r="P1006">
        <v>21150624.585779421</v>
      </c>
      <c r="Q1006">
        <v>25529531.723967399</v>
      </c>
      <c r="R1006">
        <v>26675434.383398466</v>
      </c>
      <c r="S1006">
        <v>-48342636.194639422</v>
      </c>
      <c r="T1006">
        <v>-44034208.213215187</v>
      </c>
      <c r="U1006">
        <v>-2732446.6429910976</v>
      </c>
      <c r="V1006">
        <v>-355342.12029289035</v>
      </c>
      <c r="W1006">
        <v>8255497.6170277316</v>
      </c>
      <c r="X1006">
        <v>-11744502.382972257</v>
      </c>
    </row>
    <row r="1007" spans="2:24" x14ac:dyDescent="0.4">
      <c r="B1007" s="13">
        <v>1004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20874301.626216456</v>
      </c>
      <c r="O1007">
        <v>22562118.748778649</v>
      </c>
      <c r="P1007">
        <v>30824083.36389523</v>
      </c>
      <c r="Q1007">
        <v>32976746.960390851</v>
      </c>
      <c r="R1007">
        <v>37160295.010460317</v>
      </c>
      <c r="S1007">
        <v>42629506.868513249</v>
      </c>
      <c r="T1007">
        <v>42539389.161800608</v>
      </c>
      <c r="U1007">
        <v>40957465.944779828</v>
      </c>
      <c r="V1007">
        <v>44188166.662525147</v>
      </c>
      <c r="W1007">
        <v>32609158.375320368</v>
      </c>
      <c r="X1007">
        <v>12609158.375320371</v>
      </c>
    </row>
    <row r="1008" spans="2:24" x14ac:dyDescent="0.4">
      <c r="B1008" s="13">
        <v>1005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21970356.840268202</v>
      </c>
      <c r="O1008">
        <v>22351755.537691306</v>
      </c>
      <c r="P1008">
        <v>23654969.162043564</v>
      </c>
      <c r="Q1008">
        <v>30562817.827507302</v>
      </c>
      <c r="R1008">
        <v>29980133.644010566</v>
      </c>
      <c r="S1008">
        <v>33841310.698715657</v>
      </c>
      <c r="T1008">
        <v>35035300.158118621</v>
      </c>
      <c r="U1008">
        <v>37428166.073712796</v>
      </c>
      <c r="V1008">
        <v>37783062.83966697</v>
      </c>
      <c r="W1008">
        <v>39245534.986144461</v>
      </c>
      <c r="X1008">
        <v>19245534.986144457</v>
      </c>
    </row>
    <row r="1009" spans="2:24" x14ac:dyDescent="0.4">
      <c r="B1009" s="13">
        <v>1006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23479309.739922397</v>
      </c>
      <c r="O1009">
        <v>23591044.242106549</v>
      </c>
      <c r="P1009">
        <v>22734673.422123838</v>
      </c>
      <c r="Q1009">
        <v>23677091.483754732</v>
      </c>
      <c r="R1009">
        <v>26801886.710813917</v>
      </c>
      <c r="S1009">
        <v>26801104.359780096</v>
      </c>
      <c r="T1009">
        <v>31636115.875398979</v>
      </c>
      <c r="U1009">
        <v>30989159.550174285</v>
      </c>
      <c r="V1009">
        <v>38250260.375418723</v>
      </c>
      <c r="W1009">
        <v>39659398.038176224</v>
      </c>
      <c r="X1009">
        <v>19659398.038176224</v>
      </c>
    </row>
    <row r="1010" spans="2:24" x14ac:dyDescent="0.4">
      <c r="B1010" s="13">
        <v>1007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20077678.891907901</v>
      </c>
      <c r="O1010">
        <v>18435573.325019807</v>
      </c>
      <c r="P1010">
        <v>19228723.155989528</v>
      </c>
      <c r="Q1010">
        <v>14517124.890545063</v>
      </c>
      <c r="R1010">
        <v>18497989.573957413</v>
      </c>
      <c r="S1010">
        <v>17832140.08094589</v>
      </c>
      <c r="T1010">
        <v>10431756.493280016</v>
      </c>
      <c r="U1010">
        <v>13646965.865585616</v>
      </c>
      <c r="V1010">
        <v>-5365719.4231892657</v>
      </c>
      <c r="W1010">
        <v>-2926503.2900874265</v>
      </c>
      <c r="X1010">
        <v>-22926503.290087424</v>
      </c>
    </row>
    <row r="1011" spans="2:24" x14ac:dyDescent="0.4">
      <c r="B1011" s="13">
        <v>1008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19900870.983546913</v>
      </c>
      <c r="O1011">
        <v>23489830.417547535</v>
      </c>
      <c r="P1011">
        <v>25582593.034997344</v>
      </c>
      <c r="Q1011">
        <v>25907631.52885763</v>
      </c>
      <c r="R1011">
        <v>31399652.119470082</v>
      </c>
      <c r="S1011">
        <v>39534458.020793222</v>
      </c>
      <c r="T1011">
        <v>46139500.997620225</v>
      </c>
      <c r="U1011">
        <v>51848065.480368041</v>
      </c>
      <c r="V1011">
        <v>60735077.90354193</v>
      </c>
      <c r="W1011">
        <v>59710783.635554969</v>
      </c>
      <c r="X1011">
        <v>39710783.635554954</v>
      </c>
    </row>
    <row r="1012" spans="2:24" x14ac:dyDescent="0.4">
      <c r="B1012" s="13">
        <v>1009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-15186818.4255202</v>
      </c>
      <c r="O1012">
        <v>-13617298.077199921</v>
      </c>
      <c r="P1012">
        <v>3407559.41976503</v>
      </c>
      <c r="Q1012">
        <v>1927140.3961819177</v>
      </c>
      <c r="R1012">
        <v>7357882.3687187117</v>
      </c>
      <c r="S1012">
        <v>8367027.5918409685</v>
      </c>
      <c r="T1012">
        <v>15435542.739399336</v>
      </c>
      <c r="U1012">
        <v>15267240.255569514</v>
      </c>
      <c r="V1012">
        <v>23736621.663864233</v>
      </c>
      <c r="W1012">
        <v>22212404.966648102</v>
      </c>
      <c r="X1012">
        <v>2212404.9666481037</v>
      </c>
    </row>
    <row r="1013" spans="2:24" x14ac:dyDescent="0.4">
      <c r="B1013" s="13">
        <v>1010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21203813.391951881</v>
      </c>
      <c r="O1013">
        <v>22535808.565046526</v>
      </c>
      <c r="P1013">
        <v>16109426.167741863</v>
      </c>
      <c r="Q1013">
        <v>21179305.511999629</v>
      </c>
      <c r="R1013">
        <v>25942038.752751771</v>
      </c>
      <c r="S1013">
        <v>28246790.248286009</v>
      </c>
      <c r="T1013">
        <v>32561924.489270657</v>
      </c>
      <c r="U1013">
        <v>18390873.334295981</v>
      </c>
      <c r="V1013">
        <v>18752492.511057116</v>
      </c>
      <c r="W1013">
        <v>29975873.615429562</v>
      </c>
      <c r="X1013">
        <v>9975873.6154295579</v>
      </c>
    </row>
    <row r="1014" spans="2:24" x14ac:dyDescent="0.4">
      <c r="B1014" s="13">
        <v>1011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13960664.747197475</v>
      </c>
      <c r="O1014">
        <v>-141848.14502001554</v>
      </c>
      <c r="P1014">
        <v>4272466.8369997554</v>
      </c>
      <c r="Q1014">
        <v>10312379.016247004</v>
      </c>
      <c r="R1014">
        <v>7945894.1457545348</v>
      </c>
      <c r="S1014">
        <v>-16694982.495593142</v>
      </c>
      <c r="T1014">
        <v>-13840899.47384984</v>
      </c>
      <c r="U1014">
        <v>408008.89066365361</v>
      </c>
      <c r="V1014">
        <v>-324480.13626758766</v>
      </c>
      <c r="W1014">
        <v>-2272827.6720787967</v>
      </c>
      <c r="X1014">
        <v>-22272827.672078788</v>
      </c>
    </row>
    <row r="1015" spans="2:24" x14ac:dyDescent="0.4">
      <c r="B1015" s="13">
        <v>1012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28019776.589096859</v>
      </c>
      <c r="O1015">
        <v>33503258.556609638</v>
      </c>
      <c r="P1015">
        <v>35706633.259664886</v>
      </c>
      <c r="Q1015">
        <v>33948092.963328876</v>
      </c>
      <c r="R1015">
        <v>35453208.673958093</v>
      </c>
      <c r="S1015">
        <v>39205800.741510585</v>
      </c>
      <c r="T1015">
        <v>45029214.734787017</v>
      </c>
      <c r="U1015">
        <v>39347238.558636077</v>
      </c>
      <c r="V1015">
        <v>40062490.15672072</v>
      </c>
      <c r="W1015">
        <v>43756197.015772194</v>
      </c>
      <c r="X1015">
        <v>23756197.015772194</v>
      </c>
    </row>
    <row r="1016" spans="2:24" x14ac:dyDescent="0.4">
      <c r="B1016" s="13">
        <v>1013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15588227.822044641</v>
      </c>
      <c r="O1016">
        <v>16257252.968430378</v>
      </c>
      <c r="P1016">
        <v>12907584.414960358</v>
      </c>
      <c r="Q1016">
        <v>13514482.248916486</v>
      </c>
      <c r="R1016">
        <v>14515165.845546562</v>
      </c>
      <c r="S1016">
        <v>19945523.691986088</v>
      </c>
      <c r="T1016">
        <v>24806437.673009377</v>
      </c>
      <c r="U1016">
        <v>27809598.676441133</v>
      </c>
      <c r="V1016">
        <v>35559220.98057308</v>
      </c>
      <c r="W1016">
        <v>41256985.410536245</v>
      </c>
      <c r="X1016">
        <v>21256985.410536245</v>
      </c>
    </row>
    <row r="1017" spans="2:24" x14ac:dyDescent="0.4">
      <c r="B1017" s="13">
        <v>1014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20183717.783400547</v>
      </c>
      <c r="O1017">
        <v>26422700.216303356</v>
      </c>
      <c r="P1017">
        <v>30340272.698172018</v>
      </c>
      <c r="Q1017">
        <v>32896803.091743141</v>
      </c>
      <c r="R1017">
        <v>35504423.841535933</v>
      </c>
      <c r="S1017">
        <v>39703946.558905028</v>
      </c>
      <c r="T1017">
        <v>40534261.204406507</v>
      </c>
      <c r="U1017">
        <v>39822927.45108638</v>
      </c>
      <c r="V1017">
        <v>39417027.421246879</v>
      </c>
      <c r="W1017">
        <v>41601678.001558691</v>
      </c>
      <c r="X1017">
        <v>21601678.001558691</v>
      </c>
    </row>
    <row r="1018" spans="2:24" x14ac:dyDescent="0.4">
      <c r="B1018" s="13">
        <v>1015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28104635.572402839</v>
      </c>
      <c r="O1018">
        <v>27934126.500378389</v>
      </c>
      <c r="P1018">
        <v>29302875.777544778</v>
      </c>
      <c r="Q1018">
        <v>29492154.579742916</v>
      </c>
      <c r="R1018">
        <v>33347300.103619896</v>
      </c>
      <c r="S1018">
        <v>28791789.219889499</v>
      </c>
      <c r="T1018">
        <v>34795804.595481589</v>
      </c>
      <c r="U1018">
        <v>48309631.955441177</v>
      </c>
      <c r="V1018">
        <v>48295374.986929074</v>
      </c>
      <c r="W1018">
        <v>55082885.211684398</v>
      </c>
      <c r="X1018">
        <v>35082885.211684391</v>
      </c>
    </row>
    <row r="1019" spans="2:24" x14ac:dyDescent="0.4">
      <c r="B1019" s="13">
        <v>1016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19259672.480287243</v>
      </c>
      <c r="O1019">
        <v>24323534.174091533</v>
      </c>
      <c r="P1019">
        <v>25972249.022259209</v>
      </c>
      <c r="Q1019">
        <v>23889603.593366589</v>
      </c>
      <c r="R1019">
        <v>26050684.97947152</v>
      </c>
      <c r="S1019">
        <v>29935548.221972361</v>
      </c>
      <c r="T1019">
        <v>26592675.006635644</v>
      </c>
      <c r="U1019">
        <v>28657605.478795022</v>
      </c>
      <c r="V1019">
        <v>30003161.533361472</v>
      </c>
      <c r="W1019">
        <v>31672152.074611925</v>
      </c>
      <c r="X1019">
        <v>11672152.074611928</v>
      </c>
    </row>
    <row r="1020" spans="2:24" x14ac:dyDescent="0.4">
      <c r="B1020" s="13">
        <v>1017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22380848.304740198</v>
      </c>
      <c r="O1020">
        <v>23760264.82981145</v>
      </c>
      <c r="P1020">
        <v>21843270.920734107</v>
      </c>
      <c r="Q1020">
        <v>19206466.293277752</v>
      </c>
      <c r="R1020">
        <v>17153758.812999081</v>
      </c>
      <c r="S1020">
        <v>3549122.8994699842</v>
      </c>
      <c r="T1020">
        <v>10132337.12730081</v>
      </c>
      <c r="U1020">
        <v>22178273.458491806</v>
      </c>
      <c r="V1020">
        <v>22886266.342592977</v>
      </c>
      <c r="W1020">
        <v>24269011.602628581</v>
      </c>
      <c r="X1020">
        <v>4269011.6026285766</v>
      </c>
    </row>
    <row r="1021" spans="2:24" x14ac:dyDescent="0.4">
      <c r="B1021" s="13">
        <v>1018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23588420.858579259</v>
      </c>
      <c r="O1021">
        <v>27396206.556765769</v>
      </c>
      <c r="P1021">
        <v>-29997630.764758088</v>
      </c>
      <c r="Q1021">
        <v>-31580290.468349073</v>
      </c>
      <c r="R1021">
        <v>-1134717.3029091435</v>
      </c>
      <c r="S1021">
        <v>-56839691.810338251</v>
      </c>
      <c r="T1021">
        <v>-55067464.099359356</v>
      </c>
      <c r="U1021">
        <v>-18831105.292289633</v>
      </c>
      <c r="V1021">
        <v>-21529495.49313673</v>
      </c>
      <c r="W1021">
        <v>-18087197.911263105</v>
      </c>
      <c r="X1021">
        <v>-38087197.911263108</v>
      </c>
    </row>
    <row r="1022" spans="2:24" x14ac:dyDescent="0.4">
      <c r="B1022" s="13">
        <v>1019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25946993.113395832</v>
      </c>
      <c r="O1022">
        <v>30847767.555936273</v>
      </c>
      <c r="P1022">
        <v>29621754.930165038</v>
      </c>
      <c r="Q1022">
        <v>29683624.268674251</v>
      </c>
      <c r="R1022">
        <v>31155836.495480947</v>
      </c>
      <c r="S1022">
        <v>32541798.016892284</v>
      </c>
      <c r="T1022">
        <v>32072167.288390759</v>
      </c>
      <c r="U1022">
        <v>32956641.677079622</v>
      </c>
      <c r="V1022">
        <v>40062403.544182181</v>
      </c>
      <c r="W1022">
        <v>38345912.768125489</v>
      </c>
      <c r="X1022">
        <v>18345912.768125489</v>
      </c>
    </row>
    <row r="1023" spans="2:24" x14ac:dyDescent="0.4">
      <c r="B1023" s="13">
        <v>1020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20350972.129349735</v>
      </c>
      <c r="O1023">
        <v>17520789.556429826</v>
      </c>
      <c r="P1023">
        <v>23815140.356930878</v>
      </c>
      <c r="Q1023">
        <v>24651778.847905945</v>
      </c>
      <c r="R1023">
        <v>31588797.843733244</v>
      </c>
      <c r="S1023">
        <v>36131967.608318761</v>
      </c>
      <c r="T1023">
        <v>36287859.312279329</v>
      </c>
      <c r="U1023">
        <v>35367699.6827503</v>
      </c>
      <c r="V1023">
        <v>42082626.292968959</v>
      </c>
      <c r="W1023">
        <v>48332112.333433703</v>
      </c>
      <c r="X1023">
        <v>28332112.333433699</v>
      </c>
    </row>
    <row r="1024" spans="2:24" x14ac:dyDescent="0.4">
      <c r="B1024" s="13">
        <v>1021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23501258.781887457</v>
      </c>
      <c r="O1024">
        <v>26717364.295505986</v>
      </c>
      <c r="P1024">
        <v>28969692.220722761</v>
      </c>
      <c r="Q1024">
        <v>26173425.293068424</v>
      </c>
      <c r="R1024">
        <v>33039636.795447394</v>
      </c>
      <c r="S1024">
        <v>32866916.814014848</v>
      </c>
      <c r="T1024">
        <v>36985666.513120666</v>
      </c>
      <c r="U1024">
        <v>40002199.231403366</v>
      </c>
      <c r="V1024">
        <v>37733583.293853521</v>
      </c>
      <c r="W1024">
        <v>39317487.392804444</v>
      </c>
      <c r="X1024">
        <v>19317487.39280444</v>
      </c>
    </row>
    <row r="1025" spans="2:24" x14ac:dyDescent="0.4">
      <c r="B1025" s="13">
        <v>1022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23663566.997777939</v>
      </c>
      <c r="O1025">
        <v>28305317.658781625</v>
      </c>
      <c r="P1025">
        <v>25386548.483849056</v>
      </c>
      <c r="Q1025">
        <v>32774811.833107572</v>
      </c>
      <c r="R1025">
        <v>33651698.76534161</v>
      </c>
      <c r="S1025">
        <v>33938402.579604618</v>
      </c>
      <c r="T1025">
        <v>35514052.624100871</v>
      </c>
      <c r="U1025">
        <v>36091686.770322539</v>
      </c>
      <c r="V1025">
        <v>-36195209.20647496</v>
      </c>
      <c r="W1025">
        <v>-34476530.233679809</v>
      </c>
      <c r="X1025">
        <v>-54476530.233679809</v>
      </c>
    </row>
    <row r="1026" spans="2:24" x14ac:dyDescent="0.4">
      <c r="B1026" s="13">
        <v>1023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24037644.747649107</v>
      </c>
      <c r="O1026">
        <v>19633758.926756475</v>
      </c>
      <c r="P1026">
        <v>24600946.452528406</v>
      </c>
      <c r="Q1026">
        <v>31490865.690303098</v>
      </c>
      <c r="R1026">
        <v>35286483.197554477</v>
      </c>
      <c r="S1026">
        <v>34504655.919506326</v>
      </c>
      <c r="T1026">
        <v>39516100.488067456</v>
      </c>
      <c r="U1026">
        <v>38092549.986091807</v>
      </c>
      <c r="V1026">
        <v>37591401.500208966</v>
      </c>
      <c r="W1026">
        <v>42138889.242757998</v>
      </c>
      <c r="X1026">
        <v>22138889.242757995</v>
      </c>
    </row>
    <row r="1027" spans="2:24" x14ac:dyDescent="0.4">
      <c r="B1027" s="13">
        <v>1024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18608320.200967073</v>
      </c>
      <c r="O1027">
        <v>17839263.477918334</v>
      </c>
      <c r="P1027">
        <v>22417898.039426476</v>
      </c>
      <c r="Q1027">
        <v>27393940.056686405</v>
      </c>
      <c r="R1027">
        <v>31411115.657137603</v>
      </c>
      <c r="S1027">
        <v>-452870219.03786993</v>
      </c>
      <c r="T1027">
        <v>-461111659.76874965</v>
      </c>
      <c r="U1027">
        <v>-216665552.89840165</v>
      </c>
      <c r="V1027">
        <v>-222022854.11616844</v>
      </c>
      <c r="W1027">
        <v>-216050901.56482434</v>
      </c>
      <c r="X1027">
        <v>-236050901.56482434</v>
      </c>
    </row>
    <row r="1028" spans="2:24" x14ac:dyDescent="0.4">
      <c r="B1028" s="13">
        <v>1025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21348273.186391816</v>
      </c>
      <c r="O1028">
        <v>20275798.598342255</v>
      </c>
      <c r="P1028">
        <v>26577827.187138446</v>
      </c>
      <c r="Q1028">
        <v>24624339.8577911</v>
      </c>
      <c r="R1028">
        <v>-53125657.974144086</v>
      </c>
      <c r="S1028">
        <v>-55824018.140366599</v>
      </c>
      <c r="T1028">
        <v>-12286524.745638076</v>
      </c>
      <c r="U1028">
        <v>-19721076.70615603</v>
      </c>
      <c r="V1028">
        <v>-18699340.075543392</v>
      </c>
      <c r="W1028">
        <v>-20447617.815457176</v>
      </c>
      <c r="X1028">
        <v>-40447617.81545718</v>
      </c>
    </row>
    <row r="1029" spans="2:24" x14ac:dyDescent="0.4">
      <c r="B1029" s="13">
        <v>1026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18734594.339871798</v>
      </c>
      <c r="O1029">
        <v>27366272.229617804</v>
      </c>
      <c r="P1029">
        <v>30183630.998511467</v>
      </c>
      <c r="Q1029">
        <v>31332580.541498858</v>
      </c>
      <c r="R1029">
        <v>35675299.848692104</v>
      </c>
      <c r="S1029">
        <v>36408784.555299968</v>
      </c>
      <c r="T1029">
        <v>44980760.064312719</v>
      </c>
      <c r="U1029">
        <v>46890513.947004192</v>
      </c>
      <c r="V1029">
        <v>45142490.541740648</v>
      </c>
      <c r="W1029">
        <v>37454487.940565474</v>
      </c>
      <c r="X1029">
        <v>17454487.940565474</v>
      </c>
    </row>
    <row r="1030" spans="2:24" x14ac:dyDescent="0.4">
      <c r="B1030" s="13">
        <v>1027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20498596.660993043</v>
      </c>
      <c r="O1030">
        <v>23615342.775249194</v>
      </c>
      <c r="P1030">
        <v>22899300.110294733</v>
      </c>
      <c r="Q1030">
        <v>27488178.178875074</v>
      </c>
      <c r="R1030">
        <v>25824090.962751396</v>
      </c>
      <c r="S1030">
        <v>24939027.199063964</v>
      </c>
      <c r="T1030">
        <v>28769727.777653888</v>
      </c>
      <c r="U1030">
        <v>27344476.638748862</v>
      </c>
      <c r="V1030">
        <v>26707762.45068175</v>
      </c>
      <c r="W1030">
        <v>33739360.546921685</v>
      </c>
      <c r="X1030">
        <v>13739360.546921691</v>
      </c>
    </row>
    <row r="1031" spans="2:24" x14ac:dyDescent="0.4">
      <c r="B1031" s="13">
        <v>1028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20478531.686723024</v>
      </c>
      <c r="O1031">
        <v>23135915.16618742</v>
      </c>
      <c r="P1031">
        <v>25323731.857001252</v>
      </c>
      <c r="Q1031">
        <v>28852962.102627363</v>
      </c>
      <c r="R1031">
        <v>11456686.784932882</v>
      </c>
      <c r="S1031">
        <v>-2926177.1121929511</v>
      </c>
      <c r="T1031">
        <v>-5027756.9648989718</v>
      </c>
      <c r="U1031">
        <v>848177.54658930143</v>
      </c>
      <c r="V1031">
        <v>4975839.8119704006</v>
      </c>
      <c r="W1031">
        <v>1893281.4543404914</v>
      </c>
      <c r="X1031">
        <v>-18106718.545659509</v>
      </c>
    </row>
    <row r="1032" spans="2:24" x14ac:dyDescent="0.4">
      <c r="B1032" s="13">
        <v>1029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18804780.300572224</v>
      </c>
      <c r="O1032">
        <v>13974264.092390006</v>
      </c>
      <c r="P1032">
        <v>18250101.761017874</v>
      </c>
      <c r="Q1032">
        <v>17594272.870007459</v>
      </c>
      <c r="R1032">
        <v>18279020.281356495</v>
      </c>
      <c r="S1032">
        <v>20045560.213068277</v>
      </c>
      <c r="T1032">
        <v>16215107.118755125</v>
      </c>
      <c r="U1032">
        <v>21410688.009732954</v>
      </c>
      <c r="V1032">
        <v>24923525.591349751</v>
      </c>
      <c r="W1032">
        <v>27495704.581292227</v>
      </c>
      <c r="X1032">
        <v>7495704.5812922269</v>
      </c>
    </row>
    <row r="1033" spans="2:24" x14ac:dyDescent="0.4">
      <c r="B1033" s="13">
        <v>1030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25655852.989942472</v>
      </c>
      <c r="O1033">
        <v>29116706.519607604</v>
      </c>
      <c r="P1033">
        <v>-2837828.7236120524</v>
      </c>
      <c r="Q1033">
        <v>-3141294.1422229018</v>
      </c>
      <c r="R1033">
        <v>16715219.784289025</v>
      </c>
      <c r="S1033">
        <v>21565301.517946001</v>
      </c>
      <c r="T1033">
        <v>29863094.483146902</v>
      </c>
      <c r="U1033">
        <v>36895430.336805999</v>
      </c>
      <c r="V1033">
        <v>42281715.657900117</v>
      </c>
      <c r="W1033">
        <v>43196168.471976012</v>
      </c>
      <c r="X1033">
        <v>23196168.471976012</v>
      </c>
    </row>
    <row r="1034" spans="2:24" x14ac:dyDescent="0.4">
      <c r="B1034" s="13">
        <v>1031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26435451.108115681</v>
      </c>
      <c r="O1034">
        <v>31635115.096504904</v>
      </c>
      <c r="P1034">
        <v>21233311.43347593</v>
      </c>
      <c r="Q1034">
        <v>23101359.4048802</v>
      </c>
      <c r="R1034">
        <v>34100928.691128872</v>
      </c>
      <c r="S1034">
        <v>35590029.237867586</v>
      </c>
      <c r="T1034">
        <v>33410540.000002816</v>
      </c>
      <c r="U1034">
        <v>36628715.370441169</v>
      </c>
      <c r="V1034">
        <v>37836075.267767549</v>
      </c>
      <c r="W1034">
        <v>38584880.287358247</v>
      </c>
      <c r="X1034">
        <v>18584880.287358239</v>
      </c>
    </row>
    <row r="1035" spans="2:24" x14ac:dyDescent="0.4">
      <c r="B1035" s="13">
        <v>1032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22655531.054639962</v>
      </c>
      <c r="O1035">
        <v>26143238.503348399</v>
      </c>
      <c r="P1035">
        <v>30227424.249328222</v>
      </c>
      <c r="Q1035">
        <v>28353210.2631469</v>
      </c>
      <c r="R1035">
        <v>29580055.749466326</v>
      </c>
      <c r="S1035">
        <v>18166589.41432263</v>
      </c>
      <c r="T1035">
        <v>20427344.214852642</v>
      </c>
      <c r="U1035">
        <v>18646054.560409591</v>
      </c>
      <c r="V1035">
        <v>-1156827.1498640981</v>
      </c>
      <c r="W1035">
        <v>1446779.0635128566</v>
      </c>
      <c r="X1035">
        <v>-18553220.936487153</v>
      </c>
    </row>
    <row r="1036" spans="2:24" x14ac:dyDescent="0.4">
      <c r="B1036" s="13">
        <v>1033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22802284.360737231</v>
      </c>
      <c r="O1036">
        <v>20852440.119574547</v>
      </c>
      <c r="P1036">
        <v>28486799.531424727</v>
      </c>
      <c r="Q1036">
        <v>29468458.353710413</v>
      </c>
      <c r="R1036">
        <v>18990885.5566651</v>
      </c>
      <c r="S1036">
        <v>23970095.302057382</v>
      </c>
      <c r="T1036">
        <v>30918713.612412374</v>
      </c>
      <c r="U1036">
        <v>31870087.469339177</v>
      </c>
      <c r="V1036">
        <v>33684725.500446267</v>
      </c>
      <c r="W1036">
        <v>34172633.212534733</v>
      </c>
      <c r="X1036">
        <v>14172633.212534744</v>
      </c>
    </row>
    <row r="1037" spans="2:24" x14ac:dyDescent="0.4">
      <c r="B1037" s="13">
        <v>1034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22517938.785107862</v>
      </c>
      <c r="O1037">
        <v>23762778.262450665</v>
      </c>
      <c r="P1037">
        <v>22753403.854878426</v>
      </c>
      <c r="Q1037">
        <v>26316582.451802615</v>
      </c>
      <c r="R1037">
        <v>25951667.950126607</v>
      </c>
      <c r="S1037">
        <v>28543099.986835364</v>
      </c>
      <c r="T1037">
        <v>27779236.9642746</v>
      </c>
      <c r="U1037">
        <v>26071024.17760038</v>
      </c>
      <c r="V1037">
        <v>8695426.2141594198</v>
      </c>
      <c r="W1037">
        <v>15134951.254736932</v>
      </c>
      <c r="X1037">
        <v>-4865048.7452630717</v>
      </c>
    </row>
    <row r="1038" spans="2:24" x14ac:dyDescent="0.4">
      <c r="B1038" s="13">
        <v>1035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19993330.412231371</v>
      </c>
      <c r="O1038">
        <v>20084264.214622121</v>
      </c>
      <c r="P1038">
        <v>22890835.02704563</v>
      </c>
      <c r="Q1038">
        <v>23562944.301875483</v>
      </c>
      <c r="R1038">
        <v>28755463.720863648</v>
      </c>
      <c r="S1038">
        <v>14539099.530368978</v>
      </c>
      <c r="T1038">
        <v>12664010.616128711</v>
      </c>
      <c r="U1038">
        <v>19561981.688347399</v>
      </c>
      <c r="V1038">
        <v>21831107.935636234</v>
      </c>
      <c r="W1038">
        <v>24729122.241727192</v>
      </c>
      <c r="X1038">
        <v>4729122.2417271957</v>
      </c>
    </row>
    <row r="1039" spans="2:24" x14ac:dyDescent="0.4">
      <c r="B1039" s="13">
        <v>1036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24269642.201727726</v>
      </c>
      <c r="O1039">
        <v>27298453.122484863</v>
      </c>
      <c r="P1039">
        <v>28532581.462943532</v>
      </c>
      <c r="Q1039">
        <v>29764993.037379999</v>
      </c>
      <c r="R1039">
        <v>38907797.178495362</v>
      </c>
      <c r="S1039">
        <v>44316671.078258023</v>
      </c>
      <c r="T1039">
        <v>49372728.469218045</v>
      </c>
      <c r="U1039">
        <v>48062207.715729371</v>
      </c>
      <c r="V1039">
        <v>11648534.451838616</v>
      </c>
      <c r="W1039">
        <v>15221032.723428935</v>
      </c>
      <c r="X1039">
        <v>-4778967.2765710577</v>
      </c>
    </row>
    <row r="1040" spans="2:24" x14ac:dyDescent="0.4">
      <c r="B1040" s="13">
        <v>1037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19729986.593658656</v>
      </c>
      <c r="O1040">
        <v>19886868.781649262</v>
      </c>
      <c r="P1040">
        <v>26400083.051568367</v>
      </c>
      <c r="Q1040">
        <v>25886044.446130961</v>
      </c>
      <c r="R1040">
        <v>16745786.769621838</v>
      </c>
      <c r="S1040">
        <v>16163237.407270871</v>
      </c>
      <c r="T1040">
        <v>22912947.897818353</v>
      </c>
      <c r="U1040">
        <v>5181845.4780711234</v>
      </c>
      <c r="V1040">
        <v>10612365.547648663</v>
      </c>
      <c r="W1040">
        <v>19811995.863889452</v>
      </c>
      <c r="X1040">
        <v>-188004.13611054828</v>
      </c>
    </row>
    <row r="1041" spans="2:24" x14ac:dyDescent="0.4">
      <c r="B1041" s="13">
        <v>1038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20630806.483277276</v>
      </c>
      <c r="O1041">
        <v>18895102.211265381</v>
      </c>
      <c r="P1041">
        <v>21822183.011683401</v>
      </c>
      <c r="Q1041">
        <v>24233731.557772599</v>
      </c>
      <c r="R1041">
        <v>25340024.895945229</v>
      </c>
      <c r="S1041">
        <v>24283064.056425832</v>
      </c>
      <c r="T1041">
        <v>29653276.854886945</v>
      </c>
      <c r="U1041">
        <v>28790391.686517842</v>
      </c>
      <c r="V1041">
        <v>28272778.062107537</v>
      </c>
      <c r="W1041">
        <v>20501857.72203356</v>
      </c>
      <c r="X1041">
        <v>501857.722033564</v>
      </c>
    </row>
    <row r="1042" spans="2:24" x14ac:dyDescent="0.4">
      <c r="B1042" s="13">
        <v>1039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26526925.664541449</v>
      </c>
      <c r="O1042">
        <v>21728291.301741131</v>
      </c>
      <c r="P1042">
        <v>23452167.332475558</v>
      </c>
      <c r="Q1042">
        <v>28788314.408088941</v>
      </c>
      <c r="R1042">
        <v>30370347.344859071</v>
      </c>
      <c r="S1042">
        <v>30250922.129432611</v>
      </c>
      <c r="T1042">
        <v>33746721.558535144</v>
      </c>
      <c r="U1042">
        <v>18187709.04715972</v>
      </c>
      <c r="V1042">
        <v>16512148.978771003</v>
      </c>
      <c r="W1042">
        <v>29223394.163005441</v>
      </c>
      <c r="X1042">
        <v>9223394.1630054433</v>
      </c>
    </row>
    <row r="1043" spans="2:24" x14ac:dyDescent="0.4">
      <c r="B1043" s="13">
        <v>1040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19010548.403953489</v>
      </c>
      <c r="O1043">
        <v>19483534.155862805</v>
      </c>
      <c r="P1043">
        <v>21299727.216481756</v>
      </c>
      <c r="Q1043">
        <v>-252799053.67412606</v>
      </c>
      <c r="R1043">
        <v>-252355030.70516559</v>
      </c>
      <c r="S1043">
        <v>-110000432.16578493</v>
      </c>
      <c r="T1043">
        <v>-104029935.10099432</v>
      </c>
      <c r="U1043">
        <v>-101319762.60489635</v>
      </c>
      <c r="V1043">
        <v>-100465383.82310623</v>
      </c>
      <c r="W1043">
        <v>-96877487.68778789</v>
      </c>
      <c r="X1043">
        <v>-116877487.68778786</v>
      </c>
    </row>
    <row r="1044" spans="2:24" x14ac:dyDescent="0.4">
      <c r="B1044" s="13">
        <v>1041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19310262.272143885</v>
      </c>
      <c r="O1044">
        <v>17283245.166558709</v>
      </c>
      <c r="P1044">
        <v>15430830.48122862</v>
      </c>
      <c r="Q1044">
        <v>19316237.387485951</v>
      </c>
      <c r="R1044">
        <v>19238369.379214913</v>
      </c>
      <c r="S1044">
        <v>17056371.082206044</v>
      </c>
      <c r="T1044">
        <v>15719483.463491246</v>
      </c>
      <c r="U1044">
        <v>18315540.580841407</v>
      </c>
      <c r="V1044">
        <v>17073342.122176431</v>
      </c>
      <c r="W1044">
        <v>18200305.270497534</v>
      </c>
      <c r="X1044">
        <v>-1799694.7295024646</v>
      </c>
    </row>
    <row r="1045" spans="2:24" x14ac:dyDescent="0.4">
      <c r="B1045" s="13">
        <v>1042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27505608.549889602</v>
      </c>
      <c r="O1045">
        <v>25108513.511173941</v>
      </c>
      <c r="P1045">
        <v>23579959.817597158</v>
      </c>
      <c r="Q1045">
        <v>21302521.015200812</v>
      </c>
      <c r="R1045">
        <v>22506977.487790883</v>
      </c>
      <c r="S1045">
        <v>24438141.319356941</v>
      </c>
      <c r="T1045">
        <v>23431460.854269464</v>
      </c>
      <c r="U1045">
        <v>25991557.663093623</v>
      </c>
      <c r="V1045">
        <v>29865387.424647432</v>
      </c>
      <c r="W1045">
        <v>37659337.179716423</v>
      </c>
      <c r="X1045">
        <v>17659337.179716431</v>
      </c>
    </row>
    <row r="1046" spans="2:24" x14ac:dyDescent="0.4">
      <c r="B1046" s="13">
        <v>1043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26069768.185125764</v>
      </c>
      <c r="O1046">
        <v>26082884.15143523</v>
      </c>
      <c r="P1046">
        <v>26339297.128859911</v>
      </c>
      <c r="Q1046">
        <v>26388702.296078876</v>
      </c>
      <c r="R1046">
        <v>28482055.192255411</v>
      </c>
      <c r="S1046">
        <v>36831681.476015873</v>
      </c>
      <c r="T1046">
        <v>41339268.353456825</v>
      </c>
      <c r="U1046">
        <v>40958772.625205658</v>
      </c>
      <c r="V1046">
        <v>41881345.769477785</v>
      </c>
      <c r="W1046">
        <v>42947894.530889533</v>
      </c>
      <c r="X1046">
        <v>22947894.530889526</v>
      </c>
    </row>
    <row r="1047" spans="2:24" x14ac:dyDescent="0.4">
      <c r="B1047" s="13">
        <v>1044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27692620.372266974</v>
      </c>
      <c r="O1047">
        <v>25340389.36327748</v>
      </c>
      <c r="P1047">
        <v>23029630.728713293</v>
      </c>
      <c r="Q1047">
        <v>24993281.36306341</v>
      </c>
      <c r="R1047">
        <v>8978453.2694899514</v>
      </c>
      <c r="S1047">
        <v>10234334.091883706</v>
      </c>
      <c r="T1047">
        <v>18195541.932110868</v>
      </c>
      <c r="U1047">
        <v>21455376.969918322</v>
      </c>
      <c r="V1047">
        <v>15750464.428950295</v>
      </c>
      <c r="W1047">
        <v>15746809.551739782</v>
      </c>
      <c r="X1047">
        <v>-4253190.4482602207</v>
      </c>
    </row>
    <row r="1048" spans="2:24" x14ac:dyDescent="0.4">
      <c r="B1048" s="13">
        <v>1045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20821764.359110713</v>
      </c>
      <c r="O1048">
        <v>23945149.707000878</v>
      </c>
      <c r="P1048">
        <v>-51239423.923694916</v>
      </c>
      <c r="Q1048">
        <v>-49131223.723900221</v>
      </c>
      <c r="R1048">
        <v>-12586446.784488756</v>
      </c>
      <c r="S1048">
        <v>-12754195.352264268</v>
      </c>
      <c r="T1048">
        <v>-5904805.4305232316</v>
      </c>
      <c r="U1048">
        <v>-8436853.1544512846</v>
      </c>
      <c r="V1048">
        <v>-6316506.350085739</v>
      </c>
      <c r="W1048">
        <v>-5290548.8042252008</v>
      </c>
      <c r="X1048">
        <v>-25290548.804225206</v>
      </c>
    </row>
    <row r="1049" spans="2:24" x14ac:dyDescent="0.4">
      <c r="B1049" s="13">
        <v>1046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25101818.441283423</v>
      </c>
      <c r="O1049">
        <v>12881446.173436625</v>
      </c>
      <c r="P1049">
        <v>12244381.960954864</v>
      </c>
      <c r="Q1049">
        <v>18559595.787044905</v>
      </c>
      <c r="R1049">
        <v>22342526.306750361</v>
      </c>
      <c r="S1049">
        <v>26648491.851943307</v>
      </c>
      <c r="T1049">
        <v>32631880.010560833</v>
      </c>
      <c r="U1049">
        <v>33954899.32114429</v>
      </c>
      <c r="V1049">
        <v>36249873.722897656</v>
      </c>
      <c r="W1049">
        <v>40186160.638459124</v>
      </c>
      <c r="X1049">
        <v>20186160.63845912</v>
      </c>
    </row>
    <row r="1050" spans="2:24" x14ac:dyDescent="0.4">
      <c r="B1050" s="13">
        <v>1047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20327300.001293913</v>
      </c>
      <c r="O1050">
        <v>22539172.630342569</v>
      </c>
      <c r="P1050">
        <v>22706765.16967668</v>
      </c>
      <c r="Q1050">
        <v>23394975.014119107</v>
      </c>
      <c r="R1050">
        <v>23864256.695906453</v>
      </c>
      <c r="S1050">
        <v>26503719.608225282</v>
      </c>
      <c r="T1050">
        <v>26578692.387580421</v>
      </c>
      <c r="U1050">
        <v>27993652.734422494</v>
      </c>
      <c r="V1050">
        <v>27717966.969909366</v>
      </c>
      <c r="W1050">
        <v>29733795.18738747</v>
      </c>
      <c r="X1050">
        <v>9733795.1873874664</v>
      </c>
    </row>
    <row r="1051" spans="2:24" x14ac:dyDescent="0.4">
      <c r="B1051" s="13">
        <v>1048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20777184.458606221</v>
      </c>
      <c r="O1051">
        <v>27977798.069954738</v>
      </c>
      <c r="P1051">
        <v>33161956.872599121</v>
      </c>
      <c r="Q1051">
        <v>35130917.761964425</v>
      </c>
      <c r="R1051">
        <v>37174551.20750735</v>
      </c>
      <c r="S1051">
        <v>38388214.609693028</v>
      </c>
      <c r="T1051">
        <v>39766106.274873801</v>
      </c>
      <c r="U1051">
        <v>42531332.26004073</v>
      </c>
      <c r="V1051">
        <v>49864664.001268893</v>
      </c>
      <c r="W1051">
        <v>52647755.586434558</v>
      </c>
      <c r="X1051">
        <v>32647755.586434558</v>
      </c>
    </row>
    <row r="1052" spans="2:24" x14ac:dyDescent="0.4">
      <c r="B1052" s="13">
        <v>1049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14424048.55409584</v>
      </c>
      <c r="O1052">
        <v>19090966.203370504</v>
      </c>
      <c r="P1052">
        <v>16239619.210707434</v>
      </c>
      <c r="Q1052">
        <v>14922520.21968714</v>
      </c>
      <c r="R1052">
        <v>14077240.857091766</v>
      </c>
      <c r="S1052">
        <v>14472592.218218707</v>
      </c>
      <c r="T1052">
        <v>23234624.379207015</v>
      </c>
      <c r="U1052">
        <v>26359871.257103745</v>
      </c>
      <c r="V1052">
        <v>26505995.28413317</v>
      </c>
      <c r="W1052">
        <v>24951959.483603187</v>
      </c>
      <c r="X1052">
        <v>4951959.4836031832</v>
      </c>
    </row>
    <row r="1053" spans="2:24" x14ac:dyDescent="0.4">
      <c r="B1053" s="13">
        <v>1050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25855974.132867087</v>
      </c>
      <c r="O1053">
        <v>27130552.25490842</v>
      </c>
      <c r="P1053">
        <v>28425664.648417614</v>
      </c>
      <c r="Q1053">
        <v>29440807.812077217</v>
      </c>
      <c r="R1053">
        <v>33751627.217703491</v>
      </c>
      <c r="S1053">
        <v>41898405.876722455</v>
      </c>
      <c r="T1053">
        <v>40205837.6006127</v>
      </c>
      <c r="U1053">
        <v>44022707.177435115</v>
      </c>
      <c r="V1053">
        <v>41701756.473498262</v>
      </c>
      <c r="W1053">
        <v>45256552.099217661</v>
      </c>
      <c r="X1053">
        <v>25256552.099217661</v>
      </c>
    </row>
    <row r="1054" spans="2:24" x14ac:dyDescent="0.4">
      <c r="B1054" s="13">
        <v>1051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21417975.229382735</v>
      </c>
      <c r="O1054">
        <v>20814130.338671621</v>
      </c>
      <c r="P1054">
        <v>17697862.356434207</v>
      </c>
      <c r="Q1054">
        <v>18038706.360480793</v>
      </c>
      <c r="R1054">
        <v>23532850.326804221</v>
      </c>
      <c r="S1054">
        <v>23273226.695612092</v>
      </c>
      <c r="T1054">
        <v>23104561.896397799</v>
      </c>
      <c r="U1054">
        <v>11127177.447251499</v>
      </c>
      <c r="V1054">
        <v>12900952.592785336</v>
      </c>
      <c r="W1054">
        <v>19752892.109868951</v>
      </c>
      <c r="X1054">
        <v>-247107.89013104816</v>
      </c>
    </row>
    <row r="1055" spans="2:24" x14ac:dyDescent="0.4">
      <c r="B1055" s="13">
        <v>1052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22900474.680836715</v>
      </c>
      <c r="O1055">
        <v>21751517.916517731</v>
      </c>
      <c r="P1055">
        <v>23799642.93887952</v>
      </c>
      <c r="Q1055">
        <v>-16806393.223061379</v>
      </c>
      <c r="R1055">
        <v>-18395407.970587458</v>
      </c>
      <c r="S1055">
        <v>8734612.1920677125</v>
      </c>
      <c r="T1055">
        <v>11055638.075257733</v>
      </c>
      <c r="U1055">
        <v>-298912173.50461704</v>
      </c>
      <c r="V1055">
        <v>-299404557.31316227</v>
      </c>
      <c r="W1055">
        <v>-144411956.71740231</v>
      </c>
      <c r="X1055">
        <v>-164411956.71740231</v>
      </c>
    </row>
    <row r="1056" spans="2:24" x14ac:dyDescent="0.4">
      <c r="B1056" s="13">
        <v>1053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18692523.852117769</v>
      </c>
      <c r="O1056">
        <v>19019801.192800093</v>
      </c>
      <c r="P1056">
        <v>20668397.425185457</v>
      </c>
      <c r="Q1056">
        <v>22262225.089593142</v>
      </c>
      <c r="R1056">
        <v>25880954.369068842</v>
      </c>
      <c r="S1056">
        <v>28184091.798688587</v>
      </c>
      <c r="T1056">
        <v>32033014.858609911</v>
      </c>
      <c r="U1056">
        <v>32147279.216188427</v>
      </c>
      <c r="V1056">
        <v>38253509.125942223</v>
      </c>
      <c r="W1056">
        <v>33171040.04370866</v>
      </c>
      <c r="X1056">
        <v>13171040.043708656</v>
      </c>
    </row>
    <row r="1057" spans="2:24" x14ac:dyDescent="0.4">
      <c r="B1057" s="13">
        <v>1054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17970638.351349454</v>
      </c>
      <c r="O1057">
        <v>22953994.268048409</v>
      </c>
      <c r="P1057">
        <v>14115318.152538395</v>
      </c>
      <c r="Q1057">
        <v>16853704.744588688</v>
      </c>
      <c r="R1057">
        <v>17731876.721595857</v>
      </c>
      <c r="S1057">
        <v>18576584.132682581</v>
      </c>
      <c r="T1057">
        <v>16538530.432100244</v>
      </c>
      <c r="U1057">
        <v>18381272.2863211</v>
      </c>
      <c r="V1057">
        <v>22919380.5203305</v>
      </c>
      <c r="W1057">
        <v>25922066.453287054</v>
      </c>
      <c r="X1057">
        <v>5922066.4532870492</v>
      </c>
    </row>
    <row r="1058" spans="2:24" x14ac:dyDescent="0.4">
      <c r="B1058" s="13">
        <v>1055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27615282.297127739</v>
      </c>
      <c r="O1058">
        <v>21109515.698442657</v>
      </c>
      <c r="P1058">
        <v>20239128.896791101</v>
      </c>
      <c r="Q1058">
        <v>22493404.394703876</v>
      </c>
      <c r="R1058">
        <v>25894602.93407077</v>
      </c>
      <c r="S1058">
        <v>26384974.00868484</v>
      </c>
      <c r="T1058">
        <v>26896940.966150209</v>
      </c>
      <c r="U1058">
        <v>28199059.495398536</v>
      </c>
      <c r="V1058">
        <v>31193044.51372451</v>
      </c>
      <c r="W1058">
        <v>29701726.249188218</v>
      </c>
      <c r="X1058">
        <v>9701726.2491882164</v>
      </c>
    </row>
    <row r="1059" spans="2:24" x14ac:dyDescent="0.4">
      <c r="B1059" s="13">
        <v>1056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17096666.361030597</v>
      </c>
      <c r="O1059">
        <v>16568505.502299478</v>
      </c>
      <c r="P1059">
        <v>16096329.609925972</v>
      </c>
      <c r="Q1059">
        <v>14895744.741268918</v>
      </c>
      <c r="R1059">
        <v>17132449.423658166</v>
      </c>
      <c r="S1059">
        <v>21594117.860054769</v>
      </c>
      <c r="T1059">
        <v>25675051.556889255</v>
      </c>
      <c r="U1059">
        <v>23733102.983158868</v>
      </c>
      <c r="V1059">
        <v>25811207.086497471</v>
      </c>
      <c r="W1059">
        <v>25389597.274783518</v>
      </c>
      <c r="X1059">
        <v>5389597.2747835172</v>
      </c>
    </row>
    <row r="1060" spans="2:24" x14ac:dyDescent="0.4">
      <c r="B1060" s="13">
        <v>1057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23260968.428556304</v>
      </c>
      <c r="O1060">
        <v>27481508.943213511</v>
      </c>
      <c r="P1060">
        <v>20509905.288158346</v>
      </c>
      <c r="Q1060">
        <v>23190054.109025907</v>
      </c>
      <c r="R1060">
        <v>27668296.565289091</v>
      </c>
      <c r="S1060">
        <v>33061894.343572784</v>
      </c>
      <c r="T1060">
        <v>35059534.957487568</v>
      </c>
      <c r="U1060">
        <v>34219622.13268543</v>
      </c>
      <c r="V1060">
        <v>35933349.838060968</v>
      </c>
      <c r="W1060">
        <v>39257204.010564052</v>
      </c>
      <c r="X1060">
        <v>19257204.010564059</v>
      </c>
    </row>
    <row r="1061" spans="2:24" x14ac:dyDescent="0.4">
      <c r="B1061" s="13">
        <v>1058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23616163.049974941</v>
      </c>
      <c r="O1061">
        <v>22760915.551888827</v>
      </c>
      <c r="P1061">
        <v>25898192.35252193</v>
      </c>
      <c r="Q1061">
        <v>27772677.666811794</v>
      </c>
      <c r="R1061">
        <v>28985084.127757654</v>
      </c>
      <c r="S1061">
        <v>36090604.075704537</v>
      </c>
      <c r="T1061">
        <v>35140377.020464577</v>
      </c>
      <c r="U1061">
        <v>32208744.114183709</v>
      </c>
      <c r="V1061">
        <v>31815320.43366719</v>
      </c>
      <c r="W1061">
        <v>33531956.913348049</v>
      </c>
      <c r="X1061">
        <v>13531956.913348049</v>
      </c>
    </row>
    <row r="1062" spans="2:24" x14ac:dyDescent="0.4">
      <c r="B1062" s="13">
        <v>1059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26483863.491274923</v>
      </c>
      <c r="O1062">
        <v>24872646.054068197</v>
      </c>
      <c r="P1062">
        <v>23510024.566841751</v>
      </c>
      <c r="Q1062">
        <v>28986742.690503448</v>
      </c>
      <c r="R1062">
        <v>33589325.403881803</v>
      </c>
      <c r="S1062">
        <v>35476165.780897826</v>
      </c>
      <c r="T1062">
        <v>41943836.082741953</v>
      </c>
      <c r="U1062">
        <v>46556765.080506139</v>
      </c>
      <c r="V1062">
        <v>45532101.245164827</v>
      </c>
      <c r="W1062">
        <v>48723605.084945291</v>
      </c>
      <c r="X1062">
        <v>28723605.084945299</v>
      </c>
    </row>
    <row r="1063" spans="2:24" x14ac:dyDescent="0.4">
      <c r="B1063" s="13">
        <v>1060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12087521.040098952</v>
      </c>
      <c r="O1063">
        <v>1570695.0226651991</v>
      </c>
      <c r="P1063">
        <v>-15420985.976121664</v>
      </c>
      <c r="Q1063">
        <v>-11068541.937678356</v>
      </c>
      <c r="R1063">
        <v>3466365.1814048523</v>
      </c>
      <c r="S1063">
        <v>4160875.1686723703</v>
      </c>
      <c r="T1063">
        <v>9629791.1164374221</v>
      </c>
      <c r="U1063">
        <v>7452171.267268532</v>
      </c>
      <c r="V1063">
        <v>9923080.1718060132</v>
      </c>
      <c r="W1063">
        <v>12145529.204663128</v>
      </c>
      <c r="X1063">
        <v>-7854470.7953368686</v>
      </c>
    </row>
    <row r="1064" spans="2:24" x14ac:dyDescent="0.4">
      <c r="B1064" s="13">
        <v>1061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16744024.210224718</v>
      </c>
      <c r="O1064">
        <v>17553577.705072027</v>
      </c>
      <c r="P1064">
        <v>18136405.152343497</v>
      </c>
      <c r="Q1064">
        <v>26081221.186708078</v>
      </c>
      <c r="R1064">
        <v>34362894.504290074</v>
      </c>
      <c r="S1064">
        <v>38322225.596450649</v>
      </c>
      <c r="T1064">
        <v>37809149.940375805</v>
      </c>
      <c r="U1064">
        <v>37548889.262023441</v>
      </c>
      <c r="V1064">
        <v>27167959.677877259</v>
      </c>
      <c r="W1064">
        <v>30240120.697028108</v>
      </c>
      <c r="X1064">
        <v>10240120.697028104</v>
      </c>
    </row>
    <row r="1065" spans="2:24" x14ac:dyDescent="0.4">
      <c r="B1065" s="13">
        <v>1062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27895269.307311229</v>
      </c>
      <c r="O1065">
        <v>26159020.415091421</v>
      </c>
      <c r="P1065">
        <v>25654339.380955741</v>
      </c>
      <c r="Q1065">
        <v>29254251.160107683</v>
      </c>
      <c r="R1065">
        <v>32988752.799816318</v>
      </c>
      <c r="S1065">
        <v>34088044.39141316</v>
      </c>
      <c r="T1065">
        <v>36390766.871113867</v>
      </c>
      <c r="U1065">
        <v>39778374.006053366</v>
      </c>
      <c r="V1065">
        <v>43120946.753778599</v>
      </c>
      <c r="W1065">
        <v>44741543.509153694</v>
      </c>
      <c r="X1065">
        <v>24741543.509153694</v>
      </c>
    </row>
    <row r="1066" spans="2:24" x14ac:dyDescent="0.4">
      <c r="B1066" s="13">
        <v>1063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28105846.373227414</v>
      </c>
      <c r="O1066">
        <v>35013943.377649762</v>
      </c>
      <c r="P1066">
        <v>27498798.744610809</v>
      </c>
      <c r="Q1066">
        <v>26159752.303523645</v>
      </c>
      <c r="R1066">
        <v>25482602.460898302</v>
      </c>
      <c r="S1066">
        <v>23429924.307631191</v>
      </c>
      <c r="T1066">
        <v>24183717.436337397</v>
      </c>
      <c r="U1066">
        <v>-8803480.4298796337</v>
      </c>
      <c r="V1066">
        <v>-235233.07584119774</v>
      </c>
      <c r="W1066">
        <v>21776625.297244933</v>
      </c>
      <c r="X1066">
        <v>1776625.2972449339</v>
      </c>
    </row>
    <row r="1067" spans="2:24" x14ac:dyDescent="0.4">
      <c r="B1067" s="13">
        <v>1064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-1171835.4902519854</v>
      </c>
      <c r="O1067">
        <v>-1071980.4684700742</v>
      </c>
      <c r="P1067">
        <v>11180683.586436775</v>
      </c>
      <c r="Q1067">
        <v>13054449.394497281</v>
      </c>
      <c r="R1067">
        <v>17129932.083884567</v>
      </c>
      <c r="S1067">
        <v>9158113.7648779973</v>
      </c>
      <c r="T1067">
        <v>11191089.12410303</v>
      </c>
      <c r="U1067">
        <v>9455496.7016153019</v>
      </c>
      <c r="V1067">
        <v>6913382.235228952</v>
      </c>
      <c r="W1067">
        <v>7938850.6380767375</v>
      </c>
      <c r="X1067">
        <v>-12061149.361923262</v>
      </c>
    </row>
    <row r="1068" spans="2:24" x14ac:dyDescent="0.4">
      <c r="B1068" s="13">
        <v>1065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26749982.522489358</v>
      </c>
      <c r="O1068">
        <v>26704776.962416004</v>
      </c>
      <c r="P1068">
        <v>29131084.289875999</v>
      </c>
      <c r="Q1068">
        <v>-10981537.389171917</v>
      </c>
      <c r="R1068">
        <v>-42008197.406924531</v>
      </c>
      <c r="S1068">
        <v>-23084368.937029198</v>
      </c>
      <c r="T1068">
        <v>1528641.3530532271</v>
      </c>
      <c r="U1068">
        <v>4066985.2717472506</v>
      </c>
      <c r="V1068">
        <v>5603389.1986591555</v>
      </c>
      <c r="W1068">
        <v>6527373.8825155282</v>
      </c>
      <c r="X1068">
        <v>-13472626.117484469</v>
      </c>
    </row>
    <row r="1069" spans="2:24" x14ac:dyDescent="0.4">
      <c r="B1069" s="13">
        <v>1066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18935037.02025988</v>
      </c>
      <c r="O1069">
        <v>19444456.45339606</v>
      </c>
      <c r="P1069">
        <v>19869015.708223719</v>
      </c>
      <c r="Q1069">
        <v>20026563.102888118</v>
      </c>
      <c r="R1069">
        <v>25405972.96233914</v>
      </c>
      <c r="S1069">
        <v>26175501.833122812</v>
      </c>
      <c r="T1069">
        <v>24127689.330089055</v>
      </c>
      <c r="U1069">
        <v>-1079465.6915394343</v>
      </c>
      <c r="V1069">
        <v>5987404.1829592716</v>
      </c>
      <c r="W1069">
        <v>17549044.722704388</v>
      </c>
      <c r="X1069">
        <v>-2450955.2772956099</v>
      </c>
    </row>
    <row r="1070" spans="2:24" x14ac:dyDescent="0.4">
      <c r="B1070" s="13">
        <v>1067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29641323.809838708</v>
      </c>
      <c r="O1070">
        <v>32155969.258942045</v>
      </c>
      <c r="P1070">
        <v>38986215.115997002</v>
      </c>
      <c r="Q1070">
        <v>37139457.932738572</v>
      </c>
      <c r="R1070">
        <v>45039807.738102317</v>
      </c>
      <c r="S1070">
        <v>42699368.993746877</v>
      </c>
      <c r="T1070">
        <v>45821180.983467311</v>
      </c>
      <c r="U1070">
        <v>39703385.207544573</v>
      </c>
      <c r="V1070">
        <v>46523775.64874886</v>
      </c>
      <c r="W1070">
        <v>52771744.251472741</v>
      </c>
      <c r="X1070">
        <v>32771744.251472741</v>
      </c>
    </row>
    <row r="1071" spans="2:24" x14ac:dyDescent="0.4">
      <c r="B1071" s="13">
        <v>1068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19943707.327609014</v>
      </c>
      <c r="O1071">
        <v>20001534.692710347</v>
      </c>
      <c r="P1071">
        <v>23009383.569786072</v>
      </c>
      <c r="Q1071">
        <v>21612529.979135469</v>
      </c>
      <c r="R1071">
        <v>20183684.581450518</v>
      </c>
      <c r="S1071">
        <v>25278247.402863279</v>
      </c>
      <c r="T1071">
        <v>29842042.81778533</v>
      </c>
      <c r="U1071">
        <v>37310771.058228269</v>
      </c>
      <c r="V1071">
        <v>39597036.457921579</v>
      </c>
      <c r="W1071">
        <v>39763190.086695604</v>
      </c>
      <c r="X1071">
        <v>19763190.086695597</v>
      </c>
    </row>
    <row r="1072" spans="2:24" x14ac:dyDescent="0.4">
      <c r="B1072" s="13">
        <v>1069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23615518.911450908</v>
      </c>
      <c r="O1072">
        <v>28667329.150295615</v>
      </c>
      <c r="P1072">
        <v>29568669.105275765</v>
      </c>
      <c r="Q1072">
        <v>27641319.123318911</v>
      </c>
      <c r="R1072">
        <v>26370942.259103663</v>
      </c>
      <c r="S1072">
        <v>29655040.492570557</v>
      </c>
      <c r="T1072">
        <v>28946070.624283288</v>
      </c>
      <c r="U1072">
        <v>29497079.880767263</v>
      </c>
      <c r="V1072">
        <v>31744554.053236078</v>
      </c>
      <c r="W1072">
        <v>31870546.763013631</v>
      </c>
      <c r="X1072">
        <v>11870546.763013631</v>
      </c>
    </row>
    <row r="1073" spans="2:24" x14ac:dyDescent="0.4">
      <c r="B1073" s="13">
        <v>1070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18562704.039837111</v>
      </c>
      <c r="O1073">
        <v>25975631.907048386</v>
      </c>
      <c r="P1073">
        <v>25108043.525894042</v>
      </c>
      <c r="Q1073">
        <v>22173131.172317367</v>
      </c>
      <c r="R1073">
        <v>25024108.273308706</v>
      </c>
      <c r="S1073">
        <v>32585495.516876835</v>
      </c>
      <c r="T1073">
        <v>37803024.904937297</v>
      </c>
      <c r="U1073">
        <v>35937823.862252235</v>
      </c>
      <c r="V1073">
        <v>36897122.092431322</v>
      </c>
      <c r="W1073">
        <v>36316522.062289447</v>
      </c>
      <c r="X1073">
        <v>16316522.062289448</v>
      </c>
    </row>
    <row r="1074" spans="2:24" x14ac:dyDescent="0.4">
      <c r="B1074" s="13">
        <v>1071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22383084.739298671</v>
      </c>
      <c r="O1074">
        <v>23945279.780542228</v>
      </c>
      <c r="P1074">
        <v>27088103.705072477</v>
      </c>
      <c r="Q1074">
        <v>18127898.127000626</v>
      </c>
      <c r="R1074">
        <v>23647511.859623462</v>
      </c>
      <c r="S1074">
        <v>29015120.264076982</v>
      </c>
      <c r="T1074">
        <v>38393141.188744016</v>
      </c>
      <c r="U1074">
        <v>37483021.877578735</v>
      </c>
      <c r="V1074">
        <v>37827811.713133425</v>
      </c>
      <c r="W1074">
        <v>36828686.879223675</v>
      </c>
      <c r="X1074">
        <v>16828686.879223671</v>
      </c>
    </row>
    <row r="1075" spans="2:24" x14ac:dyDescent="0.4">
      <c r="B1075" s="13">
        <v>1072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19816213.043699812</v>
      </c>
      <c r="O1075">
        <v>24145094.999186032</v>
      </c>
      <c r="P1075">
        <v>28859573.993109196</v>
      </c>
      <c r="Q1075">
        <v>33651444.149413772</v>
      </c>
      <c r="R1075">
        <v>40028151.250537917</v>
      </c>
      <c r="S1075">
        <v>38338003.976319224</v>
      </c>
      <c r="T1075">
        <v>36928008.181187898</v>
      </c>
      <c r="U1075">
        <v>43221664.902532503</v>
      </c>
      <c r="V1075">
        <v>43535461.183229744</v>
      </c>
      <c r="W1075">
        <v>43319637.077565156</v>
      </c>
      <c r="X1075">
        <v>23319637.077565156</v>
      </c>
    </row>
    <row r="1076" spans="2:24" x14ac:dyDescent="0.4">
      <c r="B1076" s="13">
        <v>1073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20126230.975049041</v>
      </c>
      <c r="O1076">
        <v>23874298.18332871</v>
      </c>
      <c r="P1076">
        <v>32462966.536317244</v>
      </c>
      <c r="Q1076">
        <v>32313122.80456965</v>
      </c>
      <c r="R1076">
        <v>33383576.632394373</v>
      </c>
      <c r="S1076">
        <v>36525272.493841968</v>
      </c>
      <c r="T1076">
        <v>39098196.384938538</v>
      </c>
      <c r="U1076">
        <v>46546657.366404071</v>
      </c>
      <c r="V1076">
        <v>50078729.533819743</v>
      </c>
      <c r="W1076">
        <v>52457215.070135519</v>
      </c>
      <c r="X1076">
        <v>32457215.07013553</v>
      </c>
    </row>
    <row r="1077" spans="2:24" x14ac:dyDescent="0.4">
      <c r="B1077" s="13">
        <v>1074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18170241.784901526</v>
      </c>
      <c r="O1077">
        <v>20499613.434877761</v>
      </c>
      <c r="P1077">
        <v>21212220.09202249</v>
      </c>
      <c r="Q1077">
        <v>19676368.411623802</v>
      </c>
      <c r="R1077">
        <v>29573882.212202042</v>
      </c>
      <c r="S1077">
        <v>28692126.401878428</v>
      </c>
      <c r="T1077">
        <v>34928280.573366195</v>
      </c>
      <c r="U1077">
        <v>35725295.590523414</v>
      </c>
      <c r="V1077">
        <v>43596605.012536161</v>
      </c>
      <c r="W1077">
        <v>43282870.07898891</v>
      </c>
      <c r="X1077">
        <v>23282870.07898891</v>
      </c>
    </row>
    <row r="1078" spans="2:24" x14ac:dyDescent="0.4">
      <c r="B1078" s="13">
        <v>1075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19728850.955955781</v>
      </c>
      <c r="O1078">
        <v>-1580571.4661892341</v>
      </c>
      <c r="P1078">
        <v>1393261.6517551518</v>
      </c>
      <c r="Q1078">
        <v>19652817.380795419</v>
      </c>
      <c r="R1078">
        <v>25305509.09751799</v>
      </c>
      <c r="S1078">
        <v>25004614.619996276</v>
      </c>
      <c r="T1078">
        <v>22522601.740987606</v>
      </c>
      <c r="U1078">
        <v>21625473.971398182</v>
      </c>
      <c r="V1078">
        <v>23016901.856978867</v>
      </c>
      <c r="W1078">
        <v>28502072.229997162</v>
      </c>
      <c r="X1078">
        <v>8502072.2299971506</v>
      </c>
    </row>
    <row r="1079" spans="2:24" x14ac:dyDescent="0.4">
      <c r="B1079" s="13">
        <v>1076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-26012495.616393134</v>
      </c>
      <c r="O1079">
        <v>-21821137.608797364</v>
      </c>
      <c r="P1079">
        <v>-29255440.944435328</v>
      </c>
      <c r="Q1079">
        <v>-28041265.943617821</v>
      </c>
      <c r="R1079">
        <v>-15172719.192720037</v>
      </c>
      <c r="S1079">
        <v>-16197335.290956279</v>
      </c>
      <c r="T1079">
        <v>-18082191.8870387</v>
      </c>
      <c r="U1079">
        <v>-12427887.533993348</v>
      </c>
      <c r="V1079">
        <v>-8427475.9229105935</v>
      </c>
      <c r="W1079">
        <v>-7729973.212991151</v>
      </c>
      <c r="X1079">
        <v>-27729973.212991145</v>
      </c>
    </row>
    <row r="1080" spans="2:24" x14ac:dyDescent="0.4">
      <c r="B1080" s="13">
        <v>1077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20468183.030244727</v>
      </c>
      <c r="O1080">
        <v>26179404.466042675</v>
      </c>
      <c r="P1080">
        <v>29803606.195332065</v>
      </c>
      <c r="Q1080">
        <v>30645701.435197014</v>
      </c>
      <c r="R1080">
        <v>11948526.52995096</v>
      </c>
      <c r="S1080">
        <v>13832000.635111498</v>
      </c>
      <c r="T1080">
        <v>27106385.534673035</v>
      </c>
      <c r="U1080">
        <v>30415315.943411712</v>
      </c>
      <c r="V1080">
        <v>36548061.26925943</v>
      </c>
      <c r="W1080">
        <v>34121264.518128157</v>
      </c>
      <c r="X1080">
        <v>14121264.51812816</v>
      </c>
    </row>
    <row r="1081" spans="2:24" x14ac:dyDescent="0.4">
      <c r="B1081" s="13">
        <v>1078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22236227.933012687</v>
      </c>
      <c r="O1081">
        <v>20812098.905650571</v>
      </c>
      <c r="P1081">
        <v>24349142.330293942</v>
      </c>
      <c r="Q1081">
        <v>26656427.990147155</v>
      </c>
      <c r="R1081">
        <v>28168470.635360632</v>
      </c>
      <c r="S1081">
        <v>18320865.381868854</v>
      </c>
      <c r="T1081">
        <v>14598048.238288108</v>
      </c>
      <c r="U1081">
        <v>24037039.71624586</v>
      </c>
      <c r="V1081">
        <v>21353238.122060388</v>
      </c>
      <c r="W1081">
        <v>25736867.411271065</v>
      </c>
      <c r="X1081">
        <v>5736867.4112710617</v>
      </c>
    </row>
    <row r="1082" spans="2:24" x14ac:dyDescent="0.4">
      <c r="B1082" s="13">
        <v>1079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17745361.261691958</v>
      </c>
      <c r="O1082">
        <v>-54928696.020907365</v>
      </c>
      <c r="P1082">
        <v>-52296915.567420356</v>
      </c>
      <c r="Q1082">
        <v>-13226920.264240915</v>
      </c>
      <c r="R1082">
        <v>-22669168.015496962</v>
      </c>
      <c r="S1082">
        <v>-25956886.733306468</v>
      </c>
      <c r="T1082">
        <v>-16214862.04806184</v>
      </c>
      <c r="U1082">
        <v>-13715031.165797547</v>
      </c>
      <c r="V1082">
        <v>-12536141.926798953</v>
      </c>
      <c r="W1082">
        <v>-11413416.664374109</v>
      </c>
      <c r="X1082">
        <v>-31413416.664374091</v>
      </c>
    </row>
    <row r="1083" spans="2:24" x14ac:dyDescent="0.4">
      <c r="B1083" s="13">
        <v>1080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19231655.21648958</v>
      </c>
      <c r="O1083">
        <v>-32259467.519431084</v>
      </c>
      <c r="P1083">
        <v>-35413182.774359763</v>
      </c>
      <c r="Q1083">
        <v>-4828338.7911609355</v>
      </c>
      <c r="R1083">
        <v>2000413.5434780912</v>
      </c>
      <c r="S1083">
        <v>425274.54761549062</v>
      </c>
      <c r="T1083">
        <v>5923020.3490642747</v>
      </c>
      <c r="U1083">
        <v>10168901.205449246</v>
      </c>
      <c r="V1083">
        <v>12878319.458426382</v>
      </c>
      <c r="W1083">
        <v>11239115.862947162</v>
      </c>
      <c r="X1083">
        <v>-8760884.137052834</v>
      </c>
    </row>
    <row r="1084" spans="2:24" x14ac:dyDescent="0.4">
      <c r="B1084" s="13">
        <v>1081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21534687.604248699</v>
      </c>
      <c r="O1084">
        <v>26653986.015812319</v>
      </c>
      <c r="P1084">
        <v>27436710.255434029</v>
      </c>
      <c r="Q1084">
        <v>27574089.18414142</v>
      </c>
      <c r="R1084">
        <v>29048586.79003619</v>
      </c>
      <c r="S1084">
        <v>26184432.135729983</v>
      </c>
      <c r="T1084">
        <v>28569394.951071423</v>
      </c>
      <c r="U1084">
        <v>36353150.751443498</v>
      </c>
      <c r="V1084">
        <v>38084027.245472699</v>
      </c>
      <c r="W1084">
        <v>39012366.296959363</v>
      </c>
      <c r="X1084">
        <v>19012366.296959355</v>
      </c>
    </row>
    <row r="1085" spans="2:24" x14ac:dyDescent="0.4">
      <c r="B1085" s="13">
        <v>1082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18612366.211603407</v>
      </c>
      <c r="O1085">
        <v>23925175.550793648</v>
      </c>
      <c r="P1085">
        <v>23300184.414903313</v>
      </c>
      <c r="Q1085">
        <v>20701682.493905514</v>
      </c>
      <c r="R1085">
        <v>27874716.285310224</v>
      </c>
      <c r="S1085">
        <v>26699490.739787888</v>
      </c>
      <c r="T1085">
        <v>28967123.54247931</v>
      </c>
      <c r="U1085">
        <v>30698780.835297637</v>
      </c>
      <c r="V1085">
        <v>32053803.133176956</v>
      </c>
      <c r="W1085">
        <v>34657963.732572488</v>
      </c>
      <c r="X1085">
        <v>14657963.732572492</v>
      </c>
    </row>
    <row r="1086" spans="2:24" x14ac:dyDescent="0.4">
      <c r="B1086" s="13">
        <v>1083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-21980664.358788874</v>
      </c>
      <c r="O1086">
        <v>-21674563.066167109</v>
      </c>
      <c r="P1086">
        <v>-522967.16248309403</v>
      </c>
      <c r="Q1086">
        <v>-2161238.8506082166</v>
      </c>
      <c r="R1086">
        <v>-1647957.3152176582</v>
      </c>
      <c r="S1086">
        <v>859423.67067503626</v>
      </c>
      <c r="T1086">
        <v>2662633.1612364193</v>
      </c>
      <c r="U1086">
        <v>7189751.6776617616</v>
      </c>
      <c r="V1086">
        <v>8690426.730712641</v>
      </c>
      <c r="W1086">
        <v>8504690.4415487014</v>
      </c>
      <c r="X1086">
        <v>-11495309.558451302</v>
      </c>
    </row>
    <row r="1087" spans="2:24" x14ac:dyDescent="0.4">
      <c r="B1087" s="13">
        <v>1084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22459191.699415382</v>
      </c>
      <c r="O1087">
        <v>25091871.99658294</v>
      </c>
      <c r="P1087">
        <v>27838479.369581379</v>
      </c>
      <c r="Q1087">
        <v>25067866.089737415</v>
      </c>
      <c r="R1087">
        <v>25308341.900363106</v>
      </c>
      <c r="S1087">
        <v>22984559.339295737</v>
      </c>
      <c r="T1087">
        <v>26436894.486451566</v>
      </c>
      <c r="U1087">
        <v>24132955.584333982</v>
      </c>
      <c r="V1087">
        <v>22280149.000826005</v>
      </c>
      <c r="W1087">
        <v>23983059.009685818</v>
      </c>
      <c r="X1087">
        <v>3983059.0096858209</v>
      </c>
    </row>
    <row r="1088" spans="2:24" x14ac:dyDescent="0.4">
      <c r="B1088" s="13">
        <v>1085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22230648.272423774</v>
      </c>
      <c r="O1088">
        <v>22638981.473506283</v>
      </c>
      <c r="P1088">
        <v>23718834.605960447</v>
      </c>
      <c r="Q1088">
        <v>28667914.673898075</v>
      </c>
      <c r="R1088">
        <v>28360369.497943647</v>
      </c>
      <c r="S1088">
        <v>32140108.093104079</v>
      </c>
      <c r="T1088">
        <v>37958056.501717314</v>
      </c>
      <c r="U1088">
        <v>29455401.089354984</v>
      </c>
      <c r="V1088">
        <v>25916225.246785074</v>
      </c>
      <c r="W1088">
        <v>27046516.782587372</v>
      </c>
      <c r="X1088">
        <v>7046516.7825873718</v>
      </c>
    </row>
    <row r="1089" spans="2:24" x14ac:dyDescent="0.4">
      <c r="B1089" s="13">
        <v>1086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23139120.508632552</v>
      </c>
      <c r="O1089">
        <v>25590151.901032947</v>
      </c>
      <c r="P1089">
        <v>25795325.116167326</v>
      </c>
      <c r="Q1089">
        <v>-69803987.353521243</v>
      </c>
      <c r="R1089">
        <v>-64844897.465556562</v>
      </c>
      <c r="S1089">
        <v>-10932836.287958778</v>
      </c>
      <c r="T1089">
        <v>-9916017.2616268508</v>
      </c>
      <c r="U1089">
        <v>-14793291.292710233</v>
      </c>
      <c r="V1089">
        <v>-15436357.712138278</v>
      </c>
      <c r="W1089">
        <v>-14565879.22133052</v>
      </c>
      <c r="X1089">
        <v>-34565879.221330523</v>
      </c>
    </row>
    <row r="1090" spans="2:24" x14ac:dyDescent="0.4">
      <c r="B1090" s="13">
        <v>1087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15928867.975804888</v>
      </c>
      <c r="O1090">
        <v>21926348.810019411</v>
      </c>
      <c r="P1090">
        <v>22540807.269439913</v>
      </c>
      <c r="Q1090">
        <v>27426159.683911983</v>
      </c>
      <c r="R1090">
        <v>30624427.526018325</v>
      </c>
      <c r="S1090">
        <v>-175542024.2002843</v>
      </c>
      <c r="T1090">
        <v>-170363887.01156908</v>
      </c>
      <c r="U1090">
        <v>-61861046.407367676</v>
      </c>
      <c r="V1090">
        <v>-61231066.895694196</v>
      </c>
      <c r="W1090">
        <v>-59828761.706292398</v>
      </c>
      <c r="X1090">
        <v>-79828761.706292406</v>
      </c>
    </row>
    <row r="1091" spans="2:24" x14ac:dyDescent="0.4">
      <c r="B1091" s="13">
        <v>1088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18345988.221951861</v>
      </c>
      <c r="O1091">
        <v>21556788.091729477</v>
      </c>
      <c r="P1091">
        <v>29697233.032186363</v>
      </c>
      <c r="Q1091">
        <v>37930335.687106535</v>
      </c>
      <c r="R1091">
        <v>37124347.685600221</v>
      </c>
      <c r="S1091">
        <v>35549326.525887735</v>
      </c>
      <c r="T1091">
        <v>34338349.60356456</v>
      </c>
      <c r="U1091">
        <v>33751208.339219756</v>
      </c>
      <c r="V1091">
        <v>33873606.065253481</v>
      </c>
      <c r="W1091">
        <v>34106468.888396613</v>
      </c>
      <c r="X1091">
        <v>14106468.888396615</v>
      </c>
    </row>
    <row r="1092" spans="2:24" x14ac:dyDescent="0.4">
      <c r="B1092" s="13">
        <v>1089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19162487.227906242</v>
      </c>
      <c r="O1092">
        <v>-19331917.271055114</v>
      </c>
      <c r="P1092">
        <v>-13251548.604192484</v>
      </c>
      <c r="Q1092">
        <v>3851898.5196442679</v>
      </c>
      <c r="R1092">
        <v>10350232.146478914</v>
      </c>
      <c r="S1092">
        <v>8994736.7954172622</v>
      </c>
      <c r="T1092">
        <v>10779664.121337745</v>
      </c>
      <c r="U1092">
        <v>15253936.309392508</v>
      </c>
      <c r="V1092">
        <v>21927742.270008452</v>
      </c>
      <c r="W1092">
        <v>24426508.259375058</v>
      </c>
      <c r="X1092">
        <v>4426508.2593750525</v>
      </c>
    </row>
    <row r="1093" spans="2:24" x14ac:dyDescent="0.4">
      <c r="B1093" s="13">
        <v>1090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25009871.577055126</v>
      </c>
      <c r="O1093">
        <v>25312707.518365085</v>
      </c>
      <c r="P1093">
        <v>18764796.078750342</v>
      </c>
      <c r="Q1093">
        <v>23124501.331296161</v>
      </c>
      <c r="R1093">
        <v>23002179.093255594</v>
      </c>
      <c r="S1093">
        <v>25050799.2113664</v>
      </c>
      <c r="T1093">
        <v>31802200.616468832</v>
      </c>
      <c r="U1093">
        <v>30747291.980152555</v>
      </c>
      <c r="V1093">
        <v>34179059.584407374</v>
      </c>
      <c r="W1093">
        <v>36972545.673640586</v>
      </c>
      <c r="X1093">
        <v>16972545.673640586</v>
      </c>
    </row>
    <row r="1094" spans="2:24" x14ac:dyDescent="0.4">
      <c r="B1094" s="13">
        <v>1091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21889328.015718523</v>
      </c>
      <c r="O1094">
        <v>25652941.607355274</v>
      </c>
      <c r="P1094">
        <v>32398444.734437786</v>
      </c>
      <c r="Q1094">
        <v>22336240.105867296</v>
      </c>
      <c r="R1094">
        <v>24473726.898691386</v>
      </c>
      <c r="S1094">
        <v>27811751.726550031</v>
      </c>
      <c r="T1094">
        <v>27091327.574211441</v>
      </c>
      <c r="U1094">
        <v>27313349.940598901</v>
      </c>
      <c r="V1094">
        <v>31135209.599246152</v>
      </c>
      <c r="W1094">
        <v>35553885.23556003</v>
      </c>
      <c r="X1094">
        <v>15553885.23556003</v>
      </c>
    </row>
    <row r="1095" spans="2:24" x14ac:dyDescent="0.4">
      <c r="B1095" s="13">
        <v>1092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21666874.586947691</v>
      </c>
      <c r="O1095">
        <v>24973291.290173993</v>
      </c>
      <c r="P1095">
        <v>26897018.053462904</v>
      </c>
      <c r="Q1095">
        <v>28209979.065893713</v>
      </c>
      <c r="R1095">
        <v>28687472.613146309</v>
      </c>
      <c r="S1095">
        <v>30233242.97088097</v>
      </c>
      <c r="T1095">
        <v>37149846.270398311</v>
      </c>
      <c r="U1095">
        <v>37811563.991054624</v>
      </c>
      <c r="V1095">
        <v>40327294.616861217</v>
      </c>
      <c r="W1095">
        <v>38627065.234448239</v>
      </c>
      <c r="X1095">
        <v>18627065.234448239</v>
      </c>
    </row>
    <row r="1096" spans="2:24" x14ac:dyDescent="0.4">
      <c r="B1096" s="13">
        <v>1093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20018912.643994018</v>
      </c>
      <c r="O1096">
        <v>21783279.926158577</v>
      </c>
      <c r="P1096">
        <v>27349057.461316809</v>
      </c>
      <c r="Q1096">
        <v>26678671.186837729</v>
      </c>
      <c r="R1096">
        <v>33329905.104758583</v>
      </c>
      <c r="S1096">
        <v>36042254.076967865</v>
      </c>
      <c r="T1096">
        <v>41743764.122485697</v>
      </c>
      <c r="U1096">
        <v>44050771.583613247</v>
      </c>
      <c r="V1096">
        <v>47886986.680441894</v>
      </c>
      <c r="W1096">
        <v>51769911.207484074</v>
      </c>
      <c r="X1096">
        <v>31769911.207484074</v>
      </c>
    </row>
    <row r="1097" spans="2:24" x14ac:dyDescent="0.4">
      <c r="B1097" s="13">
        <v>1094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18837531.641874835</v>
      </c>
      <c r="O1097">
        <v>19217087.967876658</v>
      </c>
      <c r="P1097">
        <v>18866198.904642887</v>
      </c>
      <c r="Q1097">
        <v>21848481.996020854</v>
      </c>
      <c r="R1097">
        <v>27006493.798796088</v>
      </c>
      <c r="S1097">
        <v>29395590.283403013</v>
      </c>
      <c r="T1097">
        <v>22607558.007321782</v>
      </c>
      <c r="U1097">
        <v>25352809.387403898</v>
      </c>
      <c r="V1097">
        <v>37415590.516844228</v>
      </c>
      <c r="W1097">
        <v>13886319.639270347</v>
      </c>
      <c r="X1097">
        <v>-6113680.3607296543</v>
      </c>
    </row>
    <row r="1098" spans="2:24" x14ac:dyDescent="0.4">
      <c r="B1098" s="13">
        <v>1095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20155917.270144444</v>
      </c>
      <c r="O1098">
        <v>26385842.110176411</v>
      </c>
      <c r="P1098">
        <v>30537322.88192388</v>
      </c>
      <c r="Q1098">
        <v>-113233946.34205633</v>
      </c>
      <c r="R1098">
        <v>-8362891479.7718019</v>
      </c>
      <c r="S1098">
        <v>-8287471003.5857916</v>
      </c>
      <c r="T1098">
        <v>-4151770773.67801</v>
      </c>
      <c r="U1098">
        <v>-4153447472.0401597</v>
      </c>
      <c r="V1098">
        <v>-4153447179.6270223</v>
      </c>
      <c r="W1098">
        <v>-4156733233.6391926</v>
      </c>
      <c r="X1098">
        <v>-4176733233.6391926</v>
      </c>
    </row>
    <row r="1099" spans="2:24" x14ac:dyDescent="0.4">
      <c r="B1099" s="13">
        <v>1096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21636476.958609488</v>
      </c>
      <c r="O1099">
        <v>22831495.956717663</v>
      </c>
      <c r="P1099">
        <v>18267599.555829637</v>
      </c>
      <c r="Q1099">
        <v>27064092.308296453</v>
      </c>
      <c r="R1099">
        <v>28548779.778939135</v>
      </c>
      <c r="S1099">
        <v>37191908.47692588</v>
      </c>
      <c r="T1099">
        <v>35214282.336007714</v>
      </c>
      <c r="U1099">
        <v>39236248.645065039</v>
      </c>
      <c r="V1099">
        <v>43616552.856762931</v>
      </c>
      <c r="W1099">
        <v>39926596.907764941</v>
      </c>
      <c r="X1099">
        <v>19926596.907764949</v>
      </c>
    </row>
    <row r="1100" spans="2:24" x14ac:dyDescent="0.4">
      <c r="B1100" s="13">
        <v>1097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28357102.978865657</v>
      </c>
      <c r="O1100">
        <v>30454374.639975626</v>
      </c>
      <c r="P1100">
        <v>27322325.01933999</v>
      </c>
      <c r="Q1100">
        <v>30573411.064946614</v>
      </c>
      <c r="R1100">
        <v>26589200.694342252</v>
      </c>
      <c r="S1100">
        <v>25709545.846475508</v>
      </c>
      <c r="T1100">
        <v>28561451.524872571</v>
      </c>
      <c r="U1100">
        <v>34018358.610664129</v>
      </c>
      <c r="V1100">
        <v>42153452.636236005</v>
      </c>
      <c r="W1100">
        <v>41957446.874606147</v>
      </c>
      <c r="X1100">
        <v>21957446.874606159</v>
      </c>
    </row>
    <row r="1101" spans="2:24" x14ac:dyDescent="0.4">
      <c r="B1101" s="13">
        <v>1098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19084794.124363177</v>
      </c>
      <c r="O1101">
        <v>22339697.500781748</v>
      </c>
      <c r="P1101">
        <v>13143363.899306625</v>
      </c>
      <c r="Q1101">
        <v>15632211.142210409</v>
      </c>
      <c r="R1101">
        <v>26864612.29304542</v>
      </c>
      <c r="S1101">
        <v>29142102.458916895</v>
      </c>
      <c r="T1101">
        <v>34122389.616794527</v>
      </c>
      <c r="U1101">
        <v>35047627.377667926</v>
      </c>
      <c r="V1101">
        <v>35102666.215867229</v>
      </c>
      <c r="W1101">
        <v>35272529.822567143</v>
      </c>
      <c r="X1101">
        <v>15272529.822567133</v>
      </c>
    </row>
    <row r="1102" spans="2:24" x14ac:dyDescent="0.4">
      <c r="B1102" s="13">
        <v>1099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17402318.726783894</v>
      </c>
      <c r="O1102">
        <v>16451944.204209112</v>
      </c>
      <c r="P1102">
        <v>15950253.567417618</v>
      </c>
      <c r="Q1102">
        <v>16050857.471750682</v>
      </c>
      <c r="R1102">
        <v>13154151.885012113</v>
      </c>
      <c r="S1102">
        <v>20463119.549330361</v>
      </c>
      <c r="T1102">
        <v>25670930.948059369</v>
      </c>
      <c r="U1102">
        <v>23630352.221906893</v>
      </c>
      <c r="V1102">
        <v>14744010.537291965</v>
      </c>
      <c r="W1102">
        <v>12684639.294694107</v>
      </c>
      <c r="X1102">
        <v>-7315360.7053058911</v>
      </c>
    </row>
    <row r="1103" spans="2:24" x14ac:dyDescent="0.4">
      <c r="B1103" s="13">
        <v>1100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17371779.566806685</v>
      </c>
      <c r="O1103">
        <v>19935009.943421401</v>
      </c>
      <c r="P1103">
        <v>25751535.392332301</v>
      </c>
      <c r="Q1103">
        <v>30413665.779395826</v>
      </c>
      <c r="R1103">
        <v>31648494.11002076</v>
      </c>
      <c r="S1103">
        <v>40790817.538890421</v>
      </c>
      <c r="T1103">
        <v>39586663.727840498</v>
      </c>
      <c r="U1103">
        <v>45382121.790522024</v>
      </c>
      <c r="V1103">
        <v>44380136.757180259</v>
      </c>
      <c r="W1103">
        <v>35564547.816738598</v>
      </c>
      <c r="X1103">
        <v>15564547.816738609</v>
      </c>
    </row>
    <row r="1104" spans="2:24" x14ac:dyDescent="0.4">
      <c r="B1104" s="13">
        <v>1101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8300724.6418328863</v>
      </c>
      <c r="O1104">
        <v>14932710.710551487</v>
      </c>
      <c r="P1104">
        <v>30572451.624608532</v>
      </c>
      <c r="Q1104">
        <v>36112701.253585145</v>
      </c>
      <c r="R1104">
        <v>37841001.740141764</v>
      </c>
      <c r="S1104">
        <v>18588872.090440109</v>
      </c>
      <c r="T1104">
        <v>22877675.209595598</v>
      </c>
      <c r="U1104">
        <v>36316046.450479716</v>
      </c>
      <c r="V1104">
        <v>36627417.282137685</v>
      </c>
      <c r="W1104">
        <v>39487502.050492719</v>
      </c>
      <c r="X1104">
        <v>19487502.050492719</v>
      </c>
    </row>
    <row r="1105" spans="2:24" x14ac:dyDescent="0.4">
      <c r="B1105" s="13">
        <v>1102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18229685.632757369</v>
      </c>
      <c r="O1105">
        <v>26231307.840479478</v>
      </c>
      <c r="P1105">
        <v>32203199.946616497</v>
      </c>
      <c r="Q1105">
        <v>39494820.932200611</v>
      </c>
      <c r="R1105">
        <v>47751195.974020548</v>
      </c>
      <c r="S1105">
        <v>46514560.354677543</v>
      </c>
      <c r="T1105">
        <v>54550477.706338778</v>
      </c>
      <c r="U1105">
        <v>55729430.714654751</v>
      </c>
      <c r="V1105">
        <v>57456657.414268687</v>
      </c>
      <c r="W1105">
        <v>56123963.750883818</v>
      </c>
      <c r="X1105">
        <v>36123963.750883803</v>
      </c>
    </row>
    <row r="1106" spans="2:24" x14ac:dyDescent="0.4">
      <c r="B1106" s="13">
        <v>1103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20224590.485764459</v>
      </c>
      <c r="O1106">
        <v>29996315.885394648</v>
      </c>
      <c r="P1106">
        <v>32224163.880976416</v>
      </c>
      <c r="Q1106">
        <v>35925563.164646372</v>
      </c>
      <c r="R1106">
        <v>37918319.244961143</v>
      </c>
      <c r="S1106">
        <v>18294103.615382321</v>
      </c>
      <c r="T1106">
        <v>15310260.419002911</v>
      </c>
      <c r="U1106">
        <v>26236809.580021679</v>
      </c>
      <c r="V1106">
        <v>28257587.484200995</v>
      </c>
      <c r="W1106">
        <v>35457198.271245278</v>
      </c>
      <c r="X1106">
        <v>15457198.271245282</v>
      </c>
    </row>
    <row r="1107" spans="2:24" x14ac:dyDescent="0.4">
      <c r="B1107" s="13">
        <v>1104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25097315.036681738</v>
      </c>
      <c r="O1107">
        <v>22959001.822499871</v>
      </c>
      <c r="P1107">
        <v>10927613.3881236</v>
      </c>
      <c r="Q1107">
        <v>10423808.386101931</v>
      </c>
      <c r="R1107">
        <v>21484350.59153552</v>
      </c>
      <c r="S1107">
        <v>22324554.464754645</v>
      </c>
      <c r="T1107">
        <v>15467070.421860512</v>
      </c>
      <c r="U1107">
        <v>17766257.04632045</v>
      </c>
      <c r="V1107">
        <v>28618105.348689344</v>
      </c>
      <c r="W1107">
        <v>32816694.882165164</v>
      </c>
      <c r="X1107">
        <v>12816694.882165164</v>
      </c>
    </row>
    <row r="1108" spans="2:24" x14ac:dyDescent="0.4">
      <c r="B1108" s="13">
        <v>1105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22774748.789863251</v>
      </c>
      <c r="O1108">
        <v>-14013481.172762625</v>
      </c>
      <c r="P1108">
        <v>-14045198.470768867</v>
      </c>
      <c r="Q1108">
        <v>13982598.587770395</v>
      </c>
      <c r="R1108">
        <v>14453981.375507008</v>
      </c>
      <c r="S1108">
        <v>15650429.609567059</v>
      </c>
      <c r="T1108">
        <v>12150680.186343241</v>
      </c>
      <c r="U1108">
        <v>16041128.431516625</v>
      </c>
      <c r="V1108">
        <v>9137280.721919667</v>
      </c>
      <c r="W1108">
        <v>8628699.3847135883</v>
      </c>
      <c r="X1108">
        <v>-11371300.615286415</v>
      </c>
    </row>
    <row r="1109" spans="2:24" x14ac:dyDescent="0.4">
      <c r="B1109" s="13">
        <v>1106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10045389.665402442</v>
      </c>
      <c r="O1109">
        <v>12156599.313579855</v>
      </c>
      <c r="P1109">
        <v>16607163.279973149</v>
      </c>
      <c r="Q1109">
        <v>18544778.29791864</v>
      </c>
      <c r="R1109">
        <v>21436574.617656372</v>
      </c>
      <c r="S1109">
        <v>30883097.971562978</v>
      </c>
      <c r="T1109">
        <v>32004795.356117014</v>
      </c>
      <c r="U1109">
        <v>36733729.983175881</v>
      </c>
      <c r="V1109">
        <v>43060280.149895266</v>
      </c>
      <c r="W1109">
        <v>41306359.478012778</v>
      </c>
      <c r="X1109">
        <v>21306359.478012774</v>
      </c>
    </row>
    <row r="1110" spans="2:24" x14ac:dyDescent="0.4">
      <c r="B1110" s="13">
        <v>1107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22093646.691542819</v>
      </c>
      <c r="O1110">
        <v>22222940.077109259</v>
      </c>
      <c r="P1110">
        <v>27736369.147624888</v>
      </c>
      <c r="Q1110">
        <v>27038254.229754675</v>
      </c>
      <c r="R1110">
        <v>19375346.296205111</v>
      </c>
      <c r="S1110">
        <v>22335461.295431018</v>
      </c>
      <c r="T1110">
        <v>27429349.436977137</v>
      </c>
      <c r="U1110">
        <v>27471928.98100036</v>
      </c>
      <c r="V1110">
        <v>28452111.956760172</v>
      </c>
      <c r="W1110">
        <v>22911881.067240193</v>
      </c>
      <c r="X1110">
        <v>2911881.0672401879</v>
      </c>
    </row>
    <row r="1111" spans="2:24" x14ac:dyDescent="0.4">
      <c r="B1111" s="13">
        <v>1108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17920294.257681452</v>
      </c>
      <c r="O1111">
        <v>18203318.178506579</v>
      </c>
      <c r="P1111">
        <v>19275164.84306984</v>
      </c>
      <c r="Q1111">
        <v>21178594.081846226</v>
      </c>
      <c r="R1111">
        <v>13172733.661317449</v>
      </c>
      <c r="S1111">
        <v>13219245.227157513</v>
      </c>
      <c r="T1111">
        <v>19834445.139154352</v>
      </c>
      <c r="U1111">
        <v>25161578.20652891</v>
      </c>
      <c r="V1111">
        <v>24559727.595471252</v>
      </c>
      <c r="W1111">
        <v>28091847.251971107</v>
      </c>
      <c r="X1111">
        <v>8091847.2519711098</v>
      </c>
    </row>
    <row r="1112" spans="2:24" x14ac:dyDescent="0.4">
      <c r="B1112" s="13">
        <v>1109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21102833.372428734</v>
      </c>
      <c r="O1112">
        <v>25093014.904782586</v>
      </c>
      <c r="P1112">
        <v>26808758.727711055</v>
      </c>
      <c r="Q1112">
        <v>28418888.268393293</v>
      </c>
      <c r="R1112">
        <v>33685937.935253575</v>
      </c>
      <c r="S1112">
        <v>34982221.925160229</v>
      </c>
      <c r="T1112">
        <v>36346433.694580019</v>
      </c>
      <c r="U1112">
        <v>43662785.970991306</v>
      </c>
      <c r="V1112">
        <v>43355696.525563695</v>
      </c>
      <c r="W1112">
        <v>41473712.887166023</v>
      </c>
      <c r="X1112">
        <v>21473712.88716602</v>
      </c>
    </row>
    <row r="1113" spans="2:24" x14ac:dyDescent="0.4">
      <c r="B1113" s="13">
        <v>1110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13249919.040544745</v>
      </c>
      <c r="O1113">
        <v>13567908.127429463</v>
      </c>
      <c r="P1113">
        <v>19117456.012490053</v>
      </c>
      <c r="Q1113">
        <v>22828195.468809977</v>
      </c>
      <c r="R1113">
        <v>31536579.736017495</v>
      </c>
      <c r="S1113">
        <v>35213292.44374945</v>
      </c>
      <c r="T1113">
        <v>41743401.715655684</v>
      </c>
      <c r="U1113">
        <v>51229820.077322319</v>
      </c>
      <c r="V1113">
        <v>50932907.385240562</v>
      </c>
      <c r="W1113">
        <v>56189148.733518429</v>
      </c>
      <c r="X1113">
        <v>36189148.733518429</v>
      </c>
    </row>
    <row r="1114" spans="2:24" x14ac:dyDescent="0.4">
      <c r="B1114" s="13">
        <v>1111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19419267.688933417</v>
      </c>
      <c r="O1114">
        <v>18034284.508703493</v>
      </c>
      <c r="P1114">
        <v>21643724.439586312</v>
      </c>
      <c r="Q1114">
        <v>24044292.791048579</v>
      </c>
      <c r="R1114">
        <v>30877664.0607026</v>
      </c>
      <c r="S1114">
        <v>-3148901.0951553597</v>
      </c>
      <c r="T1114">
        <v>-16600831.407144012</v>
      </c>
      <c r="U1114">
        <v>-119949.42617654818</v>
      </c>
      <c r="V1114">
        <v>7168333.2656148905</v>
      </c>
      <c r="W1114">
        <v>7706692.8584741838</v>
      </c>
      <c r="X1114">
        <v>-12293307.141525825</v>
      </c>
    </row>
    <row r="1115" spans="2:24" x14ac:dyDescent="0.4">
      <c r="B1115" s="13">
        <v>1112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18244540.592030432</v>
      </c>
      <c r="O1115">
        <v>26678746.386222638</v>
      </c>
      <c r="P1115">
        <v>24627541.320235126</v>
      </c>
      <c r="Q1115">
        <v>27353246.823378686</v>
      </c>
      <c r="R1115">
        <v>31519685.841221169</v>
      </c>
      <c r="S1115">
        <v>32733087.273849163</v>
      </c>
      <c r="T1115">
        <v>22708937.341609608</v>
      </c>
      <c r="U1115">
        <v>22842102.839867827</v>
      </c>
      <c r="V1115">
        <v>32118115.796252597</v>
      </c>
      <c r="W1115">
        <v>33433403.870410625</v>
      </c>
      <c r="X1115">
        <v>13433403.870410619</v>
      </c>
    </row>
    <row r="1116" spans="2:24" x14ac:dyDescent="0.4">
      <c r="B1116" s="13">
        <v>1113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13925224.260010868</v>
      </c>
      <c r="O1116">
        <v>19726178.631804891</v>
      </c>
      <c r="P1116">
        <v>27760704.827468865</v>
      </c>
      <c r="Q1116">
        <v>27129981.271336332</v>
      </c>
      <c r="R1116">
        <v>27807170.169602424</v>
      </c>
      <c r="S1116">
        <v>29918413.538905673</v>
      </c>
      <c r="T1116">
        <v>30103584.533099905</v>
      </c>
      <c r="U1116">
        <v>31951741.027273297</v>
      </c>
      <c r="V1116">
        <v>31898809.162309937</v>
      </c>
      <c r="W1116">
        <v>29791629.638180278</v>
      </c>
      <c r="X1116">
        <v>9791629.6381802801</v>
      </c>
    </row>
    <row r="1117" spans="2:24" x14ac:dyDescent="0.4">
      <c r="B1117" s="13">
        <v>1114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3839506.7531705834</v>
      </c>
      <c r="O1117">
        <v>1938707.5045958124</v>
      </c>
      <c r="P1117">
        <v>11587283.600654224</v>
      </c>
      <c r="Q1117">
        <v>15481312.956204712</v>
      </c>
      <c r="R1117">
        <v>14662012.817598257</v>
      </c>
      <c r="S1117">
        <v>17855540.414035365</v>
      </c>
      <c r="T1117">
        <v>17216363.194273636</v>
      </c>
      <c r="U1117">
        <v>16466555.152097421</v>
      </c>
      <c r="V1117">
        <v>16519006.374610392</v>
      </c>
      <c r="W1117">
        <v>17016864.616932787</v>
      </c>
      <c r="X1117">
        <v>-2983135.3830672107</v>
      </c>
    </row>
    <row r="1118" spans="2:24" x14ac:dyDescent="0.4">
      <c r="B1118" s="13">
        <v>1115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17433126.818873182</v>
      </c>
      <c r="O1118">
        <v>24512038.903575934</v>
      </c>
      <c r="P1118">
        <v>25765777.830989126</v>
      </c>
      <c r="Q1118">
        <v>20715101.882427812</v>
      </c>
      <c r="R1118">
        <v>24458861.048326343</v>
      </c>
      <c r="S1118">
        <v>34410220.427824803</v>
      </c>
      <c r="T1118">
        <v>40776319.895488285</v>
      </c>
      <c r="U1118">
        <v>41632762.694369785</v>
      </c>
      <c r="V1118">
        <v>45562516.358302474</v>
      </c>
      <c r="W1118">
        <v>48218886.943768993</v>
      </c>
      <c r="X1118">
        <v>28218886.943768997</v>
      </c>
    </row>
    <row r="1119" spans="2:24" x14ac:dyDescent="0.4">
      <c r="B1119" s="13">
        <v>1116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19052504.199649829</v>
      </c>
      <c r="O1119">
        <v>19451963.2977571</v>
      </c>
      <c r="P1119">
        <v>17296701.615555603</v>
      </c>
      <c r="Q1119">
        <v>20898529.392545205</v>
      </c>
      <c r="R1119">
        <v>21959933.824645173</v>
      </c>
      <c r="S1119">
        <v>24812025.230718918</v>
      </c>
      <c r="T1119">
        <v>21770099.011198368</v>
      </c>
      <c r="U1119">
        <v>21857081.79051147</v>
      </c>
      <c r="V1119">
        <v>21185741.971306901</v>
      </c>
      <c r="W1119">
        <v>22419001.886688374</v>
      </c>
      <c r="X1119">
        <v>2419001.8866883684</v>
      </c>
    </row>
    <row r="1120" spans="2:24" x14ac:dyDescent="0.4">
      <c r="B1120" s="13">
        <v>1117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25660940.217545524</v>
      </c>
      <c r="O1120">
        <v>25018236.597839002</v>
      </c>
      <c r="P1120">
        <v>30384814.613746602</v>
      </c>
      <c r="Q1120">
        <v>32149446.072089776</v>
      </c>
      <c r="R1120">
        <v>-3068434.107398699</v>
      </c>
      <c r="S1120">
        <v>4725746.6212332472</v>
      </c>
      <c r="T1120">
        <v>26729249.762347791</v>
      </c>
      <c r="U1120">
        <v>31416983.547646254</v>
      </c>
      <c r="V1120">
        <v>37083707.089582689</v>
      </c>
      <c r="W1120">
        <v>36308560.782094814</v>
      </c>
      <c r="X1120">
        <v>16308560.782094812</v>
      </c>
    </row>
    <row r="1121" spans="2:24" x14ac:dyDescent="0.4">
      <c r="B1121" s="13">
        <v>1118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23799243.632480122</v>
      </c>
      <c r="O1121">
        <v>22221987.786999479</v>
      </c>
      <c r="P1121">
        <v>26455291.32721632</v>
      </c>
      <c r="Q1121">
        <v>27853501.276556067</v>
      </c>
      <c r="R1121">
        <v>34335198.389856167</v>
      </c>
      <c r="S1121">
        <v>35540119.544201821</v>
      </c>
      <c r="T1121">
        <v>39537766.744398884</v>
      </c>
      <c r="U1121">
        <v>42773744.73957292</v>
      </c>
      <c r="V1121">
        <v>47330680.771796674</v>
      </c>
      <c r="W1121">
        <v>43724607.669441238</v>
      </c>
      <c r="X1121">
        <v>23724607.669441249</v>
      </c>
    </row>
    <row r="1122" spans="2:24" x14ac:dyDescent="0.4">
      <c r="B1122" s="13">
        <v>1119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21742702.869090673</v>
      </c>
      <c r="O1122">
        <v>26876738.73036046</v>
      </c>
      <c r="P1122">
        <v>18411123.342998527</v>
      </c>
      <c r="Q1122">
        <v>23557504.51575207</v>
      </c>
      <c r="R1122">
        <v>30606695.859455965</v>
      </c>
      <c r="S1122">
        <v>29810219.937265776</v>
      </c>
      <c r="T1122">
        <v>32969047.552550033</v>
      </c>
      <c r="U1122">
        <v>31971413.280710652</v>
      </c>
      <c r="V1122">
        <v>30750984.037245143</v>
      </c>
      <c r="W1122">
        <v>35459385.822316237</v>
      </c>
      <c r="X1122">
        <v>15459385.822316237</v>
      </c>
    </row>
    <row r="1123" spans="2:24" x14ac:dyDescent="0.4">
      <c r="B1123" s="13">
        <v>1120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24456143.364927609</v>
      </c>
      <c r="O1123">
        <v>24748510.402860783</v>
      </c>
      <c r="P1123">
        <v>30498844.80229196</v>
      </c>
      <c r="Q1123">
        <v>26396430.365911655</v>
      </c>
      <c r="R1123">
        <v>32890012.64279015</v>
      </c>
      <c r="S1123">
        <v>20595544.139549144</v>
      </c>
      <c r="T1123">
        <v>29285951.12200997</v>
      </c>
      <c r="U1123">
        <v>30561205.368672308</v>
      </c>
      <c r="V1123">
        <v>36330428.093441024</v>
      </c>
      <c r="W1123">
        <v>38234285.3691587</v>
      </c>
      <c r="X1123">
        <v>18234285.369158708</v>
      </c>
    </row>
    <row r="1124" spans="2:24" x14ac:dyDescent="0.4">
      <c r="B1124" s="13">
        <v>1121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18184887.615099549</v>
      </c>
      <c r="O1124">
        <v>21503071.539641064</v>
      </c>
      <c r="P1124">
        <v>22210224.732499674</v>
      </c>
      <c r="Q1124">
        <v>22217663.153411392</v>
      </c>
      <c r="R1124">
        <v>23429189.339856792</v>
      </c>
      <c r="S1124">
        <v>18783841.827036064</v>
      </c>
      <c r="T1124">
        <v>20371595.615249496</v>
      </c>
      <c r="U1124">
        <v>30123208.900861077</v>
      </c>
      <c r="V1124">
        <v>27877424.645828355</v>
      </c>
      <c r="W1124">
        <v>36365748.578747183</v>
      </c>
      <c r="X1124">
        <v>16365748.578747187</v>
      </c>
    </row>
    <row r="1125" spans="2:24" x14ac:dyDescent="0.4">
      <c r="B1125" s="13">
        <v>1122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27048450.179777905</v>
      </c>
      <c r="O1125">
        <v>27816721.463919647</v>
      </c>
      <c r="P1125">
        <v>27852235.966775339</v>
      </c>
      <c r="Q1125">
        <v>27266209.648015931</v>
      </c>
      <c r="R1125">
        <v>28217501.825698335</v>
      </c>
      <c r="S1125">
        <v>34389408.218316212</v>
      </c>
      <c r="T1125">
        <v>39626767.77354604</v>
      </c>
      <c r="U1125">
        <v>38424482.157534212</v>
      </c>
      <c r="V1125">
        <v>40998978.11955107</v>
      </c>
      <c r="W1125">
        <v>43125079.299014315</v>
      </c>
      <c r="X1125">
        <v>23125079.299014308</v>
      </c>
    </row>
    <row r="1126" spans="2:24" x14ac:dyDescent="0.4">
      <c r="B1126" s="13">
        <v>1123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24492271.624566715</v>
      </c>
      <c r="O1126">
        <v>25574360.899524715</v>
      </c>
      <c r="P1126">
        <v>25232550.174708501</v>
      </c>
      <c r="Q1126">
        <v>18961928.567153577</v>
      </c>
      <c r="R1126">
        <v>20293212.82244787</v>
      </c>
      <c r="S1126">
        <v>21909143.804695137</v>
      </c>
      <c r="T1126">
        <v>28217695.233432367</v>
      </c>
      <c r="U1126">
        <v>19084254.323985349</v>
      </c>
      <c r="V1126">
        <v>16204348.482251562</v>
      </c>
      <c r="W1126">
        <v>20742425.503978208</v>
      </c>
      <c r="X1126">
        <v>742425.50397821143</v>
      </c>
    </row>
    <row r="1127" spans="2:24" x14ac:dyDescent="0.4">
      <c r="B1127" s="13">
        <v>1124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18954299.568444639</v>
      </c>
      <c r="O1127">
        <v>12051608.188779766</v>
      </c>
      <c r="P1127">
        <v>11656009.83408846</v>
      </c>
      <c r="Q1127">
        <v>17935998.929904588</v>
      </c>
      <c r="R1127">
        <v>23786693.555099219</v>
      </c>
      <c r="S1127">
        <v>27252443.688001052</v>
      </c>
      <c r="T1127">
        <v>31508902.798387054</v>
      </c>
      <c r="U1127">
        <v>30784808.421197373</v>
      </c>
      <c r="V1127">
        <v>32423061.947411705</v>
      </c>
      <c r="W1127">
        <v>34530269.581564166</v>
      </c>
      <c r="X1127">
        <v>14530269.581564164</v>
      </c>
    </row>
    <row r="1128" spans="2:24" x14ac:dyDescent="0.4">
      <c r="B1128" s="13">
        <v>1125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16990262.857381143</v>
      </c>
      <c r="O1128">
        <v>6029858.3054568972</v>
      </c>
      <c r="P1128">
        <v>4441635.9861330288</v>
      </c>
      <c r="Q1128">
        <v>-1301616.9028816861</v>
      </c>
      <c r="R1128">
        <v>-3203526.5386795038</v>
      </c>
      <c r="S1128">
        <v>992821.79767784476</v>
      </c>
      <c r="T1128">
        <v>-52219122.0783384</v>
      </c>
      <c r="U1128">
        <v>-52209170.462625265</v>
      </c>
      <c r="V1128">
        <v>-28827787.01400698</v>
      </c>
      <c r="W1128">
        <v>-27990235.934862282</v>
      </c>
      <c r="X1128">
        <v>-47990235.934862278</v>
      </c>
    </row>
    <row r="1129" spans="2:24" x14ac:dyDescent="0.4">
      <c r="B1129" s="13">
        <v>1126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19739926.753453825</v>
      </c>
      <c r="O1129">
        <v>20190371.471598819</v>
      </c>
      <c r="P1129">
        <v>19925355.684250157</v>
      </c>
      <c r="Q1129">
        <v>28052990.175985675</v>
      </c>
      <c r="R1129">
        <v>31898715.333254986</v>
      </c>
      <c r="S1129">
        <v>32572072.539900042</v>
      </c>
      <c r="T1129">
        <v>37184863.22637555</v>
      </c>
      <c r="U1129">
        <v>43119042.678164482</v>
      </c>
      <c r="V1129">
        <v>45486718.367805377</v>
      </c>
      <c r="W1129">
        <v>-36859955.521694958</v>
      </c>
      <c r="X1129">
        <v>-56859955.521694958</v>
      </c>
    </row>
    <row r="1130" spans="2:24" x14ac:dyDescent="0.4">
      <c r="B1130" s="13">
        <v>1127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19009011.59421888</v>
      </c>
      <c r="O1130">
        <v>24018996.420522615</v>
      </c>
      <c r="P1130">
        <v>32331262.168037962</v>
      </c>
      <c r="Q1130">
        <v>30433963.463858619</v>
      </c>
      <c r="R1130">
        <v>32094899.188499227</v>
      </c>
      <c r="S1130">
        <v>36972483.773663402</v>
      </c>
      <c r="T1130">
        <v>44327337.056883588</v>
      </c>
      <c r="U1130">
        <v>42847180.95755697</v>
      </c>
      <c r="V1130">
        <v>42002939.446865946</v>
      </c>
      <c r="W1130">
        <v>40790714.31903667</v>
      </c>
      <c r="X1130">
        <v>20790714.319036677</v>
      </c>
    </row>
    <row r="1131" spans="2:24" x14ac:dyDescent="0.4">
      <c r="B1131" s="13">
        <v>1128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21220516.024764996</v>
      </c>
      <c r="O1131">
        <v>24113104.690147467</v>
      </c>
      <c r="P1131">
        <v>29378067.757843181</v>
      </c>
      <c r="Q1131">
        <v>29655958.063146334</v>
      </c>
      <c r="R1131">
        <v>28488530.273192279</v>
      </c>
      <c r="S1131">
        <v>31757597.386341929</v>
      </c>
      <c r="T1131">
        <v>34038084.918400623</v>
      </c>
      <c r="U1131">
        <v>39862885.187217169</v>
      </c>
      <c r="V1131">
        <v>40431542.635499537</v>
      </c>
      <c r="W1131">
        <v>44236981.631905057</v>
      </c>
      <c r="X1131">
        <v>24236981.631905057</v>
      </c>
    </row>
    <row r="1132" spans="2:24" x14ac:dyDescent="0.4">
      <c r="B1132" s="13">
        <v>1129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21405493.373339821</v>
      </c>
      <c r="O1132">
        <v>4653204.6414838089</v>
      </c>
      <c r="P1132">
        <v>5664371.056355942</v>
      </c>
      <c r="Q1132">
        <v>19344593.288177751</v>
      </c>
      <c r="R1132">
        <v>19576092.296059567</v>
      </c>
      <c r="S1132">
        <v>19646069.472531937</v>
      </c>
      <c r="T1132">
        <v>18373499.98728662</v>
      </c>
      <c r="U1132">
        <v>10270120.515676128</v>
      </c>
      <c r="V1132">
        <v>8784513.2856496442</v>
      </c>
      <c r="W1132">
        <v>14545384.436903039</v>
      </c>
      <c r="X1132">
        <v>-5454615.5630969601</v>
      </c>
    </row>
    <row r="1133" spans="2:24" x14ac:dyDescent="0.4">
      <c r="B1133" s="13">
        <v>1130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24843403.610436637</v>
      </c>
      <c r="O1133">
        <v>23795586.96410346</v>
      </c>
      <c r="P1133">
        <v>30124257.928389855</v>
      </c>
      <c r="Q1133">
        <v>30870312.634611946</v>
      </c>
      <c r="R1133">
        <v>30394136.44153459</v>
      </c>
      <c r="S1133">
        <v>33320471.507603083</v>
      </c>
      <c r="T1133">
        <v>34063587.035436384</v>
      </c>
      <c r="U1133">
        <v>41329151.349640727</v>
      </c>
      <c r="V1133">
        <v>40330520.442931049</v>
      </c>
      <c r="W1133">
        <v>42427296.218651801</v>
      </c>
      <c r="X1133">
        <v>22427296.218651794</v>
      </c>
    </row>
    <row r="1134" spans="2:24" x14ac:dyDescent="0.4">
      <c r="B1134" s="13">
        <v>1131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20734566.397391237</v>
      </c>
      <c r="O1134">
        <v>20384901.073962208</v>
      </c>
      <c r="P1134">
        <v>20376302.013188325</v>
      </c>
      <c r="Q1134">
        <v>18521376.784980737</v>
      </c>
      <c r="R1134">
        <v>16750948.952072665</v>
      </c>
      <c r="S1134">
        <v>22599995.395311806</v>
      </c>
      <c r="T1134">
        <v>15847439.490146536</v>
      </c>
      <c r="U1134">
        <v>15512893.701578781</v>
      </c>
      <c r="V1134">
        <v>21545583.470816016</v>
      </c>
      <c r="W1134">
        <v>24316672.302660853</v>
      </c>
      <c r="X1134">
        <v>4316672.3026608601</v>
      </c>
    </row>
    <row r="1135" spans="2:24" x14ac:dyDescent="0.4">
      <c r="B1135" s="13">
        <v>1132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18277078.765048999</v>
      </c>
      <c r="O1135">
        <v>23922770.492733985</v>
      </c>
      <c r="P1135">
        <v>27843516.092823997</v>
      </c>
      <c r="Q1135">
        <v>26731921.258941356</v>
      </c>
      <c r="R1135">
        <v>29172990.817194682</v>
      </c>
      <c r="S1135">
        <v>30746556.612613492</v>
      </c>
      <c r="T1135">
        <v>34842326.222818628</v>
      </c>
      <c r="U1135">
        <v>42317661.994150214</v>
      </c>
      <c r="V1135">
        <v>42249491.657798454</v>
      </c>
      <c r="W1135">
        <v>44094974.161938593</v>
      </c>
      <c r="X1135">
        <v>24094974.161938582</v>
      </c>
    </row>
    <row r="1136" spans="2:24" x14ac:dyDescent="0.4">
      <c r="B1136" s="13">
        <v>1133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22448512.897702843</v>
      </c>
      <c r="O1136">
        <v>23592441.354317166</v>
      </c>
      <c r="P1136">
        <v>18843421.796200335</v>
      </c>
      <c r="Q1136">
        <v>15162197.214756323</v>
      </c>
      <c r="R1136">
        <v>3401483.3105693324</v>
      </c>
      <c r="S1136">
        <v>9019085.905763261</v>
      </c>
      <c r="T1136">
        <v>16219507.602334231</v>
      </c>
      <c r="U1136">
        <v>15884932.1080104</v>
      </c>
      <c r="V1136">
        <v>20460598.867061168</v>
      </c>
      <c r="W1136">
        <v>20670325.526804246</v>
      </c>
      <c r="X1136">
        <v>670325.52680424368</v>
      </c>
    </row>
    <row r="1137" spans="2:24" x14ac:dyDescent="0.4">
      <c r="B1137" s="13">
        <v>1134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18704105.755529601</v>
      </c>
      <c r="O1137">
        <v>21439715.263788536</v>
      </c>
      <c r="P1137">
        <v>20614328.4630531</v>
      </c>
      <c r="Q1137">
        <v>25401204.370704006</v>
      </c>
      <c r="R1137">
        <v>29637148.049356464</v>
      </c>
      <c r="S1137">
        <v>27700359.873523835</v>
      </c>
      <c r="T1137">
        <v>25427887.297545977</v>
      </c>
      <c r="U1137">
        <v>20843062.328271579</v>
      </c>
      <c r="V1137">
        <v>19623729.523144826</v>
      </c>
      <c r="W1137">
        <v>16639651.319620783</v>
      </c>
      <c r="X1137">
        <v>-3360348.680379224</v>
      </c>
    </row>
    <row r="1138" spans="2:24" x14ac:dyDescent="0.4">
      <c r="B1138" s="13">
        <v>1135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10059153.665154064</v>
      </c>
      <c r="O1138">
        <v>7383745.7397393286</v>
      </c>
      <c r="P1138">
        <v>14096272.184100747</v>
      </c>
      <c r="Q1138">
        <v>13271708.520021819</v>
      </c>
      <c r="R1138">
        <v>14498477.000089638</v>
      </c>
      <c r="S1138">
        <v>21081507.276953969</v>
      </c>
      <c r="T1138">
        <v>28583618.758386023</v>
      </c>
      <c r="U1138">
        <v>21707048.343042221</v>
      </c>
      <c r="V1138">
        <v>-140492103.93171978</v>
      </c>
      <c r="W1138">
        <v>-139223564.84652993</v>
      </c>
      <c r="X1138">
        <v>-159223564.84652993</v>
      </c>
    </row>
    <row r="1139" spans="2:24" x14ac:dyDescent="0.4">
      <c r="B1139" s="13">
        <v>1136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24239791.570419203</v>
      </c>
      <c r="O1139">
        <v>23114970.199828327</v>
      </c>
      <c r="P1139">
        <v>25471384.44295064</v>
      </c>
      <c r="Q1139">
        <v>29174520.445674479</v>
      </c>
      <c r="R1139">
        <v>28101371.670785479</v>
      </c>
      <c r="S1139">
        <v>31763776.549359322</v>
      </c>
      <c r="T1139">
        <v>32940644.718685593</v>
      </c>
      <c r="U1139">
        <v>36216384.670358606</v>
      </c>
      <c r="V1139">
        <v>36284862.306014948</v>
      </c>
      <c r="W1139">
        <v>36605603.426948927</v>
      </c>
      <c r="X1139">
        <v>16605603.426948924</v>
      </c>
    </row>
    <row r="1140" spans="2:24" x14ac:dyDescent="0.4">
      <c r="B1140" s="13">
        <v>1137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13243211.6641523</v>
      </c>
      <c r="O1140">
        <v>11879600.165194741</v>
      </c>
      <c r="P1140">
        <v>17949079.602471989</v>
      </c>
      <c r="Q1140">
        <v>24985175.221514236</v>
      </c>
      <c r="R1140">
        <v>28684170.25434798</v>
      </c>
      <c r="S1140">
        <v>27005842.936049767</v>
      </c>
      <c r="T1140">
        <v>27200793.228282221</v>
      </c>
      <c r="U1140">
        <v>28253736.460525319</v>
      </c>
      <c r="V1140">
        <v>35121754.220327638</v>
      </c>
      <c r="W1140">
        <v>35528445.296902351</v>
      </c>
      <c r="X1140">
        <v>15528445.296902357</v>
      </c>
    </row>
    <row r="1141" spans="2:24" x14ac:dyDescent="0.4">
      <c r="B1141" s="13">
        <v>1138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22952116.462889202</v>
      </c>
      <c r="O1141">
        <v>21419578.506078355</v>
      </c>
      <c r="P1141">
        <v>22150871.677900478</v>
      </c>
      <c r="Q1141">
        <v>29105377.323861614</v>
      </c>
      <c r="R1141">
        <v>26046437.60499737</v>
      </c>
      <c r="S1141">
        <v>32422510.471829664</v>
      </c>
      <c r="T1141">
        <v>33350395.025471896</v>
      </c>
      <c r="U1141">
        <v>32775697.952524934</v>
      </c>
      <c r="V1141">
        <v>32068462.124403223</v>
      </c>
      <c r="W1141">
        <v>35417292.253624849</v>
      </c>
      <c r="X1141">
        <v>15417292.253624842</v>
      </c>
    </row>
    <row r="1142" spans="2:24" x14ac:dyDescent="0.4">
      <c r="B1142" s="13">
        <v>1139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17500564.345167588</v>
      </c>
      <c r="O1142">
        <v>12633969.04632389</v>
      </c>
      <c r="P1142">
        <v>15263428.174524</v>
      </c>
      <c r="Q1142">
        <v>19910554.322214883</v>
      </c>
      <c r="R1142">
        <v>8335445.3658087086</v>
      </c>
      <c r="S1142">
        <v>12173410.305496678</v>
      </c>
      <c r="T1142">
        <v>13835421.764895655</v>
      </c>
      <c r="U1142">
        <v>13540301.049623521</v>
      </c>
      <c r="V1142">
        <v>16164012.848363552</v>
      </c>
      <c r="W1142">
        <v>13296484.863827206</v>
      </c>
      <c r="X1142">
        <v>-6703515.1361727947</v>
      </c>
    </row>
    <row r="1143" spans="2:24" x14ac:dyDescent="0.4">
      <c r="B1143" s="13">
        <v>1140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23655540.826323152</v>
      </c>
      <c r="O1143">
        <v>22995862.334796976</v>
      </c>
      <c r="P1143">
        <v>26244396.727631662</v>
      </c>
      <c r="Q1143">
        <v>29179873.29431811</v>
      </c>
      <c r="R1143">
        <v>29083306.159641992</v>
      </c>
      <c r="S1143">
        <v>30524084.475654773</v>
      </c>
      <c r="T1143">
        <v>32197077.255372819</v>
      </c>
      <c r="U1143">
        <v>30650671.029398087</v>
      </c>
      <c r="V1143">
        <v>35115845.48219803</v>
      </c>
      <c r="W1143">
        <v>40616276.087219849</v>
      </c>
      <c r="X1143">
        <v>20616276.087219842</v>
      </c>
    </row>
    <row r="1144" spans="2:24" x14ac:dyDescent="0.4">
      <c r="B1144" s="13">
        <v>1141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21852388.175971307</v>
      </c>
      <c r="O1144">
        <v>17438303.192930732</v>
      </c>
      <c r="P1144">
        <v>18398363.500219423</v>
      </c>
      <c r="Q1144">
        <v>17631814.02142632</v>
      </c>
      <c r="R1144">
        <v>-8564282.3777523618</v>
      </c>
      <c r="S1144">
        <v>-10730788.865655158</v>
      </c>
      <c r="T1144">
        <v>4090988.4802399813</v>
      </c>
      <c r="U1144">
        <v>-11295417.534256274</v>
      </c>
      <c r="V1144">
        <v>-9172836.5175417252</v>
      </c>
      <c r="W1144">
        <v>3038446.3327211309</v>
      </c>
      <c r="X1144">
        <v>-16961553.667278863</v>
      </c>
    </row>
    <row r="1145" spans="2:24" x14ac:dyDescent="0.4">
      <c r="B1145" s="13">
        <v>1142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21775326.979120649</v>
      </c>
      <c r="O1145">
        <v>21600368.607581526</v>
      </c>
      <c r="P1145">
        <v>22096628.457236264</v>
      </c>
      <c r="Q1145">
        <v>8243724.962205857</v>
      </c>
      <c r="R1145">
        <v>10350058.611270726</v>
      </c>
      <c r="S1145">
        <v>6298634.7507514954</v>
      </c>
      <c r="T1145">
        <v>-6423525.6352614351</v>
      </c>
      <c r="U1145">
        <v>-279609.51953561511</v>
      </c>
      <c r="V1145">
        <v>-2332350.6140261963</v>
      </c>
      <c r="W1145">
        <v>-3781938.7473375159</v>
      </c>
      <c r="X1145">
        <v>-23781938.747337516</v>
      </c>
    </row>
    <row r="1146" spans="2:24" x14ac:dyDescent="0.4">
      <c r="B1146" s="13">
        <v>1143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-70070369.267884821</v>
      </c>
      <c r="O1146">
        <v>-70100950.946885213</v>
      </c>
      <c r="P1146">
        <v>-26757671.879088365</v>
      </c>
      <c r="Q1146">
        <v>-26670344.845610507</v>
      </c>
      <c r="R1146">
        <v>-29543362.673172567</v>
      </c>
      <c r="S1146">
        <v>-77693225.263664111</v>
      </c>
      <c r="T1146">
        <v>-105452057.17046799</v>
      </c>
      <c r="U1146">
        <v>-85230610.299258217</v>
      </c>
      <c r="V1146">
        <v>-67967966.388809398</v>
      </c>
      <c r="W1146">
        <v>-65701089.136387601</v>
      </c>
      <c r="X1146">
        <v>-85701089.136387601</v>
      </c>
    </row>
    <row r="1147" spans="2:24" x14ac:dyDescent="0.4">
      <c r="B1147" s="13">
        <v>1144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20784721.483991239</v>
      </c>
      <c r="O1147">
        <v>21793461.012610707</v>
      </c>
      <c r="P1147">
        <v>19662970.803410623</v>
      </c>
      <c r="Q1147">
        <v>19020479.85262597</v>
      </c>
      <c r="R1147">
        <v>18416786.274822481</v>
      </c>
      <c r="S1147">
        <v>18723587.172740959</v>
      </c>
      <c r="T1147">
        <v>17144577.731157478</v>
      </c>
      <c r="U1147">
        <v>24725345.018331718</v>
      </c>
      <c r="V1147">
        <v>18167404.272813216</v>
      </c>
      <c r="W1147">
        <v>25222878.188204657</v>
      </c>
      <c r="X1147">
        <v>5222878.1882046582</v>
      </c>
    </row>
    <row r="1148" spans="2:24" x14ac:dyDescent="0.4">
      <c r="B1148" s="13">
        <v>1145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19294095.142410811</v>
      </c>
      <c r="O1148">
        <v>25402885.054489058</v>
      </c>
      <c r="P1148">
        <v>31946639.761542737</v>
      </c>
      <c r="Q1148">
        <v>36595867.04764656</v>
      </c>
      <c r="R1148">
        <v>39768289.384017095</v>
      </c>
      <c r="S1148">
        <v>43464726.824954271</v>
      </c>
      <c r="T1148">
        <v>52672293.301816374</v>
      </c>
      <c r="U1148">
        <v>56445249.575838454</v>
      </c>
      <c r="V1148">
        <v>54647334.678514563</v>
      </c>
      <c r="W1148">
        <v>36975530.499615192</v>
      </c>
      <c r="X1148">
        <v>16975530.499615185</v>
      </c>
    </row>
    <row r="1149" spans="2:24" x14ac:dyDescent="0.4">
      <c r="B1149" s="13">
        <v>1146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22452552.394069489</v>
      </c>
      <c r="O1149">
        <v>13001585.879108228</v>
      </c>
      <c r="P1149">
        <v>10005646.148219468</v>
      </c>
      <c r="Q1149">
        <v>9191076.0332698096</v>
      </c>
      <c r="R1149">
        <v>15719134.961996857</v>
      </c>
      <c r="S1149">
        <v>10148990.29679958</v>
      </c>
      <c r="T1149">
        <v>8487209.3963041045</v>
      </c>
      <c r="U1149">
        <v>17047599.119822353</v>
      </c>
      <c r="V1149">
        <v>13842221.342260517</v>
      </c>
      <c r="W1149">
        <v>21819600.801043861</v>
      </c>
      <c r="X1149">
        <v>1819600.8010438625</v>
      </c>
    </row>
    <row r="1150" spans="2:24" x14ac:dyDescent="0.4">
      <c r="B1150" s="13">
        <v>1147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18922778.274115652</v>
      </c>
      <c r="O1150">
        <v>23754147.712416183</v>
      </c>
      <c r="P1150">
        <v>26232603.639120556</v>
      </c>
      <c r="Q1150">
        <v>23930584.886161204</v>
      </c>
      <c r="R1150">
        <v>29170286.717117175</v>
      </c>
      <c r="S1150">
        <v>29662255.528696723</v>
      </c>
      <c r="T1150">
        <v>34286276.805271633</v>
      </c>
      <c r="U1150">
        <v>43696864.491345473</v>
      </c>
      <c r="V1150">
        <v>44573292.016443722</v>
      </c>
      <c r="W1150">
        <v>49354539.132712916</v>
      </c>
      <c r="X1150">
        <v>29354539.132712908</v>
      </c>
    </row>
    <row r="1151" spans="2:24" x14ac:dyDescent="0.4">
      <c r="B1151" s="13">
        <v>1148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21561462.601470523</v>
      </c>
      <c r="O1151">
        <v>23842558.680435069</v>
      </c>
      <c r="P1151">
        <v>24295370.565908764</v>
      </c>
      <c r="Q1151">
        <v>27182081.359887846</v>
      </c>
      <c r="R1151">
        <v>12442690.473765768</v>
      </c>
      <c r="S1151">
        <v>6081836.3900297387</v>
      </c>
      <c r="T1151">
        <v>15148729.246121025</v>
      </c>
      <c r="U1151">
        <v>23525461.748812292</v>
      </c>
      <c r="V1151">
        <v>27397141.608520459</v>
      </c>
      <c r="W1151">
        <v>23242699.418721698</v>
      </c>
      <c r="X1151">
        <v>3242699.4187217001</v>
      </c>
    </row>
    <row r="1152" spans="2:24" x14ac:dyDescent="0.4">
      <c r="B1152" s="13">
        <v>1149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21221802.420826443</v>
      </c>
      <c r="O1152">
        <v>26373113.291688085</v>
      </c>
      <c r="P1152">
        <v>31316847.633957107</v>
      </c>
      <c r="Q1152">
        <v>31261164.954930224</v>
      </c>
      <c r="R1152">
        <v>-66889267.710523136</v>
      </c>
      <c r="S1152">
        <v>-69238938.052113876</v>
      </c>
      <c r="T1152">
        <v>-265610048.24395078</v>
      </c>
      <c r="U1152">
        <v>-271469708.68526512</v>
      </c>
      <c r="V1152">
        <v>-148744302.15921277</v>
      </c>
      <c r="W1152">
        <v>-148852308.23670739</v>
      </c>
      <c r="X1152">
        <v>-168852308.23670733</v>
      </c>
    </row>
    <row r="1153" spans="2:24" x14ac:dyDescent="0.4">
      <c r="B1153" s="13">
        <v>1150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20682490.053190626</v>
      </c>
      <c r="O1153">
        <v>23023191.670667026</v>
      </c>
      <c r="P1153">
        <v>19612134.794676464</v>
      </c>
      <c r="Q1153">
        <v>15746571.170244738</v>
      </c>
      <c r="R1153">
        <v>21980150.031755932</v>
      </c>
      <c r="S1153">
        <v>27341641.13578362</v>
      </c>
      <c r="T1153">
        <v>29375486.955326546</v>
      </c>
      <c r="U1153">
        <v>34958992.485928588</v>
      </c>
      <c r="V1153">
        <v>35392220.529189616</v>
      </c>
      <c r="W1153">
        <v>40106047.396531001</v>
      </c>
      <c r="X1153">
        <v>20106047.396531004</v>
      </c>
    </row>
    <row r="1154" spans="2:24" x14ac:dyDescent="0.4">
      <c r="B1154" s="13">
        <v>1151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19363243.557362121</v>
      </c>
      <c r="O1154">
        <v>19863981.831165317</v>
      </c>
      <c r="P1154">
        <v>23496654.795843966</v>
      </c>
      <c r="Q1154">
        <v>25583935.823058054</v>
      </c>
      <c r="R1154">
        <v>30755701.521288037</v>
      </c>
      <c r="S1154">
        <v>37757419.631084457</v>
      </c>
      <c r="T1154">
        <v>-5937212.4423307078</v>
      </c>
      <c r="U1154">
        <v>-30521040.983651843</v>
      </c>
      <c r="V1154">
        <v>-6341605.671257318</v>
      </c>
      <c r="W1154">
        <v>12667232.963814819</v>
      </c>
      <c r="X1154">
        <v>-7332767.0361851677</v>
      </c>
    </row>
    <row r="1155" spans="2:24" x14ac:dyDescent="0.4">
      <c r="B1155" s="13">
        <v>1152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24321720.842251711</v>
      </c>
      <c r="O1155">
        <v>19097032.371210836</v>
      </c>
      <c r="P1155">
        <v>16513745.576909116</v>
      </c>
      <c r="Q1155">
        <v>18585179.178737931</v>
      </c>
      <c r="R1155">
        <v>22295554.638530638</v>
      </c>
      <c r="S1155">
        <v>27228940.944119304</v>
      </c>
      <c r="T1155">
        <v>25284283.588942714</v>
      </c>
      <c r="U1155">
        <v>25129996.470202647</v>
      </c>
      <c r="V1155">
        <v>28455221.980306584</v>
      </c>
      <c r="W1155">
        <v>36824527.739947908</v>
      </c>
      <c r="X1155">
        <v>16824527.739947908</v>
      </c>
    </row>
    <row r="1156" spans="2:24" x14ac:dyDescent="0.4">
      <c r="B1156" s="13">
        <v>1153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19891442.996974319</v>
      </c>
      <c r="O1156">
        <v>18415042.993749179</v>
      </c>
      <c r="P1156">
        <v>22088003.738585759</v>
      </c>
      <c r="Q1156">
        <v>28754983.431452774</v>
      </c>
      <c r="R1156">
        <v>37358276.627131633</v>
      </c>
      <c r="S1156">
        <v>36556676.524528973</v>
      </c>
      <c r="T1156">
        <v>38516461.923147902</v>
      </c>
      <c r="U1156">
        <v>37737985.20787707</v>
      </c>
      <c r="V1156">
        <v>27799077.124361854</v>
      </c>
      <c r="W1156">
        <v>30263781.89618234</v>
      </c>
      <c r="X1156">
        <v>10263781.896182345</v>
      </c>
    </row>
    <row r="1157" spans="2:24" x14ac:dyDescent="0.4">
      <c r="B1157" s="13">
        <v>1154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22442097.507433273</v>
      </c>
      <c r="O1157">
        <v>31221449.114075594</v>
      </c>
      <c r="P1157">
        <v>31608462.62417116</v>
      </c>
      <c r="Q1157">
        <v>32650887.701094054</v>
      </c>
      <c r="R1157">
        <v>41022609.937798031</v>
      </c>
      <c r="S1157">
        <v>45849179.280882031</v>
      </c>
      <c r="T1157">
        <v>47811168.928683624</v>
      </c>
      <c r="U1157">
        <v>44280682.373952687</v>
      </c>
      <c r="V1157">
        <v>42036412.448921293</v>
      </c>
      <c r="W1157">
        <v>42019675.469497524</v>
      </c>
      <c r="X1157">
        <v>22019675.469497528</v>
      </c>
    </row>
    <row r="1158" spans="2:24" x14ac:dyDescent="0.4">
      <c r="B1158" s="13">
        <v>1155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24979281.884689335</v>
      </c>
      <c r="O1158">
        <v>29431087.092015721</v>
      </c>
      <c r="P1158">
        <v>30232137.188495792</v>
      </c>
      <c r="Q1158">
        <v>21847263.873274349</v>
      </c>
      <c r="R1158">
        <v>22356330.17147034</v>
      </c>
      <c r="S1158">
        <v>23605617.020712998</v>
      </c>
      <c r="T1158">
        <v>10639597.832825052</v>
      </c>
      <c r="U1158">
        <v>13996153.835726079</v>
      </c>
      <c r="V1158">
        <v>24485959.62434325</v>
      </c>
      <c r="W1158">
        <v>7923177.0241058776</v>
      </c>
      <c r="X1158">
        <v>-12076822.975894123</v>
      </c>
    </row>
    <row r="1159" spans="2:24" x14ac:dyDescent="0.4">
      <c r="B1159" s="13">
        <v>1156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28244299.597850498</v>
      </c>
      <c r="O1159">
        <v>33382004.239904944</v>
      </c>
      <c r="P1159">
        <v>32185928.165381607</v>
      </c>
      <c r="Q1159">
        <v>33134657.257742554</v>
      </c>
      <c r="R1159">
        <v>39934927.853353851</v>
      </c>
      <c r="S1159">
        <v>38453365.758895859</v>
      </c>
      <c r="T1159">
        <v>42443380.860330708</v>
      </c>
      <c r="U1159">
        <v>43333106.796925791</v>
      </c>
      <c r="V1159">
        <v>48272919.677477181</v>
      </c>
      <c r="W1159">
        <v>48987215.753599674</v>
      </c>
      <c r="X1159">
        <v>28987215.753599681</v>
      </c>
    </row>
    <row r="1160" spans="2:24" x14ac:dyDescent="0.4">
      <c r="B1160" s="13">
        <v>1157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20224256.806129284</v>
      </c>
      <c r="O1160">
        <v>26489735.521551698</v>
      </c>
      <c r="P1160">
        <v>28211219.753602926</v>
      </c>
      <c r="Q1160">
        <v>26364713.824968088</v>
      </c>
      <c r="R1160">
        <v>28286446.455772914</v>
      </c>
      <c r="S1160">
        <v>7620573.1677194731</v>
      </c>
      <c r="T1160">
        <v>6128570.9078432955</v>
      </c>
      <c r="U1160">
        <v>14247469.556804001</v>
      </c>
      <c r="V1160">
        <v>16818414.620851792</v>
      </c>
      <c r="W1160">
        <v>15938400.596274571</v>
      </c>
      <c r="X1160">
        <v>-4061599.4037254276</v>
      </c>
    </row>
    <row r="1161" spans="2:24" x14ac:dyDescent="0.4">
      <c r="B1161" s="13">
        <v>1158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13723630.364128489</v>
      </c>
      <c r="O1161">
        <v>19588476.176377643</v>
      </c>
      <c r="P1161">
        <v>16475602.558385599</v>
      </c>
      <c r="Q1161">
        <v>16372509.808948839</v>
      </c>
      <c r="R1161">
        <v>24126959.232302174</v>
      </c>
      <c r="S1161">
        <v>29015817.94328665</v>
      </c>
      <c r="T1161">
        <v>27611789.612563025</v>
      </c>
      <c r="U1161">
        <v>29383049.939484056</v>
      </c>
      <c r="V1161">
        <v>36322846.073479608</v>
      </c>
      <c r="W1161">
        <v>35494984.553089872</v>
      </c>
      <c r="X1161">
        <v>15494984.553089879</v>
      </c>
    </row>
    <row r="1162" spans="2:24" x14ac:dyDescent="0.4">
      <c r="B1162" s="13">
        <v>1159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-33944158.913669415</v>
      </c>
      <c r="O1162">
        <v>-31042593.597106013</v>
      </c>
      <c r="P1162">
        <v>-1668272.6790012179</v>
      </c>
      <c r="Q1162">
        <v>-535610.16573175811</v>
      </c>
      <c r="R1162">
        <v>4274140.5793881305</v>
      </c>
      <c r="S1162">
        <v>3367384.8021166334</v>
      </c>
      <c r="T1162">
        <v>8211701.7445759894</v>
      </c>
      <c r="U1162">
        <v>15274963.955981798</v>
      </c>
      <c r="V1162">
        <v>15998235.197852742</v>
      </c>
      <c r="W1162">
        <v>3226598.6213043267</v>
      </c>
      <c r="X1162">
        <v>-16773401.378695674</v>
      </c>
    </row>
    <row r="1163" spans="2:24" x14ac:dyDescent="0.4">
      <c r="B1163" s="13">
        <v>1160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18596119.18625351</v>
      </c>
      <c r="O1163">
        <v>18773626.900927998</v>
      </c>
      <c r="P1163">
        <v>17631089.047850415</v>
      </c>
      <c r="Q1163">
        <v>18897167.186669767</v>
      </c>
      <c r="R1163">
        <v>24541693.386315014</v>
      </c>
      <c r="S1163">
        <v>24982030.369478121</v>
      </c>
      <c r="T1163">
        <v>25921261.513696436</v>
      </c>
      <c r="U1163">
        <v>26873790.205426011</v>
      </c>
      <c r="V1163">
        <v>27748209.155773025</v>
      </c>
      <c r="W1163">
        <v>32495923.898525976</v>
      </c>
      <c r="X1163">
        <v>12495923.898525976</v>
      </c>
    </row>
    <row r="1164" spans="2:24" x14ac:dyDescent="0.4">
      <c r="B1164" s="13">
        <v>1161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22467086.584890146</v>
      </c>
      <c r="O1164">
        <v>19784079.405990109</v>
      </c>
      <c r="P1164">
        <v>26854269.004187841</v>
      </c>
      <c r="Q1164">
        <v>21976490.065997455</v>
      </c>
      <c r="R1164">
        <v>14783739.155526629</v>
      </c>
      <c r="S1164">
        <v>12856537.855229236</v>
      </c>
      <c r="T1164">
        <v>13492993.816016749</v>
      </c>
      <c r="U1164">
        <v>-19514892.874764562</v>
      </c>
      <c r="V1164">
        <v>-12200921.509320173</v>
      </c>
      <c r="W1164">
        <v>-8522252.8474115636</v>
      </c>
      <c r="X1164">
        <v>-28522252.847411569</v>
      </c>
    </row>
    <row r="1165" spans="2:24" x14ac:dyDescent="0.4">
      <c r="B1165" s="13">
        <v>1162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18908519.241087966</v>
      </c>
      <c r="O1165">
        <v>16128031.874303751</v>
      </c>
      <c r="P1165">
        <v>18023396.309048172</v>
      </c>
      <c r="Q1165">
        <v>17941970.634779334</v>
      </c>
      <c r="R1165">
        <v>10599587.558915107</v>
      </c>
      <c r="S1165">
        <v>17048278.746872526</v>
      </c>
      <c r="T1165">
        <v>14568736.026350446</v>
      </c>
      <c r="U1165">
        <v>13499058.975351116</v>
      </c>
      <c r="V1165">
        <v>11483535.813374816</v>
      </c>
      <c r="W1165">
        <v>15456374.408716442</v>
      </c>
      <c r="X1165">
        <v>-4543625.5912835561</v>
      </c>
    </row>
    <row r="1166" spans="2:24" x14ac:dyDescent="0.4">
      <c r="B1166" s="13">
        <v>1163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20107140.698644284</v>
      </c>
      <c r="O1166">
        <v>27171967.572366629</v>
      </c>
      <c r="P1166">
        <v>-37344541.75086192</v>
      </c>
      <c r="Q1166">
        <v>-36281696.139958896</v>
      </c>
      <c r="R1166">
        <v>-1280788.4293116848</v>
      </c>
      <c r="S1166">
        <v>5147591.8262367751</v>
      </c>
      <c r="T1166">
        <v>5600456.980665789</v>
      </c>
      <c r="U1166">
        <v>4068404.5606127381</v>
      </c>
      <c r="V1166">
        <v>4713473.8543167319</v>
      </c>
      <c r="W1166">
        <v>9179101.2870231234</v>
      </c>
      <c r="X1166">
        <v>-10820898.712976879</v>
      </c>
    </row>
    <row r="1167" spans="2:24" x14ac:dyDescent="0.4">
      <c r="B1167" s="13">
        <v>1164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20304719.12622327</v>
      </c>
      <c r="O1167">
        <v>20131118.817328475</v>
      </c>
      <c r="P1167">
        <v>19464312.17020354</v>
      </c>
      <c r="Q1167">
        <v>24468033.346455961</v>
      </c>
      <c r="R1167">
        <v>24928266.190028429</v>
      </c>
      <c r="S1167">
        <v>25047337.02604726</v>
      </c>
      <c r="T1167">
        <v>22295162.486809783</v>
      </c>
      <c r="U1167">
        <v>25911572.228344474</v>
      </c>
      <c r="V1167">
        <v>22492321.652918197</v>
      </c>
      <c r="W1167">
        <v>26529607.028916299</v>
      </c>
      <c r="X1167">
        <v>6529607.0289162919</v>
      </c>
    </row>
    <row r="1168" spans="2:24" x14ac:dyDescent="0.4">
      <c r="B1168" s="13">
        <v>1165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24970621.014080174</v>
      </c>
      <c r="O1168">
        <v>24244485.860450272</v>
      </c>
      <c r="P1168">
        <v>13461353.43107499</v>
      </c>
      <c r="Q1168">
        <v>13433356.075212616</v>
      </c>
      <c r="R1168">
        <v>15114111.967378303</v>
      </c>
      <c r="S1168">
        <v>15326181.025232589</v>
      </c>
      <c r="T1168">
        <v>17921084.394590955</v>
      </c>
      <c r="U1168">
        <v>23357690.65010988</v>
      </c>
      <c r="V1168">
        <v>22889639.918347288</v>
      </c>
      <c r="W1168">
        <v>25323518.171465952</v>
      </c>
      <c r="X1168">
        <v>5323518.1714659501</v>
      </c>
    </row>
    <row r="1169" spans="2:24" x14ac:dyDescent="0.4">
      <c r="B1169" s="13">
        <v>1166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18964548.517028958</v>
      </c>
      <c r="O1169">
        <v>17833466.994018409</v>
      </c>
      <c r="P1169">
        <v>17903065.979531389</v>
      </c>
      <c r="Q1169">
        <v>23994775.803944834</v>
      </c>
      <c r="R1169">
        <v>29521746.672679495</v>
      </c>
      <c r="S1169">
        <v>33675851.592529222</v>
      </c>
      <c r="T1169">
        <v>33039862.026796367</v>
      </c>
      <c r="U1169">
        <v>37116123.741907626</v>
      </c>
      <c r="V1169">
        <v>28914603.175475083</v>
      </c>
      <c r="W1169">
        <v>-24122398.187606208</v>
      </c>
      <c r="X1169">
        <v>-44122398.187606208</v>
      </c>
    </row>
    <row r="1170" spans="2:24" x14ac:dyDescent="0.4">
      <c r="B1170" s="13">
        <v>1167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21674143.698718857</v>
      </c>
      <c r="O1170">
        <v>27006052.993971504</v>
      </c>
      <c r="P1170">
        <v>27425879.693160664</v>
      </c>
      <c r="Q1170">
        <v>25775061.097562738</v>
      </c>
      <c r="R1170">
        <v>28792435.173085961</v>
      </c>
      <c r="S1170">
        <v>30475647.293660436</v>
      </c>
      <c r="T1170">
        <v>35408501.370327733</v>
      </c>
      <c r="U1170">
        <v>33857647.697617248</v>
      </c>
      <c r="V1170">
        <v>37940966.132663324</v>
      </c>
      <c r="W1170">
        <v>43551585.123294309</v>
      </c>
      <c r="X1170">
        <v>23551585.123294301</v>
      </c>
    </row>
    <row r="1171" spans="2:24" x14ac:dyDescent="0.4">
      <c r="B1171" s="13">
        <v>1168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18474954.176691405</v>
      </c>
      <c r="O1171">
        <v>18960730.69283545</v>
      </c>
      <c r="P1171">
        <v>22405029.162428301</v>
      </c>
      <c r="Q1171">
        <v>25268820.157908011</v>
      </c>
      <c r="R1171">
        <v>23416677.386415794</v>
      </c>
      <c r="S1171">
        <v>26305323.043834809</v>
      </c>
      <c r="T1171">
        <v>30610535.147615995</v>
      </c>
      <c r="U1171">
        <v>28875080.19956642</v>
      </c>
      <c r="V1171">
        <v>32693276.456414133</v>
      </c>
      <c r="W1171">
        <v>35829957.271130934</v>
      </c>
      <c r="X1171">
        <v>15829957.271130931</v>
      </c>
    </row>
    <row r="1172" spans="2:24" x14ac:dyDescent="0.4">
      <c r="B1172" s="13">
        <v>1169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28364153.48456851</v>
      </c>
      <c r="O1172">
        <v>33009344.765299518</v>
      </c>
      <c r="P1172">
        <v>36614446.202740572</v>
      </c>
      <c r="Q1172">
        <v>40638344.745893925</v>
      </c>
      <c r="R1172">
        <v>40510355.981968381</v>
      </c>
      <c r="S1172">
        <v>41918864.121693492</v>
      </c>
      <c r="T1172">
        <v>41768130.385213189</v>
      </c>
      <c r="U1172">
        <v>45582949.325406633</v>
      </c>
      <c r="V1172">
        <v>47266109.103407159</v>
      </c>
      <c r="W1172">
        <v>19154191.347379919</v>
      </c>
      <c r="X1172">
        <v>-845808.65262007737</v>
      </c>
    </row>
    <row r="1173" spans="2:24" x14ac:dyDescent="0.4">
      <c r="B1173" s="13">
        <v>1170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18922580.346194055</v>
      </c>
      <c r="O1173">
        <v>18447858.280884571</v>
      </c>
      <c r="P1173">
        <v>15568269.31493354</v>
      </c>
      <c r="Q1173">
        <v>17598932.361841626</v>
      </c>
      <c r="R1173">
        <v>21223596.032769404</v>
      </c>
      <c r="S1173">
        <v>21965359.222182576</v>
      </c>
      <c r="T1173">
        <v>27363965.679507449</v>
      </c>
      <c r="U1173">
        <v>29325328.678930279</v>
      </c>
      <c r="V1173">
        <v>37346211.182458207</v>
      </c>
      <c r="W1173">
        <v>36082158.08567217</v>
      </c>
      <c r="X1173">
        <v>16082158.08567217</v>
      </c>
    </row>
    <row r="1174" spans="2:24" x14ac:dyDescent="0.4">
      <c r="B1174" s="13">
        <v>1171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26113635.759550683</v>
      </c>
      <c r="O1174">
        <v>26251013.690138094</v>
      </c>
      <c r="P1174">
        <v>31973717.115977671</v>
      </c>
      <c r="Q1174">
        <v>33734997.976873271</v>
      </c>
      <c r="R1174">
        <v>34932674.529165536</v>
      </c>
      <c r="S1174">
        <v>40507159.464626767</v>
      </c>
      <c r="T1174">
        <v>46898456.514925472</v>
      </c>
      <c r="U1174">
        <v>45781125.510344617</v>
      </c>
      <c r="V1174">
        <v>48724942.976772577</v>
      </c>
      <c r="W1174">
        <v>47955383.583311535</v>
      </c>
      <c r="X1174">
        <v>27955383.583311532</v>
      </c>
    </row>
    <row r="1175" spans="2:24" x14ac:dyDescent="0.4">
      <c r="B1175" s="13">
        <v>1172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15491663.158894103</v>
      </c>
      <c r="O1175">
        <v>21619508.564088762</v>
      </c>
      <c r="P1175">
        <v>19268653.706057586</v>
      </c>
      <c r="Q1175">
        <v>13563269.833501305</v>
      </c>
      <c r="R1175">
        <v>13614622.51812724</v>
      </c>
      <c r="S1175">
        <v>13979438.863829592</v>
      </c>
      <c r="T1175">
        <v>1860658.3884548633</v>
      </c>
      <c r="U1175">
        <v>7253469.9435378332</v>
      </c>
      <c r="V1175">
        <v>9430851.3695227262</v>
      </c>
      <c r="W1175">
        <v>13371318.433140662</v>
      </c>
      <c r="X1175">
        <v>-6628681.5668593431</v>
      </c>
    </row>
    <row r="1176" spans="2:24" x14ac:dyDescent="0.4">
      <c r="B1176" s="13">
        <v>1173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22940198.955350086</v>
      </c>
      <c r="O1176">
        <v>27967835.264462363</v>
      </c>
      <c r="P1176">
        <v>31738486.635193415</v>
      </c>
      <c r="Q1176">
        <v>36123026.196454585</v>
      </c>
      <c r="R1176">
        <v>40685004.512429662</v>
      </c>
      <c r="S1176">
        <v>33812175.068107009</v>
      </c>
      <c r="T1176">
        <v>33155868.675649203</v>
      </c>
      <c r="U1176">
        <v>35538300.311643638</v>
      </c>
      <c r="V1176">
        <v>35050916.157411017</v>
      </c>
      <c r="W1176">
        <v>34918381.333681494</v>
      </c>
      <c r="X1176">
        <v>14918381.333681487</v>
      </c>
    </row>
    <row r="1177" spans="2:24" x14ac:dyDescent="0.4">
      <c r="B1177" s="13">
        <v>1174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20135908.928090855</v>
      </c>
      <c r="O1177">
        <v>19970839.515338123</v>
      </c>
      <c r="P1177">
        <v>27465022.583385795</v>
      </c>
      <c r="Q1177">
        <v>31468443.978134684</v>
      </c>
      <c r="R1177">
        <v>20024233.417356707</v>
      </c>
      <c r="S1177">
        <v>23051912.042473592</v>
      </c>
      <c r="T1177">
        <v>30733280.41556811</v>
      </c>
      <c r="U1177">
        <v>33383705.793595389</v>
      </c>
      <c r="V1177">
        <v>34794429.175250262</v>
      </c>
      <c r="W1177">
        <v>36139710.223216914</v>
      </c>
      <c r="X1177">
        <v>16139710.22321691</v>
      </c>
    </row>
    <row r="1178" spans="2:24" x14ac:dyDescent="0.4">
      <c r="B1178" s="13">
        <v>1175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23731079.549290836</v>
      </c>
      <c r="O1178">
        <v>18172549.842239127</v>
      </c>
      <c r="P1178">
        <v>18948685.688239578</v>
      </c>
      <c r="Q1178">
        <v>-37044535.801836997</v>
      </c>
      <c r="R1178">
        <v>-35932795.910738528</v>
      </c>
      <c r="S1178">
        <v>-5927195.9575169124</v>
      </c>
      <c r="T1178">
        <v>-101203.83961645979</v>
      </c>
      <c r="U1178">
        <v>666822.42289325921</v>
      </c>
      <c r="V1178">
        <v>6169162.6465339381</v>
      </c>
      <c r="W1178">
        <v>5972424.4027401684</v>
      </c>
      <c r="X1178">
        <v>-14027575.597259829</v>
      </c>
    </row>
    <row r="1179" spans="2:24" x14ac:dyDescent="0.4">
      <c r="B1179" s="13">
        <v>1176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20716576.903811686</v>
      </c>
      <c r="O1179">
        <v>25355929.356140342</v>
      </c>
      <c r="P1179">
        <v>29461333.269085735</v>
      </c>
      <c r="Q1179">
        <v>35786266.794702142</v>
      </c>
      <c r="R1179">
        <v>32978999.543002006</v>
      </c>
      <c r="S1179">
        <v>30146616.533680942</v>
      </c>
      <c r="T1179">
        <v>30384918.508254625</v>
      </c>
      <c r="U1179">
        <v>31710461.400485039</v>
      </c>
      <c r="V1179">
        <v>32791804.042052343</v>
      </c>
      <c r="W1179">
        <v>34465989.175992079</v>
      </c>
      <c r="X1179">
        <v>14465989.175992079</v>
      </c>
    </row>
    <row r="1180" spans="2:24" x14ac:dyDescent="0.4">
      <c r="B1180" s="13">
        <v>1177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19532904.984419547</v>
      </c>
      <c r="O1180">
        <v>18374284.490566358</v>
      </c>
      <c r="P1180">
        <v>19294515.475643665</v>
      </c>
      <c r="Q1180">
        <v>20729240.091640417</v>
      </c>
      <c r="R1180">
        <v>13520860.979701815</v>
      </c>
      <c r="S1180">
        <v>16990920.012734417</v>
      </c>
      <c r="T1180">
        <v>24495540.872985885</v>
      </c>
      <c r="U1180">
        <v>28553205.330830455</v>
      </c>
      <c r="V1180">
        <v>37753132.210716538</v>
      </c>
      <c r="W1180">
        <v>34812590.386717692</v>
      </c>
      <c r="X1180">
        <v>14812590.386717692</v>
      </c>
    </row>
    <row r="1181" spans="2:24" x14ac:dyDescent="0.4">
      <c r="B1181" s="13">
        <v>1178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27700923.274075843</v>
      </c>
      <c r="O1181">
        <v>29839397.397864122</v>
      </c>
      <c r="P1181">
        <v>28470624.428094633</v>
      </c>
      <c r="Q1181">
        <v>33954361.50664629</v>
      </c>
      <c r="R1181">
        <v>37403196.066999212</v>
      </c>
      <c r="S1181">
        <v>38174538.632600948</v>
      </c>
      <c r="T1181">
        <v>37776183.653833725</v>
      </c>
      <c r="U1181">
        <v>37122215.231556341</v>
      </c>
      <c r="V1181">
        <v>41632512.888542756</v>
      </c>
      <c r="W1181">
        <v>39473284.603738345</v>
      </c>
      <c r="X1181">
        <v>19473284.603738345</v>
      </c>
    </row>
    <row r="1182" spans="2:24" x14ac:dyDescent="0.4">
      <c r="B1182" s="13">
        <v>1179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21828209.052868024</v>
      </c>
      <c r="O1182">
        <v>24213446.960552562</v>
      </c>
      <c r="P1182">
        <v>22266638.545835558</v>
      </c>
      <c r="Q1182">
        <v>20361478.692757782</v>
      </c>
      <c r="R1182">
        <v>1984569.956395901</v>
      </c>
      <c r="S1182">
        <v>3609656.8843554966</v>
      </c>
      <c r="T1182">
        <v>19005656.037490636</v>
      </c>
      <c r="U1182">
        <v>20732015.931091819</v>
      </c>
      <c r="V1182">
        <v>24250752.22687047</v>
      </c>
      <c r="W1182">
        <v>30179747.559401337</v>
      </c>
      <c r="X1182">
        <v>10179747.559401333</v>
      </c>
    </row>
    <row r="1183" spans="2:24" x14ac:dyDescent="0.4">
      <c r="B1183" s="13">
        <v>1180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17309698.091868374</v>
      </c>
      <c r="O1183">
        <v>15604904.152944023</v>
      </c>
      <c r="P1183">
        <v>14068808.809958745</v>
      </c>
      <c r="Q1183">
        <v>22538634.818755694</v>
      </c>
      <c r="R1183">
        <v>21929195.922935806</v>
      </c>
      <c r="S1183">
        <v>21746537.627557579</v>
      </c>
      <c r="T1183">
        <v>19394487.828238621</v>
      </c>
      <c r="U1183">
        <v>24542139.93154401</v>
      </c>
      <c r="V1183">
        <v>23422729.728833728</v>
      </c>
      <c r="W1183">
        <v>2637224.1436665766</v>
      </c>
      <c r="X1183">
        <v>-17362775.856333427</v>
      </c>
    </row>
    <row r="1184" spans="2:24" x14ac:dyDescent="0.4">
      <c r="B1184" s="13">
        <v>1181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18277495.495507333</v>
      </c>
      <c r="O1184">
        <v>24189564.490653072</v>
      </c>
      <c r="P1184">
        <v>29858554.995133251</v>
      </c>
      <c r="Q1184">
        <v>29452866.794580046</v>
      </c>
      <c r="R1184">
        <v>30409217.592530806</v>
      </c>
      <c r="S1184">
        <v>27154420.820109665</v>
      </c>
      <c r="T1184">
        <v>34530938.197498962</v>
      </c>
      <c r="U1184">
        <v>38038721.444917805</v>
      </c>
      <c r="V1184">
        <v>23181523.700445097</v>
      </c>
      <c r="W1184">
        <v>27003981.533269979</v>
      </c>
      <c r="X1184">
        <v>7003981.5332699884</v>
      </c>
    </row>
    <row r="1185" spans="2:24" x14ac:dyDescent="0.4">
      <c r="B1185" s="13">
        <v>1182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25871818.799954865</v>
      </c>
      <c r="O1185">
        <v>30629353.685881265</v>
      </c>
      <c r="P1185">
        <v>35423614.171835691</v>
      </c>
      <c r="Q1185">
        <v>35527678.497634262</v>
      </c>
      <c r="R1185">
        <v>42249215.560163304</v>
      </c>
      <c r="S1185">
        <v>46007023.921670213</v>
      </c>
      <c r="T1185">
        <v>40047482.274521761</v>
      </c>
      <c r="U1185">
        <v>38468016.545117818</v>
      </c>
      <c r="V1185">
        <v>42119029.989703938</v>
      </c>
      <c r="W1185">
        <v>39028698.44732067</v>
      </c>
      <c r="X1185">
        <v>19028698.447320662</v>
      </c>
    </row>
    <row r="1186" spans="2:24" x14ac:dyDescent="0.4">
      <c r="B1186" s="13">
        <v>1183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21782434.078389857</v>
      </c>
      <c r="O1186">
        <v>21913922.528841015</v>
      </c>
      <c r="P1186">
        <v>23897260.666997775</v>
      </c>
      <c r="Q1186">
        <v>25173455.746886294</v>
      </c>
      <c r="R1186">
        <v>27106063.557912271</v>
      </c>
      <c r="S1186">
        <v>29971288.540512189</v>
      </c>
      <c r="T1186">
        <v>28682399.075175196</v>
      </c>
      <c r="U1186">
        <v>-38971088.93996983</v>
      </c>
      <c r="V1186">
        <v>-35666675.671951145</v>
      </c>
      <c r="W1186">
        <v>-1806533.2244591429</v>
      </c>
      <c r="X1186">
        <v>-21806533.224459149</v>
      </c>
    </row>
    <row r="1187" spans="2:24" x14ac:dyDescent="0.4">
      <c r="B1187" s="13">
        <v>1184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23321942.009675473</v>
      </c>
      <c r="O1187">
        <v>21638489.417466845</v>
      </c>
      <c r="P1187">
        <v>27286623.44800337</v>
      </c>
      <c r="Q1187">
        <v>17400722.613264404</v>
      </c>
      <c r="R1187">
        <v>17484789.634035405</v>
      </c>
      <c r="S1187">
        <v>19584740.041166119</v>
      </c>
      <c r="T1187">
        <v>25367745.670262221</v>
      </c>
      <c r="U1187">
        <v>31355985.615500707</v>
      </c>
      <c r="V1187">
        <v>35120054.328301579</v>
      </c>
      <c r="W1187">
        <v>29459755.924159024</v>
      </c>
      <c r="X1187">
        <v>9459755.9241590239</v>
      </c>
    </row>
    <row r="1188" spans="2:24" x14ac:dyDescent="0.4">
      <c r="B1188" s="13">
        <v>1185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25842602.44314567</v>
      </c>
      <c r="O1188">
        <v>28152531.077447873</v>
      </c>
      <c r="P1188">
        <v>33515253.183576092</v>
      </c>
      <c r="Q1188">
        <v>29716352.753828462</v>
      </c>
      <c r="R1188">
        <v>32845056.170521814</v>
      </c>
      <c r="S1188">
        <v>36157165.115498044</v>
      </c>
      <c r="T1188">
        <v>38054330.513803482</v>
      </c>
      <c r="U1188">
        <v>28894197.233088493</v>
      </c>
      <c r="V1188">
        <v>29199705.82753095</v>
      </c>
      <c r="W1188">
        <v>35203028.027457595</v>
      </c>
      <c r="X1188">
        <v>15203028.027457589</v>
      </c>
    </row>
    <row r="1189" spans="2:24" x14ac:dyDescent="0.4">
      <c r="B1189" s="13">
        <v>1186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22492646.683695048</v>
      </c>
      <c r="O1189">
        <v>22906436.594520424</v>
      </c>
      <c r="P1189">
        <v>25119069.600248292</v>
      </c>
      <c r="Q1189">
        <v>29576252.557822619</v>
      </c>
      <c r="R1189">
        <v>27284576.860816393</v>
      </c>
      <c r="S1189">
        <v>26382867.534661863</v>
      </c>
      <c r="T1189">
        <v>24525872.29190119</v>
      </c>
      <c r="U1189">
        <v>20184497.45887975</v>
      </c>
      <c r="V1189">
        <v>21755381.876754697</v>
      </c>
      <c r="W1189">
        <v>23805605.379968315</v>
      </c>
      <c r="X1189">
        <v>3805605.3799683116</v>
      </c>
    </row>
    <row r="1190" spans="2:24" x14ac:dyDescent="0.4">
      <c r="B1190" s="13">
        <v>1187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22271229.353060231</v>
      </c>
      <c r="O1190">
        <v>20790581.46283295</v>
      </c>
      <c r="P1190">
        <v>26835628.263194062</v>
      </c>
      <c r="Q1190">
        <v>29056800.774581354</v>
      </c>
      <c r="R1190">
        <v>29942739.544113372</v>
      </c>
      <c r="S1190">
        <v>28056362.361500219</v>
      </c>
      <c r="T1190">
        <v>25539903.318121243</v>
      </c>
      <c r="U1190">
        <v>30290164.308823138</v>
      </c>
      <c r="V1190">
        <v>35039657.32719098</v>
      </c>
      <c r="W1190">
        <v>33314326.594630763</v>
      </c>
      <c r="X1190">
        <v>13314326.594630765</v>
      </c>
    </row>
    <row r="1191" spans="2:24" x14ac:dyDescent="0.4">
      <c r="B1191" s="13">
        <v>1188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8724080.6362311002</v>
      </c>
      <c r="O1191">
        <v>9712325.1230551302</v>
      </c>
      <c r="P1191">
        <v>16475861.965220707</v>
      </c>
      <c r="Q1191">
        <v>18874290.588636328</v>
      </c>
      <c r="R1191">
        <v>18991524.556455959</v>
      </c>
      <c r="S1191">
        <v>6693998.9126088321</v>
      </c>
      <c r="T1191">
        <v>9409565.6157317162</v>
      </c>
      <c r="U1191">
        <v>22672432.572348412</v>
      </c>
      <c r="V1191">
        <v>26271668.176316146</v>
      </c>
      <c r="W1191">
        <v>28549465.989789393</v>
      </c>
      <c r="X1191">
        <v>8549465.9897893965</v>
      </c>
    </row>
    <row r="1192" spans="2:24" x14ac:dyDescent="0.4">
      <c r="B1192" s="13">
        <v>1189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24635994.764661659</v>
      </c>
      <c r="O1192">
        <v>27544653.380199909</v>
      </c>
      <c r="P1192">
        <v>29925073.724619213</v>
      </c>
      <c r="Q1192">
        <v>29183790.709606364</v>
      </c>
      <c r="R1192">
        <v>28334538.168182004</v>
      </c>
      <c r="S1192">
        <v>16342961.915543966</v>
      </c>
      <c r="T1192">
        <v>18886870.061225124</v>
      </c>
      <c r="U1192">
        <v>31594766.524812318</v>
      </c>
      <c r="V1192">
        <v>30035186.73565628</v>
      </c>
      <c r="W1192">
        <v>29972637.36697191</v>
      </c>
      <c r="X1192">
        <v>9972637.36697191</v>
      </c>
    </row>
    <row r="1193" spans="2:24" x14ac:dyDescent="0.4">
      <c r="B1193" s="13">
        <v>1190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16307124.156035788</v>
      </c>
      <c r="O1193">
        <v>18479766.524124544</v>
      </c>
      <c r="P1193">
        <v>20267793.429719757</v>
      </c>
      <c r="Q1193">
        <v>18565583.401583046</v>
      </c>
      <c r="R1193">
        <v>19745882.555589337</v>
      </c>
      <c r="S1193">
        <v>16825589.060919419</v>
      </c>
      <c r="T1193">
        <v>21072121.945858382</v>
      </c>
      <c r="U1193">
        <v>22843691.663975518</v>
      </c>
      <c r="V1193">
        <v>22096572.533491511</v>
      </c>
      <c r="W1193">
        <v>21077049.018961336</v>
      </c>
      <c r="X1193">
        <v>1077049.0189613421</v>
      </c>
    </row>
    <row r="1194" spans="2:24" x14ac:dyDescent="0.4">
      <c r="B1194" s="13">
        <v>1191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18192110.411112059</v>
      </c>
      <c r="O1194">
        <v>21968462.812674772</v>
      </c>
      <c r="P1194">
        <v>20450246.203334458</v>
      </c>
      <c r="Q1194">
        <v>25296598.620649774</v>
      </c>
      <c r="R1194">
        <v>28690553.118953209</v>
      </c>
      <c r="S1194">
        <v>30602746.871799391</v>
      </c>
      <c r="T1194">
        <v>37751293.685138889</v>
      </c>
      <c r="U1194">
        <v>41316380.903649561</v>
      </c>
      <c r="V1194">
        <v>48273200.078149319</v>
      </c>
      <c r="W1194">
        <v>47278293.410831898</v>
      </c>
      <c r="X1194">
        <v>27278293.410831902</v>
      </c>
    </row>
    <row r="1195" spans="2:24" x14ac:dyDescent="0.4">
      <c r="B1195" s="13">
        <v>1192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19269685.17861183</v>
      </c>
      <c r="O1195">
        <v>20896275.04330245</v>
      </c>
      <c r="P1195">
        <v>24439362.893243317</v>
      </c>
      <c r="Q1195">
        <v>25445118.662765093</v>
      </c>
      <c r="R1195">
        <v>14013965.342844995</v>
      </c>
      <c r="S1195">
        <v>14472334.520742182</v>
      </c>
      <c r="T1195">
        <v>22674314.174005039</v>
      </c>
      <c r="U1195">
        <v>21152378.518726859</v>
      </c>
      <c r="V1195">
        <v>19222940.616912086</v>
      </c>
      <c r="W1195">
        <v>16539220.771049501</v>
      </c>
      <c r="X1195">
        <v>-3460779.2289504986</v>
      </c>
    </row>
    <row r="1196" spans="2:24" x14ac:dyDescent="0.4">
      <c r="B1196" s="13">
        <v>1193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22023019.751178592</v>
      </c>
      <c r="O1196">
        <v>3746527.8258608752</v>
      </c>
      <c r="P1196">
        <v>3042485.5478856047</v>
      </c>
      <c r="Q1196">
        <v>7612159.8177898722</v>
      </c>
      <c r="R1196">
        <v>9995046.7223256715</v>
      </c>
      <c r="S1196">
        <v>8007556.7425541766</v>
      </c>
      <c r="T1196">
        <v>5467541.7223365819</v>
      </c>
      <c r="U1196">
        <v>7732149.439850403</v>
      </c>
      <c r="V1196">
        <v>9322116.7065586932</v>
      </c>
      <c r="W1196">
        <v>7189450.4115270227</v>
      </c>
      <c r="X1196">
        <v>-12810549.588472981</v>
      </c>
    </row>
    <row r="1197" spans="2:24" x14ac:dyDescent="0.4">
      <c r="B1197" s="13">
        <v>1194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14358445.537512511</v>
      </c>
      <c r="O1197">
        <v>15194825.75682742</v>
      </c>
      <c r="P1197">
        <v>22609295.371220868</v>
      </c>
      <c r="Q1197">
        <v>24181097.507362671</v>
      </c>
      <c r="R1197">
        <v>3713614.1957884943</v>
      </c>
      <c r="S1197">
        <v>4077652.4972058591</v>
      </c>
      <c r="T1197">
        <v>11982463.696833307</v>
      </c>
      <c r="U1197">
        <v>12217175.084181519</v>
      </c>
      <c r="V1197">
        <v>13663013.260363005</v>
      </c>
      <c r="W1197">
        <v>16319834.509242406</v>
      </c>
      <c r="X1197">
        <v>-3680165.4907575934</v>
      </c>
    </row>
    <row r="1198" spans="2:24" x14ac:dyDescent="0.4">
      <c r="B1198" s="13">
        <v>1195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25961978.947181709</v>
      </c>
      <c r="O1198">
        <v>26581967.153351229</v>
      </c>
      <c r="P1198">
        <v>26635444.011622932</v>
      </c>
      <c r="Q1198">
        <v>24108689.46211835</v>
      </c>
      <c r="R1198">
        <v>25330763.578056235</v>
      </c>
      <c r="S1198">
        <v>10661221.336288983</v>
      </c>
      <c r="T1198">
        <v>10884063.426598074</v>
      </c>
      <c r="U1198">
        <v>18476477.121200044</v>
      </c>
      <c r="V1198">
        <v>16597629.630028082</v>
      </c>
      <c r="W1198">
        <v>14923313.744965142</v>
      </c>
      <c r="X1198">
        <v>-5076686.2550348556</v>
      </c>
    </row>
    <row r="1199" spans="2:24" x14ac:dyDescent="0.4">
      <c r="B1199" s="13">
        <v>1196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23205467.03688857</v>
      </c>
      <c r="O1199">
        <v>21665352.961781397</v>
      </c>
      <c r="P1199">
        <v>21764116.13836937</v>
      </c>
      <c r="Q1199">
        <v>27569698.158757836</v>
      </c>
      <c r="R1199">
        <v>28006713.869330794</v>
      </c>
      <c r="S1199">
        <v>25892593.211298209</v>
      </c>
      <c r="T1199">
        <v>33557393.195678793</v>
      </c>
      <c r="U1199">
        <v>34623045.995954856</v>
      </c>
      <c r="V1199">
        <v>36338402.1372924</v>
      </c>
      <c r="W1199">
        <v>40846973.232677869</v>
      </c>
      <c r="X1199">
        <v>20846973.232677873</v>
      </c>
    </row>
    <row r="1200" spans="2:24" x14ac:dyDescent="0.4">
      <c r="B1200" s="13">
        <v>1197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23332811.33421455</v>
      </c>
      <c r="O1200">
        <v>23852918.399687346</v>
      </c>
      <c r="P1200">
        <v>24023142.05606107</v>
      </c>
      <c r="Q1200">
        <v>27014762.210405413</v>
      </c>
      <c r="R1200">
        <v>27973399.990382858</v>
      </c>
      <c r="S1200">
        <v>25652060.537784643</v>
      </c>
      <c r="T1200">
        <v>26070605.19401614</v>
      </c>
      <c r="U1200">
        <v>24119572.810500864</v>
      </c>
      <c r="V1200">
        <v>20606000.811139885</v>
      </c>
      <c r="W1200">
        <v>-20035283.785797648</v>
      </c>
      <c r="X1200">
        <v>-40035283.785797648</v>
      </c>
    </row>
    <row r="1201" spans="2:24" x14ac:dyDescent="0.4">
      <c r="B1201" s="13">
        <v>1198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213156.37732962542</v>
      </c>
      <c r="O1201">
        <v>322635.15862377046</v>
      </c>
      <c r="P1201">
        <v>-97144174.131731883</v>
      </c>
      <c r="Q1201">
        <v>-97050601.913375944</v>
      </c>
      <c r="R1201">
        <v>-43888440.561949834</v>
      </c>
      <c r="S1201">
        <v>-44521153.852655634</v>
      </c>
      <c r="T1201">
        <v>-44588842.395967767</v>
      </c>
      <c r="U1201">
        <v>-44982914.187492274</v>
      </c>
      <c r="V1201">
        <v>-43210001.453340471</v>
      </c>
      <c r="W1201">
        <v>-38547174.247387737</v>
      </c>
      <c r="X1201">
        <v>-58547174.247387737</v>
      </c>
    </row>
    <row r="1202" spans="2:24" x14ac:dyDescent="0.4">
      <c r="B1202" s="13">
        <v>1199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23010946.791978531</v>
      </c>
      <c r="O1202">
        <v>8428826.1246342286</v>
      </c>
      <c r="P1202">
        <v>10251202.477592234</v>
      </c>
      <c r="Q1202">
        <v>27412944.637196571</v>
      </c>
      <c r="R1202">
        <v>29957701.714530163</v>
      </c>
      <c r="S1202">
        <v>33946685.790579781</v>
      </c>
      <c r="T1202">
        <v>37678761.914200127</v>
      </c>
      <c r="U1202">
        <v>42552507.150476389</v>
      </c>
      <c r="V1202">
        <v>43386720.725740917</v>
      </c>
      <c r="W1202">
        <v>44778177.903674155</v>
      </c>
      <c r="X1202">
        <v>24778177.903674148</v>
      </c>
    </row>
    <row r="1203" spans="2:24" x14ac:dyDescent="0.4">
      <c r="B1203" s="13">
        <v>1200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17145446.430195633</v>
      </c>
      <c r="O1203">
        <v>24382005.248278778</v>
      </c>
      <c r="P1203">
        <v>24219238.872181252</v>
      </c>
      <c r="Q1203">
        <v>27159170.191513795</v>
      </c>
      <c r="R1203">
        <v>30805882.496821646</v>
      </c>
      <c r="S1203">
        <v>36384761.653455913</v>
      </c>
      <c r="T1203">
        <v>41249184.442701936</v>
      </c>
      <c r="U1203">
        <v>42778108.975463301</v>
      </c>
      <c r="V1203">
        <v>44360539.210294239</v>
      </c>
      <c r="W1203">
        <v>46022848.858384423</v>
      </c>
      <c r="X1203">
        <v>26022848.858384416</v>
      </c>
    </row>
    <row r="1204" spans="2:24" x14ac:dyDescent="0.4">
      <c r="B1204" s="13">
        <v>1201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20740686.350337755</v>
      </c>
      <c r="O1204">
        <v>18880221.034014896</v>
      </c>
      <c r="P1204">
        <v>10498770.462785607</v>
      </c>
      <c r="Q1204">
        <v>9586478.5513279643</v>
      </c>
      <c r="R1204">
        <v>14914007.482752539</v>
      </c>
      <c r="S1204">
        <v>19337614.868877176</v>
      </c>
      <c r="T1204">
        <v>12868788.270049829</v>
      </c>
      <c r="U1204">
        <v>14750506.144233495</v>
      </c>
      <c r="V1204">
        <v>19170267.140459083</v>
      </c>
      <c r="W1204">
        <v>24456680.252387963</v>
      </c>
      <c r="X1204">
        <v>4456680.2523879623</v>
      </c>
    </row>
    <row r="1205" spans="2:24" x14ac:dyDescent="0.4">
      <c r="B1205" s="13">
        <v>1202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24817518.699708443</v>
      </c>
      <c r="O1205">
        <v>22223662.838868193</v>
      </c>
      <c r="P1205">
        <v>25484710.900853619</v>
      </c>
      <c r="Q1205">
        <v>24495173.524911482</v>
      </c>
      <c r="R1205">
        <v>23785711.773984931</v>
      </c>
      <c r="S1205">
        <v>24295543.121754564</v>
      </c>
      <c r="T1205">
        <v>23655188.722458206</v>
      </c>
      <c r="U1205">
        <v>23705357.121187974</v>
      </c>
      <c r="V1205">
        <v>24998007.399501212</v>
      </c>
      <c r="W1205">
        <v>27323121.908368669</v>
      </c>
      <c r="X1205">
        <v>7323121.9083686713</v>
      </c>
    </row>
    <row r="1206" spans="2:24" x14ac:dyDescent="0.4">
      <c r="B1206" s="13">
        <v>1203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18738554.067700453</v>
      </c>
      <c r="O1206">
        <v>19119947.30394423</v>
      </c>
      <c r="P1206">
        <v>21718295.420219898</v>
      </c>
      <c r="Q1206">
        <v>27822075.374642871</v>
      </c>
      <c r="R1206">
        <v>25431830.453754622</v>
      </c>
      <c r="S1206">
        <v>32432286.004965775</v>
      </c>
      <c r="T1206">
        <v>33861238.152472131</v>
      </c>
      <c r="U1206">
        <v>34333780.062509999</v>
      </c>
      <c r="V1206">
        <v>35055857.303829007</v>
      </c>
      <c r="W1206">
        <v>35759295.14670036</v>
      </c>
      <c r="X1206">
        <v>15759295.146700352</v>
      </c>
    </row>
    <row r="1207" spans="2:24" x14ac:dyDescent="0.4">
      <c r="B1207" s="13">
        <v>1204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23089015.105525851</v>
      </c>
      <c r="O1207">
        <v>23315111.437734254</v>
      </c>
      <c r="P1207">
        <v>23834514.282123066</v>
      </c>
      <c r="Q1207">
        <v>27220419.660652518</v>
      </c>
      <c r="R1207">
        <v>19996843.802257281</v>
      </c>
      <c r="S1207">
        <v>21595168.564007301</v>
      </c>
      <c r="T1207">
        <v>25382885.556732763</v>
      </c>
      <c r="U1207">
        <v>32135859.176290244</v>
      </c>
      <c r="V1207">
        <v>39412017.510882124</v>
      </c>
      <c r="W1207">
        <v>45896517.344099388</v>
      </c>
      <c r="X1207">
        <v>25896517.344099388</v>
      </c>
    </row>
    <row r="1208" spans="2:24" x14ac:dyDescent="0.4">
      <c r="B1208" s="13">
        <v>1205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21171570.667753596</v>
      </c>
      <c r="O1208">
        <v>25365812.314779837</v>
      </c>
      <c r="P1208">
        <v>26742816.128177751</v>
      </c>
      <c r="Q1208">
        <v>31842942.289964281</v>
      </c>
      <c r="R1208">
        <v>34112715.871219657</v>
      </c>
      <c r="S1208">
        <v>35475640.527093224</v>
      </c>
      <c r="T1208">
        <v>21628624.236211281</v>
      </c>
      <c r="U1208">
        <v>30324203.002160966</v>
      </c>
      <c r="V1208">
        <v>38098725.340727516</v>
      </c>
      <c r="W1208">
        <v>38244753.228799969</v>
      </c>
      <c r="X1208">
        <v>18244753.228799962</v>
      </c>
    </row>
    <row r="1209" spans="2:24" x14ac:dyDescent="0.4">
      <c r="B1209" s="13">
        <v>1206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21599012.785620037</v>
      </c>
      <c r="O1209">
        <v>20054160.809134703</v>
      </c>
      <c r="P1209">
        <v>19500720.806235697</v>
      </c>
      <c r="Q1209">
        <v>25682110.20455065</v>
      </c>
      <c r="R1209">
        <v>28519984.188804887</v>
      </c>
      <c r="S1209">
        <v>29931995.856474139</v>
      </c>
      <c r="T1209">
        <v>29606821.508149337</v>
      </c>
      <c r="U1209">
        <v>35623918.978436753</v>
      </c>
      <c r="V1209">
        <v>42090995.255539909</v>
      </c>
      <c r="W1209">
        <v>39978327.341303103</v>
      </c>
      <c r="X1209">
        <v>19978327.34130311</v>
      </c>
    </row>
    <row r="1210" spans="2:24" x14ac:dyDescent="0.4">
      <c r="B1210" s="13">
        <v>1207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15592693.297169926</v>
      </c>
      <c r="O1210">
        <v>17223693.132076539</v>
      </c>
      <c r="P1210">
        <v>22339698.217897881</v>
      </c>
      <c r="Q1210">
        <v>19458976.268832102</v>
      </c>
      <c r="R1210">
        <v>26108606.899186879</v>
      </c>
      <c r="S1210">
        <v>28155503.635092501</v>
      </c>
      <c r="T1210">
        <v>28322599.102563683</v>
      </c>
      <c r="U1210">
        <v>10021181.026524389</v>
      </c>
      <c r="V1210">
        <v>9166642.9529208802</v>
      </c>
      <c r="W1210">
        <v>22493682.921316747</v>
      </c>
      <c r="X1210">
        <v>2493682.9213167471</v>
      </c>
    </row>
    <row r="1211" spans="2:24" x14ac:dyDescent="0.4">
      <c r="B1211" s="13">
        <v>1208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25707823.081135035</v>
      </c>
      <c r="O1211">
        <v>30561331.033993743</v>
      </c>
      <c r="P1211">
        <v>38245000.097847812</v>
      </c>
      <c r="Q1211">
        <v>38957025.308365278</v>
      </c>
      <c r="R1211">
        <v>45225613.491486095</v>
      </c>
      <c r="S1211">
        <v>54612793.085266374</v>
      </c>
      <c r="T1211">
        <v>49077441.844338723</v>
      </c>
      <c r="U1211">
        <v>50125703.872207679</v>
      </c>
      <c r="V1211">
        <v>54234659.8216777</v>
      </c>
      <c r="W1211">
        <v>48592171.760061726</v>
      </c>
      <c r="X1211">
        <v>28592171.760061733</v>
      </c>
    </row>
    <row r="1212" spans="2:24" x14ac:dyDescent="0.4">
      <c r="B1212" s="13">
        <v>1209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21150799.89400417</v>
      </c>
      <c r="O1212">
        <v>18588560.390965629</v>
      </c>
      <c r="P1212">
        <v>24918785.369458809</v>
      </c>
      <c r="Q1212">
        <v>28196339.726055294</v>
      </c>
      <c r="R1212">
        <v>31334187.671131313</v>
      </c>
      <c r="S1212">
        <v>32261318.395632997</v>
      </c>
      <c r="T1212">
        <v>32729523.175418474</v>
      </c>
      <c r="U1212">
        <v>27106562.610445879</v>
      </c>
      <c r="V1212">
        <v>27160529.087606169</v>
      </c>
      <c r="W1212">
        <v>31386772.827982869</v>
      </c>
      <c r="X1212">
        <v>11386772.827982871</v>
      </c>
    </row>
    <row r="1213" spans="2:24" x14ac:dyDescent="0.4">
      <c r="B1213" s="13">
        <v>1210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20715744.788687799</v>
      </c>
      <c r="O1213">
        <v>20172572.996406078</v>
      </c>
      <c r="P1213">
        <v>18608577.952782195</v>
      </c>
      <c r="Q1213">
        <v>24004146.315150362</v>
      </c>
      <c r="R1213">
        <v>21974615.12739177</v>
      </c>
      <c r="S1213">
        <v>20796694.402073015</v>
      </c>
      <c r="T1213">
        <v>-3279067.5067132027</v>
      </c>
      <c r="U1213">
        <v>-2362825.7319555338</v>
      </c>
      <c r="V1213">
        <v>10565944.81168722</v>
      </c>
      <c r="W1213">
        <v>17250504.498600975</v>
      </c>
      <c r="X1213">
        <v>-2749495.5013990235</v>
      </c>
    </row>
    <row r="1214" spans="2:24" x14ac:dyDescent="0.4">
      <c r="B1214" s="13">
        <v>1211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19129216.661694217</v>
      </c>
      <c r="O1214">
        <v>18617762.502630003</v>
      </c>
      <c r="P1214">
        <v>6217794.3461379409</v>
      </c>
      <c r="Q1214">
        <v>-5761914.0011566831</v>
      </c>
      <c r="R1214">
        <v>3007770.208982416</v>
      </c>
      <c r="S1214">
        <v>10038210.554440686</v>
      </c>
      <c r="T1214">
        <v>9678746.3286475558</v>
      </c>
      <c r="U1214">
        <v>-16665115.201412188</v>
      </c>
      <c r="V1214">
        <v>-18594225.589137595</v>
      </c>
      <c r="W1214">
        <v>-830584.90990962274</v>
      </c>
      <c r="X1214">
        <v>-20830584.909909617</v>
      </c>
    </row>
    <row r="1215" spans="2:24" x14ac:dyDescent="0.4">
      <c r="B1215" s="13">
        <v>1212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20732293.93793609</v>
      </c>
      <c r="O1215">
        <v>28999235.715496264</v>
      </c>
      <c r="P1215">
        <v>34248908.833157383</v>
      </c>
      <c r="Q1215">
        <v>35647401.2301578</v>
      </c>
      <c r="R1215">
        <v>34298450.052397303</v>
      </c>
      <c r="S1215">
        <v>35811493.82262814</v>
      </c>
      <c r="T1215">
        <v>40360485.299562491</v>
      </c>
      <c r="U1215">
        <v>44156109.476456262</v>
      </c>
      <c r="V1215">
        <v>14596548.461597953</v>
      </c>
      <c r="W1215">
        <v>18421645.69396808</v>
      </c>
      <c r="X1215">
        <v>-1578354.3060319154</v>
      </c>
    </row>
    <row r="1216" spans="2:24" x14ac:dyDescent="0.4">
      <c r="B1216" s="13">
        <v>1213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21096869.425861768</v>
      </c>
      <c r="O1216">
        <v>28322669.904991087</v>
      </c>
      <c r="P1216">
        <v>29070432.403215207</v>
      </c>
      <c r="Q1216">
        <v>28215847.934306175</v>
      </c>
      <c r="R1216">
        <v>28201862.298504639</v>
      </c>
      <c r="S1216">
        <v>29115912.325946588</v>
      </c>
      <c r="T1216">
        <v>32590999.186302528</v>
      </c>
      <c r="U1216">
        <v>29690546.784593441</v>
      </c>
      <c r="V1216">
        <v>37016458.031241529</v>
      </c>
      <c r="W1216">
        <v>38536130.629522048</v>
      </c>
      <c r="X1216">
        <v>18536130.629522052</v>
      </c>
    </row>
    <row r="1217" spans="2:24" x14ac:dyDescent="0.4">
      <c r="B1217" s="13">
        <v>1214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23075980.137499113</v>
      </c>
      <c r="O1217">
        <v>27106183.669076324</v>
      </c>
      <c r="P1217">
        <v>32356340.507024389</v>
      </c>
      <c r="Q1217">
        <v>32605721.29133435</v>
      </c>
      <c r="R1217">
        <v>32409783.162223209</v>
      </c>
      <c r="S1217">
        <v>29493299.818440404</v>
      </c>
      <c r="T1217">
        <v>35086677.375799514</v>
      </c>
      <c r="U1217">
        <v>32590858.040055171</v>
      </c>
      <c r="V1217">
        <v>34269490.189639337</v>
      </c>
      <c r="W1217">
        <v>40191950.274777874</v>
      </c>
      <c r="X1217">
        <v>20191950.274777874</v>
      </c>
    </row>
    <row r="1218" spans="2:24" x14ac:dyDescent="0.4">
      <c r="B1218" s="13">
        <v>1215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22942972.021858275</v>
      </c>
      <c r="O1218">
        <v>22632318.310690805</v>
      </c>
      <c r="P1218">
        <v>23659002.203332994</v>
      </c>
      <c r="Q1218">
        <v>22473859.611044969</v>
      </c>
      <c r="R1218">
        <v>3773191.0848654099</v>
      </c>
      <c r="S1218">
        <v>12636136.82518159</v>
      </c>
      <c r="T1218">
        <v>23696075.29174104</v>
      </c>
      <c r="U1218">
        <v>21451919.196516074</v>
      </c>
      <c r="V1218">
        <v>22334522.46472808</v>
      </c>
      <c r="W1218">
        <v>-24696595.837812833</v>
      </c>
      <c r="X1218">
        <v>-44696595.837812833</v>
      </c>
    </row>
    <row r="1219" spans="2:24" x14ac:dyDescent="0.4">
      <c r="B1219" s="13">
        <v>1216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17673324.204085506</v>
      </c>
      <c r="O1219">
        <v>25527549.500593811</v>
      </c>
      <c r="P1219">
        <v>23731743.566505022</v>
      </c>
      <c r="Q1219">
        <v>23853484.922116868</v>
      </c>
      <c r="R1219">
        <v>30398248.411899343</v>
      </c>
      <c r="S1219">
        <v>32137376.383912988</v>
      </c>
      <c r="T1219">
        <v>31904242.213103488</v>
      </c>
      <c r="U1219">
        <v>32058349.102277331</v>
      </c>
      <c r="V1219">
        <v>30181435.632694177</v>
      </c>
      <c r="W1219">
        <v>29572212.340856988</v>
      </c>
      <c r="X1219">
        <v>9572212.340856988</v>
      </c>
    </row>
    <row r="1220" spans="2:24" x14ac:dyDescent="0.4">
      <c r="B1220" s="13">
        <v>1217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20355619.050789002</v>
      </c>
      <c r="O1220">
        <v>20043933.644802235</v>
      </c>
      <c r="P1220">
        <v>25921295.986132633</v>
      </c>
      <c r="Q1220">
        <v>29213428.342695244</v>
      </c>
      <c r="R1220">
        <v>30663262.277862817</v>
      </c>
      <c r="S1220">
        <v>34584453.225994639</v>
      </c>
      <c r="T1220">
        <v>35440777.293329127</v>
      </c>
      <c r="U1220">
        <v>34439975.294264123</v>
      </c>
      <c r="V1220">
        <v>34719437.856331199</v>
      </c>
      <c r="W1220">
        <v>34539907.502756283</v>
      </c>
      <c r="X1220">
        <v>14539907.502756286</v>
      </c>
    </row>
    <row r="1221" spans="2:24" x14ac:dyDescent="0.4">
      <c r="B1221" s="13">
        <v>1218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24202290.94613627</v>
      </c>
      <c r="O1221">
        <v>29844188.168760862</v>
      </c>
      <c r="P1221">
        <v>30231536.38967948</v>
      </c>
      <c r="Q1221">
        <v>28578068.206369545</v>
      </c>
      <c r="R1221">
        <v>29895037.022505902</v>
      </c>
      <c r="S1221">
        <v>30754226.632926222</v>
      </c>
      <c r="T1221">
        <v>29861178.503806476</v>
      </c>
      <c r="U1221">
        <v>31998953.361420877</v>
      </c>
      <c r="V1221">
        <v>30065615.143606309</v>
      </c>
      <c r="W1221">
        <v>33863810.073014766</v>
      </c>
      <c r="X1221">
        <v>13863810.073014768</v>
      </c>
    </row>
    <row r="1222" spans="2:24" x14ac:dyDescent="0.4">
      <c r="B1222" s="13">
        <v>1219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28586419.692736149</v>
      </c>
      <c r="O1222">
        <v>21591207.331852332</v>
      </c>
      <c r="P1222">
        <v>29216353.647822067</v>
      </c>
      <c r="Q1222">
        <v>36293110.472357824</v>
      </c>
      <c r="R1222">
        <v>39125256.693493582</v>
      </c>
      <c r="S1222">
        <v>37744447.551081911</v>
      </c>
      <c r="T1222">
        <v>40834164.712050416</v>
      </c>
      <c r="U1222">
        <v>42872325.897154853</v>
      </c>
      <c r="V1222">
        <v>42136615.695613742</v>
      </c>
      <c r="W1222">
        <v>40278528.577099964</v>
      </c>
      <c r="X1222">
        <v>20278528.577099964</v>
      </c>
    </row>
    <row r="1223" spans="2:24" x14ac:dyDescent="0.4">
      <c r="B1223" s="13">
        <v>1220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17317218.675207708</v>
      </c>
      <c r="O1223">
        <v>15554167.903882347</v>
      </c>
      <c r="P1223">
        <v>19482788.861450773</v>
      </c>
      <c r="Q1223">
        <v>18899503.63141901</v>
      </c>
      <c r="R1223">
        <v>23142117.294237353</v>
      </c>
      <c r="S1223">
        <v>29512651.361479059</v>
      </c>
      <c r="T1223">
        <v>31330304.864012461</v>
      </c>
      <c r="U1223">
        <v>30641385.838082477</v>
      </c>
      <c r="V1223">
        <v>34826910.489542156</v>
      </c>
      <c r="W1223">
        <v>33825503.076127596</v>
      </c>
      <c r="X1223">
        <v>13825503.076127589</v>
      </c>
    </row>
    <row r="1224" spans="2:24" x14ac:dyDescent="0.4">
      <c r="B1224" s="13">
        <v>1221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9543601.3099473566</v>
      </c>
      <c r="O1224">
        <v>7748200.212845467</v>
      </c>
      <c r="P1224">
        <v>23110037.770416975</v>
      </c>
      <c r="Q1224">
        <v>29878969.607321758</v>
      </c>
      <c r="R1224">
        <v>37336470.174406536</v>
      </c>
      <c r="S1224">
        <v>45759504.336987406</v>
      </c>
      <c r="T1224">
        <v>52712165.537729688</v>
      </c>
      <c r="U1224">
        <v>57080866.695915915</v>
      </c>
      <c r="V1224">
        <v>56011273.886374012</v>
      </c>
      <c r="W1224">
        <v>60103237.071707919</v>
      </c>
      <c r="X1224">
        <v>40103237.071707919</v>
      </c>
    </row>
    <row r="1225" spans="2:24" x14ac:dyDescent="0.4">
      <c r="B1225" s="13">
        <v>1222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18558176.141794048</v>
      </c>
      <c r="O1225">
        <v>22293742.814506792</v>
      </c>
      <c r="P1225">
        <v>19869847.497464698</v>
      </c>
      <c r="Q1225">
        <v>28354144.671926871</v>
      </c>
      <c r="R1225">
        <v>36218057.468936726</v>
      </c>
      <c r="S1225">
        <v>36938518.716071106</v>
      </c>
      <c r="T1225">
        <v>-20496778.511161063</v>
      </c>
      <c r="U1225">
        <v>-12917600.658995686</v>
      </c>
      <c r="V1225">
        <v>25936707.845050476</v>
      </c>
      <c r="W1225">
        <v>26674683.768515419</v>
      </c>
      <c r="X1225">
        <v>6674683.7685154257</v>
      </c>
    </row>
    <row r="1226" spans="2:24" x14ac:dyDescent="0.4">
      <c r="B1226" s="13">
        <v>1223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21462649.32647166</v>
      </c>
      <c r="O1226">
        <v>19123165.2149445</v>
      </c>
      <c r="P1226">
        <v>16010812.910121508</v>
      </c>
      <c r="Q1226">
        <v>21274353.634351708</v>
      </c>
      <c r="R1226">
        <v>21991999.681577902</v>
      </c>
      <c r="S1226">
        <v>25642999.490026534</v>
      </c>
      <c r="T1226">
        <v>23629412.524218712</v>
      </c>
      <c r="U1226">
        <v>24773622.724154796</v>
      </c>
      <c r="V1226">
        <v>27053399.522474203</v>
      </c>
      <c r="W1226">
        <v>27345232.686564062</v>
      </c>
      <c r="X1226">
        <v>7345232.6865640581</v>
      </c>
    </row>
    <row r="1227" spans="2:24" x14ac:dyDescent="0.4">
      <c r="B1227" s="13">
        <v>1224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23153297.064194534</v>
      </c>
      <c r="O1227">
        <v>26952693.73261952</v>
      </c>
      <c r="P1227">
        <v>29128249.463289566</v>
      </c>
      <c r="Q1227">
        <v>5722862.1424089167</v>
      </c>
      <c r="R1227">
        <v>9799066.159708593</v>
      </c>
      <c r="S1227">
        <v>24980232.540994253</v>
      </c>
      <c r="T1227">
        <v>32404279.084657263</v>
      </c>
      <c r="U1227">
        <v>38089022.110999808</v>
      </c>
      <c r="V1227">
        <v>40207193.363074273</v>
      </c>
      <c r="W1227">
        <v>40557058.077496715</v>
      </c>
      <c r="X1227">
        <v>20557058.077496711</v>
      </c>
    </row>
    <row r="1228" spans="2:24" x14ac:dyDescent="0.4">
      <c r="B1228" s="13">
        <v>1225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22024683.916990094</v>
      </c>
      <c r="O1228">
        <v>25457277.463868108</v>
      </c>
      <c r="P1228">
        <v>24715702.628142703</v>
      </c>
      <c r="Q1228">
        <v>25948070.75813517</v>
      </c>
      <c r="R1228">
        <v>30180067.841166675</v>
      </c>
      <c r="S1228">
        <v>34862730.868065357</v>
      </c>
      <c r="T1228">
        <v>36771039.201860331</v>
      </c>
      <c r="U1228">
        <v>40210518.3533981</v>
      </c>
      <c r="V1228">
        <v>43212936.370576695</v>
      </c>
      <c r="W1228">
        <v>47932174.647197209</v>
      </c>
      <c r="X1228">
        <v>27932174.647197209</v>
      </c>
    </row>
    <row r="1229" spans="2:24" x14ac:dyDescent="0.4">
      <c r="B1229" s="13">
        <v>1226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18742309.97665881</v>
      </c>
      <c r="O1229">
        <v>21559922.376629289</v>
      </c>
      <c r="P1229">
        <v>23188753.04775244</v>
      </c>
      <c r="Q1229">
        <v>27831967.193717137</v>
      </c>
      <c r="R1229">
        <v>36405671.974055633</v>
      </c>
      <c r="S1229">
        <v>38520720.626683794</v>
      </c>
      <c r="T1229">
        <v>36924676.367509007</v>
      </c>
      <c r="U1229">
        <v>38778104.074117452</v>
      </c>
      <c r="V1229">
        <v>43087044.257388324</v>
      </c>
      <c r="W1229">
        <v>45299681.068001077</v>
      </c>
      <c r="X1229">
        <v>25299681.068001084</v>
      </c>
    </row>
    <row r="1230" spans="2:24" x14ac:dyDescent="0.4">
      <c r="B1230" s="13">
        <v>1227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28603613.079076931</v>
      </c>
      <c r="O1230">
        <v>30055432.859819576</v>
      </c>
      <c r="P1230">
        <v>29398887.090023007</v>
      </c>
      <c r="Q1230">
        <v>31408401.479843989</v>
      </c>
      <c r="R1230">
        <v>28619585.985141002</v>
      </c>
      <c r="S1230">
        <v>18515469.230836589</v>
      </c>
      <c r="T1230">
        <v>23439318.838184942</v>
      </c>
      <c r="U1230">
        <v>28913599.931103598</v>
      </c>
      <c r="V1230">
        <v>34737208.651938945</v>
      </c>
      <c r="W1230">
        <v>32026523.349199623</v>
      </c>
      <c r="X1230">
        <v>12026523.349199627</v>
      </c>
    </row>
    <row r="1231" spans="2:24" x14ac:dyDescent="0.4">
      <c r="B1231" s="13">
        <v>1228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20417203.575660247</v>
      </c>
      <c r="O1231">
        <v>22289581.167392246</v>
      </c>
      <c r="P1231">
        <v>24935645.444866143</v>
      </c>
      <c r="Q1231">
        <v>22659960.049639165</v>
      </c>
      <c r="R1231">
        <v>24223862.30292774</v>
      </c>
      <c r="S1231">
        <v>26258604.414398655</v>
      </c>
      <c r="T1231">
        <v>34795014.566742793</v>
      </c>
      <c r="U1231">
        <v>27601765.634580556</v>
      </c>
      <c r="V1231">
        <v>26511321.769384459</v>
      </c>
      <c r="W1231">
        <v>26475521.597991485</v>
      </c>
      <c r="X1231">
        <v>6475521.5979914861</v>
      </c>
    </row>
    <row r="1232" spans="2:24" x14ac:dyDescent="0.4">
      <c r="B1232" s="13">
        <v>1229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21119843.774053585</v>
      </c>
      <c r="O1232">
        <v>21753738.516489487</v>
      </c>
      <c r="P1232">
        <v>27145998.540889483</v>
      </c>
      <c r="Q1232">
        <v>-16570367.503560483</v>
      </c>
      <c r="R1232">
        <v>-10175435.797437441</v>
      </c>
      <c r="S1232">
        <v>14032233.353484901</v>
      </c>
      <c r="T1232">
        <v>17070681.814819705</v>
      </c>
      <c r="U1232">
        <v>17465706.125762843</v>
      </c>
      <c r="V1232">
        <v>14674286.818445303</v>
      </c>
      <c r="W1232">
        <v>16830059.762095477</v>
      </c>
      <c r="X1232">
        <v>-3169940.2379045193</v>
      </c>
    </row>
    <row r="1233" spans="2:24" x14ac:dyDescent="0.4">
      <c r="B1233" s="13">
        <v>1230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17590910.954349007</v>
      </c>
      <c r="O1233">
        <v>13441388.300654931</v>
      </c>
      <c r="P1233">
        <v>17647139.437657639</v>
      </c>
      <c r="Q1233">
        <v>17881365.505501859</v>
      </c>
      <c r="R1233">
        <v>17610393.444092367</v>
      </c>
      <c r="S1233">
        <v>21761464.892665382</v>
      </c>
      <c r="T1233">
        <v>21585213.657767422</v>
      </c>
      <c r="U1233">
        <v>18706451.53416431</v>
      </c>
      <c r="V1233">
        <v>20173486.147204738</v>
      </c>
      <c r="W1233">
        <v>14218522.713527445</v>
      </c>
      <c r="X1233">
        <v>-5781477.286472558</v>
      </c>
    </row>
    <row r="1234" spans="2:24" x14ac:dyDescent="0.4">
      <c r="B1234" s="13">
        <v>1231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23885974.913480837</v>
      </c>
      <c r="O1234">
        <v>24843082.291806232</v>
      </c>
      <c r="P1234">
        <v>22380606.758094653</v>
      </c>
      <c r="Q1234">
        <v>22182403.11973767</v>
      </c>
      <c r="R1234">
        <v>27280535.946760714</v>
      </c>
      <c r="S1234">
        <v>22610886.023920186</v>
      </c>
      <c r="T1234">
        <v>23905012.184072621</v>
      </c>
      <c r="U1234">
        <v>25155664.969621427</v>
      </c>
      <c r="V1234">
        <v>-68225356.933513999</v>
      </c>
      <c r="W1234">
        <v>-64554412.309262954</v>
      </c>
      <c r="X1234">
        <v>-84554412.309262961</v>
      </c>
    </row>
    <row r="1235" spans="2:24" x14ac:dyDescent="0.4">
      <c r="B1235" s="13">
        <v>1232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25308069.415404178</v>
      </c>
      <c r="O1235">
        <v>494801.03052274702</v>
      </c>
      <c r="P1235">
        <v>-110173.70370462682</v>
      </c>
      <c r="Q1235">
        <v>16171393.32765742</v>
      </c>
      <c r="R1235">
        <v>18763125.12947407</v>
      </c>
      <c r="S1235">
        <v>18266962.448848445</v>
      </c>
      <c r="T1235">
        <v>17880313.17477208</v>
      </c>
      <c r="U1235">
        <v>16738758.94485108</v>
      </c>
      <c r="V1235">
        <v>17860652.306502592</v>
      </c>
      <c r="W1235">
        <v>20712521.759262327</v>
      </c>
      <c r="X1235">
        <v>712521.7592623299</v>
      </c>
    </row>
    <row r="1236" spans="2:24" x14ac:dyDescent="0.4">
      <c r="B1236" s="13">
        <v>1233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4962818.9427749487</v>
      </c>
      <c r="O1236">
        <v>14550336.028371241</v>
      </c>
      <c r="P1236">
        <v>25774548.163611677</v>
      </c>
      <c r="Q1236">
        <v>23626084.532197718</v>
      </c>
      <c r="R1236">
        <v>14742013.22768235</v>
      </c>
      <c r="S1236">
        <v>14406295.768079421</v>
      </c>
      <c r="T1236">
        <v>21583099.751210082</v>
      </c>
      <c r="U1236">
        <v>26621017.424776822</v>
      </c>
      <c r="V1236">
        <v>27195173.532973461</v>
      </c>
      <c r="W1236">
        <v>32911563.139964893</v>
      </c>
      <c r="X1236">
        <v>12911563.139964895</v>
      </c>
    </row>
    <row r="1237" spans="2:24" x14ac:dyDescent="0.4">
      <c r="B1237" s="13">
        <v>1234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20566557.475106586</v>
      </c>
      <c r="O1237">
        <v>21146252.383601051</v>
      </c>
      <c r="P1237">
        <v>25071075.148284458</v>
      </c>
      <c r="Q1237">
        <v>25355562.824150156</v>
      </c>
      <c r="R1237">
        <v>22722526.747920375</v>
      </c>
      <c r="S1237">
        <v>29955145.76130446</v>
      </c>
      <c r="T1237">
        <v>27866741.193369865</v>
      </c>
      <c r="U1237">
        <v>35215541.182959385</v>
      </c>
      <c r="V1237">
        <v>32114564.266358778</v>
      </c>
      <c r="W1237">
        <v>39289135.443265505</v>
      </c>
      <c r="X1237">
        <v>19289135.443265498</v>
      </c>
    </row>
    <row r="1238" spans="2:24" x14ac:dyDescent="0.4">
      <c r="B1238" s="13">
        <v>1235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19470108.207850546</v>
      </c>
      <c r="O1238">
        <v>23495158.938098121</v>
      </c>
      <c r="P1238">
        <v>24798741.07255451</v>
      </c>
      <c r="Q1238">
        <v>24940646.979120079</v>
      </c>
      <c r="R1238">
        <v>13479413.768558286</v>
      </c>
      <c r="S1238">
        <v>12201007.370619142</v>
      </c>
      <c r="T1238">
        <v>17352724.917378388</v>
      </c>
      <c r="U1238">
        <v>18939224.425016135</v>
      </c>
      <c r="V1238">
        <v>22632464.833183791</v>
      </c>
      <c r="W1238">
        <v>22224052.059791971</v>
      </c>
      <c r="X1238">
        <v>2224052.0597919743</v>
      </c>
    </row>
    <row r="1239" spans="2:24" x14ac:dyDescent="0.4">
      <c r="B1239" s="13">
        <v>1236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19896596.33224665</v>
      </c>
      <c r="O1239">
        <v>18630532.803591654</v>
      </c>
      <c r="P1239">
        <v>17303852.482845534</v>
      </c>
      <c r="Q1239">
        <v>20951599.346000481</v>
      </c>
      <c r="R1239">
        <v>22944970.66939307</v>
      </c>
      <c r="S1239">
        <v>27918087.578207042</v>
      </c>
      <c r="T1239">
        <v>27576719.124199107</v>
      </c>
      <c r="U1239">
        <v>34126855.806951985</v>
      </c>
      <c r="V1239">
        <v>32985113.020759743</v>
      </c>
      <c r="W1239">
        <v>34139591.466268674</v>
      </c>
      <c r="X1239">
        <v>14139591.46626867</v>
      </c>
    </row>
    <row r="1240" spans="2:24" x14ac:dyDescent="0.4">
      <c r="B1240" s="13">
        <v>1237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21318323.866661478</v>
      </c>
      <c r="O1240">
        <v>23050469.510584593</v>
      </c>
      <c r="P1240">
        <v>28158157.961712271</v>
      </c>
      <c r="Q1240">
        <v>26513232.593191385</v>
      </c>
      <c r="R1240">
        <v>25736424.14944515</v>
      </c>
      <c r="S1240">
        <v>25389437.302044034</v>
      </c>
      <c r="T1240">
        <v>27271035.239943832</v>
      </c>
      <c r="U1240">
        <v>27228206.485421348</v>
      </c>
      <c r="V1240">
        <v>18751148.34370026</v>
      </c>
      <c r="W1240">
        <v>17124348.761773426</v>
      </c>
      <c r="X1240">
        <v>-2875651.2382265809</v>
      </c>
    </row>
    <row r="1241" spans="2:24" x14ac:dyDescent="0.4">
      <c r="B1241" s="13">
        <v>1238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26395970.884780042</v>
      </c>
      <c r="O1241">
        <v>25111219.553103779</v>
      </c>
      <c r="P1241">
        <v>27882536.779576235</v>
      </c>
      <c r="Q1241">
        <v>26545066.160929114</v>
      </c>
      <c r="R1241">
        <v>27983567.038432997</v>
      </c>
      <c r="S1241">
        <v>29437841.111716229</v>
      </c>
      <c r="T1241">
        <v>33812884.122633733</v>
      </c>
      <c r="U1241">
        <v>39563734.49354963</v>
      </c>
      <c r="V1241">
        <v>46618293.388901472</v>
      </c>
      <c r="W1241">
        <v>49114713.863025919</v>
      </c>
      <c r="X1241">
        <v>29114713.863025915</v>
      </c>
    </row>
    <row r="1242" spans="2:24" x14ac:dyDescent="0.4">
      <c r="B1242" s="13">
        <v>1239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-63539972.243891582</v>
      </c>
      <c r="O1242">
        <v>-80369363.501693502</v>
      </c>
      <c r="P1242">
        <v>-38743303.707188509</v>
      </c>
      <c r="Q1242">
        <v>-26047562.865336124</v>
      </c>
      <c r="R1242">
        <v>-28456300.529413283</v>
      </c>
      <c r="S1242">
        <v>-27450411.889326412</v>
      </c>
      <c r="T1242">
        <v>-28397798.26008942</v>
      </c>
      <c r="U1242">
        <v>-33327101.978162307</v>
      </c>
      <c r="V1242">
        <v>-25425817.319921713</v>
      </c>
      <c r="W1242">
        <v>-18581989.79774408</v>
      </c>
      <c r="X1242">
        <v>-38581989.797744066</v>
      </c>
    </row>
    <row r="1243" spans="2:24" x14ac:dyDescent="0.4">
      <c r="B1243" s="13">
        <v>1240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21168611.9497963</v>
      </c>
      <c r="O1243">
        <v>28177755.288958296</v>
      </c>
      <c r="P1243">
        <v>34989325.953767918</v>
      </c>
      <c r="Q1243">
        <v>38719891.94012285</v>
      </c>
      <c r="R1243">
        <v>41819006.255419873</v>
      </c>
      <c r="S1243">
        <v>41960393.138084054</v>
      </c>
      <c r="T1243">
        <v>45279041.139852494</v>
      </c>
      <c r="U1243">
        <v>44182458.139620982</v>
      </c>
      <c r="V1243">
        <v>42131750.17854441</v>
      </c>
      <c r="W1243">
        <v>-52323493.882268623</v>
      </c>
      <c r="X1243">
        <v>-72323493.882268608</v>
      </c>
    </row>
    <row r="1244" spans="2:24" x14ac:dyDescent="0.4">
      <c r="B1244" s="13">
        <v>1241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12129646.960582526</v>
      </c>
      <c r="O1244">
        <v>11849878.057565996</v>
      </c>
      <c r="P1244">
        <v>8481208.1425094232</v>
      </c>
      <c r="Q1244">
        <v>10653468.881300695</v>
      </c>
      <c r="R1244">
        <v>11627524.545929501</v>
      </c>
      <c r="S1244">
        <v>18982011.730340481</v>
      </c>
      <c r="T1244">
        <v>19762602.420848399</v>
      </c>
      <c r="U1244">
        <v>19755432.961535111</v>
      </c>
      <c r="V1244">
        <v>21743804.601369955</v>
      </c>
      <c r="W1244">
        <v>19102254.878752764</v>
      </c>
      <c r="X1244">
        <v>-897745.12124723871</v>
      </c>
    </row>
    <row r="1245" spans="2:24" x14ac:dyDescent="0.4">
      <c r="B1245" s="13">
        <v>1242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17594688.682258099</v>
      </c>
      <c r="O1245">
        <v>24950674.795451172</v>
      </c>
      <c r="P1245">
        <v>31238848.711327627</v>
      </c>
      <c r="Q1245">
        <v>32378382.688073453</v>
      </c>
      <c r="R1245">
        <v>32470437.419270877</v>
      </c>
      <c r="S1245">
        <v>33892982.135436155</v>
      </c>
      <c r="T1245">
        <v>34115596.636484161</v>
      </c>
      <c r="U1245">
        <v>34321446.245810591</v>
      </c>
      <c r="V1245">
        <v>35878435.903218314</v>
      </c>
      <c r="W1245">
        <v>36609428.904256672</v>
      </c>
      <c r="X1245">
        <v>16609428.904256677</v>
      </c>
    </row>
    <row r="1246" spans="2:24" x14ac:dyDescent="0.4">
      <c r="B1246" s="13">
        <v>1243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22258071.013359278</v>
      </c>
      <c r="O1246">
        <v>19714931.719855495</v>
      </c>
      <c r="P1246">
        <v>21525978.92874147</v>
      </c>
      <c r="Q1246">
        <v>22322539.832625799</v>
      </c>
      <c r="R1246">
        <v>20663342.413360644</v>
      </c>
      <c r="S1246">
        <v>20409278.844691724</v>
      </c>
      <c r="T1246">
        <v>26305343.270257585</v>
      </c>
      <c r="U1246">
        <v>27213532.49080424</v>
      </c>
      <c r="V1246">
        <v>25629816.279806212</v>
      </c>
      <c r="W1246">
        <v>29716613.324042298</v>
      </c>
      <c r="X1246">
        <v>9716613.3240422979</v>
      </c>
    </row>
    <row r="1247" spans="2:24" x14ac:dyDescent="0.4">
      <c r="B1247" s="13">
        <v>1244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26761273.043118827</v>
      </c>
      <c r="O1247">
        <v>28589918.193878774</v>
      </c>
      <c r="P1247">
        <v>24930952.54724995</v>
      </c>
      <c r="Q1247">
        <v>24285986.055272199</v>
      </c>
      <c r="R1247">
        <v>28043407.870129731</v>
      </c>
      <c r="S1247">
        <v>34750635.284684934</v>
      </c>
      <c r="T1247">
        <v>40930754.734162815</v>
      </c>
      <c r="U1247">
        <v>47330859.662961006</v>
      </c>
      <c r="V1247">
        <v>55278992.660040274</v>
      </c>
      <c r="W1247">
        <v>53940743.875979684</v>
      </c>
      <c r="X1247">
        <v>33940743.875979684</v>
      </c>
    </row>
    <row r="1248" spans="2:24" x14ac:dyDescent="0.4">
      <c r="B1248" s="13">
        <v>1245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21181666.267971981</v>
      </c>
      <c r="O1248">
        <v>25206553.368422195</v>
      </c>
      <c r="P1248">
        <v>21809919.178742483</v>
      </c>
      <c r="Q1248">
        <v>28530036.265090991</v>
      </c>
      <c r="R1248">
        <v>32262811.155411545</v>
      </c>
      <c r="S1248">
        <v>19948179.204492461</v>
      </c>
      <c r="T1248">
        <v>19727089.722458646</v>
      </c>
      <c r="U1248">
        <v>19383538.641308822</v>
      </c>
      <c r="V1248">
        <v>19541452.613319483</v>
      </c>
      <c r="W1248">
        <v>21420348.46944008</v>
      </c>
      <c r="X1248">
        <v>1420348.4694400795</v>
      </c>
    </row>
    <row r="1249" spans="2:24" x14ac:dyDescent="0.4">
      <c r="B1249" s="13">
        <v>1246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18714740.061495095</v>
      </c>
      <c r="O1249">
        <v>25279174.826483745</v>
      </c>
      <c r="P1249">
        <v>28443647.119507387</v>
      </c>
      <c r="Q1249">
        <v>34067780.347080961</v>
      </c>
      <c r="R1249">
        <v>34791114.259006321</v>
      </c>
      <c r="S1249">
        <v>34940614.376098439</v>
      </c>
      <c r="T1249">
        <v>34373026.64678584</v>
      </c>
      <c r="U1249">
        <v>34055266.223247342</v>
      </c>
      <c r="V1249">
        <v>36840507.087716274</v>
      </c>
      <c r="W1249">
        <v>38238079.376886256</v>
      </c>
      <c r="X1249">
        <v>18238079.376886249</v>
      </c>
    </row>
    <row r="1250" spans="2:24" x14ac:dyDescent="0.4">
      <c r="B1250" s="13">
        <v>1247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21582495.905369774</v>
      </c>
      <c r="O1250">
        <v>25387833.352311466</v>
      </c>
      <c r="P1250">
        <v>28559719.453753777</v>
      </c>
      <c r="Q1250">
        <v>31365916.390250329</v>
      </c>
      <c r="R1250">
        <v>32198715.204135008</v>
      </c>
      <c r="S1250">
        <v>40663679.519045845</v>
      </c>
      <c r="T1250">
        <v>42235061.557376549</v>
      </c>
      <c r="U1250">
        <v>41483690.228411458</v>
      </c>
      <c r="V1250">
        <v>42627160.536090076</v>
      </c>
      <c r="W1250">
        <v>45123525.99023407</v>
      </c>
      <c r="X1250">
        <v>25123525.99023407</v>
      </c>
    </row>
    <row r="1251" spans="2:24" x14ac:dyDescent="0.4">
      <c r="B1251" s="13">
        <v>1248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11434403.028001666</v>
      </c>
      <c r="O1251">
        <v>12768806.500633765</v>
      </c>
      <c r="P1251">
        <v>17973639.66699798</v>
      </c>
      <c r="Q1251">
        <v>22974165.894039605</v>
      </c>
      <c r="R1251">
        <v>24609934.424398396</v>
      </c>
      <c r="S1251">
        <v>27345290.660820674</v>
      </c>
      <c r="T1251">
        <v>34307918.051302277</v>
      </c>
      <c r="U1251">
        <v>36470794.25381919</v>
      </c>
      <c r="V1251">
        <v>36928066.647959799</v>
      </c>
      <c r="W1251">
        <v>33951821.27152241</v>
      </c>
      <c r="X1251">
        <v>13951821.271522408</v>
      </c>
    </row>
    <row r="1252" spans="2:24" x14ac:dyDescent="0.4">
      <c r="B1252" s="13">
        <v>1249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28260700.95308724</v>
      </c>
      <c r="O1252">
        <v>31838128.65840292</v>
      </c>
      <c r="P1252">
        <v>30648138.57689023</v>
      </c>
      <c r="Q1252">
        <v>36544799.251918375</v>
      </c>
      <c r="R1252">
        <v>38972188.820837989</v>
      </c>
      <c r="S1252">
        <v>39157306.758516937</v>
      </c>
      <c r="T1252">
        <v>44744028.928199962</v>
      </c>
      <c r="U1252">
        <v>50896697.944207773</v>
      </c>
      <c r="V1252">
        <v>56114316.446075782</v>
      </c>
      <c r="W1252">
        <v>58945200.294393025</v>
      </c>
      <c r="X1252">
        <v>38945200.294393025</v>
      </c>
    </row>
    <row r="1253" spans="2:24" x14ac:dyDescent="0.4">
      <c r="B1253" s="13">
        <v>1250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17406173.495688535</v>
      </c>
      <c r="O1253">
        <v>14423093.672440579</v>
      </c>
      <c r="P1253">
        <v>17513645.255696353</v>
      </c>
      <c r="Q1253">
        <v>19157907.983785618</v>
      </c>
      <c r="R1253">
        <v>19457959.892324034</v>
      </c>
      <c r="S1253">
        <v>26456024.649779007</v>
      </c>
      <c r="T1253">
        <v>33801096.551735573</v>
      </c>
      <c r="U1253">
        <v>39993586.097211368</v>
      </c>
      <c r="V1253">
        <v>44261819.763145849</v>
      </c>
      <c r="W1253">
        <v>50714927.696893558</v>
      </c>
      <c r="X1253">
        <v>30714927.69689355</v>
      </c>
    </row>
    <row r="1254" spans="2:24" x14ac:dyDescent="0.4">
      <c r="B1254" s="13">
        <v>1251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18560438.144544512</v>
      </c>
      <c r="O1254">
        <v>20576528.717138823</v>
      </c>
      <c r="P1254">
        <v>20352999.652596671</v>
      </c>
      <c r="Q1254">
        <v>20242524.956055399</v>
      </c>
      <c r="R1254">
        <v>18526437.488833517</v>
      </c>
      <c r="S1254">
        <v>18744638.746423006</v>
      </c>
      <c r="T1254">
        <v>17216654.458065584</v>
      </c>
      <c r="U1254">
        <v>26299859.768686961</v>
      </c>
      <c r="V1254">
        <v>15631983.342417032</v>
      </c>
      <c r="W1254">
        <v>16571946.41709342</v>
      </c>
      <c r="X1254">
        <v>-3428053.5829065791</v>
      </c>
    </row>
    <row r="1255" spans="2:24" x14ac:dyDescent="0.4">
      <c r="B1255" s="13">
        <v>1252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21694992.471081689</v>
      </c>
      <c r="O1255">
        <v>22461428.806445796</v>
      </c>
      <c r="P1255">
        <v>21608708.546084024</v>
      </c>
      <c r="Q1255">
        <v>24548015.518545195</v>
      </c>
      <c r="R1255">
        <v>24708199.511671513</v>
      </c>
      <c r="S1255">
        <v>32352773.577273034</v>
      </c>
      <c r="T1255">
        <v>33247160.085613832</v>
      </c>
      <c r="U1255">
        <v>36594994.807089262</v>
      </c>
      <c r="V1255">
        <v>29015419.672657799</v>
      </c>
      <c r="W1255">
        <v>26539267.534493472</v>
      </c>
      <c r="X1255">
        <v>6539267.5344934724</v>
      </c>
    </row>
    <row r="1256" spans="2:24" x14ac:dyDescent="0.4">
      <c r="B1256" s="13">
        <v>1253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23773639.483486678</v>
      </c>
      <c r="O1256">
        <v>21067457.582894899</v>
      </c>
      <c r="P1256">
        <v>23536682.685759999</v>
      </c>
      <c r="Q1256">
        <v>26877007.021578021</v>
      </c>
      <c r="R1256">
        <v>28368552.320024733</v>
      </c>
      <c r="S1256">
        <v>27292992.602744002</v>
      </c>
      <c r="T1256">
        <v>35571501.325861871</v>
      </c>
      <c r="U1256">
        <v>41843980.638377644</v>
      </c>
      <c r="V1256">
        <v>49394990.182620451</v>
      </c>
      <c r="W1256">
        <v>51317236.307216726</v>
      </c>
      <c r="X1256">
        <v>31317236.307216737</v>
      </c>
    </row>
    <row r="1257" spans="2:24" x14ac:dyDescent="0.4">
      <c r="B1257" s="13">
        <v>1254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23479983.946666103</v>
      </c>
      <c r="O1257">
        <v>24805769.745889407</v>
      </c>
      <c r="P1257">
        <v>28701508.871244404</v>
      </c>
      <c r="Q1257">
        <v>28549448.522845108</v>
      </c>
      <c r="R1257">
        <v>31481735.485662211</v>
      </c>
      <c r="S1257">
        <v>32628725.866433416</v>
      </c>
      <c r="T1257">
        <v>32535027.815231394</v>
      </c>
      <c r="U1257">
        <v>35478950.298355535</v>
      </c>
      <c r="V1257">
        <v>36107044.541507974</v>
      </c>
      <c r="W1257">
        <v>42049977.793687232</v>
      </c>
      <c r="X1257">
        <v>22049977.793687232</v>
      </c>
    </row>
    <row r="1258" spans="2:24" x14ac:dyDescent="0.4">
      <c r="B1258" s="13">
        <v>1255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19999809.723361973</v>
      </c>
      <c r="O1258">
        <v>10430884.450995125</v>
      </c>
      <c r="P1258">
        <v>10609386.698167361</v>
      </c>
      <c r="Q1258">
        <v>17420668.216036011</v>
      </c>
      <c r="R1258">
        <v>10059846.867546931</v>
      </c>
      <c r="S1258">
        <v>17650093.187996633</v>
      </c>
      <c r="T1258">
        <v>28668590.67421589</v>
      </c>
      <c r="U1258">
        <v>27696642.36478854</v>
      </c>
      <c r="V1258">
        <v>28046732.763238553</v>
      </c>
      <c r="W1258">
        <v>33241675.902364008</v>
      </c>
      <c r="X1258">
        <v>13241675.902364012</v>
      </c>
    </row>
    <row r="1259" spans="2:24" x14ac:dyDescent="0.4">
      <c r="B1259" s="13">
        <v>1256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22348360.224584661</v>
      </c>
      <c r="O1259">
        <v>23504736.813040141</v>
      </c>
      <c r="P1259">
        <v>7724360.2281243838</v>
      </c>
      <c r="Q1259">
        <v>16130539.340640461</v>
      </c>
      <c r="R1259">
        <v>28559707.491339445</v>
      </c>
      <c r="S1259">
        <v>28052280.954622466</v>
      </c>
      <c r="T1259">
        <v>27764514.309533495</v>
      </c>
      <c r="U1259">
        <v>27129217.079951085</v>
      </c>
      <c r="V1259">
        <v>25990971.86379277</v>
      </c>
      <c r="W1259">
        <v>29388448.85068056</v>
      </c>
      <c r="X1259">
        <v>9388448.850680558</v>
      </c>
    </row>
    <row r="1260" spans="2:24" x14ac:dyDescent="0.4">
      <c r="B1260" s="13">
        <v>1257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22433584.179629497</v>
      </c>
      <c r="O1260">
        <v>25306854.92257385</v>
      </c>
      <c r="P1260">
        <v>4990736.6240736675</v>
      </c>
      <c r="Q1260">
        <v>8401562.1596474499</v>
      </c>
      <c r="R1260">
        <v>24727937.089603286</v>
      </c>
      <c r="S1260">
        <v>29667565.350711063</v>
      </c>
      <c r="T1260">
        <v>34142689.405850187</v>
      </c>
      <c r="U1260">
        <v>35648285.489656262</v>
      </c>
      <c r="V1260">
        <v>40525210.608184978</v>
      </c>
      <c r="W1260">
        <v>44920216.431556948</v>
      </c>
      <c r="X1260">
        <v>24920216.431556948</v>
      </c>
    </row>
    <row r="1261" spans="2:24" x14ac:dyDescent="0.4">
      <c r="B1261" s="13">
        <v>1258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28000089.623994377</v>
      </c>
      <c r="O1261">
        <v>29650057.054611064</v>
      </c>
      <c r="P1261">
        <v>23695656.429415137</v>
      </c>
      <c r="Q1261">
        <v>22786171.116672337</v>
      </c>
      <c r="R1261">
        <v>-33766369.915787578</v>
      </c>
      <c r="S1261">
        <v>-31369245.437951948</v>
      </c>
      <c r="T1261">
        <v>-6384552.3218704453</v>
      </c>
      <c r="U1261">
        <v>-6719017.3554668538</v>
      </c>
      <c r="V1261">
        <v>-8970709.296841979</v>
      </c>
      <c r="W1261">
        <v>-10209999.032652618</v>
      </c>
      <c r="X1261">
        <v>-30209999.032652613</v>
      </c>
    </row>
    <row r="1262" spans="2:24" x14ac:dyDescent="0.4">
      <c r="B1262" s="13">
        <v>1259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20784447.454048797</v>
      </c>
      <c r="O1262">
        <v>-22457811.41882712</v>
      </c>
      <c r="P1262">
        <v>-23339714.696825087</v>
      </c>
      <c r="Q1262">
        <v>-4730296.7458384326</v>
      </c>
      <c r="R1262">
        <v>2581316.5324529549</v>
      </c>
      <c r="S1262">
        <v>3348978.5185049381</v>
      </c>
      <c r="T1262">
        <v>5133748.6153560365</v>
      </c>
      <c r="U1262">
        <v>10286586.31096597</v>
      </c>
      <c r="V1262">
        <v>6109697.335815439</v>
      </c>
      <c r="W1262">
        <v>9465061.2754308935</v>
      </c>
      <c r="X1262">
        <v>-10534938.724569099</v>
      </c>
    </row>
    <row r="1263" spans="2:24" x14ac:dyDescent="0.4">
      <c r="B1263" s="13">
        <v>1260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22567389.104328558</v>
      </c>
      <c r="O1263">
        <v>23735470.555620681</v>
      </c>
      <c r="P1263">
        <v>26427779.135568392</v>
      </c>
      <c r="Q1263">
        <v>23857211.272652876</v>
      </c>
      <c r="R1263">
        <v>31782078.337561492</v>
      </c>
      <c r="S1263">
        <v>31916720.647139851</v>
      </c>
      <c r="T1263">
        <v>31354143.265487056</v>
      </c>
      <c r="U1263">
        <v>35917446.137109376</v>
      </c>
      <c r="V1263">
        <v>34377803.309520036</v>
      </c>
      <c r="W1263">
        <v>42810703.917663217</v>
      </c>
      <c r="X1263">
        <v>22810703.917663213</v>
      </c>
    </row>
    <row r="1264" spans="2:24" x14ac:dyDescent="0.4">
      <c r="B1264" s="13">
        <v>1261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29683539.685847543</v>
      </c>
      <c r="O1264">
        <v>31279717.737481605</v>
      </c>
      <c r="P1264">
        <v>30178286.154440295</v>
      </c>
      <c r="Q1264">
        <v>29133122.602151167</v>
      </c>
      <c r="R1264">
        <v>25522889.469676524</v>
      </c>
      <c r="S1264">
        <v>28559783.06265381</v>
      </c>
      <c r="T1264">
        <v>28351122.305627871</v>
      </c>
      <c r="U1264">
        <v>28603931.931158211</v>
      </c>
      <c r="V1264">
        <v>20589608.827567335</v>
      </c>
      <c r="W1264">
        <v>25037770.761269622</v>
      </c>
      <c r="X1264">
        <v>5037770.7612696309</v>
      </c>
    </row>
    <row r="1265" spans="2:24" x14ac:dyDescent="0.4">
      <c r="B1265" s="13">
        <v>1262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20688812.756643973</v>
      </c>
      <c r="O1265">
        <v>14655757.216153322</v>
      </c>
      <c r="P1265">
        <v>14912217.92432718</v>
      </c>
      <c r="Q1265">
        <v>20214031.92549916</v>
      </c>
      <c r="R1265">
        <v>19681908.204278357</v>
      </c>
      <c r="S1265">
        <v>18684697.257675655</v>
      </c>
      <c r="T1265">
        <v>23163147.573196311</v>
      </c>
      <c r="U1265">
        <v>24311649.261607874</v>
      </c>
      <c r="V1265">
        <v>25322963.988311201</v>
      </c>
      <c r="W1265">
        <v>29477423.255185355</v>
      </c>
      <c r="X1265">
        <v>9477423.2551853601</v>
      </c>
    </row>
    <row r="1266" spans="2:24" x14ac:dyDescent="0.4">
      <c r="B1266" s="13">
        <v>1263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24385985.621215772</v>
      </c>
      <c r="O1266">
        <v>29901209.064167209</v>
      </c>
      <c r="P1266">
        <v>28748132.33796538</v>
      </c>
      <c r="Q1266">
        <v>30758077.26778328</v>
      </c>
      <c r="R1266">
        <v>31167648.741089482</v>
      </c>
      <c r="S1266">
        <v>31379165.422071785</v>
      </c>
      <c r="T1266">
        <v>32649972.711554222</v>
      </c>
      <c r="U1266">
        <v>26704140.222278427</v>
      </c>
      <c r="V1266">
        <v>30688978.261171579</v>
      </c>
      <c r="W1266">
        <v>27987025.953251809</v>
      </c>
      <c r="X1266">
        <v>7987025.9532518126</v>
      </c>
    </row>
    <row r="1267" spans="2:24" x14ac:dyDescent="0.4">
      <c r="B1267" s="13">
        <v>1264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26855636.246104233</v>
      </c>
      <c r="O1267">
        <v>23726311.63193889</v>
      </c>
      <c r="P1267">
        <v>10453399.392228736</v>
      </c>
      <c r="Q1267">
        <v>11609490.856957527</v>
      </c>
      <c r="R1267">
        <v>15537539.36354172</v>
      </c>
      <c r="S1267">
        <v>13567679.001263909</v>
      </c>
      <c r="T1267">
        <v>19658889.970302876</v>
      </c>
      <c r="U1267">
        <v>19724810.011050586</v>
      </c>
      <c r="V1267">
        <v>4830322.2555562053</v>
      </c>
      <c r="W1267">
        <v>6553699.2086469671</v>
      </c>
      <c r="X1267">
        <v>-13446300.791353032</v>
      </c>
    </row>
    <row r="1268" spans="2:24" x14ac:dyDescent="0.4">
      <c r="B1268" s="13">
        <v>1265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19608025.442133103</v>
      </c>
      <c r="O1268">
        <v>19184053.865310144</v>
      </c>
      <c r="P1268">
        <v>17451133.311870627</v>
      </c>
      <c r="Q1268">
        <v>16889685.633765001</v>
      </c>
      <c r="R1268">
        <v>17830136.404693056</v>
      </c>
      <c r="S1268">
        <v>16264375.75077296</v>
      </c>
      <c r="T1268">
        <v>17679085.714694209</v>
      </c>
      <c r="U1268">
        <v>23421270.306918152</v>
      </c>
      <c r="V1268">
        <v>24161883.150281224</v>
      </c>
      <c r="W1268">
        <v>22797274.215077627</v>
      </c>
      <c r="X1268">
        <v>2797274.2150776275</v>
      </c>
    </row>
    <row r="1269" spans="2:24" x14ac:dyDescent="0.4">
      <c r="B1269" s="13">
        <v>1266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28806305.681609467</v>
      </c>
      <c r="O1269">
        <v>29143716.852164108</v>
      </c>
      <c r="P1269">
        <v>29142656.949887045</v>
      </c>
      <c r="Q1269">
        <v>31532176.259015962</v>
      </c>
      <c r="R1269">
        <v>26737314.397245351</v>
      </c>
      <c r="S1269">
        <v>32972334.231451891</v>
      </c>
      <c r="T1269">
        <v>33761572.434046403</v>
      </c>
      <c r="U1269">
        <v>30217907.400353592</v>
      </c>
      <c r="V1269">
        <v>29040205.961079407</v>
      </c>
      <c r="W1269">
        <v>27646737.103390675</v>
      </c>
      <c r="X1269">
        <v>7646737.1033906797</v>
      </c>
    </row>
    <row r="1270" spans="2:24" x14ac:dyDescent="0.4">
      <c r="B1270" s="13">
        <v>1267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-19354140.321058415</v>
      </c>
      <c r="O1270">
        <v>-11035192.423115104</v>
      </c>
      <c r="P1270">
        <v>1833760.0281549804</v>
      </c>
      <c r="Q1270">
        <v>-908251.29026241926</v>
      </c>
      <c r="R1270">
        <v>2893393.2782785366</v>
      </c>
      <c r="S1270">
        <v>10322225.892450821</v>
      </c>
      <c r="T1270">
        <v>15013719.95730995</v>
      </c>
      <c r="U1270">
        <v>18845004.166761469</v>
      </c>
      <c r="V1270">
        <v>24393358.597714696</v>
      </c>
      <c r="W1270">
        <v>23294274.992385343</v>
      </c>
      <c r="X1270">
        <v>3294274.9923853399</v>
      </c>
    </row>
    <row r="1271" spans="2:24" x14ac:dyDescent="0.4">
      <c r="B1271" s="13">
        <v>1268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20101087.083529938</v>
      </c>
      <c r="O1271">
        <v>28233819.394185293</v>
      </c>
      <c r="P1271">
        <v>31371041.36855441</v>
      </c>
      <c r="Q1271">
        <v>30337158.623320185</v>
      </c>
      <c r="R1271">
        <v>28360392.205555208</v>
      </c>
      <c r="S1271">
        <v>29648155.628178492</v>
      </c>
      <c r="T1271">
        <v>37158999.470962107</v>
      </c>
      <c r="U1271">
        <v>39104069.602437787</v>
      </c>
      <c r="V1271">
        <v>40773673.225040533</v>
      </c>
      <c r="W1271">
        <v>37936426.166028127</v>
      </c>
      <c r="X1271">
        <v>17936426.16602812</v>
      </c>
    </row>
    <row r="1272" spans="2:24" x14ac:dyDescent="0.4">
      <c r="B1272" s="13">
        <v>1269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19234014.308295358</v>
      </c>
      <c r="O1272">
        <v>18757096.17357396</v>
      </c>
      <c r="P1272">
        <v>19183197.19927327</v>
      </c>
      <c r="Q1272">
        <v>19839195.525214754</v>
      </c>
      <c r="R1272">
        <v>16859517.582012612</v>
      </c>
      <c r="S1272">
        <v>17913263.764281504</v>
      </c>
      <c r="T1272">
        <v>23562778.455302842</v>
      </c>
      <c r="U1272">
        <v>31935135.674423791</v>
      </c>
      <c r="V1272">
        <v>35299322.296640739</v>
      </c>
      <c r="W1272">
        <v>34845370.119177304</v>
      </c>
      <c r="X1272">
        <v>14845370.119177315</v>
      </c>
    </row>
    <row r="1273" spans="2:24" x14ac:dyDescent="0.4">
      <c r="B1273" s="13">
        <v>1270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19402964.006460097</v>
      </c>
      <c r="O1273">
        <v>28080203.004350074</v>
      </c>
      <c r="P1273">
        <v>30355056.158680614</v>
      </c>
      <c r="Q1273">
        <v>32498646.768044714</v>
      </c>
      <c r="R1273">
        <v>-161168516.59201729</v>
      </c>
      <c r="S1273">
        <v>-158847816.85904261</v>
      </c>
      <c r="T1273">
        <v>-56944319.575696118</v>
      </c>
      <c r="U1273">
        <v>-54069506.217713393</v>
      </c>
      <c r="V1273">
        <v>-62240246.567224436</v>
      </c>
      <c r="W1273">
        <v>-58199000.343900003</v>
      </c>
      <c r="X1273">
        <v>-78199000.343899995</v>
      </c>
    </row>
    <row r="1274" spans="2:24" x14ac:dyDescent="0.4">
      <c r="B1274" s="13">
        <v>1271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21211471.586692777</v>
      </c>
      <c r="O1274">
        <v>25258868.10023341</v>
      </c>
      <c r="P1274">
        <v>29360805.942821246</v>
      </c>
      <c r="Q1274">
        <v>28866609.833327711</v>
      </c>
      <c r="R1274">
        <v>32145187.431070451</v>
      </c>
      <c r="S1274">
        <v>32918130.485862594</v>
      </c>
      <c r="T1274">
        <v>33943310.510990433</v>
      </c>
      <c r="U1274">
        <v>37883981.40662238</v>
      </c>
      <c r="V1274">
        <v>41629484.892354161</v>
      </c>
      <c r="W1274">
        <v>42328073.125014208</v>
      </c>
      <c r="X1274">
        <v>22328073.125014205</v>
      </c>
    </row>
    <row r="1275" spans="2:24" x14ac:dyDescent="0.4">
      <c r="B1275" s="13">
        <v>1272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21655765.252044611</v>
      </c>
      <c r="O1275">
        <v>21175066.647970054</v>
      </c>
      <c r="P1275">
        <v>22616550.530801158</v>
      </c>
      <c r="Q1275">
        <v>24728824.815105654</v>
      </c>
      <c r="R1275">
        <v>26330510.149671737</v>
      </c>
      <c r="S1275">
        <v>32741290.394741669</v>
      </c>
      <c r="T1275">
        <v>38944328.518715762</v>
      </c>
      <c r="U1275">
        <v>43729471.990343884</v>
      </c>
      <c r="V1275">
        <v>40659418.036872745</v>
      </c>
      <c r="W1275">
        <v>40354434.445553228</v>
      </c>
      <c r="X1275">
        <v>20354434.445553221</v>
      </c>
    </row>
    <row r="1276" spans="2:24" x14ac:dyDescent="0.4">
      <c r="B1276" s="13">
        <v>1273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17833013.938208677</v>
      </c>
      <c r="O1276">
        <v>18733912.375867814</v>
      </c>
      <c r="P1276">
        <v>21267443.15471115</v>
      </c>
      <c r="Q1276">
        <v>19960398.007085472</v>
      </c>
      <c r="R1276">
        <v>20613468.686709724</v>
      </c>
      <c r="S1276">
        <v>21611835.184249423</v>
      </c>
      <c r="T1276">
        <v>23505353.279936709</v>
      </c>
      <c r="U1276">
        <v>23922989.757589754</v>
      </c>
      <c r="V1276">
        <v>21229145.022253748</v>
      </c>
      <c r="W1276">
        <v>21340626.965941083</v>
      </c>
      <c r="X1276">
        <v>1340626.9659410832</v>
      </c>
    </row>
    <row r="1277" spans="2:24" x14ac:dyDescent="0.4">
      <c r="B1277" s="13">
        <v>1274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22232686.546403177</v>
      </c>
      <c r="O1277">
        <v>15799653.758497342</v>
      </c>
      <c r="P1277">
        <v>13332988.835669117</v>
      </c>
      <c r="Q1277">
        <v>12477692.769577643</v>
      </c>
      <c r="R1277">
        <v>17334955.316925857</v>
      </c>
      <c r="S1277">
        <v>24683837.511620108</v>
      </c>
      <c r="T1277">
        <v>28017266.428807296</v>
      </c>
      <c r="U1277">
        <v>-194293529.72418082</v>
      </c>
      <c r="V1277">
        <v>-191723849.95829806</v>
      </c>
      <c r="W1277">
        <v>-79632794.296522871</v>
      </c>
      <c r="X1277">
        <v>-99632794.296522871</v>
      </c>
    </row>
    <row r="1278" spans="2:24" x14ac:dyDescent="0.4">
      <c r="B1278" s="13">
        <v>1275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11225049.555323752</v>
      </c>
      <c r="O1278">
        <v>11010065.707211237</v>
      </c>
      <c r="P1278">
        <v>15888195.644549275</v>
      </c>
      <c r="Q1278">
        <v>17294472.769175805</v>
      </c>
      <c r="R1278">
        <v>22417964.790307511</v>
      </c>
      <c r="S1278">
        <v>23839053.486993454</v>
      </c>
      <c r="T1278">
        <v>21312662.503894757</v>
      </c>
      <c r="U1278">
        <v>20386967.186535358</v>
      </c>
      <c r="V1278">
        <v>20400478.576835044</v>
      </c>
      <c r="W1278">
        <v>21448371.389901571</v>
      </c>
      <c r="X1278">
        <v>1448371.3899015682</v>
      </c>
    </row>
    <row r="1279" spans="2:24" x14ac:dyDescent="0.4">
      <c r="B1279" s="13">
        <v>1276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14995183.930983197</v>
      </c>
      <c r="O1279">
        <v>12896657.808232641</v>
      </c>
      <c r="P1279">
        <v>16491111.701253165</v>
      </c>
      <c r="Q1279">
        <v>15829438.020256896</v>
      </c>
      <c r="R1279">
        <v>11400254.965816706</v>
      </c>
      <c r="S1279">
        <v>10549638.011274502</v>
      </c>
      <c r="T1279">
        <v>5944849.5203630514</v>
      </c>
      <c r="U1279">
        <v>5073444.4607265517</v>
      </c>
      <c r="V1279">
        <v>13246964.380498173</v>
      </c>
      <c r="W1279">
        <v>10390425.073463991</v>
      </c>
      <c r="X1279">
        <v>-9609574.9265360087</v>
      </c>
    </row>
    <row r="1280" spans="2:24" x14ac:dyDescent="0.4">
      <c r="B1280" s="13">
        <v>1277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22389373.668703772</v>
      </c>
      <c r="O1280">
        <v>6320755.8537266757</v>
      </c>
      <c r="P1280">
        <v>6489248.5213662228</v>
      </c>
      <c r="Q1280">
        <v>15220442.609816154</v>
      </c>
      <c r="R1280">
        <v>13494986.86069449</v>
      </c>
      <c r="S1280">
        <v>11201075.14509473</v>
      </c>
      <c r="T1280">
        <v>14511256.544664426</v>
      </c>
      <c r="U1280">
        <v>-15832355.331105985</v>
      </c>
      <c r="V1280">
        <v>-16319901.92601506</v>
      </c>
      <c r="W1280">
        <v>-1045617.4618305125</v>
      </c>
      <c r="X1280">
        <v>-21045617.461830508</v>
      </c>
    </row>
    <row r="1281" spans="2:24" x14ac:dyDescent="0.4">
      <c r="B1281" s="13">
        <v>1278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18247722.587221414</v>
      </c>
      <c r="O1281">
        <v>22227329.933156665</v>
      </c>
      <c r="P1281">
        <v>27832030.810092978</v>
      </c>
      <c r="Q1281">
        <v>35701102.197255298</v>
      </c>
      <c r="R1281">
        <v>33486780.561065506</v>
      </c>
      <c r="S1281">
        <v>32033829.372700449</v>
      </c>
      <c r="T1281">
        <v>37509812.322445177</v>
      </c>
      <c r="U1281">
        <v>33924224.476479277</v>
      </c>
      <c r="V1281">
        <v>33558954.525435403</v>
      </c>
      <c r="W1281">
        <v>38057404.451903991</v>
      </c>
      <c r="X1281">
        <v>18057404.451903988</v>
      </c>
    </row>
    <row r="1282" spans="2:24" x14ac:dyDescent="0.4">
      <c r="B1282" s="13">
        <v>1279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16979852.822509959</v>
      </c>
      <c r="O1282">
        <v>13029359.605608286</v>
      </c>
      <c r="P1282">
        <v>18063510.86464591</v>
      </c>
      <c r="Q1282">
        <v>14726152.648867292</v>
      </c>
      <c r="R1282">
        <v>12956237.704649955</v>
      </c>
      <c r="S1282">
        <v>3378973.3728462737</v>
      </c>
      <c r="T1282">
        <v>-2935013.2685033074</v>
      </c>
      <c r="U1282">
        <v>-702962.10297678132</v>
      </c>
      <c r="V1282">
        <v>-3625769.8704088158</v>
      </c>
      <c r="W1282">
        <v>-2481701.4109861022</v>
      </c>
      <c r="X1282">
        <v>-22481701.410986096</v>
      </c>
    </row>
    <row r="1283" spans="2:24" x14ac:dyDescent="0.4">
      <c r="B1283" s="13">
        <v>1280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20011574.413325544</v>
      </c>
      <c r="O1283">
        <v>17162207.117814265</v>
      </c>
      <c r="P1283">
        <v>22129929.373402677</v>
      </c>
      <c r="Q1283">
        <v>15631025.234303981</v>
      </c>
      <c r="R1283">
        <v>19567109.33603739</v>
      </c>
      <c r="S1283">
        <v>18390059.820903532</v>
      </c>
      <c r="T1283">
        <v>21188406.976990145</v>
      </c>
      <c r="U1283">
        <v>25345901.064052142</v>
      </c>
      <c r="V1283">
        <v>32630234.214207903</v>
      </c>
      <c r="W1283">
        <v>40997408.568014376</v>
      </c>
      <c r="X1283">
        <v>20997408.568014368</v>
      </c>
    </row>
    <row r="1284" spans="2:24" x14ac:dyDescent="0.4">
      <c r="B1284" s="13">
        <v>1281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20038752.360941343</v>
      </c>
      <c r="O1284">
        <v>20540051.704517685</v>
      </c>
      <c r="P1284">
        <v>12461436.81416638</v>
      </c>
      <c r="Q1284">
        <v>13648630.693171736</v>
      </c>
      <c r="R1284">
        <v>11018033.617084198</v>
      </c>
      <c r="S1284">
        <v>15962728.069120437</v>
      </c>
      <c r="T1284">
        <v>13932598.210164696</v>
      </c>
      <c r="U1284">
        <v>16150624.354907703</v>
      </c>
      <c r="V1284">
        <v>12546299.80548602</v>
      </c>
      <c r="W1284">
        <v>16055194.317036375</v>
      </c>
      <c r="X1284">
        <v>-3944805.6829636293</v>
      </c>
    </row>
    <row r="1285" spans="2:24" x14ac:dyDescent="0.4">
      <c r="B1285" s="13">
        <v>1282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20825978.512641449</v>
      </c>
      <c r="O1285">
        <v>24432290.428188033</v>
      </c>
      <c r="P1285">
        <v>27790983.111897852</v>
      </c>
      <c r="Q1285">
        <v>36773756.819691554</v>
      </c>
      <c r="R1285">
        <v>38577220.330761082</v>
      </c>
      <c r="S1285">
        <v>39162365.065852098</v>
      </c>
      <c r="T1285">
        <v>39586321.800693013</v>
      </c>
      <c r="U1285">
        <v>15818450.12192231</v>
      </c>
      <c r="V1285">
        <v>22516573.383144487</v>
      </c>
      <c r="W1285">
        <v>37186852.807630882</v>
      </c>
      <c r="X1285">
        <v>17186852.807630882</v>
      </c>
    </row>
    <row r="1286" spans="2:24" x14ac:dyDescent="0.4">
      <c r="B1286" s="13">
        <v>1283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23511283.021053609</v>
      </c>
      <c r="O1286">
        <v>30407653.960772369</v>
      </c>
      <c r="P1286">
        <v>39110311.776283458</v>
      </c>
      <c r="Q1286">
        <v>41027314.446401596</v>
      </c>
      <c r="R1286">
        <v>47260655.274884433</v>
      </c>
      <c r="S1286">
        <v>49879530.90630237</v>
      </c>
      <c r="T1286">
        <v>52065632.04749316</v>
      </c>
      <c r="U1286">
        <v>49708022.276849799</v>
      </c>
      <c r="V1286">
        <v>52691849.555871435</v>
      </c>
      <c r="W1286">
        <v>56617144.391841061</v>
      </c>
      <c r="X1286">
        <v>36617144.391841061</v>
      </c>
    </row>
    <row r="1287" spans="2:24" x14ac:dyDescent="0.4">
      <c r="B1287" s="13">
        <v>1284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19274341.61530149</v>
      </c>
      <c r="O1287">
        <v>23982959.648810472</v>
      </c>
      <c r="P1287">
        <v>24229575.015152667</v>
      </c>
      <c r="Q1287">
        <v>24047032.230236143</v>
      </c>
      <c r="R1287">
        <v>28662620.673785146</v>
      </c>
      <c r="S1287">
        <v>30574946.075455684</v>
      </c>
      <c r="T1287">
        <v>33812077.434869878</v>
      </c>
      <c r="U1287">
        <v>21953564.499619465</v>
      </c>
      <c r="V1287">
        <v>6503231.5274950555</v>
      </c>
      <c r="W1287">
        <v>16537233.054279881</v>
      </c>
      <c r="X1287">
        <v>-3462766.9457201147</v>
      </c>
    </row>
    <row r="1288" spans="2:24" x14ac:dyDescent="0.4">
      <c r="B1288" s="13">
        <v>1285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19488990.689789806</v>
      </c>
      <c r="O1288">
        <v>-7557834.6866405895</v>
      </c>
      <c r="P1288">
        <v>-926131.79479467776</v>
      </c>
      <c r="Q1288">
        <v>13159629.605723497</v>
      </c>
      <c r="R1288">
        <v>19279350.365145784</v>
      </c>
      <c r="S1288">
        <v>18053601.398424804</v>
      </c>
      <c r="T1288">
        <v>17373734.367606748</v>
      </c>
      <c r="U1288">
        <v>17710191.304556869</v>
      </c>
      <c r="V1288">
        <v>17051939.38783478</v>
      </c>
      <c r="W1288">
        <v>17032737.617388066</v>
      </c>
      <c r="X1288">
        <v>-2967262.3826119369</v>
      </c>
    </row>
    <row r="1289" spans="2:24" x14ac:dyDescent="0.4">
      <c r="B1289" s="13">
        <v>1286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23463166.608451661</v>
      </c>
      <c r="O1289">
        <v>22568053.842327103</v>
      </c>
      <c r="P1289">
        <v>28995210.474869434</v>
      </c>
      <c r="Q1289">
        <v>28852668.788868643</v>
      </c>
      <c r="R1289">
        <v>34520046.363099702</v>
      </c>
      <c r="S1289">
        <v>27926998.016441803</v>
      </c>
      <c r="T1289">
        <v>35125190.873835236</v>
      </c>
      <c r="U1289">
        <v>38487558.196474999</v>
      </c>
      <c r="V1289">
        <v>42189614.692951918</v>
      </c>
      <c r="W1289">
        <v>42867519.029604562</v>
      </c>
      <c r="X1289">
        <v>22867519.029604573</v>
      </c>
    </row>
    <row r="1290" spans="2:24" x14ac:dyDescent="0.4">
      <c r="B1290" s="13">
        <v>1287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25273275.062154327</v>
      </c>
      <c r="O1290">
        <v>23841464.883312676</v>
      </c>
      <c r="P1290">
        <v>24348039.66771752</v>
      </c>
      <c r="Q1290">
        <v>28048863.375272922</v>
      </c>
      <c r="R1290">
        <v>28446920.129830442</v>
      </c>
      <c r="S1290">
        <v>31637750.917952873</v>
      </c>
      <c r="T1290">
        <v>31266474.275121104</v>
      </c>
      <c r="U1290">
        <v>34077490.142308876</v>
      </c>
      <c r="V1290">
        <v>35115328.619107217</v>
      </c>
      <c r="W1290">
        <v>34480093.310908124</v>
      </c>
      <c r="X1290">
        <v>14480093.310908124</v>
      </c>
    </row>
    <row r="1291" spans="2:24" x14ac:dyDescent="0.4">
      <c r="B1291" s="13">
        <v>1288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27735212.210973687</v>
      </c>
      <c r="O1291">
        <v>35523702.628102206</v>
      </c>
      <c r="P1291">
        <v>39279672.224491939</v>
      </c>
      <c r="Q1291">
        <v>47200266.261377387</v>
      </c>
      <c r="R1291">
        <v>47582868.983084403</v>
      </c>
      <c r="S1291">
        <v>50002733.540072694</v>
      </c>
      <c r="T1291">
        <v>55354598.811726205</v>
      </c>
      <c r="U1291">
        <v>64859511.936290883</v>
      </c>
      <c r="V1291">
        <v>70511595.004757449</v>
      </c>
      <c r="W1291">
        <v>70788506.940141961</v>
      </c>
      <c r="X1291">
        <v>50788506.940141968</v>
      </c>
    </row>
    <row r="1292" spans="2:24" x14ac:dyDescent="0.4">
      <c r="B1292" s="13">
        <v>1289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17966994.839349162</v>
      </c>
      <c r="O1292">
        <v>11056541.08890754</v>
      </c>
      <c r="P1292">
        <v>18405121.875295773</v>
      </c>
      <c r="Q1292">
        <v>24436282.500459224</v>
      </c>
      <c r="R1292">
        <v>30394694.680093974</v>
      </c>
      <c r="S1292">
        <v>38298770.341102675</v>
      </c>
      <c r="T1292">
        <v>-3094601.1950293519</v>
      </c>
      <c r="U1292">
        <v>-2393145.0515560182</v>
      </c>
      <c r="V1292">
        <v>1054351.4737349427</v>
      </c>
      <c r="W1292">
        <v>6250853.4553365521</v>
      </c>
      <c r="X1292">
        <v>-13749146.544663448</v>
      </c>
    </row>
    <row r="1293" spans="2:24" x14ac:dyDescent="0.4">
      <c r="B1293" s="13">
        <v>1290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22193950.748336926</v>
      </c>
      <c r="O1293">
        <v>24740584.141232882</v>
      </c>
      <c r="P1293">
        <v>25394591.026882775</v>
      </c>
      <c r="Q1293">
        <v>31414991.264911182</v>
      </c>
      <c r="R1293">
        <v>38127389.839078993</v>
      </c>
      <c r="S1293">
        <v>43414777.537355289</v>
      </c>
      <c r="T1293">
        <v>51632636.837006122</v>
      </c>
      <c r="U1293">
        <v>54878302.897163369</v>
      </c>
      <c r="V1293">
        <v>55415353.780442424</v>
      </c>
      <c r="W1293">
        <v>61486431.93006403</v>
      </c>
      <c r="X1293">
        <v>41486431.93006403</v>
      </c>
    </row>
    <row r="1294" spans="2:24" x14ac:dyDescent="0.4">
      <c r="B1294" s="13">
        <v>1291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14384877.097788408</v>
      </c>
      <c r="O1294">
        <v>10633366.906341162</v>
      </c>
      <c r="P1294">
        <v>10490205.387321165</v>
      </c>
      <c r="Q1294">
        <v>12686015.302649893</v>
      </c>
      <c r="R1294">
        <v>10959268.585495433</v>
      </c>
      <c r="S1294">
        <v>14520352.668562409</v>
      </c>
      <c r="T1294">
        <v>15222268.920241568</v>
      </c>
      <c r="U1294">
        <v>15107474.419637723</v>
      </c>
      <c r="V1294">
        <v>14352710.805484846</v>
      </c>
      <c r="W1294">
        <v>14434542.235754959</v>
      </c>
      <c r="X1294">
        <v>-5565457.7642450426</v>
      </c>
    </row>
    <row r="1295" spans="2:24" x14ac:dyDescent="0.4">
      <c r="B1295" s="13">
        <v>1292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18457883.575756785</v>
      </c>
      <c r="O1295">
        <v>20098484.850774355</v>
      </c>
      <c r="P1295">
        <v>26670690.723912366</v>
      </c>
      <c r="Q1295">
        <v>27745897.306791034</v>
      </c>
      <c r="R1295">
        <v>30994344.252467502</v>
      </c>
      <c r="S1295">
        <v>32599978.153418884</v>
      </c>
      <c r="T1295">
        <v>34042932.534904435</v>
      </c>
      <c r="U1295">
        <v>33191972.0370644</v>
      </c>
      <c r="V1295">
        <v>37117236.778431028</v>
      </c>
      <c r="W1295">
        <v>36714421.476637572</v>
      </c>
      <c r="X1295">
        <v>16714421.47663757</v>
      </c>
    </row>
    <row r="1296" spans="2:24" x14ac:dyDescent="0.4">
      <c r="B1296" s="13">
        <v>1293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19724593.267395966</v>
      </c>
      <c r="O1296">
        <v>27966215.863752127</v>
      </c>
      <c r="P1296">
        <v>26253186.567167088</v>
      </c>
      <c r="Q1296">
        <v>31507371.976004239</v>
      </c>
      <c r="R1296">
        <v>34167445.74883385</v>
      </c>
      <c r="S1296">
        <v>34779122.589503415</v>
      </c>
      <c r="T1296">
        <v>33817288.504156649</v>
      </c>
      <c r="U1296">
        <v>33314304.715527236</v>
      </c>
      <c r="V1296">
        <v>38123446.913874298</v>
      </c>
      <c r="W1296">
        <v>30765689.73332889</v>
      </c>
      <c r="X1296">
        <v>10765689.733328888</v>
      </c>
    </row>
    <row r="1297" spans="2:24" x14ac:dyDescent="0.4">
      <c r="B1297" s="13">
        <v>1294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-102396675.05882534</v>
      </c>
      <c r="O1297">
        <v>-114952864.18032981</v>
      </c>
      <c r="P1297">
        <v>-50206868.320042677</v>
      </c>
      <c r="Q1297">
        <v>-47512892.666086078</v>
      </c>
      <c r="R1297">
        <v>-48269043.84223482</v>
      </c>
      <c r="S1297">
        <v>-49228382.440438196</v>
      </c>
      <c r="T1297">
        <v>-42885078.131012477</v>
      </c>
      <c r="U1297">
        <v>-34889993.016883999</v>
      </c>
      <c r="V1297">
        <v>-37601568.958730496</v>
      </c>
      <c r="W1297">
        <v>-40183949.44793082</v>
      </c>
      <c r="X1297">
        <v>-60183949.44793082</v>
      </c>
    </row>
    <row r="1298" spans="2:24" x14ac:dyDescent="0.4">
      <c r="B1298" s="13">
        <v>1295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22396181.770796876</v>
      </c>
      <c r="O1298">
        <v>22748948.592530988</v>
      </c>
      <c r="P1298">
        <v>23821615.315780003</v>
      </c>
      <c r="Q1298">
        <v>29235172.60047112</v>
      </c>
      <c r="R1298">
        <v>35448348.422271602</v>
      </c>
      <c r="S1298">
        <v>42150725.248745151</v>
      </c>
      <c r="T1298">
        <v>42162576.226522394</v>
      </c>
      <c r="U1298">
        <v>41795420.23365736</v>
      </c>
      <c r="V1298">
        <v>25895809.296339098</v>
      </c>
      <c r="W1298">
        <v>26230754.062173594</v>
      </c>
      <c r="X1298">
        <v>6230754.0621735938</v>
      </c>
    </row>
    <row r="1299" spans="2:24" x14ac:dyDescent="0.4">
      <c r="B1299" s="13">
        <v>1296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7014736.1692804424</v>
      </c>
      <c r="O1299">
        <v>7089273.915821855</v>
      </c>
      <c r="P1299">
        <v>13580519.379756253</v>
      </c>
      <c r="Q1299">
        <v>13364672.786731096</v>
      </c>
      <c r="R1299">
        <v>14937758.56803843</v>
      </c>
      <c r="S1299">
        <v>13643791.766806364</v>
      </c>
      <c r="T1299">
        <v>18444443.374200366</v>
      </c>
      <c r="U1299">
        <v>15472785.648598168</v>
      </c>
      <c r="V1299">
        <v>19115494.788521014</v>
      </c>
      <c r="W1299">
        <v>12077506.151571594</v>
      </c>
      <c r="X1299">
        <v>-7922493.8484284021</v>
      </c>
    </row>
    <row r="1300" spans="2:24" x14ac:dyDescent="0.4">
      <c r="B1300" s="13">
        <v>1297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17010038.588446632</v>
      </c>
      <c r="O1300">
        <v>16342858.175165894</v>
      </c>
      <c r="P1300">
        <v>19803037.536390446</v>
      </c>
      <c r="Q1300">
        <v>19186473.307691474</v>
      </c>
      <c r="R1300">
        <v>18800397.519485198</v>
      </c>
      <c r="S1300">
        <v>23463289.531534277</v>
      </c>
      <c r="T1300">
        <v>27630388.694515903</v>
      </c>
      <c r="U1300">
        <v>25473039.280568473</v>
      </c>
      <c r="V1300">
        <v>24518564.418229006</v>
      </c>
      <c r="W1300">
        <v>23973023.853889387</v>
      </c>
      <c r="X1300">
        <v>3973023.853889389</v>
      </c>
    </row>
    <row r="1301" spans="2:24" x14ac:dyDescent="0.4">
      <c r="B1301" s="13">
        <v>1298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21113997.903706782</v>
      </c>
      <c r="O1301">
        <v>23246561.944543801</v>
      </c>
      <c r="P1301">
        <v>23497818.964144494</v>
      </c>
      <c r="Q1301">
        <v>26290983.11713358</v>
      </c>
      <c r="R1301">
        <v>22730393.128641419</v>
      </c>
      <c r="S1301">
        <v>28697909.85155062</v>
      </c>
      <c r="T1301">
        <v>27152858.243637256</v>
      </c>
      <c r="U1301">
        <v>32662432.718717478</v>
      </c>
      <c r="V1301">
        <v>30550679.84506733</v>
      </c>
      <c r="W1301">
        <v>37633507.871952601</v>
      </c>
      <c r="X1301">
        <v>17633507.871952605</v>
      </c>
    </row>
    <row r="1302" spans="2:24" x14ac:dyDescent="0.4">
      <c r="B1302" s="13">
        <v>1299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19673022.256980874</v>
      </c>
      <c r="O1302">
        <v>24928171.971007559</v>
      </c>
      <c r="P1302">
        <v>25014306.669628434</v>
      </c>
      <c r="Q1302">
        <v>25724818.972331543</v>
      </c>
      <c r="R1302">
        <v>32311156.731641032</v>
      </c>
      <c r="S1302">
        <v>39541521.562430136</v>
      </c>
      <c r="T1302">
        <v>45537311.057397887</v>
      </c>
      <c r="U1302">
        <v>37305030.076429076</v>
      </c>
      <c r="V1302">
        <v>41208568.912161253</v>
      </c>
      <c r="W1302">
        <v>42896544.629855469</v>
      </c>
      <c r="X1302">
        <v>22896544.629855465</v>
      </c>
    </row>
    <row r="1303" spans="2:24" x14ac:dyDescent="0.4">
      <c r="B1303" s="13">
        <v>1300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16966063.853975371</v>
      </c>
      <c r="O1303">
        <v>20453889.327355079</v>
      </c>
      <c r="P1303">
        <v>19027301.420168977</v>
      </c>
      <c r="Q1303">
        <v>18676016.966773517</v>
      </c>
      <c r="R1303">
        <v>16571880.312909376</v>
      </c>
      <c r="S1303">
        <v>15791575.024351973</v>
      </c>
      <c r="T1303">
        <v>17754599.302617304</v>
      </c>
      <c r="U1303">
        <v>21538695.176906444</v>
      </c>
      <c r="V1303">
        <v>20442598.074746266</v>
      </c>
      <c r="W1303">
        <v>25626538.559185959</v>
      </c>
      <c r="X1303">
        <v>5626538.5591859547</v>
      </c>
    </row>
    <row r="1304" spans="2:24" x14ac:dyDescent="0.4">
      <c r="B1304" s="13">
        <v>1301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24692881.682405882</v>
      </c>
      <c r="O1304">
        <v>24858518.242547918</v>
      </c>
      <c r="P1304">
        <v>22377953.24469997</v>
      </c>
      <c r="Q1304">
        <v>28169047.666118409</v>
      </c>
      <c r="R1304">
        <v>27572562.326285101</v>
      </c>
      <c r="S1304">
        <v>29788812.15531937</v>
      </c>
      <c r="T1304">
        <v>34758568.868672237</v>
      </c>
      <c r="U1304">
        <v>39522013.367316008</v>
      </c>
      <c r="V1304">
        <v>40740122.298137918</v>
      </c>
      <c r="W1304">
        <v>38553547.65756727</v>
      </c>
      <c r="X1304">
        <v>18553547.657567274</v>
      </c>
    </row>
    <row r="1305" spans="2:24" x14ac:dyDescent="0.4">
      <c r="B1305" s="13">
        <v>1302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21573370.999806736</v>
      </c>
      <c r="O1305">
        <v>20946900.518068604</v>
      </c>
      <c r="P1305">
        <v>22454960.066546701</v>
      </c>
      <c r="Q1305">
        <v>25461646.855122562</v>
      </c>
      <c r="R1305">
        <v>30808973.697927337</v>
      </c>
      <c r="S1305">
        <v>31879423.448271859</v>
      </c>
      <c r="T1305">
        <v>37917187.6816682</v>
      </c>
      <c r="U1305">
        <v>38530149.980726771</v>
      </c>
      <c r="V1305">
        <v>37289256.477825426</v>
      </c>
      <c r="W1305">
        <v>32053801.561737109</v>
      </c>
      <c r="X1305">
        <v>12053801.561737103</v>
      </c>
    </row>
    <row r="1306" spans="2:24" x14ac:dyDescent="0.4">
      <c r="B1306" s="13">
        <v>1303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18543637.737600274</v>
      </c>
      <c r="O1306">
        <v>18974920.749371462</v>
      </c>
      <c r="P1306">
        <v>22121550.646758299</v>
      </c>
      <c r="Q1306">
        <v>19633063.0923917</v>
      </c>
      <c r="R1306">
        <v>19599809.987804491</v>
      </c>
      <c r="S1306">
        <v>22718521.767551452</v>
      </c>
      <c r="T1306">
        <v>25845586.61031469</v>
      </c>
      <c r="U1306">
        <v>28414451.042109005</v>
      </c>
      <c r="V1306">
        <v>34206501.333154581</v>
      </c>
      <c r="W1306">
        <v>36056350.109605528</v>
      </c>
      <c r="X1306">
        <v>16056350.109605521</v>
      </c>
    </row>
    <row r="1307" spans="2:24" x14ac:dyDescent="0.4">
      <c r="B1307" s="13">
        <v>1304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24004159.805947993</v>
      </c>
      <c r="O1307">
        <v>27498046.655639324</v>
      </c>
      <c r="P1307">
        <v>29760952.770499386</v>
      </c>
      <c r="Q1307">
        <v>29381316.189903129</v>
      </c>
      <c r="R1307">
        <v>35025605.310916148</v>
      </c>
      <c r="S1307">
        <v>33352023.325163029</v>
      </c>
      <c r="T1307">
        <v>37722753.450717434</v>
      </c>
      <c r="U1307">
        <v>41264376.837486975</v>
      </c>
      <c r="V1307">
        <v>42754531.358862363</v>
      </c>
      <c r="W1307">
        <v>47484144.736445136</v>
      </c>
      <c r="X1307">
        <v>27484144.736445129</v>
      </c>
    </row>
    <row r="1308" spans="2:24" x14ac:dyDescent="0.4">
      <c r="B1308" s="13">
        <v>1305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25486941.274671827</v>
      </c>
      <c r="O1308">
        <v>30710745.027870059</v>
      </c>
      <c r="P1308">
        <v>33510333.92915865</v>
      </c>
      <c r="Q1308">
        <v>30271204.006611384</v>
      </c>
      <c r="R1308">
        <v>31207103.287843354</v>
      </c>
      <c r="S1308">
        <v>31728960.59095687</v>
      </c>
      <c r="T1308">
        <v>31384458.589948591</v>
      </c>
      <c r="U1308">
        <v>31011297.332955059</v>
      </c>
      <c r="V1308">
        <v>32911742.0620494</v>
      </c>
      <c r="W1308">
        <v>37739762.92707558</v>
      </c>
      <c r="X1308">
        <v>17739762.927075572</v>
      </c>
    </row>
    <row r="1309" spans="2:24" x14ac:dyDescent="0.4">
      <c r="B1309" s="13">
        <v>1306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18520700.348148033</v>
      </c>
      <c r="O1309">
        <v>23630416.040407144</v>
      </c>
      <c r="P1309">
        <v>22138927.824317165</v>
      </c>
      <c r="Q1309">
        <v>22263543.442835066</v>
      </c>
      <c r="R1309">
        <v>25032986.56586004</v>
      </c>
      <c r="S1309">
        <v>19689500.953606717</v>
      </c>
      <c r="T1309">
        <v>22481681.857745271</v>
      </c>
      <c r="U1309">
        <v>24432120.963282876</v>
      </c>
      <c r="V1309">
        <v>21904630.528021619</v>
      </c>
      <c r="W1309">
        <v>14407462.543813182</v>
      </c>
      <c r="X1309">
        <v>-5592537.4561868189</v>
      </c>
    </row>
    <row r="1310" spans="2:24" x14ac:dyDescent="0.4">
      <c r="B1310" s="13">
        <v>1307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20766703.95634567</v>
      </c>
      <c r="O1310">
        <v>27178957.71331311</v>
      </c>
      <c r="P1310">
        <v>30525397.071212165</v>
      </c>
      <c r="Q1310">
        <v>34340940.982595757</v>
      </c>
      <c r="R1310">
        <v>36464685.361635558</v>
      </c>
      <c r="S1310">
        <v>34213659.281651311</v>
      </c>
      <c r="T1310">
        <v>41005414.088147379</v>
      </c>
      <c r="U1310">
        <v>43698624.186568134</v>
      </c>
      <c r="V1310">
        <v>48024578.235907272</v>
      </c>
      <c r="W1310">
        <v>50271072.507785439</v>
      </c>
      <c r="X1310">
        <v>30271072.507785447</v>
      </c>
    </row>
    <row r="1311" spans="2:24" x14ac:dyDescent="0.4">
      <c r="B1311" s="13">
        <v>1308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20185205.294850145</v>
      </c>
      <c r="O1311">
        <v>18900492.767141368</v>
      </c>
      <c r="P1311">
        <v>16964676.873720106</v>
      </c>
      <c r="Q1311">
        <v>19167849.401193246</v>
      </c>
      <c r="R1311">
        <v>17795321.82090494</v>
      </c>
      <c r="S1311">
        <v>17397614.002686117</v>
      </c>
      <c r="T1311">
        <v>17918698.344340537</v>
      </c>
      <c r="U1311">
        <v>16756843.943192877</v>
      </c>
      <c r="V1311">
        <v>17292078.069134112</v>
      </c>
      <c r="W1311">
        <v>21235415.00995611</v>
      </c>
      <c r="X1311">
        <v>1235415.0099561093</v>
      </c>
    </row>
    <row r="1312" spans="2:24" x14ac:dyDescent="0.4">
      <c r="B1312" s="13">
        <v>1309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19652021.178749766</v>
      </c>
      <c r="O1312">
        <v>19248077.598251153</v>
      </c>
      <c r="P1312">
        <v>19506420.552996129</v>
      </c>
      <c r="Q1312">
        <v>21037319.969388731</v>
      </c>
      <c r="R1312">
        <v>22775558.360378481</v>
      </c>
      <c r="S1312">
        <v>28340481.287087817</v>
      </c>
      <c r="T1312">
        <v>26644608.867595423</v>
      </c>
      <c r="U1312">
        <v>23938913.30380033</v>
      </c>
      <c r="V1312">
        <v>22604849.937720876</v>
      </c>
      <c r="W1312">
        <v>25956473.0808907</v>
      </c>
      <c r="X1312">
        <v>5956473.0808906984</v>
      </c>
    </row>
    <row r="1313" spans="2:24" x14ac:dyDescent="0.4">
      <c r="B1313" s="13">
        <v>1310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21389925.939808615</v>
      </c>
      <c r="O1313">
        <v>22122690.922453389</v>
      </c>
      <c r="P1313">
        <v>23803252.774929084</v>
      </c>
      <c r="Q1313">
        <v>24684814.536130041</v>
      </c>
      <c r="R1313">
        <v>27279474.136010915</v>
      </c>
      <c r="S1313">
        <v>24638802.349327728</v>
      </c>
      <c r="T1313">
        <v>25619149.670150168</v>
      </c>
      <c r="U1313">
        <v>29660738.416466862</v>
      </c>
      <c r="V1313">
        <v>37456696.948204793</v>
      </c>
      <c r="W1313">
        <v>34183644.679851621</v>
      </c>
      <c r="X1313">
        <v>14183644.679851621</v>
      </c>
    </row>
    <row r="1314" spans="2:24" x14ac:dyDescent="0.4">
      <c r="B1314" s="13">
        <v>1311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27852784.018004347</v>
      </c>
      <c r="O1314">
        <v>32217413.037569556</v>
      </c>
      <c r="P1314">
        <v>38347670.802474953</v>
      </c>
      <c r="Q1314">
        <v>38499488.685752548</v>
      </c>
      <c r="R1314">
        <v>39278130.483827621</v>
      </c>
      <c r="S1314">
        <v>41783161.716702051</v>
      </c>
      <c r="T1314">
        <v>43484578.39875719</v>
      </c>
      <c r="U1314">
        <v>40983215.638186194</v>
      </c>
      <c r="V1314">
        <v>39801282.533755645</v>
      </c>
      <c r="W1314">
        <v>43656060.841084458</v>
      </c>
      <c r="X1314">
        <v>23656060.841084473</v>
      </c>
    </row>
    <row r="1315" spans="2:24" x14ac:dyDescent="0.4">
      <c r="B1315" s="13">
        <v>1312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19782714.199801274</v>
      </c>
      <c r="O1315">
        <v>20459537.21732606</v>
      </c>
      <c r="P1315">
        <v>24314979.548732407</v>
      </c>
      <c r="Q1315">
        <v>22702169.833761595</v>
      </c>
      <c r="R1315">
        <v>24623060.425815742</v>
      </c>
      <c r="S1315">
        <v>22443891.004476961</v>
      </c>
      <c r="T1315">
        <v>22382511.239423975</v>
      </c>
      <c r="U1315">
        <v>22159939.586513963</v>
      </c>
      <c r="V1315">
        <v>22169664.937383402</v>
      </c>
      <c r="W1315">
        <v>24004464.469952218</v>
      </c>
      <c r="X1315">
        <v>4004464.469952221</v>
      </c>
    </row>
    <row r="1316" spans="2:24" x14ac:dyDescent="0.4">
      <c r="B1316" s="13">
        <v>1313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14945915.872581324</v>
      </c>
      <c r="O1316">
        <v>17433539.844054028</v>
      </c>
      <c r="P1316">
        <v>22638010.653665248</v>
      </c>
      <c r="Q1316">
        <v>23659927.070510846</v>
      </c>
      <c r="R1316">
        <v>21517056.232929476</v>
      </c>
      <c r="S1316">
        <v>19954880.583455957</v>
      </c>
      <c r="T1316">
        <v>12685134.001405712</v>
      </c>
      <c r="U1316">
        <v>16674456.060405822</v>
      </c>
      <c r="V1316">
        <v>19298500.043252233</v>
      </c>
      <c r="W1316">
        <v>25006259.161458194</v>
      </c>
      <c r="X1316">
        <v>5006259.1614581905</v>
      </c>
    </row>
    <row r="1317" spans="2:24" x14ac:dyDescent="0.4">
      <c r="B1317" s="13">
        <v>1314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19099135.327310242</v>
      </c>
      <c r="O1317">
        <v>21998331.255506855</v>
      </c>
      <c r="P1317">
        <v>26723712.579582572</v>
      </c>
      <c r="Q1317">
        <v>30571074.700936873</v>
      </c>
      <c r="R1317">
        <v>34685784.202721432</v>
      </c>
      <c r="S1317">
        <v>35716263.987320893</v>
      </c>
      <c r="T1317">
        <v>35683474.85686934</v>
      </c>
      <c r="U1317">
        <v>36397439.294610977</v>
      </c>
      <c r="V1317">
        <v>42678745.928658418</v>
      </c>
      <c r="W1317">
        <v>35875532.162328973</v>
      </c>
      <c r="X1317">
        <v>15875532.162328983</v>
      </c>
    </row>
    <row r="1318" spans="2:24" x14ac:dyDescent="0.4">
      <c r="B1318" s="13">
        <v>1315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13717910.356282178</v>
      </c>
      <c r="O1318">
        <v>15527158.084222335</v>
      </c>
      <c r="P1318">
        <v>13367553.374950105</v>
      </c>
      <c r="Q1318">
        <v>19433369.083551332</v>
      </c>
      <c r="R1318">
        <v>19162877.435408901</v>
      </c>
      <c r="S1318">
        <v>18733772.63829641</v>
      </c>
      <c r="T1318">
        <v>20902844.757653635</v>
      </c>
      <c r="U1318">
        <v>5943642.2287930623</v>
      </c>
      <c r="V1318">
        <v>4653807.8667300036</v>
      </c>
      <c r="W1318">
        <v>18002523.716615446</v>
      </c>
      <c r="X1318">
        <v>-1997476.2833845541</v>
      </c>
    </row>
    <row r="1319" spans="2:24" x14ac:dyDescent="0.4">
      <c r="B1319" s="13">
        <v>1316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22847240.805418983</v>
      </c>
      <c r="O1319">
        <v>23299181.9399345</v>
      </c>
      <c r="P1319">
        <v>24464344.838049397</v>
      </c>
      <c r="Q1319">
        <v>1541502.6868389896</v>
      </c>
      <c r="R1319">
        <v>1239298.8002091157</v>
      </c>
      <c r="S1319">
        <v>11828008.395573497</v>
      </c>
      <c r="T1319">
        <v>15906678.066831216</v>
      </c>
      <c r="U1319">
        <v>-66278733.118697442</v>
      </c>
      <c r="V1319">
        <v>-66079936.141402364</v>
      </c>
      <c r="W1319">
        <v>-23292761.930972751</v>
      </c>
      <c r="X1319">
        <v>-43292761.930972755</v>
      </c>
    </row>
    <row r="1320" spans="2:24" x14ac:dyDescent="0.4">
      <c r="B1320" s="13">
        <v>1317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20531676.102710065</v>
      </c>
      <c r="O1320">
        <v>20704075.002720278</v>
      </c>
      <c r="P1320">
        <v>9701101.3780555651</v>
      </c>
      <c r="Q1320">
        <v>7935378.7503920346</v>
      </c>
      <c r="R1320">
        <v>7092508.1961424435</v>
      </c>
      <c r="S1320">
        <v>-12468949.178694203</v>
      </c>
      <c r="T1320">
        <v>-18289464.666736003</v>
      </c>
      <c r="U1320">
        <v>-7393065.4199907724</v>
      </c>
      <c r="V1320">
        <v>-9714489.4811009429</v>
      </c>
      <c r="W1320">
        <v>-11201667.508981107</v>
      </c>
      <c r="X1320">
        <v>-31201667.508981109</v>
      </c>
    </row>
    <row r="1321" spans="2:24" x14ac:dyDescent="0.4">
      <c r="B1321" s="13">
        <v>1318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5763892.7268920839</v>
      </c>
      <c r="O1321">
        <v>8790996.9486384261</v>
      </c>
      <c r="P1321">
        <v>12158567.670805326</v>
      </c>
      <c r="Q1321">
        <v>14565402.86572504</v>
      </c>
      <c r="R1321">
        <v>27692517.797534794</v>
      </c>
      <c r="S1321">
        <v>14979273.535643248</v>
      </c>
      <c r="T1321">
        <v>21722455.609697975</v>
      </c>
      <c r="U1321">
        <v>28269535.416206554</v>
      </c>
      <c r="V1321">
        <v>32342819.619698945</v>
      </c>
      <c r="W1321">
        <v>37630029.026483715</v>
      </c>
      <c r="X1321">
        <v>17630029.026483718</v>
      </c>
    </row>
    <row r="1322" spans="2:24" x14ac:dyDescent="0.4">
      <c r="B1322" s="13">
        <v>1319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19560638.88441908</v>
      </c>
      <c r="O1322">
        <v>24597932.147588387</v>
      </c>
      <c r="P1322">
        <v>25768512.915596362</v>
      </c>
      <c r="Q1322">
        <v>32214022.774346448</v>
      </c>
      <c r="R1322">
        <v>32053473.923588712</v>
      </c>
      <c r="S1322">
        <v>37439807.93397861</v>
      </c>
      <c r="T1322">
        <v>37811970.513943523</v>
      </c>
      <c r="U1322">
        <v>36907793.414961673</v>
      </c>
      <c r="V1322">
        <v>37632046.689782195</v>
      </c>
      <c r="W1322">
        <v>38371163.087856919</v>
      </c>
      <c r="X1322">
        <v>18371163.08785693</v>
      </c>
    </row>
    <row r="1323" spans="2:24" x14ac:dyDescent="0.4">
      <c r="B1323" s="13">
        <v>1320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22627873.313770425</v>
      </c>
      <c r="O1323">
        <v>23717578.618307605</v>
      </c>
      <c r="P1323">
        <v>22859638.081122253</v>
      </c>
      <c r="Q1323">
        <v>24267862.907091111</v>
      </c>
      <c r="R1323">
        <v>23111209.966046516</v>
      </c>
      <c r="S1323">
        <v>22627586.521610152</v>
      </c>
      <c r="T1323">
        <v>19057348.818929218</v>
      </c>
      <c r="U1323">
        <v>28404604.369316723</v>
      </c>
      <c r="V1323">
        <v>29065541.397339094</v>
      </c>
      <c r="W1323">
        <v>26430933.267888911</v>
      </c>
      <c r="X1323">
        <v>6430933.2678889167</v>
      </c>
    </row>
    <row r="1324" spans="2:24" x14ac:dyDescent="0.4">
      <c r="B1324" s="13">
        <v>1321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15330603.216009332</v>
      </c>
      <c r="O1324">
        <v>18758504.112200335</v>
      </c>
      <c r="P1324">
        <v>21162738.004464038</v>
      </c>
      <c r="Q1324">
        <v>23044692.512177974</v>
      </c>
      <c r="R1324">
        <v>25403243.623340063</v>
      </c>
      <c r="S1324">
        <v>28339459.753030557</v>
      </c>
      <c r="T1324">
        <v>32732049.165637784</v>
      </c>
      <c r="U1324">
        <v>34983020.243310548</v>
      </c>
      <c r="V1324">
        <v>34014290.64938359</v>
      </c>
      <c r="W1324">
        <v>20106372.200164463</v>
      </c>
      <c r="X1324">
        <v>106372.20016446157</v>
      </c>
    </row>
    <row r="1325" spans="2:24" x14ac:dyDescent="0.4">
      <c r="B1325" s="13">
        <v>1322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20273641.526086085</v>
      </c>
      <c r="O1325">
        <v>22131123.032741997</v>
      </c>
      <c r="P1325">
        <v>26899751.975316398</v>
      </c>
      <c r="Q1325">
        <v>26850616.417810258</v>
      </c>
      <c r="R1325">
        <v>25613716.272832945</v>
      </c>
      <c r="S1325">
        <v>-21818594.052711718</v>
      </c>
      <c r="T1325">
        <v>-17509370.473526455</v>
      </c>
      <c r="U1325">
        <v>9338039.5711774118</v>
      </c>
      <c r="V1325">
        <v>6186690.4698248133</v>
      </c>
      <c r="W1325">
        <v>10548631.521331269</v>
      </c>
      <c r="X1325">
        <v>-9451368.4786687307</v>
      </c>
    </row>
    <row r="1326" spans="2:24" x14ac:dyDescent="0.4">
      <c r="B1326" s="13">
        <v>1323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21698093.113225676</v>
      </c>
      <c r="O1326">
        <v>21930612.785074916</v>
      </c>
      <c r="P1326">
        <v>20855836.899193428</v>
      </c>
      <c r="Q1326">
        <v>23129421.055342749</v>
      </c>
      <c r="R1326">
        <v>26078660.93563376</v>
      </c>
      <c r="S1326">
        <v>29058101.875862423</v>
      </c>
      <c r="T1326">
        <v>31709298.132536236</v>
      </c>
      <c r="U1326">
        <v>32329778.231782719</v>
      </c>
      <c r="V1326">
        <v>33816466.782500029</v>
      </c>
      <c r="W1326">
        <v>42819520.180488907</v>
      </c>
      <c r="X1326">
        <v>22819520.180488911</v>
      </c>
    </row>
    <row r="1327" spans="2:24" x14ac:dyDescent="0.4">
      <c r="B1327" s="13">
        <v>1324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24209447.994062744</v>
      </c>
      <c r="O1327">
        <v>11861007.444033904</v>
      </c>
      <c r="P1327">
        <v>10010218.256621884</v>
      </c>
      <c r="Q1327">
        <v>8069675.7074377779</v>
      </c>
      <c r="R1327">
        <v>8690345.1860542186</v>
      </c>
      <c r="S1327">
        <v>7832566.4570108578</v>
      </c>
      <c r="T1327">
        <v>11261799.082546122</v>
      </c>
      <c r="U1327">
        <v>10743357.447756244</v>
      </c>
      <c r="V1327">
        <v>12195445.669782322</v>
      </c>
      <c r="W1327">
        <v>13513286.673499797</v>
      </c>
      <c r="X1327">
        <v>-6486713.3265002063</v>
      </c>
    </row>
    <row r="1328" spans="2:24" x14ac:dyDescent="0.4">
      <c r="B1328" s="13">
        <v>1325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20149509.481849845</v>
      </c>
      <c r="O1328">
        <v>16830546.105298527</v>
      </c>
      <c r="P1328">
        <v>21817267.746597417</v>
      </c>
      <c r="Q1328">
        <v>25719741.903599665</v>
      </c>
      <c r="R1328">
        <v>29004807.849286567</v>
      </c>
      <c r="S1328">
        <v>28829224.051652681</v>
      </c>
      <c r="T1328">
        <v>32139925.011393823</v>
      </c>
      <c r="U1328">
        <v>31380563.635590266</v>
      </c>
      <c r="V1328">
        <v>30691344.416271884</v>
      </c>
      <c r="W1328">
        <v>30224717.911404926</v>
      </c>
      <c r="X1328">
        <v>10224717.911404924</v>
      </c>
    </row>
    <row r="1329" spans="2:24" x14ac:dyDescent="0.4">
      <c r="B1329" s="13">
        <v>1326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19543723.244882472</v>
      </c>
      <c r="O1329">
        <v>20510395.50527896</v>
      </c>
      <c r="P1329">
        <v>18948484.275525421</v>
      </c>
      <c r="Q1329">
        <v>15523809.634909308</v>
      </c>
      <c r="R1329">
        <v>17280400.287742384</v>
      </c>
      <c r="S1329">
        <v>19172579.176187571</v>
      </c>
      <c r="T1329">
        <v>21649309.23744873</v>
      </c>
      <c r="U1329">
        <v>22022693.416483726</v>
      </c>
      <c r="V1329">
        <v>28535356.91971055</v>
      </c>
      <c r="W1329">
        <v>28390217.545310188</v>
      </c>
      <c r="X1329">
        <v>8390217.5453101899</v>
      </c>
    </row>
    <row r="1330" spans="2:24" x14ac:dyDescent="0.4">
      <c r="B1330" s="13">
        <v>1327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24561064.783119299</v>
      </c>
      <c r="O1330">
        <v>29507214.099019617</v>
      </c>
      <c r="P1330">
        <v>31318453.947435357</v>
      </c>
      <c r="Q1330">
        <v>38921323.283205085</v>
      </c>
      <c r="R1330">
        <v>39335449.014930606</v>
      </c>
      <c r="S1330">
        <v>37738348.761529222</v>
      </c>
      <c r="T1330">
        <v>45082191.899363987</v>
      </c>
      <c r="U1330">
        <v>46515603.910711177</v>
      </c>
      <c r="V1330">
        <v>38191326.225103602</v>
      </c>
      <c r="W1330">
        <v>39960475.404535212</v>
      </c>
      <c r="X1330">
        <v>19960475.404535204</v>
      </c>
    </row>
    <row r="1331" spans="2:24" x14ac:dyDescent="0.4">
      <c r="B1331" s="13">
        <v>1328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25253004.412669271</v>
      </c>
      <c r="O1331">
        <v>24718583.069404125</v>
      </c>
      <c r="P1331">
        <v>-9979941.3983402122</v>
      </c>
      <c r="Q1331">
        <v>-9539581.6668429989</v>
      </c>
      <c r="R1331">
        <v>3339775.6801156891</v>
      </c>
      <c r="S1331">
        <v>-13482590.277889468</v>
      </c>
      <c r="T1331">
        <v>-10656768.325289365</v>
      </c>
      <c r="U1331">
        <v>-67629781.557203978</v>
      </c>
      <c r="V1331">
        <v>-63930668.38831687</v>
      </c>
      <c r="W1331">
        <v>-24029725.884711232</v>
      </c>
      <c r="X1331">
        <v>-44029725.884711221</v>
      </c>
    </row>
    <row r="1332" spans="2:24" x14ac:dyDescent="0.4">
      <c r="B1332" s="13">
        <v>1329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23029997.494987354</v>
      </c>
      <c r="O1332">
        <v>28999804.090956468</v>
      </c>
      <c r="P1332">
        <v>32735335.994713314</v>
      </c>
      <c r="Q1332">
        <v>36829387.88919273</v>
      </c>
      <c r="R1332">
        <v>35895949.529044315</v>
      </c>
      <c r="S1332">
        <v>27388019.357136056</v>
      </c>
      <c r="T1332">
        <v>32019217.287955686</v>
      </c>
      <c r="U1332">
        <v>37707228.635043249</v>
      </c>
      <c r="V1332">
        <v>37869792.496266209</v>
      </c>
      <c r="W1332">
        <v>33291437.965427741</v>
      </c>
      <c r="X1332">
        <v>13291437.965427749</v>
      </c>
    </row>
    <row r="1333" spans="2:24" x14ac:dyDescent="0.4">
      <c r="B1333" s="13">
        <v>1330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24785255.378377669</v>
      </c>
      <c r="O1333">
        <v>28671393.719996136</v>
      </c>
      <c r="P1333">
        <v>33692318.715761892</v>
      </c>
      <c r="Q1333">
        <v>33792256.193769716</v>
      </c>
      <c r="R1333">
        <v>32220110.023513075</v>
      </c>
      <c r="S1333">
        <v>32192463.058798611</v>
      </c>
      <c r="T1333">
        <v>36517094.273857124</v>
      </c>
      <c r="U1333">
        <v>37753228.085963912</v>
      </c>
      <c r="V1333">
        <v>30149128.345224835</v>
      </c>
      <c r="W1333">
        <v>33500442.990723506</v>
      </c>
      <c r="X1333">
        <v>13500442.990723507</v>
      </c>
    </row>
    <row r="1334" spans="2:24" x14ac:dyDescent="0.4">
      <c r="B1334" s="13">
        <v>1331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23159007.042804103</v>
      </c>
      <c r="O1334">
        <v>28822752.667899869</v>
      </c>
      <c r="P1334">
        <v>32755129.416082222</v>
      </c>
      <c r="Q1334">
        <v>33675687.412159137</v>
      </c>
      <c r="R1334">
        <v>29657026.833605103</v>
      </c>
      <c r="S1334">
        <v>31630673.70736004</v>
      </c>
      <c r="T1334">
        <v>37324506.22652933</v>
      </c>
      <c r="U1334">
        <v>29647779.438543484</v>
      </c>
      <c r="V1334">
        <v>38484258.143918663</v>
      </c>
      <c r="W1334">
        <v>44758076.218165174</v>
      </c>
      <c r="X1334">
        <v>24758076.218165159</v>
      </c>
    </row>
    <row r="1335" spans="2:24" x14ac:dyDescent="0.4">
      <c r="B1335" s="13">
        <v>1332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20306923.166735463</v>
      </c>
      <c r="O1335">
        <v>17924539.316190425</v>
      </c>
      <c r="P1335">
        <v>15708070.94147747</v>
      </c>
      <c r="Q1335">
        <v>20597573.421645075</v>
      </c>
      <c r="R1335">
        <v>25350863.753357567</v>
      </c>
      <c r="S1335">
        <v>22941222.997033618</v>
      </c>
      <c r="T1335">
        <v>26495338.891981695</v>
      </c>
      <c r="U1335">
        <v>29500832.537949413</v>
      </c>
      <c r="V1335">
        <v>35192320.69388584</v>
      </c>
      <c r="W1335">
        <v>35582670.619358607</v>
      </c>
      <c r="X1335">
        <v>15582670.619358603</v>
      </c>
    </row>
    <row r="1336" spans="2:24" x14ac:dyDescent="0.4">
      <c r="B1336" s="13">
        <v>1333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21977559.220141418</v>
      </c>
      <c r="O1336">
        <v>21365854.77895863</v>
      </c>
      <c r="P1336">
        <v>22583205.271792006</v>
      </c>
      <c r="Q1336">
        <v>20339274.961550616</v>
      </c>
      <c r="R1336">
        <v>23590628.601036273</v>
      </c>
      <c r="S1336">
        <v>24283955.517267149</v>
      </c>
      <c r="T1336">
        <v>22493872.547173873</v>
      </c>
      <c r="U1336">
        <v>22655557.750325561</v>
      </c>
      <c r="V1336">
        <v>25945326.983070716</v>
      </c>
      <c r="W1336">
        <v>26307856.906478152</v>
      </c>
      <c r="X1336">
        <v>6307856.9064781498</v>
      </c>
    </row>
    <row r="1337" spans="2:24" x14ac:dyDescent="0.4">
      <c r="B1337" s="13">
        <v>1334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24745539.062339325</v>
      </c>
      <c r="O1337">
        <v>22213661.514247939</v>
      </c>
      <c r="P1337">
        <v>19366074.532461669</v>
      </c>
      <c r="Q1337">
        <v>6821195.5444534719</v>
      </c>
      <c r="R1337">
        <v>8868875.7099680696</v>
      </c>
      <c r="S1337">
        <v>11342184.702412765</v>
      </c>
      <c r="T1337">
        <v>9772069.630465189</v>
      </c>
      <c r="U1337">
        <v>9787633.9125688169</v>
      </c>
      <c r="V1337">
        <v>13141848.762684679</v>
      </c>
      <c r="W1337">
        <v>13600493.556483023</v>
      </c>
      <c r="X1337">
        <v>-6399506.4435169781</v>
      </c>
    </row>
    <row r="1338" spans="2:24" x14ac:dyDescent="0.4">
      <c r="B1338" s="13">
        <v>1335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22092051.52995684</v>
      </c>
      <c r="O1338">
        <v>24123491.481266942</v>
      </c>
      <c r="P1338">
        <v>-3621992938.4411569</v>
      </c>
      <c r="Q1338">
        <v>-3619057393.1750703</v>
      </c>
      <c r="R1338">
        <v>-1793099312.5322535</v>
      </c>
      <c r="S1338">
        <v>-1791980001.0508554</v>
      </c>
      <c r="T1338">
        <v>-1785175940.6295033</v>
      </c>
      <c r="U1338">
        <v>-1782249328.1261868</v>
      </c>
      <c r="V1338">
        <v>-1777506057.028157</v>
      </c>
      <c r="W1338">
        <v>-1778348994.5209279</v>
      </c>
      <c r="X1338">
        <v>-1798348994.5209279</v>
      </c>
    </row>
    <row r="1339" spans="2:24" x14ac:dyDescent="0.4">
      <c r="B1339" s="13">
        <v>1336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4432837.6398024103</v>
      </c>
      <c r="O1339">
        <v>13668552.210570343</v>
      </c>
      <c r="P1339">
        <v>25063325.516947955</v>
      </c>
      <c r="Q1339">
        <v>27998239.308017705</v>
      </c>
      <c r="R1339">
        <v>27990801.456253745</v>
      </c>
      <c r="S1339">
        <v>29405773.000076391</v>
      </c>
      <c r="T1339">
        <v>33221224.643621091</v>
      </c>
      <c r="U1339">
        <v>40698655.251259491</v>
      </c>
      <c r="V1339">
        <v>37826788.165787429</v>
      </c>
      <c r="W1339">
        <v>39284344.193896241</v>
      </c>
      <c r="X1339">
        <v>19284344.193896238</v>
      </c>
    </row>
    <row r="1340" spans="2:24" x14ac:dyDescent="0.4">
      <c r="B1340" s="13">
        <v>1337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21921456.421576113</v>
      </c>
      <c r="O1340">
        <v>10134010.122510515</v>
      </c>
      <c r="P1340">
        <v>11415236.080855306</v>
      </c>
      <c r="Q1340">
        <v>27961245.626293052</v>
      </c>
      <c r="R1340">
        <v>29220337.924955279</v>
      </c>
      <c r="S1340">
        <v>28355433.41968637</v>
      </c>
      <c r="T1340">
        <v>29543970.401064791</v>
      </c>
      <c r="U1340">
        <v>28752418.291012667</v>
      </c>
      <c r="V1340">
        <v>29207363.345344696</v>
      </c>
      <c r="W1340">
        <v>38216544.075410731</v>
      </c>
      <c r="X1340">
        <v>18216544.075410731</v>
      </c>
    </row>
    <row r="1341" spans="2:24" x14ac:dyDescent="0.4">
      <c r="B1341" s="13">
        <v>1338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-5250214.4116297979</v>
      </c>
      <c r="O1341">
        <v>-4425902.3436514474</v>
      </c>
      <c r="P1341">
        <v>12679381.978544896</v>
      </c>
      <c r="Q1341">
        <v>12138589.482579084</v>
      </c>
      <c r="R1341">
        <v>11299976.014265081</v>
      </c>
      <c r="S1341">
        <v>14484635.859627588</v>
      </c>
      <c r="T1341">
        <v>19239101.612581067</v>
      </c>
      <c r="U1341">
        <v>9006965.0391262881</v>
      </c>
      <c r="V1341">
        <v>9030120.2946585137</v>
      </c>
      <c r="W1341">
        <v>16442805.235898046</v>
      </c>
      <c r="X1341">
        <v>-3557194.7641019542</v>
      </c>
    </row>
    <row r="1342" spans="2:24" x14ac:dyDescent="0.4">
      <c r="B1342" s="13">
        <v>1339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22186017.85816171</v>
      </c>
      <c r="O1342">
        <v>22145410.791775618</v>
      </c>
      <c r="P1342">
        <v>24682456.719593473</v>
      </c>
      <c r="Q1342">
        <v>12514475.614994269</v>
      </c>
      <c r="R1342">
        <v>19460097.874925584</v>
      </c>
      <c r="S1342">
        <v>26550522.173859738</v>
      </c>
      <c r="T1342">
        <v>26769428.671891123</v>
      </c>
      <c r="U1342">
        <v>28233523.70895692</v>
      </c>
      <c r="V1342">
        <v>34442201.61773634</v>
      </c>
      <c r="W1342">
        <v>41282291.39146895</v>
      </c>
      <c r="X1342">
        <v>21282291.391468946</v>
      </c>
    </row>
    <row r="1343" spans="2:24" x14ac:dyDescent="0.4">
      <c r="B1343" s="13">
        <v>1340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18614973.418632507</v>
      </c>
      <c r="O1343">
        <v>26657950.199571811</v>
      </c>
      <c r="P1343">
        <v>31473762.304681975</v>
      </c>
      <c r="Q1343">
        <v>35015011.679392889</v>
      </c>
      <c r="R1343">
        <v>33938986.028727874</v>
      </c>
      <c r="S1343">
        <v>40517145.182019562</v>
      </c>
      <c r="T1343">
        <v>41900635.629464544</v>
      </c>
      <c r="U1343">
        <v>41376030.944910794</v>
      </c>
      <c r="V1343">
        <v>40769787.466020398</v>
      </c>
      <c r="W1343">
        <v>37313194.940231644</v>
      </c>
      <c r="X1343">
        <v>17313194.940231629</v>
      </c>
    </row>
    <row r="1344" spans="2:24" x14ac:dyDescent="0.4">
      <c r="B1344" s="13">
        <v>1341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27887424.84509521</v>
      </c>
      <c r="O1344">
        <v>29995928.765243948</v>
      </c>
      <c r="P1344">
        <v>34171179.230406113</v>
      </c>
      <c r="Q1344">
        <v>33676698.990712829</v>
      </c>
      <c r="R1344">
        <v>34735709.887990512</v>
      </c>
      <c r="S1344">
        <v>14581610.074101867</v>
      </c>
      <c r="T1344">
        <v>14249493.372135781</v>
      </c>
      <c r="U1344">
        <v>29266818.487799734</v>
      </c>
      <c r="V1344">
        <v>35185782.350265816</v>
      </c>
      <c r="W1344">
        <v>34044275.740969658</v>
      </c>
      <c r="X1344">
        <v>14044275.740969649</v>
      </c>
    </row>
    <row r="1345" spans="2:24" x14ac:dyDescent="0.4">
      <c r="B1345" s="13">
        <v>1342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19920060.143814307</v>
      </c>
      <c r="O1345">
        <v>28642587.810465053</v>
      </c>
      <c r="P1345">
        <v>37895243.885614976</v>
      </c>
      <c r="Q1345">
        <v>37122040.51729814</v>
      </c>
      <c r="R1345">
        <v>35176735.004627712</v>
      </c>
      <c r="S1345">
        <v>40582662.018767007</v>
      </c>
      <c r="T1345">
        <v>43080635.840553403</v>
      </c>
      <c r="U1345">
        <v>43857618.658369794</v>
      </c>
      <c r="V1345">
        <v>26098343.786853462</v>
      </c>
      <c r="W1345">
        <v>27649341.796264745</v>
      </c>
      <c r="X1345">
        <v>7649341.7962647453</v>
      </c>
    </row>
    <row r="1346" spans="2:24" x14ac:dyDescent="0.4">
      <c r="B1346" s="13">
        <v>1343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20355311.096471999</v>
      </c>
      <c r="O1346">
        <v>-6961333004.9219933</v>
      </c>
      <c r="P1346">
        <v>-6959063293.0523586</v>
      </c>
      <c r="Q1346">
        <v>-3469629475.9961343</v>
      </c>
      <c r="R1346">
        <v>-3465556431.4372916</v>
      </c>
      <c r="S1346">
        <v>-3471182412.4079947</v>
      </c>
      <c r="T1346">
        <v>-3471441719.0725212</v>
      </c>
      <c r="U1346">
        <v>-3471358456.4044242</v>
      </c>
      <c r="V1346">
        <v>-3471832871.7488928</v>
      </c>
      <c r="W1346">
        <v>-3467298549.4123368</v>
      </c>
      <c r="X1346">
        <v>-3487298549.4123368</v>
      </c>
    </row>
    <row r="1347" spans="2:24" x14ac:dyDescent="0.4">
      <c r="B1347" s="13">
        <v>1344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20203163.425987296</v>
      </c>
      <c r="O1347">
        <v>21835715.820230033</v>
      </c>
      <c r="P1347">
        <v>22590623.323503882</v>
      </c>
      <c r="Q1347">
        <v>26747809.209018912</v>
      </c>
      <c r="R1347">
        <v>33339267.87330386</v>
      </c>
      <c r="S1347">
        <v>35466003.581926644</v>
      </c>
      <c r="T1347">
        <v>35093309.333203003</v>
      </c>
      <c r="U1347">
        <v>39463674.179778956</v>
      </c>
      <c r="V1347">
        <v>40566161.495915525</v>
      </c>
      <c r="W1347">
        <v>38426184.928717539</v>
      </c>
      <c r="X1347">
        <v>18426184.928717528</v>
      </c>
    </row>
    <row r="1348" spans="2:24" x14ac:dyDescent="0.4">
      <c r="B1348" s="13">
        <v>1345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15412544.821341284</v>
      </c>
      <c r="O1348">
        <v>16066605.17054012</v>
      </c>
      <c r="P1348">
        <v>536401.38707656274</v>
      </c>
      <c r="Q1348">
        <v>3158566.9163033487</v>
      </c>
      <c r="R1348">
        <v>7650999.5712349359</v>
      </c>
      <c r="S1348">
        <v>-21436060.241503689</v>
      </c>
      <c r="T1348">
        <v>-24055454.357047431</v>
      </c>
      <c r="U1348">
        <v>-7702100.43950448</v>
      </c>
      <c r="V1348">
        <v>-3755095.1172584514</v>
      </c>
      <c r="W1348">
        <v>-1327260.4092197199</v>
      </c>
      <c r="X1348">
        <v>-21327260.409219719</v>
      </c>
    </row>
    <row r="1349" spans="2:24" x14ac:dyDescent="0.4">
      <c r="B1349" s="13">
        <v>1346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22871432.476219822</v>
      </c>
      <c r="O1349">
        <v>22724108.636814397</v>
      </c>
      <c r="P1349">
        <v>23750556.235044274</v>
      </c>
      <c r="Q1349">
        <v>23164311.323410872</v>
      </c>
      <c r="R1349">
        <v>25508742.280348495</v>
      </c>
      <c r="S1349">
        <v>25262387.687763184</v>
      </c>
      <c r="T1349">
        <v>24987560.543267898</v>
      </c>
      <c r="U1349">
        <v>19075223.098045081</v>
      </c>
      <c r="V1349">
        <v>20402163.4777092</v>
      </c>
      <c r="W1349">
        <v>22440457.757903479</v>
      </c>
      <c r="X1349">
        <v>2440457.7579034772</v>
      </c>
    </row>
    <row r="1350" spans="2:24" x14ac:dyDescent="0.4">
      <c r="B1350" s="13">
        <v>1347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21797878.309849411</v>
      </c>
      <c r="O1350">
        <v>25408344.215432204</v>
      </c>
      <c r="P1350">
        <v>18074271.625222072</v>
      </c>
      <c r="Q1350">
        <v>18195542.616915081</v>
      </c>
      <c r="R1350">
        <v>16526797.521277571</v>
      </c>
      <c r="S1350">
        <v>14423045.775597986</v>
      </c>
      <c r="T1350">
        <v>15303869.883125106</v>
      </c>
      <c r="U1350">
        <v>12050457.326037809</v>
      </c>
      <c r="V1350">
        <v>13191698.251256865</v>
      </c>
      <c r="W1350">
        <v>17238685.351401336</v>
      </c>
      <c r="X1350">
        <v>-2761314.6485986598</v>
      </c>
    </row>
    <row r="1351" spans="2:24" x14ac:dyDescent="0.4">
      <c r="B1351" s="13">
        <v>1348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19793272.090154547</v>
      </c>
      <c r="O1351">
        <v>19481191.843213864</v>
      </c>
      <c r="P1351">
        <v>20000739.660397068</v>
      </c>
      <c r="Q1351">
        <v>21240550.722008921</v>
      </c>
      <c r="R1351">
        <v>20220887.165353168</v>
      </c>
      <c r="S1351">
        <v>23304823.151751515</v>
      </c>
      <c r="T1351">
        <v>25986286.620688397</v>
      </c>
      <c r="U1351">
        <v>26912663.71159669</v>
      </c>
      <c r="V1351">
        <v>27723033.222241137</v>
      </c>
      <c r="W1351">
        <v>34035801.571800485</v>
      </c>
      <c r="X1351">
        <v>14035801.57180048</v>
      </c>
    </row>
    <row r="1352" spans="2:24" x14ac:dyDescent="0.4">
      <c r="B1352" s="13">
        <v>1349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11326296.396346394</v>
      </c>
      <c r="O1352">
        <v>19579715.157336786</v>
      </c>
      <c r="P1352">
        <v>24611208.572079748</v>
      </c>
      <c r="Q1352">
        <v>23652262.170322545</v>
      </c>
      <c r="R1352">
        <v>28629078.947716199</v>
      </c>
      <c r="S1352">
        <v>34287431.959025368</v>
      </c>
      <c r="T1352">
        <v>32787608.809623208</v>
      </c>
      <c r="U1352">
        <v>32860914.017344404</v>
      </c>
      <c r="V1352">
        <v>32228520.747413564</v>
      </c>
      <c r="W1352">
        <v>31420698.871602245</v>
      </c>
      <c r="X1352">
        <v>11420698.871602248</v>
      </c>
    </row>
    <row r="1353" spans="2:24" x14ac:dyDescent="0.4">
      <c r="B1353" s="13">
        <v>1350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26383265.485880412</v>
      </c>
      <c r="O1353">
        <v>27096228.853024758</v>
      </c>
      <c r="P1353">
        <v>30614577.968810868</v>
      </c>
      <c r="Q1353">
        <v>35684881.55206798</v>
      </c>
      <c r="R1353">
        <v>33742124.65770413</v>
      </c>
      <c r="S1353">
        <v>33403198.934254687</v>
      </c>
      <c r="T1353">
        <v>35776887.831418596</v>
      </c>
      <c r="U1353">
        <v>36012643.912310131</v>
      </c>
      <c r="V1353">
        <v>40510293.314774036</v>
      </c>
      <c r="W1353">
        <v>37545901.084037259</v>
      </c>
      <c r="X1353">
        <v>17545901.084037252</v>
      </c>
    </row>
    <row r="1354" spans="2:24" x14ac:dyDescent="0.4">
      <c r="B1354" s="13">
        <v>1351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19155560.038740229</v>
      </c>
      <c r="O1354">
        <v>19002616.329142254</v>
      </c>
      <c r="P1354">
        <v>17189883.392219089</v>
      </c>
      <c r="Q1354">
        <v>23753440.069647912</v>
      </c>
      <c r="R1354">
        <v>21285788.706410948</v>
      </c>
      <c r="S1354">
        <v>25951374.287681222</v>
      </c>
      <c r="T1354">
        <v>26693585.261755418</v>
      </c>
      <c r="U1354">
        <v>35136520.544732109</v>
      </c>
      <c r="V1354">
        <v>26898251.854190294</v>
      </c>
      <c r="W1354">
        <v>26376838.874848895</v>
      </c>
      <c r="X1354">
        <v>6376838.8748488873</v>
      </c>
    </row>
    <row r="1355" spans="2:24" x14ac:dyDescent="0.4">
      <c r="B1355" s="13">
        <v>1352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20523276.831292853</v>
      </c>
      <c r="O1355">
        <v>23478529.154152822</v>
      </c>
      <c r="P1355">
        <v>12518356.165109018</v>
      </c>
      <c r="Q1355">
        <v>11832491.010470053</v>
      </c>
      <c r="R1355">
        <v>9507898.403166363</v>
      </c>
      <c r="S1355">
        <v>10629729.600419957</v>
      </c>
      <c r="T1355">
        <v>11395343.127869278</v>
      </c>
      <c r="U1355">
        <v>14020647.925959928</v>
      </c>
      <c r="V1355">
        <v>12843296.834525635</v>
      </c>
      <c r="W1355">
        <v>13058613.314909698</v>
      </c>
      <c r="X1355">
        <v>-6941386.6850902978</v>
      </c>
    </row>
    <row r="1356" spans="2:24" x14ac:dyDescent="0.4">
      <c r="B1356" s="13">
        <v>1353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19214632.011830281</v>
      </c>
      <c r="O1356">
        <v>17744574.432940684</v>
      </c>
      <c r="P1356">
        <v>22435685.31759923</v>
      </c>
      <c r="Q1356">
        <v>22880982.783472534</v>
      </c>
      <c r="R1356">
        <v>24532429.746422201</v>
      </c>
      <c r="S1356">
        <v>31696996.50328112</v>
      </c>
      <c r="T1356">
        <v>33898815.941577815</v>
      </c>
      <c r="U1356">
        <v>37755805.266401984</v>
      </c>
      <c r="V1356">
        <v>38721251.46671354</v>
      </c>
      <c r="W1356">
        <v>42641472.905724652</v>
      </c>
      <c r="X1356">
        <v>22641472.905724652</v>
      </c>
    </row>
    <row r="1357" spans="2:24" x14ac:dyDescent="0.4">
      <c r="B1357" s="13">
        <v>1354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25891024.582846146</v>
      </c>
      <c r="O1357">
        <v>34437793.975424774</v>
      </c>
      <c r="P1357">
        <v>43801087.587840654</v>
      </c>
      <c r="Q1357">
        <v>47466755.54821343</v>
      </c>
      <c r="R1357">
        <v>50653932.711713254</v>
      </c>
      <c r="S1357">
        <v>51557326.292470112</v>
      </c>
      <c r="T1357">
        <v>51309254.503080264</v>
      </c>
      <c r="U1357">
        <v>56337441.035240851</v>
      </c>
      <c r="V1357">
        <v>53819458.746962704</v>
      </c>
      <c r="W1357">
        <v>54640305.656331174</v>
      </c>
      <c r="X1357">
        <v>34640305.656331182</v>
      </c>
    </row>
    <row r="1358" spans="2:24" x14ac:dyDescent="0.4">
      <c r="B1358" s="13">
        <v>1355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19695685.681463294</v>
      </c>
      <c r="O1358">
        <v>18850247.181275927</v>
      </c>
      <c r="P1358">
        <v>19694856.168058939</v>
      </c>
      <c r="Q1358">
        <v>25787551.21799909</v>
      </c>
      <c r="R1358">
        <v>29951523.375092484</v>
      </c>
      <c r="S1358">
        <v>30753679.238617592</v>
      </c>
      <c r="T1358">
        <v>30544355.580516845</v>
      </c>
      <c r="U1358">
        <v>33629257.269284055</v>
      </c>
      <c r="V1358">
        <v>36029681.758774437</v>
      </c>
      <c r="W1358">
        <v>17686035.779644787</v>
      </c>
      <c r="X1358">
        <v>-2313964.220355215</v>
      </c>
    </row>
    <row r="1359" spans="2:24" x14ac:dyDescent="0.4">
      <c r="B1359" s="13">
        <v>1356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20317783.032747112</v>
      </c>
      <c r="O1359">
        <v>17318685.438041754</v>
      </c>
      <c r="P1359">
        <v>16110189.425923826</v>
      </c>
      <c r="Q1359">
        <v>17063183.428499412</v>
      </c>
      <c r="R1359">
        <v>20841120.631726623</v>
      </c>
      <c r="S1359">
        <v>28088608.595185425</v>
      </c>
      <c r="T1359">
        <v>33446735.619502857</v>
      </c>
      <c r="U1359">
        <v>32482091.089610439</v>
      </c>
      <c r="V1359">
        <v>33380376.398096856</v>
      </c>
      <c r="W1359">
        <v>40594467.626757771</v>
      </c>
      <c r="X1359">
        <v>20594467.626757767</v>
      </c>
    </row>
    <row r="1360" spans="2:24" x14ac:dyDescent="0.4">
      <c r="B1360" s="13">
        <v>1357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22876093.144583073</v>
      </c>
      <c r="O1360">
        <v>19018292.002940707</v>
      </c>
      <c r="P1360">
        <v>22410377.458261102</v>
      </c>
      <c r="Q1360">
        <v>19315257.284858014</v>
      </c>
      <c r="R1360">
        <v>22945313.765053779</v>
      </c>
      <c r="S1360">
        <v>21649589.235959217</v>
      </c>
      <c r="T1360">
        <v>27128970.34787925</v>
      </c>
      <c r="U1360">
        <v>31650298.004003994</v>
      </c>
      <c r="V1360">
        <v>31695023.034839097</v>
      </c>
      <c r="W1360">
        <v>33878391.859120548</v>
      </c>
      <c r="X1360">
        <v>13878391.85912055</v>
      </c>
    </row>
    <row r="1361" spans="2:24" x14ac:dyDescent="0.4">
      <c r="B1361" s="13">
        <v>1358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18543649.422137193</v>
      </c>
      <c r="O1361">
        <v>11587786.92334478</v>
      </c>
      <c r="P1361">
        <v>10780219.825816846</v>
      </c>
      <c r="Q1361">
        <v>12296015.479774881</v>
      </c>
      <c r="R1361">
        <v>11226362.529474676</v>
      </c>
      <c r="S1361">
        <v>12690366.511391964</v>
      </c>
      <c r="T1361">
        <v>10234302.844186716</v>
      </c>
      <c r="U1361">
        <v>13167094.121793065</v>
      </c>
      <c r="V1361">
        <v>13273972.670952369</v>
      </c>
      <c r="W1361">
        <v>17453055.633036204</v>
      </c>
      <c r="X1361">
        <v>-2546944.3669637907</v>
      </c>
    </row>
    <row r="1362" spans="2:24" x14ac:dyDescent="0.4">
      <c r="B1362" s="13">
        <v>1359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28154760.326185122</v>
      </c>
      <c r="O1362">
        <v>27603836.03894743</v>
      </c>
      <c r="P1362">
        <v>-26732854.800936207</v>
      </c>
      <c r="Q1362">
        <v>-47378630.136090033</v>
      </c>
      <c r="R1362">
        <v>-659788516.02591729</v>
      </c>
      <c r="S1362">
        <v>-650069353.6763339</v>
      </c>
      <c r="T1362">
        <v>-330240852.32842273</v>
      </c>
      <c r="U1362">
        <v>-331126404.88808876</v>
      </c>
      <c r="V1362">
        <v>-333121785.11580259</v>
      </c>
      <c r="W1362">
        <v>-332051552.73224688</v>
      </c>
      <c r="X1362">
        <v>-352051552.73224688</v>
      </c>
    </row>
    <row r="1363" spans="2:24" x14ac:dyDescent="0.4">
      <c r="B1363" s="13">
        <v>1360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16664159.451447707</v>
      </c>
      <c r="O1363">
        <v>19209785.249872483</v>
      </c>
      <c r="P1363">
        <v>18772390.944201611</v>
      </c>
      <c r="Q1363">
        <v>3988229.8145105997</v>
      </c>
      <c r="R1363">
        <v>381339.60264915507</v>
      </c>
      <c r="S1363">
        <v>12618536.530343737</v>
      </c>
      <c r="T1363">
        <v>18171040.088904366</v>
      </c>
      <c r="U1363">
        <v>20130358.812896416</v>
      </c>
      <c r="V1363">
        <v>24165979.673122425</v>
      </c>
      <c r="W1363">
        <v>30180365.613050491</v>
      </c>
      <c r="X1363">
        <v>10180365.613050491</v>
      </c>
    </row>
    <row r="1364" spans="2:24" x14ac:dyDescent="0.4">
      <c r="B1364" s="13">
        <v>1361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13773202.607556598</v>
      </c>
      <c r="O1364">
        <v>9229688.5316615123</v>
      </c>
      <c r="P1364">
        <v>9991605.7862893883</v>
      </c>
      <c r="Q1364">
        <v>-3236608.3783519492</v>
      </c>
      <c r="R1364">
        <v>-2827628.365777839</v>
      </c>
      <c r="S1364">
        <v>3883146.782087537</v>
      </c>
      <c r="T1364">
        <v>10452868.595053267</v>
      </c>
      <c r="U1364">
        <v>10835967.347521046</v>
      </c>
      <c r="V1364">
        <v>8678686.0631646886</v>
      </c>
      <c r="W1364">
        <v>15758715.065978028</v>
      </c>
      <c r="X1364">
        <v>-4241284.9340219712</v>
      </c>
    </row>
    <row r="1365" spans="2:24" x14ac:dyDescent="0.4">
      <c r="B1365" s="13">
        <v>1362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19760397.987072214</v>
      </c>
      <c r="O1365">
        <v>22817245.930852376</v>
      </c>
      <c r="P1365">
        <v>12488807.694695096</v>
      </c>
      <c r="Q1365">
        <v>20136005.773126557</v>
      </c>
      <c r="R1365">
        <v>26739007.952583704</v>
      </c>
      <c r="S1365">
        <v>35501850.264797509</v>
      </c>
      <c r="T1365">
        <v>25781830.915286858</v>
      </c>
      <c r="U1365">
        <v>14615506.546930607</v>
      </c>
      <c r="V1365">
        <v>15764471.817156393</v>
      </c>
      <c r="W1365">
        <v>26136606.020126283</v>
      </c>
      <c r="X1365">
        <v>6136606.0201262794</v>
      </c>
    </row>
    <row r="1366" spans="2:24" x14ac:dyDescent="0.4">
      <c r="B1366" s="13">
        <v>1363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19125091.669556055</v>
      </c>
      <c r="O1366">
        <v>18667293.469493903</v>
      </c>
      <c r="P1366">
        <v>21502896.458519675</v>
      </c>
      <c r="Q1366">
        <v>24133806.602476019</v>
      </c>
      <c r="R1366">
        <v>31711752.12463972</v>
      </c>
      <c r="S1366">
        <v>30182646.537805717</v>
      </c>
      <c r="T1366">
        <v>21243606.347018629</v>
      </c>
      <c r="U1366">
        <v>20901295.234974232</v>
      </c>
      <c r="V1366">
        <v>20929222.794117589</v>
      </c>
      <c r="W1366">
        <v>29308280.203517295</v>
      </c>
      <c r="X1366">
        <v>9308280.2035172991</v>
      </c>
    </row>
    <row r="1367" spans="2:24" x14ac:dyDescent="0.4">
      <c r="B1367" s="13">
        <v>1364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23098840.771389157</v>
      </c>
      <c r="O1367">
        <v>23427746.815946456</v>
      </c>
      <c r="P1367">
        <v>26765289.733787112</v>
      </c>
      <c r="Q1367">
        <v>17162180.713389661</v>
      </c>
      <c r="R1367">
        <v>21366206.549863212</v>
      </c>
      <c r="S1367">
        <v>20868383.40829685</v>
      </c>
      <c r="T1367">
        <v>25783556.272083942</v>
      </c>
      <c r="U1367">
        <v>24083738.930804431</v>
      </c>
      <c r="V1367">
        <v>26000880.264428861</v>
      </c>
      <c r="W1367">
        <v>34814429.564485639</v>
      </c>
      <c r="X1367">
        <v>14814429.564485639</v>
      </c>
    </row>
    <row r="1368" spans="2:24" x14ac:dyDescent="0.4">
      <c r="B1368" s="13">
        <v>1365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22555674.420469921</v>
      </c>
      <c r="O1368">
        <v>21656800.656120602</v>
      </c>
      <c r="P1368">
        <v>26727437.060715653</v>
      </c>
      <c r="Q1368">
        <v>26770265.5348497</v>
      </c>
      <c r="R1368">
        <v>23974523.819618385</v>
      </c>
      <c r="S1368">
        <v>16544414.103148073</v>
      </c>
      <c r="T1368">
        <v>17593431.625516761</v>
      </c>
      <c r="U1368">
        <v>19553433.981205955</v>
      </c>
      <c r="V1368">
        <v>8733958.8920641541</v>
      </c>
      <c r="W1368">
        <v>14402205.47112485</v>
      </c>
      <c r="X1368">
        <v>-5597794.5288751489</v>
      </c>
    </row>
    <row r="1369" spans="2:24" x14ac:dyDescent="0.4">
      <c r="B1369" s="13">
        <v>1366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12436874.575060774</v>
      </c>
      <c r="O1369">
        <v>12603548.458735511</v>
      </c>
      <c r="P1369">
        <v>18440348.935402174</v>
      </c>
      <c r="Q1369">
        <v>23310432.37845568</v>
      </c>
      <c r="R1369">
        <v>23450122.596013516</v>
      </c>
      <c r="S1369">
        <v>23031956.343535688</v>
      </c>
      <c r="T1369">
        <v>17920637.97933387</v>
      </c>
      <c r="U1369">
        <v>20532064.290301137</v>
      </c>
      <c r="V1369">
        <v>26683160.754427422</v>
      </c>
      <c r="W1369">
        <v>32217012.932448409</v>
      </c>
      <c r="X1369">
        <v>12217012.932448406</v>
      </c>
    </row>
    <row r="1370" spans="2:24" x14ac:dyDescent="0.4">
      <c r="B1370" s="13">
        <v>1367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18936092.059746407</v>
      </c>
      <c r="O1370">
        <v>21597158.331239257</v>
      </c>
      <c r="P1370">
        <v>21519026.540697046</v>
      </c>
      <c r="Q1370">
        <v>21488492.58707219</v>
      </c>
      <c r="R1370">
        <v>21482167.663512807</v>
      </c>
      <c r="S1370">
        <v>22952146.234079234</v>
      </c>
      <c r="T1370">
        <v>25781966.850108281</v>
      </c>
      <c r="U1370">
        <v>6569392.1451554578</v>
      </c>
      <c r="V1370">
        <v>6022931.2176653268</v>
      </c>
      <c r="W1370">
        <v>15482970.469376929</v>
      </c>
      <c r="X1370">
        <v>-4517029.5306230709</v>
      </c>
    </row>
    <row r="1371" spans="2:24" x14ac:dyDescent="0.4">
      <c r="B1371" s="13">
        <v>1368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22205680.18733269</v>
      </c>
      <c r="O1371">
        <v>20958130.954869051</v>
      </c>
      <c r="P1371">
        <v>29759153.297274396</v>
      </c>
      <c r="Q1371">
        <v>-121835319.18892249</v>
      </c>
      <c r="R1371">
        <v>-114483072.16181807</v>
      </c>
      <c r="S1371">
        <v>-38878384.879123457</v>
      </c>
      <c r="T1371">
        <v>-38621872.793433666</v>
      </c>
      <c r="U1371">
        <v>-35793033.061346382</v>
      </c>
      <c r="V1371">
        <v>-31179536.144414127</v>
      </c>
      <c r="W1371">
        <v>-31717439.00590146</v>
      </c>
      <c r="X1371">
        <v>-51717439.005901411</v>
      </c>
    </row>
    <row r="1372" spans="2:24" x14ac:dyDescent="0.4">
      <c r="B1372" s="13">
        <v>1369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22920903.833181895</v>
      </c>
      <c r="O1372">
        <v>29077440.989466161</v>
      </c>
      <c r="P1372">
        <v>30871710.26274753</v>
      </c>
      <c r="Q1372">
        <v>25622033.378332928</v>
      </c>
      <c r="R1372">
        <v>24936170.222274125</v>
      </c>
      <c r="S1372">
        <v>23793864.149581693</v>
      </c>
      <c r="T1372">
        <v>31975810.954015233</v>
      </c>
      <c r="U1372">
        <v>37316032.192421868</v>
      </c>
      <c r="V1372">
        <v>31378946.725066975</v>
      </c>
      <c r="W1372">
        <v>36875787.665345877</v>
      </c>
      <c r="X1372">
        <v>16875787.665345877</v>
      </c>
    </row>
    <row r="1373" spans="2:24" x14ac:dyDescent="0.4">
      <c r="B1373" s="13">
        <v>1370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22355295.47900749</v>
      </c>
      <c r="O1373">
        <v>26681975.425203696</v>
      </c>
      <c r="P1373">
        <v>26977969.761262674</v>
      </c>
      <c r="Q1373">
        <v>28802690.005238716</v>
      </c>
      <c r="R1373">
        <v>34275402.689360693</v>
      </c>
      <c r="S1373">
        <v>34502728.383666202</v>
      </c>
      <c r="T1373">
        <v>33184711.412668813</v>
      </c>
      <c r="U1373">
        <v>37082167.303396314</v>
      </c>
      <c r="V1373">
        <v>37421486.542351112</v>
      </c>
      <c r="W1373">
        <v>41713129.96267809</v>
      </c>
      <c r="X1373">
        <v>21713129.962678075</v>
      </c>
    </row>
    <row r="1374" spans="2:24" x14ac:dyDescent="0.4">
      <c r="B1374" s="13">
        <v>1371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23275121.326566298</v>
      </c>
      <c r="O1374">
        <v>26638793.685879227</v>
      </c>
      <c r="P1374">
        <v>33272233.302219681</v>
      </c>
      <c r="Q1374">
        <v>33258128.58638845</v>
      </c>
      <c r="R1374">
        <v>33893454.622324578</v>
      </c>
      <c r="S1374">
        <v>33611032.483182736</v>
      </c>
      <c r="T1374">
        <v>25486680.556827445</v>
      </c>
      <c r="U1374">
        <v>25113507.847916313</v>
      </c>
      <c r="V1374">
        <v>26242186.841072232</v>
      </c>
      <c r="W1374">
        <v>26768326.266067464</v>
      </c>
      <c r="X1374">
        <v>6768326.2660674714</v>
      </c>
    </row>
    <row r="1375" spans="2:24" x14ac:dyDescent="0.4">
      <c r="B1375" s="13">
        <v>1372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21345153.766707703</v>
      </c>
      <c r="O1375">
        <v>21318644.816355102</v>
      </c>
      <c r="P1375">
        <v>24929437.706667461</v>
      </c>
      <c r="Q1375">
        <v>23912801.959507935</v>
      </c>
      <c r="R1375">
        <v>25253660.611236166</v>
      </c>
      <c r="S1375">
        <v>28731579.355147645</v>
      </c>
      <c r="T1375">
        <v>29578333.898374993</v>
      </c>
      <c r="U1375">
        <v>34139916.483312339</v>
      </c>
      <c r="V1375">
        <v>34369096.05448579</v>
      </c>
      <c r="W1375">
        <v>39929569.376075409</v>
      </c>
      <c r="X1375">
        <v>19929569.376075413</v>
      </c>
    </row>
    <row r="1376" spans="2:24" x14ac:dyDescent="0.4">
      <c r="B1376" s="13">
        <v>1373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21452288.359190293</v>
      </c>
      <c r="O1376">
        <v>24198462.49364081</v>
      </c>
      <c r="P1376">
        <v>20115472.454463799</v>
      </c>
      <c r="Q1376">
        <v>22579178.141815875</v>
      </c>
      <c r="R1376">
        <v>19760610.699716225</v>
      </c>
      <c r="S1376">
        <v>22002438.322451238</v>
      </c>
      <c r="T1376">
        <v>24734950.892451044</v>
      </c>
      <c r="U1376">
        <v>18189370.73770332</v>
      </c>
      <c r="V1376">
        <v>21003308.613101523</v>
      </c>
      <c r="W1376">
        <v>22758728.123686023</v>
      </c>
      <c r="X1376">
        <v>2758728.123686024</v>
      </c>
    </row>
    <row r="1377" spans="2:24" x14ac:dyDescent="0.4">
      <c r="B1377" s="13">
        <v>1374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21502972.132826407</v>
      </c>
      <c r="O1377">
        <v>22879314.744404539</v>
      </c>
      <c r="P1377">
        <v>24563618.246435136</v>
      </c>
      <c r="Q1377">
        <v>23286791.688552465</v>
      </c>
      <c r="R1377">
        <v>24431439.228503827</v>
      </c>
      <c r="S1377">
        <v>27982233.63641407</v>
      </c>
      <c r="T1377">
        <v>28510307.385498915</v>
      </c>
      <c r="U1377">
        <v>25630776.057420902</v>
      </c>
      <c r="V1377">
        <v>25461861.491252623</v>
      </c>
      <c r="W1377">
        <v>26267790.137481414</v>
      </c>
      <c r="X1377">
        <v>6267790.1374814138</v>
      </c>
    </row>
    <row r="1378" spans="2:24" x14ac:dyDescent="0.4">
      <c r="B1378" s="13">
        <v>1375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12635967.382997341</v>
      </c>
      <c r="O1378">
        <v>12898653.319991915</v>
      </c>
      <c r="P1378">
        <v>14497826.57068754</v>
      </c>
      <c r="Q1378">
        <v>15556566.885335611</v>
      </c>
      <c r="R1378">
        <v>14092600.687286194</v>
      </c>
      <c r="S1378">
        <v>20188468.69235298</v>
      </c>
      <c r="T1378">
        <v>22832015.913554091</v>
      </c>
      <c r="U1378">
        <v>29277186.926405631</v>
      </c>
      <c r="V1378">
        <v>36001324.00315924</v>
      </c>
      <c r="W1378">
        <v>37695763.996794224</v>
      </c>
      <c r="X1378">
        <v>17695763.99679422</v>
      </c>
    </row>
    <row r="1379" spans="2:24" x14ac:dyDescent="0.4">
      <c r="B1379" s="13">
        <v>1376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23341217.609387096</v>
      </c>
      <c r="O1379">
        <v>30472909.323670685</v>
      </c>
      <c r="P1379">
        <v>31057090.897949111</v>
      </c>
      <c r="Q1379">
        <v>34649651.985560909</v>
      </c>
      <c r="R1379">
        <v>39934431.208393395</v>
      </c>
      <c r="S1379">
        <v>40633974.248186067</v>
      </c>
      <c r="T1379">
        <v>9126925.6787198</v>
      </c>
      <c r="U1379">
        <v>11831518.975223554</v>
      </c>
      <c r="V1379">
        <v>30934085.727152217</v>
      </c>
      <c r="W1379">
        <v>29605051.272319123</v>
      </c>
      <c r="X1379">
        <v>9605051.2723191306</v>
      </c>
    </row>
    <row r="1380" spans="2:24" x14ac:dyDescent="0.4">
      <c r="B1380" s="13">
        <v>1377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20250209.230858248</v>
      </c>
      <c r="O1380">
        <v>26764999.119981453</v>
      </c>
      <c r="P1380">
        <v>30713802.967500806</v>
      </c>
      <c r="Q1380">
        <v>36734444.777301237</v>
      </c>
      <c r="R1380">
        <v>40078286.611517526</v>
      </c>
      <c r="S1380">
        <v>42528639.142307222</v>
      </c>
      <c r="T1380">
        <v>46631386.086376354</v>
      </c>
      <c r="U1380">
        <v>49404258.50504829</v>
      </c>
      <c r="V1380">
        <v>56224194.317438558</v>
      </c>
      <c r="W1380">
        <v>35525610.935918234</v>
      </c>
      <c r="X1380">
        <v>15525610.935918236</v>
      </c>
    </row>
    <row r="1381" spans="2:24" x14ac:dyDescent="0.4">
      <c r="B1381" s="13">
        <v>1378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19673746.500396285</v>
      </c>
      <c r="O1381">
        <v>20767156.702759199</v>
      </c>
      <c r="P1381">
        <v>20042511.975225456</v>
      </c>
      <c r="Q1381">
        <v>19144375.777984288</v>
      </c>
      <c r="R1381">
        <v>19539132.732822329</v>
      </c>
      <c r="S1381">
        <v>13157739.372177705</v>
      </c>
      <c r="T1381">
        <v>22550328.738602739</v>
      </c>
      <c r="U1381">
        <v>21271481.643209804</v>
      </c>
      <c r="V1381">
        <v>19361030.043245506</v>
      </c>
      <c r="W1381">
        <v>20512865.622190319</v>
      </c>
      <c r="X1381">
        <v>512865.62219032319</v>
      </c>
    </row>
    <row r="1382" spans="2:24" x14ac:dyDescent="0.4">
      <c r="B1382" s="13">
        <v>1379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24997716.581541087</v>
      </c>
      <c r="O1382">
        <v>26362010.872646037</v>
      </c>
      <c r="P1382">
        <v>24284778.286439929</v>
      </c>
      <c r="Q1382">
        <v>29498945.559617512</v>
      </c>
      <c r="R1382">
        <v>37406371.608540125</v>
      </c>
      <c r="S1382">
        <v>40204169.818008929</v>
      </c>
      <c r="T1382">
        <v>43847464.891438998</v>
      </c>
      <c r="U1382">
        <v>42487287.391696095</v>
      </c>
      <c r="V1382">
        <v>42161522.596338265</v>
      </c>
      <c r="W1382">
        <v>44953477.901990019</v>
      </c>
      <c r="X1382">
        <v>24953477.901990019</v>
      </c>
    </row>
    <row r="1383" spans="2:24" x14ac:dyDescent="0.4">
      <c r="B1383" s="13">
        <v>1380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29553848.94789587</v>
      </c>
      <c r="O1383">
        <v>28967747.281981971</v>
      </c>
      <c r="P1383">
        <v>27853334.060759414</v>
      </c>
      <c r="Q1383">
        <v>32420928.10975571</v>
      </c>
      <c r="R1383">
        <v>35413028.488606729</v>
      </c>
      <c r="S1383">
        <v>33249967.440012559</v>
      </c>
      <c r="T1383">
        <v>30809347.386127144</v>
      </c>
      <c r="U1383">
        <v>29659951.536004022</v>
      </c>
      <c r="V1383">
        <v>33664184.767556377</v>
      </c>
      <c r="W1383">
        <v>34406401.435022071</v>
      </c>
      <c r="X1383">
        <v>14406401.435022067</v>
      </c>
    </row>
    <row r="1384" spans="2:24" x14ac:dyDescent="0.4">
      <c r="B1384" s="13">
        <v>1381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18197005.847621344</v>
      </c>
      <c r="O1384">
        <v>23260620.780912437</v>
      </c>
      <c r="P1384">
        <v>25261525.946608223</v>
      </c>
      <c r="Q1384">
        <v>28127734.645650223</v>
      </c>
      <c r="R1384">
        <v>14608040.984336752</v>
      </c>
      <c r="S1384">
        <v>11792522.070679169</v>
      </c>
      <c r="T1384">
        <v>23319923.332900181</v>
      </c>
      <c r="U1384">
        <v>28936161.389495369</v>
      </c>
      <c r="V1384">
        <v>26200904.461454254</v>
      </c>
      <c r="W1384">
        <v>26775797.490501564</v>
      </c>
      <c r="X1384">
        <v>6775797.4905015621</v>
      </c>
    </row>
    <row r="1385" spans="2:24" x14ac:dyDescent="0.4">
      <c r="B1385" s="13">
        <v>1382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16430276.963230632</v>
      </c>
      <c r="O1385">
        <v>20220908.918180156</v>
      </c>
      <c r="P1385">
        <v>17893268.941898275</v>
      </c>
      <c r="Q1385">
        <v>23982543.179314084</v>
      </c>
      <c r="R1385">
        <v>30085538.887816295</v>
      </c>
      <c r="S1385">
        <v>29430621.185749892</v>
      </c>
      <c r="T1385">
        <v>31836670.11143766</v>
      </c>
      <c r="U1385">
        <v>32926541.923824195</v>
      </c>
      <c r="V1385">
        <v>32519205.694232628</v>
      </c>
      <c r="W1385">
        <v>36351371.967142195</v>
      </c>
      <c r="X1385">
        <v>16351371.967142196</v>
      </c>
    </row>
    <row r="1386" spans="2:24" x14ac:dyDescent="0.4">
      <c r="B1386" s="13">
        <v>1383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19826997.816655781</v>
      </c>
      <c r="O1386">
        <v>20366677.069291219</v>
      </c>
      <c r="P1386">
        <v>21712840.787739832</v>
      </c>
      <c r="Q1386">
        <v>21812137.037576947</v>
      </c>
      <c r="R1386">
        <v>22226174.917368401</v>
      </c>
      <c r="S1386">
        <v>21939825.828281686</v>
      </c>
      <c r="T1386">
        <v>25529522.143402565</v>
      </c>
      <c r="U1386">
        <v>26021266.682310782</v>
      </c>
      <c r="V1386">
        <v>25844655.173440363</v>
      </c>
      <c r="W1386">
        <v>27505142.221122488</v>
      </c>
      <c r="X1386">
        <v>7505142.2211224902</v>
      </c>
    </row>
    <row r="1387" spans="2:24" x14ac:dyDescent="0.4">
      <c r="B1387" s="13">
        <v>1384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26573627.810176618</v>
      </c>
      <c r="O1387">
        <v>28323768.212398075</v>
      </c>
      <c r="P1387">
        <v>30202607.245695505</v>
      </c>
      <c r="Q1387">
        <v>35291007.5851091</v>
      </c>
      <c r="R1387">
        <v>34890322.628166318</v>
      </c>
      <c r="S1387">
        <v>40369298.469502904</v>
      </c>
      <c r="T1387">
        <v>44853329.455349706</v>
      </c>
      <c r="U1387">
        <v>46767698.486683995</v>
      </c>
      <c r="V1387">
        <v>45165380.590868175</v>
      </c>
      <c r="W1387">
        <v>42303369.460886903</v>
      </c>
      <c r="X1387">
        <v>22303369.460886907</v>
      </c>
    </row>
    <row r="1388" spans="2:24" x14ac:dyDescent="0.4">
      <c r="B1388" s="13">
        <v>1385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15815597.165613465</v>
      </c>
      <c r="O1388">
        <v>12591856.788593182</v>
      </c>
      <c r="P1388">
        <v>11497319.764363842</v>
      </c>
      <c r="Q1388">
        <v>15466998.230402708</v>
      </c>
      <c r="R1388">
        <v>15532295.330519708</v>
      </c>
      <c r="S1388">
        <v>21389081.692103431</v>
      </c>
      <c r="T1388">
        <v>20024680.483048685</v>
      </c>
      <c r="U1388">
        <v>21020841.729678996</v>
      </c>
      <c r="V1388">
        <v>21286723.522098076</v>
      </c>
      <c r="W1388">
        <v>26361272.467987232</v>
      </c>
      <c r="X1388">
        <v>6361272.46798723</v>
      </c>
    </row>
    <row r="1389" spans="2:24" x14ac:dyDescent="0.4">
      <c r="B1389" s="13">
        <v>1386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20387200.912879214</v>
      </c>
      <c r="O1389">
        <v>10073621.933139222</v>
      </c>
      <c r="P1389">
        <v>11464610.121663265</v>
      </c>
      <c r="Q1389">
        <v>17098535.85240709</v>
      </c>
      <c r="R1389">
        <v>-362063426.14377314</v>
      </c>
      <c r="S1389">
        <v>-365138110.63385904</v>
      </c>
      <c r="T1389">
        <v>-172821491.88512465</v>
      </c>
      <c r="U1389">
        <v>-172598263.41219452</v>
      </c>
      <c r="V1389">
        <v>-168273812.87222716</v>
      </c>
      <c r="W1389">
        <v>-163371646.15385461</v>
      </c>
      <c r="X1389">
        <v>-183371646.15385461</v>
      </c>
    </row>
    <row r="1390" spans="2:24" x14ac:dyDescent="0.4">
      <c r="B1390" s="13">
        <v>1387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18668637.870217193</v>
      </c>
      <c r="O1390">
        <v>7022013.0074278591</v>
      </c>
      <c r="P1390">
        <v>10782078.251369109</v>
      </c>
      <c r="Q1390">
        <v>20455227.767083783</v>
      </c>
      <c r="R1390">
        <v>23929665.535306934</v>
      </c>
      <c r="S1390">
        <v>31964622.094654262</v>
      </c>
      <c r="T1390">
        <v>31058095.07824501</v>
      </c>
      <c r="U1390">
        <v>31702730.227930546</v>
      </c>
      <c r="V1390">
        <v>30385657.893095102</v>
      </c>
      <c r="W1390">
        <v>31321782.863660172</v>
      </c>
      <c r="X1390">
        <v>11321782.86366017</v>
      </c>
    </row>
    <row r="1391" spans="2:24" x14ac:dyDescent="0.4">
      <c r="B1391" s="13">
        <v>1388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18534352.635305211</v>
      </c>
      <c r="O1391">
        <v>16868508.414200917</v>
      </c>
      <c r="P1391">
        <v>20513849.568803526</v>
      </c>
      <c r="Q1391">
        <v>22806227.579568252</v>
      </c>
      <c r="R1391">
        <v>25214259.514751416</v>
      </c>
      <c r="S1391">
        <v>26487127.385109201</v>
      </c>
      <c r="T1391">
        <v>31824611.939775594</v>
      </c>
      <c r="U1391">
        <v>38502379.14949324</v>
      </c>
      <c r="V1391">
        <v>46871413.508227453</v>
      </c>
      <c r="W1391">
        <v>49203315.144179776</v>
      </c>
      <c r="X1391">
        <v>29203315.144179773</v>
      </c>
    </row>
    <row r="1392" spans="2:24" x14ac:dyDescent="0.4">
      <c r="B1392" s="13">
        <v>1389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22819890.019174516</v>
      </c>
      <c r="O1392">
        <v>26265290.287672609</v>
      </c>
      <c r="P1392">
        <v>27324957.514139235</v>
      </c>
      <c r="Q1392">
        <v>31648830.527405299</v>
      </c>
      <c r="R1392">
        <v>31206521.206100587</v>
      </c>
      <c r="S1392">
        <v>32395045.378644399</v>
      </c>
      <c r="T1392">
        <v>26752753.337400533</v>
      </c>
      <c r="U1392">
        <v>25847213.607316941</v>
      </c>
      <c r="V1392">
        <v>18639039.992688257</v>
      </c>
      <c r="W1392">
        <v>17958091.747627236</v>
      </c>
      <c r="X1392">
        <v>-2041908.2523727594</v>
      </c>
    </row>
    <row r="1393" spans="2:24" x14ac:dyDescent="0.4">
      <c r="B1393" s="13">
        <v>1390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14987863.154922565</v>
      </c>
      <c r="O1393">
        <v>14594214.373815428</v>
      </c>
      <c r="P1393">
        <v>12265498.11614313</v>
      </c>
      <c r="Q1393">
        <v>13754481.572645981</v>
      </c>
      <c r="R1393">
        <v>16410913.670105373</v>
      </c>
      <c r="S1393">
        <v>17578158.887921888</v>
      </c>
      <c r="T1393">
        <v>25791613.538082533</v>
      </c>
      <c r="U1393">
        <v>31724501.479927719</v>
      </c>
      <c r="V1393">
        <v>34164513.846735403</v>
      </c>
      <c r="W1393">
        <v>33061946.333776232</v>
      </c>
      <c r="X1393">
        <v>13061946.33377623</v>
      </c>
    </row>
    <row r="1394" spans="2:24" x14ac:dyDescent="0.4">
      <c r="B1394" s="13">
        <v>1391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5687763.791121617</v>
      </c>
      <c r="O1394">
        <v>6715600.8532321109</v>
      </c>
      <c r="P1394">
        <v>16748399.205299972</v>
      </c>
      <c r="Q1394">
        <v>15234249.060268566</v>
      </c>
      <c r="R1394">
        <v>14487084.489396337</v>
      </c>
      <c r="S1394">
        <v>17965209.737149745</v>
      </c>
      <c r="T1394">
        <v>24694311.862865463</v>
      </c>
      <c r="U1394">
        <v>22360671.768131457</v>
      </c>
      <c r="V1394">
        <v>19801343.005608596</v>
      </c>
      <c r="W1394">
        <v>22665055.016303957</v>
      </c>
      <c r="X1394">
        <v>2665055.0163039537</v>
      </c>
    </row>
    <row r="1395" spans="2:24" x14ac:dyDescent="0.4">
      <c r="B1395" s="13">
        <v>1392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-16494656.211976513</v>
      </c>
      <c r="O1395">
        <v>-18199270.87025943</v>
      </c>
      <c r="P1395">
        <v>6915209.8563960632</v>
      </c>
      <c r="Q1395">
        <v>10254721.186653238</v>
      </c>
      <c r="R1395">
        <v>19138557.040458046</v>
      </c>
      <c r="S1395">
        <v>19928212.089518901</v>
      </c>
      <c r="T1395">
        <v>27726263.617103569</v>
      </c>
      <c r="U1395">
        <v>26973542.740421712</v>
      </c>
      <c r="V1395">
        <v>26893380.429950938</v>
      </c>
      <c r="W1395">
        <v>32552492.964655463</v>
      </c>
      <c r="X1395">
        <v>12552492.964655457</v>
      </c>
    </row>
    <row r="1396" spans="2:24" x14ac:dyDescent="0.4">
      <c r="B1396" s="13">
        <v>1393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22749579.932795558</v>
      </c>
      <c r="O1396">
        <v>28373645.951337345</v>
      </c>
      <c r="P1396">
        <v>32233218.400850505</v>
      </c>
      <c r="Q1396">
        <v>35673819.460447244</v>
      </c>
      <c r="R1396">
        <v>32726368.323162824</v>
      </c>
      <c r="S1396">
        <v>34855345.410274088</v>
      </c>
      <c r="T1396">
        <v>34106354.086287461</v>
      </c>
      <c r="U1396">
        <v>38415532.42084299</v>
      </c>
      <c r="V1396">
        <v>41639843.865320444</v>
      </c>
      <c r="W1396">
        <v>31363103.919918232</v>
      </c>
      <c r="X1396">
        <v>11363103.919918239</v>
      </c>
    </row>
    <row r="1397" spans="2:24" x14ac:dyDescent="0.4">
      <c r="B1397" s="13">
        <v>1394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20217711.26243069</v>
      </c>
      <c r="O1397">
        <v>23807926.930523697</v>
      </c>
      <c r="P1397">
        <v>26117932.579060551</v>
      </c>
      <c r="Q1397">
        <v>29513871.109385457</v>
      </c>
      <c r="R1397">
        <v>28946415.6216565</v>
      </c>
      <c r="S1397">
        <v>36861712.524387665</v>
      </c>
      <c r="T1397">
        <v>33003124.919262514</v>
      </c>
      <c r="U1397">
        <v>33057430.027537134</v>
      </c>
      <c r="V1397">
        <v>19636420.242907997</v>
      </c>
      <c r="W1397">
        <v>18340988.554951239</v>
      </c>
      <c r="X1397">
        <v>-1659011.4450487553</v>
      </c>
    </row>
    <row r="1398" spans="2:24" x14ac:dyDescent="0.4">
      <c r="B1398" s="13">
        <v>1395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18073593.348215342</v>
      </c>
      <c r="O1398">
        <v>17672165.671504803</v>
      </c>
      <c r="P1398">
        <v>15163509.104829442</v>
      </c>
      <c r="Q1398">
        <v>14738473.554134419</v>
      </c>
      <c r="R1398">
        <v>19690544.440141361</v>
      </c>
      <c r="S1398">
        <v>20933809.919717457</v>
      </c>
      <c r="T1398">
        <v>7206667.1230347957</v>
      </c>
      <c r="U1398">
        <v>11886834.83132185</v>
      </c>
      <c r="V1398">
        <v>19123954.903587967</v>
      </c>
      <c r="W1398">
        <v>25004392.255628839</v>
      </c>
      <c r="X1398">
        <v>5004392.2556288354</v>
      </c>
    </row>
    <row r="1399" spans="2:24" x14ac:dyDescent="0.4">
      <c r="B1399" s="13">
        <v>1396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21024813.619349379</v>
      </c>
      <c r="O1399">
        <v>21410795.273262896</v>
      </c>
      <c r="P1399">
        <v>-10748381.127275011</v>
      </c>
      <c r="Q1399">
        <v>-5355409.3715968644</v>
      </c>
      <c r="R1399">
        <v>22064708.504611649</v>
      </c>
      <c r="S1399">
        <v>24722415.45846612</v>
      </c>
      <c r="T1399">
        <v>31464318.585467942</v>
      </c>
      <c r="U1399">
        <v>30152266.363232248</v>
      </c>
      <c r="V1399">
        <v>25010411.43942403</v>
      </c>
      <c r="W1399">
        <v>27480516.95795615</v>
      </c>
      <c r="X1399">
        <v>7480516.9579561437</v>
      </c>
    </row>
    <row r="1400" spans="2:24" x14ac:dyDescent="0.4">
      <c r="B1400" s="13">
        <v>1397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19390939.589296017</v>
      </c>
      <c r="O1400">
        <v>28587670.397116534</v>
      </c>
      <c r="P1400">
        <v>25783659.905706614</v>
      </c>
      <c r="Q1400">
        <v>32598975.225480374</v>
      </c>
      <c r="R1400">
        <v>33777603.324381366</v>
      </c>
      <c r="S1400">
        <v>30227086.865987033</v>
      </c>
      <c r="T1400">
        <v>30258769.449238911</v>
      </c>
      <c r="U1400">
        <v>34193791.567493737</v>
      </c>
      <c r="V1400">
        <v>34448195.119377382</v>
      </c>
      <c r="W1400">
        <v>34965483.060136206</v>
      </c>
      <c r="X1400">
        <v>14965483.060136206</v>
      </c>
    </row>
    <row r="1401" spans="2:24" x14ac:dyDescent="0.4">
      <c r="B1401" s="13">
        <v>1398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20341310.957494348</v>
      </c>
      <c r="O1401">
        <v>19795417.489370048</v>
      </c>
      <c r="P1401">
        <v>27535298.71646481</v>
      </c>
      <c r="Q1401">
        <v>35616194.59403611</v>
      </c>
      <c r="R1401">
        <v>39191097.5390606</v>
      </c>
      <c r="S1401">
        <v>25523477.514667794</v>
      </c>
      <c r="T1401">
        <v>24261823.778873924</v>
      </c>
      <c r="U1401">
        <v>40348297.497752242</v>
      </c>
      <c r="V1401">
        <v>39012324.60831853</v>
      </c>
      <c r="W1401">
        <v>39021247.877144232</v>
      </c>
      <c r="X1401">
        <v>19021247.877144229</v>
      </c>
    </row>
    <row r="1402" spans="2:24" x14ac:dyDescent="0.4">
      <c r="B1402" s="13">
        <v>1399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23515614.295768667</v>
      </c>
      <c r="O1402">
        <v>32160202.739435565</v>
      </c>
      <c r="P1402">
        <v>31893622.957840491</v>
      </c>
      <c r="Q1402">
        <v>25231694.597564857</v>
      </c>
      <c r="R1402">
        <v>30269902.149879232</v>
      </c>
      <c r="S1402">
        <v>30940349.984576344</v>
      </c>
      <c r="T1402">
        <v>32516176.298557777</v>
      </c>
      <c r="U1402">
        <v>21413509.365300871</v>
      </c>
      <c r="V1402">
        <v>18474041.94044235</v>
      </c>
      <c r="W1402">
        <v>23927757.143499006</v>
      </c>
      <c r="X1402">
        <v>3927757.1434989995</v>
      </c>
    </row>
    <row r="1403" spans="2:24" x14ac:dyDescent="0.4">
      <c r="B1403" s="13">
        <v>1400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21158451.26452728</v>
      </c>
      <c r="O1403">
        <v>22296872.134693675</v>
      </c>
      <c r="P1403">
        <v>19066014.520744037</v>
      </c>
      <c r="Q1403">
        <v>24111091.554584764</v>
      </c>
      <c r="R1403">
        <v>25031530.44740298</v>
      </c>
      <c r="S1403">
        <v>26886516.24100307</v>
      </c>
      <c r="T1403">
        <v>32724076.452728402</v>
      </c>
      <c r="U1403">
        <v>35012715.18147824</v>
      </c>
      <c r="V1403">
        <v>34883391.637618929</v>
      </c>
      <c r="W1403">
        <v>33243062.5180359</v>
      </c>
      <c r="X1403">
        <v>13243062.518035894</v>
      </c>
    </row>
    <row r="1404" spans="2:24" x14ac:dyDescent="0.4">
      <c r="B1404" s="13">
        <v>1401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18572891.163092282</v>
      </c>
      <c r="O1404">
        <v>20510989.670606948</v>
      </c>
      <c r="P1404">
        <v>22411012.527142875</v>
      </c>
      <c r="Q1404">
        <v>29616670.499042187</v>
      </c>
      <c r="R1404">
        <v>32799523.220674321</v>
      </c>
      <c r="S1404">
        <v>22622254.08595527</v>
      </c>
      <c r="T1404">
        <v>23000661.654917877</v>
      </c>
      <c r="U1404">
        <v>34962588.14445167</v>
      </c>
      <c r="V1404">
        <v>35211611.426866174</v>
      </c>
      <c r="W1404">
        <v>43622177.671586521</v>
      </c>
      <c r="X1404">
        <v>23622177.671586521</v>
      </c>
    </row>
    <row r="1405" spans="2:24" x14ac:dyDescent="0.4">
      <c r="B1405" s="13">
        <v>1402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8890550.0827582926</v>
      </c>
      <c r="O1405">
        <v>9644944.4209817927</v>
      </c>
      <c r="P1405">
        <v>13815367.629340615</v>
      </c>
      <c r="Q1405">
        <v>12876555.836527931</v>
      </c>
      <c r="R1405">
        <v>9884922.5419968329</v>
      </c>
      <c r="S1405">
        <v>8859007.6675561015</v>
      </c>
      <c r="T1405">
        <v>12390418.30237657</v>
      </c>
      <c r="U1405">
        <v>15464228.903595524</v>
      </c>
      <c r="V1405">
        <v>17036594.445220493</v>
      </c>
      <c r="W1405">
        <v>22642451.403113723</v>
      </c>
      <c r="X1405">
        <v>2642451.4031137219</v>
      </c>
    </row>
    <row r="1406" spans="2:24" x14ac:dyDescent="0.4">
      <c r="B1406" s="13">
        <v>1403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21673084.865547705</v>
      </c>
      <c r="O1406">
        <v>19102295.22435629</v>
      </c>
      <c r="P1406">
        <v>22182005.340348199</v>
      </c>
      <c r="Q1406">
        <v>25310757.315097585</v>
      </c>
      <c r="R1406">
        <v>26302553.316802867</v>
      </c>
      <c r="S1406">
        <v>31156282.34872587</v>
      </c>
      <c r="T1406">
        <v>32350054.913953327</v>
      </c>
      <c r="U1406">
        <v>32503104.872457776</v>
      </c>
      <c r="V1406">
        <v>38992631.229158036</v>
      </c>
      <c r="W1406">
        <v>40091452.965734139</v>
      </c>
      <c r="X1406">
        <v>20091452.965734132</v>
      </c>
    </row>
    <row r="1407" spans="2:24" x14ac:dyDescent="0.4">
      <c r="B1407" s="13">
        <v>1404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22730632.146487832</v>
      </c>
      <c r="O1407">
        <v>14113371.367900722</v>
      </c>
      <c r="P1407">
        <v>11383967.554201461</v>
      </c>
      <c r="Q1407">
        <v>24183555.566470537</v>
      </c>
      <c r="R1407">
        <v>167000.36747827008</v>
      </c>
      <c r="S1407">
        <v>-6259999.4363560099</v>
      </c>
      <c r="T1407">
        <v>2982309.0110283196</v>
      </c>
      <c r="U1407">
        <v>8407439.8904363215</v>
      </c>
      <c r="V1407">
        <v>12583105.835692789</v>
      </c>
      <c r="W1407">
        <v>17511653.475715201</v>
      </c>
      <c r="X1407">
        <v>-2488346.5242847921</v>
      </c>
    </row>
    <row r="1408" spans="2:24" x14ac:dyDescent="0.4">
      <c r="B1408" s="13">
        <v>1405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18960722.744854786</v>
      </c>
      <c r="O1408">
        <v>19348035.599634051</v>
      </c>
      <c r="P1408">
        <v>18084947.275524411</v>
      </c>
      <c r="Q1408">
        <v>19486918.084100924</v>
      </c>
      <c r="R1408">
        <v>18037993.931438316</v>
      </c>
      <c r="S1408">
        <v>21167779.051137421</v>
      </c>
      <c r="T1408">
        <v>26372157.27324434</v>
      </c>
      <c r="U1408">
        <v>26368990.289595194</v>
      </c>
      <c r="V1408">
        <v>24356258.451970495</v>
      </c>
      <c r="W1408">
        <v>22808358.16215365</v>
      </c>
      <c r="X1408">
        <v>2808358.1621536519</v>
      </c>
    </row>
    <row r="1409" spans="2:24" x14ac:dyDescent="0.4">
      <c r="B1409" s="13">
        <v>1406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26375550.696707275</v>
      </c>
      <c r="O1409">
        <v>26709495.928480506</v>
      </c>
      <c r="P1409">
        <v>24848432.165040441</v>
      </c>
      <c r="Q1409">
        <v>23871943.834333256</v>
      </c>
      <c r="R1409">
        <v>26590435.284047332</v>
      </c>
      <c r="S1409">
        <v>23770702.816879258</v>
      </c>
      <c r="T1409">
        <v>22133505.633936748</v>
      </c>
      <c r="U1409">
        <v>27425199.94823423</v>
      </c>
      <c r="V1409">
        <v>27031747.606251329</v>
      </c>
      <c r="W1409">
        <v>26906995.258400541</v>
      </c>
      <c r="X1409">
        <v>6906995.2584005436</v>
      </c>
    </row>
    <row r="1410" spans="2:24" x14ac:dyDescent="0.4">
      <c r="B1410" s="13">
        <v>1407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19450325.090611268</v>
      </c>
      <c r="O1410">
        <v>21357380.043239959</v>
      </c>
      <c r="P1410">
        <v>22993258.509710897</v>
      </c>
      <c r="Q1410">
        <v>21666750.963297844</v>
      </c>
      <c r="R1410">
        <v>21868503.131539613</v>
      </c>
      <c r="S1410">
        <v>26555754.648873731</v>
      </c>
      <c r="T1410">
        <v>31697888.573636778</v>
      </c>
      <c r="U1410">
        <v>27852549.66793023</v>
      </c>
      <c r="V1410">
        <v>27552426.181109637</v>
      </c>
      <c r="W1410">
        <v>25958004.799617428</v>
      </c>
      <c r="X1410">
        <v>5958004.7996174181</v>
      </c>
    </row>
    <row r="1411" spans="2:24" x14ac:dyDescent="0.4">
      <c r="B1411" s="13">
        <v>1408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25822297.973644361</v>
      </c>
      <c r="O1411">
        <v>26033657.814795569</v>
      </c>
      <c r="P1411">
        <v>27487635.149150293</v>
      </c>
      <c r="Q1411">
        <v>30851937.405022249</v>
      </c>
      <c r="R1411">
        <v>34629046.01248125</v>
      </c>
      <c r="S1411">
        <v>35833139.951175272</v>
      </c>
      <c r="T1411">
        <v>35525841.998595178</v>
      </c>
      <c r="U1411">
        <v>36200321.49029664</v>
      </c>
      <c r="V1411">
        <v>41416838.814149603</v>
      </c>
      <c r="W1411">
        <v>43352526.23079332</v>
      </c>
      <c r="X1411">
        <v>23352526.230793323</v>
      </c>
    </row>
    <row r="1412" spans="2:24" x14ac:dyDescent="0.4">
      <c r="B1412" s="13">
        <v>1409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20771156.842251357</v>
      </c>
      <c r="O1412">
        <v>29436985.437496442</v>
      </c>
      <c r="P1412">
        <v>29866841.748705726</v>
      </c>
      <c r="Q1412">
        <v>27883968.896682657</v>
      </c>
      <c r="R1412">
        <v>31396151.815635499</v>
      </c>
      <c r="S1412">
        <v>34188814.601458758</v>
      </c>
      <c r="T1412">
        <v>32985945.412396021</v>
      </c>
      <c r="U1412">
        <v>32675043.922509044</v>
      </c>
      <c r="V1412">
        <v>42270499.112348571</v>
      </c>
      <c r="W1412">
        <v>48852148.491953239</v>
      </c>
      <c r="X1412">
        <v>28852148.491953231</v>
      </c>
    </row>
    <row r="1413" spans="2:24" x14ac:dyDescent="0.4">
      <c r="B1413" s="13">
        <v>1410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-35774712.01609651</v>
      </c>
      <c r="O1413">
        <v>-35285889.086548038</v>
      </c>
      <c r="P1413">
        <v>823458.96078338008</v>
      </c>
      <c r="Q1413">
        <v>9155573.3671984728</v>
      </c>
      <c r="R1413">
        <v>13502613.158655666</v>
      </c>
      <c r="S1413">
        <v>22341399.355441827</v>
      </c>
      <c r="T1413">
        <v>21053089.357208539</v>
      </c>
      <c r="U1413">
        <v>20116380.028899185</v>
      </c>
      <c r="V1413">
        <v>23210900.471245639</v>
      </c>
      <c r="W1413">
        <v>25842193.130343873</v>
      </c>
      <c r="X1413">
        <v>5842193.1303438712</v>
      </c>
    </row>
    <row r="1414" spans="2:24" x14ac:dyDescent="0.4">
      <c r="B1414" s="13">
        <v>1411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19424853.173215371</v>
      </c>
      <c r="O1414">
        <v>23372893.15485999</v>
      </c>
      <c r="P1414">
        <v>15116021.939813048</v>
      </c>
      <c r="Q1414">
        <v>17302544.177710999</v>
      </c>
      <c r="R1414">
        <v>22448012.984269142</v>
      </c>
      <c r="S1414">
        <v>20353031.062738176</v>
      </c>
      <c r="T1414">
        <v>20437912.597447492</v>
      </c>
      <c r="U1414">
        <v>19819298.491680171</v>
      </c>
      <c r="V1414">
        <v>27178849.916124396</v>
      </c>
      <c r="W1414">
        <v>32130765.321008973</v>
      </c>
      <c r="X1414">
        <v>12130765.321008969</v>
      </c>
    </row>
    <row r="1415" spans="2:24" x14ac:dyDescent="0.4">
      <c r="B1415" s="13">
        <v>1412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19130371.00881036</v>
      </c>
      <c r="O1415">
        <v>19338271.628575783</v>
      </c>
      <c r="P1415">
        <v>19884912.378450941</v>
      </c>
      <c r="Q1415">
        <v>21252146.986881226</v>
      </c>
      <c r="R1415">
        <v>23946074.250577234</v>
      </c>
      <c r="S1415">
        <v>27660424.598061942</v>
      </c>
      <c r="T1415">
        <v>25323914.996328972</v>
      </c>
      <c r="U1415">
        <v>27950645.145066589</v>
      </c>
      <c r="V1415">
        <v>31683237.649442621</v>
      </c>
      <c r="W1415">
        <v>30343479.913768712</v>
      </c>
      <c r="X1415">
        <v>10343479.913768709</v>
      </c>
    </row>
    <row r="1416" spans="2:24" x14ac:dyDescent="0.4">
      <c r="B1416" s="13">
        <v>1413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18778273.962703578</v>
      </c>
      <c r="O1416">
        <v>15392172.066457652</v>
      </c>
      <c r="P1416">
        <v>14525212.566736801</v>
      </c>
      <c r="Q1416">
        <v>19586152.737608269</v>
      </c>
      <c r="R1416">
        <v>26964352.210275613</v>
      </c>
      <c r="S1416">
        <v>27832020.937841438</v>
      </c>
      <c r="T1416">
        <v>27862896.50244581</v>
      </c>
      <c r="U1416">
        <v>26774137.403972976</v>
      </c>
      <c r="V1416">
        <v>24158384.331064988</v>
      </c>
      <c r="W1416">
        <v>26857360.672552567</v>
      </c>
      <c r="X1416">
        <v>6857360.6725525605</v>
      </c>
    </row>
    <row r="1417" spans="2:24" x14ac:dyDescent="0.4">
      <c r="B1417" s="13">
        <v>1414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25902823.132515639</v>
      </c>
      <c r="O1417">
        <v>32492220.845476583</v>
      </c>
      <c r="P1417">
        <v>40473876.812071398</v>
      </c>
      <c r="Q1417">
        <v>40231001.026919037</v>
      </c>
      <c r="R1417">
        <v>40061250.139694475</v>
      </c>
      <c r="S1417">
        <v>-44092025.417739034</v>
      </c>
      <c r="T1417">
        <v>-87932546.380495191</v>
      </c>
      <c r="U1417">
        <v>-45281003.262458131</v>
      </c>
      <c r="V1417">
        <v>-23226072.178923514</v>
      </c>
      <c r="W1417">
        <v>-24751049.56411624</v>
      </c>
      <c r="X1417">
        <v>-44751049.564116254</v>
      </c>
    </row>
    <row r="1418" spans="2:24" x14ac:dyDescent="0.4">
      <c r="B1418" s="13">
        <v>1415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24144384.231283348</v>
      </c>
      <c r="O1418">
        <v>29885978.477001958</v>
      </c>
      <c r="P1418">
        <v>32706146.346620709</v>
      </c>
      <c r="Q1418">
        <v>30368411.869490106</v>
      </c>
      <c r="R1418">
        <v>28631690.405442312</v>
      </c>
      <c r="S1418">
        <v>29092791.028713673</v>
      </c>
      <c r="T1418">
        <v>38066159.430957139</v>
      </c>
      <c r="U1418">
        <v>39267497.21205537</v>
      </c>
      <c r="V1418">
        <v>-34432668.190072462</v>
      </c>
      <c r="W1418">
        <v>-27071612.249078888</v>
      </c>
      <c r="X1418">
        <v>-47071612.24907887</v>
      </c>
    </row>
    <row r="1419" spans="2:24" x14ac:dyDescent="0.4">
      <c r="B1419" s="13">
        <v>1416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23558658.90926696</v>
      </c>
      <c r="O1419">
        <v>20712689.235003348</v>
      </c>
      <c r="P1419">
        <v>19615255.144591443</v>
      </c>
      <c r="Q1419">
        <v>16402466.208899802</v>
      </c>
      <c r="R1419">
        <v>14277198.69137211</v>
      </c>
      <c r="S1419">
        <v>16727680.321395874</v>
      </c>
      <c r="T1419">
        <v>19726704.056312166</v>
      </c>
      <c r="U1419">
        <v>20755380.335227773</v>
      </c>
      <c r="V1419">
        <v>17070378.499945741</v>
      </c>
      <c r="W1419">
        <v>18950847.310401469</v>
      </c>
      <c r="X1419">
        <v>-1049152.6895985235</v>
      </c>
    </row>
    <row r="1420" spans="2:24" x14ac:dyDescent="0.4">
      <c r="B1420" s="13">
        <v>1417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20933647.066986613</v>
      </c>
      <c r="O1420">
        <v>-263081530.59686133</v>
      </c>
      <c r="P1420">
        <v>-267831193.38550043</v>
      </c>
      <c r="Q1420">
        <v>-117774734.01671469</v>
      </c>
      <c r="R1420">
        <v>-108809471.48186526</v>
      </c>
      <c r="S1420">
        <v>-101278729.91871431</v>
      </c>
      <c r="T1420">
        <v>-95434229.228845745</v>
      </c>
      <c r="U1420">
        <v>-96140952.37486127</v>
      </c>
      <c r="V1420">
        <v>-89700300.884781361</v>
      </c>
      <c r="W1420">
        <v>-87847655.460638493</v>
      </c>
      <c r="X1420">
        <v>-107847655.46063843</v>
      </c>
    </row>
    <row r="1421" spans="2:24" x14ac:dyDescent="0.4">
      <c r="B1421" s="13">
        <v>1418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21229528.262367912</v>
      </c>
      <c r="O1421">
        <v>21059330.754508674</v>
      </c>
      <c r="P1421">
        <v>25430389.989885189</v>
      </c>
      <c r="Q1421">
        <v>27752516.266130805</v>
      </c>
      <c r="R1421">
        <v>28482311.42389879</v>
      </c>
      <c r="S1421">
        <v>29458300.647477105</v>
      </c>
      <c r="T1421">
        <v>-21325436.622861177</v>
      </c>
      <c r="U1421">
        <v>-17351972.362598762</v>
      </c>
      <c r="V1421">
        <v>7395269.5894481307</v>
      </c>
      <c r="W1421">
        <v>7104409.0639787009</v>
      </c>
      <c r="X1421">
        <v>-12895590.936021298</v>
      </c>
    </row>
    <row r="1422" spans="2:24" x14ac:dyDescent="0.4">
      <c r="B1422" s="13">
        <v>1419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20050083.807827845</v>
      </c>
      <c r="O1422">
        <v>12749238.86825671</v>
      </c>
      <c r="P1422">
        <v>19463765.579581384</v>
      </c>
      <c r="Q1422">
        <v>9644230.4321234953</v>
      </c>
      <c r="R1422">
        <v>14546424.360856829</v>
      </c>
      <c r="S1422">
        <v>25251199.129167374</v>
      </c>
      <c r="T1422">
        <v>15979420.837776082</v>
      </c>
      <c r="U1422">
        <v>9033928.9007026423</v>
      </c>
      <c r="V1422">
        <v>18175779.854429968</v>
      </c>
      <c r="W1422">
        <v>15677858.106767373</v>
      </c>
      <c r="X1422">
        <v>-4322141.8932326324</v>
      </c>
    </row>
    <row r="1423" spans="2:24" x14ac:dyDescent="0.4">
      <c r="B1423" s="13">
        <v>1420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25842038.463478856</v>
      </c>
      <c r="O1423">
        <v>25073130.040139493</v>
      </c>
      <c r="P1423">
        <v>29146947.743308537</v>
      </c>
      <c r="Q1423">
        <v>36002128.043381229</v>
      </c>
      <c r="R1423">
        <v>42099726.611129157</v>
      </c>
      <c r="S1423">
        <v>46266790.550848469</v>
      </c>
      <c r="T1423">
        <v>44954205.206904568</v>
      </c>
      <c r="U1423">
        <v>42805814.955180287</v>
      </c>
      <c r="V1423">
        <v>42820612.631118156</v>
      </c>
      <c r="W1423">
        <v>42923859.918939479</v>
      </c>
      <c r="X1423">
        <v>22923859.918939482</v>
      </c>
    </row>
    <row r="1424" spans="2:24" x14ac:dyDescent="0.4">
      <c r="B1424" s="13">
        <v>1421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20932249.272214688</v>
      </c>
      <c r="O1424">
        <v>21159566.497810185</v>
      </c>
      <c r="P1424">
        <v>21862673.980196897</v>
      </c>
      <c r="Q1424">
        <v>22556702.545279372</v>
      </c>
      <c r="R1424">
        <v>23978803.653240804</v>
      </c>
      <c r="S1424">
        <v>31011586.05476474</v>
      </c>
      <c r="T1424">
        <v>30861336.098873872</v>
      </c>
      <c r="U1424">
        <v>32338329.795217168</v>
      </c>
      <c r="V1424">
        <v>28811251.52117328</v>
      </c>
      <c r="W1424">
        <v>38078450.971646152</v>
      </c>
      <c r="X1424">
        <v>18078450.971646145</v>
      </c>
    </row>
    <row r="1425" spans="2:24" x14ac:dyDescent="0.4">
      <c r="B1425" s="13">
        <v>1422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28983777.894573227</v>
      </c>
      <c r="O1425">
        <v>28978908.786310021</v>
      </c>
      <c r="P1425">
        <v>35280718.271660514</v>
      </c>
      <c r="Q1425">
        <v>33179721.886981025</v>
      </c>
      <c r="R1425">
        <v>33138867.691827402</v>
      </c>
      <c r="S1425">
        <v>38101831.312684909</v>
      </c>
      <c r="T1425">
        <v>38395122.19587592</v>
      </c>
      <c r="U1425">
        <v>42033672.81356474</v>
      </c>
      <c r="V1425">
        <v>45212603.447339423</v>
      </c>
      <c r="W1425">
        <v>45430914.474527262</v>
      </c>
      <c r="X1425">
        <v>25430914.474527255</v>
      </c>
    </row>
    <row r="1426" spans="2:24" x14ac:dyDescent="0.4">
      <c r="B1426" s="13">
        <v>1423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25130705.03431467</v>
      </c>
      <c r="O1426">
        <v>30209435.507391326</v>
      </c>
      <c r="P1426">
        <v>-1098561939.3610644</v>
      </c>
      <c r="Q1426">
        <v>-1094009732.8158491</v>
      </c>
      <c r="R1426">
        <v>-520242290.40342259</v>
      </c>
      <c r="S1426">
        <v>-521420151.20373797</v>
      </c>
      <c r="T1426">
        <v>-523120111.80588299</v>
      </c>
      <c r="U1426">
        <v>-523067880.48152864</v>
      </c>
      <c r="V1426">
        <v>-516764458.83333939</v>
      </c>
      <c r="W1426">
        <v>-510665108.41130048</v>
      </c>
      <c r="X1426">
        <v>-530665108.4113006</v>
      </c>
    </row>
    <row r="1427" spans="2:24" x14ac:dyDescent="0.4">
      <c r="B1427" s="13">
        <v>1424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19955332.696162868</v>
      </c>
      <c r="O1427">
        <v>19896730.883046214</v>
      </c>
      <c r="P1427">
        <v>21471647.188440375</v>
      </c>
      <c r="Q1427">
        <v>18899370.74842361</v>
      </c>
      <c r="R1427">
        <v>18439021.497247782</v>
      </c>
      <c r="S1427">
        <v>21910273.13757015</v>
      </c>
      <c r="T1427">
        <v>24353164.561949968</v>
      </c>
      <c r="U1427">
        <v>25918175.53937329</v>
      </c>
      <c r="V1427">
        <v>24190769.454403002</v>
      </c>
      <c r="W1427">
        <v>27741517.850558113</v>
      </c>
      <c r="X1427">
        <v>7741517.8505581133</v>
      </c>
    </row>
    <row r="1428" spans="2:24" x14ac:dyDescent="0.4">
      <c r="B1428" s="13">
        <v>1425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18049983.608575381</v>
      </c>
      <c r="O1428">
        <v>22357418.98417718</v>
      </c>
      <c r="P1428">
        <v>26250033.814578746</v>
      </c>
      <c r="Q1428">
        <v>31358492.86774826</v>
      </c>
      <c r="R1428">
        <v>38772681.609055519</v>
      </c>
      <c r="S1428">
        <v>-24765400.915764812</v>
      </c>
      <c r="T1428">
        <v>-23749583.562390361</v>
      </c>
      <c r="U1428">
        <v>11013758.7686067</v>
      </c>
      <c r="V1428">
        <v>13244903.539396556</v>
      </c>
      <c r="W1428">
        <v>17497110.252533879</v>
      </c>
      <c r="X1428">
        <v>-2502889.7474661181</v>
      </c>
    </row>
    <row r="1429" spans="2:24" x14ac:dyDescent="0.4">
      <c r="B1429" s="13">
        <v>1426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19379772.907670155</v>
      </c>
      <c r="O1429">
        <v>25875102.227894139</v>
      </c>
      <c r="P1429">
        <v>31761264.39856562</v>
      </c>
      <c r="Q1429">
        <v>34320483.855466053</v>
      </c>
      <c r="R1429">
        <v>33498515.926885262</v>
      </c>
      <c r="S1429">
        <v>33448619.338416111</v>
      </c>
      <c r="T1429">
        <v>34648994.096209884</v>
      </c>
      <c r="U1429">
        <v>33669367.38198138</v>
      </c>
      <c r="V1429">
        <v>33042447.498607531</v>
      </c>
      <c r="W1429">
        <v>37284807.743182942</v>
      </c>
      <c r="X1429">
        <v>17284807.743182942</v>
      </c>
    </row>
    <row r="1430" spans="2:24" x14ac:dyDescent="0.4">
      <c r="B1430" s="13">
        <v>1427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21806079.577802103</v>
      </c>
      <c r="O1430">
        <v>21983611.273903221</v>
      </c>
      <c r="P1430">
        <v>20515132.771929383</v>
      </c>
      <c r="Q1430">
        <v>28169417.932189293</v>
      </c>
      <c r="R1430">
        <v>35254741.808891058</v>
      </c>
      <c r="S1430">
        <v>38189305.960571982</v>
      </c>
      <c r="T1430">
        <v>37883922.933287665</v>
      </c>
      <c r="U1430">
        <v>45461944.010493025</v>
      </c>
      <c r="V1430">
        <v>-46318278.639895327</v>
      </c>
      <c r="W1430">
        <v>-54258520.00049258</v>
      </c>
      <c r="X1430">
        <v>-74258520.000492573</v>
      </c>
    </row>
    <row r="1431" spans="2:24" x14ac:dyDescent="0.4">
      <c r="B1431" s="13">
        <v>1428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28364488.48913268</v>
      </c>
      <c r="O1431">
        <v>30698814.186453991</v>
      </c>
      <c r="P1431">
        <v>28586495.112625901</v>
      </c>
      <c r="Q1431">
        <v>30614042.960273921</v>
      </c>
      <c r="R1431">
        <v>27506639.375495639</v>
      </c>
      <c r="S1431">
        <v>29308762.195653755</v>
      </c>
      <c r="T1431">
        <v>28837170.709255692</v>
      </c>
      <c r="U1431">
        <v>26902644.889579698</v>
      </c>
      <c r="V1431">
        <v>31002529.39021077</v>
      </c>
      <c r="W1431">
        <v>31089796.110689476</v>
      </c>
      <c r="X1431">
        <v>11089796.110689471</v>
      </c>
    </row>
    <row r="1432" spans="2:24" x14ac:dyDescent="0.4">
      <c r="B1432" s="13">
        <v>1429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18485834.714958791</v>
      </c>
      <c r="O1432">
        <v>18049860.672911905</v>
      </c>
      <c r="P1432">
        <v>10499469.767757911</v>
      </c>
      <c r="Q1432">
        <v>15857714.714335904</v>
      </c>
      <c r="R1432">
        <v>14993716.620315379</v>
      </c>
      <c r="S1432">
        <v>17726085.543549195</v>
      </c>
      <c r="T1432">
        <v>19128912.29655173</v>
      </c>
      <c r="U1432">
        <v>22610523.557102978</v>
      </c>
      <c r="V1432">
        <v>27564175.274527144</v>
      </c>
      <c r="W1432">
        <v>25488649.311773095</v>
      </c>
      <c r="X1432">
        <v>5488649.3117730934</v>
      </c>
    </row>
    <row r="1433" spans="2:24" x14ac:dyDescent="0.4">
      <c r="B1433" s="13">
        <v>1430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23449380.103111174</v>
      </c>
      <c r="O1433">
        <v>24576962.858997099</v>
      </c>
      <c r="P1433">
        <v>24728848.32195884</v>
      </c>
      <c r="Q1433">
        <v>32036235.646143198</v>
      </c>
      <c r="R1433">
        <v>17875495.006923743</v>
      </c>
      <c r="S1433">
        <v>17714158.081465874</v>
      </c>
      <c r="T1433">
        <v>26827543.32603832</v>
      </c>
      <c r="U1433">
        <v>32592673.340209179</v>
      </c>
      <c r="V1433">
        <v>35005787.437883414</v>
      </c>
      <c r="W1433">
        <v>41560313.49397064</v>
      </c>
      <c r="X1433">
        <v>21560313.49397064</v>
      </c>
    </row>
    <row r="1434" spans="2:24" x14ac:dyDescent="0.4">
      <c r="B1434" s="13">
        <v>1431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19388889.929189615</v>
      </c>
      <c r="O1434">
        <v>19189913.53080963</v>
      </c>
      <c r="P1434">
        <v>19785449.786690615</v>
      </c>
      <c r="Q1434">
        <v>24216136.852345906</v>
      </c>
      <c r="R1434">
        <v>33341466.880310565</v>
      </c>
      <c r="S1434">
        <v>38753689.76369971</v>
      </c>
      <c r="T1434">
        <v>39214316.7138374</v>
      </c>
      <c r="U1434">
        <v>36510612.943157807</v>
      </c>
      <c r="V1434">
        <v>36902680.071267389</v>
      </c>
      <c r="W1434">
        <v>34067547.948641919</v>
      </c>
      <c r="X1434">
        <v>14067547.948641919</v>
      </c>
    </row>
    <row r="1435" spans="2:24" x14ac:dyDescent="0.4">
      <c r="B1435" s="13">
        <v>1432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21769702.562858794</v>
      </c>
      <c r="O1435">
        <v>21615385.420288786</v>
      </c>
      <c r="P1435">
        <v>-6315692.8639955735</v>
      </c>
      <c r="Q1435">
        <v>-6241845.7676130058</v>
      </c>
      <c r="R1435">
        <v>8210550.6794617167</v>
      </c>
      <c r="S1435">
        <v>7477206.2706574602</v>
      </c>
      <c r="T1435">
        <v>16229202.42311734</v>
      </c>
      <c r="U1435">
        <v>22123053.277712405</v>
      </c>
      <c r="V1435">
        <v>20255272.217784058</v>
      </c>
      <c r="W1435">
        <v>19050031.746675935</v>
      </c>
      <c r="X1435">
        <v>-949968.25332406745</v>
      </c>
    </row>
    <row r="1436" spans="2:24" x14ac:dyDescent="0.4">
      <c r="B1436" s="13">
        <v>1433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19585465.091164716</v>
      </c>
      <c r="O1436">
        <v>17050656.052860711</v>
      </c>
      <c r="P1436">
        <v>13824493.388850741</v>
      </c>
      <c r="Q1436">
        <v>16137483.707419042</v>
      </c>
      <c r="R1436">
        <v>19100408.273003537</v>
      </c>
      <c r="S1436">
        <v>21947323.180329334</v>
      </c>
      <c r="T1436">
        <v>22623680.772793252</v>
      </c>
      <c r="U1436">
        <v>25091384.571154039</v>
      </c>
      <c r="V1436">
        <v>26852815.571770281</v>
      </c>
      <c r="W1436">
        <v>25205842.679822799</v>
      </c>
      <c r="X1436">
        <v>5205842.6798227988</v>
      </c>
    </row>
    <row r="1437" spans="2:24" x14ac:dyDescent="0.4">
      <c r="B1437" s="13">
        <v>1434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27595419.989782095</v>
      </c>
      <c r="O1437">
        <v>31020247.431972243</v>
      </c>
      <c r="P1437">
        <v>31664690.694606673</v>
      </c>
      <c r="Q1437">
        <v>30766040.526801135</v>
      </c>
      <c r="R1437">
        <v>28979819.312564094</v>
      </c>
      <c r="S1437">
        <v>27867289.563506864</v>
      </c>
      <c r="T1437">
        <v>26812345.901169199</v>
      </c>
      <c r="U1437">
        <v>30959153.939850137</v>
      </c>
      <c r="V1437">
        <v>31315139.895876456</v>
      </c>
      <c r="W1437">
        <v>30803220.010511443</v>
      </c>
      <c r="X1437">
        <v>10803220.010511445</v>
      </c>
    </row>
    <row r="1438" spans="2:24" x14ac:dyDescent="0.4">
      <c r="B1438" s="13">
        <v>1435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18208349.439157192</v>
      </c>
      <c r="O1438">
        <v>22251111.393747557</v>
      </c>
      <c r="P1438">
        <v>23294018.211460482</v>
      </c>
      <c r="Q1438">
        <v>27570859.830225307</v>
      </c>
      <c r="R1438">
        <v>33202485.304410726</v>
      </c>
      <c r="S1438">
        <v>36512491.044550024</v>
      </c>
      <c r="T1438">
        <v>35717816.380032949</v>
      </c>
      <c r="U1438">
        <v>41713780.496681184</v>
      </c>
      <c r="V1438">
        <v>43572505.856657222</v>
      </c>
      <c r="W1438">
        <v>45837823.685252987</v>
      </c>
      <c r="X1438">
        <v>25837823.685252979</v>
      </c>
    </row>
    <row r="1439" spans="2:24" x14ac:dyDescent="0.4">
      <c r="B1439" s="13">
        <v>1436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16761808.697573846</v>
      </c>
      <c r="O1439">
        <v>15281509.514790766</v>
      </c>
      <c r="P1439">
        <v>16006214.938912068</v>
      </c>
      <c r="Q1439">
        <v>18409327.774698757</v>
      </c>
      <c r="R1439">
        <v>26063736.606568817</v>
      </c>
      <c r="S1439">
        <v>29970959.363429513</v>
      </c>
      <c r="T1439">
        <v>36811799.178776883</v>
      </c>
      <c r="U1439">
        <v>42832566.383640319</v>
      </c>
      <c r="V1439">
        <v>42206831.439195409</v>
      </c>
      <c r="W1439">
        <v>43355458.387536749</v>
      </c>
      <c r="X1439">
        <v>23355458.387536742</v>
      </c>
    </row>
    <row r="1440" spans="2:24" x14ac:dyDescent="0.4">
      <c r="B1440" s="13">
        <v>1437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26516866.616710063</v>
      </c>
      <c r="O1440">
        <v>30038548.779113125</v>
      </c>
      <c r="P1440">
        <v>32747075.112729467</v>
      </c>
      <c r="Q1440">
        <v>37153192.443479002</v>
      </c>
      <c r="R1440">
        <v>11515047.962806666</v>
      </c>
      <c r="S1440">
        <v>12440161.289649891</v>
      </c>
      <c r="T1440">
        <v>31733860.27833033</v>
      </c>
      <c r="U1440">
        <v>-10627058.537111629</v>
      </c>
      <c r="V1440">
        <v>-35172278.769004256</v>
      </c>
      <c r="W1440">
        <v>-14284186.974739978</v>
      </c>
      <c r="X1440">
        <v>-34284186.974739969</v>
      </c>
    </row>
    <row r="1441" spans="2:24" x14ac:dyDescent="0.4">
      <c r="B1441" s="13">
        <v>1438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25879557.980584286</v>
      </c>
      <c r="O1441">
        <v>34152870.587344185</v>
      </c>
      <c r="P1441">
        <v>36017914.921916008</v>
      </c>
      <c r="Q1441">
        <v>38809188.025719143</v>
      </c>
      <c r="R1441">
        <v>44110828.69309976</v>
      </c>
      <c r="S1441">
        <v>44810230.733894788</v>
      </c>
      <c r="T1441">
        <v>49828407.0042542</v>
      </c>
      <c r="U1441">
        <v>50001565.524676837</v>
      </c>
      <c r="V1441">
        <v>53172070.740594655</v>
      </c>
      <c r="W1441">
        <v>52894840.170026392</v>
      </c>
      <c r="X1441">
        <v>32894840.170026388</v>
      </c>
    </row>
    <row r="1442" spans="2:24" x14ac:dyDescent="0.4">
      <c r="B1442" s="13">
        <v>1439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26577126.48639562</v>
      </c>
      <c r="O1442">
        <v>29678769.907195769</v>
      </c>
      <c r="P1442">
        <v>29286078.782798808</v>
      </c>
      <c r="Q1442">
        <v>36568536.827385396</v>
      </c>
      <c r="R1442">
        <v>40623319.380204871</v>
      </c>
      <c r="S1442">
        <v>40127408.722517431</v>
      </c>
      <c r="T1442">
        <v>37327511.115684561</v>
      </c>
      <c r="U1442">
        <v>34004933.38524121</v>
      </c>
      <c r="V1442">
        <v>33410356.040785491</v>
      </c>
      <c r="W1442">
        <v>33328550.399933871</v>
      </c>
      <c r="X1442">
        <v>13328550.399933871</v>
      </c>
    </row>
    <row r="1443" spans="2:24" x14ac:dyDescent="0.4">
      <c r="B1443" s="13">
        <v>1440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27960713.529806424</v>
      </c>
      <c r="O1443">
        <v>32233400.246427223</v>
      </c>
      <c r="P1443">
        <v>33164487.748540029</v>
      </c>
      <c r="Q1443">
        <v>32325861.672206528</v>
      </c>
      <c r="R1443">
        <v>29581721.477694742</v>
      </c>
      <c r="S1443">
        <v>5810423.1451700861</v>
      </c>
      <c r="T1443">
        <v>3703617.6176528898</v>
      </c>
      <c r="U1443">
        <v>21438584.236120876</v>
      </c>
      <c r="V1443">
        <v>21253705.977763128</v>
      </c>
      <c r="W1443">
        <v>21051956.691333413</v>
      </c>
      <c r="X1443">
        <v>1051956.6913334157</v>
      </c>
    </row>
    <row r="1444" spans="2:24" x14ac:dyDescent="0.4">
      <c r="B1444" s="13">
        <v>1441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24063473.45913728</v>
      </c>
      <c r="O1444">
        <v>24010342.944354068</v>
      </c>
      <c r="P1444">
        <v>29930122.70695097</v>
      </c>
      <c r="Q1444">
        <v>30652539.769606438</v>
      </c>
      <c r="R1444">
        <v>27672446.80815462</v>
      </c>
      <c r="S1444">
        <v>27652693.105883516</v>
      </c>
      <c r="T1444">
        <v>32740622.468841441</v>
      </c>
      <c r="U1444">
        <v>31627351.042541265</v>
      </c>
      <c r="V1444">
        <v>32552129.321033761</v>
      </c>
      <c r="W1444">
        <v>38454196.866111681</v>
      </c>
      <c r="X1444">
        <v>18454196.866111685</v>
      </c>
    </row>
    <row r="1445" spans="2:24" x14ac:dyDescent="0.4">
      <c r="B1445" s="13">
        <v>1442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25726492.310005084</v>
      </c>
      <c r="O1445">
        <v>24892758.578315966</v>
      </c>
      <c r="P1445">
        <v>30747235.988102742</v>
      </c>
      <c r="Q1445">
        <v>23227586.700089566</v>
      </c>
      <c r="R1445">
        <v>23222190.749762926</v>
      </c>
      <c r="S1445">
        <v>31698571.019460525</v>
      </c>
      <c r="T1445">
        <v>37272315.438020721</v>
      </c>
      <c r="U1445">
        <v>38190616.876862168</v>
      </c>
      <c r="V1445">
        <v>39085447.298586689</v>
      </c>
      <c r="W1445">
        <v>45279755.709883347</v>
      </c>
      <c r="X1445">
        <v>25279755.709883351</v>
      </c>
    </row>
    <row r="1446" spans="2:24" x14ac:dyDescent="0.4">
      <c r="B1446" s="13">
        <v>1443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22720815.329185668</v>
      </c>
      <c r="O1446">
        <v>22397193.829157438</v>
      </c>
      <c r="P1446">
        <v>29998069.684183389</v>
      </c>
      <c r="Q1446">
        <v>34544742.749563344</v>
      </c>
      <c r="R1446">
        <v>40606450.634253427</v>
      </c>
      <c r="S1446">
        <v>44175519.791604005</v>
      </c>
      <c r="T1446">
        <v>50438203.911904149</v>
      </c>
      <c r="U1446">
        <v>54194403.076668419</v>
      </c>
      <c r="V1446">
        <v>57504378.349795334</v>
      </c>
      <c r="W1446">
        <v>60404099.221860215</v>
      </c>
      <c r="X1446">
        <v>40404099.221860215</v>
      </c>
    </row>
    <row r="1447" spans="2:24" x14ac:dyDescent="0.4">
      <c r="B1447" s="13">
        <v>1444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21395540.538306076</v>
      </c>
      <c r="O1447">
        <v>23283308.447737038</v>
      </c>
      <c r="P1447">
        <v>22731294.683832057</v>
      </c>
      <c r="Q1447">
        <v>25533172.378856134</v>
      </c>
      <c r="R1447">
        <v>25512218.002447464</v>
      </c>
      <c r="S1447">
        <v>31322499.784103848</v>
      </c>
      <c r="T1447">
        <v>23073357.793100666</v>
      </c>
      <c r="U1447">
        <v>21645652.082298886</v>
      </c>
      <c r="V1447">
        <v>19216180.77244227</v>
      </c>
      <c r="W1447">
        <v>21678045.144121386</v>
      </c>
      <c r="X1447">
        <v>1678045.1441213894</v>
      </c>
    </row>
    <row r="1448" spans="2:24" x14ac:dyDescent="0.4">
      <c r="B1448" s="13">
        <v>1445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21709115.601034701</v>
      </c>
      <c r="O1448">
        <v>23473502.326691907</v>
      </c>
      <c r="P1448">
        <v>28560722.181222323</v>
      </c>
      <c r="Q1448">
        <v>35255668.67915976</v>
      </c>
      <c r="R1448">
        <v>35455267.792166315</v>
      </c>
      <c r="S1448">
        <v>35729509.565983117</v>
      </c>
      <c r="T1448">
        <v>34715470.447811224</v>
      </c>
      <c r="U1448">
        <v>35202831.987408265</v>
      </c>
      <c r="V1448">
        <v>33171855.194487505</v>
      </c>
      <c r="W1448">
        <v>31539680.847334385</v>
      </c>
      <c r="X1448">
        <v>11539680.847334379</v>
      </c>
    </row>
    <row r="1449" spans="2:24" x14ac:dyDescent="0.4">
      <c r="B1449" s="13">
        <v>1446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21136209.66852973</v>
      </c>
      <c r="O1449">
        <v>24115746.315083519</v>
      </c>
      <c r="P1449">
        <v>22680681.60666674</v>
      </c>
      <c r="Q1449">
        <v>26620728.856898285</v>
      </c>
      <c r="R1449">
        <v>34710081.731621787</v>
      </c>
      <c r="S1449">
        <v>35209007.656276308</v>
      </c>
      <c r="T1449">
        <v>39440189.158293866</v>
      </c>
      <c r="U1449">
        <v>36971773.85501413</v>
      </c>
      <c r="V1449">
        <v>40782643.148455687</v>
      </c>
      <c r="W1449">
        <v>41274123.314391963</v>
      </c>
      <c r="X1449">
        <v>21274123.314391963</v>
      </c>
    </row>
    <row r="1450" spans="2:24" x14ac:dyDescent="0.4">
      <c r="B1450" s="13">
        <v>1447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18261313.086820643</v>
      </c>
      <c r="O1450">
        <v>23872244.86031609</v>
      </c>
      <c r="P1450">
        <v>22819709.992254876</v>
      </c>
      <c r="Q1450">
        <v>31769963.761073366</v>
      </c>
      <c r="R1450">
        <v>34556583.264925219</v>
      </c>
      <c r="S1450">
        <v>33436731.42548361</v>
      </c>
      <c r="T1450">
        <v>13481747.015465749</v>
      </c>
      <c r="U1450">
        <v>13442405.132999603</v>
      </c>
      <c r="V1450">
        <v>21958903.295205265</v>
      </c>
      <c r="W1450">
        <v>25205383.863641147</v>
      </c>
      <c r="X1450">
        <v>5205383.8636411503</v>
      </c>
    </row>
    <row r="1451" spans="2:24" x14ac:dyDescent="0.4">
      <c r="B1451" s="13">
        <v>1448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22538258.189438537</v>
      </c>
      <c r="O1451">
        <v>23851261.653506756</v>
      </c>
      <c r="P1451">
        <v>22281584.713287324</v>
      </c>
      <c r="Q1451">
        <v>18795507.746638831</v>
      </c>
      <c r="R1451">
        <v>20776716.936553892</v>
      </c>
      <c r="S1451">
        <v>12042629.463955773</v>
      </c>
      <c r="T1451">
        <v>-6762386.765876852</v>
      </c>
      <c r="U1451">
        <v>-5040051.7850626763</v>
      </c>
      <c r="V1451">
        <v>6173914.0193307875</v>
      </c>
      <c r="W1451">
        <v>4019346.7772864839</v>
      </c>
      <c r="X1451">
        <v>-15980653.222713513</v>
      </c>
    </row>
    <row r="1452" spans="2:24" x14ac:dyDescent="0.4">
      <c r="B1452" s="13">
        <v>1449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16530184.336986918</v>
      </c>
      <c r="O1452">
        <v>14254452.434037531</v>
      </c>
      <c r="P1452">
        <v>20761578.587527581</v>
      </c>
      <c r="Q1452">
        <v>29758764.81413877</v>
      </c>
      <c r="R1452">
        <v>31365491.83657901</v>
      </c>
      <c r="S1452">
        <v>10278495.154427558</v>
      </c>
      <c r="T1452">
        <v>8545955.5080642998</v>
      </c>
      <c r="U1452">
        <v>19934841.46972299</v>
      </c>
      <c r="V1452">
        <v>20518505.480016686</v>
      </c>
      <c r="W1452">
        <v>22862584.439796429</v>
      </c>
      <c r="X1452">
        <v>2862584.4397964338</v>
      </c>
    </row>
    <row r="1453" spans="2:24" x14ac:dyDescent="0.4">
      <c r="B1453" s="13">
        <v>1450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23000060.287331004</v>
      </c>
      <c r="O1453">
        <v>27097954.918633819</v>
      </c>
      <c r="P1453">
        <v>32928904.838038642</v>
      </c>
      <c r="Q1453">
        <v>30667441.40406755</v>
      </c>
      <c r="R1453">
        <v>31987773.039191473</v>
      </c>
      <c r="S1453">
        <v>28377901.163195111</v>
      </c>
      <c r="T1453">
        <v>34392679.771595068</v>
      </c>
      <c r="U1453">
        <v>36313214.042274654</v>
      </c>
      <c r="V1453">
        <v>19482497.64067208</v>
      </c>
      <c r="W1453">
        <v>17643065.158277344</v>
      </c>
      <c r="X1453">
        <v>-2356934.8417226546</v>
      </c>
    </row>
    <row r="1454" spans="2:24" x14ac:dyDescent="0.4">
      <c r="B1454" s="13">
        <v>1451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4986164.9641825464</v>
      </c>
      <c r="O1454">
        <v>5064906.8307713708</v>
      </c>
      <c r="P1454">
        <v>15712171.464502936</v>
      </c>
      <c r="Q1454">
        <v>12537761.02376893</v>
      </c>
      <c r="R1454">
        <v>13087108.950473515</v>
      </c>
      <c r="S1454">
        <v>12008724.124027541</v>
      </c>
      <c r="T1454">
        <v>12899504.545921568</v>
      </c>
      <c r="U1454">
        <v>12860198.620243618</v>
      </c>
      <c r="V1454">
        <v>18153845.071161523</v>
      </c>
      <c r="W1454">
        <v>18710484.422828879</v>
      </c>
      <c r="X1454">
        <v>-1289515.5771711236</v>
      </c>
    </row>
    <row r="1455" spans="2:24" x14ac:dyDescent="0.4">
      <c r="B1455" s="13">
        <v>1452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22537539.964668151</v>
      </c>
      <c r="O1455">
        <v>23515651.464956041</v>
      </c>
      <c r="P1455">
        <v>25049182.040007092</v>
      </c>
      <c r="Q1455">
        <v>22738834.758629568</v>
      </c>
      <c r="R1455">
        <v>23583638.065403655</v>
      </c>
      <c r="S1455">
        <v>22452285.208012126</v>
      </c>
      <c r="T1455">
        <v>24273129.134072255</v>
      </c>
      <c r="U1455">
        <v>27548413.480935287</v>
      </c>
      <c r="V1455">
        <v>28361342.892942835</v>
      </c>
      <c r="W1455">
        <v>26291896.508192778</v>
      </c>
      <c r="X1455">
        <v>6291896.5081927804</v>
      </c>
    </row>
    <row r="1456" spans="2:24" x14ac:dyDescent="0.4">
      <c r="B1456" s="13">
        <v>1453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20258214.601924967</v>
      </c>
      <c r="O1456">
        <v>19161879.415328715</v>
      </c>
      <c r="P1456">
        <v>21822007.237013474</v>
      </c>
      <c r="Q1456">
        <v>26084156.757023618</v>
      </c>
      <c r="R1456">
        <v>28151242.920984909</v>
      </c>
      <c r="S1456">
        <v>27507791.150069684</v>
      </c>
      <c r="T1456">
        <v>28812814.03369252</v>
      </c>
      <c r="U1456">
        <v>23494745.750750352</v>
      </c>
      <c r="V1456">
        <v>3958401.1355374726</v>
      </c>
      <c r="W1456">
        <v>-10128216.316984251</v>
      </c>
      <c r="X1456">
        <v>-30128216.316984247</v>
      </c>
    </row>
    <row r="1457" spans="2:24" x14ac:dyDescent="0.4">
      <c r="B1457" s="13">
        <v>1454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21746979.558294006</v>
      </c>
      <c r="O1457">
        <v>26071111.17119747</v>
      </c>
      <c r="P1457">
        <v>26034141.136540413</v>
      </c>
      <c r="Q1457">
        <v>29070473.786630757</v>
      </c>
      <c r="R1457">
        <v>31352139.40396544</v>
      </c>
      <c r="S1457">
        <v>-94050005.766345918</v>
      </c>
      <c r="T1457">
        <v>-94568337.007098928</v>
      </c>
      <c r="U1457">
        <v>-33153474.671794731</v>
      </c>
      <c r="V1457">
        <v>-29375122.592286225</v>
      </c>
      <c r="W1457">
        <v>-26595209.208590619</v>
      </c>
      <c r="X1457">
        <v>-46595209.208590619</v>
      </c>
    </row>
    <row r="1458" spans="2:24" x14ac:dyDescent="0.4">
      <c r="B1458" s="13">
        <v>1455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26770384.887388024</v>
      </c>
      <c r="O1458">
        <v>24422961.931534689</v>
      </c>
      <c r="P1458">
        <v>28005335.958643846</v>
      </c>
      <c r="Q1458">
        <v>33465099.144470438</v>
      </c>
      <c r="R1458">
        <v>35628714.447473884</v>
      </c>
      <c r="S1458">
        <v>34685149.437073387</v>
      </c>
      <c r="T1458">
        <v>34414552.24369204</v>
      </c>
      <c r="U1458">
        <v>37145306.85316395</v>
      </c>
      <c r="V1458">
        <v>39005612.01799605</v>
      </c>
      <c r="W1458">
        <v>43845308.247165062</v>
      </c>
      <c r="X1458">
        <v>23845308.247165054</v>
      </c>
    </row>
    <row r="1459" spans="2:24" x14ac:dyDescent="0.4">
      <c r="B1459" s="13">
        <v>1456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28039744.710359734</v>
      </c>
      <c r="O1459">
        <v>33690988.41811721</v>
      </c>
      <c r="P1459">
        <v>32948846.741760079</v>
      </c>
      <c r="Q1459">
        <v>37635798.751551695</v>
      </c>
      <c r="R1459">
        <v>34090515.143893123</v>
      </c>
      <c r="S1459">
        <v>41636570.392110907</v>
      </c>
      <c r="T1459">
        <v>40711527.521964833</v>
      </c>
      <c r="U1459">
        <v>41248187.131742023</v>
      </c>
      <c r="V1459">
        <v>41044279.501823708</v>
      </c>
      <c r="W1459">
        <v>41859321.244858302</v>
      </c>
      <c r="X1459">
        <v>21859321.244858295</v>
      </c>
    </row>
    <row r="1460" spans="2:24" x14ac:dyDescent="0.4">
      <c r="B1460" s="13">
        <v>1457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22632871.35375388</v>
      </c>
      <c r="O1460">
        <v>23575901.89531995</v>
      </c>
      <c r="P1460">
        <v>24639654.256512407</v>
      </c>
      <c r="Q1460">
        <v>17011105.335877787</v>
      </c>
      <c r="R1460">
        <v>13923210.473960478</v>
      </c>
      <c r="S1460">
        <v>15764451.779612783</v>
      </c>
      <c r="T1460">
        <v>15012891.136266835</v>
      </c>
      <c r="U1460">
        <v>12382393.083031513</v>
      </c>
      <c r="V1460">
        <v>13629324.126380289</v>
      </c>
      <c r="W1460">
        <v>14920816.096469974</v>
      </c>
      <c r="X1460">
        <v>-5079183.903530024</v>
      </c>
    </row>
    <row r="1461" spans="2:24" x14ac:dyDescent="0.4">
      <c r="B1461" s="13">
        <v>1458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19426745.07919842</v>
      </c>
      <c r="O1461">
        <v>18378737.962262105</v>
      </c>
      <c r="P1461">
        <v>19536563.880276326</v>
      </c>
      <c r="Q1461">
        <v>25210653.384787068</v>
      </c>
      <c r="R1461">
        <v>27395987.817091525</v>
      </c>
      <c r="S1461">
        <v>33021527.717612371</v>
      </c>
      <c r="T1461">
        <v>36724485.816354804</v>
      </c>
      <c r="U1461">
        <v>34765367.897713087</v>
      </c>
      <c r="V1461">
        <v>35145999.652589798</v>
      </c>
      <c r="W1461">
        <v>36562043.605642445</v>
      </c>
      <c r="X1461">
        <v>16562043.605642442</v>
      </c>
    </row>
    <row r="1462" spans="2:24" x14ac:dyDescent="0.4">
      <c r="B1462" s="13">
        <v>1459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21539573.234841745</v>
      </c>
      <c r="O1462">
        <v>26151492.487875819</v>
      </c>
      <c r="P1462">
        <v>28141210.016936447</v>
      </c>
      <c r="Q1462">
        <v>31278048.355080578</v>
      </c>
      <c r="R1462">
        <v>29630785.401182592</v>
      </c>
      <c r="S1462">
        <v>27159177.02583424</v>
      </c>
      <c r="T1462">
        <v>31781183.062117133</v>
      </c>
      <c r="U1462">
        <v>29780947.90261339</v>
      </c>
      <c r="V1462">
        <v>28542684.525686957</v>
      </c>
      <c r="W1462">
        <v>32928618.152303759</v>
      </c>
      <c r="X1462">
        <v>12928618.152303766</v>
      </c>
    </row>
    <row r="1463" spans="2:24" x14ac:dyDescent="0.4">
      <c r="B1463" s="13">
        <v>1460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23382137.250526268</v>
      </c>
      <c r="O1463">
        <v>29557453.32357651</v>
      </c>
      <c r="P1463">
        <v>28546293.65289335</v>
      </c>
      <c r="Q1463">
        <v>33720456.89967417</v>
      </c>
      <c r="R1463">
        <v>32355040.488009762</v>
      </c>
      <c r="S1463">
        <v>31679137.984261751</v>
      </c>
      <c r="T1463">
        <v>28662377.155197855</v>
      </c>
      <c r="U1463">
        <v>28669483.458713632</v>
      </c>
      <c r="V1463">
        <v>5195325.9066004399</v>
      </c>
      <c r="W1463">
        <v>6716092.7941559199</v>
      </c>
      <c r="X1463">
        <v>-13283907.205844084</v>
      </c>
    </row>
    <row r="1464" spans="2:24" x14ac:dyDescent="0.4">
      <c r="B1464" s="13">
        <v>1461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20727431.424104288</v>
      </c>
      <c r="O1464">
        <v>20902425.125562727</v>
      </c>
      <c r="P1464">
        <v>25015530.235081691</v>
      </c>
      <c r="Q1464">
        <v>24064042.691440001</v>
      </c>
      <c r="R1464">
        <v>17463320.054006729</v>
      </c>
      <c r="S1464">
        <v>20652803.387637578</v>
      </c>
      <c r="T1464">
        <v>26287806.482134741</v>
      </c>
      <c r="U1464">
        <v>28063979.702454124</v>
      </c>
      <c r="V1464">
        <v>30594641.783039708</v>
      </c>
      <c r="W1464">
        <v>37209140.723017365</v>
      </c>
      <c r="X1464">
        <v>17209140.723017365</v>
      </c>
    </row>
    <row r="1465" spans="2:24" x14ac:dyDescent="0.4">
      <c r="B1465" s="13">
        <v>1462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4635436.8413182711</v>
      </c>
      <c r="O1465">
        <v>8032769.6858089846</v>
      </c>
      <c r="P1465">
        <v>19514933.927824035</v>
      </c>
      <c r="Q1465">
        <v>24455761.18727535</v>
      </c>
      <c r="R1465">
        <v>32153079.874367144</v>
      </c>
      <c r="S1465">
        <v>31112990.884503245</v>
      </c>
      <c r="T1465">
        <v>37606347.87569806</v>
      </c>
      <c r="U1465">
        <v>4442177.8513343073</v>
      </c>
      <c r="V1465">
        <v>5438488.5890339371</v>
      </c>
      <c r="W1465">
        <v>29619780.852500502</v>
      </c>
      <c r="X1465">
        <v>9619780.852500502</v>
      </c>
    </row>
    <row r="1466" spans="2:24" x14ac:dyDescent="0.4">
      <c r="B1466" s="13">
        <v>1463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25178956.988516573</v>
      </c>
      <c r="O1466">
        <v>29963822.644502416</v>
      </c>
      <c r="P1466">
        <v>36030529.714547381</v>
      </c>
      <c r="Q1466">
        <v>39160317.562381029</v>
      </c>
      <c r="R1466">
        <v>11284658.889714299</v>
      </c>
      <c r="S1466">
        <v>12389015.385988429</v>
      </c>
      <c r="T1466">
        <v>28234948.006481055</v>
      </c>
      <c r="U1466">
        <v>11465899.352598861</v>
      </c>
      <c r="V1466">
        <v>-61469444.560001045</v>
      </c>
      <c r="W1466">
        <v>-54784137.528772593</v>
      </c>
      <c r="X1466">
        <v>-74784137.528772593</v>
      </c>
    </row>
    <row r="1467" spans="2:24" x14ac:dyDescent="0.4">
      <c r="B1467" s="13">
        <v>1464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24126140.030934028</v>
      </c>
      <c r="O1467">
        <v>21907535.402037755</v>
      </c>
      <c r="P1467">
        <v>24748768.720798284</v>
      </c>
      <c r="Q1467">
        <v>19214974.106695976</v>
      </c>
      <c r="R1467">
        <v>25027076.660268225</v>
      </c>
      <c r="S1467">
        <v>32538937.822003625</v>
      </c>
      <c r="T1467">
        <v>37114889.464050986</v>
      </c>
      <c r="U1467">
        <v>43710138.828784302</v>
      </c>
      <c r="V1467">
        <v>42282578.340859987</v>
      </c>
      <c r="W1467">
        <v>48630022.597952977</v>
      </c>
      <c r="X1467">
        <v>28630022.597952969</v>
      </c>
    </row>
    <row r="1468" spans="2:24" x14ac:dyDescent="0.4">
      <c r="B1468" s="13">
        <v>1465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23430723.789230566</v>
      </c>
      <c r="O1468">
        <v>22737259.038158368</v>
      </c>
      <c r="P1468">
        <v>25087524.39739839</v>
      </c>
      <c r="Q1468">
        <v>32871855.991110921</v>
      </c>
      <c r="R1468">
        <v>27274765.394811735</v>
      </c>
      <c r="S1468">
        <v>32884613.122903265</v>
      </c>
      <c r="T1468">
        <v>33099611.327126689</v>
      </c>
      <c r="U1468">
        <v>32541867.090683565</v>
      </c>
      <c r="V1468">
        <v>33826112.278090701</v>
      </c>
      <c r="W1468">
        <v>30066929.105284184</v>
      </c>
      <c r="X1468">
        <v>10066929.105284177</v>
      </c>
    </row>
    <row r="1469" spans="2:24" x14ac:dyDescent="0.4">
      <c r="B1469" s="13">
        <v>1466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26450677.406286515</v>
      </c>
      <c r="O1469">
        <v>30178626.064603288</v>
      </c>
      <c r="P1469">
        <v>33167632.843771245</v>
      </c>
      <c r="Q1469">
        <v>39790039.601906084</v>
      </c>
      <c r="R1469">
        <v>44291223.282242559</v>
      </c>
      <c r="S1469">
        <v>42064942.541474581</v>
      </c>
      <c r="T1469">
        <v>47254305.784719951</v>
      </c>
      <c r="U1469">
        <v>47912266.852773249</v>
      </c>
      <c r="V1469">
        <v>46963246.004381008</v>
      </c>
      <c r="W1469">
        <v>46569331.78298115</v>
      </c>
      <c r="X1469">
        <v>26569331.782981154</v>
      </c>
    </row>
    <row r="1470" spans="2:24" x14ac:dyDescent="0.4">
      <c r="B1470" s="13">
        <v>1467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16961872.068447005</v>
      </c>
      <c r="O1470">
        <v>18764535.797065727</v>
      </c>
      <c r="P1470">
        <v>19264016.500080768</v>
      </c>
      <c r="Q1470">
        <v>25969704.513217025</v>
      </c>
      <c r="R1470">
        <v>33161870.407604855</v>
      </c>
      <c r="S1470">
        <v>33159148.810128767</v>
      </c>
      <c r="T1470">
        <v>32239377.662629679</v>
      </c>
      <c r="U1470">
        <v>32249420.459831551</v>
      </c>
      <c r="V1470">
        <v>34316719.412921287</v>
      </c>
      <c r="W1470">
        <v>33063361.212706357</v>
      </c>
      <c r="X1470">
        <v>13063361.21270635</v>
      </c>
    </row>
    <row r="1471" spans="2:24" x14ac:dyDescent="0.4">
      <c r="B1471" s="13">
        <v>1468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20823498.426656403</v>
      </c>
      <c r="O1471">
        <v>20225531.118575264</v>
      </c>
      <c r="P1471">
        <v>29222764.071966618</v>
      </c>
      <c r="Q1471">
        <v>29478578.271242753</v>
      </c>
      <c r="R1471">
        <v>28609951.192101676</v>
      </c>
      <c r="S1471">
        <v>36744129.23968289</v>
      </c>
      <c r="T1471">
        <v>45019758.221835785</v>
      </c>
      <c r="U1471">
        <v>45194400.384211026</v>
      </c>
      <c r="V1471">
        <v>48416895.29391598</v>
      </c>
      <c r="W1471">
        <v>48551875.20571173</v>
      </c>
      <c r="X1471">
        <v>28551875.205711715</v>
      </c>
    </row>
    <row r="1472" spans="2:24" x14ac:dyDescent="0.4">
      <c r="B1472" s="13">
        <v>1469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24327229.19187171</v>
      </c>
      <c r="O1472">
        <v>27476518.939498261</v>
      </c>
      <c r="P1472">
        <v>34004257.16277045</v>
      </c>
      <c r="Q1472">
        <v>33263131.559587277</v>
      </c>
      <c r="R1472">
        <v>36188066.126512393</v>
      </c>
      <c r="S1472">
        <v>-90112438.923591778</v>
      </c>
      <c r="T1472">
        <v>-88201480.349444702</v>
      </c>
      <c r="U1472">
        <v>-53657406.317624182</v>
      </c>
      <c r="V1472">
        <v>-55084393.906222589</v>
      </c>
      <c r="W1472">
        <v>-42871735.716415897</v>
      </c>
      <c r="X1472">
        <v>-62871735.716415919</v>
      </c>
    </row>
    <row r="1473" spans="2:24" x14ac:dyDescent="0.4">
      <c r="B1473" s="13">
        <v>1470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22015135.519819409</v>
      </c>
      <c r="O1473">
        <v>23260557.684566725</v>
      </c>
      <c r="P1473">
        <v>27905299.644522253</v>
      </c>
      <c r="Q1473">
        <v>-3751374.8312010937</v>
      </c>
      <c r="R1473">
        <v>-4406600.2273891699</v>
      </c>
      <c r="S1473">
        <v>-18487377.312561255</v>
      </c>
      <c r="T1473">
        <v>-18161906.824792545</v>
      </c>
      <c r="U1473">
        <v>-1911782.6807372388</v>
      </c>
      <c r="V1473">
        <v>-3402728.0859635477</v>
      </c>
      <c r="W1473">
        <v>-5500700.7087215306</v>
      </c>
      <c r="X1473">
        <v>-25500700.708721545</v>
      </c>
    </row>
    <row r="1474" spans="2:24" x14ac:dyDescent="0.4">
      <c r="B1474" s="13">
        <v>1471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20882346.983596709</v>
      </c>
      <c r="O1474">
        <v>27847697.099036131</v>
      </c>
      <c r="P1474">
        <v>35541509.601358011</v>
      </c>
      <c r="Q1474">
        <v>34431399.773583353</v>
      </c>
      <c r="R1474">
        <v>34030994.748874433</v>
      </c>
      <c r="S1474">
        <v>39671984.200739995</v>
      </c>
      <c r="T1474">
        <v>39100308.605778784</v>
      </c>
      <c r="U1474">
        <v>40970133.824828997</v>
      </c>
      <c r="V1474">
        <v>35408334.373539411</v>
      </c>
      <c r="W1474">
        <v>38934830.086545691</v>
      </c>
      <c r="X1474">
        <v>18934830.08654568</v>
      </c>
    </row>
    <row r="1475" spans="2:24" x14ac:dyDescent="0.4">
      <c r="B1475" s="13">
        <v>1472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24958495.52316184</v>
      </c>
      <c r="O1475">
        <v>29552401.935635224</v>
      </c>
      <c r="P1475">
        <v>28205061.597247154</v>
      </c>
      <c r="Q1475">
        <v>28551436.229678828</v>
      </c>
      <c r="R1475">
        <v>31956663.671124201</v>
      </c>
      <c r="S1475">
        <v>34956559.340723097</v>
      </c>
      <c r="T1475">
        <v>35795596.453879453</v>
      </c>
      <c r="U1475">
        <v>45334445.67769222</v>
      </c>
      <c r="V1475">
        <v>45279620.033070318</v>
      </c>
      <c r="W1475">
        <v>49228650.936426364</v>
      </c>
      <c r="X1475">
        <v>29228650.936426364</v>
      </c>
    </row>
    <row r="1476" spans="2:24" x14ac:dyDescent="0.4">
      <c r="B1476" s="13">
        <v>1473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23782587.648018271</v>
      </c>
      <c r="O1476">
        <v>28963639.004089165</v>
      </c>
      <c r="P1476">
        <v>37212739.82056614</v>
      </c>
      <c r="Q1476">
        <v>21495898.044992436</v>
      </c>
      <c r="R1476">
        <v>27899815.669065788</v>
      </c>
      <c r="S1476">
        <v>34714944.214482501</v>
      </c>
      <c r="T1476">
        <v>38314797.453809343</v>
      </c>
      <c r="U1476">
        <v>43001486.199021056</v>
      </c>
      <c r="V1476">
        <v>41487868.838121839</v>
      </c>
      <c r="W1476">
        <v>41311360.210164309</v>
      </c>
      <c r="X1476">
        <v>21311360.210164301</v>
      </c>
    </row>
    <row r="1477" spans="2:24" x14ac:dyDescent="0.4">
      <c r="B1477" s="13">
        <v>1474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-106399791.38620804</v>
      </c>
      <c r="O1477">
        <v>-101049287.78411515</v>
      </c>
      <c r="P1477">
        <v>-36291305.889841221</v>
      </c>
      <c r="Q1477">
        <v>-35471698.058998421</v>
      </c>
      <c r="R1477">
        <v>-31736402.862076361</v>
      </c>
      <c r="S1477">
        <v>-53140681.643303208</v>
      </c>
      <c r="T1477">
        <v>-55087755.806243055</v>
      </c>
      <c r="U1477">
        <v>-45651300.839321829</v>
      </c>
      <c r="V1477">
        <v>-40627145.028914936</v>
      </c>
      <c r="W1477">
        <v>-38298998.233947895</v>
      </c>
      <c r="X1477">
        <v>-58298998.233947888</v>
      </c>
    </row>
    <row r="1478" spans="2:24" x14ac:dyDescent="0.4">
      <c r="B1478" s="13">
        <v>1475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21712220.264443222</v>
      </c>
      <c r="O1478">
        <v>20691740.212301131</v>
      </c>
      <c r="P1478">
        <v>-17469717.090211857</v>
      </c>
      <c r="Q1478">
        <v>-52977819.019207217</v>
      </c>
      <c r="R1478">
        <v>-34313212.021912768</v>
      </c>
      <c r="S1478">
        <v>-17331494.077344645</v>
      </c>
      <c r="T1478">
        <v>-13016071.185937399</v>
      </c>
      <c r="U1478">
        <v>-13914498.117616486</v>
      </c>
      <c r="V1478">
        <v>-7485458.1031788038</v>
      </c>
      <c r="W1478">
        <v>-8602781.8685938902</v>
      </c>
      <c r="X1478">
        <v>-28602781.868593901</v>
      </c>
    </row>
    <row r="1479" spans="2:24" x14ac:dyDescent="0.4">
      <c r="B1479" s="13">
        <v>1476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23544755.986313839</v>
      </c>
      <c r="O1479">
        <v>28299263.3428519</v>
      </c>
      <c r="P1479">
        <v>33075609.90279514</v>
      </c>
      <c r="Q1479">
        <v>34010137.969794169</v>
      </c>
      <c r="R1479">
        <v>39514825.583042994</v>
      </c>
      <c r="S1479">
        <v>40238821.25024128</v>
      </c>
      <c r="T1479">
        <v>40137916.432019621</v>
      </c>
      <c r="U1479">
        <v>41685032.598579437</v>
      </c>
      <c r="V1479">
        <v>44122449.513147421</v>
      </c>
      <c r="W1479">
        <v>45098440.839010797</v>
      </c>
      <c r="X1479">
        <v>25098440.839010797</v>
      </c>
    </row>
    <row r="1480" spans="2:24" x14ac:dyDescent="0.4">
      <c r="B1480" s="13">
        <v>1477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28096584.954008859</v>
      </c>
      <c r="O1480">
        <v>23183526.722467829</v>
      </c>
      <c r="P1480">
        <v>20397428.132429678</v>
      </c>
      <c r="Q1480">
        <v>23897579.874337219</v>
      </c>
      <c r="R1480">
        <v>27502143.629786745</v>
      </c>
      <c r="S1480">
        <v>28759726.07132262</v>
      </c>
      <c r="T1480">
        <v>29480221.776409067</v>
      </c>
      <c r="U1480">
        <v>36057963.756556541</v>
      </c>
      <c r="V1480">
        <v>35488339.444246069</v>
      </c>
      <c r="W1480">
        <v>35642526.122024573</v>
      </c>
      <c r="X1480">
        <v>15642526.122024572</v>
      </c>
    </row>
    <row r="1481" spans="2:24" x14ac:dyDescent="0.4">
      <c r="B1481" s="13">
        <v>1478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22006189.733776283</v>
      </c>
      <c r="O1481">
        <v>29419728.612895891</v>
      </c>
      <c r="P1481">
        <v>35816020.077215455</v>
      </c>
      <c r="Q1481">
        <v>37165086.563580655</v>
      </c>
      <c r="R1481">
        <v>41514396.212964073</v>
      </c>
      <c r="S1481">
        <v>41842761.740990065</v>
      </c>
      <c r="T1481">
        <v>42103062.533901811</v>
      </c>
      <c r="U1481">
        <v>47608754.572274834</v>
      </c>
      <c r="V1481">
        <v>39642393.822113238</v>
      </c>
      <c r="W1481">
        <v>39463990.176319286</v>
      </c>
      <c r="X1481">
        <v>19463990.176319294</v>
      </c>
    </row>
    <row r="1482" spans="2:24" x14ac:dyDescent="0.4">
      <c r="B1482" s="13">
        <v>1479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3901203.5767121837</v>
      </c>
      <c r="O1482">
        <v>11526717.808419518</v>
      </c>
      <c r="P1482">
        <v>8673778.5706935376</v>
      </c>
      <c r="Q1482">
        <v>-110417026.32148476</v>
      </c>
      <c r="R1482">
        <v>-100551707.75954272</v>
      </c>
      <c r="S1482">
        <v>-47211484.424610235</v>
      </c>
      <c r="T1482">
        <v>-45035833.1846513</v>
      </c>
      <c r="U1482">
        <v>-45864984.538924098</v>
      </c>
      <c r="V1482">
        <v>-49382158.908373013</v>
      </c>
      <c r="W1482">
        <v>-44585345.979304329</v>
      </c>
      <c r="X1482">
        <v>-64585345.979304343</v>
      </c>
    </row>
    <row r="1483" spans="2:24" x14ac:dyDescent="0.4">
      <c r="B1483" s="13">
        <v>1480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25745614.248243444</v>
      </c>
      <c r="O1483">
        <v>30226696.903995235</v>
      </c>
      <c r="P1483">
        <v>31830811.265952639</v>
      </c>
      <c r="Q1483">
        <v>2741321.3518343968</v>
      </c>
      <c r="R1483">
        <v>7698767.5643288689</v>
      </c>
      <c r="S1483">
        <v>24943343.705658212</v>
      </c>
      <c r="T1483">
        <v>27778131.007743828</v>
      </c>
      <c r="U1483">
        <v>31767547.003078029</v>
      </c>
      <c r="V1483">
        <v>33530238.776893072</v>
      </c>
      <c r="W1483">
        <v>37728270.297973596</v>
      </c>
      <c r="X1483">
        <v>17728270.297973596</v>
      </c>
    </row>
    <row r="1484" spans="2:24" x14ac:dyDescent="0.4">
      <c r="B1484" s="13">
        <v>1481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21642271.706662685</v>
      </c>
      <c r="O1484">
        <v>21858035.56542787</v>
      </c>
      <c r="P1484">
        <v>22684898.14995271</v>
      </c>
      <c r="Q1484">
        <v>25451437.90565341</v>
      </c>
      <c r="R1484">
        <v>23698441.900751721</v>
      </c>
      <c r="S1484">
        <v>24789024.262692016</v>
      </c>
      <c r="T1484">
        <v>24349385.110496037</v>
      </c>
      <c r="U1484">
        <v>32638512.13537373</v>
      </c>
      <c r="V1484">
        <v>32805814.662926573</v>
      </c>
      <c r="W1484">
        <v>30229183.613566011</v>
      </c>
      <c r="X1484">
        <v>10229183.613566013</v>
      </c>
    </row>
    <row r="1485" spans="2:24" x14ac:dyDescent="0.4">
      <c r="B1485" s="13">
        <v>1482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17338757.636723988</v>
      </c>
      <c r="O1485">
        <v>25516782.448502894</v>
      </c>
      <c r="P1485">
        <v>26343465.148464762</v>
      </c>
      <c r="Q1485">
        <v>14845475.835712884</v>
      </c>
      <c r="R1485">
        <v>16542555.163360922</v>
      </c>
      <c r="S1485">
        <v>22229022.049931597</v>
      </c>
      <c r="T1485">
        <v>25428880.506073024</v>
      </c>
      <c r="U1485">
        <v>30558967.084284041</v>
      </c>
      <c r="V1485">
        <v>24727295.223111924</v>
      </c>
      <c r="W1485">
        <v>23708870.871360146</v>
      </c>
      <c r="X1485">
        <v>3708870.8713601436</v>
      </c>
    </row>
    <row r="1486" spans="2:24" x14ac:dyDescent="0.4">
      <c r="B1486" s="13">
        <v>1483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18953559.418576732</v>
      </c>
      <c r="O1486">
        <v>16657429.411305927</v>
      </c>
      <c r="P1486">
        <v>23166131.904926419</v>
      </c>
      <c r="Q1486">
        <v>25847154.790457573</v>
      </c>
      <c r="R1486">
        <v>29028555.757332113</v>
      </c>
      <c r="S1486">
        <v>28893566.772968214</v>
      </c>
      <c r="T1486">
        <v>32717359.772090007</v>
      </c>
      <c r="U1486">
        <v>36388676.171159856</v>
      </c>
      <c r="V1486">
        <v>42661089.107132643</v>
      </c>
      <c r="W1486">
        <v>47781698.080849357</v>
      </c>
      <c r="X1486">
        <v>27781698.080849349</v>
      </c>
    </row>
    <row r="1487" spans="2:24" x14ac:dyDescent="0.4">
      <c r="B1487" s="13">
        <v>1484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11034117.32595906</v>
      </c>
      <c r="O1487">
        <v>9876708.8559752051</v>
      </c>
      <c r="P1487">
        <v>1316525.7557657859</v>
      </c>
      <c r="Q1487">
        <v>-2410454.8566985629</v>
      </c>
      <c r="R1487">
        <v>-40935301.9012734</v>
      </c>
      <c r="S1487">
        <v>-34496494.451956138</v>
      </c>
      <c r="T1487">
        <v>-9429710.948657047</v>
      </c>
      <c r="U1487">
        <v>-895562.69792181998</v>
      </c>
      <c r="V1487">
        <v>4460629.4527875185</v>
      </c>
      <c r="W1487">
        <v>5564065.8785500862</v>
      </c>
      <c r="X1487">
        <v>-14435934.121449914</v>
      </c>
    </row>
    <row r="1488" spans="2:24" x14ac:dyDescent="0.4">
      <c r="B1488" s="13">
        <v>1485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21545470.740948178</v>
      </c>
      <c r="O1488">
        <v>24948371.725555025</v>
      </c>
      <c r="P1488">
        <v>22132210.663667582</v>
      </c>
      <c r="Q1488">
        <v>30135589.775290195</v>
      </c>
      <c r="R1488">
        <v>28678972.097903505</v>
      </c>
      <c r="S1488">
        <v>36017439.812903672</v>
      </c>
      <c r="T1488">
        <v>45022361.894584171</v>
      </c>
      <c r="U1488">
        <v>19383952.513836876</v>
      </c>
      <c r="V1488">
        <v>21489848.503648352</v>
      </c>
      <c r="W1488">
        <v>36533660.60437341</v>
      </c>
      <c r="X1488">
        <v>16533660.604373408</v>
      </c>
    </row>
    <row r="1489" spans="2:24" x14ac:dyDescent="0.4">
      <c r="B1489" s="13">
        <v>1486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21947918.076182343</v>
      </c>
      <c r="O1489">
        <v>22521817.704833429</v>
      </c>
      <c r="P1489">
        <v>28952492.230043154</v>
      </c>
      <c r="Q1489">
        <v>35001103.275940225</v>
      </c>
      <c r="R1489">
        <v>35946644.539991014</v>
      </c>
      <c r="S1489">
        <v>34011392.292353384</v>
      </c>
      <c r="T1489">
        <v>33240984.810341056</v>
      </c>
      <c r="U1489">
        <v>37825327.329014547</v>
      </c>
      <c r="V1489">
        <v>44462426.98831778</v>
      </c>
      <c r="W1489">
        <v>43562347.048920318</v>
      </c>
      <c r="X1489">
        <v>23562347.048920318</v>
      </c>
    </row>
    <row r="1490" spans="2:24" x14ac:dyDescent="0.4">
      <c r="B1490" s="13">
        <v>1487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19071188.271116484</v>
      </c>
      <c r="O1490">
        <v>19622281.96828603</v>
      </c>
      <c r="P1490">
        <v>20602660.990457684</v>
      </c>
      <c r="Q1490">
        <v>22329200.236433312</v>
      </c>
      <c r="R1490">
        <v>19767058.961424906</v>
      </c>
      <c r="S1490">
        <v>22482206.957302842</v>
      </c>
      <c r="T1490">
        <v>30624023.265162572</v>
      </c>
      <c r="U1490">
        <v>31439650.5809757</v>
      </c>
      <c r="V1490">
        <v>33990016.753137022</v>
      </c>
      <c r="W1490">
        <v>38799154.006334893</v>
      </c>
      <c r="X1490">
        <v>18799154.00633489</v>
      </c>
    </row>
    <row r="1491" spans="2:24" x14ac:dyDescent="0.4">
      <c r="B1491" s="13">
        <v>1488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21762131.29775488</v>
      </c>
      <c r="O1491">
        <v>20013291.274142861</v>
      </c>
      <c r="P1491">
        <v>19804258.287850123</v>
      </c>
      <c r="Q1491">
        <v>19510593.685099445</v>
      </c>
      <c r="R1491">
        <v>21533273.91125473</v>
      </c>
      <c r="S1491">
        <v>21826031.309682749</v>
      </c>
      <c r="T1491">
        <v>22668211.456721056</v>
      </c>
      <c r="U1491">
        <v>27581528.940730628</v>
      </c>
      <c r="V1491">
        <v>25705717.5887556</v>
      </c>
      <c r="W1491">
        <v>28444671.905557454</v>
      </c>
      <c r="X1491">
        <v>8444671.9055574518</v>
      </c>
    </row>
    <row r="1492" spans="2:24" x14ac:dyDescent="0.4">
      <c r="B1492" s="13">
        <v>1489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10030060.921358</v>
      </c>
      <c r="O1492">
        <v>16543376.4419054</v>
      </c>
      <c r="P1492">
        <v>17035801.182444662</v>
      </c>
      <c r="Q1492">
        <v>17268084.251167562</v>
      </c>
      <c r="R1492">
        <v>20475268.836035341</v>
      </c>
      <c r="S1492">
        <v>9990533.8799231499</v>
      </c>
      <c r="T1492">
        <v>13832933.218273314</v>
      </c>
      <c r="U1492">
        <v>20120770.482539013</v>
      </c>
      <c r="V1492">
        <v>18864233.300946027</v>
      </c>
      <c r="W1492">
        <v>876245.05846679537</v>
      </c>
      <c r="X1492">
        <v>-19123754.941533204</v>
      </c>
    </row>
    <row r="1493" spans="2:24" x14ac:dyDescent="0.4">
      <c r="B1493" s="13">
        <v>1490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18729120.452181842</v>
      </c>
      <c r="O1493">
        <v>18284970.798070472</v>
      </c>
      <c r="P1493">
        <v>18409600.613174461</v>
      </c>
      <c r="Q1493">
        <v>16588912.267503604</v>
      </c>
      <c r="R1493">
        <v>23365948.560706854</v>
      </c>
      <c r="S1493">
        <v>21245686.875590779</v>
      </c>
      <c r="T1493">
        <v>23886044.872917589</v>
      </c>
      <c r="U1493">
        <v>8551285.0041172933</v>
      </c>
      <c r="V1493">
        <v>8307465.9025029149</v>
      </c>
      <c r="W1493">
        <v>12839580.788429238</v>
      </c>
      <c r="X1493">
        <v>-7160419.2115707621</v>
      </c>
    </row>
    <row r="1494" spans="2:24" x14ac:dyDescent="0.4">
      <c r="B1494" s="13">
        <v>1491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19855212.717990343</v>
      </c>
      <c r="O1494">
        <v>20050575.302523952</v>
      </c>
      <c r="P1494">
        <v>25253828.02062067</v>
      </c>
      <c r="Q1494">
        <v>26531206.666687533</v>
      </c>
      <c r="R1494">
        <v>32307814.524065711</v>
      </c>
      <c r="S1494">
        <v>38647172.668180354</v>
      </c>
      <c r="T1494">
        <v>42653332.830525033</v>
      </c>
      <c r="U1494">
        <v>34294545.491648518</v>
      </c>
      <c r="V1494">
        <v>38966649.242186911</v>
      </c>
      <c r="W1494">
        <v>40887391.661464274</v>
      </c>
      <c r="X1494">
        <v>20887391.661464278</v>
      </c>
    </row>
    <row r="1495" spans="2:24" x14ac:dyDescent="0.4">
      <c r="B1495" s="13">
        <v>1492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21312548.846277718</v>
      </c>
      <c r="O1495">
        <v>20418411.127991952</v>
      </c>
      <c r="P1495">
        <v>25886451.569441337</v>
      </c>
      <c r="Q1495">
        <v>25065269.781186327</v>
      </c>
      <c r="R1495">
        <v>22813177.970722273</v>
      </c>
      <c r="S1495">
        <v>24568336.885680836</v>
      </c>
      <c r="T1495">
        <v>30127544.661377463</v>
      </c>
      <c r="U1495">
        <v>29487875.494769648</v>
      </c>
      <c r="V1495">
        <v>28331352.913103949</v>
      </c>
      <c r="W1495">
        <v>28860268.903202146</v>
      </c>
      <c r="X1495">
        <v>8860268.9032021463</v>
      </c>
    </row>
    <row r="1496" spans="2:24" x14ac:dyDescent="0.4">
      <c r="B1496" s="13">
        <v>1493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21936576.603747927</v>
      </c>
      <c r="O1496">
        <v>28145549.675500855</v>
      </c>
      <c r="P1496">
        <v>28837278.49669509</v>
      </c>
      <c r="Q1496">
        <v>33670375.669981256</v>
      </c>
      <c r="R1496">
        <v>35311919.948790699</v>
      </c>
      <c r="S1496">
        <v>35830107.562841222</v>
      </c>
      <c r="T1496">
        <v>42325928.502769291</v>
      </c>
      <c r="U1496">
        <v>33338189.398290265</v>
      </c>
      <c r="V1496">
        <v>37207653.022020236</v>
      </c>
      <c r="W1496">
        <v>38665282.588616282</v>
      </c>
      <c r="X1496">
        <v>18665282.588616282</v>
      </c>
    </row>
    <row r="1497" spans="2:24" x14ac:dyDescent="0.4">
      <c r="B1497" s="13">
        <v>1494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25871724.376222357</v>
      </c>
      <c r="O1497">
        <v>30576579.960799661</v>
      </c>
      <c r="P1497">
        <v>35455380.439016983</v>
      </c>
      <c r="Q1497">
        <v>37717613.486566536</v>
      </c>
      <c r="R1497">
        <v>38817508.481169485</v>
      </c>
      <c r="S1497">
        <v>42414099.157636948</v>
      </c>
      <c r="T1497">
        <v>48529327.749402449</v>
      </c>
      <c r="U1497">
        <v>40857620.395694226</v>
      </c>
      <c r="V1497">
        <v>39723668.966274023</v>
      </c>
      <c r="W1497">
        <v>45506396.747503974</v>
      </c>
      <c r="X1497">
        <v>25506396.747503974</v>
      </c>
    </row>
    <row r="1498" spans="2:24" x14ac:dyDescent="0.4">
      <c r="B1498" s="13">
        <v>1495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19491524.934186548</v>
      </c>
      <c r="O1498">
        <v>23585092.544306185</v>
      </c>
      <c r="P1498">
        <v>28029333.99790087</v>
      </c>
      <c r="Q1498">
        <v>29033573.89353288</v>
      </c>
      <c r="R1498">
        <v>29662237.916592177</v>
      </c>
      <c r="S1498">
        <v>19014111.095241424</v>
      </c>
      <c r="T1498">
        <v>26748471.889341012</v>
      </c>
      <c r="U1498">
        <v>30901546.100547321</v>
      </c>
      <c r="V1498">
        <v>20835158.170660339</v>
      </c>
      <c r="W1498">
        <v>18948546.461941998</v>
      </c>
      <c r="X1498">
        <v>-1051453.5380580011</v>
      </c>
    </row>
    <row r="1499" spans="2:24" x14ac:dyDescent="0.4">
      <c r="B1499" s="13">
        <v>1496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20665776.885870356</v>
      </c>
      <c r="O1499">
        <v>24184846.266380079</v>
      </c>
      <c r="P1499">
        <v>26014266.005965371</v>
      </c>
      <c r="Q1499">
        <v>27740672.556497373</v>
      </c>
      <c r="R1499">
        <v>27374277.444851916</v>
      </c>
      <c r="S1499">
        <v>31374223.031917538</v>
      </c>
      <c r="T1499">
        <v>32155473.493727267</v>
      </c>
      <c r="U1499">
        <v>21445665.380591173</v>
      </c>
      <c r="V1499">
        <v>24320448.012008898</v>
      </c>
      <c r="W1499">
        <v>27965675.162414744</v>
      </c>
      <c r="X1499">
        <v>7965675.1624147445</v>
      </c>
    </row>
    <row r="1500" spans="2:24" x14ac:dyDescent="0.4">
      <c r="B1500" s="13">
        <v>1497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23202829.665572777</v>
      </c>
      <c r="O1500">
        <v>25494057.783622079</v>
      </c>
      <c r="P1500">
        <v>24498080.815685898</v>
      </c>
      <c r="Q1500">
        <v>24961179.735816579</v>
      </c>
      <c r="R1500">
        <v>25664203.095551681</v>
      </c>
      <c r="S1500">
        <v>29435727.448481541</v>
      </c>
      <c r="T1500">
        <v>18908360.292027205</v>
      </c>
      <c r="U1500">
        <v>20425116.297955595</v>
      </c>
      <c r="V1500">
        <v>27642292.290412147</v>
      </c>
      <c r="W1500">
        <v>32169464.276773732</v>
      </c>
      <c r="X1500">
        <v>12169464.276773736</v>
      </c>
    </row>
    <row r="1501" spans="2:24" x14ac:dyDescent="0.4">
      <c r="B1501" s="13">
        <v>1498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20255186.963591672</v>
      </c>
      <c r="O1501">
        <v>25351110.556529649</v>
      </c>
      <c r="P1501">
        <v>33688278.364055075</v>
      </c>
      <c r="Q1501">
        <v>33632451.956235103</v>
      </c>
      <c r="R1501">
        <v>34504150.211384006</v>
      </c>
      <c r="S1501">
        <v>40795509.190536052</v>
      </c>
      <c r="T1501">
        <v>49081966.100227833</v>
      </c>
      <c r="U1501">
        <v>50911475.745023511</v>
      </c>
      <c r="V1501">
        <v>50208549.260508411</v>
      </c>
      <c r="W1501">
        <v>56144908.8710761</v>
      </c>
      <c r="X1501">
        <v>36144908.871076114</v>
      </c>
    </row>
    <row r="1502" spans="2:24" x14ac:dyDescent="0.4">
      <c r="B1502" s="13">
        <v>1499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16784396.306138929</v>
      </c>
      <c r="O1502">
        <v>19553176.279845577</v>
      </c>
      <c r="P1502">
        <v>17786025.246820673</v>
      </c>
      <c r="Q1502">
        <v>17632973.012901504</v>
      </c>
      <c r="R1502">
        <v>16872579.051771689</v>
      </c>
      <c r="S1502">
        <v>14822600.988173058</v>
      </c>
      <c r="T1502">
        <v>12504753.606004434</v>
      </c>
      <c r="U1502">
        <v>18669709.639814325</v>
      </c>
      <c r="V1502">
        <v>10434159.339008583</v>
      </c>
      <c r="W1502">
        <v>18098952.874491796</v>
      </c>
      <c r="X1502">
        <v>-1901047.1255082032</v>
      </c>
    </row>
    <row r="1503" spans="2:24" x14ac:dyDescent="0.4">
      <c r="B1503" s="13">
        <v>1500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13320422.53342952</v>
      </c>
      <c r="O1503">
        <v>17654041.392197751</v>
      </c>
      <c r="P1503">
        <v>19569468.32408908</v>
      </c>
      <c r="Q1503">
        <v>3257395.2917187284</v>
      </c>
      <c r="R1503">
        <v>4821023.5946442122</v>
      </c>
      <c r="S1503">
        <v>21568101.624671735</v>
      </c>
      <c r="T1503">
        <v>20761400.795861125</v>
      </c>
      <c r="U1503">
        <v>19005710.974055879</v>
      </c>
      <c r="V1503">
        <v>23703248.979519609</v>
      </c>
      <c r="W1503">
        <v>23092559.622125853</v>
      </c>
      <c r="X1503">
        <v>3092559.6221258556</v>
      </c>
    </row>
    <row r="1504" spans="2:24" x14ac:dyDescent="0.4">
      <c r="B1504" s="13">
        <v>1501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18757424.494252633</v>
      </c>
      <c r="O1504">
        <v>26241548.227224264</v>
      </c>
      <c r="P1504">
        <v>26283440.794204269</v>
      </c>
      <c r="Q1504">
        <v>23398839.702213362</v>
      </c>
      <c r="R1504">
        <v>23719959.037071142</v>
      </c>
      <c r="S1504">
        <v>22326266.276633993</v>
      </c>
      <c r="T1504">
        <v>17323651.422350653</v>
      </c>
      <c r="U1504">
        <v>22877456.455123782</v>
      </c>
      <c r="V1504">
        <v>27965453.946607925</v>
      </c>
      <c r="W1504">
        <v>31447803.402384724</v>
      </c>
      <c r="X1504">
        <v>11447803.402384723</v>
      </c>
    </row>
    <row r="1505" spans="2:24" x14ac:dyDescent="0.4">
      <c r="B1505" s="13">
        <v>1502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21701646.100157443</v>
      </c>
      <c r="O1505">
        <v>26061939.507608481</v>
      </c>
      <c r="P1505">
        <v>22997999.355091166</v>
      </c>
      <c r="Q1505">
        <v>22380311.777693976</v>
      </c>
      <c r="R1505">
        <v>22199795.525390986</v>
      </c>
      <c r="S1505">
        <v>20342485.544024114</v>
      </c>
      <c r="T1505">
        <v>27821218.927629717</v>
      </c>
      <c r="U1505">
        <v>26270159.416123472</v>
      </c>
      <c r="V1505">
        <v>25712547.47112276</v>
      </c>
      <c r="W1505">
        <v>27477318.306698523</v>
      </c>
      <c r="X1505">
        <v>7477318.3066985225</v>
      </c>
    </row>
    <row r="1506" spans="2:24" x14ac:dyDescent="0.4">
      <c r="B1506" s="13">
        <v>1503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12197436.636899447</v>
      </c>
      <c r="O1506">
        <v>14182711.823517593</v>
      </c>
      <c r="P1506">
        <v>15597428.333056441</v>
      </c>
      <c r="Q1506">
        <v>14579697.939010363</v>
      </c>
      <c r="R1506">
        <v>19011189.825208709</v>
      </c>
      <c r="S1506">
        <v>-186361174.63659123</v>
      </c>
      <c r="T1506">
        <v>-180859987.06756204</v>
      </c>
      <c r="U1506">
        <v>-76410951.662268281</v>
      </c>
      <c r="V1506">
        <v>-84072162.244143218</v>
      </c>
      <c r="W1506">
        <v>-77762040.323136702</v>
      </c>
      <c r="X1506">
        <v>-97762040.323136702</v>
      </c>
    </row>
    <row r="1507" spans="2:24" x14ac:dyDescent="0.4">
      <c r="B1507" s="13">
        <v>1504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17531417.752173737</v>
      </c>
      <c r="O1507">
        <v>17495502.851554573</v>
      </c>
      <c r="P1507">
        <v>16814664.53269523</v>
      </c>
      <c r="Q1507">
        <v>17303835.782508381</v>
      </c>
      <c r="R1507">
        <v>20373408.565282345</v>
      </c>
      <c r="S1507">
        <v>21232746.788908422</v>
      </c>
      <c r="T1507">
        <v>20039558.067478228</v>
      </c>
      <c r="U1507">
        <v>18839906.251181878</v>
      </c>
      <c r="V1507">
        <v>21265493.719492719</v>
      </c>
      <c r="W1507">
        <v>26832691.095329452</v>
      </c>
      <c r="X1507">
        <v>6832691.0953294476</v>
      </c>
    </row>
    <row r="1508" spans="2:24" x14ac:dyDescent="0.4">
      <c r="B1508" s="13">
        <v>1505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23040848.900041722</v>
      </c>
      <c r="O1508">
        <v>29106135.716692593</v>
      </c>
      <c r="P1508">
        <v>27560947.69693774</v>
      </c>
      <c r="Q1508">
        <v>33024779.038384501</v>
      </c>
      <c r="R1508">
        <v>32034286.783535972</v>
      </c>
      <c r="S1508">
        <v>33329925.113997534</v>
      </c>
      <c r="T1508">
        <v>33751099.644944474</v>
      </c>
      <c r="U1508">
        <v>33824293.323353633</v>
      </c>
      <c r="V1508">
        <v>33058772.938899212</v>
      </c>
      <c r="W1508">
        <v>6977275.796382363</v>
      </c>
      <c r="X1508">
        <v>-13022724.20361764</v>
      </c>
    </row>
    <row r="1509" spans="2:24" x14ac:dyDescent="0.4">
      <c r="B1509" s="13">
        <v>1506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18638673.52169361</v>
      </c>
      <c r="O1509">
        <v>27570484.567023307</v>
      </c>
      <c r="P1509">
        <v>19432204.993941393</v>
      </c>
      <c r="Q1509">
        <v>22557200.254865773</v>
      </c>
      <c r="R1509">
        <v>32112754.181456342</v>
      </c>
      <c r="S1509">
        <v>36859243.424489468</v>
      </c>
      <c r="T1509">
        <v>39883305.723380893</v>
      </c>
      <c r="U1509">
        <v>46353374.334843159</v>
      </c>
      <c r="V1509">
        <v>36985660.099158309</v>
      </c>
      <c r="W1509">
        <v>38357817.072457075</v>
      </c>
      <c r="X1509">
        <v>18357817.072457071</v>
      </c>
    </row>
    <row r="1510" spans="2:24" x14ac:dyDescent="0.4">
      <c r="B1510" s="13">
        <v>1507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21186636.927191488</v>
      </c>
      <c r="O1510">
        <v>29932268.643048331</v>
      </c>
      <c r="P1510">
        <v>35217201.015367232</v>
      </c>
      <c r="Q1510">
        <v>40107091.349207416</v>
      </c>
      <c r="R1510">
        <v>41162497.516832732</v>
      </c>
      <c r="S1510">
        <v>41878583.643571712</v>
      </c>
      <c r="T1510">
        <v>44704012.028118454</v>
      </c>
      <c r="U1510">
        <v>46434682.728469387</v>
      </c>
      <c r="V1510">
        <v>50666892.332608812</v>
      </c>
      <c r="W1510">
        <v>57102510.273710459</v>
      </c>
      <c r="X1510">
        <v>37102510.273710459</v>
      </c>
    </row>
    <row r="1511" spans="2:24" x14ac:dyDescent="0.4">
      <c r="B1511" s="13">
        <v>1508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27742101.351997998</v>
      </c>
      <c r="O1511">
        <v>28025969.908425678</v>
      </c>
      <c r="P1511">
        <v>31078090.851628356</v>
      </c>
      <c r="Q1511">
        <v>34382965.51641085</v>
      </c>
      <c r="R1511">
        <v>40241337.028214976</v>
      </c>
      <c r="S1511">
        <v>47704748.659289703</v>
      </c>
      <c r="T1511">
        <v>54477554.704311445</v>
      </c>
      <c r="U1511">
        <v>49952628.340139359</v>
      </c>
      <c r="V1511">
        <v>54143640.346932128</v>
      </c>
      <c r="W1511">
        <v>56095365.632030338</v>
      </c>
      <c r="X1511">
        <v>36095365.632030338</v>
      </c>
    </row>
    <row r="1512" spans="2:24" x14ac:dyDescent="0.4">
      <c r="B1512" s="13">
        <v>1509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19180857.25473991</v>
      </c>
      <c r="O1512">
        <v>23242203.406619091</v>
      </c>
      <c r="P1512">
        <v>25338069.109282386</v>
      </c>
      <c r="Q1512">
        <v>20786258.80291298</v>
      </c>
      <c r="R1512">
        <v>18602566.516526364</v>
      </c>
      <c r="S1512">
        <v>16334915.127200212</v>
      </c>
      <c r="T1512">
        <v>17028399.998905957</v>
      </c>
      <c r="U1512">
        <v>22169875.673474442</v>
      </c>
      <c r="V1512">
        <v>24667164.939442329</v>
      </c>
      <c r="W1512">
        <v>29194517.664309524</v>
      </c>
      <c r="X1512">
        <v>9194517.6643095277</v>
      </c>
    </row>
    <row r="1513" spans="2:24" x14ac:dyDescent="0.4">
      <c r="B1513" s="13">
        <v>1510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25012115.755930338</v>
      </c>
      <c r="O1513">
        <v>24109497.734402448</v>
      </c>
      <c r="P1513">
        <v>22175229.43388892</v>
      </c>
      <c r="Q1513">
        <v>22567631.175762884</v>
      </c>
      <c r="R1513">
        <v>24132147.323684484</v>
      </c>
      <c r="S1513">
        <v>12653711.632583052</v>
      </c>
      <c r="T1513">
        <v>5999699.4651130391</v>
      </c>
      <c r="U1513">
        <v>4508685.3237123908</v>
      </c>
      <c r="V1513">
        <v>-2936302.3119360567</v>
      </c>
      <c r="W1513">
        <v>-4348902.3756794073</v>
      </c>
      <c r="X1513">
        <v>-24348902.375679407</v>
      </c>
    </row>
    <row r="1514" spans="2:24" x14ac:dyDescent="0.4">
      <c r="B1514" s="13">
        <v>1511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28058200.047513071</v>
      </c>
      <c r="O1514">
        <v>26523487.79134687</v>
      </c>
      <c r="P1514">
        <v>26083507.059253976</v>
      </c>
      <c r="Q1514">
        <v>24591124.901312146</v>
      </c>
      <c r="R1514">
        <v>32847346.663877703</v>
      </c>
      <c r="S1514">
        <v>39452816.180233024</v>
      </c>
      <c r="T1514">
        <v>38164164.42045252</v>
      </c>
      <c r="U1514">
        <v>39576921.890704088</v>
      </c>
      <c r="V1514">
        <v>25963541.037645768</v>
      </c>
      <c r="W1514">
        <v>28470562.560719702</v>
      </c>
      <c r="X1514">
        <v>8470562.5607196931</v>
      </c>
    </row>
    <row r="1515" spans="2:24" x14ac:dyDescent="0.4">
      <c r="B1515" s="13">
        <v>1512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26519375.059432648</v>
      </c>
      <c r="O1515">
        <v>26148232.553275611</v>
      </c>
      <c r="P1515">
        <v>23616625.742211729</v>
      </c>
      <c r="Q1515">
        <v>22451591.083265793</v>
      </c>
      <c r="R1515">
        <v>18065965.521386489</v>
      </c>
      <c r="S1515">
        <v>22776806.834847402</v>
      </c>
      <c r="T1515">
        <v>22924397.193981431</v>
      </c>
      <c r="U1515">
        <v>27925575.272121754</v>
      </c>
      <c r="V1515">
        <v>-1520257.6027445884</v>
      </c>
      <c r="W1515">
        <v>6331583.6185260219</v>
      </c>
      <c r="X1515">
        <v>-13668416.381473973</v>
      </c>
    </row>
    <row r="1516" spans="2:24" x14ac:dyDescent="0.4">
      <c r="B1516" s="13">
        <v>1513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23040633.448872525</v>
      </c>
      <c r="O1516">
        <v>29217554.491453554</v>
      </c>
      <c r="P1516">
        <v>14235404.93126584</v>
      </c>
      <c r="Q1516">
        <v>17759507.178212244</v>
      </c>
      <c r="R1516">
        <v>23157086.973733459</v>
      </c>
      <c r="S1516">
        <v>21268143.690589242</v>
      </c>
      <c r="T1516">
        <v>21429858.39450486</v>
      </c>
      <c r="U1516">
        <v>27546883.625929188</v>
      </c>
      <c r="V1516">
        <v>27802171.806061517</v>
      </c>
      <c r="W1516">
        <v>26554425.914758582</v>
      </c>
      <c r="X1516">
        <v>6554425.9147585835</v>
      </c>
    </row>
    <row r="1517" spans="2:24" x14ac:dyDescent="0.4">
      <c r="B1517" s="13">
        <v>1514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26433005.717834849</v>
      </c>
      <c r="O1517">
        <v>29333092.673420567</v>
      </c>
      <c r="P1517">
        <v>6682568.0734042469</v>
      </c>
      <c r="Q1517">
        <v>8219946.5014997991</v>
      </c>
      <c r="R1517">
        <v>18656125.44918035</v>
      </c>
      <c r="S1517">
        <v>16306053.955686945</v>
      </c>
      <c r="T1517">
        <v>21192102.346865468</v>
      </c>
      <c r="U1517">
        <v>19541818.768370248</v>
      </c>
      <c r="V1517">
        <v>-90055278.134770408</v>
      </c>
      <c r="W1517">
        <v>-90734150.65894267</v>
      </c>
      <c r="X1517">
        <v>-110734150.65894265</v>
      </c>
    </row>
    <row r="1518" spans="2:24" x14ac:dyDescent="0.4">
      <c r="B1518" s="13">
        <v>1515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21090769.362127539</v>
      </c>
      <c r="O1518">
        <v>21727640.119553477</v>
      </c>
      <c r="P1518">
        <v>29277461.16125422</v>
      </c>
      <c r="Q1518">
        <v>-125678928.38582934</v>
      </c>
      <c r="R1518">
        <v>-128323774.5762949</v>
      </c>
      <c r="S1518">
        <v>-52425818.336849242</v>
      </c>
      <c r="T1518">
        <v>-53265019.193477452</v>
      </c>
      <c r="U1518">
        <v>-54878335.675218098</v>
      </c>
      <c r="V1518">
        <v>-54814272.548561335</v>
      </c>
      <c r="W1518">
        <v>-51418334.368677832</v>
      </c>
      <c r="X1518">
        <v>-71418334.36867778</v>
      </c>
    </row>
    <row r="1519" spans="2:24" x14ac:dyDescent="0.4">
      <c r="B1519" s="13">
        <v>1516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18169002.098746803</v>
      </c>
      <c r="O1519">
        <v>16610661.042006502</v>
      </c>
      <c r="P1519">
        <v>18985144.962547362</v>
      </c>
      <c r="Q1519">
        <v>20640920.140873406</v>
      </c>
      <c r="R1519">
        <v>24765605.015644431</v>
      </c>
      <c r="S1519">
        <v>19020159.150638018</v>
      </c>
      <c r="T1519">
        <v>20256828.57029688</v>
      </c>
      <c r="U1519">
        <v>31300046.328499928</v>
      </c>
      <c r="V1519">
        <v>32933099.459611971</v>
      </c>
      <c r="W1519">
        <v>32732526.630804401</v>
      </c>
      <c r="X1519">
        <v>12732526.630804405</v>
      </c>
    </row>
    <row r="1520" spans="2:24" x14ac:dyDescent="0.4">
      <c r="B1520" s="13">
        <v>1517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21244667.861121617</v>
      </c>
      <c r="O1520">
        <v>26242937.141891897</v>
      </c>
      <c r="P1520">
        <v>22297820.410270225</v>
      </c>
      <c r="Q1520">
        <v>25693982.419874888</v>
      </c>
      <c r="R1520">
        <v>26126771.194776293</v>
      </c>
      <c r="S1520">
        <v>25923729.716276553</v>
      </c>
      <c r="T1520">
        <v>28491097.390512206</v>
      </c>
      <c r="U1520">
        <v>30399059.477602236</v>
      </c>
      <c r="V1520">
        <v>24031681.474082466</v>
      </c>
      <c r="W1520">
        <v>25949961.291787092</v>
      </c>
      <c r="X1520">
        <v>5949961.2917870935</v>
      </c>
    </row>
    <row r="1521" spans="2:24" x14ac:dyDescent="0.4">
      <c r="B1521" s="13">
        <v>1518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25339475.790380985</v>
      </c>
      <c r="O1521">
        <v>25047690.390100595</v>
      </c>
      <c r="P1521">
        <v>32816562.176494978</v>
      </c>
      <c r="Q1521">
        <v>31552413.639115516</v>
      </c>
      <c r="R1521">
        <v>36750573.904178865</v>
      </c>
      <c r="S1521">
        <v>40870144.108753629</v>
      </c>
      <c r="T1521">
        <v>38811097.634714887</v>
      </c>
      <c r="U1521">
        <v>44573793.907867685</v>
      </c>
      <c r="V1521">
        <v>51288703.709337309</v>
      </c>
      <c r="W1521">
        <v>53142070.089360774</v>
      </c>
      <c r="X1521">
        <v>33142070.089360762</v>
      </c>
    </row>
    <row r="1522" spans="2:24" x14ac:dyDescent="0.4">
      <c r="B1522" s="13">
        <v>1519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23885371.578478813</v>
      </c>
      <c r="O1522">
        <v>23782165.70044117</v>
      </c>
      <c r="P1522">
        <v>32368544.636304922</v>
      </c>
      <c r="Q1522">
        <v>34111360.558762826</v>
      </c>
      <c r="R1522">
        <v>33204504.298900411</v>
      </c>
      <c r="S1522">
        <v>40392426.518984109</v>
      </c>
      <c r="T1522">
        <v>35148237.725996032</v>
      </c>
      <c r="U1522">
        <v>40445460.711825639</v>
      </c>
      <c r="V1522">
        <v>42295820.314668946</v>
      </c>
      <c r="W1522">
        <v>42604952.281519808</v>
      </c>
      <c r="X1522">
        <v>22604952.281519815</v>
      </c>
    </row>
    <row r="1523" spans="2:24" x14ac:dyDescent="0.4">
      <c r="B1523" s="13">
        <v>1520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17880563.832818244</v>
      </c>
      <c r="O1523">
        <v>18069813.661047757</v>
      </c>
      <c r="P1523">
        <v>15055832.492604494</v>
      </c>
      <c r="Q1523">
        <v>21395797.299095463</v>
      </c>
      <c r="R1523">
        <v>19735682.775498405</v>
      </c>
      <c r="S1523">
        <v>18317733.916059848</v>
      </c>
      <c r="T1523">
        <v>18204573.625903644</v>
      </c>
      <c r="U1523">
        <v>18313639.783020433</v>
      </c>
      <c r="V1523">
        <v>24272457.711919945</v>
      </c>
      <c r="W1523">
        <v>18804366.44560181</v>
      </c>
      <c r="X1523">
        <v>-1195633.5543981907</v>
      </c>
    </row>
    <row r="1524" spans="2:24" x14ac:dyDescent="0.4">
      <c r="B1524" s="13">
        <v>1521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17983448.520734284</v>
      </c>
      <c r="O1524">
        <v>-19626993.874977157</v>
      </c>
      <c r="P1524">
        <v>-21144697.879737251</v>
      </c>
      <c r="Q1524">
        <v>-1590317.4750534091</v>
      </c>
      <c r="R1524">
        <v>356196.53280773503</v>
      </c>
      <c r="S1524">
        <v>4197538.2316514552</v>
      </c>
      <c r="T1524">
        <v>8223871.9668617398</v>
      </c>
      <c r="U1524">
        <v>11203660.839470906</v>
      </c>
      <c r="V1524">
        <v>14300357.262936644</v>
      </c>
      <c r="W1524">
        <v>10988287.97951279</v>
      </c>
      <c r="X1524">
        <v>-9011712.0204872079</v>
      </c>
    </row>
    <row r="1525" spans="2:24" x14ac:dyDescent="0.4">
      <c r="B1525" s="13">
        <v>1522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21518223.123464849</v>
      </c>
      <c r="O1525">
        <v>25233037.899636012</v>
      </c>
      <c r="P1525">
        <v>23244943.240093809</v>
      </c>
      <c r="Q1525">
        <v>30041867.571676429</v>
      </c>
      <c r="R1525">
        <v>28969365.815123204</v>
      </c>
      <c r="S1525">
        <v>28353120.339987081</v>
      </c>
      <c r="T1525">
        <v>26364110.419590335</v>
      </c>
      <c r="U1525">
        <v>32957422.47575311</v>
      </c>
      <c r="V1525">
        <v>37541638.120551862</v>
      </c>
      <c r="W1525">
        <v>40688458.622250937</v>
      </c>
      <c r="X1525">
        <v>20688458.622250944</v>
      </c>
    </row>
    <row r="1526" spans="2:24" x14ac:dyDescent="0.4">
      <c r="B1526" s="13">
        <v>1523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18976622.684282072</v>
      </c>
      <c r="O1526">
        <v>8901595.0956341345</v>
      </c>
      <c r="P1526">
        <v>8510662.1929023117</v>
      </c>
      <c r="Q1526">
        <v>10209476.837875336</v>
      </c>
      <c r="R1526">
        <v>11673421.599812616</v>
      </c>
      <c r="S1526">
        <v>17493571.445522748</v>
      </c>
      <c r="T1526">
        <v>-114730523.22629094</v>
      </c>
      <c r="U1526">
        <v>-108138395.53218946</v>
      </c>
      <c r="V1526">
        <v>-38939812.226140454</v>
      </c>
      <c r="W1526">
        <v>-33185885.076243993</v>
      </c>
      <c r="X1526">
        <v>-53185885.076243997</v>
      </c>
    </row>
    <row r="1527" spans="2:24" x14ac:dyDescent="0.4">
      <c r="B1527" s="13">
        <v>1524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26208235.355691317</v>
      </c>
      <c r="O1527">
        <v>30517756.802903287</v>
      </c>
      <c r="P1527">
        <v>33537718.004653677</v>
      </c>
      <c r="Q1527">
        <v>35404741.961029619</v>
      </c>
      <c r="R1527">
        <v>38153620.118620403</v>
      </c>
      <c r="S1527">
        <v>34845575.062534541</v>
      </c>
      <c r="T1527">
        <v>40809077.742023394</v>
      </c>
      <c r="U1527">
        <v>45535343.530722439</v>
      </c>
      <c r="V1527">
        <v>51013110.824046478</v>
      </c>
      <c r="W1527">
        <v>57084133.756717317</v>
      </c>
      <c r="X1527">
        <v>37084133.756717324</v>
      </c>
    </row>
    <row r="1528" spans="2:24" x14ac:dyDescent="0.4">
      <c r="B1528" s="13">
        <v>1525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20354435.261388127</v>
      </c>
      <c r="O1528">
        <v>18013659.898109999</v>
      </c>
      <c r="P1528">
        <v>24905701.325473137</v>
      </c>
      <c r="Q1528">
        <v>28608650.97885146</v>
      </c>
      <c r="R1528">
        <v>31200310.478220478</v>
      </c>
      <c r="S1528">
        <v>35887092.737551495</v>
      </c>
      <c r="T1528">
        <v>37099053.924157098</v>
      </c>
      <c r="U1528">
        <v>45382816.687213652</v>
      </c>
      <c r="V1528">
        <v>43091714.247035556</v>
      </c>
      <c r="W1528">
        <v>44484200.688840486</v>
      </c>
      <c r="X1528">
        <v>24484200.688840482</v>
      </c>
    </row>
    <row r="1529" spans="2:24" x14ac:dyDescent="0.4">
      <c r="B1529" s="13">
        <v>1526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9647895.4628102574</v>
      </c>
      <c r="O1529">
        <v>10502796.588049714</v>
      </c>
      <c r="P1529">
        <v>14156496.733109321</v>
      </c>
      <c r="Q1529">
        <v>15255551.439441122</v>
      </c>
      <c r="R1529">
        <v>17248119.002940021</v>
      </c>
      <c r="S1529">
        <v>24259792.890457906</v>
      </c>
      <c r="T1529">
        <v>24581525.994785994</v>
      </c>
      <c r="U1529">
        <v>24088859.41847923</v>
      </c>
      <c r="V1529">
        <v>22899702.329975475</v>
      </c>
      <c r="W1529">
        <v>25161080.013918057</v>
      </c>
      <c r="X1529">
        <v>5161080.0139180589</v>
      </c>
    </row>
    <row r="1530" spans="2:24" x14ac:dyDescent="0.4">
      <c r="B1530" s="13">
        <v>1527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21513413.410287198</v>
      </c>
      <c r="O1530">
        <v>15612646.54898599</v>
      </c>
      <c r="P1530">
        <v>22069346.096396156</v>
      </c>
      <c r="Q1530">
        <v>13865311.599349853</v>
      </c>
      <c r="R1530">
        <v>15301794.126043173</v>
      </c>
      <c r="S1530">
        <v>-789232.8655794072</v>
      </c>
      <c r="T1530">
        <v>4157742.9621146708</v>
      </c>
      <c r="U1530">
        <v>18434243.641515404</v>
      </c>
      <c r="V1530">
        <v>20699971.926668778</v>
      </c>
      <c r="W1530">
        <v>28625222.044147726</v>
      </c>
      <c r="X1530">
        <v>8625222.0441477243</v>
      </c>
    </row>
    <row r="1531" spans="2:24" x14ac:dyDescent="0.4">
      <c r="B1531" s="13">
        <v>1528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21258258.312482771</v>
      </c>
      <c r="O1531">
        <v>25489047.60906519</v>
      </c>
      <c r="P1531">
        <v>30369567.166409284</v>
      </c>
      <c r="Q1531">
        <v>32393242.89697624</v>
      </c>
      <c r="R1531">
        <v>38312290.259095699</v>
      </c>
      <c r="S1531">
        <v>41437574.096685365</v>
      </c>
      <c r="T1531">
        <v>45189831.314766906</v>
      </c>
      <c r="U1531">
        <v>44615898.850157082</v>
      </c>
      <c r="V1531">
        <v>50976180.332662903</v>
      </c>
      <c r="W1531">
        <v>41842244.774663597</v>
      </c>
      <c r="X1531">
        <v>21842244.774663612</v>
      </c>
    </row>
    <row r="1532" spans="2:24" x14ac:dyDescent="0.4">
      <c r="B1532" s="13">
        <v>1529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19490776.109313954</v>
      </c>
      <c r="O1532">
        <v>18689595.139859408</v>
      </c>
      <c r="P1532">
        <v>19863792.436948176</v>
      </c>
      <c r="Q1532">
        <v>19983957.359111462</v>
      </c>
      <c r="R1532">
        <v>21673839.608149454</v>
      </c>
      <c r="S1532">
        <v>22422027.817650355</v>
      </c>
      <c r="T1532">
        <v>-170439904.8926402</v>
      </c>
      <c r="U1532">
        <v>-165902737.97667104</v>
      </c>
      <c r="V1532">
        <v>-71783171.202608779</v>
      </c>
      <c r="W1532">
        <v>-71458933.238646239</v>
      </c>
      <c r="X1532">
        <v>-91458933.238646239</v>
      </c>
    </row>
    <row r="1533" spans="2:24" x14ac:dyDescent="0.4">
      <c r="B1533" s="13">
        <v>1530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20464770.235926576</v>
      </c>
      <c r="O1533">
        <v>-4379612.9842024995</v>
      </c>
      <c r="P1533">
        <v>-5975495.5064114397</v>
      </c>
      <c r="Q1533">
        <v>8724698.3619087636</v>
      </c>
      <c r="R1533">
        <v>14613458.866431387</v>
      </c>
      <c r="S1533">
        <v>19398925.28835889</v>
      </c>
      <c r="T1533">
        <v>22011714.68507025</v>
      </c>
      <c r="U1533">
        <v>22747223.864953212</v>
      </c>
      <c r="V1533">
        <v>28292329.163343899</v>
      </c>
      <c r="W1533">
        <v>23527329.870373495</v>
      </c>
      <c r="X1533">
        <v>3527329.870373494</v>
      </c>
    </row>
    <row r="1534" spans="2:24" x14ac:dyDescent="0.4">
      <c r="B1534" s="13">
        <v>1531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-90648940.247289926</v>
      </c>
      <c r="O1534">
        <v>-91991511.750261575</v>
      </c>
      <c r="P1534">
        <v>-46050518.67449607</v>
      </c>
      <c r="Q1534">
        <v>-45047846.161298633</v>
      </c>
      <c r="R1534">
        <v>-34910046.23905845</v>
      </c>
      <c r="S1534">
        <v>-85768138.437044829</v>
      </c>
      <c r="T1534">
        <v>-97195341.271937594</v>
      </c>
      <c r="U1534">
        <v>-71267532.018542722</v>
      </c>
      <c r="V1534">
        <v>-64780614.421091042</v>
      </c>
      <c r="W1534">
        <v>-62866100.873397201</v>
      </c>
      <c r="X1534">
        <v>-82866100.873397216</v>
      </c>
    </row>
    <row r="1535" spans="2:24" x14ac:dyDescent="0.4">
      <c r="B1535" s="13">
        <v>1532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21317429.963059593</v>
      </c>
      <c r="O1535">
        <v>21937277.507738575</v>
      </c>
      <c r="P1535">
        <v>25270466.190336801</v>
      </c>
      <c r="Q1535">
        <v>29421846.412767109</v>
      </c>
      <c r="R1535">
        <v>29889607.431380916</v>
      </c>
      <c r="S1535">
        <v>29928642.335754201</v>
      </c>
      <c r="T1535">
        <v>5533240.2540005203</v>
      </c>
      <c r="U1535">
        <v>3005451.2892935751</v>
      </c>
      <c r="V1535">
        <v>17527713.684729408</v>
      </c>
      <c r="W1535">
        <v>21435176.444140419</v>
      </c>
      <c r="X1535">
        <v>1435176.4441404189</v>
      </c>
    </row>
    <row r="1536" spans="2:24" x14ac:dyDescent="0.4">
      <c r="B1536" s="13">
        <v>1533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26175691.56785737</v>
      </c>
      <c r="O1536">
        <v>15822880.40721399</v>
      </c>
      <c r="P1536">
        <v>19980562.473233815</v>
      </c>
      <c r="Q1536">
        <v>30743443.463119972</v>
      </c>
      <c r="R1536">
        <v>31452079.242390107</v>
      </c>
      <c r="S1536">
        <v>8185179.7817784604</v>
      </c>
      <c r="T1536">
        <v>11121491.045982491</v>
      </c>
      <c r="U1536">
        <v>25225170.816599049</v>
      </c>
      <c r="V1536">
        <v>18931641.89278372</v>
      </c>
      <c r="W1536">
        <v>10733235.808225688</v>
      </c>
      <c r="X1536">
        <v>-9266764.1917743143</v>
      </c>
    </row>
    <row r="1537" spans="2:24" x14ac:dyDescent="0.4">
      <c r="B1537" s="13">
        <v>1534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24466700.668216996</v>
      </c>
      <c r="O1537">
        <v>24969370.677060507</v>
      </c>
      <c r="P1537">
        <v>28396753.379008956</v>
      </c>
      <c r="Q1537">
        <v>26259622.533404797</v>
      </c>
      <c r="R1537">
        <v>28229219.870102502</v>
      </c>
      <c r="S1537">
        <v>30673207.131850123</v>
      </c>
      <c r="T1537">
        <v>33491796.81248343</v>
      </c>
      <c r="U1537">
        <v>34447856.033902198</v>
      </c>
      <c r="V1537">
        <v>34364892.558685213</v>
      </c>
      <c r="W1537">
        <v>37918437.136016406</v>
      </c>
      <c r="X1537">
        <v>17918437.13601641</v>
      </c>
    </row>
    <row r="1538" spans="2:24" x14ac:dyDescent="0.4">
      <c r="B1538" s="13">
        <v>1535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25290474.506583605</v>
      </c>
      <c r="O1538">
        <v>32718214.776249859</v>
      </c>
      <c r="P1538">
        <v>35984497.353138998</v>
      </c>
      <c r="Q1538">
        <v>36690281.827332765</v>
      </c>
      <c r="R1538">
        <v>40735099.842467487</v>
      </c>
      <c r="S1538">
        <v>37939863.550494008</v>
      </c>
      <c r="T1538">
        <v>43210591.616429463</v>
      </c>
      <c r="U1538">
        <v>42145433.556920111</v>
      </c>
      <c r="V1538">
        <v>46864574.325100005</v>
      </c>
      <c r="W1538">
        <v>46188456.132087924</v>
      </c>
      <c r="X1538">
        <v>26188456.132087912</v>
      </c>
    </row>
    <row r="1539" spans="2:24" x14ac:dyDescent="0.4">
      <c r="B1539" s="13">
        <v>1536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18982709.349765308</v>
      </c>
      <c r="O1539">
        <v>21434207.752548527</v>
      </c>
      <c r="P1539">
        <v>25898783.998865906</v>
      </c>
      <c r="Q1539">
        <v>28472324.26965094</v>
      </c>
      <c r="R1539">
        <v>25899433.507674649</v>
      </c>
      <c r="S1539">
        <v>29164018.942642488</v>
      </c>
      <c r="T1539">
        <v>32892606.236446694</v>
      </c>
      <c r="U1539">
        <v>34741799.182100564</v>
      </c>
      <c r="V1539">
        <v>38446284.825348668</v>
      </c>
      <c r="W1539">
        <v>39789479.442539603</v>
      </c>
      <c r="X1539">
        <v>19789479.442539606</v>
      </c>
    </row>
    <row r="1540" spans="2:24" x14ac:dyDescent="0.4">
      <c r="B1540" s="13">
        <v>1537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22014542.685462903</v>
      </c>
      <c r="O1540">
        <v>28560450.921056926</v>
      </c>
      <c r="P1540">
        <v>33307596.556594051</v>
      </c>
      <c r="Q1540">
        <v>34399444.006350584</v>
      </c>
      <c r="R1540">
        <v>34555494.381657407</v>
      </c>
      <c r="S1540">
        <v>37039736.954036012</v>
      </c>
      <c r="T1540">
        <v>41763512.221993573</v>
      </c>
      <c r="U1540">
        <v>-38125221.914805353</v>
      </c>
      <c r="V1540">
        <v>-29347594.507673968</v>
      </c>
      <c r="W1540">
        <v>20132100.186457738</v>
      </c>
      <c r="X1540">
        <v>132100.18645774387</v>
      </c>
    </row>
    <row r="1541" spans="2:24" x14ac:dyDescent="0.4">
      <c r="B1541" s="13">
        <v>1538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15768363.025675427</v>
      </c>
      <c r="O1541">
        <v>16051505.737632029</v>
      </c>
      <c r="P1541">
        <v>19639363.197371721</v>
      </c>
      <c r="Q1541">
        <v>24820198.479580361</v>
      </c>
      <c r="R1541">
        <v>26327900.001693588</v>
      </c>
      <c r="S1541">
        <v>33130731.813967574</v>
      </c>
      <c r="T1541">
        <v>32614372.002993561</v>
      </c>
      <c r="U1541">
        <v>37612747.176395059</v>
      </c>
      <c r="V1541">
        <v>36483381.857862428</v>
      </c>
      <c r="W1541">
        <v>40038312.051051371</v>
      </c>
      <c r="X1541">
        <v>20038312.051051371</v>
      </c>
    </row>
    <row r="1542" spans="2:24" x14ac:dyDescent="0.4">
      <c r="B1542" s="13">
        <v>1539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23045748.552576452</v>
      </c>
      <c r="O1542">
        <v>21633651.967756938</v>
      </c>
      <c r="P1542">
        <v>23615858.212894998</v>
      </c>
      <c r="Q1542">
        <v>21753240.338773809</v>
      </c>
      <c r="R1542">
        <v>19508271.693427525</v>
      </c>
      <c r="S1542">
        <v>25106362.51960741</v>
      </c>
      <c r="T1542">
        <v>23870390.706317864</v>
      </c>
      <c r="U1542">
        <v>29276908.530211784</v>
      </c>
      <c r="V1542">
        <v>30088782.818232607</v>
      </c>
      <c r="W1542">
        <v>31813281.477410067</v>
      </c>
      <c r="X1542">
        <v>11813281.477410063</v>
      </c>
    </row>
    <row r="1543" spans="2:24" x14ac:dyDescent="0.4">
      <c r="B1543" s="13">
        <v>1540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19891816.215010531</v>
      </c>
      <c r="O1543">
        <v>18739531.236873135</v>
      </c>
      <c r="P1543">
        <v>25641431.131458111</v>
      </c>
      <c r="Q1543">
        <v>8578399.8674300965</v>
      </c>
      <c r="R1543">
        <v>13708443.052506778</v>
      </c>
      <c r="S1543">
        <v>23761493.397722408</v>
      </c>
      <c r="T1543">
        <v>27529262.316430967</v>
      </c>
      <c r="U1543">
        <v>17505413.09839417</v>
      </c>
      <c r="V1543">
        <v>18118610.631327841</v>
      </c>
      <c r="W1543">
        <v>27008163.004959613</v>
      </c>
      <c r="X1543">
        <v>7008163.0049596084</v>
      </c>
    </row>
    <row r="1544" spans="2:24" x14ac:dyDescent="0.4">
      <c r="B1544" s="13">
        <v>1541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25298650.884532288</v>
      </c>
      <c r="O1544">
        <v>34254006.671489261</v>
      </c>
      <c r="P1544">
        <v>42053551.967563875</v>
      </c>
      <c r="Q1544">
        <v>43877925.884678327</v>
      </c>
      <c r="R1544">
        <v>46330899.231469646</v>
      </c>
      <c r="S1544">
        <v>22269656.955941193</v>
      </c>
      <c r="T1544">
        <v>23210044.308680985</v>
      </c>
      <c r="U1544">
        <v>42771411.821924932</v>
      </c>
      <c r="V1544">
        <v>46748367.642586283</v>
      </c>
      <c r="W1544">
        <v>47538009.512065031</v>
      </c>
      <c r="X1544">
        <v>27538009.512065031</v>
      </c>
    </row>
    <row r="1545" spans="2:24" x14ac:dyDescent="0.4">
      <c r="B1545" s="13">
        <v>1542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21538570.952984318</v>
      </c>
      <c r="O1545">
        <v>30078560.631778196</v>
      </c>
      <c r="P1545">
        <v>29529644.486562662</v>
      </c>
      <c r="Q1545">
        <v>29375173.203509077</v>
      </c>
      <c r="R1545">
        <v>35392386.205672994</v>
      </c>
      <c r="S1545">
        <v>37774152.294062294</v>
      </c>
      <c r="T1545">
        <v>39277666.199860744</v>
      </c>
      <c r="U1545">
        <v>33120884.856492087</v>
      </c>
      <c r="V1545">
        <v>32919695.636470214</v>
      </c>
      <c r="W1545">
        <v>32855536.396062635</v>
      </c>
      <c r="X1545">
        <v>12855536.396062637</v>
      </c>
    </row>
    <row r="1546" spans="2:24" x14ac:dyDescent="0.4">
      <c r="B1546" s="13">
        <v>1543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18942318.20644879</v>
      </c>
      <c r="O1546">
        <v>21497027.254935034</v>
      </c>
      <c r="P1546">
        <v>25112176.494393345</v>
      </c>
      <c r="Q1546">
        <v>27534026.964202937</v>
      </c>
      <c r="R1546">
        <v>31275880.407948956</v>
      </c>
      <c r="S1546">
        <v>29075082.027746137</v>
      </c>
      <c r="T1546">
        <v>29064079.421810783</v>
      </c>
      <c r="U1546">
        <v>27344863.693999555</v>
      </c>
      <c r="V1546">
        <v>28564432.686143737</v>
      </c>
      <c r="W1546">
        <v>28495599.865891963</v>
      </c>
      <c r="X1546">
        <v>8495599.8658919651</v>
      </c>
    </row>
    <row r="1547" spans="2:24" x14ac:dyDescent="0.4">
      <c r="B1547" s="13">
        <v>1544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28211748.504412286</v>
      </c>
      <c r="O1547">
        <v>29521188.156609647</v>
      </c>
      <c r="P1547">
        <v>30268613.415003404</v>
      </c>
      <c r="Q1547">
        <v>27848795.39956231</v>
      </c>
      <c r="R1547">
        <v>27485983.774262596</v>
      </c>
      <c r="S1547">
        <v>-70863011.038049549</v>
      </c>
      <c r="T1547">
        <v>-63048416.097652927</v>
      </c>
      <c r="U1547">
        <v>-5156346.8574048933</v>
      </c>
      <c r="V1547">
        <v>-984767.07600804092</v>
      </c>
      <c r="W1547">
        <v>3373647.8472301462</v>
      </c>
      <c r="X1547">
        <v>-16626352.152769856</v>
      </c>
    </row>
    <row r="1548" spans="2:24" x14ac:dyDescent="0.4">
      <c r="B1548" s="13">
        <v>1545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18542978.457206737</v>
      </c>
      <c r="O1548">
        <v>18344210.241019115</v>
      </c>
      <c r="P1548">
        <v>20679975.295268759</v>
      </c>
      <c r="Q1548">
        <v>14101870.128905835</v>
      </c>
      <c r="R1548">
        <v>12008880.107874678</v>
      </c>
      <c r="S1548">
        <v>10983760.09882099</v>
      </c>
      <c r="T1548">
        <v>5302615.0263827853</v>
      </c>
      <c r="U1548">
        <v>5440763.558793515</v>
      </c>
      <c r="V1548">
        <v>7381884.6694178153</v>
      </c>
      <c r="W1548">
        <v>16325755.888476187</v>
      </c>
      <c r="X1548">
        <v>-3674244.1115238108</v>
      </c>
    </row>
    <row r="1549" spans="2:24" x14ac:dyDescent="0.4">
      <c r="B1549" s="13">
        <v>1546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20591541.160640899</v>
      </c>
      <c r="O1549">
        <v>17684950.452128656</v>
      </c>
      <c r="P1549">
        <v>16350655.502333427</v>
      </c>
      <c r="Q1549">
        <v>21455297.529476237</v>
      </c>
      <c r="R1549">
        <v>22340867.658632841</v>
      </c>
      <c r="S1549">
        <v>23218396.725267746</v>
      </c>
      <c r="T1549">
        <v>25889396.90340054</v>
      </c>
      <c r="U1549">
        <v>35153252.523711421</v>
      </c>
      <c r="V1549">
        <v>33786677.071932174</v>
      </c>
      <c r="W1549">
        <v>40197952.686378203</v>
      </c>
      <c r="X1549">
        <v>20197952.686378203</v>
      </c>
    </row>
    <row r="1550" spans="2:24" x14ac:dyDescent="0.4">
      <c r="B1550" s="13">
        <v>1547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20341618.750602484</v>
      </c>
      <c r="O1550">
        <v>29551835.796177931</v>
      </c>
      <c r="P1550">
        <v>29770581.993161447</v>
      </c>
      <c r="Q1550">
        <v>32150637.748235904</v>
      </c>
      <c r="R1550">
        <v>32786627.871043094</v>
      </c>
      <c r="S1550">
        <v>32128032.309568673</v>
      </c>
      <c r="T1550">
        <v>24596334.669576958</v>
      </c>
      <c r="U1550">
        <v>27084553.710221939</v>
      </c>
      <c r="V1550">
        <v>30041208.571311366</v>
      </c>
      <c r="W1550">
        <v>26570096.926901914</v>
      </c>
      <c r="X1550">
        <v>6570096.9269019142</v>
      </c>
    </row>
    <row r="1551" spans="2:24" x14ac:dyDescent="0.4">
      <c r="B1551" s="13">
        <v>1548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21043056.104555096</v>
      </c>
      <c r="O1551">
        <v>20281694.419322062</v>
      </c>
      <c r="P1551">
        <v>23118889.186925314</v>
      </c>
      <c r="Q1551">
        <v>19750710.093189579</v>
      </c>
      <c r="R1551">
        <v>25834756.640935466</v>
      </c>
      <c r="S1551">
        <v>28496135.857859462</v>
      </c>
      <c r="T1551">
        <v>28882099.113264397</v>
      </c>
      <c r="U1551">
        <v>33253921.357879072</v>
      </c>
      <c r="V1551">
        <v>36844424.431014583</v>
      </c>
      <c r="W1551">
        <v>37671749.400400668</v>
      </c>
      <c r="X1551">
        <v>17671749.400400665</v>
      </c>
    </row>
    <row r="1552" spans="2:24" x14ac:dyDescent="0.4">
      <c r="B1552" s="13">
        <v>1549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27218619.635223709</v>
      </c>
      <c r="O1552">
        <v>31648964.226701241</v>
      </c>
      <c r="P1552">
        <v>34362972.237283364</v>
      </c>
      <c r="Q1552">
        <v>40499603.777632251</v>
      </c>
      <c r="R1552">
        <v>42736210.406769037</v>
      </c>
      <c r="S1552">
        <v>44567415.432033695</v>
      </c>
      <c r="T1552">
        <v>52680150.921499595</v>
      </c>
      <c r="U1552">
        <v>54647581.154163636</v>
      </c>
      <c r="V1552">
        <v>53713500.791045852</v>
      </c>
      <c r="W1552">
        <v>51969343.047526918</v>
      </c>
      <c r="X1552">
        <v>31969343.04752693</v>
      </c>
    </row>
    <row r="1553" spans="2:24" x14ac:dyDescent="0.4">
      <c r="B1553" s="13">
        <v>1550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23037414.052019842</v>
      </c>
      <c r="O1553">
        <v>26652814.908919822</v>
      </c>
      <c r="P1553">
        <v>29365176.427376464</v>
      </c>
      <c r="Q1553">
        <v>29458852.890019361</v>
      </c>
      <c r="R1553">
        <v>29889617.354129195</v>
      </c>
      <c r="S1553">
        <v>34325383.007665582</v>
      </c>
      <c r="T1553">
        <v>25791564.381682463</v>
      </c>
      <c r="U1553">
        <v>26699140.133422531</v>
      </c>
      <c r="V1553">
        <v>-84502828.93337366</v>
      </c>
      <c r="W1553">
        <v>-85340470.683763847</v>
      </c>
      <c r="X1553">
        <v>-105340470.68376385</v>
      </c>
    </row>
    <row r="1554" spans="2:24" x14ac:dyDescent="0.4">
      <c r="B1554" s="13">
        <v>1551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20864114.216450274</v>
      </c>
      <c r="O1554">
        <v>18273965.629217379</v>
      </c>
      <c r="P1554">
        <v>18969978.780346002</v>
      </c>
      <c r="Q1554">
        <v>17009819.757721409</v>
      </c>
      <c r="R1554">
        <v>17171624.801650379</v>
      </c>
      <c r="S1554">
        <v>17089954.939635314</v>
      </c>
      <c r="T1554">
        <v>23680940.67349939</v>
      </c>
      <c r="U1554">
        <v>23224005.314706262</v>
      </c>
      <c r="V1554">
        <v>28755429.36433579</v>
      </c>
      <c r="W1554">
        <v>15387550.031312238</v>
      </c>
      <c r="X1554">
        <v>-4612449.9686877644</v>
      </c>
    </row>
    <row r="1555" spans="2:24" x14ac:dyDescent="0.4">
      <c r="B1555" s="13">
        <v>1552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-54352082.432550162</v>
      </c>
      <c r="O1555">
        <v>-48690129.278108582</v>
      </c>
      <c r="P1555">
        <v>-9340087.7353333179</v>
      </c>
      <c r="Q1555">
        <v>-11513220.245840279</v>
      </c>
      <c r="R1555">
        <v>-7511167.8705414357</v>
      </c>
      <c r="S1555">
        <v>-7461595.3242381951</v>
      </c>
      <c r="T1555">
        <v>-14204500.94055059</v>
      </c>
      <c r="U1555">
        <v>-11022365.951046892</v>
      </c>
      <c r="V1555">
        <v>-5526211.1574641988</v>
      </c>
      <c r="W1555">
        <v>-109901377.21846144</v>
      </c>
      <c r="X1555">
        <v>-129901377.21846142</v>
      </c>
    </row>
    <row r="1556" spans="2:24" x14ac:dyDescent="0.4">
      <c r="B1556" s="13">
        <v>1553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26019161.458844803</v>
      </c>
      <c r="O1556">
        <v>30553543.290742658</v>
      </c>
      <c r="P1556">
        <v>34782674.122724891</v>
      </c>
      <c r="Q1556">
        <v>34179550.475695223</v>
      </c>
      <c r="R1556">
        <v>34976341.817642331</v>
      </c>
      <c r="S1556">
        <v>35064379.354793102</v>
      </c>
      <c r="T1556">
        <v>39169235.756859802</v>
      </c>
      <c r="U1556">
        <v>36304590.185210228</v>
      </c>
      <c r="V1556">
        <v>33998206.132237457</v>
      </c>
      <c r="W1556">
        <v>32418114.746009532</v>
      </c>
      <c r="X1556">
        <v>12418114.74600953</v>
      </c>
    </row>
    <row r="1557" spans="2:24" x14ac:dyDescent="0.4">
      <c r="B1557" s="13">
        <v>1554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21936442.768196218</v>
      </c>
      <c r="O1557">
        <v>23313245.740345471</v>
      </c>
      <c r="P1557">
        <v>21737191.532720666</v>
      </c>
      <c r="Q1557">
        <v>25545531.660374373</v>
      </c>
      <c r="R1557">
        <v>32064742.554032139</v>
      </c>
      <c r="S1557">
        <v>38463621.184316225</v>
      </c>
      <c r="T1557">
        <v>42033634.192906782</v>
      </c>
      <c r="U1557">
        <v>34601408.104902111</v>
      </c>
      <c r="V1557">
        <v>42791478.476979785</v>
      </c>
      <c r="W1557">
        <v>47628057.727449819</v>
      </c>
      <c r="X1557">
        <v>27628057.727449816</v>
      </c>
    </row>
    <row r="1558" spans="2:24" x14ac:dyDescent="0.4">
      <c r="B1558" s="13">
        <v>1555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23609426.638488606</v>
      </c>
      <c r="O1558">
        <v>21982235.915615782</v>
      </c>
      <c r="P1558">
        <v>-126052364.88104612</v>
      </c>
      <c r="Q1558">
        <v>-123632325.87266105</v>
      </c>
      <c r="R1558">
        <v>-58395751.83211419</v>
      </c>
      <c r="S1558">
        <v>-60782210.575277925</v>
      </c>
      <c r="T1558">
        <v>-52304392.25098943</v>
      </c>
      <c r="U1558">
        <v>-53239760.186749414</v>
      </c>
      <c r="V1558">
        <v>-47478590.015856557</v>
      </c>
      <c r="W1558">
        <v>-43855175.136637926</v>
      </c>
      <c r="X1558">
        <v>-63855175.136637934</v>
      </c>
    </row>
    <row r="1559" spans="2:24" x14ac:dyDescent="0.4">
      <c r="B1559" s="13">
        <v>1556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21178200.920372672</v>
      </c>
      <c r="O1559">
        <v>18400594.940848142</v>
      </c>
      <c r="P1559">
        <v>17115138.4790149</v>
      </c>
      <c r="Q1559">
        <v>22899571.140635524</v>
      </c>
      <c r="R1559">
        <v>16277179.081433171</v>
      </c>
      <c r="S1559">
        <v>17929351.785343181</v>
      </c>
      <c r="T1559">
        <v>23450331.352944795</v>
      </c>
      <c r="U1559">
        <v>31328857.636730745</v>
      </c>
      <c r="V1559">
        <v>27613475.165823195</v>
      </c>
      <c r="W1559">
        <v>19580857.205881797</v>
      </c>
      <c r="X1559">
        <v>-419142.79411821126</v>
      </c>
    </row>
    <row r="1560" spans="2:24" x14ac:dyDescent="0.4">
      <c r="B1560" s="13">
        <v>1557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19622225.928415593</v>
      </c>
      <c r="O1560">
        <v>19124247.388460193</v>
      </c>
      <c r="P1560">
        <v>24359928.57142958</v>
      </c>
      <c r="Q1560">
        <v>25551374.032518324</v>
      </c>
      <c r="R1560">
        <v>27282822.870950244</v>
      </c>
      <c r="S1560">
        <v>17441429.352480207</v>
      </c>
      <c r="T1560">
        <v>20990033.750570454</v>
      </c>
      <c r="U1560">
        <v>28417612.315389853</v>
      </c>
      <c r="V1560">
        <v>26457680.848678578</v>
      </c>
      <c r="W1560">
        <v>29450200.044183329</v>
      </c>
      <c r="X1560">
        <v>9450200.0441833306</v>
      </c>
    </row>
    <row r="1561" spans="2:24" x14ac:dyDescent="0.4">
      <c r="B1561" s="13">
        <v>1558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17160362.807663865</v>
      </c>
      <c r="O1561">
        <v>22583785.487573925</v>
      </c>
      <c r="P1561">
        <v>24654388.683727175</v>
      </c>
      <c r="Q1561">
        <v>27292383.187516544</v>
      </c>
      <c r="R1561">
        <v>24253814.551624816</v>
      </c>
      <c r="S1561">
        <v>29242375.478649344</v>
      </c>
      <c r="T1561">
        <v>44668735.458060272</v>
      </c>
      <c r="U1561">
        <v>44281013.515157439</v>
      </c>
      <c r="V1561">
        <v>41866057.793551445</v>
      </c>
      <c r="W1561">
        <v>46191977.750445053</v>
      </c>
      <c r="X1561">
        <v>26191977.75044506</v>
      </c>
    </row>
    <row r="1562" spans="2:24" x14ac:dyDescent="0.4">
      <c r="B1562" s="13">
        <v>1559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24372813.064428773</v>
      </c>
      <c r="O1562">
        <v>22006925.994947426</v>
      </c>
      <c r="P1562">
        <v>21416393.60767616</v>
      </c>
      <c r="Q1562">
        <v>22816043.798419174</v>
      </c>
      <c r="R1562">
        <v>22923046.433822494</v>
      </c>
      <c r="S1562">
        <v>24703886.198463947</v>
      </c>
      <c r="T1562">
        <v>31560787.348861165</v>
      </c>
      <c r="U1562">
        <v>34675187.104315914</v>
      </c>
      <c r="V1562">
        <v>34672686.498703144</v>
      </c>
      <c r="W1562">
        <v>39929363.654983297</v>
      </c>
      <c r="X1562">
        <v>19929363.654983293</v>
      </c>
    </row>
    <row r="1563" spans="2:24" x14ac:dyDescent="0.4">
      <c r="B1563" s="13">
        <v>1560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16363593.237607833</v>
      </c>
      <c r="O1563">
        <v>22656136.875918925</v>
      </c>
      <c r="P1563">
        <v>26077255.859680388</v>
      </c>
      <c r="Q1563">
        <v>24860619.270799719</v>
      </c>
      <c r="R1563">
        <v>22375766.524187457</v>
      </c>
      <c r="S1563">
        <v>15903587.666974522</v>
      </c>
      <c r="T1563">
        <v>84066.525795266847</v>
      </c>
      <c r="U1563">
        <v>1573599.5208720616</v>
      </c>
      <c r="V1563">
        <v>15994454.989201311</v>
      </c>
      <c r="W1563">
        <v>18378631.831034586</v>
      </c>
      <c r="X1563">
        <v>-1621368.1689654179</v>
      </c>
    </row>
    <row r="1564" spans="2:24" x14ac:dyDescent="0.4">
      <c r="B1564" s="13">
        <v>1561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21261369.84749515</v>
      </c>
      <c r="O1564">
        <v>24055542.290405583</v>
      </c>
      <c r="P1564">
        <v>25185143.648949154</v>
      </c>
      <c r="Q1564">
        <v>22944280.044153035</v>
      </c>
      <c r="R1564">
        <v>27565861.593371123</v>
      </c>
      <c r="S1564">
        <v>27710461.840820186</v>
      </c>
      <c r="T1564">
        <v>28486585.019535024</v>
      </c>
      <c r="U1564">
        <v>-15288541.325548287</v>
      </c>
      <c r="V1564">
        <v>-44190738.981598087</v>
      </c>
      <c r="W1564">
        <v>-22385151.165558122</v>
      </c>
      <c r="X1564">
        <v>-42385151.165558122</v>
      </c>
    </row>
    <row r="1565" spans="2:24" x14ac:dyDescent="0.4">
      <c r="B1565" s="13">
        <v>1562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20557803.518377323</v>
      </c>
      <c r="O1565">
        <v>21469177.908107486</v>
      </c>
      <c r="P1565">
        <v>23206172.681303024</v>
      </c>
      <c r="Q1565">
        <v>25632947.594936781</v>
      </c>
      <c r="R1565">
        <v>32582599.043754227</v>
      </c>
      <c r="S1565">
        <v>35212692.002371468</v>
      </c>
      <c r="T1565">
        <v>40491060.7811547</v>
      </c>
      <c r="U1565">
        <v>39640228.384903058</v>
      </c>
      <c r="V1565">
        <v>42413961.705104642</v>
      </c>
      <c r="W1565">
        <v>48366427.345787883</v>
      </c>
      <c r="X1565">
        <v>28366427.345787875</v>
      </c>
    </row>
    <row r="1566" spans="2:24" x14ac:dyDescent="0.4">
      <c r="B1566" s="13">
        <v>1563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19749281.208495203</v>
      </c>
      <c r="O1566">
        <v>23695145.015992925</v>
      </c>
      <c r="P1566">
        <v>23112107.803405218</v>
      </c>
      <c r="Q1566">
        <v>21035606.740519296</v>
      </c>
      <c r="R1566">
        <v>24141382.441517115</v>
      </c>
      <c r="S1566">
        <v>26203389.155282401</v>
      </c>
      <c r="T1566">
        <v>24442023.442693353</v>
      </c>
      <c r="U1566">
        <v>25931963.407661125</v>
      </c>
      <c r="V1566">
        <v>23948124.468375195</v>
      </c>
      <c r="W1566">
        <v>27489465.83756648</v>
      </c>
      <c r="X1566">
        <v>7489465.8375664819</v>
      </c>
    </row>
    <row r="1567" spans="2:24" x14ac:dyDescent="0.4">
      <c r="B1567" s="13">
        <v>1564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22178573.356186438</v>
      </c>
      <c r="O1567">
        <v>24234188.157926559</v>
      </c>
      <c r="P1567">
        <v>30227158.485870648</v>
      </c>
      <c r="Q1567">
        <v>31237192.147565767</v>
      </c>
      <c r="R1567">
        <v>34244952.221814372</v>
      </c>
      <c r="S1567">
        <v>36022167.097247049</v>
      </c>
      <c r="T1567">
        <v>35708259.600978121</v>
      </c>
      <c r="U1567">
        <v>1194678.4236964362</v>
      </c>
      <c r="V1567">
        <v>3928563.6481688404</v>
      </c>
      <c r="W1567">
        <v>23986753.142233595</v>
      </c>
      <c r="X1567">
        <v>3986753.1422336008</v>
      </c>
    </row>
    <row r="1568" spans="2:24" x14ac:dyDescent="0.4">
      <c r="B1568" s="13">
        <v>1565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22270271.163166445</v>
      </c>
      <c r="O1568">
        <v>26503371.570003115</v>
      </c>
      <c r="P1568">
        <v>29873866.266898137</v>
      </c>
      <c r="Q1568">
        <v>30035459.983124215</v>
      </c>
      <c r="R1568">
        <v>30395950.088876057</v>
      </c>
      <c r="S1568">
        <v>29429012.09826649</v>
      </c>
      <c r="T1568">
        <v>34600068.144108459</v>
      </c>
      <c r="U1568">
        <v>34797582.33460182</v>
      </c>
      <c r="V1568">
        <v>37973055.170356147</v>
      </c>
      <c r="W1568">
        <v>2401254.8739583148</v>
      </c>
      <c r="X1568">
        <v>-17598745.126041681</v>
      </c>
    </row>
    <row r="1569" spans="2:24" x14ac:dyDescent="0.4">
      <c r="B1569" s="13">
        <v>1566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19973422.564353827</v>
      </c>
      <c r="O1569">
        <v>24979746.447015353</v>
      </c>
      <c r="P1569">
        <v>26262550.912814006</v>
      </c>
      <c r="Q1569">
        <v>26103813.055785693</v>
      </c>
      <c r="R1569">
        <v>-4073690.942181522</v>
      </c>
      <c r="S1569">
        <v>-4700051.4949957579</v>
      </c>
      <c r="T1569">
        <v>12438936.528735016</v>
      </c>
      <c r="U1569">
        <v>16833664.150403775</v>
      </c>
      <c r="V1569">
        <v>-346156821.03287339</v>
      </c>
      <c r="W1569">
        <v>-346526304.9182353</v>
      </c>
      <c r="X1569">
        <v>-366526304.9182353</v>
      </c>
    </row>
    <row r="1570" spans="2:24" x14ac:dyDescent="0.4">
      <c r="B1570" s="13">
        <v>1567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18546364.743182704</v>
      </c>
      <c r="O1570">
        <v>17305643.417958632</v>
      </c>
      <c r="P1570">
        <v>15566693.140388722</v>
      </c>
      <c r="Q1570">
        <v>23022842.797593206</v>
      </c>
      <c r="R1570">
        <v>22154374.198372506</v>
      </c>
      <c r="S1570">
        <v>21539792.596859325</v>
      </c>
      <c r="T1570">
        <v>24364009.562840939</v>
      </c>
      <c r="U1570">
        <v>25798183.30651569</v>
      </c>
      <c r="V1570">
        <v>32523062.636140998</v>
      </c>
      <c r="W1570">
        <v>33952884.688651703</v>
      </c>
      <c r="X1570">
        <v>13952884.688651705</v>
      </c>
    </row>
    <row r="1571" spans="2:24" x14ac:dyDescent="0.4">
      <c r="B1571" s="13">
        <v>1568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25754160.005412433</v>
      </c>
      <c r="O1571">
        <v>27203103.042848241</v>
      </c>
      <c r="P1571">
        <v>33139077.605939303</v>
      </c>
      <c r="Q1571">
        <v>34736823.123527274</v>
      </c>
      <c r="R1571">
        <v>40774831.065187253</v>
      </c>
      <c r="S1571">
        <v>39801010.861268714</v>
      </c>
      <c r="T1571">
        <v>46709000.155165933</v>
      </c>
      <c r="U1571">
        <v>55965661.990112647</v>
      </c>
      <c r="V1571">
        <v>60076049.736251652</v>
      </c>
      <c r="W1571">
        <v>56870535.674856648</v>
      </c>
      <c r="X1571">
        <v>36870535.674856663</v>
      </c>
    </row>
    <row r="1572" spans="2:24" x14ac:dyDescent="0.4">
      <c r="B1572" s="13">
        <v>1569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22588744.31963414</v>
      </c>
      <c r="O1572">
        <v>23971104.468269948</v>
      </c>
      <c r="P1572">
        <v>24341617.81407395</v>
      </c>
      <c r="Q1572">
        <v>28712394.231975071</v>
      </c>
      <c r="R1572">
        <v>34444011.162556462</v>
      </c>
      <c r="S1572">
        <v>35630213.877162054</v>
      </c>
      <c r="T1572">
        <v>36702194.359372929</v>
      </c>
      <c r="U1572">
        <v>36837921.455137119</v>
      </c>
      <c r="V1572">
        <v>38418539.720539846</v>
      </c>
      <c r="W1572">
        <v>38785051.229043812</v>
      </c>
      <c r="X1572">
        <v>18785051.229043808</v>
      </c>
    </row>
    <row r="1573" spans="2:24" x14ac:dyDescent="0.4">
      <c r="B1573" s="13">
        <v>1570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24304895.96828052</v>
      </c>
      <c r="O1573">
        <v>-722380566.59396064</v>
      </c>
      <c r="P1573">
        <v>-723778147.66481161</v>
      </c>
      <c r="Q1573">
        <v>-350490609.51103956</v>
      </c>
      <c r="R1573">
        <v>-364061718.87154853</v>
      </c>
      <c r="S1573">
        <v>-364265507.25843292</v>
      </c>
      <c r="T1573">
        <v>-352630387.54775572</v>
      </c>
      <c r="U1573">
        <v>-349810049.50180161</v>
      </c>
      <c r="V1573">
        <v>-343582988.21228516</v>
      </c>
      <c r="W1573">
        <v>-334734185.01738703</v>
      </c>
      <c r="X1573">
        <v>-354734185.01738703</v>
      </c>
    </row>
    <row r="1574" spans="2:24" x14ac:dyDescent="0.4">
      <c r="B1574" s="13">
        <v>1571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22632149.84096868</v>
      </c>
      <c r="O1574">
        <v>24480023.630175691</v>
      </c>
      <c r="P1574">
        <v>27218730.672555342</v>
      </c>
      <c r="Q1574">
        <v>34291727.748415209</v>
      </c>
      <c r="R1574">
        <v>39366664.67911157</v>
      </c>
      <c r="S1574">
        <v>40810014.613345116</v>
      </c>
      <c r="T1574">
        <v>42924269.173166804</v>
      </c>
      <c r="U1574">
        <v>42134597.362345338</v>
      </c>
      <c r="V1574">
        <v>43053684.838529103</v>
      </c>
      <c r="W1574">
        <v>42422553.323783398</v>
      </c>
      <c r="X1574">
        <v>22422553.323783398</v>
      </c>
    </row>
    <row r="1575" spans="2:24" x14ac:dyDescent="0.4">
      <c r="B1575" s="13">
        <v>1572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23567906.840636652</v>
      </c>
      <c r="O1575">
        <v>25004697.496351726</v>
      </c>
      <c r="P1575">
        <v>22647750.167650294</v>
      </c>
      <c r="Q1575">
        <v>20096685.0435322</v>
      </c>
      <c r="R1575">
        <v>18321668.005403914</v>
      </c>
      <c r="S1575">
        <v>22965297.067194059</v>
      </c>
      <c r="T1575">
        <v>26233767.111511543</v>
      </c>
      <c r="U1575">
        <v>21416135.819574185</v>
      </c>
      <c r="V1575">
        <v>30535376.178174403</v>
      </c>
      <c r="W1575">
        <v>2540773.1600893177</v>
      </c>
      <c r="X1575">
        <v>-17459226.839910682</v>
      </c>
    </row>
    <row r="1576" spans="2:24" x14ac:dyDescent="0.4">
      <c r="B1576" s="13">
        <v>1573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18508998.91534346</v>
      </c>
      <c r="O1576">
        <v>18033518.032792032</v>
      </c>
      <c r="P1576">
        <v>19840187.230987169</v>
      </c>
      <c r="Q1576">
        <v>22345552.094293308</v>
      </c>
      <c r="R1576">
        <v>23306661.891558342</v>
      </c>
      <c r="S1576">
        <v>11604878.251090989</v>
      </c>
      <c r="T1576">
        <v>13142880.203896459</v>
      </c>
      <c r="U1576">
        <v>20752435.560244735</v>
      </c>
      <c r="V1576">
        <v>27156462.026618104</v>
      </c>
      <c r="W1576">
        <v>29129637.771110781</v>
      </c>
      <c r="X1576">
        <v>9129637.7711107768</v>
      </c>
    </row>
    <row r="1577" spans="2:24" x14ac:dyDescent="0.4">
      <c r="B1577" s="13">
        <v>1574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19550493.40612635</v>
      </c>
      <c r="O1577">
        <v>20719467.568217956</v>
      </c>
      <c r="P1577">
        <v>23256920.943637371</v>
      </c>
      <c r="Q1577">
        <v>27295447.747449607</v>
      </c>
      <c r="R1577">
        <v>29835449.189377937</v>
      </c>
      <c r="S1577">
        <v>34584030.014234751</v>
      </c>
      <c r="T1577">
        <v>32051588.497918047</v>
      </c>
      <c r="U1577">
        <v>38229893.902668402</v>
      </c>
      <c r="V1577">
        <v>34790230.517013296</v>
      </c>
      <c r="W1577">
        <v>38903342.622654632</v>
      </c>
      <c r="X1577">
        <v>18903342.622654632</v>
      </c>
    </row>
    <row r="1578" spans="2:24" x14ac:dyDescent="0.4">
      <c r="B1578" s="13">
        <v>1575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21074963.636850767</v>
      </c>
      <c r="O1578">
        <v>16732190.942502663</v>
      </c>
      <c r="P1578">
        <v>14908265.625537032</v>
      </c>
      <c r="Q1578">
        <v>13378077.658817353</v>
      </c>
      <c r="R1578">
        <v>14606634.851008592</v>
      </c>
      <c r="S1578">
        <v>7748461.6180851124</v>
      </c>
      <c r="T1578">
        <v>7373794.0093431538</v>
      </c>
      <c r="U1578">
        <v>8713860.4875044785</v>
      </c>
      <c r="V1578">
        <v>7768796.5334873535</v>
      </c>
      <c r="W1578">
        <v>6273342.3184201848</v>
      </c>
      <c r="X1578">
        <v>-13726657.681579819</v>
      </c>
    </row>
    <row r="1579" spans="2:24" x14ac:dyDescent="0.4">
      <c r="B1579" s="13">
        <v>1576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19333391.416886166</v>
      </c>
      <c r="O1579">
        <v>23648822.651506286</v>
      </c>
      <c r="P1579">
        <v>21813945.398063041</v>
      </c>
      <c r="Q1579">
        <v>25647754.701508213</v>
      </c>
      <c r="R1579">
        <v>31966261.579298794</v>
      </c>
      <c r="S1579">
        <v>33667666.988190129</v>
      </c>
      <c r="T1579">
        <v>37641657.168437153</v>
      </c>
      <c r="U1579">
        <v>36777260.570086658</v>
      </c>
      <c r="V1579">
        <v>36690324.478171542</v>
      </c>
      <c r="W1579">
        <v>41134006.785436295</v>
      </c>
      <c r="X1579">
        <v>21134006.785436295</v>
      </c>
    </row>
    <row r="1580" spans="2:24" x14ac:dyDescent="0.4">
      <c r="B1580" s="13">
        <v>1577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-16053179.067114314</v>
      </c>
      <c r="O1580">
        <v>-9149596.1204122789</v>
      </c>
      <c r="P1580">
        <v>9494864.1701179855</v>
      </c>
      <c r="Q1580">
        <v>-7570979.285745387</v>
      </c>
      <c r="R1580">
        <v>-7651783.5844634939</v>
      </c>
      <c r="S1580">
        <v>3528295.0885722968</v>
      </c>
      <c r="T1580">
        <v>6977405.2707666298</v>
      </c>
      <c r="U1580">
        <v>4969540.5627247943</v>
      </c>
      <c r="V1580">
        <v>5792667.7423847495</v>
      </c>
      <c r="W1580">
        <v>3883548.6635502963</v>
      </c>
      <c r="X1580">
        <v>-16116451.336449707</v>
      </c>
    </row>
    <row r="1581" spans="2:24" x14ac:dyDescent="0.4">
      <c r="B1581" s="13">
        <v>1578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20775427.229189843</v>
      </c>
      <c r="O1581">
        <v>6367138.3562993631</v>
      </c>
      <c r="P1581">
        <v>13271486.791438717</v>
      </c>
      <c r="Q1581">
        <v>20080035.736946128</v>
      </c>
      <c r="R1581">
        <v>12431303.680715613</v>
      </c>
      <c r="S1581">
        <v>13142125.896748869</v>
      </c>
      <c r="T1581">
        <v>14590541.518085537</v>
      </c>
      <c r="U1581">
        <v>12231268.08324329</v>
      </c>
      <c r="V1581">
        <v>17303478.777919952</v>
      </c>
      <c r="W1581">
        <v>25673426.887419146</v>
      </c>
      <c r="X1581">
        <v>5673426.8874191456</v>
      </c>
    </row>
    <row r="1582" spans="2:24" x14ac:dyDescent="0.4">
      <c r="B1582" s="13">
        <v>1579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28276349.631742023</v>
      </c>
      <c r="O1582">
        <v>27812808.374217182</v>
      </c>
      <c r="P1582">
        <v>34567343.263980888</v>
      </c>
      <c r="Q1582">
        <v>36856733.91123046</v>
      </c>
      <c r="R1582">
        <v>25666399.907295533</v>
      </c>
      <c r="S1582">
        <v>25236114.635484859</v>
      </c>
      <c r="T1582">
        <v>27494402.66214085</v>
      </c>
      <c r="U1582">
        <v>29967586.82170995</v>
      </c>
      <c r="V1582">
        <v>33665312.885231204</v>
      </c>
      <c r="W1582">
        <v>33593897.126252495</v>
      </c>
      <c r="X1582">
        <v>13593897.126252484</v>
      </c>
    </row>
    <row r="1583" spans="2:24" x14ac:dyDescent="0.4">
      <c r="B1583" s="13">
        <v>1580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21000303.847127032</v>
      </c>
      <c r="O1583">
        <v>24587276.120293766</v>
      </c>
      <c r="P1583">
        <v>28651057.887717001</v>
      </c>
      <c r="Q1583">
        <v>34315098.608717777</v>
      </c>
      <c r="R1583">
        <v>30938410.053482469</v>
      </c>
      <c r="S1583">
        <v>36200961.305208646</v>
      </c>
      <c r="T1583">
        <v>37735311.255731463</v>
      </c>
      <c r="U1583">
        <v>35910308.326632217</v>
      </c>
      <c r="V1583">
        <v>37296899.174529113</v>
      </c>
      <c r="W1583">
        <v>44916539.87066818</v>
      </c>
      <c r="X1583">
        <v>24916539.870668177</v>
      </c>
    </row>
    <row r="1584" spans="2:24" x14ac:dyDescent="0.4">
      <c r="B1584" s="13">
        <v>1581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18834252.72812048</v>
      </c>
      <c r="O1584">
        <v>22395007.688448776</v>
      </c>
      <c r="P1584">
        <v>21129323.270691618</v>
      </c>
      <c r="Q1584">
        <v>18524889.502028666</v>
      </c>
      <c r="R1584">
        <v>12250206.467274701</v>
      </c>
      <c r="S1584">
        <v>13538744.141869228</v>
      </c>
      <c r="T1584">
        <v>16880801.199531823</v>
      </c>
      <c r="U1584">
        <v>17251789.92805038</v>
      </c>
      <c r="V1584">
        <v>14197280.958629372</v>
      </c>
      <c r="W1584">
        <v>14590176.108916584</v>
      </c>
      <c r="X1584">
        <v>-5409823.8910834156</v>
      </c>
    </row>
    <row r="1585" spans="2:24" x14ac:dyDescent="0.4">
      <c r="B1585" s="13">
        <v>1582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22203135.275327928</v>
      </c>
      <c r="O1585">
        <v>25584006.140614942</v>
      </c>
      <c r="P1585">
        <v>32955763.91858647</v>
      </c>
      <c r="Q1585">
        <v>31906044.77721037</v>
      </c>
      <c r="R1585">
        <v>33228188.716565792</v>
      </c>
      <c r="S1585">
        <v>32707056.694465846</v>
      </c>
      <c r="T1585">
        <v>13818366.954254722</v>
      </c>
      <c r="U1585">
        <v>10738336.264209241</v>
      </c>
      <c r="V1585">
        <v>16441074.653197555</v>
      </c>
      <c r="W1585">
        <v>18904670.752711955</v>
      </c>
      <c r="X1585">
        <v>-1095329.2472880441</v>
      </c>
    </row>
    <row r="1586" spans="2:24" x14ac:dyDescent="0.4">
      <c r="B1586" s="13">
        <v>1583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20708046.959960982</v>
      </c>
      <c r="O1586">
        <v>18150006.896025687</v>
      </c>
      <c r="P1586">
        <v>21706042.439144179</v>
      </c>
      <c r="Q1586">
        <v>25497709.6255472</v>
      </c>
      <c r="R1586">
        <v>32270675.651389763</v>
      </c>
      <c r="S1586">
        <v>32959505.978396159</v>
      </c>
      <c r="T1586">
        <v>35435028.984020472</v>
      </c>
      <c r="U1586">
        <v>33210344.646695714</v>
      </c>
      <c r="V1586">
        <v>33394132.63355175</v>
      </c>
      <c r="W1586">
        <v>-26068190.668625809</v>
      </c>
      <c r="X1586">
        <v>-46068190.668625809</v>
      </c>
    </row>
    <row r="1587" spans="2:24" x14ac:dyDescent="0.4">
      <c r="B1587" s="13">
        <v>1584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18665520.087674409</v>
      </c>
      <c r="O1587">
        <v>15816171.092560709</v>
      </c>
      <c r="P1587">
        <v>19753600.571958147</v>
      </c>
      <c r="Q1587">
        <v>26934652.121172309</v>
      </c>
      <c r="R1587">
        <v>28925154.330204625</v>
      </c>
      <c r="S1587">
        <v>28445124.308008432</v>
      </c>
      <c r="T1587">
        <v>28688409.104051866</v>
      </c>
      <c r="U1587">
        <v>29040075.350596219</v>
      </c>
      <c r="V1587">
        <v>29670968.334947556</v>
      </c>
      <c r="W1587">
        <v>28801441.540694293</v>
      </c>
      <c r="X1587">
        <v>8801441.5406942945</v>
      </c>
    </row>
    <row r="1588" spans="2:24" x14ac:dyDescent="0.4">
      <c r="B1588" s="13">
        <v>1585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20251500.628575508</v>
      </c>
      <c r="O1588">
        <v>21286425.044307794</v>
      </c>
      <c r="P1588">
        <v>24645195.404276147</v>
      </c>
      <c r="Q1588">
        <v>22272916.546687976</v>
      </c>
      <c r="R1588">
        <v>20965093.72209898</v>
      </c>
      <c r="S1588">
        <v>21271025.624012876</v>
      </c>
      <c r="T1588">
        <v>17489536.281991635</v>
      </c>
      <c r="U1588">
        <v>16933394.593875866</v>
      </c>
      <c r="V1588">
        <v>21209507.05759941</v>
      </c>
      <c r="W1588">
        <v>22745375.548898287</v>
      </c>
      <c r="X1588">
        <v>2745375.5488982853</v>
      </c>
    </row>
    <row r="1589" spans="2:24" x14ac:dyDescent="0.4">
      <c r="B1589" s="13">
        <v>1586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24363552.298085246</v>
      </c>
      <c r="O1589">
        <v>23771752.87562618</v>
      </c>
      <c r="P1589">
        <v>16491099.662301615</v>
      </c>
      <c r="Q1589">
        <v>16994161.310192272</v>
      </c>
      <c r="R1589">
        <v>20007376.770593349</v>
      </c>
      <c r="S1589">
        <v>17482690.80033939</v>
      </c>
      <c r="T1589">
        <v>4100035.2178129735</v>
      </c>
      <c r="U1589">
        <v>-16297098.703548212</v>
      </c>
      <c r="V1589">
        <v>-11789167.499511018</v>
      </c>
      <c r="W1589">
        <v>2692904.71575238</v>
      </c>
      <c r="X1589">
        <v>-17307095.284247622</v>
      </c>
    </row>
    <row r="1590" spans="2:24" x14ac:dyDescent="0.4">
      <c r="B1590" s="13">
        <v>1587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9092084.2629816532</v>
      </c>
      <c r="O1590">
        <v>-10563382.345622798</v>
      </c>
      <c r="P1590">
        <v>1806060.6960673919</v>
      </c>
      <c r="Q1590">
        <v>16408387.63778488</v>
      </c>
      <c r="R1590">
        <v>13704436.062614482</v>
      </c>
      <c r="S1590">
        <v>16555661.175227545</v>
      </c>
      <c r="T1590">
        <v>15123701.704964716</v>
      </c>
      <c r="U1590">
        <v>18529747.706174206</v>
      </c>
      <c r="V1590">
        <v>25728738.125407644</v>
      </c>
      <c r="W1590">
        <v>25720566.86526069</v>
      </c>
      <c r="X1590">
        <v>5720566.8652606867</v>
      </c>
    </row>
    <row r="1591" spans="2:24" x14ac:dyDescent="0.4">
      <c r="B1591" s="13">
        <v>1588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26069583.84466349</v>
      </c>
      <c r="O1591">
        <v>25072387.222554564</v>
      </c>
      <c r="P1591">
        <v>28421885.158458456</v>
      </c>
      <c r="Q1591">
        <v>30210324.628023397</v>
      </c>
      <c r="R1591">
        <v>21313949.068591829</v>
      </c>
      <c r="S1591">
        <v>-24129081.620397978</v>
      </c>
      <c r="T1591">
        <v>-19042545.391869664</v>
      </c>
      <c r="U1591">
        <v>6984188.1502726842</v>
      </c>
      <c r="V1591">
        <v>5815953.189799862</v>
      </c>
      <c r="W1591">
        <v>12451332.167758044</v>
      </c>
      <c r="X1591">
        <v>-7548667.8322419645</v>
      </c>
    </row>
    <row r="1592" spans="2:24" x14ac:dyDescent="0.4">
      <c r="B1592" s="13">
        <v>1589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20042431.460913908</v>
      </c>
      <c r="O1592">
        <v>10903574.751774145</v>
      </c>
      <c r="P1592">
        <v>15747917.631944388</v>
      </c>
      <c r="Q1592">
        <v>19892593.341408242</v>
      </c>
      <c r="R1592">
        <v>5855389.9194858521</v>
      </c>
      <c r="S1592">
        <v>7960078.8666921854</v>
      </c>
      <c r="T1592">
        <v>14241145.847702749</v>
      </c>
      <c r="U1592">
        <v>15093317.074077811</v>
      </c>
      <c r="V1592">
        <v>18457883.310370274</v>
      </c>
      <c r="W1592">
        <v>19636559.978453189</v>
      </c>
      <c r="X1592">
        <v>-363440.0215468104</v>
      </c>
    </row>
    <row r="1593" spans="2:24" x14ac:dyDescent="0.4">
      <c r="B1593" s="13">
        <v>1590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26106940.27491834</v>
      </c>
      <c r="O1593">
        <v>25923337.881197926</v>
      </c>
      <c r="P1593">
        <v>27613649.721799325</v>
      </c>
      <c r="Q1593">
        <v>30129682.494411062</v>
      </c>
      <c r="R1593">
        <v>34574755.580329262</v>
      </c>
      <c r="S1593">
        <v>40422143.608390242</v>
      </c>
      <c r="T1593">
        <v>41232726.126783572</v>
      </c>
      <c r="U1593">
        <v>37935477.607783727</v>
      </c>
      <c r="V1593">
        <v>38142283.215005852</v>
      </c>
      <c r="W1593">
        <v>46900605.952522866</v>
      </c>
      <c r="X1593">
        <v>26900605.952522866</v>
      </c>
    </row>
    <row r="1594" spans="2:24" x14ac:dyDescent="0.4">
      <c r="B1594" s="13">
        <v>1591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19523046.271850377</v>
      </c>
      <c r="O1594">
        <v>17226580.020163313</v>
      </c>
      <c r="P1594">
        <v>19134208.996650934</v>
      </c>
      <c r="Q1594">
        <v>19611166.068430308</v>
      </c>
      <c r="R1594">
        <v>25862046.211635176</v>
      </c>
      <c r="S1594">
        <v>30440962.450903535</v>
      </c>
      <c r="T1594">
        <v>27833029.901692033</v>
      </c>
      <c r="U1594">
        <v>29804904.076638736</v>
      </c>
      <c r="V1594">
        <v>13553229.072889587</v>
      </c>
      <c r="W1594">
        <v>14317513.769685574</v>
      </c>
      <c r="X1594">
        <v>-5682486.2303144317</v>
      </c>
    </row>
    <row r="1595" spans="2:24" x14ac:dyDescent="0.4">
      <c r="B1595" s="13">
        <v>1592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27801102.694661785</v>
      </c>
      <c r="O1595">
        <v>20280838.067143217</v>
      </c>
      <c r="P1595">
        <v>22818046.107809983</v>
      </c>
      <c r="Q1595">
        <v>22918505.336112764</v>
      </c>
      <c r="R1595">
        <v>31379846.172325611</v>
      </c>
      <c r="S1595">
        <v>29567438.33630354</v>
      </c>
      <c r="T1595">
        <v>28879310.535172231</v>
      </c>
      <c r="U1595">
        <v>31292195.337488994</v>
      </c>
      <c r="V1595">
        <v>31515559.785780586</v>
      </c>
      <c r="W1595">
        <v>35120407.442106888</v>
      </c>
      <c r="X1595">
        <v>15120407.44210689</v>
      </c>
    </row>
    <row r="1596" spans="2:24" x14ac:dyDescent="0.4">
      <c r="B1596" s="13">
        <v>1593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18688603.218585636</v>
      </c>
      <c r="O1596">
        <v>25752455.948902629</v>
      </c>
      <c r="P1596">
        <v>30850512.380636368</v>
      </c>
      <c r="Q1596">
        <v>29500154.508241601</v>
      </c>
      <c r="R1596">
        <v>27942968.31890934</v>
      </c>
      <c r="S1596">
        <v>25796507.809480585</v>
      </c>
      <c r="T1596">
        <v>23240645.117911182</v>
      </c>
      <c r="U1596">
        <v>28456556.071842659</v>
      </c>
      <c r="V1596">
        <v>30173768.852860186</v>
      </c>
      <c r="W1596">
        <v>31729601.268265508</v>
      </c>
      <c r="X1596">
        <v>11729601.268265508</v>
      </c>
    </row>
    <row r="1597" spans="2:24" x14ac:dyDescent="0.4">
      <c r="B1597" s="13">
        <v>1594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20689339.423313737</v>
      </c>
      <c r="O1597">
        <v>22310316.979102034</v>
      </c>
      <c r="P1597">
        <v>23952580.908894025</v>
      </c>
      <c r="Q1597">
        <v>24278060.006885726</v>
      </c>
      <c r="R1597">
        <v>29794633.108446434</v>
      </c>
      <c r="S1597">
        <v>22360738.39917706</v>
      </c>
      <c r="T1597">
        <v>26220027.897705633</v>
      </c>
      <c r="U1597">
        <v>30151521.823884938</v>
      </c>
      <c r="V1597">
        <v>27413828.490430973</v>
      </c>
      <c r="W1597">
        <v>35063427.785513684</v>
      </c>
      <c r="X1597">
        <v>15063427.78551368</v>
      </c>
    </row>
    <row r="1598" spans="2:24" x14ac:dyDescent="0.4">
      <c r="B1598" s="13">
        <v>1595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25449668.82441736</v>
      </c>
      <c r="O1598">
        <v>24251365.592287317</v>
      </c>
      <c r="P1598">
        <v>29808464.083411139</v>
      </c>
      <c r="Q1598">
        <v>28936574.189842217</v>
      </c>
      <c r="R1598">
        <v>33465384.262191884</v>
      </c>
      <c r="S1598">
        <v>-2409063959.9144444</v>
      </c>
      <c r="T1598">
        <v>-2403666306.4297047</v>
      </c>
      <c r="U1598">
        <v>-1182213743.190125</v>
      </c>
      <c r="V1598">
        <v>-1180034985.4858577</v>
      </c>
      <c r="W1598">
        <v>-1177518662.2818434</v>
      </c>
      <c r="X1598">
        <v>-1197518662.2818434</v>
      </c>
    </row>
    <row r="1599" spans="2:24" x14ac:dyDescent="0.4">
      <c r="B1599" s="13">
        <v>1596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25511113.965608463</v>
      </c>
      <c r="O1599">
        <v>29753984.222825691</v>
      </c>
      <c r="P1599">
        <v>29240832.683256287</v>
      </c>
      <c r="Q1599">
        <v>28421389.298928786</v>
      </c>
      <c r="R1599">
        <v>28646272.608209912</v>
      </c>
      <c r="S1599">
        <v>32997094.177624367</v>
      </c>
      <c r="T1599">
        <v>31031552.233591426</v>
      </c>
      <c r="U1599">
        <v>31170719.846519597</v>
      </c>
      <c r="V1599">
        <v>33107839.475716192</v>
      </c>
      <c r="W1599">
        <v>26059139.864199251</v>
      </c>
      <c r="X1599">
        <v>6059139.8641992453</v>
      </c>
    </row>
    <row r="1600" spans="2:24" x14ac:dyDescent="0.4">
      <c r="B1600" s="13">
        <v>1597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20798057.105419695</v>
      </c>
      <c r="O1600">
        <v>20738798.787706435</v>
      </c>
      <c r="P1600">
        <v>23343354.83681</v>
      </c>
      <c r="Q1600">
        <v>28073036.093015987</v>
      </c>
      <c r="R1600">
        <v>29146569.477605395</v>
      </c>
      <c r="S1600">
        <v>29435170.069928609</v>
      </c>
      <c r="T1600">
        <v>34166105.332995296</v>
      </c>
      <c r="U1600">
        <v>36157045.116411306</v>
      </c>
      <c r="V1600">
        <v>42671117.915304966</v>
      </c>
      <c r="W1600">
        <v>48600379.75154303</v>
      </c>
      <c r="X1600">
        <v>28600379.75154303</v>
      </c>
    </row>
    <row r="1601" spans="2:24" x14ac:dyDescent="0.4">
      <c r="B1601" s="13">
        <v>1598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22008976.4998402</v>
      </c>
      <c r="O1601">
        <v>22126770.473210368</v>
      </c>
      <c r="P1601">
        <v>25735471.825505666</v>
      </c>
      <c r="Q1601">
        <v>31927439.495131418</v>
      </c>
      <c r="R1601">
        <v>34447248.825265579</v>
      </c>
      <c r="S1601">
        <v>33634651.733225837</v>
      </c>
      <c r="T1601">
        <v>40604474.369794019</v>
      </c>
      <c r="U1601">
        <v>43128810.54831095</v>
      </c>
      <c r="V1601">
        <v>45098835.545990773</v>
      </c>
      <c r="W1601">
        <v>46180954.972321667</v>
      </c>
      <c r="X1601">
        <v>26180954.972321674</v>
      </c>
    </row>
    <row r="1602" spans="2:24" x14ac:dyDescent="0.4">
      <c r="B1602" s="13">
        <v>1599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22485049.777268916</v>
      </c>
      <c r="O1602">
        <v>23800977.363335058</v>
      </c>
      <c r="P1602">
        <v>31966220.382503487</v>
      </c>
      <c r="Q1602">
        <v>34208070.399491757</v>
      </c>
      <c r="R1602">
        <v>35378941.167268157</v>
      </c>
      <c r="S1602">
        <v>42653034.566074722</v>
      </c>
      <c r="T1602">
        <v>-3094954.2467741743</v>
      </c>
      <c r="U1602">
        <v>-3805253.7692416641</v>
      </c>
      <c r="V1602">
        <v>28120335.924843192</v>
      </c>
      <c r="W1602">
        <v>27150863.304293457</v>
      </c>
      <c r="X1602">
        <v>7150863.3042934593</v>
      </c>
    </row>
    <row r="1603" spans="2:24" x14ac:dyDescent="0.4">
      <c r="B1603" s="13">
        <v>1600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17143789.111394331</v>
      </c>
      <c r="O1603">
        <v>15402171.377850424</v>
      </c>
      <c r="P1603">
        <v>20869984.468884826</v>
      </c>
      <c r="Q1603">
        <v>22528324.330293518</v>
      </c>
      <c r="R1603">
        <v>28897345.111023314</v>
      </c>
      <c r="S1603">
        <v>32821575.581539601</v>
      </c>
      <c r="T1603">
        <v>36604667.887568109</v>
      </c>
      <c r="U1603">
        <v>43446116.968747847</v>
      </c>
      <c r="V1603">
        <v>46820891.617223896</v>
      </c>
      <c r="W1603">
        <v>49269514.518412985</v>
      </c>
      <c r="X1603">
        <v>29269514.518412992</v>
      </c>
    </row>
    <row r="1604" spans="2:24" x14ac:dyDescent="0.4">
      <c r="B1604" s="13">
        <v>1601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18989935.001739342</v>
      </c>
      <c r="O1604">
        <v>24909003.522594035</v>
      </c>
      <c r="P1604">
        <v>27155503.427929655</v>
      </c>
      <c r="Q1604">
        <v>30055559.880425416</v>
      </c>
      <c r="R1604">
        <v>32309115.408374149</v>
      </c>
      <c r="S1604">
        <v>35833694.539569803</v>
      </c>
      <c r="T1604">
        <v>35443655.200709082</v>
      </c>
      <c r="U1604">
        <v>42997970.314577527</v>
      </c>
      <c r="V1604">
        <v>48186109.241228968</v>
      </c>
      <c r="W1604">
        <v>51354683.051957078</v>
      </c>
      <c r="X1604">
        <v>31354683.051957075</v>
      </c>
    </row>
    <row r="1605" spans="2:24" x14ac:dyDescent="0.4">
      <c r="B1605" s="13">
        <v>1602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20204694.312480494</v>
      </c>
      <c r="O1605">
        <v>16461882.820604214</v>
      </c>
      <c r="P1605">
        <v>16878179.324322037</v>
      </c>
      <c r="Q1605">
        <v>18650320.852072179</v>
      </c>
      <c r="R1605">
        <v>21693585.190596286</v>
      </c>
      <c r="S1605">
        <v>19800899.867534503</v>
      </c>
      <c r="T1605">
        <v>23011014.825834967</v>
      </c>
      <c r="U1605">
        <v>27145106.125982001</v>
      </c>
      <c r="V1605">
        <v>25084601.842444852</v>
      </c>
      <c r="W1605">
        <v>26473779.935064238</v>
      </c>
      <c r="X1605">
        <v>6473779.9350642366</v>
      </c>
    </row>
    <row r="1606" spans="2:24" x14ac:dyDescent="0.4">
      <c r="B1606" s="13">
        <v>1603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18038296.038669746</v>
      </c>
      <c r="O1606">
        <v>17491130.3500899</v>
      </c>
      <c r="P1606">
        <v>14641842.191791</v>
      </c>
      <c r="Q1606">
        <v>12529525.556189165</v>
      </c>
      <c r="R1606">
        <v>12104037.324291673</v>
      </c>
      <c r="S1606">
        <v>11119200.439241236</v>
      </c>
      <c r="T1606">
        <v>16633589.892861607</v>
      </c>
      <c r="U1606">
        <v>22049527.400278524</v>
      </c>
      <c r="V1606">
        <v>21444696.346772358</v>
      </c>
      <c r="W1606">
        <v>23913977.801433191</v>
      </c>
      <c r="X1606">
        <v>3913977.8014331874</v>
      </c>
    </row>
    <row r="1607" spans="2:24" x14ac:dyDescent="0.4">
      <c r="B1607" s="13">
        <v>1604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25470625.972058099</v>
      </c>
      <c r="O1607">
        <v>29843326.976009976</v>
      </c>
      <c r="P1607">
        <v>34878967.555567987</v>
      </c>
      <c r="Q1607">
        <v>35203549.435741238</v>
      </c>
      <c r="R1607">
        <v>30800136.093690559</v>
      </c>
      <c r="S1607">
        <v>31359249.311523277</v>
      </c>
      <c r="T1607">
        <v>36376714.411872499</v>
      </c>
      <c r="U1607">
        <v>39358864.090296715</v>
      </c>
      <c r="V1607">
        <v>9232148.5820457973</v>
      </c>
      <c r="W1607">
        <v>4549557.2175536696</v>
      </c>
      <c r="X1607">
        <v>-15450442.78244633</v>
      </c>
    </row>
    <row r="1608" spans="2:24" x14ac:dyDescent="0.4">
      <c r="B1608" s="13">
        <v>1605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23889914.282361262</v>
      </c>
      <c r="O1608">
        <v>23475315.679798339</v>
      </c>
      <c r="P1608">
        <v>24202551.084988941</v>
      </c>
      <c r="Q1608">
        <v>29743460.01936892</v>
      </c>
      <c r="R1608">
        <v>28882390.062883504</v>
      </c>
      <c r="S1608">
        <v>32738057.947043758</v>
      </c>
      <c r="T1608">
        <v>31293389.455302041</v>
      </c>
      <c r="U1608">
        <v>30980999.248075116</v>
      </c>
      <c r="V1608">
        <v>33465402.638186604</v>
      </c>
      <c r="W1608">
        <v>40761224.667701386</v>
      </c>
      <c r="X1608">
        <v>20761224.667701393</v>
      </c>
    </row>
    <row r="1609" spans="2:24" x14ac:dyDescent="0.4">
      <c r="B1609" s="13">
        <v>1606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18696577.421303291</v>
      </c>
      <c r="O1609">
        <v>20510472.548572082</v>
      </c>
      <c r="P1609">
        <v>23583077.919068541</v>
      </c>
      <c r="Q1609">
        <v>21209458.079430874</v>
      </c>
      <c r="R1609">
        <v>9201549.9070874322</v>
      </c>
      <c r="S1609">
        <v>1728724.4411732189</v>
      </c>
      <c r="T1609">
        <v>7338136.3514488712</v>
      </c>
      <c r="U1609">
        <v>6912411.6811172338</v>
      </c>
      <c r="V1609">
        <v>4295659.8066260694</v>
      </c>
      <c r="W1609">
        <v>-5503969.3626646269</v>
      </c>
      <c r="X1609">
        <v>-25503969.362664629</v>
      </c>
    </row>
    <row r="1610" spans="2:24" x14ac:dyDescent="0.4">
      <c r="B1610" s="13">
        <v>1607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24914917.187377442</v>
      </c>
      <c r="O1610">
        <v>17774298.979050245</v>
      </c>
      <c r="P1610">
        <v>16658181.989212243</v>
      </c>
      <c r="Q1610">
        <v>25182758.046857633</v>
      </c>
      <c r="R1610">
        <v>23244272.97829704</v>
      </c>
      <c r="S1610">
        <v>25100680.750121385</v>
      </c>
      <c r="T1610">
        <v>27101387.042119563</v>
      </c>
      <c r="U1610">
        <v>28675832.133283786</v>
      </c>
      <c r="V1610">
        <v>33163344.813346878</v>
      </c>
      <c r="W1610">
        <v>-15017614.881511571</v>
      </c>
      <c r="X1610">
        <v>-35017614.881511569</v>
      </c>
    </row>
    <row r="1611" spans="2:24" x14ac:dyDescent="0.4">
      <c r="B1611" s="13">
        <v>1608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23497677.058731645</v>
      </c>
      <c r="O1611">
        <v>23945288.945758093</v>
      </c>
      <c r="P1611">
        <v>31122619.384031594</v>
      </c>
      <c r="Q1611">
        <v>33151664.903357886</v>
      </c>
      <c r="R1611">
        <v>37070619.678980835</v>
      </c>
      <c r="S1611">
        <v>33716365.927341491</v>
      </c>
      <c r="T1611">
        <v>35250498.684354834</v>
      </c>
      <c r="U1611">
        <v>38826553.698597997</v>
      </c>
      <c r="V1611">
        <v>42690972.838203669</v>
      </c>
      <c r="W1611">
        <v>46880954.688873067</v>
      </c>
      <c r="X1611">
        <v>26880954.688873067</v>
      </c>
    </row>
    <row r="1612" spans="2:24" x14ac:dyDescent="0.4">
      <c r="B1612" s="13">
        <v>1609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22759666.382997945</v>
      </c>
      <c r="O1612">
        <v>24146411.534111623</v>
      </c>
      <c r="P1612">
        <v>26050250.589505136</v>
      </c>
      <c r="Q1612">
        <v>11835524.590047128</v>
      </c>
      <c r="R1612">
        <v>15740912.718735771</v>
      </c>
      <c r="S1612">
        <v>23956956.891281798</v>
      </c>
      <c r="T1612">
        <v>24716164.153337292</v>
      </c>
      <c r="U1612">
        <v>28140299.024872262</v>
      </c>
      <c r="V1612">
        <v>30439248.605625913</v>
      </c>
      <c r="W1612">
        <v>30141479.086508848</v>
      </c>
      <c r="X1612">
        <v>10141479.086508851</v>
      </c>
    </row>
    <row r="1613" spans="2:24" x14ac:dyDescent="0.4">
      <c r="B1613" s="13">
        <v>1610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16720385.526055332</v>
      </c>
      <c r="O1613">
        <v>17778972.201697677</v>
      </c>
      <c r="P1613">
        <v>26927481.453675002</v>
      </c>
      <c r="Q1613">
        <v>27832241.018983401</v>
      </c>
      <c r="R1613">
        <v>16818256.347763099</v>
      </c>
      <c r="S1613">
        <v>18992891.874958951</v>
      </c>
      <c r="T1613">
        <v>27916184.614625596</v>
      </c>
      <c r="U1613">
        <v>26955642.683683228</v>
      </c>
      <c r="V1613">
        <v>27967308.631091177</v>
      </c>
      <c r="W1613">
        <v>36976555.423187524</v>
      </c>
      <c r="X1613">
        <v>16976555.423187517</v>
      </c>
    </row>
    <row r="1614" spans="2:24" x14ac:dyDescent="0.4">
      <c r="B1614" s="13">
        <v>1611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13740740.970302323</v>
      </c>
      <c r="O1614">
        <v>16019552.882071314</v>
      </c>
      <c r="P1614">
        <v>-19060553.986912124</v>
      </c>
      <c r="Q1614">
        <v>-19652895.917388029</v>
      </c>
      <c r="R1614">
        <v>-1302449.1011457141</v>
      </c>
      <c r="S1614">
        <v>1784042.4144009561</v>
      </c>
      <c r="T1614">
        <v>1583728.6070612085</v>
      </c>
      <c r="U1614">
        <v>6709077.6905797161</v>
      </c>
      <c r="V1614">
        <v>5898137.067300641</v>
      </c>
      <c r="W1614">
        <v>9459082.4272459913</v>
      </c>
      <c r="X1614">
        <v>-10540917.572754007</v>
      </c>
    </row>
    <row r="1615" spans="2:24" x14ac:dyDescent="0.4">
      <c r="B1615" s="13">
        <v>1612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24235717.453815948</v>
      </c>
      <c r="O1615">
        <v>29743942.181608569</v>
      </c>
      <c r="P1615">
        <v>31768162.308760315</v>
      </c>
      <c r="Q1615">
        <v>26177851.57109841</v>
      </c>
      <c r="R1615">
        <v>25644832.75192431</v>
      </c>
      <c r="S1615">
        <v>25850812.129563145</v>
      </c>
      <c r="T1615">
        <v>27485662.039907776</v>
      </c>
      <c r="U1615">
        <v>29725799.343597487</v>
      </c>
      <c r="V1615">
        <v>34981701.012661651</v>
      </c>
      <c r="W1615">
        <v>-75988392.470766827</v>
      </c>
      <c r="X1615">
        <v>-95988392.470766827</v>
      </c>
    </row>
    <row r="1616" spans="2:24" x14ac:dyDescent="0.4">
      <c r="B1616" s="13">
        <v>1613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22935307.421080895</v>
      </c>
      <c r="O1616">
        <v>28353856.358520329</v>
      </c>
      <c r="P1616">
        <v>31270762.465273812</v>
      </c>
      <c r="Q1616">
        <v>34397945.966747425</v>
      </c>
      <c r="R1616">
        <v>33836738.470067061</v>
      </c>
      <c r="S1616">
        <v>35307057.079744056</v>
      </c>
      <c r="T1616">
        <v>35106981.944361374</v>
      </c>
      <c r="U1616">
        <v>36782488.534843691</v>
      </c>
      <c r="V1616">
        <v>41068495.432385825</v>
      </c>
      <c r="W1616">
        <v>29798836.854246229</v>
      </c>
      <c r="X1616">
        <v>9798836.8542462364</v>
      </c>
    </row>
    <row r="1617" spans="2:24" x14ac:dyDescent="0.4">
      <c r="B1617" s="13">
        <v>1614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21109174.706111263</v>
      </c>
      <c r="O1617">
        <v>20771380.325802971</v>
      </c>
      <c r="P1617">
        <v>19068203.564262375</v>
      </c>
      <c r="Q1617">
        <v>23122350.850907013</v>
      </c>
      <c r="R1617">
        <v>22913854.241939496</v>
      </c>
      <c r="S1617">
        <v>25851885.194787633</v>
      </c>
      <c r="T1617">
        <v>30703962.226933122</v>
      </c>
      <c r="U1617">
        <v>33775634.881605461</v>
      </c>
      <c r="V1617">
        <v>32373626.405545715</v>
      </c>
      <c r="W1617">
        <v>25575407.139890969</v>
      </c>
      <c r="X1617">
        <v>5575407.1398909688</v>
      </c>
    </row>
    <row r="1618" spans="2:24" x14ac:dyDescent="0.4">
      <c r="B1618" s="13">
        <v>1615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25847160.741631787</v>
      </c>
      <c r="O1618">
        <v>20053586.613532256</v>
      </c>
      <c r="P1618">
        <v>27414560.013442244</v>
      </c>
      <c r="Q1618">
        <v>31806179.932791378</v>
      </c>
      <c r="R1618">
        <v>39031418.62860544</v>
      </c>
      <c r="S1618">
        <v>39892290.430793285</v>
      </c>
      <c r="T1618">
        <v>45991293.240818329</v>
      </c>
      <c r="U1618">
        <v>48109021.007119492</v>
      </c>
      <c r="V1618">
        <v>55082336.396660864</v>
      </c>
      <c r="W1618">
        <v>61795726.314389326</v>
      </c>
      <c r="X1618">
        <v>41795726.314389326</v>
      </c>
    </row>
    <row r="1619" spans="2:24" x14ac:dyDescent="0.4">
      <c r="B1619" s="13">
        <v>1616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24270645.908261493</v>
      </c>
      <c r="O1619">
        <v>25559418.110814568</v>
      </c>
      <c r="P1619">
        <v>27141355.034295965</v>
      </c>
      <c r="Q1619">
        <v>36149225.238198027</v>
      </c>
      <c r="R1619">
        <v>40011614.966988869</v>
      </c>
      <c r="S1619">
        <v>38407498.733138405</v>
      </c>
      <c r="T1619">
        <v>29829058.13661278</v>
      </c>
      <c r="U1619">
        <v>28913771.525619227</v>
      </c>
      <c r="V1619">
        <v>28013936.885697633</v>
      </c>
      <c r="W1619">
        <v>29890588.851509012</v>
      </c>
      <c r="X1619">
        <v>9890588.8515090141</v>
      </c>
    </row>
    <row r="1620" spans="2:24" x14ac:dyDescent="0.4">
      <c r="B1620" s="13">
        <v>1617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19767849.956745125</v>
      </c>
      <c r="O1620">
        <v>25426153.510592956</v>
      </c>
      <c r="P1620">
        <v>25862186.254855964</v>
      </c>
      <c r="Q1620">
        <v>29922177.812500153</v>
      </c>
      <c r="R1620">
        <v>24557792.544855807</v>
      </c>
      <c r="S1620">
        <v>19488011.529885862</v>
      </c>
      <c r="T1620">
        <v>17955513.6770408</v>
      </c>
      <c r="U1620">
        <v>19869028.253129169</v>
      </c>
      <c r="V1620">
        <v>20581334.681859583</v>
      </c>
      <c r="W1620">
        <v>17090905.986084867</v>
      </c>
      <c r="X1620">
        <v>-2909094.0139151285</v>
      </c>
    </row>
    <row r="1621" spans="2:24" x14ac:dyDescent="0.4">
      <c r="B1621" s="13">
        <v>1618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19456781.129490376</v>
      </c>
      <c r="O1621">
        <v>-2348414.2053739685</v>
      </c>
      <c r="P1621">
        <v>1171537.4719551494</v>
      </c>
      <c r="Q1621">
        <v>9307878.9365307093</v>
      </c>
      <c r="R1621">
        <v>14400860.197112733</v>
      </c>
      <c r="S1621">
        <v>16359116.886125736</v>
      </c>
      <c r="T1621">
        <v>20805551.643154167</v>
      </c>
      <c r="U1621">
        <v>27614552.759411354</v>
      </c>
      <c r="V1621">
        <v>25830147.349156693</v>
      </c>
      <c r="W1621">
        <v>27765056.976999596</v>
      </c>
      <c r="X1621">
        <v>7765056.9769995986</v>
      </c>
    </row>
    <row r="1622" spans="2:24" x14ac:dyDescent="0.4">
      <c r="B1622" s="13">
        <v>1619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26301371.24248644</v>
      </c>
      <c r="O1622">
        <v>24183719.183209889</v>
      </c>
      <c r="P1622">
        <v>24474847.612771757</v>
      </c>
      <c r="Q1622">
        <v>18112814.491956081</v>
      </c>
      <c r="R1622">
        <v>20249305.706426524</v>
      </c>
      <c r="S1622">
        <v>7224094.6752916332</v>
      </c>
      <c r="T1622">
        <v>7486159.4378840178</v>
      </c>
      <c r="U1622">
        <v>14548853.677133467</v>
      </c>
      <c r="V1622">
        <v>22642239.231645223</v>
      </c>
      <c r="W1622">
        <v>24383936.345833123</v>
      </c>
      <c r="X1622">
        <v>4383936.345833119</v>
      </c>
    </row>
    <row r="1623" spans="2:24" x14ac:dyDescent="0.4">
      <c r="B1623" s="13">
        <v>1620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5233790.4817207642</v>
      </c>
      <c r="O1623">
        <v>10185378.628970923</v>
      </c>
      <c r="P1623">
        <v>10068524.830872435</v>
      </c>
      <c r="Q1623">
        <v>-148260945.66828766</v>
      </c>
      <c r="R1623">
        <v>-146507636.58006236</v>
      </c>
      <c r="S1623">
        <v>-65805689.879612729</v>
      </c>
      <c r="T1623">
        <v>-68499051.647710219</v>
      </c>
      <c r="U1623">
        <v>-68107349.433877274</v>
      </c>
      <c r="V1623">
        <v>-66918890.548182808</v>
      </c>
      <c r="W1623">
        <v>-66160714.475799717</v>
      </c>
      <c r="X1623">
        <v>-86160714.47579971</v>
      </c>
    </row>
    <row r="1624" spans="2:24" x14ac:dyDescent="0.4">
      <c r="B1624" s="13">
        <v>1621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20601435.67458307</v>
      </c>
      <c r="O1624">
        <v>21486118.417779207</v>
      </c>
      <c r="P1624">
        <v>17624403.922744531</v>
      </c>
      <c r="Q1624">
        <v>17871706.281495232</v>
      </c>
      <c r="R1624">
        <v>27468485.35329571</v>
      </c>
      <c r="S1624">
        <v>31048063.226881213</v>
      </c>
      <c r="T1624">
        <v>33438717.203942511</v>
      </c>
      <c r="U1624">
        <v>34003530.035875976</v>
      </c>
      <c r="V1624">
        <v>37472523.150243253</v>
      </c>
      <c r="W1624">
        <v>39491963.00543166</v>
      </c>
      <c r="X1624">
        <v>19491963.005431656</v>
      </c>
    </row>
    <row r="1625" spans="2:24" x14ac:dyDescent="0.4">
      <c r="B1625" s="13">
        <v>1622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20700308.149214741</v>
      </c>
      <c r="O1625">
        <v>29350757.548089497</v>
      </c>
      <c r="P1625">
        <v>28926374.728999868</v>
      </c>
      <c r="Q1625">
        <v>31060830.533855893</v>
      </c>
      <c r="R1625">
        <v>35335388.911846697</v>
      </c>
      <c r="S1625">
        <v>33081084.381390192</v>
      </c>
      <c r="T1625">
        <v>39116094.029283047</v>
      </c>
      <c r="U1625">
        <v>40456081.3351008</v>
      </c>
      <c r="V1625">
        <v>44828909.695026591</v>
      </c>
      <c r="W1625">
        <v>50819250.802549273</v>
      </c>
      <c r="X1625">
        <v>30819250.80254928</v>
      </c>
    </row>
    <row r="1626" spans="2:24" x14ac:dyDescent="0.4">
      <c r="B1626" s="13">
        <v>1623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15492244.174479119</v>
      </c>
      <c r="O1626">
        <v>17546135.918854952</v>
      </c>
      <c r="P1626">
        <v>20796163.673600994</v>
      </c>
      <c r="Q1626">
        <v>22574355.742401656</v>
      </c>
      <c r="R1626">
        <v>29920000.501719072</v>
      </c>
      <c r="S1626">
        <v>29836095.770676002</v>
      </c>
      <c r="T1626">
        <v>31689620.817731045</v>
      </c>
      <c r="U1626">
        <v>36780316.083104879</v>
      </c>
      <c r="V1626">
        <v>35414852.534406148</v>
      </c>
      <c r="W1626">
        <v>38898517.099600889</v>
      </c>
      <c r="X1626">
        <v>18898517.099600893</v>
      </c>
    </row>
    <row r="1627" spans="2:24" x14ac:dyDescent="0.4">
      <c r="B1627" s="13">
        <v>1624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19038356.199263357</v>
      </c>
      <c r="O1627">
        <v>26734285.524704628</v>
      </c>
      <c r="P1627">
        <v>28257778.944620896</v>
      </c>
      <c r="Q1627">
        <v>25403597.014954403</v>
      </c>
      <c r="R1627">
        <v>25326290.052664191</v>
      </c>
      <c r="S1627">
        <v>-439442906.13467449</v>
      </c>
      <c r="T1627">
        <v>-437550583.76062769</v>
      </c>
      <c r="U1627">
        <v>-201951082.51641107</v>
      </c>
      <c r="V1627">
        <v>-198921978.18874264</v>
      </c>
      <c r="W1627">
        <v>-201516908.84076858</v>
      </c>
      <c r="X1627">
        <v>-221516908.84076852</v>
      </c>
    </row>
    <row r="1628" spans="2:24" x14ac:dyDescent="0.4">
      <c r="B1628" s="13">
        <v>1625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25356756.621135108</v>
      </c>
      <c r="O1628">
        <v>22531477.025932308</v>
      </c>
      <c r="P1628">
        <v>22725454.938039538</v>
      </c>
      <c r="Q1628">
        <v>23010351.08967365</v>
      </c>
      <c r="R1628">
        <v>28065428.370117482</v>
      </c>
      <c r="S1628">
        <v>34200165.654673539</v>
      </c>
      <c r="T1628">
        <v>35785431.882146403</v>
      </c>
      <c r="U1628">
        <v>11391943.501980664</v>
      </c>
      <c r="V1628">
        <v>14663517.493377151</v>
      </c>
      <c r="W1628">
        <v>32180859.999850035</v>
      </c>
      <c r="X1628">
        <v>12180859.999850037</v>
      </c>
    </row>
    <row r="1629" spans="2:24" x14ac:dyDescent="0.4">
      <c r="B1629" s="13">
        <v>1626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21413505.867798157</v>
      </c>
      <c r="O1629">
        <v>22789512.208049856</v>
      </c>
      <c r="P1629">
        <v>21604994.505099066</v>
      </c>
      <c r="Q1629">
        <v>19498056.283673842</v>
      </c>
      <c r="R1629">
        <v>19238256.574621774</v>
      </c>
      <c r="S1629">
        <v>18619171.765691314</v>
      </c>
      <c r="T1629">
        <v>19842295.781825811</v>
      </c>
      <c r="U1629">
        <v>26519173.192295581</v>
      </c>
      <c r="V1629">
        <v>20230716.135481708</v>
      </c>
      <c r="W1629">
        <v>19889452.588406462</v>
      </c>
      <c r="X1629">
        <v>-110547.41159353446</v>
      </c>
    </row>
    <row r="1630" spans="2:24" x14ac:dyDescent="0.4">
      <c r="B1630" s="13">
        <v>1627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23855018.428477187</v>
      </c>
      <c r="O1630">
        <v>30670108.174743254</v>
      </c>
      <c r="P1630">
        <v>34195703.377443716</v>
      </c>
      <c r="Q1630">
        <v>36299733.016517833</v>
      </c>
      <c r="R1630">
        <v>40156378.082124978</v>
      </c>
      <c r="S1630">
        <v>39781527.75387717</v>
      </c>
      <c r="T1630">
        <v>38103356.892094359</v>
      </c>
      <c r="U1630">
        <v>38406800.70968844</v>
      </c>
      <c r="V1630">
        <v>36267637.228462853</v>
      </c>
      <c r="W1630">
        <v>39499005.085226044</v>
      </c>
      <c r="X1630">
        <v>19499005.08522604</v>
      </c>
    </row>
    <row r="1631" spans="2:24" x14ac:dyDescent="0.4">
      <c r="B1631" s="13">
        <v>1628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19463367.100863181</v>
      </c>
      <c r="O1631">
        <v>17715785.348192781</v>
      </c>
      <c r="P1631">
        <v>13981509.247195624</v>
      </c>
      <c r="Q1631">
        <v>11218691.523751501</v>
      </c>
      <c r="R1631">
        <v>15505237.304419339</v>
      </c>
      <c r="S1631">
        <v>13297569.824406004</v>
      </c>
      <c r="T1631">
        <v>-2574319.3974967366</v>
      </c>
      <c r="U1631">
        <v>2679937.4091959409</v>
      </c>
      <c r="V1631">
        <v>8443257.5283180159</v>
      </c>
      <c r="W1631">
        <v>15956365.238706913</v>
      </c>
      <c r="X1631">
        <v>-4043634.7612930872</v>
      </c>
    </row>
    <row r="1632" spans="2:24" x14ac:dyDescent="0.4">
      <c r="B1632" s="13">
        <v>1629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17531394.945249759</v>
      </c>
      <c r="O1632">
        <v>21214087.127355382</v>
      </c>
      <c r="P1632">
        <v>29175274.634724621</v>
      </c>
      <c r="Q1632">
        <v>28986752.936382115</v>
      </c>
      <c r="R1632">
        <v>34770629.886620715</v>
      </c>
      <c r="S1632">
        <v>32717679.687306747</v>
      </c>
      <c r="T1632">
        <v>32610079.682755765</v>
      </c>
      <c r="U1632">
        <v>35897087.239955686</v>
      </c>
      <c r="V1632">
        <v>38623611.718789943</v>
      </c>
      <c r="W1632">
        <v>36296403.985691532</v>
      </c>
      <c r="X1632">
        <v>16296403.985691536</v>
      </c>
    </row>
    <row r="1633" spans="2:24" x14ac:dyDescent="0.4">
      <c r="B1633" s="13">
        <v>1630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23272712.090256575</v>
      </c>
      <c r="O1633">
        <v>25217537.429430898</v>
      </c>
      <c r="P1633">
        <v>25144207.777922288</v>
      </c>
      <c r="Q1633">
        <v>24794967.378548052</v>
      </c>
      <c r="R1633">
        <v>25178982.647590868</v>
      </c>
      <c r="S1633">
        <v>32873880.076501183</v>
      </c>
      <c r="T1633">
        <v>31161795.276524015</v>
      </c>
      <c r="U1633">
        <v>29992001.781834003</v>
      </c>
      <c r="V1633">
        <v>35539397.486298643</v>
      </c>
      <c r="W1633">
        <v>36957600.16850964</v>
      </c>
      <c r="X1633">
        <v>16957600.16850964</v>
      </c>
    </row>
    <row r="1634" spans="2:24" x14ac:dyDescent="0.4">
      <c r="B1634" s="13">
        <v>1631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21003141.272489559</v>
      </c>
      <c r="O1634">
        <v>29321630.019743878</v>
      </c>
      <c r="P1634">
        <v>33547693.151889376</v>
      </c>
      <c r="Q1634">
        <v>38860165.975975424</v>
      </c>
      <c r="R1634">
        <v>-171641137.68408459</v>
      </c>
      <c r="S1634">
        <v>-170911349.88756779</v>
      </c>
      <c r="T1634">
        <v>-57993305.984087147</v>
      </c>
      <c r="U1634">
        <v>-56747766.365718581</v>
      </c>
      <c r="V1634">
        <v>-56476893.23355449</v>
      </c>
      <c r="W1634">
        <v>-52560111.003002711</v>
      </c>
      <c r="X1634">
        <v>-72560111.003002703</v>
      </c>
    </row>
    <row r="1635" spans="2:24" x14ac:dyDescent="0.4">
      <c r="B1635" s="13">
        <v>1632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26744907.774095144</v>
      </c>
      <c r="O1635">
        <v>28502460.156326506</v>
      </c>
      <c r="P1635">
        <v>28735940.923153177</v>
      </c>
      <c r="Q1635">
        <v>28312084.772336535</v>
      </c>
      <c r="R1635">
        <v>27706583.769417264</v>
      </c>
      <c r="S1635">
        <v>18203626.539991312</v>
      </c>
      <c r="T1635">
        <v>21610998.901532084</v>
      </c>
      <c r="U1635">
        <v>21791002.01563995</v>
      </c>
      <c r="V1635">
        <v>26531403.814983033</v>
      </c>
      <c r="W1635">
        <v>29624968.357924316</v>
      </c>
      <c r="X1635">
        <v>9624968.3579243161</v>
      </c>
    </row>
    <row r="1636" spans="2:24" x14ac:dyDescent="0.4">
      <c r="B1636" s="13">
        <v>1633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24910414.033899732</v>
      </c>
      <c r="O1636">
        <v>29942877.551171057</v>
      </c>
      <c r="P1636">
        <v>33638032.565516591</v>
      </c>
      <c r="Q1636">
        <v>37888621.859987125</v>
      </c>
      <c r="R1636">
        <v>44974112.862162232</v>
      </c>
      <c r="S1636">
        <v>47097057.136348739</v>
      </c>
      <c r="T1636">
        <v>47237837.395225652</v>
      </c>
      <c r="U1636">
        <v>45139334.010342397</v>
      </c>
      <c r="V1636">
        <v>45421269.601422787</v>
      </c>
      <c r="W1636">
        <v>41767741.826455422</v>
      </c>
      <c r="X1636">
        <v>21767741.826455425</v>
      </c>
    </row>
    <row r="1637" spans="2:24" x14ac:dyDescent="0.4">
      <c r="B1637" s="13">
        <v>1634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17583405.876765661</v>
      </c>
      <c r="O1637">
        <v>19919658.372429706</v>
      </c>
      <c r="P1637">
        <v>19891176.082184326</v>
      </c>
      <c r="Q1637">
        <v>19324829.411765113</v>
      </c>
      <c r="R1637">
        <v>-12053585.144782919</v>
      </c>
      <c r="S1637">
        <v>-14214629.308478765</v>
      </c>
      <c r="T1637">
        <v>2087090.322387984</v>
      </c>
      <c r="U1637">
        <v>-613927.53079392575</v>
      </c>
      <c r="V1637">
        <v>-1112736.6193284611</v>
      </c>
      <c r="W1637">
        <v>-1621169.9878309784</v>
      </c>
      <c r="X1637">
        <v>-21621169.987830974</v>
      </c>
    </row>
    <row r="1638" spans="2:24" x14ac:dyDescent="0.4">
      <c r="B1638" s="13">
        <v>1635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23305853.13005973</v>
      </c>
      <c r="O1638">
        <v>23665335.031317167</v>
      </c>
      <c r="P1638">
        <v>26556235.452522013</v>
      </c>
      <c r="Q1638">
        <v>28451051.42684637</v>
      </c>
      <c r="R1638">
        <v>30486514.480139576</v>
      </c>
      <c r="S1638">
        <v>29772067.894049603</v>
      </c>
      <c r="T1638">
        <v>8964863.3103753738</v>
      </c>
      <c r="U1638">
        <v>-7104991.5255479235</v>
      </c>
      <c r="V1638">
        <v>8103051.2916014194</v>
      </c>
      <c r="W1638">
        <v>18453629.236496881</v>
      </c>
      <c r="X1638">
        <v>-1546370.7635031259</v>
      </c>
    </row>
    <row r="1639" spans="2:24" x14ac:dyDescent="0.4">
      <c r="B1639" s="13">
        <v>1636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12359025.117585909</v>
      </c>
      <c r="O1639">
        <v>10079895.070402643</v>
      </c>
      <c r="P1639">
        <v>20136145.940002911</v>
      </c>
      <c r="Q1639">
        <v>23484699.408106156</v>
      </c>
      <c r="R1639">
        <v>22420800.258348007</v>
      </c>
      <c r="S1639">
        <v>20391564.724020265</v>
      </c>
      <c r="T1639">
        <v>22347378.088965882</v>
      </c>
      <c r="U1639">
        <v>29851825.394453481</v>
      </c>
      <c r="V1639">
        <v>29390017.009097878</v>
      </c>
      <c r="W1639">
        <v>31412335.082438719</v>
      </c>
      <c r="X1639">
        <v>11412335.082438709</v>
      </c>
    </row>
    <row r="1640" spans="2:24" x14ac:dyDescent="0.4">
      <c r="B1640" s="13">
        <v>1637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11117522.619292568</v>
      </c>
      <c r="O1640">
        <v>9038697.465006128</v>
      </c>
      <c r="P1640">
        <v>16016853.054337101</v>
      </c>
      <c r="Q1640">
        <v>-1698368857.4965358</v>
      </c>
      <c r="R1640">
        <v>-1789992059.6070101</v>
      </c>
      <c r="S1640">
        <v>-933898406.52790356</v>
      </c>
      <c r="T1640">
        <v>-887813710.48038042</v>
      </c>
      <c r="U1640">
        <v>-911418788.98971617</v>
      </c>
      <c r="V1640">
        <v>-911688719.88873422</v>
      </c>
      <c r="W1640">
        <v>-895905932.12963605</v>
      </c>
      <c r="X1640">
        <v>-915905932.12963605</v>
      </c>
    </row>
    <row r="1641" spans="2:24" x14ac:dyDescent="0.4">
      <c r="B1641" s="13">
        <v>1638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17533608.857003678</v>
      </c>
      <c r="O1641">
        <v>19044757.1610885</v>
      </c>
      <c r="P1641">
        <v>18801668.839075524</v>
      </c>
      <c r="Q1641">
        <v>19766406.799748123</v>
      </c>
      <c r="R1641">
        <v>7283245.3000283688</v>
      </c>
      <c r="S1641">
        <v>7090007.9054321777</v>
      </c>
      <c r="T1641">
        <v>6750239.2613274129</v>
      </c>
      <c r="U1641">
        <v>15935134.508866001</v>
      </c>
      <c r="V1641">
        <v>23669738.517714038</v>
      </c>
      <c r="W1641">
        <v>21633400.469799716</v>
      </c>
      <c r="X1641">
        <v>1633400.4697997104</v>
      </c>
    </row>
    <row r="1642" spans="2:24" x14ac:dyDescent="0.4">
      <c r="B1642" s="13">
        <v>1639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17158194.553592309</v>
      </c>
      <c r="O1642">
        <v>17388748.988874212</v>
      </c>
      <c r="P1642">
        <v>20271375.334978487</v>
      </c>
      <c r="Q1642">
        <v>21186308.557647388</v>
      </c>
      <c r="R1642">
        <v>25784428.050715964</v>
      </c>
      <c r="S1642">
        <v>23901301.177098121</v>
      </c>
      <c r="T1642">
        <v>28235219.899718963</v>
      </c>
      <c r="U1642">
        <v>34877001.901401117</v>
      </c>
      <c r="V1642">
        <v>38364430.480617233</v>
      </c>
      <c r="W1642">
        <v>34025561.388836645</v>
      </c>
      <c r="X1642">
        <v>14025561.388836652</v>
      </c>
    </row>
    <row r="1643" spans="2:24" x14ac:dyDescent="0.4">
      <c r="B1643" s="13">
        <v>1640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28412660.128427286</v>
      </c>
      <c r="O1643">
        <v>30088500.173624303</v>
      </c>
      <c r="P1643">
        <v>27291347.451658387</v>
      </c>
      <c r="Q1643">
        <v>27715157.419882692</v>
      </c>
      <c r="R1643">
        <v>25711535.418075372</v>
      </c>
      <c r="S1643">
        <v>23386091.000942364</v>
      </c>
      <c r="T1643">
        <v>27377454.444455653</v>
      </c>
      <c r="U1643">
        <v>26217602.888040371</v>
      </c>
      <c r="V1643">
        <v>24873089.245751705</v>
      </c>
      <c r="W1643">
        <v>24096811.768114999</v>
      </c>
      <c r="X1643">
        <v>4096811.7681150041</v>
      </c>
    </row>
    <row r="1644" spans="2:24" x14ac:dyDescent="0.4">
      <c r="B1644" s="13">
        <v>1641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23938937.409944817</v>
      </c>
      <c r="O1644">
        <v>26089854.476757027</v>
      </c>
      <c r="P1644">
        <v>26254856.094660174</v>
      </c>
      <c r="Q1644">
        <v>26242677.193959154</v>
      </c>
      <c r="R1644">
        <v>27301715.589077778</v>
      </c>
      <c r="S1644">
        <v>26653907.208742704</v>
      </c>
      <c r="T1644">
        <v>28695331.367442071</v>
      </c>
      <c r="U1644">
        <v>30278067.537986014</v>
      </c>
      <c r="V1644">
        <v>32998008.240457464</v>
      </c>
      <c r="W1644">
        <v>31316173.612878188</v>
      </c>
      <c r="X1644">
        <v>11316173.612878188</v>
      </c>
    </row>
    <row r="1645" spans="2:24" x14ac:dyDescent="0.4">
      <c r="B1645" s="13">
        <v>1642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22688486.227486711</v>
      </c>
      <c r="O1645">
        <v>22184147.517376687</v>
      </c>
      <c r="P1645">
        <v>20784156.813708961</v>
      </c>
      <c r="Q1645">
        <v>22870344.002946354</v>
      </c>
      <c r="R1645">
        <v>30423929.599729322</v>
      </c>
      <c r="S1645">
        <v>35532974.210108042</v>
      </c>
      <c r="T1645">
        <v>34715292.221999943</v>
      </c>
      <c r="U1645">
        <v>35589258.041858546</v>
      </c>
      <c r="V1645">
        <v>36887889.94027853</v>
      </c>
      <c r="W1645">
        <v>-453016278.93233824</v>
      </c>
      <c r="X1645">
        <v>-473016278.93233824</v>
      </c>
    </row>
    <row r="1646" spans="2:24" x14ac:dyDescent="0.4">
      <c r="B1646" s="13">
        <v>1643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20525705.260351475</v>
      </c>
      <c r="O1646">
        <v>22122737.366023824</v>
      </c>
      <c r="P1646">
        <v>28651873.702158462</v>
      </c>
      <c r="Q1646">
        <v>-1518768.8179087848</v>
      </c>
      <c r="R1646">
        <v>-21756970.602721438</v>
      </c>
      <c r="S1646">
        <v>1222801.6553957174</v>
      </c>
      <c r="T1646">
        <v>12102281.172418032</v>
      </c>
      <c r="U1646">
        <v>18381041.106508687</v>
      </c>
      <c r="V1646">
        <v>8829784.1094091088</v>
      </c>
      <c r="W1646">
        <v>13416173.530517863</v>
      </c>
      <c r="X1646">
        <v>-6583826.4694821369</v>
      </c>
    </row>
    <row r="1647" spans="2:24" x14ac:dyDescent="0.4">
      <c r="B1647" s="13">
        <v>1644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21149082.222758174</v>
      </c>
      <c r="O1647">
        <v>20972202.705471583</v>
      </c>
      <c r="P1647">
        <v>18151961.404821131</v>
      </c>
      <c r="Q1647">
        <v>21159235.039159581</v>
      </c>
      <c r="R1647">
        <v>27447720.544235226</v>
      </c>
      <c r="S1647">
        <v>31244478.16274346</v>
      </c>
      <c r="T1647">
        <v>19789812.626836181</v>
      </c>
      <c r="U1647">
        <v>17899526.420007035</v>
      </c>
      <c r="V1647">
        <v>31884398.418164641</v>
      </c>
      <c r="W1647">
        <v>40915700.707868926</v>
      </c>
      <c r="X1647">
        <v>20915700.707868934</v>
      </c>
    </row>
    <row r="1648" spans="2:24" x14ac:dyDescent="0.4">
      <c r="B1648" s="13">
        <v>1645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19799976.756867304</v>
      </c>
      <c r="O1648">
        <v>20645080.668986496</v>
      </c>
      <c r="P1648">
        <v>28416607.148666512</v>
      </c>
      <c r="Q1648">
        <v>32798182.723901719</v>
      </c>
      <c r="R1648">
        <v>36846197.575248055</v>
      </c>
      <c r="S1648">
        <v>37131145.796647944</v>
      </c>
      <c r="T1648">
        <v>34715555.586439073</v>
      </c>
      <c r="U1648">
        <v>34727139.50770314</v>
      </c>
      <c r="V1648">
        <v>40139215.901940152</v>
      </c>
      <c r="W1648">
        <v>44356817.696032897</v>
      </c>
      <c r="X1648">
        <v>24356817.696032897</v>
      </c>
    </row>
    <row r="1649" spans="2:24" x14ac:dyDescent="0.4">
      <c r="B1649" s="13">
        <v>1646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23456857.308344118</v>
      </c>
      <c r="O1649">
        <v>24308220.117071968</v>
      </c>
      <c r="P1649">
        <v>31332382.823845007</v>
      </c>
      <c r="Q1649">
        <v>18649174.521105208</v>
      </c>
      <c r="R1649">
        <v>28303094.706682622</v>
      </c>
      <c r="S1649">
        <v>37411577.910519637</v>
      </c>
      <c r="T1649">
        <v>37267378.040494323</v>
      </c>
      <c r="U1649">
        <v>43269099.522582009</v>
      </c>
      <c r="V1649">
        <v>46755318.010452166</v>
      </c>
      <c r="W1649">
        <v>53907382.352081977</v>
      </c>
      <c r="X1649">
        <v>33907382.352081969</v>
      </c>
    </row>
    <row r="1650" spans="2:24" x14ac:dyDescent="0.4">
      <c r="B1650" s="13">
        <v>1647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21713512.489641875</v>
      </c>
      <c r="O1650">
        <v>27377590.024805345</v>
      </c>
      <c r="P1650">
        <v>26481937.032170489</v>
      </c>
      <c r="Q1650">
        <v>20493257.255008768</v>
      </c>
      <c r="R1650">
        <v>20901642.516273703</v>
      </c>
      <c r="S1650">
        <v>24704357.166093729</v>
      </c>
      <c r="T1650">
        <v>22778744.352429952</v>
      </c>
      <c r="U1650">
        <v>25218188.794557951</v>
      </c>
      <c r="V1650">
        <v>28965785.934408419</v>
      </c>
      <c r="W1650">
        <v>19772750.318658847</v>
      </c>
      <c r="X1650">
        <v>-227249.68134115578</v>
      </c>
    </row>
    <row r="1651" spans="2:24" x14ac:dyDescent="0.4">
      <c r="B1651" s="13">
        <v>1648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23890525.060634814</v>
      </c>
      <c r="O1651">
        <v>22588403.511459123</v>
      </c>
      <c r="P1651">
        <v>22800157.767188821</v>
      </c>
      <c r="Q1651">
        <v>31613546.232879184</v>
      </c>
      <c r="R1651">
        <v>33681867.233119108</v>
      </c>
      <c r="S1651">
        <v>19361648.709105827</v>
      </c>
      <c r="T1651">
        <v>17366297.838037148</v>
      </c>
      <c r="U1651">
        <v>27342840.702873167</v>
      </c>
      <c r="V1651">
        <v>33425571.788584195</v>
      </c>
      <c r="W1651">
        <v>32356998.414377179</v>
      </c>
      <c r="X1651">
        <v>12356998.414377179</v>
      </c>
    </row>
    <row r="1652" spans="2:24" x14ac:dyDescent="0.4">
      <c r="B1652" s="13">
        <v>1649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23370884.484345689</v>
      </c>
      <c r="O1652">
        <v>21596037.530658308</v>
      </c>
      <c r="P1652">
        <v>19148828.385242753</v>
      </c>
      <c r="Q1652">
        <v>19077511.149424076</v>
      </c>
      <c r="R1652">
        <v>27947205.7673923</v>
      </c>
      <c r="S1652">
        <v>33341374.723519981</v>
      </c>
      <c r="T1652">
        <v>37901465.256465301</v>
      </c>
      <c r="U1652">
        <v>42029058.855828278</v>
      </c>
      <c r="V1652">
        <v>47602171.009388767</v>
      </c>
      <c r="W1652">
        <v>47069534.810444169</v>
      </c>
      <c r="X1652">
        <v>27069534.810444165</v>
      </c>
    </row>
    <row r="1653" spans="2:24" x14ac:dyDescent="0.4">
      <c r="B1653" s="13">
        <v>1650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23625005.618872441</v>
      </c>
      <c r="O1653">
        <v>28309822.998290349</v>
      </c>
      <c r="P1653">
        <v>32567975.247720797</v>
      </c>
      <c r="Q1653">
        <v>31980734.855695684</v>
      </c>
      <c r="R1653">
        <v>30723629.891608745</v>
      </c>
      <c r="S1653">
        <v>29270405.750151079</v>
      </c>
      <c r="T1653">
        <v>29532121.279803269</v>
      </c>
      <c r="U1653">
        <v>27597131.95899085</v>
      </c>
      <c r="V1653">
        <v>24884950.03112299</v>
      </c>
      <c r="W1653">
        <v>26776092.384446133</v>
      </c>
      <c r="X1653">
        <v>6776092.384446132</v>
      </c>
    </row>
    <row r="1654" spans="2:24" x14ac:dyDescent="0.4">
      <c r="B1654" s="13">
        <v>1651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19640533.512499817</v>
      </c>
      <c r="O1654">
        <v>20968663.656892315</v>
      </c>
      <c r="P1654">
        <v>23501923.259276416</v>
      </c>
      <c r="Q1654">
        <v>25492955.975943841</v>
      </c>
      <c r="R1654">
        <v>30204717.624684017</v>
      </c>
      <c r="S1654">
        <v>38110014.864718609</v>
      </c>
      <c r="T1654">
        <v>47205622.190432273</v>
      </c>
      <c r="U1654">
        <v>39842422.270473346</v>
      </c>
      <c r="V1654">
        <v>41441408.190637439</v>
      </c>
      <c r="W1654">
        <v>39145576.401645422</v>
      </c>
      <c r="X1654">
        <v>19145576.401645426</v>
      </c>
    </row>
    <row r="1655" spans="2:24" x14ac:dyDescent="0.4">
      <c r="B1655" s="13">
        <v>1652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-3638211.3181276526</v>
      </c>
      <c r="O1655">
        <v>-4772339.0520107653</v>
      </c>
      <c r="P1655">
        <v>7954898.6762774121</v>
      </c>
      <c r="Q1655">
        <v>9936406.4878193345</v>
      </c>
      <c r="R1655">
        <v>8749316.4913656916</v>
      </c>
      <c r="S1655">
        <v>12081393.895737875</v>
      </c>
      <c r="T1655">
        <v>19370197.78772746</v>
      </c>
      <c r="U1655">
        <v>16755088.165934628</v>
      </c>
      <c r="V1655">
        <v>16045182.462528465</v>
      </c>
      <c r="W1655">
        <v>19585598.294137068</v>
      </c>
      <c r="X1655">
        <v>-414401.70586293656</v>
      </c>
    </row>
    <row r="1656" spans="2:24" x14ac:dyDescent="0.4">
      <c r="B1656" s="13">
        <v>1653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29259045.726687141</v>
      </c>
      <c r="O1656">
        <v>31581462.051387839</v>
      </c>
      <c r="P1656">
        <v>28666059.099940222</v>
      </c>
      <c r="Q1656">
        <v>28309369.940145314</v>
      </c>
      <c r="R1656">
        <v>27983124.200653851</v>
      </c>
      <c r="S1656">
        <v>35157230.271042913</v>
      </c>
      <c r="T1656">
        <v>34531751.906970076</v>
      </c>
      <c r="U1656">
        <v>37307998.228413843</v>
      </c>
      <c r="V1656">
        <v>41856958.194545455</v>
      </c>
      <c r="W1656">
        <v>32510676.970386598</v>
      </c>
      <c r="X1656">
        <v>12510676.970386595</v>
      </c>
    </row>
    <row r="1657" spans="2:24" x14ac:dyDescent="0.4">
      <c r="B1657" s="13">
        <v>1654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21156275.205981933</v>
      </c>
      <c r="O1657">
        <v>713299.51605144143</v>
      </c>
      <c r="P1657">
        <v>-15503781.121563299</v>
      </c>
      <c r="Q1657">
        <v>-26866107.761115875</v>
      </c>
      <c r="R1657">
        <v>-13370661.50991419</v>
      </c>
      <c r="S1657">
        <v>-719702.5621083437</v>
      </c>
      <c r="T1657">
        <v>-4398635.9349044971</v>
      </c>
      <c r="U1657">
        <v>-4582267.1823280314</v>
      </c>
      <c r="V1657">
        <v>-4086339.0230984576</v>
      </c>
      <c r="W1657">
        <v>-2787008.5612062137</v>
      </c>
      <c r="X1657">
        <v>-22787008.561206218</v>
      </c>
    </row>
    <row r="1658" spans="2:24" x14ac:dyDescent="0.4">
      <c r="B1658" s="13">
        <v>1655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19353124.028988536</v>
      </c>
      <c r="O1658">
        <v>17002645.211496294</v>
      </c>
      <c r="P1658">
        <v>18188792.640009321</v>
      </c>
      <c r="Q1658">
        <v>21432638.720301773</v>
      </c>
      <c r="R1658">
        <v>21885370.764355376</v>
      </c>
      <c r="S1658">
        <v>23172019.549308315</v>
      </c>
      <c r="T1658">
        <v>21159974.607737988</v>
      </c>
      <c r="U1658">
        <v>23237044.145538013</v>
      </c>
      <c r="V1658">
        <v>29052623.257943057</v>
      </c>
      <c r="W1658">
        <v>33036618.356706355</v>
      </c>
      <c r="X1658">
        <v>13036618.356706349</v>
      </c>
    </row>
    <row r="1659" spans="2:24" x14ac:dyDescent="0.4">
      <c r="B1659" s="13">
        <v>1656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25965977.095414124</v>
      </c>
      <c r="O1659">
        <v>25039543.075864587</v>
      </c>
      <c r="P1659">
        <v>26930431.777388383</v>
      </c>
      <c r="Q1659">
        <v>28153704.667640667</v>
      </c>
      <c r="R1659">
        <v>24982231.234171424</v>
      </c>
      <c r="S1659">
        <v>26637293.031619504</v>
      </c>
      <c r="T1659">
        <v>29786821.009016655</v>
      </c>
      <c r="U1659">
        <v>35004811.036808185</v>
      </c>
      <c r="V1659">
        <v>34677985.708642304</v>
      </c>
      <c r="W1659">
        <v>33901848.664932333</v>
      </c>
      <c r="X1659">
        <v>13901848.664932325</v>
      </c>
    </row>
    <row r="1660" spans="2:24" x14ac:dyDescent="0.4">
      <c r="B1660" s="13">
        <v>1657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20055191.062503144</v>
      </c>
      <c r="O1660">
        <v>23736672.312957525</v>
      </c>
      <c r="P1660">
        <v>26526721.745591361</v>
      </c>
      <c r="Q1660">
        <v>29961665.52083046</v>
      </c>
      <c r="R1660">
        <v>32241010.238107461</v>
      </c>
      <c r="S1660">
        <v>31260951.900267407</v>
      </c>
      <c r="T1660">
        <v>33909252.523592129</v>
      </c>
      <c r="U1660">
        <v>36768975.448325329</v>
      </c>
      <c r="V1660">
        <v>38856928.821830571</v>
      </c>
      <c r="W1660">
        <v>38896506.010833792</v>
      </c>
      <c r="X1660">
        <v>18896506.010833792</v>
      </c>
    </row>
    <row r="1661" spans="2:24" x14ac:dyDescent="0.4">
      <c r="B1661" s="13">
        <v>1658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18245429.509768974</v>
      </c>
      <c r="O1661">
        <v>25836673.991185229</v>
      </c>
      <c r="P1661">
        <v>27845936.917216588</v>
      </c>
      <c r="Q1661">
        <v>30333763.902958706</v>
      </c>
      <c r="R1661">
        <v>30182634.290757868</v>
      </c>
      <c r="S1661">
        <v>25204320.80964049</v>
      </c>
      <c r="T1661">
        <v>20707165.716306183</v>
      </c>
      <c r="U1661">
        <v>25765237.769678101</v>
      </c>
      <c r="V1661">
        <v>25793056.790307596</v>
      </c>
      <c r="W1661">
        <v>-190779292.41669264</v>
      </c>
      <c r="X1661">
        <v>-210779292.41669267</v>
      </c>
    </row>
    <row r="1662" spans="2:24" x14ac:dyDescent="0.4">
      <c r="B1662" s="13">
        <v>1659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23478321.861800391</v>
      </c>
      <c r="O1662">
        <v>26961736.819874536</v>
      </c>
      <c r="P1662">
        <v>31043450.276473772</v>
      </c>
      <c r="Q1662">
        <v>31790616.795962825</v>
      </c>
      <c r="R1662">
        <v>29557490.01693048</v>
      </c>
      <c r="S1662">
        <v>26079836.234423578</v>
      </c>
      <c r="T1662">
        <v>31050055.08493121</v>
      </c>
      <c r="U1662">
        <v>29946273.161467329</v>
      </c>
      <c r="V1662">
        <v>26688477.501784384</v>
      </c>
      <c r="W1662">
        <v>29017806.948025815</v>
      </c>
      <c r="X1662">
        <v>9017806.9480258171</v>
      </c>
    </row>
    <row r="1663" spans="2:24" x14ac:dyDescent="0.4">
      <c r="B1663" s="13">
        <v>1660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20912134.955279451</v>
      </c>
      <c r="O1663">
        <v>23172358.242664065</v>
      </c>
      <c r="P1663">
        <v>28490717.206026498</v>
      </c>
      <c r="Q1663">
        <v>28734055.423338763</v>
      </c>
      <c r="R1663">
        <v>34531942.550250962</v>
      </c>
      <c r="S1663">
        <v>40983281.918124117</v>
      </c>
      <c r="T1663">
        <v>42009073.947679631</v>
      </c>
      <c r="U1663">
        <v>41139933.407011092</v>
      </c>
      <c r="V1663">
        <v>43563450.074779771</v>
      </c>
      <c r="W1663">
        <v>48523674.627754539</v>
      </c>
      <c r="X1663">
        <v>28523674.627754547</v>
      </c>
    </row>
    <row r="1664" spans="2:24" x14ac:dyDescent="0.4">
      <c r="B1664" s="13">
        <v>1661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18427427.6091136</v>
      </c>
      <c r="O1664">
        <v>23455937.632287998</v>
      </c>
      <c r="P1664">
        <v>21051619.876995016</v>
      </c>
      <c r="Q1664">
        <v>26373930.887108028</v>
      </c>
      <c r="R1664">
        <v>28926435.521025609</v>
      </c>
      <c r="S1664">
        <v>32612703.182981413</v>
      </c>
      <c r="T1664">
        <v>33620133.779819056</v>
      </c>
      <c r="U1664">
        <v>33359652.338184517</v>
      </c>
      <c r="V1664">
        <v>36606933.038963772</v>
      </c>
      <c r="W1664">
        <v>34081764.503882438</v>
      </c>
      <c r="X1664">
        <v>14081764.503882434</v>
      </c>
    </row>
    <row r="1665" spans="2:24" x14ac:dyDescent="0.4">
      <c r="B1665" s="13">
        <v>1662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12766607.333839787</v>
      </c>
      <c r="O1665">
        <v>13978118.003773198</v>
      </c>
      <c r="P1665">
        <v>22136689.043491587</v>
      </c>
      <c r="Q1665">
        <v>24726026.585014671</v>
      </c>
      <c r="R1665">
        <v>25312468.657914083</v>
      </c>
      <c r="S1665">
        <v>24645129.763266176</v>
      </c>
      <c r="T1665">
        <v>22527868.473001223</v>
      </c>
      <c r="U1665">
        <v>21932701.357902296</v>
      </c>
      <c r="V1665">
        <v>5827665.5212989058</v>
      </c>
      <c r="W1665">
        <v>4934043.3480911888</v>
      </c>
      <c r="X1665">
        <v>-15065956.651908807</v>
      </c>
    </row>
    <row r="1666" spans="2:24" x14ac:dyDescent="0.4">
      <c r="B1666" s="13">
        <v>1663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27008661.755837083</v>
      </c>
      <c r="O1666">
        <v>28665415.293350611</v>
      </c>
      <c r="P1666">
        <v>30181144.331179149</v>
      </c>
      <c r="Q1666">
        <v>32743096.198795676</v>
      </c>
      <c r="R1666">
        <v>32656697.249434572</v>
      </c>
      <c r="S1666">
        <v>33488917.367014177</v>
      </c>
      <c r="T1666">
        <v>33616311.183455102</v>
      </c>
      <c r="U1666">
        <v>35193124.39106299</v>
      </c>
      <c r="V1666">
        <v>33702345.608809426</v>
      </c>
      <c r="W1666">
        <v>37046678.827786855</v>
      </c>
      <c r="X1666">
        <v>17046678.827786855</v>
      </c>
    </row>
    <row r="1667" spans="2:24" x14ac:dyDescent="0.4">
      <c r="B1667" s="13">
        <v>1664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20179575.79818799</v>
      </c>
      <c r="O1667">
        <v>27970169.073430479</v>
      </c>
      <c r="P1667">
        <v>26164088.7015131</v>
      </c>
      <c r="Q1667">
        <v>22642021.405880373</v>
      </c>
      <c r="R1667">
        <v>26947359.922983773</v>
      </c>
      <c r="S1667">
        <v>29144562.82281426</v>
      </c>
      <c r="T1667">
        <v>27992616.594312649</v>
      </c>
      <c r="U1667">
        <v>28973906.588191684</v>
      </c>
      <c r="V1667">
        <v>31716019.785094637</v>
      </c>
      <c r="W1667">
        <v>36915432.697538204</v>
      </c>
      <c r="X1667">
        <v>16915432.697538201</v>
      </c>
    </row>
    <row r="1668" spans="2:24" x14ac:dyDescent="0.4">
      <c r="B1668" s="13">
        <v>1665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-52277657.664531387</v>
      </c>
      <c r="O1668">
        <v>-52898759.066673927</v>
      </c>
      <c r="P1668">
        <v>-15343352.960527634</v>
      </c>
      <c r="Q1668">
        <v>-11595630.736876432</v>
      </c>
      <c r="R1668">
        <v>-9383607.5309673771</v>
      </c>
      <c r="S1668">
        <v>-10879726.015808299</v>
      </c>
      <c r="T1668">
        <v>-10880772.422927761</v>
      </c>
      <c r="U1668">
        <v>-9472329.784807561</v>
      </c>
      <c r="V1668">
        <v>-9742002.8949366696</v>
      </c>
      <c r="W1668">
        <v>-9606700.0009876546</v>
      </c>
      <c r="X1668">
        <v>-29606700.000987653</v>
      </c>
    </row>
    <row r="1669" spans="2:24" x14ac:dyDescent="0.4">
      <c r="B1669" s="13">
        <v>1666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23926034.774927054</v>
      </c>
      <c r="O1669">
        <v>29636610.311789885</v>
      </c>
      <c r="P1669">
        <v>19822247.397924066</v>
      </c>
      <c r="Q1669">
        <v>18307817.676285863</v>
      </c>
      <c r="R1669">
        <v>21650581.609820232</v>
      </c>
      <c r="S1669">
        <v>29263713.676593117</v>
      </c>
      <c r="T1669">
        <v>31733021.136587698</v>
      </c>
      <c r="U1669">
        <v>31386195.45688545</v>
      </c>
      <c r="V1669">
        <v>31088390.043406755</v>
      </c>
      <c r="W1669">
        <v>33449161.183445178</v>
      </c>
      <c r="X1669">
        <v>13449161.183445182</v>
      </c>
    </row>
    <row r="1670" spans="2:24" x14ac:dyDescent="0.4">
      <c r="B1670" s="13">
        <v>1667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18335447.614670444</v>
      </c>
      <c r="O1670">
        <v>23391247.449868515</v>
      </c>
      <c r="P1670">
        <v>26068633.474515852</v>
      </c>
      <c r="Q1670">
        <v>19500018.269971486</v>
      </c>
      <c r="R1670">
        <v>22025805.27007683</v>
      </c>
      <c r="S1670">
        <v>19882500.89940688</v>
      </c>
      <c r="T1670">
        <v>13307259.659310328</v>
      </c>
      <c r="U1670">
        <v>14609680.779810268</v>
      </c>
      <c r="V1670">
        <v>18370323.446567714</v>
      </c>
      <c r="W1670">
        <v>22538224.629205663</v>
      </c>
      <c r="X1670">
        <v>2538224.6292056651</v>
      </c>
    </row>
    <row r="1671" spans="2:24" x14ac:dyDescent="0.4">
      <c r="B1671" s="13">
        <v>1668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19223002.95655372</v>
      </c>
      <c r="O1671">
        <v>20479445.011013608</v>
      </c>
      <c r="P1671">
        <v>18296353.75887835</v>
      </c>
      <c r="Q1671">
        <v>20513164.574198231</v>
      </c>
      <c r="R1671">
        <v>17676837.05007052</v>
      </c>
      <c r="S1671">
        <v>14710476.474132191</v>
      </c>
      <c r="T1671">
        <v>16303126.32904961</v>
      </c>
      <c r="U1671">
        <v>15090182.096444812</v>
      </c>
      <c r="V1671">
        <v>19777725.302756526</v>
      </c>
      <c r="W1671">
        <v>7000740.663789751</v>
      </c>
      <c r="X1671">
        <v>-12999259.336210251</v>
      </c>
    </row>
    <row r="1672" spans="2:24" x14ac:dyDescent="0.4">
      <c r="B1672" s="13">
        <v>1669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21531607.734316327</v>
      </c>
      <c r="O1672">
        <v>20896805.787717197</v>
      </c>
      <c r="P1672">
        <v>22347325.37238203</v>
      </c>
      <c r="Q1672">
        <v>-229088122.79251531</v>
      </c>
      <c r="R1672">
        <v>-226204695.48242298</v>
      </c>
      <c r="S1672">
        <v>-101428168.19185369</v>
      </c>
      <c r="T1672">
        <v>-99286441.153071329</v>
      </c>
      <c r="U1672">
        <v>-94897034.965405226</v>
      </c>
      <c r="V1672">
        <v>-106399466.57768402</v>
      </c>
      <c r="W1672">
        <v>-106776486.36063346</v>
      </c>
      <c r="X1672">
        <v>-126776486.36063349</v>
      </c>
    </row>
    <row r="1673" spans="2:24" x14ac:dyDescent="0.4">
      <c r="B1673" s="13">
        <v>1670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22568125.170032039</v>
      </c>
      <c r="O1673">
        <v>21036673.745082535</v>
      </c>
      <c r="P1673">
        <v>23457884.985642381</v>
      </c>
      <c r="Q1673">
        <v>28983630.743380941</v>
      </c>
      <c r="R1673">
        <v>29520488.237179253</v>
      </c>
      <c r="S1673">
        <v>32858368.107385147</v>
      </c>
      <c r="T1673">
        <v>30368745.306389134</v>
      </c>
      <c r="U1673">
        <v>28492650.996048044</v>
      </c>
      <c r="V1673">
        <v>31218951.238322437</v>
      </c>
      <c r="W1673">
        <v>32075562.437903985</v>
      </c>
      <c r="X1673">
        <v>12075562.437903989</v>
      </c>
    </row>
    <row r="1674" spans="2:24" x14ac:dyDescent="0.4">
      <c r="B1674" s="13">
        <v>1671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27228456.97086978</v>
      </c>
      <c r="O1674">
        <v>34301188.344165184</v>
      </c>
      <c r="P1674">
        <v>36271476.512292817</v>
      </c>
      <c r="Q1674">
        <v>23475239.716300074</v>
      </c>
      <c r="R1674">
        <v>23751224.654448796</v>
      </c>
      <c r="S1674">
        <v>26947896.016224883</v>
      </c>
      <c r="T1674">
        <v>31457383.899808027</v>
      </c>
      <c r="U1674">
        <v>30426066.566343762</v>
      </c>
      <c r="V1674">
        <v>34442294.429099672</v>
      </c>
      <c r="W1674">
        <v>34011654.176936917</v>
      </c>
      <c r="X1674">
        <v>14011654.176936923</v>
      </c>
    </row>
    <row r="1675" spans="2:24" x14ac:dyDescent="0.4">
      <c r="B1675" s="13">
        <v>1672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24915834.76546745</v>
      </c>
      <c r="O1675">
        <v>28757870.204049315</v>
      </c>
      <c r="P1675">
        <v>29830251.888353385</v>
      </c>
      <c r="Q1675">
        <v>29815478.057066154</v>
      </c>
      <c r="R1675">
        <v>29073287.099566113</v>
      </c>
      <c r="S1675">
        <v>28629524.874511991</v>
      </c>
      <c r="T1675">
        <v>35625129.811092243</v>
      </c>
      <c r="U1675">
        <v>34987653.249490149</v>
      </c>
      <c r="V1675">
        <v>32099643.113347702</v>
      </c>
      <c r="W1675">
        <v>34420531.12633729</v>
      </c>
      <c r="X1675">
        <v>14420531.126337288</v>
      </c>
    </row>
    <row r="1676" spans="2:24" x14ac:dyDescent="0.4">
      <c r="B1676" s="13">
        <v>1673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18107202.941236377</v>
      </c>
      <c r="O1676">
        <v>20004015.501171656</v>
      </c>
      <c r="P1676">
        <v>23928469.780684803</v>
      </c>
      <c r="Q1676">
        <v>24005197.346001904</v>
      </c>
      <c r="R1676">
        <v>25228048.46468864</v>
      </c>
      <c r="S1676">
        <v>17604906.048832163</v>
      </c>
      <c r="T1676">
        <v>25438500.577570319</v>
      </c>
      <c r="U1676">
        <v>22958686.876263503</v>
      </c>
      <c r="V1676">
        <v>23859594.694346529</v>
      </c>
      <c r="W1676">
        <v>27927737.030883197</v>
      </c>
      <c r="X1676">
        <v>7927737.0308831912</v>
      </c>
    </row>
    <row r="1677" spans="2:24" x14ac:dyDescent="0.4">
      <c r="B1677" s="13">
        <v>1674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25716911.063203022</v>
      </c>
      <c r="O1677">
        <v>25107355.588033251</v>
      </c>
      <c r="P1677">
        <v>26098674.326137286</v>
      </c>
      <c r="Q1677">
        <v>27853727.63487298</v>
      </c>
      <c r="R1677">
        <v>28317323.493071795</v>
      </c>
      <c r="S1677">
        <v>33885972.470838428</v>
      </c>
      <c r="T1677">
        <v>35538435.11236731</v>
      </c>
      <c r="U1677">
        <v>36655862.281395085</v>
      </c>
      <c r="V1677">
        <v>33741071.88608449</v>
      </c>
      <c r="W1677">
        <v>37439171.948341228</v>
      </c>
      <c r="X1677">
        <v>17439171.948341228</v>
      </c>
    </row>
    <row r="1678" spans="2:24" x14ac:dyDescent="0.4">
      <c r="B1678" s="13">
        <v>1675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8766795.2700603306</v>
      </c>
      <c r="O1678">
        <v>12650966.579660699</v>
      </c>
      <c r="P1678">
        <v>19001540.633063383</v>
      </c>
      <c r="Q1678">
        <v>21080601.739552341</v>
      </c>
      <c r="R1678">
        <v>24612076.445155442</v>
      </c>
      <c r="S1678">
        <v>8685249.6317133233</v>
      </c>
      <c r="T1678">
        <v>8153592.3723603468</v>
      </c>
      <c r="U1678">
        <v>20461584.658860594</v>
      </c>
      <c r="V1678">
        <v>21713695.801792163</v>
      </c>
      <c r="W1678">
        <v>18192781.500261817</v>
      </c>
      <c r="X1678">
        <v>-1807218.4997381845</v>
      </c>
    </row>
    <row r="1679" spans="2:24" x14ac:dyDescent="0.4">
      <c r="B1679" s="13">
        <v>1676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16276269.405283373</v>
      </c>
      <c r="O1679">
        <v>22996617.280779719</v>
      </c>
      <c r="P1679">
        <v>23410162.218312811</v>
      </c>
      <c r="Q1679">
        <v>30922909.780975759</v>
      </c>
      <c r="R1679">
        <v>34339998.470278971</v>
      </c>
      <c r="S1679">
        <v>33238060.43556428</v>
      </c>
      <c r="T1679">
        <v>36095879.389034197</v>
      </c>
      <c r="U1679">
        <v>37659255.669036798</v>
      </c>
      <c r="V1679">
        <v>38703525.885141149</v>
      </c>
      <c r="W1679">
        <v>40508265.49155657</v>
      </c>
      <c r="X1679">
        <v>20508265.49155657</v>
      </c>
    </row>
    <row r="1680" spans="2:24" x14ac:dyDescent="0.4">
      <c r="B1680" s="13">
        <v>1677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17776790.017287645</v>
      </c>
      <c r="O1680">
        <v>20268412.884275213</v>
      </c>
      <c r="P1680">
        <v>22696189.665646575</v>
      </c>
      <c r="Q1680">
        <v>23701591.671083082</v>
      </c>
      <c r="R1680">
        <v>27146882.178036172</v>
      </c>
      <c r="S1680">
        <v>26795571.965308838</v>
      </c>
      <c r="T1680">
        <v>24204285.988829751</v>
      </c>
      <c r="U1680">
        <v>23182176.777328458</v>
      </c>
      <c r="V1680">
        <v>23907271.982116152</v>
      </c>
      <c r="W1680">
        <v>22847748.566358805</v>
      </c>
      <c r="X1680">
        <v>2847748.566358807</v>
      </c>
    </row>
    <row r="1681" spans="2:24" x14ac:dyDescent="0.4">
      <c r="B1681" s="13">
        <v>1678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8988120.0708640907</v>
      </c>
      <c r="O1681">
        <v>470685.20061304467</v>
      </c>
      <c r="P1681">
        <v>3624063.780977766</v>
      </c>
      <c r="Q1681">
        <v>898122.7797993375</v>
      </c>
      <c r="R1681">
        <v>-1088432.3803554317</v>
      </c>
      <c r="S1681">
        <v>2626282.0745712058</v>
      </c>
      <c r="T1681">
        <v>3613410.9368138341</v>
      </c>
      <c r="U1681">
        <v>2698508.940044296</v>
      </c>
      <c r="V1681">
        <v>6059833.1712611038</v>
      </c>
      <c r="W1681">
        <v>8061767.1586080538</v>
      </c>
      <c r="X1681">
        <v>-11938232.841391951</v>
      </c>
    </row>
    <row r="1682" spans="2:24" x14ac:dyDescent="0.4">
      <c r="B1682" s="13">
        <v>1679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19334463.34195732</v>
      </c>
      <c r="O1682">
        <v>16283514.451722791</v>
      </c>
      <c r="P1682">
        <v>15801386.357701518</v>
      </c>
      <c r="Q1682">
        <v>16111672.386943465</v>
      </c>
      <c r="R1682">
        <v>18382150.148067474</v>
      </c>
      <c r="S1682">
        <v>23043995.330458097</v>
      </c>
      <c r="T1682">
        <v>28718631.279302489</v>
      </c>
      <c r="U1682">
        <v>30341442.763789132</v>
      </c>
      <c r="V1682">
        <v>29480001.817000754</v>
      </c>
      <c r="W1682">
        <v>31305545.65194571</v>
      </c>
      <c r="X1682">
        <v>11305545.651945712</v>
      </c>
    </row>
    <row r="1683" spans="2:24" x14ac:dyDescent="0.4">
      <c r="B1683" s="13">
        <v>1680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23147291.151631773</v>
      </c>
      <c r="O1683">
        <v>23907084.427306913</v>
      </c>
      <c r="P1683">
        <v>25290958.544210535</v>
      </c>
      <c r="Q1683">
        <v>-34904555.314796098</v>
      </c>
      <c r="R1683">
        <v>-28772134.888422877</v>
      </c>
      <c r="S1683">
        <v>272043.8230620774</v>
      </c>
      <c r="T1683">
        <v>-26549966.25580845</v>
      </c>
      <c r="U1683">
        <v>-28396466.516204387</v>
      </c>
      <c r="V1683">
        <v>-28437281.22808091</v>
      </c>
      <c r="W1683">
        <v>-26251380.660052955</v>
      </c>
      <c r="X1683">
        <v>-46251380.660052955</v>
      </c>
    </row>
    <row r="1684" spans="2:24" x14ac:dyDescent="0.4">
      <c r="B1684" s="13">
        <v>1681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17722509.156486612</v>
      </c>
      <c r="O1684">
        <v>-16707814.94034533</v>
      </c>
      <c r="P1684">
        <v>-17049168.474666648</v>
      </c>
      <c r="Q1684">
        <v>7015187.1280049989</v>
      </c>
      <c r="R1684">
        <v>8056761.0917498562</v>
      </c>
      <c r="S1684">
        <v>7052260.2278903024</v>
      </c>
      <c r="T1684">
        <v>6687217.4007088998</v>
      </c>
      <c r="U1684">
        <v>9389436.445512373</v>
      </c>
      <c r="V1684">
        <v>10175471.164640512</v>
      </c>
      <c r="W1684">
        <v>-29199322.387957577</v>
      </c>
      <c r="X1684">
        <v>-49199322.38795758</v>
      </c>
    </row>
    <row r="1685" spans="2:24" x14ac:dyDescent="0.4">
      <c r="B1685" s="13">
        <v>1682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23375528.660978347</v>
      </c>
      <c r="O1685">
        <v>23769374.469003297</v>
      </c>
      <c r="P1685">
        <v>26069706.992962249</v>
      </c>
      <c r="Q1685">
        <v>34977907.379137591</v>
      </c>
      <c r="R1685">
        <v>31794445.2820457</v>
      </c>
      <c r="S1685">
        <v>30503526.26297833</v>
      </c>
      <c r="T1685">
        <v>34908201.462592199</v>
      </c>
      <c r="U1685">
        <v>37455739.217204742</v>
      </c>
      <c r="V1685">
        <v>38009416.914116129</v>
      </c>
      <c r="W1685">
        <v>38054117.680979192</v>
      </c>
      <c r="X1685">
        <v>18054117.680979181</v>
      </c>
    </row>
    <row r="1686" spans="2:24" x14ac:dyDescent="0.4">
      <c r="B1686" s="13">
        <v>1683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27257975.468950968</v>
      </c>
      <c r="O1686">
        <v>30710553.337995753</v>
      </c>
      <c r="P1686">
        <v>37157224.764994189</v>
      </c>
      <c r="Q1686">
        <v>37854176.965019166</v>
      </c>
      <c r="R1686">
        <v>38059292.672394596</v>
      </c>
      <c r="S1686">
        <v>34878209.661869735</v>
      </c>
      <c r="T1686">
        <v>7068046.0378188025</v>
      </c>
      <c r="U1686">
        <v>10606448.145366214</v>
      </c>
      <c r="V1686">
        <v>29568537.988954674</v>
      </c>
      <c r="W1686">
        <v>34212928.610054314</v>
      </c>
      <c r="X1686">
        <v>14212928.610054322</v>
      </c>
    </row>
    <row r="1687" spans="2:24" x14ac:dyDescent="0.4">
      <c r="B1687" s="13">
        <v>1684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23835645.736389689</v>
      </c>
      <c r="O1687">
        <v>23388654.111666009</v>
      </c>
      <c r="P1687">
        <v>27956225.065397501</v>
      </c>
      <c r="Q1687">
        <v>27339244.645830482</v>
      </c>
      <c r="R1687">
        <v>32156050.698376305</v>
      </c>
      <c r="S1687">
        <v>20816006.982120872</v>
      </c>
      <c r="T1687">
        <v>22018276.330164067</v>
      </c>
      <c r="U1687">
        <v>32629566.425175678</v>
      </c>
      <c r="V1687">
        <v>31513853.682956167</v>
      </c>
      <c r="W1687">
        <v>37151224.516848847</v>
      </c>
      <c r="X1687">
        <v>17151224.516848858</v>
      </c>
    </row>
    <row r="1688" spans="2:24" x14ac:dyDescent="0.4">
      <c r="B1688" s="13">
        <v>1685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24436418.284349788</v>
      </c>
      <c r="O1688">
        <v>24381589.20094911</v>
      </c>
      <c r="P1688">
        <v>25910975.392763913</v>
      </c>
      <c r="Q1688">
        <v>29277777.15686575</v>
      </c>
      <c r="R1688">
        <v>36728974.84194947</v>
      </c>
      <c r="S1688">
        <v>35726075.913922139</v>
      </c>
      <c r="T1688">
        <v>18849006.305081222</v>
      </c>
      <c r="U1688">
        <v>22940756.913462263</v>
      </c>
      <c r="V1688">
        <v>31372874.127521206</v>
      </c>
      <c r="W1688">
        <v>35577396.060118474</v>
      </c>
      <c r="X1688">
        <v>15577396.060118472</v>
      </c>
    </row>
    <row r="1689" spans="2:24" x14ac:dyDescent="0.4">
      <c r="B1689" s="13">
        <v>1686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19338532.627562005</v>
      </c>
      <c r="O1689">
        <v>22884279.887772426</v>
      </c>
      <c r="P1689">
        <v>25330354.36688979</v>
      </c>
      <c r="Q1689">
        <v>24480375.75979339</v>
      </c>
      <c r="R1689">
        <v>23059653.276063696</v>
      </c>
      <c r="S1689">
        <v>20665249.112928733</v>
      </c>
      <c r="T1689">
        <v>20165875.860188495</v>
      </c>
      <c r="U1689">
        <v>20604468.747920681</v>
      </c>
      <c r="V1689">
        <v>20368804.918347117</v>
      </c>
      <c r="W1689">
        <v>-9435183.6619641837</v>
      </c>
      <c r="X1689">
        <v>-29435183.661964182</v>
      </c>
    </row>
    <row r="1690" spans="2:24" x14ac:dyDescent="0.4">
      <c r="B1690" s="13">
        <v>1687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23198598.404967729</v>
      </c>
      <c r="O1690">
        <v>28902101.412306696</v>
      </c>
      <c r="P1690">
        <v>29740256.290502157</v>
      </c>
      <c r="Q1690">
        <v>22143700.661969975</v>
      </c>
      <c r="R1690">
        <v>21522405.090679221</v>
      </c>
      <c r="S1690">
        <v>21588323.021577559</v>
      </c>
      <c r="T1690">
        <v>23754343.317377836</v>
      </c>
      <c r="U1690">
        <v>18513114.332174916</v>
      </c>
      <c r="V1690">
        <v>20011178.236429311</v>
      </c>
      <c r="W1690">
        <v>24249011.804444525</v>
      </c>
      <c r="X1690">
        <v>4249011.8044445235</v>
      </c>
    </row>
    <row r="1691" spans="2:24" x14ac:dyDescent="0.4">
      <c r="B1691" s="13">
        <v>1688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10593960.997036422</v>
      </c>
      <c r="O1691">
        <v>11011977.210164946</v>
      </c>
      <c r="P1691">
        <v>17140155.050809398</v>
      </c>
      <c r="Q1691">
        <v>18929952.669113964</v>
      </c>
      <c r="R1691">
        <v>22508421.193683349</v>
      </c>
      <c r="S1691">
        <v>21524008.172011353</v>
      </c>
      <c r="T1691">
        <v>21419991.742954016</v>
      </c>
      <c r="U1691">
        <v>30369788.888765365</v>
      </c>
      <c r="V1691">
        <v>35016659.907985568</v>
      </c>
      <c r="W1691">
        <v>32342213.534467399</v>
      </c>
      <c r="X1691">
        <v>12342213.534467397</v>
      </c>
    </row>
    <row r="1692" spans="2:24" x14ac:dyDescent="0.4">
      <c r="B1692" s="13">
        <v>1689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26382093.069652155</v>
      </c>
      <c r="O1692">
        <v>29698356.211964935</v>
      </c>
      <c r="P1692">
        <v>27314122.175515622</v>
      </c>
      <c r="Q1692">
        <v>15156507.107215062</v>
      </c>
      <c r="R1692">
        <v>24385170.929631792</v>
      </c>
      <c r="S1692">
        <v>29917207.728158098</v>
      </c>
      <c r="T1692">
        <v>31191620.670344342</v>
      </c>
      <c r="U1692">
        <v>31779000.829158533</v>
      </c>
      <c r="V1692">
        <v>29889343.062090531</v>
      </c>
      <c r="W1692">
        <v>35004179.108269192</v>
      </c>
      <c r="X1692">
        <v>15004179.108269189</v>
      </c>
    </row>
    <row r="1693" spans="2:24" x14ac:dyDescent="0.4">
      <c r="B1693" s="13">
        <v>1690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20575197.004306138</v>
      </c>
      <c r="O1693">
        <v>23109857.36209774</v>
      </c>
      <c r="P1693">
        <v>22076699.776894242</v>
      </c>
      <c r="Q1693">
        <v>22185237.153755806</v>
      </c>
      <c r="R1693">
        <v>20768128.075049054</v>
      </c>
      <c r="S1693">
        <v>23524457.480207048</v>
      </c>
      <c r="T1693">
        <v>29257625.638149869</v>
      </c>
      <c r="U1693">
        <v>29688124.268272091</v>
      </c>
      <c r="V1693">
        <v>34980037.078681916</v>
      </c>
      <c r="W1693">
        <v>35093372.459149741</v>
      </c>
      <c r="X1693">
        <v>15093372.459149746</v>
      </c>
    </row>
    <row r="1694" spans="2:24" x14ac:dyDescent="0.4">
      <c r="B1694" s="13">
        <v>1691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23091447.238080923</v>
      </c>
      <c r="O1694">
        <v>15604807.110081868</v>
      </c>
      <c r="P1694">
        <v>17194120.800664615</v>
      </c>
      <c r="Q1694">
        <v>17783119.111058179</v>
      </c>
      <c r="R1694">
        <v>21450540.657179736</v>
      </c>
      <c r="S1694">
        <v>21471884.31994047</v>
      </c>
      <c r="T1694">
        <v>22530487.482557815</v>
      </c>
      <c r="U1694">
        <v>-4734132.0022011213</v>
      </c>
      <c r="V1694">
        <v>-1603895.1337325503</v>
      </c>
      <c r="W1694">
        <v>15222746.510494534</v>
      </c>
      <c r="X1694">
        <v>-4777253.4895054689</v>
      </c>
    </row>
    <row r="1695" spans="2:24" x14ac:dyDescent="0.4">
      <c r="B1695" s="13">
        <v>1692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18341017.242736932</v>
      </c>
      <c r="O1695">
        <v>26769156.737912759</v>
      </c>
      <c r="P1695">
        <v>34210943.570034929</v>
      </c>
      <c r="Q1695">
        <v>36597100.462644003</v>
      </c>
      <c r="R1695">
        <v>40064994.323238336</v>
      </c>
      <c r="S1695">
        <v>39949274.414360628</v>
      </c>
      <c r="T1695">
        <v>46361532.173471153</v>
      </c>
      <c r="U1695">
        <v>51363843.730054244</v>
      </c>
      <c r="V1695">
        <v>-126919325.54654625</v>
      </c>
      <c r="W1695">
        <v>-124734774.09935904</v>
      </c>
      <c r="X1695">
        <v>-144734774.09935904</v>
      </c>
    </row>
    <row r="1696" spans="2:24" x14ac:dyDescent="0.4">
      <c r="B1696" s="13">
        <v>1693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23691230.778026946</v>
      </c>
      <c r="O1696">
        <v>23839979.716675092</v>
      </c>
      <c r="P1696">
        <v>26214856.535358429</v>
      </c>
      <c r="Q1696">
        <v>32446330.353968695</v>
      </c>
      <c r="R1696">
        <v>39858894.777338818</v>
      </c>
      <c r="S1696">
        <v>43325978.579718709</v>
      </c>
      <c r="T1696">
        <v>43958816.509585261</v>
      </c>
      <c r="U1696">
        <v>45042990.751490422</v>
      </c>
      <c r="V1696">
        <v>45841250.861049823</v>
      </c>
      <c r="W1696">
        <v>32957222.857641488</v>
      </c>
      <c r="X1696">
        <v>12957222.857641485</v>
      </c>
    </row>
    <row r="1697" spans="2:24" x14ac:dyDescent="0.4">
      <c r="B1697" s="13">
        <v>1694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22954604.389694259</v>
      </c>
      <c r="O1697">
        <v>28425954.29758992</v>
      </c>
      <c r="P1697">
        <v>25459481.367331319</v>
      </c>
      <c r="Q1697">
        <v>24092094.297226399</v>
      </c>
      <c r="R1697">
        <v>22240627.403067961</v>
      </c>
      <c r="S1697">
        <v>26612913.946590882</v>
      </c>
      <c r="T1697">
        <v>29958866.447366826</v>
      </c>
      <c r="U1697">
        <v>29965512.195774928</v>
      </c>
      <c r="V1697">
        <v>38085148.441814959</v>
      </c>
      <c r="W1697">
        <v>41205785.173506975</v>
      </c>
      <c r="X1697">
        <v>21205785.173506971</v>
      </c>
    </row>
    <row r="1698" spans="2:24" x14ac:dyDescent="0.4">
      <c r="B1698" s="13">
        <v>1695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17538013.225532137</v>
      </c>
      <c r="O1698">
        <v>17257327.711427953</v>
      </c>
      <c r="P1698">
        <v>23734474.023655046</v>
      </c>
      <c r="Q1698">
        <v>-873822651.65472078</v>
      </c>
      <c r="R1698">
        <v>-1641611985.7769105</v>
      </c>
      <c r="S1698">
        <v>-1207025093.6375828</v>
      </c>
      <c r="T1698">
        <v>-823586085.94897985</v>
      </c>
      <c r="U1698">
        <v>-819980370.49023092</v>
      </c>
      <c r="V1698">
        <v>-816876203.73918056</v>
      </c>
      <c r="W1698">
        <v>-815602277.19943631</v>
      </c>
      <c r="X1698">
        <v>-835602277.19943631</v>
      </c>
    </row>
    <row r="1699" spans="2:24" x14ac:dyDescent="0.4">
      <c r="B1699" s="13">
        <v>1696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22233883.321529582</v>
      </c>
      <c r="O1699">
        <v>28017975.138974801</v>
      </c>
      <c r="P1699">
        <v>31805672.169250656</v>
      </c>
      <c r="Q1699">
        <v>32990581.502400726</v>
      </c>
      <c r="R1699">
        <v>1857235.9845674969</v>
      </c>
      <c r="S1699">
        <v>3034713.263995003</v>
      </c>
      <c r="T1699">
        <v>23023002.194662824</v>
      </c>
      <c r="U1699">
        <v>20026920.545028564</v>
      </c>
      <c r="V1699">
        <v>18719960.353610769</v>
      </c>
      <c r="W1699">
        <v>22297767.872931119</v>
      </c>
      <c r="X1699">
        <v>2297767.8729311111</v>
      </c>
    </row>
    <row r="1700" spans="2:24" x14ac:dyDescent="0.4">
      <c r="B1700" s="13">
        <v>1697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11706619.635491267</v>
      </c>
      <c r="O1700">
        <v>1469330.1160035937</v>
      </c>
      <c r="P1700">
        <v>3836049.2572270036</v>
      </c>
      <c r="Q1700">
        <v>2899985.0977420164</v>
      </c>
      <c r="R1700">
        <v>-3470603.6757571492</v>
      </c>
      <c r="S1700">
        <v>-3316491.7063920517</v>
      </c>
      <c r="T1700">
        <v>-1995740.7321492904</v>
      </c>
      <c r="U1700">
        <v>4297011.8604657818</v>
      </c>
      <c r="V1700">
        <v>2799256.9999159966</v>
      </c>
      <c r="W1700">
        <v>4292070.9154410586</v>
      </c>
      <c r="X1700">
        <v>-15707929.084558943</v>
      </c>
    </row>
    <row r="1701" spans="2:24" x14ac:dyDescent="0.4">
      <c r="B1701" s="13">
        <v>1698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20529782.258717921</v>
      </c>
      <c r="O1701">
        <v>20228280.691039599</v>
      </c>
      <c r="P1701">
        <v>22904203.57051539</v>
      </c>
      <c r="Q1701">
        <v>-8127141.6377245812</v>
      </c>
      <c r="R1701">
        <v>-16041970.187068474</v>
      </c>
      <c r="S1701">
        <v>2578548.7030991032</v>
      </c>
      <c r="T1701">
        <v>4683020.0656409804</v>
      </c>
      <c r="U1701">
        <v>4902075.2312577022</v>
      </c>
      <c r="V1701">
        <v>5529334.3137186784</v>
      </c>
      <c r="W1701">
        <v>9829686.1573538166</v>
      </c>
      <c r="X1701">
        <v>-10170313.842646189</v>
      </c>
    </row>
    <row r="1702" spans="2:24" x14ac:dyDescent="0.4">
      <c r="B1702" s="13">
        <v>1699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20200492.358635031</v>
      </c>
      <c r="O1702">
        <v>-196291273.23049325</v>
      </c>
      <c r="P1702">
        <v>-193928303.76023287</v>
      </c>
      <c r="Q1702">
        <v>-82400516.061603591</v>
      </c>
      <c r="R1702">
        <v>-82217357.174969286</v>
      </c>
      <c r="S1702">
        <v>-75569559.625554159</v>
      </c>
      <c r="T1702">
        <v>-84834292.931273356</v>
      </c>
      <c r="U1702">
        <v>-79871920.456982121</v>
      </c>
      <c r="V1702">
        <v>-258569562.12336883</v>
      </c>
      <c r="W1702">
        <v>-254217043.03732556</v>
      </c>
      <c r="X1702">
        <v>-274217043.03732556</v>
      </c>
    </row>
    <row r="1703" spans="2:24" x14ac:dyDescent="0.4">
      <c r="B1703" s="13">
        <v>1700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16506911.877545638</v>
      </c>
      <c r="O1703">
        <v>20435943.289098799</v>
      </c>
      <c r="P1703">
        <v>22579837.976703059</v>
      </c>
      <c r="Q1703">
        <v>31368863.77906388</v>
      </c>
      <c r="R1703">
        <v>32306297.904994946</v>
      </c>
      <c r="S1703">
        <v>36155763.894999035</v>
      </c>
      <c r="T1703">
        <v>20192680.738544956</v>
      </c>
      <c r="U1703">
        <v>9329699.3711626697</v>
      </c>
      <c r="V1703">
        <v>28759880.022627644</v>
      </c>
      <c r="W1703">
        <v>31163475.805466756</v>
      </c>
      <c r="X1703">
        <v>11163475.805466758</v>
      </c>
    </row>
    <row r="1704" spans="2:24" x14ac:dyDescent="0.4">
      <c r="B1704" s="13">
        <v>1701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25505200.786336072</v>
      </c>
      <c r="O1704">
        <v>30757207.511047997</v>
      </c>
      <c r="P1704">
        <v>28171716.717478167</v>
      </c>
      <c r="Q1704">
        <v>30584804.583532766</v>
      </c>
      <c r="R1704">
        <v>28213976.82777328</v>
      </c>
      <c r="S1704">
        <v>35108500.42027279</v>
      </c>
      <c r="T1704">
        <v>34232042.159805544</v>
      </c>
      <c r="U1704">
        <v>35833076.761245921</v>
      </c>
      <c r="V1704">
        <v>36513234.984527394</v>
      </c>
      <c r="W1704">
        <v>43951778.31482552</v>
      </c>
      <c r="X1704">
        <v>23951778.314825516</v>
      </c>
    </row>
    <row r="1705" spans="2:24" x14ac:dyDescent="0.4">
      <c r="B1705" s="13">
        <v>1702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22264357.950127587</v>
      </c>
      <c r="O1705">
        <v>28522757.804616041</v>
      </c>
      <c r="P1705">
        <v>28004478.055915352</v>
      </c>
      <c r="Q1705">
        <v>34484241.784872204</v>
      </c>
      <c r="R1705">
        <v>36225965.9958985</v>
      </c>
      <c r="S1705">
        <v>42431969.355017923</v>
      </c>
      <c r="T1705">
        <v>44667320.68611607</v>
      </c>
      <c r="U1705">
        <v>45892787.858665794</v>
      </c>
      <c r="V1705">
        <v>53547590.629364438</v>
      </c>
      <c r="W1705">
        <v>54238577.764520347</v>
      </c>
      <c r="X1705">
        <v>34238577.76452034</v>
      </c>
    </row>
    <row r="1706" spans="2:24" x14ac:dyDescent="0.4">
      <c r="B1706" s="13">
        <v>1703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22170740.798429556</v>
      </c>
      <c r="O1706">
        <v>24888716.18559682</v>
      </c>
      <c r="P1706">
        <v>33842089.000555001</v>
      </c>
      <c r="Q1706">
        <v>29459502.939722463</v>
      </c>
      <c r="R1706">
        <v>29245463.295961004</v>
      </c>
      <c r="S1706">
        <v>29436804.475114375</v>
      </c>
      <c r="T1706">
        <v>33015890.439619042</v>
      </c>
      <c r="U1706">
        <v>33448687.938362427</v>
      </c>
      <c r="V1706">
        <v>33595096.232964315</v>
      </c>
      <c r="W1706">
        <v>37866306.959191613</v>
      </c>
      <c r="X1706">
        <v>17866306.959191609</v>
      </c>
    </row>
    <row r="1707" spans="2:24" x14ac:dyDescent="0.4">
      <c r="B1707" s="13">
        <v>1704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18743488.187541373</v>
      </c>
      <c r="O1707">
        <v>21621347.351384066</v>
      </c>
      <c r="P1707">
        <v>23979990.365928046</v>
      </c>
      <c r="Q1707">
        <v>24787875.023224417</v>
      </c>
      <c r="R1707">
        <v>24054625.466573205</v>
      </c>
      <c r="S1707">
        <v>27230286.134644449</v>
      </c>
      <c r="T1707">
        <v>25903835.372513369</v>
      </c>
      <c r="U1707">
        <v>25625777.797022134</v>
      </c>
      <c r="V1707">
        <v>27689643.566552214</v>
      </c>
      <c r="W1707">
        <v>25621889.947590761</v>
      </c>
      <c r="X1707">
        <v>5621889.9475907609</v>
      </c>
    </row>
    <row r="1708" spans="2:24" x14ac:dyDescent="0.4">
      <c r="B1708" s="13">
        <v>1705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25466902.534234129</v>
      </c>
      <c r="O1708">
        <v>24509628.792012125</v>
      </c>
      <c r="P1708">
        <v>-7477463.4221017314</v>
      </c>
      <c r="Q1708">
        <v>-2664000.5625691339</v>
      </c>
      <c r="R1708">
        <v>7035616.4255374521</v>
      </c>
      <c r="S1708">
        <v>9654014.2540116385</v>
      </c>
      <c r="T1708">
        <v>11540842.829024868</v>
      </c>
      <c r="U1708">
        <v>10749947.332670528</v>
      </c>
      <c r="V1708">
        <v>5912271.8283345476</v>
      </c>
      <c r="W1708">
        <v>12840709.73108308</v>
      </c>
      <c r="X1708">
        <v>-7159290.2689169161</v>
      </c>
    </row>
    <row r="1709" spans="2:24" x14ac:dyDescent="0.4">
      <c r="B1709" s="13">
        <v>1706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18746207.923163939</v>
      </c>
      <c r="O1709">
        <v>22857429.218828626</v>
      </c>
      <c r="P1709">
        <v>22255068.752575107</v>
      </c>
      <c r="Q1709">
        <v>22545785.212838918</v>
      </c>
      <c r="R1709">
        <v>11975736.985647559</v>
      </c>
      <c r="S1709">
        <v>18883206.044255108</v>
      </c>
      <c r="T1709">
        <v>27265013.252020784</v>
      </c>
      <c r="U1709">
        <v>32909520.940074421</v>
      </c>
      <c r="V1709">
        <v>31547766.496863145</v>
      </c>
      <c r="W1709">
        <v>35483020.470578119</v>
      </c>
      <c r="X1709">
        <v>15483020.470578123</v>
      </c>
    </row>
    <row r="1710" spans="2:24" x14ac:dyDescent="0.4">
      <c r="B1710" s="13">
        <v>1707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-10799726.175653785</v>
      </c>
      <c r="O1710">
        <v>-8813717.7903485671</v>
      </c>
      <c r="P1710">
        <v>13625929.273203144</v>
      </c>
      <c r="Q1710">
        <v>16291184.390779637</v>
      </c>
      <c r="R1710">
        <v>17488538.340149578</v>
      </c>
      <c r="S1710">
        <v>18398295.017717902</v>
      </c>
      <c r="T1710">
        <v>19241992.398537774</v>
      </c>
      <c r="U1710">
        <v>18763264.696139704</v>
      </c>
      <c r="V1710">
        <v>17869341.580244653</v>
      </c>
      <c r="W1710">
        <v>18696183.259843782</v>
      </c>
      <c r="X1710">
        <v>-1303816.7401562161</v>
      </c>
    </row>
    <row r="1711" spans="2:24" x14ac:dyDescent="0.4">
      <c r="B1711" s="13">
        <v>1708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26024880.773794718</v>
      </c>
      <c r="O1711">
        <v>26389855.795910414</v>
      </c>
      <c r="P1711">
        <v>30022703.960979726</v>
      </c>
      <c r="Q1711">
        <v>27922513.395560019</v>
      </c>
      <c r="R1711">
        <v>27197576.850852035</v>
      </c>
      <c r="S1711">
        <v>24712056.69535929</v>
      </c>
      <c r="T1711">
        <v>21148281.809281603</v>
      </c>
      <c r="U1711">
        <v>20175522.282743897</v>
      </c>
      <c r="V1711">
        <v>20424581.833741285</v>
      </c>
      <c r="W1711">
        <v>11493321.341362108</v>
      </c>
      <c r="X1711">
        <v>-8506678.6586378906</v>
      </c>
    </row>
    <row r="1712" spans="2:24" x14ac:dyDescent="0.4">
      <c r="B1712" s="13">
        <v>1709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20560681.068492033</v>
      </c>
      <c r="O1712">
        <v>29684569.066269536</v>
      </c>
      <c r="P1712">
        <v>14425742.751418166</v>
      </c>
      <c r="Q1712">
        <v>21672854.833833814</v>
      </c>
      <c r="R1712">
        <v>35422122.770063832</v>
      </c>
      <c r="S1712">
        <v>40962855.001502044</v>
      </c>
      <c r="T1712">
        <v>41672188.500208803</v>
      </c>
      <c r="U1712">
        <v>38918510.119044855</v>
      </c>
      <c r="V1712">
        <v>44499751.218767285</v>
      </c>
      <c r="W1712">
        <v>44209521.447755978</v>
      </c>
      <c r="X1712">
        <v>24209521.447755981</v>
      </c>
    </row>
    <row r="1713" spans="2:24" x14ac:dyDescent="0.4">
      <c r="B1713" s="13">
        <v>1710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23595499.286066603</v>
      </c>
      <c r="O1713">
        <v>25720110.480700444</v>
      </c>
      <c r="P1713">
        <v>24047211.045298368</v>
      </c>
      <c r="Q1713">
        <v>28878048.776309416</v>
      </c>
      <c r="R1713">
        <v>30352926.159989718</v>
      </c>
      <c r="S1713">
        <v>35295378.636079341</v>
      </c>
      <c r="T1713">
        <v>37441301.61103791</v>
      </c>
      <c r="U1713">
        <v>37350681.715693563</v>
      </c>
      <c r="V1713">
        <v>35735047.574128076</v>
      </c>
      <c r="W1713">
        <v>27654908.038411893</v>
      </c>
      <c r="X1713">
        <v>7654908.0384118883</v>
      </c>
    </row>
    <row r="1714" spans="2:24" x14ac:dyDescent="0.4">
      <c r="B1714" s="13">
        <v>1711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18959045.071341306</v>
      </c>
      <c r="O1714">
        <v>22494848.469835531</v>
      </c>
      <c r="P1714">
        <v>21732313.183814351</v>
      </c>
      <c r="Q1714">
        <v>26719551.805557344</v>
      </c>
      <c r="R1714">
        <v>26230261.400190976</v>
      </c>
      <c r="S1714">
        <v>26388902.948753178</v>
      </c>
      <c r="T1714">
        <v>25930331.909451704</v>
      </c>
      <c r="U1714">
        <v>35756400.755205423</v>
      </c>
      <c r="V1714">
        <v>34785681.143923171</v>
      </c>
      <c r="W1714">
        <v>38088523.227659501</v>
      </c>
      <c r="X1714">
        <v>18088523.227659505</v>
      </c>
    </row>
    <row r="1715" spans="2:24" x14ac:dyDescent="0.4">
      <c r="B1715" s="13">
        <v>1712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28020678.441104844</v>
      </c>
      <c r="O1715">
        <v>25435114.191686627</v>
      </c>
      <c r="P1715">
        <v>24810586.98331539</v>
      </c>
      <c r="Q1715">
        <v>25423216.624792129</v>
      </c>
      <c r="R1715">
        <v>13178879.215441693</v>
      </c>
      <c r="S1715">
        <v>15830283.974479035</v>
      </c>
      <c r="T1715">
        <v>22100022.161750849</v>
      </c>
      <c r="U1715">
        <v>25615818.058957446</v>
      </c>
      <c r="V1715">
        <v>16677021.011344081</v>
      </c>
      <c r="W1715">
        <v>20590950.224766899</v>
      </c>
      <c r="X1715">
        <v>590950.2247669003</v>
      </c>
    </row>
    <row r="1716" spans="2:24" x14ac:dyDescent="0.4">
      <c r="B1716" s="13">
        <v>1713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12892668.685937745</v>
      </c>
      <c r="O1716">
        <v>16189141.663379285</v>
      </c>
      <c r="P1716">
        <v>9074539.7186817154</v>
      </c>
      <c r="Q1716">
        <v>10432648.03193748</v>
      </c>
      <c r="R1716">
        <v>9093031.860241523</v>
      </c>
      <c r="S1716">
        <v>7615882.2350892797</v>
      </c>
      <c r="T1716">
        <v>-2367629.5592918666</v>
      </c>
      <c r="U1716">
        <v>-2081216.8096488873</v>
      </c>
      <c r="V1716">
        <v>-5214624.4922937034</v>
      </c>
      <c r="W1716">
        <v>-117456.85088544432</v>
      </c>
      <c r="X1716">
        <v>-20117456.850885443</v>
      </c>
    </row>
    <row r="1717" spans="2:24" x14ac:dyDescent="0.4">
      <c r="B1717" s="13">
        <v>1714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20434974.355331983</v>
      </c>
      <c r="O1717">
        <v>21325861.490644332</v>
      </c>
      <c r="P1717">
        <v>23634302.007771015</v>
      </c>
      <c r="Q1717">
        <v>30275825.362608261</v>
      </c>
      <c r="R1717">
        <v>32383716.602137525</v>
      </c>
      <c r="S1717">
        <v>16936204.749011502</v>
      </c>
      <c r="T1717">
        <v>24496407.399452828</v>
      </c>
      <c r="U1717">
        <v>32403028.468733173</v>
      </c>
      <c r="V1717">
        <v>41055222.124455407</v>
      </c>
      <c r="W1717">
        <v>40184134.966677524</v>
      </c>
      <c r="X1717">
        <v>20184134.966677528</v>
      </c>
    </row>
    <row r="1718" spans="2:24" x14ac:dyDescent="0.4">
      <c r="B1718" s="13">
        <v>1715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25157774.616476506</v>
      </c>
      <c r="O1718">
        <v>20007985.11408044</v>
      </c>
      <c r="P1718">
        <v>23975125.314926669</v>
      </c>
      <c r="Q1718">
        <v>9260166.0436770413</v>
      </c>
      <c r="R1718">
        <v>9236735.3225578666</v>
      </c>
      <c r="S1718">
        <v>19264017.612805858</v>
      </c>
      <c r="T1718">
        <v>16891633.572725341</v>
      </c>
      <c r="U1718">
        <v>20433122.245331295</v>
      </c>
      <c r="V1718">
        <v>20275137.443608344</v>
      </c>
      <c r="W1718">
        <v>19943033.279327825</v>
      </c>
      <c r="X1718">
        <v>-56966.7206721697</v>
      </c>
    </row>
    <row r="1719" spans="2:24" x14ac:dyDescent="0.4">
      <c r="B1719" s="13">
        <v>1716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27977990.471481286</v>
      </c>
      <c r="O1719">
        <v>29506941.351209614</v>
      </c>
      <c r="P1719">
        <v>27226112.14019122</v>
      </c>
      <c r="Q1719">
        <v>27443892.355545573</v>
      </c>
      <c r="R1719">
        <v>26046825.485981468</v>
      </c>
      <c r="S1719">
        <v>23965237.665372513</v>
      </c>
      <c r="T1719">
        <v>27910011.92147655</v>
      </c>
      <c r="U1719">
        <v>31891515.588086773</v>
      </c>
      <c r="V1719">
        <v>34799493.461239688</v>
      </c>
      <c r="W1719">
        <v>38041119.498646237</v>
      </c>
      <c r="X1719">
        <v>18041119.498646237</v>
      </c>
    </row>
    <row r="1720" spans="2:24" x14ac:dyDescent="0.4">
      <c r="B1720" s="13">
        <v>1717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28021358.291716654</v>
      </c>
      <c r="O1720">
        <v>31942557.235016625</v>
      </c>
      <c r="P1720">
        <v>35806956.561067484</v>
      </c>
      <c r="Q1720">
        <v>43464229.889754072</v>
      </c>
      <c r="R1720">
        <v>45796530.278638586</v>
      </c>
      <c r="S1720">
        <v>52829054.928208791</v>
      </c>
      <c r="T1720">
        <v>29656208.362855591</v>
      </c>
      <c r="U1720">
        <v>31025826.239538688</v>
      </c>
      <c r="V1720">
        <v>47109997.052979857</v>
      </c>
      <c r="W1720">
        <v>52333868.723045535</v>
      </c>
      <c r="X1720">
        <v>32333868.723045535</v>
      </c>
    </row>
    <row r="1721" spans="2:24" x14ac:dyDescent="0.4">
      <c r="B1721" s="13">
        <v>1718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18617419.073371615</v>
      </c>
      <c r="O1721">
        <v>18949689.062428605</v>
      </c>
      <c r="P1721">
        <v>24940875.460894875</v>
      </c>
      <c r="Q1721">
        <v>23761571.222934473</v>
      </c>
      <c r="R1721">
        <v>16234088.190371122</v>
      </c>
      <c r="S1721">
        <v>13155928.809467832</v>
      </c>
      <c r="T1721">
        <v>13893346.890769817</v>
      </c>
      <c r="U1721">
        <v>12110574.387091529</v>
      </c>
      <c r="V1721">
        <v>15177396.497401446</v>
      </c>
      <c r="W1721">
        <v>20219722.296501171</v>
      </c>
      <c r="X1721">
        <v>219722.2965011755</v>
      </c>
    </row>
    <row r="1722" spans="2:24" x14ac:dyDescent="0.4">
      <c r="B1722" s="13">
        <v>1719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22826712.317932602</v>
      </c>
      <c r="O1722">
        <v>12087543.087456729</v>
      </c>
      <c r="P1722">
        <v>14238290.405107107</v>
      </c>
      <c r="Q1722">
        <v>17863635.724762354</v>
      </c>
      <c r="R1722">
        <v>25193504.354238987</v>
      </c>
      <c r="S1722">
        <v>25807248.116845455</v>
      </c>
      <c r="T1722">
        <v>10651578.344431305</v>
      </c>
      <c r="U1722">
        <v>10750603.941236401</v>
      </c>
      <c r="V1722">
        <v>9252811.3482453823</v>
      </c>
      <c r="W1722">
        <v>16330368.190891694</v>
      </c>
      <c r="X1722">
        <v>-3669631.8091083076</v>
      </c>
    </row>
    <row r="1723" spans="2:24" x14ac:dyDescent="0.4">
      <c r="B1723" s="13">
        <v>1720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20424580.685713142</v>
      </c>
      <c r="O1723">
        <v>24977438.233084552</v>
      </c>
      <c r="P1723">
        <v>24737675.336375359</v>
      </c>
      <c r="Q1723">
        <v>26046004.797907006</v>
      </c>
      <c r="R1723">
        <v>29952079.416247074</v>
      </c>
      <c r="S1723">
        <v>33942612.326036103</v>
      </c>
      <c r="T1723">
        <v>-129501356.4576837</v>
      </c>
      <c r="U1723">
        <v>-122246916.74203111</v>
      </c>
      <c r="V1723">
        <v>-29376642.833313171</v>
      </c>
      <c r="W1723">
        <v>-28148052.685945679</v>
      </c>
      <c r="X1723">
        <v>-48148052.68594566</v>
      </c>
    </row>
    <row r="1724" spans="2:24" x14ac:dyDescent="0.4">
      <c r="B1724" s="13">
        <v>1721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22457650.39058394</v>
      </c>
      <c r="O1724">
        <v>24455470.135481071</v>
      </c>
      <c r="P1724">
        <v>28847598.686210975</v>
      </c>
      <c r="Q1724">
        <v>31984637.468609273</v>
      </c>
      <c r="R1724">
        <v>37911799.484562188</v>
      </c>
      <c r="S1724">
        <v>34069959.839844927</v>
      </c>
      <c r="T1724">
        <v>42889483.437540621</v>
      </c>
      <c r="U1724">
        <v>41799257.248771369</v>
      </c>
      <c r="V1724">
        <v>43177535.967531689</v>
      </c>
      <c r="W1724">
        <v>47797030.027662769</v>
      </c>
      <c r="X1724">
        <v>27797030.027662776</v>
      </c>
    </row>
    <row r="1725" spans="2:24" x14ac:dyDescent="0.4">
      <c r="B1725" s="13">
        <v>1722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20330517.067298543</v>
      </c>
      <c r="O1725">
        <v>17651290.730426386</v>
      </c>
      <c r="P1725">
        <v>17264187.294511057</v>
      </c>
      <c r="Q1725">
        <v>19390673.504586861</v>
      </c>
      <c r="R1725">
        <v>18611852.903076153</v>
      </c>
      <c r="S1725">
        <v>16380989.863501413</v>
      </c>
      <c r="T1725">
        <v>22663096.906565838</v>
      </c>
      <c r="U1725">
        <v>27399311.370605849</v>
      </c>
      <c r="V1725">
        <v>30308357.359539926</v>
      </c>
      <c r="W1725">
        <v>29696604.428042911</v>
      </c>
      <c r="X1725">
        <v>9696604.4280429091</v>
      </c>
    </row>
    <row r="1726" spans="2:24" x14ac:dyDescent="0.4">
      <c r="B1726" s="13">
        <v>1723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27607583.36135336</v>
      </c>
      <c r="O1726">
        <v>27530737.093431003</v>
      </c>
      <c r="P1726">
        <v>25164019.386979643</v>
      </c>
      <c r="Q1726">
        <v>22260074.584357273</v>
      </c>
      <c r="R1726">
        <v>25048370.305009365</v>
      </c>
      <c r="S1726">
        <v>27962366.074835084</v>
      </c>
      <c r="T1726">
        <v>34850528.065684676</v>
      </c>
      <c r="U1726">
        <v>32669046.795906972</v>
      </c>
      <c r="V1726">
        <v>33116864.434045687</v>
      </c>
      <c r="W1726">
        <v>33286436.826283548</v>
      </c>
      <c r="X1726">
        <v>13286436.826283548</v>
      </c>
    </row>
    <row r="1727" spans="2:24" x14ac:dyDescent="0.4">
      <c r="B1727" s="13">
        <v>1724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4062531.4605694921</v>
      </c>
      <c r="O1727">
        <v>8390811.3143600803</v>
      </c>
      <c r="P1727">
        <v>18031981.586665615</v>
      </c>
      <c r="Q1727">
        <v>20936018.208671451</v>
      </c>
      <c r="R1727">
        <v>24153804.669262439</v>
      </c>
      <c r="S1727">
        <v>26120073.464264087</v>
      </c>
      <c r="T1727">
        <v>27194491.071008082</v>
      </c>
      <c r="U1727">
        <v>29625890.15584645</v>
      </c>
      <c r="V1727">
        <v>31820044.363025315</v>
      </c>
      <c r="W1727">
        <v>38302531.604971521</v>
      </c>
      <c r="X1727">
        <v>18302531.604971521</v>
      </c>
    </row>
    <row r="1728" spans="2:24" x14ac:dyDescent="0.4">
      <c r="B1728" s="13">
        <v>1725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22244628.012889646</v>
      </c>
      <c r="O1728">
        <v>21984466.350923438</v>
      </c>
      <c r="P1728">
        <v>20937619.414643675</v>
      </c>
      <c r="Q1728">
        <v>18765053.194347363</v>
      </c>
      <c r="R1728">
        <v>21868081.507469397</v>
      </c>
      <c r="S1728">
        <v>20771593.828549903</v>
      </c>
      <c r="T1728">
        <v>25724654.033688404</v>
      </c>
      <c r="U1728">
        <v>25763855.048249267</v>
      </c>
      <c r="V1728">
        <v>25668302.542086415</v>
      </c>
      <c r="W1728">
        <v>27272946.943826716</v>
      </c>
      <c r="X1728">
        <v>7272946.9438267155</v>
      </c>
    </row>
    <row r="1729" spans="2:24" x14ac:dyDescent="0.4">
      <c r="B1729" s="13">
        <v>1726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13032166.151581781</v>
      </c>
      <c r="O1729">
        <v>12999677.985574154</v>
      </c>
      <c r="P1729">
        <v>9269121.2084628437</v>
      </c>
      <c r="Q1729">
        <v>10804259.039272368</v>
      </c>
      <c r="R1729">
        <v>517515.57788734371</v>
      </c>
      <c r="S1729">
        <v>-165983.78286643594</v>
      </c>
      <c r="T1729">
        <v>2330256.5936031039</v>
      </c>
      <c r="U1729">
        <v>6865753.2986839935</v>
      </c>
      <c r="V1729">
        <v>7724467.0578465974</v>
      </c>
      <c r="W1729">
        <v>10225569.61790869</v>
      </c>
      <c r="X1729">
        <v>-9774430.3820913117</v>
      </c>
    </row>
    <row r="1730" spans="2:24" x14ac:dyDescent="0.4">
      <c r="B1730" s="13">
        <v>1727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22543318.566375241</v>
      </c>
      <c r="O1730">
        <v>25345238.455295227</v>
      </c>
      <c r="P1730">
        <v>31810935.391331576</v>
      </c>
      <c r="Q1730">
        <v>39218012.395162098</v>
      </c>
      <c r="R1730">
        <v>43786992.246745341</v>
      </c>
      <c r="S1730">
        <v>50168833.855137043</v>
      </c>
      <c r="T1730">
        <v>50632016.030844323</v>
      </c>
      <c r="U1730">
        <v>51511499.643363796</v>
      </c>
      <c r="V1730">
        <v>29860233.230822496</v>
      </c>
      <c r="W1730">
        <v>38794942.723085217</v>
      </c>
      <c r="X1730">
        <v>18794942.723085217</v>
      </c>
    </row>
    <row r="1731" spans="2:24" x14ac:dyDescent="0.4">
      <c r="B1731" s="13">
        <v>1728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27606986.654220328</v>
      </c>
      <c r="O1731">
        <v>32055513.360800184</v>
      </c>
      <c r="P1731">
        <v>36731052.205015264</v>
      </c>
      <c r="Q1731">
        <v>36376160.832886033</v>
      </c>
      <c r="R1731">
        <v>41479343.446528763</v>
      </c>
      <c r="S1731">
        <v>46859891.64510686</v>
      </c>
      <c r="T1731">
        <v>46967176.002144158</v>
      </c>
      <c r="U1731">
        <v>47031975.810374528</v>
      </c>
      <c r="V1731">
        <v>51726094.28751079</v>
      </c>
      <c r="W1731">
        <v>51318256.62456093</v>
      </c>
      <c r="X1731">
        <v>31318256.62456093</v>
      </c>
    </row>
    <row r="1732" spans="2:24" x14ac:dyDescent="0.4">
      <c r="B1732" s="13">
        <v>1729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22690294.428333197</v>
      </c>
      <c r="O1732">
        <v>20768862.725105576</v>
      </c>
      <c r="P1732">
        <v>21800998.491867807</v>
      </c>
      <c r="Q1732">
        <v>19944332.590099815</v>
      </c>
      <c r="R1732">
        <v>-16055941.964034554</v>
      </c>
      <c r="S1732">
        <v>-17926622.183487508</v>
      </c>
      <c r="T1732">
        <v>2685429.6584433345</v>
      </c>
      <c r="U1732">
        <v>6848215.6233369634</v>
      </c>
      <c r="V1732">
        <v>7132134.1438681213</v>
      </c>
      <c r="W1732">
        <v>8921586.7714059949</v>
      </c>
      <c r="X1732">
        <v>-11078413.228593998</v>
      </c>
    </row>
    <row r="1733" spans="2:24" x14ac:dyDescent="0.4">
      <c r="B1733" s="13">
        <v>1730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20776339.931462679</v>
      </c>
      <c r="O1733">
        <v>13699758.189891499</v>
      </c>
      <c r="P1733">
        <v>15871663.324291173</v>
      </c>
      <c r="Q1733">
        <v>8334364.54148548</v>
      </c>
      <c r="R1733">
        <v>7594741.1663279291</v>
      </c>
      <c r="S1733">
        <v>16928057.047015689</v>
      </c>
      <c r="T1733">
        <v>15910905.328087255</v>
      </c>
      <c r="U1733">
        <v>20742861.62847057</v>
      </c>
      <c r="V1733">
        <v>18188798.972589538</v>
      </c>
      <c r="W1733">
        <v>17731655.784612667</v>
      </c>
      <c r="X1733">
        <v>-2268344.2153873374</v>
      </c>
    </row>
    <row r="1734" spans="2:24" x14ac:dyDescent="0.4">
      <c r="B1734" s="13">
        <v>1731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10046748.028201409</v>
      </c>
      <c r="O1734">
        <v>8771852.5105363764</v>
      </c>
      <c r="P1734">
        <v>19159644.54770238</v>
      </c>
      <c r="Q1734">
        <v>17289353.733021181</v>
      </c>
      <c r="R1734">
        <v>18344447.710925825</v>
      </c>
      <c r="S1734">
        <v>19094289.891531684</v>
      </c>
      <c r="T1734">
        <v>24370170.564913414</v>
      </c>
      <c r="U1734">
        <v>26341346.145422652</v>
      </c>
      <c r="V1734">
        <v>26961676.873880178</v>
      </c>
      <c r="W1734">
        <v>24453187.14107997</v>
      </c>
      <c r="X1734">
        <v>4453187.1410799744</v>
      </c>
    </row>
    <row r="1735" spans="2:24" x14ac:dyDescent="0.4">
      <c r="B1735" s="13">
        <v>1732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19502374.472245097</v>
      </c>
      <c r="O1735">
        <v>20278338.471186493</v>
      </c>
      <c r="P1735">
        <v>21756149.570621796</v>
      </c>
      <c r="Q1735">
        <v>21003873.809977781</v>
      </c>
      <c r="R1735">
        <v>25020492.275705725</v>
      </c>
      <c r="S1735">
        <v>27971626.436772771</v>
      </c>
      <c r="T1735">
        <v>29795292.403478026</v>
      </c>
      <c r="U1735">
        <v>31368822.306605227</v>
      </c>
      <c r="V1735">
        <v>22369261.153799277</v>
      </c>
      <c r="W1735">
        <v>24549064.104471836</v>
      </c>
      <c r="X1735">
        <v>4549064.1044718362</v>
      </c>
    </row>
    <row r="1736" spans="2:24" x14ac:dyDescent="0.4">
      <c r="B1736" s="13">
        <v>1733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25888231.504074134</v>
      </c>
      <c r="O1736">
        <v>34728293.437022515</v>
      </c>
      <c r="P1736">
        <v>33179122.364034813</v>
      </c>
      <c r="Q1736">
        <v>33028072.697177093</v>
      </c>
      <c r="R1736">
        <v>30488414.075325876</v>
      </c>
      <c r="S1736">
        <v>39494526.737223946</v>
      </c>
      <c r="T1736">
        <v>39965727.374913856</v>
      </c>
      <c r="U1736">
        <v>-177631976.78075856</v>
      </c>
      <c r="V1736">
        <v>-178609040.90716273</v>
      </c>
      <c r="W1736">
        <v>-58878461.464582294</v>
      </c>
      <c r="X1736">
        <v>-78878461.464582324</v>
      </c>
    </row>
    <row r="1737" spans="2:24" x14ac:dyDescent="0.4">
      <c r="B1737" s="13">
        <v>1734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9990315.3995020129</v>
      </c>
      <c r="O1737">
        <v>11531707.641950844</v>
      </c>
      <c r="P1737">
        <v>-9490077.087834714</v>
      </c>
      <c r="Q1737">
        <v>-4652796.1964131529</v>
      </c>
      <c r="R1737">
        <v>9737978.0647692587</v>
      </c>
      <c r="S1737">
        <v>13058045.178871091</v>
      </c>
      <c r="T1737">
        <v>17953684.465698734</v>
      </c>
      <c r="U1737">
        <v>17792289.70539555</v>
      </c>
      <c r="V1737">
        <v>20595790.09292797</v>
      </c>
      <c r="W1737">
        <v>19642585.62713211</v>
      </c>
      <c r="X1737">
        <v>-357414.37286788994</v>
      </c>
    </row>
    <row r="1738" spans="2:24" x14ac:dyDescent="0.4">
      <c r="B1738" s="13">
        <v>1735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22473495.48183623</v>
      </c>
      <c r="O1738">
        <v>18803826.810414772</v>
      </c>
      <c r="P1738">
        <v>16934730.895531591</v>
      </c>
      <c r="Q1738">
        <v>19929704.920237023</v>
      </c>
      <c r="R1738">
        <v>16734051.124367395</v>
      </c>
      <c r="S1738">
        <v>14783862.351954604</v>
      </c>
      <c r="T1738">
        <v>14246789.684211621</v>
      </c>
      <c r="U1738">
        <v>14323231.125013696</v>
      </c>
      <c r="V1738">
        <v>14284332.863441756</v>
      </c>
      <c r="W1738">
        <v>13188430.408057578</v>
      </c>
      <c r="X1738">
        <v>-6811569.5919424202</v>
      </c>
    </row>
    <row r="1739" spans="2:24" x14ac:dyDescent="0.4">
      <c r="B1739" s="13">
        <v>1736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25095093.913023971</v>
      </c>
      <c r="O1739">
        <v>24064539.696109924</v>
      </c>
      <c r="P1739">
        <v>22356579.318359461</v>
      </c>
      <c r="Q1739">
        <v>21398112.319881022</v>
      </c>
      <c r="R1739">
        <v>25011596.011060413</v>
      </c>
      <c r="S1739">
        <v>31669856.778324872</v>
      </c>
      <c r="T1739">
        <v>36683367.537218727</v>
      </c>
      <c r="U1739">
        <v>42157772.283475265</v>
      </c>
      <c r="V1739">
        <v>44615580.407299072</v>
      </c>
      <c r="W1739">
        <v>45275776.001009449</v>
      </c>
      <c r="X1739">
        <v>25275776.001009449</v>
      </c>
    </row>
    <row r="1740" spans="2:24" x14ac:dyDescent="0.4">
      <c r="B1740" s="13">
        <v>1737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18285029.487476658</v>
      </c>
      <c r="O1740">
        <v>19982220.187266428</v>
      </c>
      <c r="P1740">
        <v>25661961.16918534</v>
      </c>
      <c r="Q1740">
        <v>25347695.460808434</v>
      </c>
      <c r="R1740">
        <v>35045781.314765394</v>
      </c>
      <c r="S1740">
        <v>34169583.129900545</v>
      </c>
      <c r="T1740">
        <v>40861340.874353997</v>
      </c>
      <c r="U1740">
        <v>44009974.729377866</v>
      </c>
      <c r="V1740">
        <v>44852393.793184645</v>
      </c>
      <c r="W1740">
        <v>43761363.651162252</v>
      </c>
      <c r="X1740">
        <v>23761363.651162259</v>
      </c>
    </row>
    <row r="1741" spans="2:24" x14ac:dyDescent="0.4">
      <c r="B1741" s="13">
        <v>1738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19149336.846610084</v>
      </c>
      <c r="O1741">
        <v>21542154.837183572</v>
      </c>
      <c r="P1741">
        <v>26491306.688304503</v>
      </c>
      <c r="Q1741">
        <v>35264206.429887727</v>
      </c>
      <c r="R1741">
        <v>38009181.080903135</v>
      </c>
      <c r="S1741">
        <v>38348900.066798791</v>
      </c>
      <c r="T1741">
        <v>42484190.855572104</v>
      </c>
      <c r="U1741">
        <v>41673736.33803723</v>
      </c>
      <c r="V1741">
        <v>42052347.156742543</v>
      </c>
      <c r="W1741">
        <v>43234762.758423112</v>
      </c>
      <c r="X1741">
        <v>23234762.75842312</v>
      </c>
    </row>
    <row r="1742" spans="2:24" x14ac:dyDescent="0.4">
      <c r="B1742" s="13">
        <v>1739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25573753.012710895</v>
      </c>
      <c r="O1742">
        <v>27294089.559881493</v>
      </c>
      <c r="P1742">
        <v>33755421.326634392</v>
      </c>
      <c r="Q1742">
        <v>37100513.379458919</v>
      </c>
      <c r="R1742">
        <v>39039113.787282214</v>
      </c>
      <c r="S1742">
        <v>38645081.634451553</v>
      </c>
      <c r="T1742">
        <v>42174524.986078672</v>
      </c>
      <c r="U1742">
        <v>46480920.20738025</v>
      </c>
      <c r="V1742">
        <v>51850405.811925776</v>
      </c>
      <c r="W1742">
        <v>51770068.453209929</v>
      </c>
      <c r="X1742">
        <v>31770068.453209922</v>
      </c>
    </row>
    <row r="1743" spans="2:24" x14ac:dyDescent="0.4">
      <c r="B1743" s="13">
        <v>1740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17960243.489122741</v>
      </c>
      <c r="O1743">
        <v>18021302.482222635</v>
      </c>
      <c r="P1743">
        <v>18303037.065140344</v>
      </c>
      <c r="Q1743">
        <v>18528185.188441969</v>
      </c>
      <c r="R1743">
        <v>17132462.376086596</v>
      </c>
      <c r="S1743">
        <v>17170157.648834117</v>
      </c>
      <c r="T1743">
        <v>20128453.362298951</v>
      </c>
      <c r="U1743">
        <v>23452986.586103894</v>
      </c>
      <c r="V1743">
        <v>21198266.725028154</v>
      </c>
      <c r="W1743">
        <v>24878489.052616056</v>
      </c>
      <c r="X1743">
        <v>4878489.052616057</v>
      </c>
    </row>
    <row r="1744" spans="2:24" x14ac:dyDescent="0.4">
      <c r="B1744" s="13">
        <v>1741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20202887.228526011</v>
      </c>
      <c r="O1744">
        <v>17095547.315148875</v>
      </c>
      <c r="P1744">
        <v>19934559.186017599</v>
      </c>
      <c r="Q1744">
        <v>21660448.494617976</v>
      </c>
      <c r="R1744">
        <v>27120727.379118875</v>
      </c>
      <c r="S1744">
        <v>-142586462.51845959</v>
      </c>
      <c r="T1744">
        <v>-143023189.83025825</v>
      </c>
      <c r="U1744">
        <v>-61351269.086638771</v>
      </c>
      <c r="V1744">
        <v>-60163001.194153726</v>
      </c>
      <c r="W1744">
        <v>-63977082.209680736</v>
      </c>
      <c r="X1744">
        <v>-83977082.209680781</v>
      </c>
    </row>
    <row r="1745" spans="2:24" x14ac:dyDescent="0.4">
      <c r="B1745" s="13">
        <v>1742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18351391.438150723</v>
      </c>
      <c r="O1745">
        <v>19102321.966243464</v>
      </c>
      <c r="P1745">
        <v>-740692.31754989503</v>
      </c>
      <c r="Q1745">
        <v>-1800036.0337592626</v>
      </c>
      <c r="R1745">
        <v>4455660.2770706527</v>
      </c>
      <c r="S1745">
        <v>-3231915.9773158398</v>
      </c>
      <c r="T1745">
        <v>2689585.962800344</v>
      </c>
      <c r="U1745">
        <v>-46503.610999051016</v>
      </c>
      <c r="V1745">
        <v>4525977.0396890827</v>
      </c>
      <c r="W1745">
        <v>5672548.9976061331</v>
      </c>
      <c r="X1745">
        <v>-14327451.002393864</v>
      </c>
    </row>
    <row r="1746" spans="2:24" x14ac:dyDescent="0.4">
      <c r="B1746" s="13">
        <v>1743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20020168.22434013</v>
      </c>
      <c r="O1746">
        <v>20446058.12498302</v>
      </c>
      <c r="P1746">
        <v>28317703.100653164</v>
      </c>
      <c r="Q1746">
        <v>33824659.703773856</v>
      </c>
      <c r="R1746">
        <v>37594580.774179593</v>
      </c>
      <c r="S1746">
        <v>36331633.052121788</v>
      </c>
      <c r="T1746">
        <v>38491626.686983272</v>
      </c>
      <c r="U1746">
        <v>-4151444.4035703945</v>
      </c>
      <c r="V1746">
        <v>-15485070.134465815</v>
      </c>
      <c r="W1746">
        <v>10556160.441455508</v>
      </c>
      <c r="X1746">
        <v>-9443839.558544483</v>
      </c>
    </row>
    <row r="1747" spans="2:24" x14ac:dyDescent="0.4">
      <c r="B1747" s="13">
        <v>1744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26771619.054954737</v>
      </c>
      <c r="O1747">
        <v>27531669.290582713</v>
      </c>
      <c r="P1747">
        <v>26416554.347259209</v>
      </c>
      <c r="Q1747">
        <v>32151535.975019783</v>
      </c>
      <c r="R1747">
        <v>33284247.129191246</v>
      </c>
      <c r="S1747">
        <v>31592554.788013689</v>
      </c>
      <c r="T1747">
        <v>35578844.961177737</v>
      </c>
      <c r="U1747">
        <v>39747597.504122935</v>
      </c>
      <c r="V1747">
        <v>40312083.718506411</v>
      </c>
      <c r="W1747">
        <v>42990078.453799255</v>
      </c>
      <c r="X1747">
        <v>22990078.45379927</v>
      </c>
    </row>
    <row r="1748" spans="2:24" x14ac:dyDescent="0.4">
      <c r="B1748" s="13">
        <v>1745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21429534.384886626</v>
      </c>
      <c r="O1748">
        <v>25225163.324314002</v>
      </c>
      <c r="P1748">
        <v>23887214.207054812</v>
      </c>
      <c r="Q1748">
        <v>24867381.09395675</v>
      </c>
      <c r="R1748">
        <v>24494882.936775185</v>
      </c>
      <c r="S1748">
        <v>29971887.878109526</v>
      </c>
      <c r="T1748">
        <v>36444731.500055939</v>
      </c>
      <c r="U1748">
        <v>36742173.211436838</v>
      </c>
      <c r="V1748">
        <v>30596355.20899713</v>
      </c>
      <c r="W1748">
        <v>28857772.516895607</v>
      </c>
      <c r="X1748">
        <v>8857772.5168955997</v>
      </c>
    </row>
    <row r="1749" spans="2:24" x14ac:dyDescent="0.4">
      <c r="B1749" s="13">
        <v>1746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20649415.624857701</v>
      </c>
      <c r="O1749">
        <v>18450788.65846587</v>
      </c>
      <c r="P1749">
        <v>14791767.876452869</v>
      </c>
      <c r="Q1749">
        <v>14570501.073972819</v>
      </c>
      <c r="R1749">
        <v>9138457.9092064947</v>
      </c>
      <c r="S1749">
        <v>8363529.3595926594</v>
      </c>
      <c r="T1749">
        <v>9258249.0354278702</v>
      </c>
      <c r="U1749">
        <v>7622744.3117400669</v>
      </c>
      <c r="V1749">
        <v>5043395.792404769</v>
      </c>
      <c r="W1749">
        <v>7301251.1605628915</v>
      </c>
      <c r="X1749">
        <v>-12698748.839437108</v>
      </c>
    </row>
    <row r="1750" spans="2:24" x14ac:dyDescent="0.4">
      <c r="B1750" s="13">
        <v>1747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24213416.653681315</v>
      </c>
      <c r="O1750">
        <v>24308719.306025699</v>
      </c>
      <c r="P1750">
        <v>26742247.005536124</v>
      </c>
      <c r="Q1750">
        <v>27784500.879949737</v>
      </c>
      <c r="R1750">
        <v>30736828.936341088</v>
      </c>
      <c r="S1750">
        <v>37696798.738690272</v>
      </c>
      <c r="T1750">
        <v>44501475.526412822</v>
      </c>
      <c r="U1750">
        <v>44210692.788877241</v>
      </c>
      <c r="V1750">
        <v>45400784.856740192</v>
      </c>
      <c r="W1750">
        <v>44726472.799359851</v>
      </c>
      <c r="X1750">
        <v>24726472.799359847</v>
      </c>
    </row>
    <row r="1751" spans="2:24" x14ac:dyDescent="0.4">
      <c r="B1751" s="13">
        <v>1748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20618318.316568401</v>
      </c>
      <c r="O1751">
        <v>22424365.707572035</v>
      </c>
      <c r="P1751">
        <v>23256908.375802867</v>
      </c>
      <c r="Q1751">
        <v>26125938.21496243</v>
      </c>
      <c r="R1751">
        <v>33743304.120785855</v>
      </c>
      <c r="S1751">
        <v>37263308.877574392</v>
      </c>
      <c r="T1751">
        <v>35274783.92935051</v>
      </c>
      <c r="U1751">
        <v>33546945.209139433</v>
      </c>
      <c r="V1751">
        <v>32767536.003486335</v>
      </c>
      <c r="W1751">
        <v>30287725.488501903</v>
      </c>
      <c r="X1751">
        <v>10287725.488501906</v>
      </c>
    </row>
    <row r="1752" spans="2:24" x14ac:dyDescent="0.4">
      <c r="B1752" s="13">
        <v>1749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19322136.94221193</v>
      </c>
      <c r="O1752">
        <v>13647508.083376758</v>
      </c>
      <c r="P1752">
        <v>11040551.829565756</v>
      </c>
      <c r="Q1752">
        <v>20200226.188845165</v>
      </c>
      <c r="R1752">
        <v>19085567.372324876</v>
      </c>
      <c r="S1752">
        <v>17079219.210391518</v>
      </c>
      <c r="T1752">
        <v>13287728.545723425</v>
      </c>
      <c r="U1752">
        <v>10020850.799330357</v>
      </c>
      <c r="V1752">
        <v>18029707.997974679</v>
      </c>
      <c r="W1752">
        <v>21304922.154789537</v>
      </c>
      <c r="X1752">
        <v>1304922.1547895442</v>
      </c>
    </row>
    <row r="1753" spans="2:24" x14ac:dyDescent="0.4">
      <c r="B1753" s="13">
        <v>1750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17942742.453709938</v>
      </c>
      <c r="O1753">
        <v>17117094.564967599</v>
      </c>
      <c r="P1753">
        <v>21221890.454179585</v>
      </c>
      <c r="Q1753">
        <v>21315971.611298885</v>
      </c>
      <c r="R1753">
        <v>20036523.846700493</v>
      </c>
      <c r="S1753">
        <v>18548541.26866335</v>
      </c>
      <c r="T1753">
        <v>21880299.350165971</v>
      </c>
      <c r="U1753">
        <v>28750839.768185765</v>
      </c>
      <c r="V1753">
        <v>28634719.790894654</v>
      </c>
      <c r="W1753">
        <v>33001410.38107685</v>
      </c>
      <c r="X1753">
        <v>13001410.381076846</v>
      </c>
    </row>
    <row r="1754" spans="2:24" x14ac:dyDescent="0.4">
      <c r="B1754" s="13">
        <v>1751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20950286.820390545</v>
      </c>
      <c r="O1754">
        <v>21421764.774162557</v>
      </c>
      <c r="P1754">
        <v>24013326.399603445</v>
      </c>
      <c r="Q1754">
        <v>22220219.343715925</v>
      </c>
      <c r="R1754">
        <v>29480784.249152258</v>
      </c>
      <c r="S1754">
        <v>33700891.039679587</v>
      </c>
      <c r="T1754">
        <v>13714793.664376467</v>
      </c>
      <c r="U1754">
        <v>14151418.06321929</v>
      </c>
      <c r="V1754">
        <v>24615277.365664292</v>
      </c>
      <c r="W1754">
        <v>25897483.710201424</v>
      </c>
      <c r="X1754">
        <v>5897483.7102014227</v>
      </c>
    </row>
    <row r="1755" spans="2:24" x14ac:dyDescent="0.4">
      <c r="B1755" s="13">
        <v>1752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19575017.347519848</v>
      </c>
      <c r="O1755">
        <v>18984561.076450873</v>
      </c>
      <c r="P1755">
        <v>21693224.53398123</v>
      </c>
      <c r="Q1755">
        <v>26978566.131254934</v>
      </c>
      <c r="R1755">
        <v>32870126.611781243</v>
      </c>
      <c r="S1755">
        <v>34583788.237950288</v>
      </c>
      <c r="T1755">
        <v>39647352.461679466</v>
      </c>
      <c r="U1755">
        <v>48045404.230151244</v>
      </c>
      <c r="V1755">
        <v>47438489.185720846</v>
      </c>
      <c r="W1755">
        <v>47917200.552307785</v>
      </c>
      <c r="X1755">
        <v>27917200.552307788</v>
      </c>
    </row>
    <row r="1756" spans="2:24" x14ac:dyDescent="0.4">
      <c r="B1756" s="13">
        <v>1753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21744943.437015317</v>
      </c>
      <c r="O1756">
        <v>9067818.3993583433</v>
      </c>
      <c r="P1756">
        <v>9703436.1789606344</v>
      </c>
      <c r="Q1756">
        <v>18687813.239020664</v>
      </c>
      <c r="R1756">
        <v>17851109.319581319</v>
      </c>
      <c r="S1756">
        <v>22945847.473946527</v>
      </c>
      <c r="T1756">
        <v>28485874.158587556</v>
      </c>
      <c r="U1756">
        <v>30300889.902418323</v>
      </c>
      <c r="V1756">
        <v>29483934.574032906</v>
      </c>
      <c r="W1756">
        <v>30132204.054754313</v>
      </c>
      <c r="X1756">
        <v>10132204.054754311</v>
      </c>
    </row>
    <row r="1757" spans="2:24" x14ac:dyDescent="0.4">
      <c r="B1757" s="13">
        <v>1754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16625450.607374264</v>
      </c>
      <c r="O1757">
        <v>15457185.398280017</v>
      </c>
      <c r="P1757">
        <v>18715600.897124093</v>
      </c>
      <c r="Q1757">
        <v>20308615.540558189</v>
      </c>
      <c r="R1757">
        <v>21793164.195129756</v>
      </c>
      <c r="S1757">
        <v>20602746.948295273</v>
      </c>
      <c r="T1757">
        <v>22027339.424517337</v>
      </c>
      <c r="U1757">
        <v>28460867.704475522</v>
      </c>
      <c r="V1757">
        <v>28681754.609523892</v>
      </c>
      <c r="W1757">
        <v>26023162.068959564</v>
      </c>
      <c r="X1757">
        <v>6023162.0689595602</v>
      </c>
    </row>
    <row r="1758" spans="2:24" x14ac:dyDescent="0.4">
      <c r="B1758" s="13">
        <v>1755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21645423.003498424</v>
      </c>
      <c r="O1758">
        <v>30404137.821371943</v>
      </c>
      <c r="P1758">
        <v>27630037.982394181</v>
      </c>
      <c r="Q1758">
        <v>33115365.140294109</v>
      </c>
      <c r="R1758">
        <v>40728126.359156936</v>
      </c>
      <c r="S1758">
        <v>44196460.968524955</v>
      </c>
      <c r="T1758">
        <v>47734991.220717967</v>
      </c>
      <c r="U1758">
        <v>45117971.767655037</v>
      </c>
      <c r="V1758">
        <v>46390789.53990753</v>
      </c>
      <c r="W1758">
        <v>52479874.279249564</v>
      </c>
      <c r="X1758">
        <v>32479874.279249571</v>
      </c>
    </row>
    <row r="1759" spans="2:24" x14ac:dyDescent="0.4">
      <c r="B1759" s="13">
        <v>1756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27945789.157087874</v>
      </c>
      <c r="O1759">
        <v>27096881.172709331</v>
      </c>
      <c r="P1759">
        <v>24116468.47008818</v>
      </c>
      <c r="Q1759">
        <v>24880945.556809664</v>
      </c>
      <c r="R1759">
        <v>30879137.436741754</v>
      </c>
      <c r="S1759">
        <v>28177446.721789189</v>
      </c>
      <c r="T1759">
        <v>28991185.219662327</v>
      </c>
      <c r="U1759">
        <v>31161250.638562787</v>
      </c>
      <c r="V1759">
        <v>35741555.295803048</v>
      </c>
      <c r="W1759">
        <v>40215730.434297308</v>
      </c>
      <c r="X1759">
        <v>20215730.434297308</v>
      </c>
    </row>
    <row r="1760" spans="2:24" x14ac:dyDescent="0.4">
      <c r="B1760" s="13">
        <v>1757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19272998.423165943</v>
      </c>
      <c r="O1760">
        <v>22085943.277572412</v>
      </c>
      <c r="P1760">
        <v>29889554.89281664</v>
      </c>
      <c r="Q1760">
        <v>27553226.183374733</v>
      </c>
      <c r="R1760">
        <v>29913724.03372908</v>
      </c>
      <c r="S1760">
        <v>25040641.49530768</v>
      </c>
      <c r="T1760">
        <v>23596261.465933356</v>
      </c>
      <c r="U1760">
        <v>23893137.033017337</v>
      </c>
      <c r="V1760">
        <v>31121118.738946907</v>
      </c>
      <c r="W1760">
        <v>32899562.620060891</v>
      </c>
      <c r="X1760">
        <v>12899562.6200609</v>
      </c>
    </row>
    <row r="1761" spans="2:24" x14ac:dyDescent="0.4">
      <c r="B1761" s="13">
        <v>1758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5514089.2105173022</v>
      </c>
      <c r="O1761">
        <v>11051642.204635013</v>
      </c>
      <c r="P1761">
        <v>19736360.46934104</v>
      </c>
      <c r="Q1761">
        <v>-313179501.92002875</v>
      </c>
      <c r="R1761">
        <v>-315124178.70928013</v>
      </c>
      <c r="S1761">
        <v>-146283608.86406159</v>
      </c>
      <c r="T1761">
        <v>-146401933.34473395</v>
      </c>
      <c r="U1761">
        <v>-143890612.14818758</v>
      </c>
      <c r="V1761">
        <v>-156879868.14645612</v>
      </c>
      <c r="W1761">
        <v>-151709765.66995877</v>
      </c>
      <c r="X1761">
        <v>-171709765.66995877</v>
      </c>
    </row>
    <row r="1762" spans="2:24" x14ac:dyDescent="0.4">
      <c r="B1762" s="13">
        <v>1759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20803769.92450146</v>
      </c>
      <c r="O1762">
        <v>20653518.241318017</v>
      </c>
      <c r="P1762">
        <v>24463328.236755345</v>
      </c>
      <c r="Q1762">
        <v>23222900.055741765</v>
      </c>
      <c r="R1762">
        <v>27904856.827351663</v>
      </c>
      <c r="S1762">
        <v>27999897.67972254</v>
      </c>
      <c r="T1762">
        <v>29335233.950875692</v>
      </c>
      <c r="U1762">
        <v>30467026.652383652</v>
      </c>
      <c r="V1762">
        <v>32351091.273404896</v>
      </c>
      <c r="W1762">
        <v>36292228.755575106</v>
      </c>
      <c r="X1762">
        <v>16292228.755575107</v>
      </c>
    </row>
    <row r="1763" spans="2:24" x14ac:dyDescent="0.4">
      <c r="B1763" s="13">
        <v>1760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20038223.410984572</v>
      </c>
      <c r="O1763">
        <v>17366830.956445016</v>
      </c>
      <c r="P1763">
        <v>2624807.8930763886</v>
      </c>
      <c r="Q1763">
        <v>3926699.6553691281</v>
      </c>
      <c r="R1763">
        <v>12512779.773155682</v>
      </c>
      <c r="S1763">
        <v>11255944.018480033</v>
      </c>
      <c r="T1763">
        <v>12020787.357901305</v>
      </c>
      <c r="U1763">
        <v>16485628.538929092</v>
      </c>
      <c r="V1763">
        <v>15928194.649922073</v>
      </c>
      <c r="W1763">
        <v>15927900.469576836</v>
      </c>
      <c r="X1763">
        <v>-4072099.5304231662</v>
      </c>
    </row>
    <row r="1764" spans="2:24" x14ac:dyDescent="0.4">
      <c r="B1764" s="13">
        <v>1761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21668428.547746971</v>
      </c>
      <c r="O1764">
        <v>27880174.467908166</v>
      </c>
      <c r="P1764">
        <v>35774287.109656475</v>
      </c>
      <c r="Q1764">
        <v>35866849.810052402</v>
      </c>
      <c r="R1764">
        <v>41255785.56456133</v>
      </c>
      <c r="S1764">
        <v>43030547.90748059</v>
      </c>
      <c r="T1764">
        <v>47348157.741818875</v>
      </c>
      <c r="U1764">
        <v>47641931.846941054</v>
      </c>
      <c r="V1764">
        <v>44944311.555873185</v>
      </c>
      <c r="W1764">
        <v>46082953.148375921</v>
      </c>
      <c r="X1764">
        <v>26082953.14837591</v>
      </c>
    </row>
    <row r="1765" spans="2:24" x14ac:dyDescent="0.4">
      <c r="B1765" s="13">
        <v>1762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25181024.509070724</v>
      </c>
      <c r="O1765">
        <v>25927282.244575828</v>
      </c>
      <c r="P1765">
        <v>32589353.888339974</v>
      </c>
      <c r="Q1765">
        <v>35720468.90518178</v>
      </c>
      <c r="R1765">
        <v>36612163.718197584</v>
      </c>
      <c r="S1765">
        <v>43189129.477862932</v>
      </c>
      <c r="T1765">
        <v>42269448.457440585</v>
      </c>
      <c r="U1765">
        <v>46554685.779173411</v>
      </c>
      <c r="V1765">
        <v>44123224.258650638</v>
      </c>
      <c r="W1765">
        <v>50119817.371160224</v>
      </c>
      <c r="X1765">
        <v>30119817.37116022</v>
      </c>
    </row>
    <row r="1766" spans="2:24" x14ac:dyDescent="0.4">
      <c r="B1766" s="13">
        <v>1763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27713840.429270342</v>
      </c>
      <c r="O1766">
        <v>30917297.496742167</v>
      </c>
      <c r="P1766">
        <v>36948821.440754846</v>
      </c>
      <c r="Q1766">
        <v>7348980.6615556031</v>
      </c>
      <c r="R1766">
        <v>-25845686.327100411</v>
      </c>
      <c r="S1766">
        <v>-11098662.229787916</v>
      </c>
      <c r="T1766">
        <v>11572962.199294694</v>
      </c>
      <c r="U1766">
        <v>15042743.513333831</v>
      </c>
      <c r="V1766">
        <v>20078069.398096394</v>
      </c>
      <c r="W1766">
        <v>29532700.520772252</v>
      </c>
      <c r="X1766">
        <v>9532700.5207722634</v>
      </c>
    </row>
    <row r="1767" spans="2:24" x14ac:dyDescent="0.4">
      <c r="B1767" s="13">
        <v>1764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24922977.619255714</v>
      </c>
      <c r="O1767">
        <v>24170600.822041459</v>
      </c>
      <c r="P1767">
        <v>23488567.481564019</v>
      </c>
      <c r="Q1767">
        <v>27918771.545093823</v>
      </c>
      <c r="R1767">
        <v>36543619.19203978</v>
      </c>
      <c r="S1767">
        <v>39519759.290038764</v>
      </c>
      <c r="T1767">
        <v>39531696.388598375</v>
      </c>
      <c r="U1767">
        <v>44426683.722381666</v>
      </c>
      <c r="V1767">
        <v>30431831.99321679</v>
      </c>
      <c r="W1767">
        <v>34717697.656955764</v>
      </c>
      <c r="X1767">
        <v>14717697.656955753</v>
      </c>
    </row>
    <row r="1768" spans="2:24" x14ac:dyDescent="0.4">
      <c r="B1768" s="13">
        <v>1765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24626955.078758709</v>
      </c>
      <c r="O1768">
        <v>30246990.918967064</v>
      </c>
      <c r="P1768">
        <v>35442804.708792403</v>
      </c>
      <c r="Q1768">
        <v>33693745.174865022</v>
      </c>
      <c r="R1768">
        <v>35489677.68983233</v>
      </c>
      <c r="S1768">
        <v>35682984.79301586</v>
      </c>
      <c r="T1768">
        <v>31892034.794522006</v>
      </c>
      <c r="U1768">
        <v>40060450.268188052</v>
      </c>
      <c r="V1768">
        <v>38661415.879838452</v>
      </c>
      <c r="W1768">
        <v>40881459.618742131</v>
      </c>
      <c r="X1768">
        <v>20881459.618742131</v>
      </c>
    </row>
    <row r="1769" spans="2:24" x14ac:dyDescent="0.4">
      <c r="B1769" s="13">
        <v>1766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20098741.443528071</v>
      </c>
      <c r="O1769">
        <v>24020846.866313387</v>
      </c>
      <c r="P1769">
        <v>20231535.939112</v>
      </c>
      <c r="Q1769">
        <v>22443620.420443054</v>
      </c>
      <c r="R1769">
        <v>24029255.619721159</v>
      </c>
      <c r="S1769">
        <v>27233579.839597378</v>
      </c>
      <c r="T1769">
        <v>31011690.455544807</v>
      </c>
      <c r="U1769">
        <v>29727476.822548091</v>
      </c>
      <c r="V1769">
        <v>33092025.194710843</v>
      </c>
      <c r="W1769">
        <v>33571034.28694234</v>
      </c>
      <c r="X1769">
        <v>13571034.286942337</v>
      </c>
    </row>
    <row r="1770" spans="2:24" x14ac:dyDescent="0.4">
      <c r="B1770" s="13">
        <v>1767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21565514.401936028</v>
      </c>
      <c r="O1770">
        <v>20924147.393669028</v>
      </c>
      <c r="P1770">
        <v>22642598.92668023</v>
      </c>
      <c r="Q1770">
        <v>10880477.149435764</v>
      </c>
      <c r="R1770">
        <v>15690684.743231241</v>
      </c>
      <c r="S1770">
        <v>15390184.279364014</v>
      </c>
      <c r="T1770">
        <v>11888593.204900382</v>
      </c>
      <c r="U1770">
        <v>12044792.710789498</v>
      </c>
      <c r="V1770">
        <v>12480078.411782762</v>
      </c>
      <c r="W1770">
        <v>10243457.042667666</v>
      </c>
      <c r="X1770">
        <v>-9756542.9573323317</v>
      </c>
    </row>
    <row r="1771" spans="2:24" x14ac:dyDescent="0.4">
      <c r="B1771" s="13">
        <v>1768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27914117.598524638</v>
      </c>
      <c r="O1771">
        <v>28687344.789818581</v>
      </c>
      <c r="P1771">
        <v>28159621.592815213</v>
      </c>
      <c r="Q1771">
        <v>32455091.21516861</v>
      </c>
      <c r="R1771">
        <v>33235444.218122777</v>
      </c>
      <c r="S1771">
        <v>36741439.577210508</v>
      </c>
      <c r="T1771">
        <v>39442273.17978137</v>
      </c>
      <c r="U1771">
        <v>41979781.598564044</v>
      </c>
      <c r="V1771">
        <v>45255442.179093994</v>
      </c>
      <c r="W1771">
        <v>44624302.412868485</v>
      </c>
      <c r="X1771">
        <v>24624302.412868492</v>
      </c>
    </row>
    <row r="1772" spans="2:24" x14ac:dyDescent="0.4">
      <c r="B1772" s="13">
        <v>1769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20304862.778792363</v>
      </c>
      <c r="O1772">
        <v>23171335.45916434</v>
      </c>
      <c r="P1772">
        <v>23543909.469613489</v>
      </c>
      <c r="Q1772">
        <v>13292099.076905895</v>
      </c>
      <c r="R1772">
        <v>12845526.436983226</v>
      </c>
      <c r="S1772">
        <v>18207534.193814822</v>
      </c>
      <c r="T1772">
        <v>16479740.269795395</v>
      </c>
      <c r="U1772">
        <v>15388802.042312324</v>
      </c>
      <c r="V1772">
        <v>16950429.980500765</v>
      </c>
      <c r="W1772">
        <v>19212801.015832528</v>
      </c>
      <c r="X1772">
        <v>-787198.98416747293</v>
      </c>
    </row>
    <row r="1773" spans="2:24" x14ac:dyDescent="0.4">
      <c r="B1773" s="13">
        <v>1770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17599589.985542484</v>
      </c>
      <c r="O1773">
        <v>17542241.472865392</v>
      </c>
      <c r="P1773">
        <v>16431458.751498621</v>
      </c>
      <c r="Q1773">
        <v>14887952.356728386</v>
      </c>
      <c r="R1773">
        <v>17093422.293978684</v>
      </c>
      <c r="S1773">
        <v>25369470.034912579</v>
      </c>
      <c r="T1773">
        <v>19186940.979493283</v>
      </c>
      <c r="U1773">
        <v>16092988.248100361</v>
      </c>
      <c r="V1773">
        <v>18426942.619016122</v>
      </c>
      <c r="W1773">
        <v>22000727.265296929</v>
      </c>
      <c r="X1773">
        <v>2000727.2652969281</v>
      </c>
    </row>
    <row r="1774" spans="2:24" x14ac:dyDescent="0.4">
      <c r="B1774" s="13">
        <v>1771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17740375.301967714</v>
      </c>
      <c r="O1774">
        <v>15750736.919105103</v>
      </c>
      <c r="P1774">
        <v>17123589.696549475</v>
      </c>
      <c r="Q1774">
        <v>20437814.350489199</v>
      </c>
      <c r="R1774">
        <v>18740902.767253492</v>
      </c>
      <c r="S1774">
        <v>18094730.169692002</v>
      </c>
      <c r="T1774">
        <v>15425965.535067067</v>
      </c>
      <c r="U1774">
        <v>15363360.463094043</v>
      </c>
      <c r="V1774">
        <v>14673063.838907925</v>
      </c>
      <c r="W1774">
        <v>11913786.482021915</v>
      </c>
      <c r="X1774">
        <v>-8086213.5179780871</v>
      </c>
    </row>
    <row r="1775" spans="2:24" x14ac:dyDescent="0.4">
      <c r="B1775" s="13">
        <v>1772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16848525.84525444</v>
      </c>
      <c r="O1775">
        <v>20625702.116575815</v>
      </c>
      <c r="P1775">
        <v>26345497.028293531</v>
      </c>
      <c r="Q1775">
        <v>32422021.068738095</v>
      </c>
      <c r="R1775">
        <v>31782262.330105938</v>
      </c>
      <c r="S1775">
        <v>34452618.43845626</v>
      </c>
      <c r="T1775">
        <v>34191723.108123548</v>
      </c>
      <c r="U1775">
        <v>32548836.509151492</v>
      </c>
      <c r="V1775">
        <v>27506288.532203101</v>
      </c>
      <c r="W1775">
        <v>31338485.066436712</v>
      </c>
      <c r="X1775">
        <v>11338485.066436714</v>
      </c>
    </row>
    <row r="1776" spans="2:24" x14ac:dyDescent="0.4">
      <c r="B1776" s="13">
        <v>1773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23248090.392668981</v>
      </c>
      <c r="O1776">
        <v>23073031.701029707</v>
      </c>
      <c r="P1776">
        <v>27718969.908192299</v>
      </c>
      <c r="Q1776">
        <v>19914360.648836993</v>
      </c>
      <c r="R1776">
        <v>23297348.462458737</v>
      </c>
      <c r="S1776">
        <v>33787514.294654407</v>
      </c>
      <c r="T1776">
        <v>32706475.210966591</v>
      </c>
      <c r="U1776">
        <v>39769103.254917502</v>
      </c>
      <c r="V1776">
        <v>41628296.165708028</v>
      </c>
      <c r="W1776">
        <v>48172956.535275936</v>
      </c>
      <c r="X1776">
        <v>28172956.535275944</v>
      </c>
    </row>
    <row r="1777" spans="2:24" x14ac:dyDescent="0.4">
      <c r="B1777" s="13">
        <v>1774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18432377.413499102</v>
      </c>
      <c r="O1777">
        <v>24912769.102549352</v>
      </c>
      <c r="P1777">
        <v>30719026.476536468</v>
      </c>
      <c r="Q1777">
        <v>28964616.415002152</v>
      </c>
      <c r="R1777">
        <v>-34007231.712407932</v>
      </c>
      <c r="S1777">
        <v>-32686389.155964263</v>
      </c>
      <c r="T1777">
        <v>-1327455.6013463896</v>
      </c>
      <c r="U1777">
        <v>1749639.2449160132</v>
      </c>
      <c r="V1777">
        <v>2740397.2495452669</v>
      </c>
      <c r="W1777">
        <v>589415.50402409956</v>
      </c>
      <c r="X1777">
        <v>-19410584.495975897</v>
      </c>
    </row>
    <row r="1778" spans="2:24" x14ac:dyDescent="0.4">
      <c r="B1778" s="13">
        <v>1775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16447741.683036005</v>
      </c>
      <c r="O1778">
        <v>13662176.658472016</v>
      </c>
      <c r="P1778">
        <v>-33320659.069390647</v>
      </c>
      <c r="Q1778">
        <v>-42607551.317108534</v>
      </c>
      <c r="R1778">
        <v>-10370560.647634309</v>
      </c>
      <c r="S1778">
        <v>-15309434.697891388</v>
      </c>
      <c r="T1778">
        <v>-23623240.82067572</v>
      </c>
      <c r="U1778">
        <v>-25999607.860541482</v>
      </c>
      <c r="V1778">
        <v>-25304897.122863419</v>
      </c>
      <c r="W1778">
        <v>-34268755.405126497</v>
      </c>
      <c r="X1778">
        <v>-54268755.40512649</v>
      </c>
    </row>
    <row r="1779" spans="2:24" x14ac:dyDescent="0.4">
      <c r="B1779" s="13">
        <v>1776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20870925.165723238</v>
      </c>
      <c r="O1779">
        <v>19293650.077847905</v>
      </c>
      <c r="P1779">
        <v>20971541.463035002</v>
      </c>
      <c r="Q1779">
        <v>22349038.975452319</v>
      </c>
      <c r="R1779">
        <v>24689241.425332461</v>
      </c>
      <c r="S1779">
        <v>30615695.027599953</v>
      </c>
      <c r="T1779">
        <v>28741609.920821786</v>
      </c>
      <c r="U1779">
        <v>37101498.043076754</v>
      </c>
      <c r="V1779">
        <v>-73539989.059676096</v>
      </c>
      <c r="W1779">
        <v>-68686459.926911265</v>
      </c>
      <c r="X1779">
        <v>-88686459.926911265</v>
      </c>
    </row>
    <row r="1780" spans="2:24" x14ac:dyDescent="0.4">
      <c r="B1780" s="13">
        <v>1777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20847941.400645938</v>
      </c>
      <c r="O1780">
        <v>28730995.982694823</v>
      </c>
      <c r="P1780">
        <v>28325133.091810681</v>
      </c>
      <c r="Q1780">
        <v>20312663.296250705</v>
      </c>
      <c r="R1780">
        <v>27815645.849177945</v>
      </c>
      <c r="S1780">
        <v>29232599.59880079</v>
      </c>
      <c r="T1780">
        <v>38032984.663148664</v>
      </c>
      <c r="U1780">
        <v>32951548.666750126</v>
      </c>
      <c r="V1780">
        <v>33301956.15252544</v>
      </c>
      <c r="W1780">
        <v>38817447.240696765</v>
      </c>
      <c r="X1780">
        <v>18817447.240696762</v>
      </c>
    </row>
    <row r="1781" spans="2:24" x14ac:dyDescent="0.4">
      <c r="B1781" s="13">
        <v>1778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23407727.244741775</v>
      </c>
      <c r="O1781">
        <v>21866535.753901556</v>
      </c>
      <c r="P1781">
        <v>21637349.427187055</v>
      </c>
      <c r="Q1781">
        <v>26449513.82650511</v>
      </c>
      <c r="R1781">
        <v>26353641.277395952</v>
      </c>
      <c r="S1781">
        <v>21825190.447700821</v>
      </c>
      <c r="T1781">
        <v>27535948.658559509</v>
      </c>
      <c r="U1781">
        <v>26563895.265897356</v>
      </c>
      <c r="V1781">
        <v>32953206.556252196</v>
      </c>
      <c r="W1781">
        <v>41138140.008359432</v>
      </c>
      <c r="X1781">
        <v>21138140.00835944</v>
      </c>
    </row>
    <row r="1782" spans="2:24" x14ac:dyDescent="0.4">
      <c r="B1782" s="13">
        <v>1779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11617965.822927304</v>
      </c>
      <c r="O1782">
        <v>11566422.722722042</v>
      </c>
      <c r="P1782">
        <v>11393072.553063748</v>
      </c>
      <c r="Q1782">
        <v>17788454.604896218</v>
      </c>
      <c r="R1782">
        <v>16867830.467814326</v>
      </c>
      <c r="S1782">
        <v>24174702.097042087</v>
      </c>
      <c r="T1782">
        <v>22907784.933770251</v>
      </c>
      <c r="U1782">
        <v>-33875882.066904686</v>
      </c>
      <c r="V1782">
        <v>-25924653.198275682</v>
      </c>
      <c r="W1782">
        <v>-330819.54918588093</v>
      </c>
      <c r="X1782">
        <v>-20330819.549185868</v>
      </c>
    </row>
    <row r="1783" spans="2:24" x14ac:dyDescent="0.4">
      <c r="B1783" s="13">
        <v>1780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20133593.096952297</v>
      </c>
      <c r="O1783">
        <v>22706646.973625723</v>
      </c>
      <c r="P1783">
        <v>28703394.785669319</v>
      </c>
      <c r="Q1783">
        <v>26492658.360658873</v>
      </c>
      <c r="R1783">
        <v>21756074.900865112</v>
      </c>
      <c r="S1783">
        <v>27829204.135733958</v>
      </c>
      <c r="T1783">
        <v>30687456.660369813</v>
      </c>
      <c r="U1783">
        <v>35955533.945516355</v>
      </c>
      <c r="V1783">
        <v>43871951.42534329</v>
      </c>
      <c r="W1783">
        <v>37543644.378440864</v>
      </c>
      <c r="X1783">
        <v>17543644.378440861</v>
      </c>
    </row>
    <row r="1784" spans="2:24" x14ac:dyDescent="0.4">
      <c r="B1784" s="13">
        <v>1781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7558630.4113781452</v>
      </c>
      <c r="O1784">
        <v>8434087.4973959513</v>
      </c>
      <c r="P1784">
        <v>20574553.064794663</v>
      </c>
      <c r="Q1784">
        <v>26659619.61518063</v>
      </c>
      <c r="R1784">
        <v>25245775.884325206</v>
      </c>
      <c r="S1784">
        <v>25686292.773970462</v>
      </c>
      <c r="T1784">
        <v>28907135.464811623</v>
      </c>
      <c r="U1784">
        <v>28074158.323687728</v>
      </c>
      <c r="V1784">
        <v>30897258.844876163</v>
      </c>
      <c r="W1784">
        <v>32334964.594777852</v>
      </c>
      <c r="X1784">
        <v>12334964.59477785</v>
      </c>
    </row>
    <row r="1785" spans="2:24" x14ac:dyDescent="0.4">
      <c r="B1785" s="13">
        <v>1782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17643442.43483964</v>
      </c>
      <c r="O1785">
        <v>16481365.818822777</v>
      </c>
      <c r="P1785">
        <v>16104457.90580051</v>
      </c>
      <c r="Q1785">
        <v>10411899.879435217</v>
      </c>
      <c r="R1785">
        <v>11698184.459708253</v>
      </c>
      <c r="S1785">
        <v>10183174.447856026</v>
      </c>
      <c r="T1785">
        <v>212239.22418551473</v>
      </c>
      <c r="U1785">
        <v>-113833941.25824049</v>
      </c>
      <c r="V1785">
        <v>-156910144.48130724</v>
      </c>
      <c r="W1785">
        <v>-96173433.786122143</v>
      </c>
      <c r="X1785">
        <v>-116173433.78612214</v>
      </c>
    </row>
    <row r="1786" spans="2:24" x14ac:dyDescent="0.4">
      <c r="B1786" s="13">
        <v>1783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27546818.002961285</v>
      </c>
      <c r="O1786">
        <v>28042098.867756121</v>
      </c>
      <c r="P1786">
        <v>26913371.175230902</v>
      </c>
      <c r="Q1786">
        <v>21989685.972618457</v>
      </c>
      <c r="R1786">
        <v>23430119.893579349</v>
      </c>
      <c r="S1786">
        <v>27085207.752874076</v>
      </c>
      <c r="T1786">
        <v>31124486.107347693</v>
      </c>
      <c r="U1786">
        <v>34462152.151807688</v>
      </c>
      <c r="V1786">
        <v>38045020.087418847</v>
      </c>
      <c r="W1786">
        <v>39049228.536413111</v>
      </c>
      <c r="X1786">
        <v>19049228.536413111</v>
      </c>
    </row>
    <row r="1787" spans="2:24" x14ac:dyDescent="0.4">
      <c r="B1787" s="13">
        <v>1784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21536782.214221027</v>
      </c>
      <c r="O1787">
        <v>24397969.093265649</v>
      </c>
      <c r="P1787">
        <v>8911338.7187572122</v>
      </c>
      <c r="Q1787">
        <v>9767329.2458737511</v>
      </c>
      <c r="R1787">
        <v>16221830.259699345</v>
      </c>
      <c r="S1787">
        <v>13931850.047586653</v>
      </c>
      <c r="T1787">
        <v>12738064.832496855</v>
      </c>
      <c r="U1787">
        <v>13961725.431987397</v>
      </c>
      <c r="V1787">
        <v>14751332.79186023</v>
      </c>
      <c r="W1787">
        <v>16776569.580055129</v>
      </c>
      <c r="X1787">
        <v>-3223430.4199448721</v>
      </c>
    </row>
    <row r="1788" spans="2:24" x14ac:dyDescent="0.4">
      <c r="B1788" s="13">
        <v>1785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28172401.874892648</v>
      </c>
      <c r="O1788">
        <v>25719923.845851779</v>
      </c>
      <c r="P1788">
        <v>29165529.402191132</v>
      </c>
      <c r="Q1788">
        <v>32423596.646860946</v>
      </c>
      <c r="R1788">
        <v>40423461.424209312</v>
      </c>
      <c r="S1788">
        <v>37476437.103793681</v>
      </c>
      <c r="T1788">
        <v>45039975.716594033</v>
      </c>
      <c r="U1788">
        <v>51778180.648200683</v>
      </c>
      <c r="V1788">
        <v>59054274.720609009</v>
      </c>
      <c r="W1788">
        <v>62329836.085497938</v>
      </c>
      <c r="X1788">
        <v>42329836.085497931</v>
      </c>
    </row>
    <row r="1789" spans="2:24" x14ac:dyDescent="0.4">
      <c r="B1789" s="13">
        <v>1786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25816157.292701978</v>
      </c>
      <c r="O1789">
        <v>26873252.04026733</v>
      </c>
      <c r="P1789">
        <v>34116636.965678141</v>
      </c>
      <c r="Q1789">
        <v>35440466.822282471</v>
      </c>
      <c r="R1789">
        <v>39031549.410648666</v>
      </c>
      <c r="S1789">
        <v>37147146.472428948</v>
      </c>
      <c r="T1789">
        <v>22759948.068750322</v>
      </c>
      <c r="U1789">
        <v>1899683.3898585506</v>
      </c>
      <c r="V1789">
        <v>12213109.604450161</v>
      </c>
      <c r="W1789">
        <v>26581234.145836543</v>
      </c>
      <c r="X1789">
        <v>6581234.145836547</v>
      </c>
    </row>
    <row r="1790" spans="2:24" x14ac:dyDescent="0.4">
      <c r="B1790" s="13">
        <v>1787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29301662.033154525</v>
      </c>
      <c r="O1790">
        <v>29499800.796351247</v>
      </c>
      <c r="P1790">
        <v>30583802.851294592</v>
      </c>
      <c r="Q1790">
        <v>32765157.679494873</v>
      </c>
      <c r="R1790">
        <v>30316028.789976701</v>
      </c>
      <c r="S1790">
        <v>26909389.651959654</v>
      </c>
      <c r="T1790">
        <v>-35623321.430098221</v>
      </c>
      <c r="U1790">
        <v>-34754402.538186833</v>
      </c>
      <c r="V1790">
        <v>2210433.9483168377</v>
      </c>
      <c r="W1790">
        <v>7541929.056895785</v>
      </c>
      <c r="X1790">
        <v>-12458070.943104215</v>
      </c>
    </row>
    <row r="1791" spans="2:24" x14ac:dyDescent="0.4">
      <c r="B1791" s="13">
        <v>1788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27246942.237847358</v>
      </c>
      <c r="O1791">
        <v>27220637.354276229</v>
      </c>
      <c r="P1791">
        <v>26054284.855021447</v>
      </c>
      <c r="Q1791">
        <v>24496427.206781834</v>
      </c>
      <c r="R1791">
        <v>21564717.069825944</v>
      </c>
      <c r="S1791">
        <v>11033886.882982139</v>
      </c>
      <c r="T1791">
        <v>19360557.425186753</v>
      </c>
      <c r="U1791">
        <v>10472721.242310315</v>
      </c>
      <c r="V1791">
        <v>9206456.8350178096</v>
      </c>
      <c r="W1791">
        <v>7038356.3540168405</v>
      </c>
      <c r="X1791">
        <v>-12961643.645983158</v>
      </c>
    </row>
    <row r="1792" spans="2:24" x14ac:dyDescent="0.4">
      <c r="B1792" s="13">
        <v>1789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23547892.746472925</v>
      </c>
      <c r="O1792">
        <v>26023644.118734572</v>
      </c>
      <c r="P1792">
        <v>27713967.105653223</v>
      </c>
      <c r="Q1792">
        <v>34008780.079069078</v>
      </c>
      <c r="R1792">
        <v>-922046243.25372028</v>
      </c>
      <c r="S1792">
        <v>-923649743.3939985</v>
      </c>
      <c r="T1792">
        <v>-448124282.87055814</v>
      </c>
      <c r="U1792">
        <v>-439249061.05173522</v>
      </c>
      <c r="V1792">
        <v>-431476346.32321644</v>
      </c>
      <c r="W1792">
        <v>-440605065.73613065</v>
      </c>
      <c r="X1792">
        <v>-460605065.73613065</v>
      </c>
    </row>
    <row r="1793" spans="2:24" x14ac:dyDescent="0.4">
      <c r="B1793" s="13">
        <v>1790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21837240.794705048</v>
      </c>
      <c r="O1793">
        <v>20301742.546933584</v>
      </c>
      <c r="P1793">
        <v>19777042.619452585</v>
      </c>
      <c r="Q1793">
        <v>18240078.181478564</v>
      </c>
      <c r="R1793">
        <v>16519507.440730181</v>
      </c>
      <c r="S1793">
        <v>15989995.577830439</v>
      </c>
      <c r="T1793">
        <v>10800244.01145744</v>
      </c>
      <c r="U1793">
        <v>10949672.425575089</v>
      </c>
      <c r="V1793">
        <v>-41131819.356294423</v>
      </c>
      <c r="W1793">
        <v>-33206959.705571756</v>
      </c>
      <c r="X1793">
        <v>-53206959.705571756</v>
      </c>
    </row>
    <row r="1794" spans="2:24" x14ac:dyDescent="0.4">
      <c r="B1794" s="13">
        <v>1791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24152139.51536455</v>
      </c>
      <c r="O1794">
        <v>-722800913.88511193</v>
      </c>
      <c r="P1794">
        <v>-720305811.25788403</v>
      </c>
      <c r="Q1794">
        <v>-340252007.10881412</v>
      </c>
      <c r="R1794">
        <v>-330814383.85732704</v>
      </c>
      <c r="S1794">
        <v>-328980484.87271214</v>
      </c>
      <c r="T1794">
        <v>-325472607.27826798</v>
      </c>
      <c r="U1794">
        <v>-320120405.34649849</v>
      </c>
      <c r="V1794">
        <v>-320304941.9535827</v>
      </c>
      <c r="W1794">
        <v>-578769681.74776983</v>
      </c>
      <c r="X1794">
        <v>-598769681.74776983</v>
      </c>
    </row>
    <row r="1795" spans="2:24" x14ac:dyDescent="0.4">
      <c r="B1795" s="13">
        <v>1792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24329165.416790944</v>
      </c>
      <c r="O1795">
        <v>24319702.749386467</v>
      </c>
      <c r="P1795">
        <v>23836208.249934636</v>
      </c>
      <c r="Q1795">
        <v>22870871.959140964</v>
      </c>
      <c r="R1795">
        <v>24372429.996779419</v>
      </c>
      <c r="S1795">
        <v>23484570.275252476</v>
      </c>
      <c r="T1795">
        <v>22686260.665758971</v>
      </c>
      <c r="U1795">
        <v>24586848.886030518</v>
      </c>
      <c r="V1795">
        <v>26877352.464880146</v>
      </c>
      <c r="W1795">
        <v>26962201.900158416</v>
      </c>
      <c r="X1795">
        <v>6962201.9001584118</v>
      </c>
    </row>
    <row r="1796" spans="2:24" x14ac:dyDescent="0.4">
      <c r="B1796" s="13">
        <v>1793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17628056.162284549</v>
      </c>
      <c r="O1796">
        <v>15957646.134563698</v>
      </c>
      <c r="P1796">
        <v>16824299.703375917</v>
      </c>
      <c r="Q1796">
        <v>14253707.116514115</v>
      </c>
      <c r="R1796">
        <v>14769598.751796396</v>
      </c>
      <c r="S1796">
        <v>14817198.456199793</v>
      </c>
      <c r="T1796">
        <v>15384792.690342464</v>
      </c>
      <c r="U1796">
        <v>-4634017.1243155273</v>
      </c>
      <c r="V1796">
        <v>-3742264.9116481147</v>
      </c>
      <c r="W1796">
        <v>7226889.1933542248</v>
      </c>
      <c r="X1796">
        <v>-12773110.806645773</v>
      </c>
    </row>
    <row r="1797" spans="2:24" x14ac:dyDescent="0.4">
      <c r="B1797" s="13">
        <v>1794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-23591824.670304473</v>
      </c>
      <c r="O1797">
        <v>-32007194.870445129</v>
      </c>
      <c r="P1797">
        <v>-7295979.600277598</v>
      </c>
      <c r="Q1797">
        <v>-4918337.2017512061</v>
      </c>
      <c r="R1797">
        <v>-4992907.706677028</v>
      </c>
      <c r="S1797">
        <v>228468.19984527491</v>
      </c>
      <c r="T1797">
        <v>-647269.47428532934</v>
      </c>
      <c r="U1797">
        <v>-1574238.9162816138</v>
      </c>
      <c r="V1797">
        <v>3015350.1236759843</v>
      </c>
      <c r="W1797">
        <v>-11402744.449722074</v>
      </c>
      <c r="X1797">
        <v>-31402744.449722067</v>
      </c>
    </row>
    <row r="1798" spans="2:24" x14ac:dyDescent="0.4">
      <c r="B1798" s="13">
        <v>1795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25205960.7072559</v>
      </c>
      <c r="O1798">
        <v>23613270.281127937</v>
      </c>
      <c r="P1798">
        <v>23728440.189504251</v>
      </c>
      <c r="Q1798">
        <v>22444111.92998758</v>
      </c>
      <c r="R1798">
        <v>22390413.603695165</v>
      </c>
      <c r="S1798">
        <v>25030875.383468866</v>
      </c>
      <c r="T1798">
        <v>31785621.723896794</v>
      </c>
      <c r="U1798">
        <v>33725228.565729797</v>
      </c>
      <c r="V1798">
        <v>38800291.986582644</v>
      </c>
      <c r="W1798">
        <v>42227095.556871399</v>
      </c>
      <c r="X1798">
        <v>22227095.556871407</v>
      </c>
    </row>
    <row r="1799" spans="2:24" x14ac:dyDescent="0.4">
      <c r="B1799" s="13">
        <v>1796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29134547.723594885</v>
      </c>
      <c r="O1799">
        <v>27580971.952655748</v>
      </c>
      <c r="P1799">
        <v>27864248.700753234</v>
      </c>
      <c r="Q1799">
        <v>33651294.175361022</v>
      </c>
      <c r="R1799">
        <v>31011796.321410459</v>
      </c>
      <c r="S1799">
        <v>34967749.018047296</v>
      </c>
      <c r="T1799">
        <v>39030107.529090159</v>
      </c>
      <c r="U1799">
        <v>45710146.749834165</v>
      </c>
      <c r="V1799">
        <v>47532821.771847434</v>
      </c>
      <c r="W1799">
        <v>50996008.737948373</v>
      </c>
      <c r="X1799">
        <v>30996008.737948366</v>
      </c>
    </row>
    <row r="1800" spans="2:24" x14ac:dyDescent="0.4">
      <c r="B1800" s="13">
        <v>1797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24561230.720662974</v>
      </c>
      <c r="O1800">
        <v>10073208.868557367</v>
      </c>
      <c r="P1800">
        <v>15214834.705004759</v>
      </c>
      <c r="Q1800">
        <v>28180203.07448256</v>
      </c>
      <c r="R1800">
        <v>29185892.812639106</v>
      </c>
      <c r="S1800">
        <v>25366474.518189136</v>
      </c>
      <c r="T1800">
        <v>30551565.204236157</v>
      </c>
      <c r="U1800">
        <v>28569983.630515382</v>
      </c>
      <c r="V1800">
        <v>30131921.221624866</v>
      </c>
      <c r="W1800">
        <v>29244204.339446545</v>
      </c>
      <c r="X1800">
        <v>9244204.3394465372</v>
      </c>
    </row>
    <row r="1801" spans="2:24" x14ac:dyDescent="0.4">
      <c r="B1801" s="13">
        <v>1798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-3552381.4615011867</v>
      </c>
      <c r="O1801">
        <v>-2693695.9704272877</v>
      </c>
      <c r="P1801">
        <v>16486031.099496054</v>
      </c>
      <c r="Q1801">
        <v>18217514.394807033</v>
      </c>
      <c r="R1801">
        <v>8737680.4940079506</v>
      </c>
      <c r="S1801">
        <v>11081452.220996169</v>
      </c>
      <c r="T1801">
        <v>11927987.384964962</v>
      </c>
      <c r="U1801">
        <v>11568179.700264366</v>
      </c>
      <c r="V1801">
        <v>12105139.613215327</v>
      </c>
      <c r="W1801">
        <v>9860225.1887237765</v>
      </c>
      <c r="X1801">
        <v>-10139774.811276222</v>
      </c>
    </row>
    <row r="1802" spans="2:24" x14ac:dyDescent="0.4">
      <c r="B1802" s="13">
        <v>1799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20879565.027515221</v>
      </c>
      <c r="O1802">
        <v>22661175.018076278</v>
      </c>
      <c r="P1802">
        <v>24639874.303909887</v>
      </c>
      <c r="Q1802">
        <v>27091518.416529767</v>
      </c>
      <c r="R1802">
        <v>32939094.697659981</v>
      </c>
      <c r="S1802">
        <v>39371612.933815219</v>
      </c>
      <c r="T1802">
        <v>22598090.93919035</v>
      </c>
      <c r="U1802">
        <v>25606015.014481299</v>
      </c>
      <c r="V1802">
        <v>38049774.967977673</v>
      </c>
      <c r="W1802">
        <v>42147630.503337763</v>
      </c>
      <c r="X1802">
        <v>22147630.503337767</v>
      </c>
    </row>
    <row r="1803" spans="2:24" x14ac:dyDescent="0.4">
      <c r="B1803" s="13">
        <v>1800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18708187.880893383</v>
      </c>
      <c r="O1803">
        <v>18135915.044233222</v>
      </c>
      <c r="P1803">
        <v>19239248.955959104</v>
      </c>
      <c r="Q1803">
        <v>17794504.923504427</v>
      </c>
      <c r="R1803">
        <v>25473521.363513261</v>
      </c>
      <c r="S1803">
        <v>31415979.349714629</v>
      </c>
      <c r="T1803">
        <v>32507578.712375268</v>
      </c>
      <c r="U1803">
        <v>30686217.714671217</v>
      </c>
      <c r="V1803">
        <v>32965777.695751097</v>
      </c>
      <c r="W1803">
        <v>37823108.358252913</v>
      </c>
      <c r="X1803">
        <v>17823108.358252916</v>
      </c>
    </row>
    <row r="1804" spans="2:24" x14ac:dyDescent="0.4">
      <c r="B1804" s="13">
        <v>1801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23796320.906376053</v>
      </c>
      <c r="O1804">
        <v>25352451.074952461</v>
      </c>
      <c r="P1804">
        <v>30084831.108100016</v>
      </c>
      <c r="Q1804">
        <v>34456601.879890583</v>
      </c>
      <c r="R1804">
        <v>30159073.569765426</v>
      </c>
      <c r="S1804">
        <v>28615874.343285106</v>
      </c>
      <c r="T1804">
        <v>28820653.315655619</v>
      </c>
      <c r="U1804">
        <v>31685591.632646572</v>
      </c>
      <c r="V1804">
        <v>36135003.792518146</v>
      </c>
      <c r="W1804">
        <v>38290905.475130796</v>
      </c>
      <c r="X1804">
        <v>18290905.475130796</v>
      </c>
    </row>
    <row r="1805" spans="2:24" x14ac:dyDescent="0.4">
      <c r="B1805" s="13">
        <v>1802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2164574.8558150786</v>
      </c>
      <c r="O1805">
        <v>-360141.27812558692</v>
      </c>
      <c r="P1805">
        <v>5827510.590283568</v>
      </c>
      <c r="Q1805">
        <v>2973177.3126834696</v>
      </c>
      <c r="R1805">
        <v>2453989.2840910442</v>
      </c>
      <c r="S1805">
        <v>6043505.695011111</v>
      </c>
      <c r="T1805">
        <v>9689383.3472598437</v>
      </c>
      <c r="U1805">
        <v>9546887.4120547827</v>
      </c>
      <c r="V1805">
        <v>11546728.155355113</v>
      </c>
      <c r="W1805">
        <v>9440330.0560309123</v>
      </c>
      <c r="X1805">
        <v>-10559669.943969088</v>
      </c>
    </row>
    <row r="1806" spans="2:24" x14ac:dyDescent="0.4">
      <c r="B1806" s="13">
        <v>1803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24889349.530804638</v>
      </c>
      <c r="O1806">
        <v>12642394.579973999</v>
      </c>
      <c r="P1806">
        <v>15847330.965167899</v>
      </c>
      <c r="Q1806">
        <v>29357495.683696665</v>
      </c>
      <c r="R1806">
        <v>28170561.202235702</v>
      </c>
      <c r="S1806">
        <v>33737220.303136699</v>
      </c>
      <c r="T1806">
        <v>42545258.906580888</v>
      </c>
      <c r="U1806">
        <v>42945885.637880899</v>
      </c>
      <c r="V1806">
        <v>44601861.908960663</v>
      </c>
      <c r="W1806">
        <v>47181310.929823428</v>
      </c>
      <c r="X1806">
        <v>27181310.929823428</v>
      </c>
    </row>
    <row r="1807" spans="2:24" x14ac:dyDescent="0.4">
      <c r="B1807" s="13">
        <v>1804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18568867.707260355</v>
      </c>
      <c r="O1807">
        <v>-1614527865.9359217</v>
      </c>
      <c r="P1807">
        <v>-1610960164.1360302</v>
      </c>
      <c r="Q1807">
        <v>-789272575.90288401</v>
      </c>
      <c r="R1807">
        <v>-789332665.0246129</v>
      </c>
      <c r="S1807">
        <v>-788420880.81863248</v>
      </c>
      <c r="T1807">
        <v>-788767383.58828008</v>
      </c>
      <c r="U1807">
        <v>-780505571.62952006</v>
      </c>
      <c r="V1807">
        <v>-780604661.81343389</v>
      </c>
      <c r="W1807">
        <v>-778491662.09978235</v>
      </c>
      <c r="X1807">
        <v>-798491662.09978235</v>
      </c>
    </row>
    <row r="1808" spans="2:24" x14ac:dyDescent="0.4">
      <c r="B1808" s="13">
        <v>1805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26902725.459490038</v>
      </c>
      <c r="O1808">
        <v>30410007.075488169</v>
      </c>
      <c r="P1808">
        <v>27574620.387704208</v>
      </c>
      <c r="Q1808">
        <v>26799162.448681995</v>
      </c>
      <c r="R1808">
        <v>28618560.909096215</v>
      </c>
      <c r="S1808">
        <v>29632448.406958424</v>
      </c>
      <c r="T1808">
        <v>33732458.098320141</v>
      </c>
      <c r="U1808">
        <v>32659017.947652973</v>
      </c>
      <c r="V1808">
        <v>42164940.895449437</v>
      </c>
      <c r="W1808">
        <v>43191118.193680339</v>
      </c>
      <c r="X1808">
        <v>23191118.193680339</v>
      </c>
    </row>
    <row r="1809" spans="2:24" x14ac:dyDescent="0.4">
      <c r="B1809" s="13">
        <v>1806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27854279.073036082</v>
      </c>
      <c r="O1809">
        <v>36074188.319184251</v>
      </c>
      <c r="P1809">
        <v>35629456.452133447</v>
      </c>
      <c r="Q1809">
        <v>38507575.75887607</v>
      </c>
      <c r="R1809">
        <v>39387510.075780809</v>
      </c>
      <c r="S1809">
        <v>-3655133.4962644079</v>
      </c>
      <c r="T1809">
        <v>371814.70183663163</v>
      </c>
      <c r="U1809">
        <v>20980987.267533761</v>
      </c>
      <c r="V1809">
        <v>18799085.652261123</v>
      </c>
      <c r="W1809">
        <v>25809056.056945093</v>
      </c>
      <c r="X1809">
        <v>5809056.0569450967</v>
      </c>
    </row>
    <row r="1810" spans="2:24" x14ac:dyDescent="0.4">
      <c r="B1810" s="13">
        <v>1807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22740637.695026834</v>
      </c>
      <c r="O1810">
        <v>20634703.009716757</v>
      </c>
      <c r="P1810">
        <v>24416155.660461746</v>
      </c>
      <c r="Q1810">
        <v>22333006.864402045</v>
      </c>
      <c r="R1810">
        <v>19275857.534681752</v>
      </c>
      <c r="S1810">
        <v>16878018.769593455</v>
      </c>
      <c r="T1810">
        <v>22869918.687674463</v>
      </c>
      <c r="U1810">
        <v>24215357.795620646</v>
      </c>
      <c r="V1810">
        <v>30814870.313733369</v>
      </c>
      <c r="W1810">
        <v>34774860.52359347</v>
      </c>
      <c r="X1810">
        <v>14774860.523593478</v>
      </c>
    </row>
    <row r="1811" spans="2:24" x14ac:dyDescent="0.4">
      <c r="B1811" s="13">
        <v>1808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18560334.554907188</v>
      </c>
      <c r="O1811">
        <v>23323451.990086831</v>
      </c>
      <c r="P1811">
        <v>22732889.968892798</v>
      </c>
      <c r="Q1811">
        <v>22555572.028281972</v>
      </c>
      <c r="R1811">
        <v>29480476.873128608</v>
      </c>
      <c r="S1811">
        <v>30218359.597676709</v>
      </c>
      <c r="T1811">
        <v>32309242.585249946</v>
      </c>
      <c r="U1811">
        <v>33132712.77770279</v>
      </c>
      <c r="V1811">
        <v>33371155.298667658</v>
      </c>
      <c r="W1811">
        <v>32156538.151627347</v>
      </c>
      <c r="X1811">
        <v>12156538.151627345</v>
      </c>
    </row>
    <row r="1812" spans="2:24" x14ac:dyDescent="0.4">
      <c r="B1812" s="13">
        <v>1809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19090274.197421055</v>
      </c>
      <c r="O1812">
        <v>27406165.852127049</v>
      </c>
      <c r="P1812">
        <v>31554725.662971996</v>
      </c>
      <c r="Q1812">
        <v>6361775.4603646304</v>
      </c>
      <c r="R1812">
        <v>6718578.1501046158</v>
      </c>
      <c r="S1812">
        <v>22202607.218402009</v>
      </c>
      <c r="T1812">
        <v>27396977.083697781</v>
      </c>
      <c r="U1812">
        <v>19598942.505361777</v>
      </c>
      <c r="V1812">
        <v>19689399.630032025</v>
      </c>
      <c r="W1812">
        <v>20384941.692996677</v>
      </c>
      <c r="X1812">
        <v>384941.69299667515</v>
      </c>
    </row>
    <row r="1813" spans="2:24" x14ac:dyDescent="0.4">
      <c r="B1813" s="13">
        <v>1810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19924168.534582227</v>
      </c>
      <c r="O1813">
        <v>21209372.42843359</v>
      </c>
      <c r="P1813">
        <v>17699387.651574634</v>
      </c>
      <c r="Q1813">
        <v>23800320.463649735</v>
      </c>
      <c r="R1813">
        <v>27862287.619093757</v>
      </c>
      <c r="S1813">
        <v>28686162.721460391</v>
      </c>
      <c r="T1813">
        <v>27382676.788690481</v>
      </c>
      <c r="U1813">
        <v>34910424.961218216</v>
      </c>
      <c r="V1813">
        <v>42967794.264712393</v>
      </c>
      <c r="W1813">
        <v>47022039.096751347</v>
      </c>
      <c r="X1813">
        <v>27022039.096751347</v>
      </c>
    </row>
    <row r="1814" spans="2:24" x14ac:dyDescent="0.4">
      <c r="B1814" s="13">
        <v>1811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21607259.90903455</v>
      </c>
      <c r="O1814">
        <v>19314853.480295155</v>
      </c>
      <c r="P1814">
        <v>16917766.816258505</v>
      </c>
      <c r="Q1814">
        <v>17661358.802662387</v>
      </c>
      <c r="R1814">
        <v>14737558.490063449</v>
      </c>
      <c r="S1814">
        <v>13558747.389399035</v>
      </c>
      <c r="T1814">
        <v>13059270.734001113</v>
      </c>
      <c r="U1814">
        <v>11237745.635436114</v>
      </c>
      <c r="V1814">
        <v>8499351.3544400316</v>
      </c>
      <c r="W1814">
        <v>10853527.201320391</v>
      </c>
      <c r="X1814">
        <v>-9146472.798679607</v>
      </c>
    </row>
    <row r="1815" spans="2:24" x14ac:dyDescent="0.4">
      <c r="B1815" s="13">
        <v>1812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21202080.070543386</v>
      </c>
      <c r="O1815">
        <v>24132748.621235862</v>
      </c>
      <c r="P1815">
        <v>-158409537.98546511</v>
      </c>
      <c r="Q1815">
        <v>-158446378.10526228</v>
      </c>
      <c r="R1815">
        <v>-61251391.48092974</v>
      </c>
      <c r="S1815">
        <v>-57340747.387210608</v>
      </c>
      <c r="T1815">
        <v>-57703573.469952255</v>
      </c>
      <c r="U1815">
        <v>-54719244.294922136</v>
      </c>
      <c r="V1815">
        <v>-50047627.083887242</v>
      </c>
      <c r="W1815">
        <v>-47787482.414811373</v>
      </c>
      <c r="X1815">
        <v>-67787482.414811358</v>
      </c>
    </row>
    <row r="1816" spans="2:24" x14ac:dyDescent="0.4">
      <c r="B1816" s="13">
        <v>1813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22916315.457432982</v>
      </c>
      <c r="O1816">
        <v>30035411.237863682</v>
      </c>
      <c r="P1816">
        <v>26831587.657986138</v>
      </c>
      <c r="Q1816">
        <v>27058565.432440285</v>
      </c>
      <c r="R1816">
        <v>27107301.823916566</v>
      </c>
      <c r="S1816">
        <v>32867096.205688149</v>
      </c>
      <c r="T1816">
        <v>38915892.436763316</v>
      </c>
      <c r="U1816">
        <v>34342070.425882518</v>
      </c>
      <c r="V1816">
        <v>37475963.526378118</v>
      </c>
      <c r="W1816">
        <v>39094960.948018335</v>
      </c>
      <c r="X1816">
        <v>19094960.94801835</v>
      </c>
    </row>
    <row r="1817" spans="2:24" x14ac:dyDescent="0.4">
      <c r="B1817" s="13">
        <v>1814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20933233.92929256</v>
      </c>
      <c r="O1817">
        <v>19538450.416828029</v>
      </c>
      <c r="P1817">
        <v>20326274.726876624</v>
      </c>
      <c r="Q1817">
        <v>22615404.119430508</v>
      </c>
      <c r="R1817">
        <v>23211968.696030218</v>
      </c>
      <c r="S1817">
        <v>21757761.795334026</v>
      </c>
      <c r="T1817">
        <v>27396036.949024756</v>
      </c>
      <c r="U1817">
        <v>909101.2166131502</v>
      </c>
      <c r="V1817">
        <v>852636.09625588229</v>
      </c>
      <c r="W1817">
        <v>-17077314.445125807</v>
      </c>
      <c r="X1817">
        <v>-37077314.445125796</v>
      </c>
    </row>
    <row r="1818" spans="2:24" x14ac:dyDescent="0.4">
      <c r="B1818" s="13">
        <v>1815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18915077.663370527</v>
      </c>
      <c r="O1818">
        <v>18086913.575842377</v>
      </c>
      <c r="P1818">
        <v>16772768.534304718</v>
      </c>
      <c r="Q1818">
        <v>19244092.345503081</v>
      </c>
      <c r="R1818">
        <v>27275055.327840216</v>
      </c>
      <c r="S1818">
        <v>-21851612.318811782</v>
      </c>
      <c r="T1818">
        <v>-17813265.827460155</v>
      </c>
      <c r="U1818">
        <v>882317.97977150418</v>
      </c>
      <c r="V1818">
        <v>3850553.4355083122</v>
      </c>
      <c r="W1818">
        <v>8495587.8946474548</v>
      </c>
      <c r="X1818">
        <v>-11504412.105352547</v>
      </c>
    </row>
    <row r="1819" spans="2:24" x14ac:dyDescent="0.4">
      <c r="B1819" s="13">
        <v>1816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18504918.52855688</v>
      </c>
      <c r="O1819">
        <v>22678120.58478035</v>
      </c>
      <c r="P1819">
        <v>-24769563.328089166</v>
      </c>
      <c r="Q1819">
        <v>-26377200.496578217</v>
      </c>
      <c r="R1819">
        <v>-2826258.7450805572</v>
      </c>
      <c r="S1819">
        <v>-3846020.2146086828</v>
      </c>
      <c r="T1819">
        <v>-3960705.438957226</v>
      </c>
      <c r="U1819">
        <v>-1457870.9463262181</v>
      </c>
      <c r="V1819">
        <v>-1701559.7928105565</v>
      </c>
      <c r="W1819">
        <v>-2163132.6394337853</v>
      </c>
      <c r="X1819">
        <v>-22163132.639433786</v>
      </c>
    </row>
    <row r="1820" spans="2:24" x14ac:dyDescent="0.4">
      <c r="B1820" s="13">
        <v>1817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25098804.769180581</v>
      </c>
      <c r="O1820">
        <v>25386079.707542486</v>
      </c>
      <c r="P1820">
        <v>22140614.691142526</v>
      </c>
      <c r="Q1820">
        <v>27730312.477801491</v>
      </c>
      <c r="R1820">
        <v>32593116.087677032</v>
      </c>
      <c r="S1820">
        <v>-36836043.991843425</v>
      </c>
      <c r="T1820">
        <v>-36491568.042745233</v>
      </c>
      <c r="U1820">
        <v>-20604.804316975875</v>
      </c>
      <c r="V1820">
        <v>1347987.3568697607</v>
      </c>
      <c r="W1820">
        <v>4525997.4833409125</v>
      </c>
      <c r="X1820">
        <v>-15474002.516659087</v>
      </c>
    </row>
    <row r="1821" spans="2:24" x14ac:dyDescent="0.4">
      <c r="B1821" s="13">
        <v>1818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21478147.13645177</v>
      </c>
      <c r="O1821">
        <v>26599490.194521531</v>
      </c>
      <c r="P1821">
        <v>29313382.192902595</v>
      </c>
      <c r="Q1821">
        <v>30895367.141284447</v>
      </c>
      <c r="R1821">
        <v>34091442.696983084</v>
      </c>
      <c r="S1821">
        <v>33950985.117128015</v>
      </c>
      <c r="T1821">
        <v>25245994.850261796</v>
      </c>
      <c r="U1821">
        <v>24891094.807499204</v>
      </c>
      <c r="V1821">
        <v>24993288.580169313</v>
      </c>
      <c r="W1821">
        <v>27802371.047977716</v>
      </c>
      <c r="X1821">
        <v>7802371.0479777232</v>
      </c>
    </row>
    <row r="1822" spans="2:24" x14ac:dyDescent="0.4">
      <c r="B1822" s="13">
        <v>1819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2182850.2297518412</v>
      </c>
      <c r="O1822">
        <v>4428434.2349143513</v>
      </c>
      <c r="P1822">
        <v>15144489.81187314</v>
      </c>
      <c r="Q1822">
        <v>15735803.32685413</v>
      </c>
      <c r="R1822">
        <v>19700387.753804032</v>
      </c>
      <c r="S1822">
        <v>21070724.189816084</v>
      </c>
      <c r="T1822">
        <v>21261909.586157199</v>
      </c>
      <c r="U1822">
        <v>20066638.106969167</v>
      </c>
      <c r="V1822">
        <v>27663543.382649362</v>
      </c>
      <c r="W1822">
        <v>27511663.625440475</v>
      </c>
      <c r="X1822">
        <v>7511663.6254404709</v>
      </c>
    </row>
    <row r="1823" spans="2:24" x14ac:dyDescent="0.4">
      <c r="B1823" s="13">
        <v>1820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17747704.525940742</v>
      </c>
      <c r="O1823">
        <v>13187824.790734831</v>
      </c>
      <c r="P1823">
        <v>12226817.886079425</v>
      </c>
      <c r="Q1823">
        <v>17535651.015283704</v>
      </c>
      <c r="R1823">
        <v>16328624.438784122</v>
      </c>
      <c r="S1823">
        <v>12343885.826647999</v>
      </c>
      <c r="T1823">
        <v>14381674.591506386</v>
      </c>
      <c r="U1823">
        <v>15079492.156698465</v>
      </c>
      <c r="V1823">
        <v>17844682.01909183</v>
      </c>
      <c r="W1823">
        <v>19788731.088655725</v>
      </c>
      <c r="X1823">
        <v>-211268.91134427465</v>
      </c>
    </row>
    <row r="1824" spans="2:24" x14ac:dyDescent="0.4">
      <c r="B1824" s="13">
        <v>1821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24836189.584069498</v>
      </c>
      <c r="O1824">
        <v>19112773.70358761</v>
      </c>
      <c r="P1824">
        <v>21563117.072454721</v>
      </c>
      <c r="Q1824">
        <v>15185348.893237498</v>
      </c>
      <c r="R1824">
        <v>22349932.99194501</v>
      </c>
      <c r="S1824">
        <v>26278808.738745254</v>
      </c>
      <c r="T1824">
        <v>27291575.171066005</v>
      </c>
      <c r="U1824">
        <v>30626552.456764624</v>
      </c>
      <c r="V1824">
        <v>29805135.253744662</v>
      </c>
      <c r="W1824">
        <v>-26620343.565369349</v>
      </c>
      <c r="X1824">
        <v>-46620343.56536936</v>
      </c>
    </row>
    <row r="1825" spans="2:24" x14ac:dyDescent="0.4">
      <c r="B1825" s="13">
        <v>1822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20802164.478763334</v>
      </c>
      <c r="O1825">
        <v>29193571.481611572</v>
      </c>
      <c r="P1825">
        <v>28641405.231532998</v>
      </c>
      <c r="Q1825">
        <v>26318457.432847768</v>
      </c>
      <c r="R1825">
        <v>-33944051.085807577</v>
      </c>
      <c r="S1825">
        <v>-33248056.779854659</v>
      </c>
      <c r="T1825">
        <v>3163103.7561118575</v>
      </c>
      <c r="U1825">
        <v>1582468.2210552611</v>
      </c>
      <c r="V1825">
        <v>5076272.9506839663</v>
      </c>
      <c r="W1825">
        <v>6365281.1262980681</v>
      </c>
      <c r="X1825">
        <v>-13634718.873701943</v>
      </c>
    </row>
    <row r="1826" spans="2:24" x14ac:dyDescent="0.4">
      <c r="B1826" s="13">
        <v>1823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20371877.207793247</v>
      </c>
      <c r="O1826">
        <v>24574735.600942217</v>
      </c>
      <c r="P1826">
        <v>25541758.295311086</v>
      </c>
      <c r="Q1826">
        <v>26155798.114320479</v>
      </c>
      <c r="R1826">
        <v>33228449.169119351</v>
      </c>
      <c r="S1826">
        <v>37031859.522942498</v>
      </c>
      <c r="T1826">
        <v>25895883.136784989</v>
      </c>
      <c r="U1826">
        <v>26755538.136821657</v>
      </c>
      <c r="V1826">
        <v>36810049.425278984</v>
      </c>
      <c r="W1826">
        <v>38949082.777070612</v>
      </c>
      <c r="X1826">
        <v>18949082.777070604</v>
      </c>
    </row>
    <row r="1827" spans="2:24" x14ac:dyDescent="0.4">
      <c r="B1827" s="13">
        <v>1824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19654825.672977492</v>
      </c>
      <c r="O1827">
        <v>22272932.085434128</v>
      </c>
      <c r="P1827">
        <v>25353525.387122046</v>
      </c>
      <c r="Q1827">
        <v>26876768.152332131</v>
      </c>
      <c r="R1827">
        <v>28967402.626018032</v>
      </c>
      <c r="S1827">
        <v>32121215.169447299</v>
      </c>
      <c r="T1827">
        <v>30461802.358239163</v>
      </c>
      <c r="U1827">
        <v>33123806.593207628</v>
      </c>
      <c r="V1827">
        <v>39334983.695171513</v>
      </c>
      <c r="W1827">
        <v>32064229.530413266</v>
      </c>
      <c r="X1827">
        <v>12064229.530413268</v>
      </c>
    </row>
    <row r="1828" spans="2:24" x14ac:dyDescent="0.4">
      <c r="B1828" s="13">
        <v>1825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27667597.064987332</v>
      </c>
      <c r="O1828">
        <v>25137646.633087516</v>
      </c>
      <c r="P1828">
        <v>27749639.780887388</v>
      </c>
      <c r="Q1828">
        <v>29240541.422270019</v>
      </c>
      <c r="R1828">
        <v>35600434.71304328</v>
      </c>
      <c r="S1828">
        <v>36983369.536449447</v>
      </c>
      <c r="T1828">
        <v>37534054.46699249</v>
      </c>
      <c r="U1828">
        <v>36896235.104326181</v>
      </c>
      <c r="V1828">
        <v>38573146.556178026</v>
      </c>
      <c r="W1828">
        <v>38165408.830523334</v>
      </c>
      <c r="X1828">
        <v>18165408.830523327</v>
      </c>
    </row>
    <row r="1829" spans="2:24" x14ac:dyDescent="0.4">
      <c r="B1829" s="13">
        <v>1826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18706395.957315337</v>
      </c>
      <c r="O1829">
        <v>21496068.632018536</v>
      </c>
      <c r="P1829">
        <v>6584159.9871504055</v>
      </c>
      <c r="Q1829">
        <v>6439586.1859628744</v>
      </c>
      <c r="R1829">
        <v>21489228.588493332</v>
      </c>
      <c r="S1829">
        <v>27493596.377385493</v>
      </c>
      <c r="T1829">
        <v>35281929.928807922</v>
      </c>
      <c r="U1829">
        <v>37451896.249373689</v>
      </c>
      <c r="V1829">
        <v>39463356.774803437</v>
      </c>
      <c r="W1829">
        <v>33333098.309841711</v>
      </c>
      <c r="X1829">
        <v>13333098.309841715</v>
      </c>
    </row>
    <row r="1830" spans="2:24" x14ac:dyDescent="0.4">
      <c r="B1830" s="13">
        <v>1827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23010002.904376179</v>
      </c>
      <c r="O1830">
        <v>16757821.168083873</v>
      </c>
      <c r="P1830">
        <v>20146437.377862532</v>
      </c>
      <c r="Q1830">
        <v>29423252.548676834</v>
      </c>
      <c r="R1830">
        <v>29427143.384936895</v>
      </c>
      <c r="S1830">
        <v>35822932.490854383</v>
      </c>
      <c r="T1830">
        <v>37951443.096792907</v>
      </c>
      <c r="U1830">
        <v>38699495.995752066</v>
      </c>
      <c r="V1830">
        <v>43193406.822979532</v>
      </c>
      <c r="W1830">
        <v>40382163.316540971</v>
      </c>
      <c r="X1830">
        <v>20382163.316540975</v>
      </c>
    </row>
    <row r="1831" spans="2:24" x14ac:dyDescent="0.4">
      <c r="B1831" s="13">
        <v>1828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25086886.589847051</v>
      </c>
      <c r="O1831">
        <v>27465679.9735291</v>
      </c>
      <c r="P1831">
        <v>26304510.874752492</v>
      </c>
      <c r="Q1831">
        <v>25207273.916430756</v>
      </c>
      <c r="R1831">
        <v>25978499.671825398</v>
      </c>
      <c r="S1831">
        <v>25596899.306477983</v>
      </c>
      <c r="T1831">
        <v>26211760.502169888</v>
      </c>
      <c r="U1831">
        <v>26987311.992535904</v>
      </c>
      <c r="V1831">
        <v>24140486.627938237</v>
      </c>
      <c r="W1831">
        <v>30494133.090705246</v>
      </c>
      <c r="X1831">
        <v>10494133.090705238</v>
      </c>
    </row>
    <row r="1832" spans="2:24" x14ac:dyDescent="0.4">
      <c r="B1832" s="13">
        <v>1829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21000641.283531077</v>
      </c>
      <c r="O1832">
        <v>27716976.730945192</v>
      </c>
      <c r="P1832">
        <v>28844488.373158652</v>
      </c>
      <c r="Q1832">
        <v>30708297.273201864</v>
      </c>
      <c r="R1832">
        <v>30430239.294848558</v>
      </c>
      <c r="S1832">
        <v>-77407472.917282745</v>
      </c>
      <c r="T1832">
        <v>-77465762.384261608</v>
      </c>
      <c r="U1832">
        <v>-23140684.809004642</v>
      </c>
      <c r="V1832">
        <v>-198162718.721798</v>
      </c>
      <c r="W1832">
        <v>-198234257.66475335</v>
      </c>
      <c r="X1832">
        <v>-218234257.66475335</v>
      </c>
    </row>
    <row r="1833" spans="2:24" x14ac:dyDescent="0.4">
      <c r="B1833" s="13">
        <v>1830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20273475.348185252</v>
      </c>
      <c r="O1833">
        <v>20839034.2283695</v>
      </c>
      <c r="P1833">
        <v>24320359.224535052</v>
      </c>
      <c r="Q1833">
        <v>27086320.903251339</v>
      </c>
      <c r="R1833">
        <v>34175152.723517463</v>
      </c>
      <c r="S1833">
        <v>40723514.428522728</v>
      </c>
      <c r="T1833">
        <v>42864633.328572579</v>
      </c>
      <c r="U1833">
        <v>45619054.633865558</v>
      </c>
      <c r="V1833">
        <v>52794025.483892992</v>
      </c>
      <c r="W1833">
        <v>54769135.423750319</v>
      </c>
      <c r="X1833">
        <v>34769135.423750319</v>
      </c>
    </row>
    <row r="1834" spans="2:24" x14ac:dyDescent="0.4">
      <c r="B1834" s="13">
        <v>1831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26289694.715383258</v>
      </c>
      <c r="O1834">
        <v>27417487.21799843</v>
      </c>
      <c r="P1834">
        <v>26449068.930267252</v>
      </c>
      <c r="Q1834">
        <v>26626039.11164216</v>
      </c>
      <c r="R1834">
        <v>32318886.706157822</v>
      </c>
      <c r="S1834">
        <v>39243764.494389854</v>
      </c>
      <c r="T1834">
        <v>39946989.950672507</v>
      </c>
      <c r="U1834">
        <v>43229385.658120535</v>
      </c>
      <c r="V1834">
        <v>39787029.410414092</v>
      </c>
      <c r="W1834">
        <v>41445207.082469322</v>
      </c>
      <c r="X1834">
        <v>21445207.082469318</v>
      </c>
    </row>
    <row r="1835" spans="2:24" x14ac:dyDescent="0.4">
      <c r="B1835" s="13">
        <v>1832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24480402.225922611</v>
      </c>
      <c r="O1835">
        <v>24687341.368682414</v>
      </c>
      <c r="P1835">
        <v>25026440.550078016</v>
      </c>
      <c r="Q1835">
        <v>-26306177.577190038</v>
      </c>
      <c r="R1835">
        <v>-18703529.247053206</v>
      </c>
      <c r="S1835">
        <v>3383866.5194569919</v>
      </c>
      <c r="T1835">
        <v>2486626.1909223064</v>
      </c>
      <c r="U1835">
        <v>8958402.2044725548</v>
      </c>
      <c r="V1835">
        <v>6829780.3336245436</v>
      </c>
      <c r="W1835">
        <v>8892365.0514899828</v>
      </c>
      <c r="X1835">
        <v>-11107634.948510019</v>
      </c>
    </row>
    <row r="1836" spans="2:24" x14ac:dyDescent="0.4">
      <c r="B1836" s="13">
        <v>1833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22639305.843226105</v>
      </c>
      <c r="O1836">
        <v>29053408.765986495</v>
      </c>
      <c r="P1836">
        <v>17017837.062905584</v>
      </c>
      <c r="Q1836">
        <v>22446634.25837205</v>
      </c>
      <c r="R1836">
        <v>31980258.187157229</v>
      </c>
      <c r="S1836">
        <v>34723714.430850454</v>
      </c>
      <c r="T1836">
        <v>38191890.975461498</v>
      </c>
      <c r="U1836">
        <v>46647384.744220838</v>
      </c>
      <c r="V1836">
        <v>54937511.046590298</v>
      </c>
      <c r="W1836">
        <v>53469550.819036022</v>
      </c>
      <c r="X1836">
        <v>33469550.819036022</v>
      </c>
    </row>
    <row r="1837" spans="2:24" x14ac:dyDescent="0.4">
      <c r="B1837" s="13">
        <v>1834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26106951.134614881</v>
      </c>
      <c r="O1837">
        <v>27026220.724298898</v>
      </c>
      <c r="P1837">
        <v>33292614.058143139</v>
      </c>
      <c r="Q1837">
        <v>36774460.869358294</v>
      </c>
      <c r="R1837">
        <v>36574370.62097729</v>
      </c>
      <c r="S1837">
        <v>35475124.730616167</v>
      </c>
      <c r="T1837">
        <v>42295603.614159241</v>
      </c>
      <c r="U1837">
        <v>47678422.534370609</v>
      </c>
      <c r="V1837">
        <v>54984428.454371594</v>
      </c>
      <c r="W1837">
        <v>58378375.511736609</v>
      </c>
      <c r="X1837">
        <v>38378375.511736609</v>
      </c>
    </row>
    <row r="1838" spans="2:24" x14ac:dyDescent="0.4">
      <c r="B1838" s="13">
        <v>1835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19068641.608489886</v>
      </c>
      <c r="O1838">
        <v>23350231.593596511</v>
      </c>
      <c r="P1838">
        <v>26131384.795625065</v>
      </c>
      <c r="Q1838">
        <v>25608204.346757058</v>
      </c>
      <c r="R1838">
        <v>30120492.645296589</v>
      </c>
      <c r="S1838">
        <v>30655660.569917716</v>
      </c>
      <c r="T1838">
        <v>27902402.480596513</v>
      </c>
      <c r="U1838">
        <v>25696255.53791932</v>
      </c>
      <c r="V1838">
        <v>24214602.428815257</v>
      </c>
      <c r="W1838">
        <v>16775123.701541392</v>
      </c>
      <c r="X1838">
        <v>-3224876.2984586102</v>
      </c>
    </row>
    <row r="1839" spans="2:24" x14ac:dyDescent="0.4">
      <c r="B1839" s="13">
        <v>1836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23201748.967211403</v>
      </c>
      <c r="O1839">
        <v>21502696.761942983</v>
      </c>
      <c r="P1839">
        <v>26832836.217409093</v>
      </c>
      <c r="Q1839">
        <v>28175043.506482501</v>
      </c>
      <c r="R1839">
        <v>29789529.682972051</v>
      </c>
      <c r="S1839">
        <v>30157034.010387301</v>
      </c>
      <c r="T1839">
        <v>32492677.345753886</v>
      </c>
      <c r="U1839">
        <v>36815705.659329399</v>
      </c>
      <c r="V1839">
        <v>42121699.969564207</v>
      </c>
      <c r="W1839">
        <v>42300176.495515108</v>
      </c>
      <c r="X1839">
        <v>22300176.495515104</v>
      </c>
    </row>
    <row r="1840" spans="2:24" x14ac:dyDescent="0.4">
      <c r="B1840" s="13">
        <v>1837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25950352.11050497</v>
      </c>
      <c r="O1840">
        <v>26919476.142217211</v>
      </c>
      <c r="P1840">
        <v>30024313.155995432</v>
      </c>
      <c r="Q1840">
        <v>27713511.690581698</v>
      </c>
      <c r="R1840">
        <v>30146422.097478438</v>
      </c>
      <c r="S1840">
        <v>31266294.803948373</v>
      </c>
      <c r="T1840">
        <v>27793118.201219376</v>
      </c>
      <c r="U1840">
        <v>18770312.972979888</v>
      </c>
      <c r="V1840">
        <v>24704568.235638801</v>
      </c>
      <c r="W1840">
        <v>26064722.916734096</v>
      </c>
      <c r="X1840">
        <v>6064722.9167340938</v>
      </c>
    </row>
    <row r="1841" spans="2:24" x14ac:dyDescent="0.4">
      <c r="B1841" s="13">
        <v>1838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18520387.951706782</v>
      </c>
      <c r="O1841">
        <v>-5934410.8388977172</v>
      </c>
      <c r="P1841">
        <v>-926229.10212534666</v>
      </c>
      <c r="Q1841">
        <v>17407286.663651854</v>
      </c>
      <c r="R1841">
        <v>20861172.645205937</v>
      </c>
      <c r="S1841">
        <v>19952704.894230265</v>
      </c>
      <c r="T1841">
        <v>20046355.403460626</v>
      </c>
      <c r="U1841">
        <v>25726519.332679797</v>
      </c>
      <c r="V1841">
        <v>29358168.055409729</v>
      </c>
      <c r="W1841">
        <v>30380615.982650969</v>
      </c>
      <c r="X1841">
        <v>10380615.982650969</v>
      </c>
    </row>
    <row r="1842" spans="2:24" x14ac:dyDescent="0.4">
      <c r="B1842" s="13">
        <v>1839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22724723.918107539</v>
      </c>
      <c r="O1842">
        <v>22885587.657918181</v>
      </c>
      <c r="P1842">
        <v>26731541.319599938</v>
      </c>
      <c r="Q1842">
        <v>34577854.921891995</v>
      </c>
      <c r="R1842">
        <v>38110218.298684984</v>
      </c>
      <c r="S1842">
        <v>39541415.011229843</v>
      </c>
      <c r="T1842">
        <v>41742356.595165439</v>
      </c>
      <c r="U1842">
        <v>42322904.182717524</v>
      </c>
      <c r="V1842">
        <v>41534539.509843193</v>
      </c>
      <c r="W1842">
        <v>41742194.249910191</v>
      </c>
      <c r="X1842">
        <v>21742194.249910194</v>
      </c>
    </row>
    <row r="1843" spans="2:24" x14ac:dyDescent="0.4">
      <c r="B1843" s="13">
        <v>1840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19329232.890807915</v>
      </c>
      <c r="O1843">
        <v>21353989.575697199</v>
      </c>
      <c r="P1843">
        <v>27146179.206686631</v>
      </c>
      <c r="Q1843">
        <v>33263689.89022433</v>
      </c>
      <c r="R1843">
        <v>35243574.503375582</v>
      </c>
      <c r="S1843">
        <v>41834271.01481998</v>
      </c>
      <c r="T1843">
        <v>41872381.526291832</v>
      </c>
      <c r="U1843">
        <v>41193901.108774692</v>
      </c>
      <c r="V1843">
        <v>41585786.355600126</v>
      </c>
      <c r="W1843">
        <v>39948218.62129055</v>
      </c>
      <c r="X1843">
        <v>19948218.621290546</v>
      </c>
    </row>
    <row r="1844" spans="2:24" x14ac:dyDescent="0.4">
      <c r="B1844" s="13">
        <v>1841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23048336.239355031</v>
      </c>
      <c r="O1844">
        <v>23429050.146355838</v>
      </c>
      <c r="P1844">
        <v>23182962.499593597</v>
      </c>
      <c r="Q1844">
        <v>25152785.519906223</v>
      </c>
      <c r="R1844">
        <v>32612007.202753052</v>
      </c>
      <c r="S1844">
        <v>32413288.142674789</v>
      </c>
      <c r="T1844">
        <v>37536457.306980766</v>
      </c>
      <c r="U1844">
        <v>-3983979.2209252245</v>
      </c>
      <c r="V1844">
        <v>-6866896.8613802167</v>
      </c>
      <c r="W1844">
        <v>13709936.879043812</v>
      </c>
      <c r="X1844">
        <v>-6290063.120956189</v>
      </c>
    </row>
    <row r="1845" spans="2:24" x14ac:dyDescent="0.4">
      <c r="B1845" s="13">
        <v>1842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26642614.945338413</v>
      </c>
      <c r="O1845">
        <v>27920627.99167667</v>
      </c>
      <c r="P1845">
        <v>30139066.894773487</v>
      </c>
      <c r="Q1845">
        <v>28691335.725353461</v>
      </c>
      <c r="R1845">
        <v>33280877.046611093</v>
      </c>
      <c r="S1845">
        <v>-437099697.53967977</v>
      </c>
      <c r="T1845">
        <v>-434438170.78645575</v>
      </c>
      <c r="U1845">
        <v>-195914853.38424113</v>
      </c>
      <c r="V1845">
        <v>-190173513.69914502</v>
      </c>
      <c r="W1845">
        <v>-184379284.46315858</v>
      </c>
      <c r="X1845">
        <v>-204379284.46315858</v>
      </c>
    </row>
    <row r="1846" spans="2:24" x14ac:dyDescent="0.4">
      <c r="B1846" s="13">
        <v>1843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19031339.403037202</v>
      </c>
      <c r="O1846">
        <v>18830347.224099204</v>
      </c>
      <c r="P1846">
        <v>15215352.675487874</v>
      </c>
      <c r="Q1846">
        <v>6485273.4252668861</v>
      </c>
      <c r="R1846">
        <v>10257149.725828109</v>
      </c>
      <c r="S1846">
        <v>10976735.500427675</v>
      </c>
      <c r="T1846">
        <v>16222144.173882507</v>
      </c>
      <c r="U1846">
        <v>19496508.316383898</v>
      </c>
      <c r="V1846">
        <v>24451105.026492126</v>
      </c>
      <c r="W1846">
        <v>30815108.31682409</v>
      </c>
      <c r="X1846">
        <v>10815108.31682409</v>
      </c>
    </row>
    <row r="1847" spans="2:24" x14ac:dyDescent="0.4">
      <c r="B1847" s="13">
        <v>1844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23982909.867315248</v>
      </c>
      <c r="O1847">
        <v>23189682.911360893</v>
      </c>
      <c r="P1847">
        <v>21779611.157073263</v>
      </c>
      <c r="Q1847">
        <v>23939987.772046454</v>
      </c>
      <c r="R1847">
        <v>25821730.534305062</v>
      </c>
      <c r="S1847">
        <v>20150734.945640482</v>
      </c>
      <c r="T1847">
        <v>20696966.269779757</v>
      </c>
      <c r="U1847">
        <v>21251312.728736553</v>
      </c>
      <c r="V1847">
        <v>23069320.817153394</v>
      </c>
      <c r="W1847">
        <v>26782495.842066173</v>
      </c>
      <c r="X1847">
        <v>6782495.8420661669</v>
      </c>
    </row>
    <row r="1848" spans="2:24" x14ac:dyDescent="0.4">
      <c r="B1848" s="13">
        <v>1845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22336930.333043337</v>
      </c>
      <c r="O1848">
        <v>26434482.625450578</v>
      </c>
      <c r="P1848">
        <v>29179616.662510816</v>
      </c>
      <c r="Q1848">
        <v>31366375.770630971</v>
      </c>
      <c r="R1848">
        <v>38429316.808123186</v>
      </c>
      <c r="S1848">
        <v>42244227.988271497</v>
      </c>
      <c r="T1848">
        <v>46910429.589858472</v>
      </c>
      <c r="U1848">
        <v>47921074.183101289</v>
      </c>
      <c r="V1848">
        <v>47394588.105609357</v>
      </c>
      <c r="W1848">
        <v>45401446.30257979</v>
      </c>
      <c r="X1848">
        <v>25401446.30257979</v>
      </c>
    </row>
    <row r="1849" spans="2:24" x14ac:dyDescent="0.4">
      <c r="B1849" s="13">
        <v>1846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21272548.252892286</v>
      </c>
      <c r="O1849">
        <v>20956854.537656073</v>
      </c>
      <c r="P1849">
        <v>23325524.353363171</v>
      </c>
      <c r="Q1849">
        <v>27139445.777457785</v>
      </c>
      <c r="R1849">
        <v>25977104.110177968</v>
      </c>
      <c r="S1849">
        <v>30364582.004536379</v>
      </c>
      <c r="T1849">
        <v>-1674374.3246536162</v>
      </c>
      <c r="U1849">
        <v>-14767652.636892652</v>
      </c>
      <c r="V1849">
        <v>6403780.4212614251</v>
      </c>
      <c r="W1849">
        <v>21034804.528722409</v>
      </c>
      <c r="X1849">
        <v>1034804.5287224157</v>
      </c>
    </row>
    <row r="1850" spans="2:24" x14ac:dyDescent="0.4">
      <c r="B1850" s="13">
        <v>1847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20557272.846557189</v>
      </c>
      <c r="O1850">
        <v>22656656.345580231</v>
      </c>
      <c r="P1850">
        <v>22688648.022811659</v>
      </c>
      <c r="Q1850">
        <v>20933640.912493624</v>
      </c>
      <c r="R1850">
        <v>21099548.841901481</v>
      </c>
      <c r="S1850">
        <v>-21481196.980598547</v>
      </c>
      <c r="T1850">
        <v>-14779022.351050975</v>
      </c>
      <c r="U1850">
        <v>12141638.916959189</v>
      </c>
      <c r="V1850">
        <v>20996938.505407467</v>
      </c>
      <c r="W1850">
        <v>21413621.458503764</v>
      </c>
      <c r="X1850">
        <v>1413621.4585037716</v>
      </c>
    </row>
    <row r="1851" spans="2:24" x14ac:dyDescent="0.4">
      <c r="B1851" s="13">
        <v>1848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24445508.05643158</v>
      </c>
      <c r="O1851">
        <v>27490659.413836323</v>
      </c>
      <c r="P1851">
        <v>32091299.400180236</v>
      </c>
      <c r="Q1851">
        <v>35762526.893413566</v>
      </c>
      <c r="R1851">
        <v>33438255.029970512</v>
      </c>
      <c r="S1851">
        <v>31315355.005394869</v>
      </c>
      <c r="T1851">
        <v>37916941.193527952</v>
      </c>
      <c r="U1851">
        <v>42023706.455260709</v>
      </c>
      <c r="V1851">
        <v>46346676.986075588</v>
      </c>
      <c r="W1851">
        <v>50451390.32910274</v>
      </c>
      <c r="X1851">
        <v>30451390.329102725</v>
      </c>
    </row>
    <row r="1852" spans="2:24" x14ac:dyDescent="0.4">
      <c r="B1852" s="13">
        <v>1849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18921752.45649606</v>
      </c>
      <c r="O1852">
        <v>21760609.552163813</v>
      </c>
      <c r="P1852">
        <v>27242736.602421694</v>
      </c>
      <c r="Q1852">
        <v>27039284.948907442</v>
      </c>
      <c r="R1852">
        <v>29078189.820954442</v>
      </c>
      <c r="S1852">
        <v>37892971.23192703</v>
      </c>
      <c r="T1852">
        <v>45330331.715698473</v>
      </c>
      <c r="U1852">
        <v>46100668.043312095</v>
      </c>
      <c r="V1852">
        <v>49301867.677489817</v>
      </c>
      <c r="W1852">
        <v>54248654.163445249</v>
      </c>
      <c r="X1852">
        <v>34248654.163445249</v>
      </c>
    </row>
    <row r="1853" spans="2:24" x14ac:dyDescent="0.4">
      <c r="B1853" s="13">
        <v>1850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23839083.504971121</v>
      </c>
      <c r="O1853">
        <v>27042931.911774304</v>
      </c>
      <c r="P1853">
        <v>23638980.677053001</v>
      </c>
      <c r="Q1853">
        <v>21707694.774748042</v>
      </c>
      <c r="R1853">
        <v>19626086.365593005</v>
      </c>
      <c r="S1853">
        <v>21955657.616905276</v>
      </c>
      <c r="T1853">
        <v>24350915.479387634</v>
      </c>
      <c r="U1853">
        <v>26274272.062096626</v>
      </c>
      <c r="V1853">
        <v>24159181.23703894</v>
      </c>
      <c r="W1853">
        <v>5157128.1826284518</v>
      </c>
      <c r="X1853">
        <v>-14842871.817371551</v>
      </c>
    </row>
    <row r="1854" spans="2:24" x14ac:dyDescent="0.4">
      <c r="B1854" s="13">
        <v>1851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18977276.086219806</v>
      </c>
      <c r="O1854">
        <v>17351550.490976006</v>
      </c>
      <c r="P1854">
        <v>22126595.986178465</v>
      </c>
      <c r="Q1854">
        <v>19928696.674514946</v>
      </c>
      <c r="R1854">
        <v>19321763.565630555</v>
      </c>
      <c r="S1854">
        <v>19265337.65120386</v>
      </c>
      <c r="T1854">
        <v>22014222.464155115</v>
      </c>
      <c r="U1854">
        <v>20917205.564554583</v>
      </c>
      <c r="V1854">
        <v>24730450.877209939</v>
      </c>
      <c r="W1854">
        <v>9179275.3435234465</v>
      </c>
      <c r="X1854">
        <v>-10820724.656476559</v>
      </c>
    </row>
    <row r="1855" spans="2:24" x14ac:dyDescent="0.4">
      <c r="B1855" s="13">
        <v>1852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27953149.951407127</v>
      </c>
      <c r="O1855">
        <v>31494961.164940618</v>
      </c>
      <c r="P1855">
        <v>30855058.974259991</v>
      </c>
      <c r="Q1855">
        <v>33229665.597018994</v>
      </c>
      <c r="R1855">
        <v>39088793.181313165</v>
      </c>
      <c r="S1855">
        <v>46431925.014145903</v>
      </c>
      <c r="T1855">
        <v>9988638.9497531336</v>
      </c>
      <c r="U1855">
        <v>12426753.123988478</v>
      </c>
      <c r="V1855">
        <v>31686200.519361414</v>
      </c>
      <c r="W1855">
        <v>33849964.671198659</v>
      </c>
      <c r="X1855">
        <v>13849964.671198661</v>
      </c>
    </row>
    <row r="1856" spans="2:24" x14ac:dyDescent="0.4">
      <c r="B1856" s="13">
        <v>1853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21112453.921938777</v>
      </c>
      <c r="O1856">
        <v>25467497.376233954</v>
      </c>
      <c r="P1856">
        <v>25135695.418706916</v>
      </c>
      <c r="Q1856">
        <v>30022830.050413512</v>
      </c>
      <c r="R1856">
        <v>28215104.154302679</v>
      </c>
      <c r="S1856">
        <v>31583239.762619171</v>
      </c>
      <c r="T1856">
        <v>36016665.187255442</v>
      </c>
      <c r="U1856">
        <v>34611636.293240294</v>
      </c>
      <c r="V1856">
        <v>40184838.566557437</v>
      </c>
      <c r="W1856">
        <v>41905964.619938441</v>
      </c>
      <c r="X1856">
        <v>21905964.619938444</v>
      </c>
    </row>
    <row r="1857" spans="2:24" x14ac:dyDescent="0.4">
      <c r="B1857" s="13">
        <v>1854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19797850.232529942</v>
      </c>
      <c r="O1857">
        <v>17378782.44294595</v>
      </c>
      <c r="P1857">
        <v>17742193.753888693</v>
      </c>
      <c r="Q1857">
        <v>19081327.5168446</v>
      </c>
      <c r="R1857">
        <v>7726214.2775965491</v>
      </c>
      <c r="S1857">
        <v>14691974.085712196</v>
      </c>
      <c r="T1857">
        <v>13652356.732942795</v>
      </c>
      <c r="U1857">
        <v>20508922.490461513</v>
      </c>
      <c r="V1857">
        <v>18527481.256795224</v>
      </c>
      <c r="W1857">
        <v>18608968.459322866</v>
      </c>
      <c r="X1857">
        <v>-1391031.5406771381</v>
      </c>
    </row>
    <row r="1858" spans="2:24" x14ac:dyDescent="0.4">
      <c r="B1858" s="13">
        <v>1855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23843904.985865053</v>
      </c>
      <c r="O1858">
        <v>23917896.030507669</v>
      </c>
      <c r="P1858">
        <v>23604335.970033597</v>
      </c>
      <c r="Q1858">
        <v>29676567.713718187</v>
      </c>
      <c r="R1858">
        <v>31109470.93836315</v>
      </c>
      <c r="S1858">
        <v>32279988.387000903</v>
      </c>
      <c r="T1858">
        <v>39420121.753401212</v>
      </c>
      <c r="U1858">
        <v>41978730.745466523</v>
      </c>
      <c r="V1858">
        <v>37135618.271338888</v>
      </c>
      <c r="W1858">
        <v>46389965.230622202</v>
      </c>
      <c r="X1858">
        <v>26389965.230622198</v>
      </c>
    </row>
    <row r="1859" spans="2:24" x14ac:dyDescent="0.4">
      <c r="B1859" s="13">
        <v>1856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23275061.673331998</v>
      </c>
      <c r="O1859">
        <v>25227991.010588568</v>
      </c>
      <c r="P1859">
        <v>22179626.374408603</v>
      </c>
      <c r="Q1859">
        <v>29087448.211561084</v>
      </c>
      <c r="R1859">
        <v>25974282.984785996</v>
      </c>
      <c r="S1859">
        <v>25294264.173719782</v>
      </c>
      <c r="T1859">
        <v>27986454.309302051</v>
      </c>
      <c r="U1859">
        <v>27715975.71710382</v>
      </c>
      <c r="V1859">
        <v>30186223.231953975</v>
      </c>
      <c r="W1859">
        <v>36238638.528080434</v>
      </c>
      <c r="X1859">
        <v>16238638.528080437</v>
      </c>
    </row>
    <row r="1860" spans="2:24" x14ac:dyDescent="0.4">
      <c r="B1860" s="13">
        <v>1857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13630620.263795406</v>
      </c>
      <c r="O1860">
        <v>12148898.519411597</v>
      </c>
      <c r="P1860">
        <v>14739529.374273084</v>
      </c>
      <c r="Q1860">
        <v>15608305.265783155</v>
      </c>
      <c r="R1860">
        <v>14480724.93566977</v>
      </c>
      <c r="S1860">
        <v>17215626.693668611</v>
      </c>
      <c r="T1860">
        <v>18042563.822781794</v>
      </c>
      <c r="U1860">
        <v>21684987.555681072</v>
      </c>
      <c r="V1860">
        <v>21172375.084608145</v>
      </c>
      <c r="W1860">
        <v>22037803.847830798</v>
      </c>
      <c r="X1860">
        <v>2037803.847830801</v>
      </c>
    </row>
    <row r="1861" spans="2:24" x14ac:dyDescent="0.4">
      <c r="B1861" s="13">
        <v>1858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19183616.557800177</v>
      </c>
      <c r="O1861">
        <v>-33710967.431097507</v>
      </c>
      <c r="P1861">
        <v>-26521085.402667645</v>
      </c>
      <c r="Q1861">
        <v>8610380.0030298401</v>
      </c>
      <c r="R1861">
        <v>7039441.1206375472</v>
      </c>
      <c r="S1861">
        <v>12007516.726646557</v>
      </c>
      <c r="T1861">
        <v>12311469.505892044</v>
      </c>
      <c r="U1861">
        <v>18971684.072400499</v>
      </c>
      <c r="V1861">
        <v>20248323.060701039</v>
      </c>
      <c r="W1861">
        <v>25556539.500828873</v>
      </c>
      <c r="X1861">
        <v>5556539.5008288762</v>
      </c>
    </row>
    <row r="1862" spans="2:24" x14ac:dyDescent="0.4">
      <c r="B1862" s="13">
        <v>1859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23050348.947272465</v>
      </c>
      <c r="O1862">
        <v>23755682.625708956</v>
      </c>
      <c r="P1862">
        <v>23041469.147337124</v>
      </c>
      <c r="Q1862">
        <v>28642313.52361387</v>
      </c>
      <c r="R1862">
        <v>34885855.740421027</v>
      </c>
      <c r="S1862">
        <v>34460506.801714249</v>
      </c>
      <c r="T1862">
        <v>43197422.655189931</v>
      </c>
      <c r="U1862">
        <v>43484797.941332832</v>
      </c>
      <c r="V1862">
        <v>40666138.619365558</v>
      </c>
      <c r="W1862">
        <v>43731043.321472071</v>
      </c>
      <c r="X1862">
        <v>23731043.321472071</v>
      </c>
    </row>
    <row r="1863" spans="2:24" x14ac:dyDescent="0.4">
      <c r="B1863" s="13">
        <v>1860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20557448.302969627</v>
      </c>
      <c r="O1863">
        <v>21324695.36756609</v>
      </c>
      <c r="P1863">
        <v>20742740.115981128</v>
      </c>
      <c r="Q1863">
        <v>22927291.104385741</v>
      </c>
      <c r="R1863">
        <v>24902026.448444776</v>
      </c>
      <c r="S1863">
        <v>-109884.56008382887</v>
      </c>
      <c r="T1863">
        <v>3219519.0212326027</v>
      </c>
      <c r="U1863">
        <v>20210642.016108215</v>
      </c>
      <c r="V1863">
        <v>28248830.367445074</v>
      </c>
      <c r="W1863">
        <v>-5553508.336331604</v>
      </c>
      <c r="X1863">
        <v>-25553508.336331598</v>
      </c>
    </row>
    <row r="1864" spans="2:24" x14ac:dyDescent="0.4">
      <c r="B1864" s="13">
        <v>1861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-1384492.2281927955</v>
      </c>
      <c r="O1864">
        <v>1166786.7933886377</v>
      </c>
      <c r="P1864">
        <v>9806905.1116978303</v>
      </c>
      <c r="Q1864">
        <v>10461845.360202825</v>
      </c>
      <c r="R1864">
        <v>10393529.276590802</v>
      </c>
      <c r="S1864">
        <v>10743889.8201514</v>
      </c>
      <c r="T1864">
        <v>11067398.692528281</v>
      </c>
      <c r="U1864">
        <v>9186774.3590634894</v>
      </c>
      <c r="V1864">
        <v>-34518584.925429732</v>
      </c>
      <c r="W1864">
        <v>-30410425.502864253</v>
      </c>
      <c r="X1864">
        <v>-50410425.502864249</v>
      </c>
    </row>
    <row r="1865" spans="2:24" x14ac:dyDescent="0.4">
      <c r="B1865" s="13">
        <v>1862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23643413.146056879</v>
      </c>
      <c r="O1865">
        <v>22037479.881855618</v>
      </c>
      <c r="P1865">
        <v>27119237.796195935</v>
      </c>
      <c r="Q1865">
        <v>28807078.567444641</v>
      </c>
      <c r="R1865">
        <v>33661370.257061251</v>
      </c>
      <c r="S1865">
        <v>37931733.369028799</v>
      </c>
      <c r="T1865">
        <v>38664183.796895906</v>
      </c>
      <c r="U1865">
        <v>44593210.841036156</v>
      </c>
      <c r="V1865">
        <v>43491393.182563759</v>
      </c>
      <c r="W1865">
        <v>52329371.345540822</v>
      </c>
      <c r="X1865">
        <v>32329371.345540829</v>
      </c>
    </row>
    <row r="1866" spans="2:24" x14ac:dyDescent="0.4">
      <c r="B1866" s="13">
        <v>1863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19548846.223902594</v>
      </c>
      <c r="O1866">
        <v>20876988.0526997</v>
      </c>
      <c r="P1866">
        <v>28950077.910525087</v>
      </c>
      <c r="Q1866">
        <v>31365496.25919516</v>
      </c>
      <c r="R1866">
        <v>29659394.657056719</v>
      </c>
      <c r="S1866">
        <v>38677332.950902186</v>
      </c>
      <c r="T1866">
        <v>46380491.131770357</v>
      </c>
      <c r="U1866">
        <v>51714965.868288428</v>
      </c>
      <c r="V1866">
        <v>57356495.225067139</v>
      </c>
      <c r="W1866">
        <v>58608522.311160572</v>
      </c>
      <c r="X1866">
        <v>38608522.311160572</v>
      </c>
    </row>
    <row r="1867" spans="2:24" x14ac:dyDescent="0.4">
      <c r="B1867" s="13">
        <v>1864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21888073.267619509</v>
      </c>
      <c r="O1867">
        <v>19550577.64518277</v>
      </c>
      <c r="P1867">
        <v>19626302.871420175</v>
      </c>
      <c r="Q1867">
        <v>22485462.173261497</v>
      </c>
      <c r="R1867">
        <v>19678664.665157832</v>
      </c>
      <c r="S1867">
        <v>21512442.322204757</v>
      </c>
      <c r="T1867">
        <v>23423046.725003324</v>
      </c>
      <c r="U1867">
        <v>28072758.569368143</v>
      </c>
      <c r="V1867">
        <v>32720422.053525519</v>
      </c>
      <c r="W1867">
        <v>29629970.822846059</v>
      </c>
      <c r="X1867">
        <v>9629970.822846055</v>
      </c>
    </row>
    <row r="1868" spans="2:24" x14ac:dyDescent="0.4">
      <c r="B1868" s="13">
        <v>1865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18644037.980579522</v>
      </c>
      <c r="O1868">
        <v>24655929.62475061</v>
      </c>
      <c r="P1868">
        <v>25480833.068954941</v>
      </c>
      <c r="Q1868">
        <v>22831719.859261904</v>
      </c>
      <c r="R1868">
        <v>22682351.898282684</v>
      </c>
      <c r="S1868">
        <v>28023015.676848169</v>
      </c>
      <c r="T1868">
        <v>26341182.118197501</v>
      </c>
      <c r="U1868">
        <v>25209134.646017712</v>
      </c>
      <c r="V1868">
        <v>26363508.965201844</v>
      </c>
      <c r="W1868">
        <v>23889423.78075831</v>
      </c>
      <c r="X1868">
        <v>3889423.7807583106</v>
      </c>
    </row>
    <row r="1869" spans="2:24" x14ac:dyDescent="0.4">
      <c r="B1869" s="13">
        <v>1866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16647876.112567984</v>
      </c>
      <c r="O1869">
        <v>20157135.592902716</v>
      </c>
      <c r="P1869">
        <v>23987266.260667995</v>
      </c>
      <c r="Q1869">
        <v>22631370.499685191</v>
      </c>
      <c r="R1869">
        <v>25944050.956470173</v>
      </c>
      <c r="S1869">
        <v>23348428.727979437</v>
      </c>
      <c r="T1869">
        <v>23271924.165208101</v>
      </c>
      <c r="U1869">
        <v>27771900.816873714</v>
      </c>
      <c r="V1869">
        <v>34079362.144149788</v>
      </c>
      <c r="W1869">
        <v>35433838.205137707</v>
      </c>
      <c r="X1869">
        <v>15433838.205137707</v>
      </c>
    </row>
    <row r="1870" spans="2:24" x14ac:dyDescent="0.4">
      <c r="B1870" s="13">
        <v>1867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28255380.242561482</v>
      </c>
      <c r="O1870">
        <v>21145422.625333272</v>
      </c>
      <c r="P1870">
        <v>24712250.202660978</v>
      </c>
      <c r="Q1870">
        <v>32337689.8920906</v>
      </c>
      <c r="R1870">
        <v>30839720.105879735</v>
      </c>
      <c r="S1870">
        <v>35894448.583207004</v>
      </c>
      <c r="T1870">
        <v>34348709.992521152</v>
      </c>
      <c r="U1870">
        <v>33635935.465402536</v>
      </c>
      <c r="V1870">
        <v>26285871.419838287</v>
      </c>
      <c r="W1870">
        <v>26520887.428868275</v>
      </c>
      <c r="X1870">
        <v>6520887.4288682779</v>
      </c>
    </row>
    <row r="1871" spans="2:24" x14ac:dyDescent="0.4">
      <c r="B1871" s="13">
        <v>1868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27049560.366556775</v>
      </c>
      <c r="O1871">
        <v>34278190.659739971</v>
      </c>
      <c r="P1871">
        <v>40113112.395875826</v>
      </c>
      <c r="Q1871">
        <v>33275061.715704713</v>
      </c>
      <c r="R1871">
        <v>35181120.745682634</v>
      </c>
      <c r="S1871">
        <v>38751366.465036124</v>
      </c>
      <c r="T1871">
        <v>26973702.618059829</v>
      </c>
      <c r="U1871">
        <v>31489614.256942645</v>
      </c>
      <c r="V1871">
        <v>38252203.957905963</v>
      </c>
      <c r="W1871">
        <v>39375448.50364925</v>
      </c>
      <c r="X1871">
        <v>19375448.50364925</v>
      </c>
    </row>
    <row r="1872" spans="2:24" x14ac:dyDescent="0.4">
      <c r="B1872" s="13">
        <v>1869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21603194.958051156</v>
      </c>
      <c r="O1872">
        <v>24537514.276266508</v>
      </c>
      <c r="P1872">
        <v>15555840.627219409</v>
      </c>
      <c r="Q1872">
        <v>15913003.621437537</v>
      </c>
      <c r="R1872">
        <v>18322367.95589811</v>
      </c>
      <c r="S1872">
        <v>17807372.818896368</v>
      </c>
      <c r="T1872">
        <v>22091171.516468942</v>
      </c>
      <c r="U1872">
        <v>20991472.781932794</v>
      </c>
      <c r="V1872">
        <v>20938601.105053894</v>
      </c>
      <c r="W1872">
        <v>23934451.239749253</v>
      </c>
      <c r="X1872">
        <v>3934451.2397492528</v>
      </c>
    </row>
    <row r="1873" spans="2:24" x14ac:dyDescent="0.4">
      <c r="B1873" s="13">
        <v>1870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22340896.22826403</v>
      </c>
      <c r="O1873">
        <v>21528431.754041329</v>
      </c>
      <c r="P1873">
        <v>25347300.700830251</v>
      </c>
      <c r="Q1873">
        <v>22843084.844719939</v>
      </c>
      <c r="R1873">
        <v>25012402.358100861</v>
      </c>
      <c r="S1873">
        <v>21828255.743250761</v>
      </c>
      <c r="T1873">
        <v>18968641.80607003</v>
      </c>
      <c r="U1873">
        <v>17053644.743901927</v>
      </c>
      <c r="V1873">
        <v>17507040.820187878</v>
      </c>
      <c r="W1873">
        <v>21455527.011227246</v>
      </c>
      <c r="X1873">
        <v>1455527.0112272445</v>
      </c>
    </row>
    <row r="1874" spans="2:24" x14ac:dyDescent="0.4">
      <c r="B1874" s="13">
        <v>1871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23091064.860321265</v>
      </c>
      <c r="O1874">
        <v>23547379.790310569</v>
      </c>
      <c r="P1874">
        <v>25700060.704030331</v>
      </c>
      <c r="Q1874">
        <v>24673219.076133814</v>
      </c>
      <c r="R1874">
        <v>31666384.259332981</v>
      </c>
      <c r="S1874">
        <v>31876115.042608917</v>
      </c>
      <c r="T1874">
        <v>37641959.879098207</v>
      </c>
      <c r="U1874">
        <v>36342474.666873753</v>
      </c>
      <c r="V1874">
        <v>37764582.103790782</v>
      </c>
      <c r="W1874">
        <v>35404226.864897728</v>
      </c>
      <c r="X1874">
        <v>15404226.864897732</v>
      </c>
    </row>
    <row r="1875" spans="2:24" x14ac:dyDescent="0.4">
      <c r="B1875" s="13">
        <v>1872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19037286.387546878</v>
      </c>
      <c r="O1875">
        <v>27118227.972727403</v>
      </c>
      <c r="P1875">
        <v>27238610.53889377</v>
      </c>
      <c r="Q1875">
        <v>27818942.887449361</v>
      </c>
      <c r="R1875">
        <v>28896747.464034945</v>
      </c>
      <c r="S1875">
        <v>36461557.449880376</v>
      </c>
      <c r="T1875">
        <v>36687982.506800234</v>
      </c>
      <c r="U1875">
        <v>31280622.738341007</v>
      </c>
      <c r="V1875">
        <v>31966433.854690578</v>
      </c>
      <c r="W1875">
        <v>35550879.707260966</v>
      </c>
      <c r="X1875">
        <v>15550879.707260959</v>
      </c>
    </row>
    <row r="1876" spans="2:24" x14ac:dyDescent="0.4">
      <c r="B1876" s="13">
        <v>1873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22144155.330128994</v>
      </c>
      <c r="O1876">
        <v>23046181.485125221</v>
      </c>
      <c r="P1876">
        <v>27698636.741078302</v>
      </c>
      <c r="Q1876">
        <v>23910240.460241765</v>
      </c>
      <c r="R1876">
        <v>21574707.146224864</v>
      </c>
      <c r="S1876">
        <v>28096958.277887922</v>
      </c>
      <c r="T1876">
        <v>26236359.658343688</v>
      </c>
      <c r="U1876">
        <v>27796467.263564672</v>
      </c>
      <c r="V1876">
        <v>29567143.420400616</v>
      </c>
      <c r="W1876">
        <v>31046106.917235974</v>
      </c>
      <c r="X1876">
        <v>11046106.91723597</v>
      </c>
    </row>
    <row r="1877" spans="2:24" x14ac:dyDescent="0.4">
      <c r="B1877" s="13">
        <v>1874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23588237.13662415</v>
      </c>
      <c r="O1877">
        <v>29013817.22781441</v>
      </c>
      <c r="P1877">
        <v>27659060.835925233</v>
      </c>
      <c r="Q1877">
        <v>35667681.877477318</v>
      </c>
      <c r="R1877">
        <v>41510747.605428278</v>
      </c>
      <c r="S1877">
        <v>42497761.262219578</v>
      </c>
      <c r="T1877">
        <v>47673686.869830951</v>
      </c>
      <c r="U1877">
        <v>51517979.750369132</v>
      </c>
      <c r="V1877">
        <v>53830755.024478659</v>
      </c>
      <c r="W1877">
        <v>57739587.877943665</v>
      </c>
      <c r="X1877">
        <v>37739587.877943665</v>
      </c>
    </row>
    <row r="1878" spans="2:24" x14ac:dyDescent="0.4">
      <c r="B1878" s="13">
        <v>1875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19261160.632740941</v>
      </c>
      <c r="O1878">
        <v>17073645.735886112</v>
      </c>
      <c r="P1878">
        <v>15337680.240361596</v>
      </c>
      <c r="Q1878">
        <v>12595467.009032402</v>
      </c>
      <c r="R1878">
        <v>15009508.685094889</v>
      </c>
      <c r="S1878">
        <v>21454159.807001706</v>
      </c>
      <c r="T1878">
        <v>24029650.565197468</v>
      </c>
      <c r="U1878">
        <v>24168054.23633036</v>
      </c>
      <c r="V1878">
        <v>23012700.116937261</v>
      </c>
      <c r="W1878">
        <v>18151750.233566754</v>
      </c>
      <c r="X1878">
        <v>-1848249.7664332457</v>
      </c>
    </row>
    <row r="1879" spans="2:24" x14ac:dyDescent="0.4">
      <c r="B1879" s="13">
        <v>1876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20244104.650948476</v>
      </c>
      <c r="O1879">
        <v>23454823.416983202</v>
      </c>
      <c r="P1879">
        <v>25564450.679232579</v>
      </c>
      <c r="Q1879">
        <v>27557612.460573949</v>
      </c>
      <c r="R1879">
        <v>32122015.202341765</v>
      </c>
      <c r="S1879">
        <v>38000812.899588987</v>
      </c>
      <c r="T1879">
        <v>36203170.338959374</v>
      </c>
      <c r="U1879">
        <v>36776701.112621099</v>
      </c>
      <c r="V1879">
        <v>36540851.354183234</v>
      </c>
      <c r="W1879">
        <v>36384728.024444386</v>
      </c>
      <c r="X1879">
        <v>16384728.024444392</v>
      </c>
    </row>
    <row r="1880" spans="2:24" x14ac:dyDescent="0.4">
      <c r="B1880" s="13">
        <v>1877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20273380.872760102</v>
      </c>
      <c r="O1880">
        <v>21692736.298540805</v>
      </c>
      <c r="P1880">
        <v>29066598.184094582</v>
      </c>
      <c r="Q1880">
        <v>28045005.161251731</v>
      </c>
      <c r="R1880">
        <v>26814805.391009405</v>
      </c>
      <c r="S1880">
        <v>27509517.538639098</v>
      </c>
      <c r="T1880">
        <v>27746494.116627153</v>
      </c>
      <c r="U1880">
        <v>31320569.506373823</v>
      </c>
      <c r="V1880">
        <v>34560030.247951463</v>
      </c>
      <c r="W1880">
        <v>-6658104830.4375906</v>
      </c>
      <c r="X1880">
        <v>-6678104830.4375906</v>
      </c>
    </row>
    <row r="1881" spans="2:24" x14ac:dyDescent="0.4">
      <c r="B1881" s="13">
        <v>1878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19780324.234543569</v>
      </c>
      <c r="O1881">
        <v>16635748.83187592</v>
      </c>
      <c r="P1881">
        <v>13484670.482267834</v>
      </c>
      <c r="Q1881">
        <v>20843808.925290931</v>
      </c>
      <c r="R1881">
        <v>22840970.091495596</v>
      </c>
      <c r="S1881">
        <v>24782243.319559127</v>
      </c>
      <c r="T1881">
        <v>25688823.329095222</v>
      </c>
      <c r="U1881">
        <v>23778062.488968961</v>
      </c>
      <c r="V1881">
        <v>22873635.529055882</v>
      </c>
      <c r="W1881">
        <v>27547542.268638074</v>
      </c>
      <c r="X1881">
        <v>7547542.2686380688</v>
      </c>
    </row>
    <row r="1882" spans="2:24" x14ac:dyDescent="0.4">
      <c r="B1882" s="13">
        <v>1879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22759851.858272076</v>
      </c>
      <c r="O1882">
        <v>20369052.774649203</v>
      </c>
      <c r="P1882">
        <v>25629647.995168626</v>
      </c>
      <c r="Q1882">
        <v>27477708.152669393</v>
      </c>
      <c r="R1882">
        <v>29921390.706588931</v>
      </c>
      <c r="S1882">
        <v>30908181.549738202</v>
      </c>
      <c r="T1882">
        <v>33505065.511503249</v>
      </c>
      <c r="U1882">
        <v>26707968.340784583</v>
      </c>
      <c r="V1882">
        <v>28439515.902372751</v>
      </c>
      <c r="W1882">
        <v>27868138.486146379</v>
      </c>
      <c r="X1882">
        <v>7868138.4861463755</v>
      </c>
    </row>
    <row r="1883" spans="2:24" x14ac:dyDescent="0.4">
      <c r="B1883" s="13">
        <v>1880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22045064.334244873</v>
      </c>
      <c r="O1883">
        <v>23245026.261387315</v>
      </c>
      <c r="P1883">
        <v>20599691.748340048</v>
      </c>
      <c r="Q1883">
        <v>24214536.349195134</v>
      </c>
      <c r="R1883">
        <v>22596378.347152807</v>
      </c>
      <c r="S1883">
        <v>24657993.07092664</v>
      </c>
      <c r="T1883">
        <v>25422893.478653781</v>
      </c>
      <c r="U1883">
        <v>26727061.828136399</v>
      </c>
      <c r="V1883">
        <v>30220508.57028826</v>
      </c>
      <c r="W1883">
        <v>32843413.73066498</v>
      </c>
      <c r="X1883">
        <v>12843413.730664978</v>
      </c>
    </row>
    <row r="1884" spans="2:24" x14ac:dyDescent="0.4">
      <c r="B1884" s="13">
        <v>1881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25832369.259301513</v>
      </c>
      <c r="O1884">
        <v>27504627.860844739</v>
      </c>
      <c r="P1884">
        <v>27038807.77246742</v>
      </c>
      <c r="Q1884">
        <v>-4815707.8281639656</v>
      </c>
      <c r="R1884">
        <v>-4160448.5790875969</v>
      </c>
      <c r="S1884">
        <v>14547829.306546461</v>
      </c>
      <c r="T1884">
        <v>22920048.968177296</v>
      </c>
      <c r="U1884">
        <v>23140724.273739945</v>
      </c>
      <c r="V1884">
        <v>26786824.053869892</v>
      </c>
      <c r="W1884">
        <v>29526973.976875693</v>
      </c>
      <c r="X1884">
        <v>9526973.9768756907</v>
      </c>
    </row>
    <row r="1885" spans="2:24" x14ac:dyDescent="0.4">
      <c r="B1885" s="13">
        <v>1882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22449638.098266829</v>
      </c>
      <c r="O1885">
        <v>23050187.34105169</v>
      </c>
      <c r="P1885">
        <v>28550781.101832025</v>
      </c>
      <c r="Q1885">
        <v>32864570.34712372</v>
      </c>
      <c r="R1885">
        <v>33881997.34631718</v>
      </c>
      <c r="S1885">
        <v>39300735.609996729</v>
      </c>
      <c r="T1885">
        <v>40588826.586679704</v>
      </c>
      <c r="U1885">
        <v>45320006.420483083</v>
      </c>
      <c r="V1885">
        <v>44534889.192241177</v>
      </c>
      <c r="W1885">
        <v>45670661.394660719</v>
      </c>
      <c r="X1885">
        <v>25670661.394660726</v>
      </c>
    </row>
    <row r="1886" spans="2:24" x14ac:dyDescent="0.4">
      <c r="B1886" s="13">
        <v>1883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24386131.676068909</v>
      </c>
      <c r="O1886">
        <v>25615947.629896417</v>
      </c>
      <c r="P1886">
        <v>24456318.580202393</v>
      </c>
      <c r="Q1886">
        <v>23761860.750312362</v>
      </c>
      <c r="R1886">
        <v>23225888.296170998</v>
      </c>
      <c r="S1886">
        <v>27897720.620596103</v>
      </c>
      <c r="T1886">
        <v>28601095.810076296</v>
      </c>
      <c r="U1886">
        <v>25668370.03036847</v>
      </c>
      <c r="V1886">
        <v>33100236.731911503</v>
      </c>
      <c r="W1886">
        <v>28941917.109382588</v>
      </c>
      <c r="X1886">
        <v>8941917.1093825847</v>
      </c>
    </row>
    <row r="1887" spans="2:24" x14ac:dyDescent="0.4">
      <c r="B1887" s="13">
        <v>1884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21359779.819520839</v>
      </c>
      <c r="O1887">
        <v>21006489.632048611</v>
      </c>
      <c r="P1887">
        <v>25846689.866821334</v>
      </c>
      <c r="Q1887">
        <v>23644073.685502693</v>
      </c>
      <c r="R1887">
        <v>25319730.734530475</v>
      </c>
      <c r="S1887">
        <v>25531347.081549041</v>
      </c>
      <c r="T1887">
        <v>25386099.192833882</v>
      </c>
      <c r="U1887">
        <v>23574163.833737001</v>
      </c>
      <c r="V1887">
        <v>24442361.740289982</v>
      </c>
      <c r="W1887">
        <v>26026591.531676844</v>
      </c>
      <c r="X1887">
        <v>6026591.5316768382</v>
      </c>
    </row>
    <row r="1888" spans="2:24" x14ac:dyDescent="0.4">
      <c r="B1888" s="13">
        <v>1885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27516435.16418837</v>
      </c>
      <c r="O1888">
        <v>29519097.722907588</v>
      </c>
      <c r="P1888">
        <v>31612670.752778627</v>
      </c>
      <c r="Q1888">
        <v>34002685.846593566</v>
      </c>
      <c r="R1888">
        <v>43142891.117005445</v>
      </c>
      <c r="S1888">
        <v>50004177.247754157</v>
      </c>
      <c r="T1888">
        <v>55750322.423518501</v>
      </c>
      <c r="U1888">
        <v>61956216.465403482</v>
      </c>
      <c r="V1888">
        <v>65706986.820397772</v>
      </c>
      <c r="W1888">
        <v>39854613.82989081</v>
      </c>
      <c r="X1888">
        <v>19854613.82989081</v>
      </c>
    </row>
    <row r="1889" spans="2:24" x14ac:dyDescent="0.4">
      <c r="B1889" s="13">
        <v>1886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18315614.201246079</v>
      </c>
      <c r="O1889">
        <v>16346620.700530827</v>
      </c>
      <c r="P1889">
        <v>21758332.238601811</v>
      </c>
      <c r="Q1889">
        <v>25067439.316220187</v>
      </c>
      <c r="R1889">
        <v>32372095.31794098</v>
      </c>
      <c r="S1889">
        <v>33011719.972440612</v>
      </c>
      <c r="T1889">
        <v>34604391.84166389</v>
      </c>
      <c r="U1889">
        <v>37131238.970519513</v>
      </c>
      <c r="V1889">
        <v>39476233.089722879</v>
      </c>
      <c r="W1889">
        <v>40033518.579236969</v>
      </c>
      <c r="X1889">
        <v>20033518.579236977</v>
      </c>
    </row>
    <row r="1890" spans="2:24" x14ac:dyDescent="0.4">
      <c r="B1890" s="13">
        <v>1887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22473439.410309929</v>
      </c>
      <c r="O1890">
        <v>29146062.667526655</v>
      </c>
      <c r="P1890">
        <v>30011231.831250869</v>
      </c>
      <c r="Q1890">
        <v>30932772.799861081</v>
      </c>
      <c r="R1890">
        <v>-32260098.90236276</v>
      </c>
      <c r="S1890">
        <v>-23811864.687685601</v>
      </c>
      <c r="T1890">
        <v>5917159.0715784933</v>
      </c>
      <c r="U1890">
        <v>4553022.7628307445</v>
      </c>
      <c r="V1890">
        <v>3817021.9199064518</v>
      </c>
      <c r="W1890">
        <v>9612485.7156674303</v>
      </c>
      <c r="X1890">
        <v>-10387514.284332562</v>
      </c>
    </row>
    <row r="1891" spans="2:24" x14ac:dyDescent="0.4">
      <c r="B1891" s="13">
        <v>1888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29286077.212908544</v>
      </c>
      <c r="O1891">
        <v>31866050.932360835</v>
      </c>
      <c r="P1891">
        <v>39858854.207166731</v>
      </c>
      <c r="Q1891">
        <v>39982006.647023872</v>
      </c>
      <c r="R1891">
        <v>44806547.95254916</v>
      </c>
      <c r="S1891">
        <v>36154793.329799652</v>
      </c>
      <c r="T1891">
        <v>40365768.228697963</v>
      </c>
      <c r="U1891">
        <v>45028867.413605735</v>
      </c>
      <c r="V1891">
        <v>43896514.662915207</v>
      </c>
      <c r="W1891">
        <v>38627455.194424137</v>
      </c>
      <c r="X1891">
        <v>18627455.194424137</v>
      </c>
    </row>
    <row r="1892" spans="2:24" x14ac:dyDescent="0.4">
      <c r="B1892" s="13">
        <v>1889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23895210.543808196</v>
      </c>
      <c r="O1892">
        <v>24578096.381842677</v>
      </c>
      <c r="P1892">
        <v>22991974.86140199</v>
      </c>
      <c r="Q1892">
        <v>25739253.628216248</v>
      </c>
      <c r="R1892">
        <v>29073151.901448727</v>
      </c>
      <c r="S1892">
        <v>27580725.596231699</v>
      </c>
      <c r="T1892">
        <v>28519502.340197623</v>
      </c>
      <c r="U1892">
        <v>32962111.59015074</v>
      </c>
      <c r="V1892">
        <v>36058862.499135152</v>
      </c>
      <c r="W1892">
        <v>41332732.286319077</v>
      </c>
      <c r="X1892">
        <v>21332732.28631907</v>
      </c>
    </row>
    <row r="1893" spans="2:24" x14ac:dyDescent="0.4">
      <c r="B1893" s="13">
        <v>1890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26838540.821097486</v>
      </c>
      <c r="O1893">
        <v>32295327.49194324</v>
      </c>
      <c r="P1893">
        <v>28901345.589853689</v>
      </c>
      <c r="Q1893">
        <v>31761645.319181796</v>
      </c>
      <c r="R1893">
        <v>32090464.34996983</v>
      </c>
      <c r="S1893">
        <v>41314596.600109056</v>
      </c>
      <c r="T1893">
        <v>41691465.613923073</v>
      </c>
      <c r="U1893">
        <v>42874593.866233855</v>
      </c>
      <c r="V1893">
        <v>42042126.425872654</v>
      </c>
      <c r="W1893">
        <v>-230201922.50536263</v>
      </c>
      <c r="X1893">
        <v>-250201922.50536263</v>
      </c>
    </row>
    <row r="1894" spans="2:24" x14ac:dyDescent="0.4">
      <c r="B1894" s="13">
        <v>1891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17052938.902791064</v>
      </c>
      <c r="O1894">
        <v>17024605.988146175</v>
      </c>
      <c r="P1894">
        <v>16915348.138832964</v>
      </c>
      <c r="Q1894">
        <v>19825741.273635291</v>
      </c>
      <c r="R1894">
        <v>25391148.311848145</v>
      </c>
      <c r="S1894">
        <v>29763476.480465703</v>
      </c>
      <c r="T1894">
        <v>30083466.048392236</v>
      </c>
      <c r="U1894">
        <v>34840099.538855657</v>
      </c>
      <c r="V1894">
        <v>35478861.564741835</v>
      </c>
      <c r="W1894">
        <v>35435324.926483996</v>
      </c>
      <c r="X1894">
        <v>15435324.926483998</v>
      </c>
    </row>
    <row r="1895" spans="2:24" x14ac:dyDescent="0.4">
      <c r="B1895" s="13">
        <v>1892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13132137.766714839</v>
      </c>
      <c r="O1895">
        <v>9985385.8501389027</v>
      </c>
      <c r="P1895">
        <v>9382032.9747555777</v>
      </c>
      <c r="Q1895">
        <v>6610171.4535061158</v>
      </c>
      <c r="R1895">
        <v>11107558.13878466</v>
      </c>
      <c r="S1895">
        <v>11234724.826294074</v>
      </c>
      <c r="T1895">
        <v>13387091.234191382</v>
      </c>
      <c r="U1895">
        <v>11898690.195280027</v>
      </c>
      <c r="V1895">
        <v>13128018.449518232</v>
      </c>
      <c r="W1895">
        <v>14522145.192268662</v>
      </c>
      <c r="X1895">
        <v>-5477854.8077313369</v>
      </c>
    </row>
    <row r="1896" spans="2:24" x14ac:dyDescent="0.4">
      <c r="B1896" s="13">
        <v>1893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23219126.007339045</v>
      </c>
      <c r="O1896">
        <v>25236411.314046822</v>
      </c>
      <c r="P1896">
        <v>26524518.729369752</v>
      </c>
      <c r="Q1896">
        <v>26945456.938374855</v>
      </c>
      <c r="R1896">
        <v>34431666.44718761</v>
      </c>
      <c r="S1896">
        <v>30358968.230099127</v>
      </c>
      <c r="T1896">
        <v>32750902.977327351</v>
      </c>
      <c r="U1896">
        <v>31655135.912314117</v>
      </c>
      <c r="V1896">
        <v>32571338.603938878</v>
      </c>
      <c r="W1896">
        <v>38437977.932319373</v>
      </c>
      <c r="X1896">
        <v>18437977.932319377</v>
      </c>
    </row>
    <row r="1897" spans="2:24" x14ac:dyDescent="0.4">
      <c r="B1897" s="13">
        <v>1894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22353986.073584244</v>
      </c>
      <c r="O1897">
        <v>21549986.576554522</v>
      </c>
      <c r="P1897">
        <v>22436978.332614411</v>
      </c>
      <c r="Q1897">
        <v>20561560.240941495</v>
      </c>
      <c r="R1897">
        <v>-195119767.85855883</v>
      </c>
      <c r="S1897">
        <v>-190398514.88005948</v>
      </c>
      <c r="T1897">
        <v>-83663611.033883646</v>
      </c>
      <c r="U1897">
        <v>-82739721.642156601</v>
      </c>
      <c r="V1897">
        <v>-84114037.6574523</v>
      </c>
      <c r="W1897">
        <v>-82766146.045691073</v>
      </c>
      <c r="X1897">
        <v>-102766146.04569107</v>
      </c>
    </row>
    <row r="1898" spans="2:24" x14ac:dyDescent="0.4">
      <c r="B1898" s="13">
        <v>1895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19618606.874264948</v>
      </c>
      <c r="O1898">
        <v>21198343.052716054</v>
      </c>
      <c r="P1898">
        <v>28095217.020250332</v>
      </c>
      <c r="Q1898">
        <v>28235009.862190187</v>
      </c>
      <c r="R1898">
        <v>28942293.267887156</v>
      </c>
      <c r="S1898">
        <v>32394044.97093365</v>
      </c>
      <c r="T1898">
        <v>34267810.94345507</v>
      </c>
      <c r="U1898">
        <v>33543347.454487275</v>
      </c>
      <c r="V1898">
        <v>36183479.221161835</v>
      </c>
      <c r="W1898">
        <v>35313415.091872081</v>
      </c>
      <c r="X1898">
        <v>15313415.091872087</v>
      </c>
    </row>
    <row r="1899" spans="2:24" x14ac:dyDescent="0.4">
      <c r="B1899" s="13">
        <v>1896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21872274.154118329</v>
      </c>
      <c r="O1899">
        <v>18670194.104509134</v>
      </c>
      <c r="P1899">
        <v>22961544.258317482</v>
      </c>
      <c r="Q1899">
        <v>20798686.508841541</v>
      </c>
      <c r="R1899">
        <v>21786821.147257261</v>
      </c>
      <c r="S1899">
        <v>22393223.50170546</v>
      </c>
      <c r="T1899">
        <v>-4607111.2935847808</v>
      </c>
      <c r="U1899">
        <v>-3447555.740356612</v>
      </c>
      <c r="V1899">
        <v>13520645.497478206</v>
      </c>
      <c r="W1899">
        <v>13372894.513492925</v>
      </c>
      <c r="X1899">
        <v>-6627105.4865070814</v>
      </c>
    </row>
    <row r="1900" spans="2:24" x14ac:dyDescent="0.4">
      <c r="B1900" s="13">
        <v>1897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18816495.865025721</v>
      </c>
      <c r="O1900">
        <v>27019724.861943431</v>
      </c>
      <c r="P1900">
        <v>-7203218.4423420057</v>
      </c>
      <c r="Q1900">
        <v>-4820017.67099973</v>
      </c>
      <c r="R1900">
        <v>17311873.824868273</v>
      </c>
      <c r="S1900">
        <v>11533816.635987965</v>
      </c>
      <c r="T1900">
        <v>12288295.104179818</v>
      </c>
      <c r="U1900">
        <v>10868648.852505276</v>
      </c>
      <c r="V1900">
        <v>12782788.739140807</v>
      </c>
      <c r="W1900">
        <v>8048297.7912853118</v>
      </c>
      <c r="X1900">
        <v>-11951702.20871469</v>
      </c>
    </row>
    <row r="1901" spans="2:24" x14ac:dyDescent="0.4">
      <c r="B1901" s="13">
        <v>1898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23896564.621308468</v>
      </c>
      <c r="O1901">
        <v>25880701.45017628</v>
      </c>
      <c r="P1901">
        <v>28475811.675209321</v>
      </c>
      <c r="Q1901">
        <v>27845376.938955411</v>
      </c>
      <c r="R1901">
        <v>25921758.959541105</v>
      </c>
      <c r="S1901">
        <v>30569388.269184701</v>
      </c>
      <c r="T1901">
        <v>37277377.811205506</v>
      </c>
      <c r="U1901">
        <v>41091986.932693563</v>
      </c>
      <c r="V1901">
        <v>48229267.379182734</v>
      </c>
      <c r="W1901">
        <v>48080877.186482161</v>
      </c>
      <c r="X1901">
        <v>28080877.186482158</v>
      </c>
    </row>
    <row r="1902" spans="2:24" x14ac:dyDescent="0.4">
      <c r="B1902" s="13">
        <v>1899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21813862.511551723</v>
      </c>
      <c r="O1902">
        <v>16446453.29111423</v>
      </c>
      <c r="P1902">
        <v>20857668.666582514</v>
      </c>
      <c r="Q1902">
        <v>27415547.420699451</v>
      </c>
      <c r="R1902">
        <v>26047344.013266381</v>
      </c>
      <c r="S1902">
        <v>28594105.369724058</v>
      </c>
      <c r="T1902">
        <v>27542658.694663033</v>
      </c>
      <c r="U1902">
        <v>30225487.108131535</v>
      </c>
      <c r="V1902">
        <v>32233043.154463988</v>
      </c>
      <c r="W1902">
        <v>36675847.42634654</v>
      </c>
      <c r="X1902">
        <v>16675847.426346544</v>
      </c>
    </row>
    <row r="1903" spans="2:24" x14ac:dyDescent="0.4">
      <c r="B1903" s="13">
        <v>1900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24041543.263635136</v>
      </c>
      <c r="O1903">
        <v>23846284.97642713</v>
      </c>
      <c r="P1903">
        <v>20903975.082275197</v>
      </c>
      <c r="Q1903">
        <v>19731330.174105562</v>
      </c>
      <c r="R1903">
        <v>24290233.916325618</v>
      </c>
      <c r="S1903">
        <v>26667271.689340271</v>
      </c>
      <c r="T1903">
        <v>27409962.975092102</v>
      </c>
      <c r="U1903">
        <v>25874783.660787985</v>
      </c>
      <c r="V1903">
        <v>-404174770.74957186</v>
      </c>
      <c r="W1903">
        <v>-404488235.36665726</v>
      </c>
      <c r="X1903">
        <v>-424488235.36665726</v>
      </c>
    </row>
    <row r="1904" spans="2:24" x14ac:dyDescent="0.4">
      <c r="B1904" s="13">
        <v>1901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25597452.233211298</v>
      </c>
      <c r="O1904">
        <v>27356416.70751439</v>
      </c>
      <c r="P1904">
        <v>27478876.371827297</v>
      </c>
      <c r="Q1904">
        <v>24711226.863899939</v>
      </c>
      <c r="R1904">
        <v>26856181.438412249</v>
      </c>
      <c r="S1904">
        <v>25927083.887486082</v>
      </c>
      <c r="T1904">
        <v>21557699.911158305</v>
      </c>
      <c r="U1904">
        <v>19998613.091691632</v>
      </c>
      <c r="V1904">
        <v>7648940.8679110091</v>
      </c>
      <c r="W1904">
        <v>10536293.50646366</v>
      </c>
      <c r="X1904">
        <v>-9463706.4935363345</v>
      </c>
    </row>
    <row r="1905" spans="2:24" x14ac:dyDescent="0.4">
      <c r="B1905" s="13">
        <v>1902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-13268123.176822422</v>
      </c>
      <c r="O1905">
        <v>-9651900.4672984853</v>
      </c>
      <c r="P1905">
        <v>16806090.821725536</v>
      </c>
      <c r="Q1905">
        <v>16205915.895903867</v>
      </c>
      <c r="R1905">
        <v>-9259398.3041880634</v>
      </c>
      <c r="S1905">
        <v>-11267652.958669698</v>
      </c>
      <c r="T1905">
        <v>1073784.2610790683</v>
      </c>
      <c r="U1905">
        <v>3512713.5130298305</v>
      </c>
      <c r="V1905">
        <v>3152240.3386462908</v>
      </c>
      <c r="W1905">
        <v>663599.15788105596</v>
      </c>
      <c r="X1905">
        <v>-19336400.842118938</v>
      </c>
    </row>
    <row r="1906" spans="2:24" x14ac:dyDescent="0.4">
      <c r="B1906" s="13">
        <v>1903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19563464.667163711</v>
      </c>
      <c r="O1906">
        <v>19440971.407540269</v>
      </c>
      <c r="P1906">
        <v>24157714.470947754</v>
      </c>
      <c r="Q1906">
        <v>29122944.477236714</v>
      </c>
      <c r="R1906">
        <v>30433785.019785203</v>
      </c>
      <c r="S1906">
        <v>17854386.797915287</v>
      </c>
      <c r="T1906">
        <v>17837494.906991035</v>
      </c>
      <c r="U1906">
        <v>26670325.423790187</v>
      </c>
      <c r="V1906">
        <v>26250818.730346221</v>
      </c>
      <c r="W1906">
        <v>30078739.195681237</v>
      </c>
      <c r="X1906">
        <v>10078739.195681226</v>
      </c>
    </row>
    <row r="1907" spans="2:24" x14ac:dyDescent="0.4">
      <c r="B1907" s="13">
        <v>1904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18339630.01390294</v>
      </c>
      <c r="O1907">
        <v>17275902.934070162</v>
      </c>
      <c r="P1907">
        <v>16950845.682404973</v>
      </c>
      <c r="Q1907">
        <v>10472137.442207776</v>
      </c>
      <c r="R1907">
        <v>13809339.640541919</v>
      </c>
      <c r="S1907">
        <v>16014540.089600043</v>
      </c>
      <c r="T1907">
        <v>19770196.90878062</v>
      </c>
      <c r="U1907">
        <v>22817170.92569264</v>
      </c>
      <c r="V1907">
        <v>27149283.833535086</v>
      </c>
      <c r="W1907">
        <v>30415736.93309132</v>
      </c>
      <c r="X1907">
        <v>10415736.933091313</v>
      </c>
    </row>
    <row r="1908" spans="2:24" x14ac:dyDescent="0.4">
      <c r="B1908" s="13">
        <v>1905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27008678.575237341</v>
      </c>
      <c r="O1908">
        <v>27739730.331678864</v>
      </c>
      <c r="P1908">
        <v>29794100.333779491</v>
      </c>
      <c r="Q1908">
        <v>-115486288.96803585</v>
      </c>
      <c r="R1908">
        <v>-115400919.36550717</v>
      </c>
      <c r="S1908">
        <v>-43106734.826014616</v>
      </c>
      <c r="T1908">
        <v>-40809977.122135743</v>
      </c>
      <c r="U1908">
        <v>-43564594.016175985</v>
      </c>
      <c r="V1908">
        <v>-42949853.603065386</v>
      </c>
      <c r="W1908">
        <v>-42477632.993845157</v>
      </c>
      <c r="X1908">
        <v>-62477632.993845172</v>
      </c>
    </row>
    <row r="1909" spans="2:24" x14ac:dyDescent="0.4">
      <c r="B1909" s="13">
        <v>1906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19124805.946136445</v>
      </c>
      <c r="O1909">
        <v>10350592.234687965</v>
      </c>
      <c r="P1909">
        <v>14766052.63956584</v>
      </c>
      <c r="Q1909">
        <v>21388319.343907766</v>
      </c>
      <c r="R1909">
        <v>25330179.946023352</v>
      </c>
      <c r="S1909">
        <v>27307301.734476473</v>
      </c>
      <c r="T1909">
        <v>-12542829.529872753</v>
      </c>
      <c r="U1909">
        <v>-8791476.8279975336</v>
      </c>
      <c r="V1909">
        <v>-2129483.6207246957</v>
      </c>
      <c r="W1909">
        <v>-3640094.9467088012</v>
      </c>
      <c r="X1909">
        <v>-23640094.946708802</v>
      </c>
    </row>
    <row r="1910" spans="2:24" x14ac:dyDescent="0.4">
      <c r="B1910" s="13">
        <v>1907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22526213.078627873</v>
      </c>
      <c r="O1910">
        <v>28458218.151448738</v>
      </c>
      <c r="P1910">
        <v>22810546.451476026</v>
      </c>
      <c r="Q1910">
        <v>24168501.070891533</v>
      </c>
      <c r="R1910">
        <v>28132400.197655313</v>
      </c>
      <c r="S1910">
        <v>15863388.805292618</v>
      </c>
      <c r="T1910">
        <v>17076188.292150009</v>
      </c>
      <c r="U1910">
        <v>17634652.523082398</v>
      </c>
      <c r="V1910">
        <v>19050747.08547353</v>
      </c>
      <c r="W1910">
        <v>23300364.729409453</v>
      </c>
      <c r="X1910">
        <v>3300364.7294094558</v>
      </c>
    </row>
    <row r="1911" spans="2:24" x14ac:dyDescent="0.4">
      <c r="B1911" s="13">
        <v>1908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21978735.635857888</v>
      </c>
      <c r="O1911">
        <v>25775479.957316186</v>
      </c>
      <c r="P1911">
        <v>25399937.737371791</v>
      </c>
      <c r="Q1911">
        <v>24664424.604095109</v>
      </c>
      <c r="R1911">
        <v>27823968.597226478</v>
      </c>
      <c r="S1911">
        <v>34484228.02585461</v>
      </c>
      <c r="T1911">
        <v>27762660.787834778</v>
      </c>
      <c r="U1911">
        <v>26133499.923955139</v>
      </c>
      <c r="V1911">
        <v>17836971.916698951</v>
      </c>
      <c r="W1911">
        <v>16930260.56688365</v>
      </c>
      <c r="X1911">
        <v>-3069739.4331163457</v>
      </c>
    </row>
    <row r="1912" spans="2:24" x14ac:dyDescent="0.4">
      <c r="B1912" s="13">
        <v>1909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17844559.249691669</v>
      </c>
      <c r="O1912">
        <v>18233117.512127325</v>
      </c>
      <c r="P1912">
        <v>23291085.83341736</v>
      </c>
      <c r="Q1912">
        <v>29335690.987903304</v>
      </c>
      <c r="R1912">
        <v>965780.18747241562</v>
      </c>
      <c r="S1912">
        <v>1882486.6056168852</v>
      </c>
      <c r="T1912">
        <v>18199274.876026902</v>
      </c>
      <c r="U1912">
        <v>17760942.056436598</v>
      </c>
      <c r="V1912">
        <v>19342978.418193337</v>
      </c>
      <c r="W1912">
        <v>23689111.008806899</v>
      </c>
      <c r="X1912">
        <v>3689111.0088068983</v>
      </c>
    </row>
    <row r="1913" spans="2:24" x14ac:dyDescent="0.4">
      <c r="B1913" s="13">
        <v>1910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24805674.629442707</v>
      </c>
      <c r="O1913">
        <v>29148258.091598954</v>
      </c>
      <c r="P1913">
        <v>34580411.202941999</v>
      </c>
      <c r="Q1913">
        <v>33743788.405932099</v>
      </c>
      <c r="R1913">
        <v>40546286.255948432</v>
      </c>
      <c r="S1913">
        <v>41348706.732525401</v>
      </c>
      <c r="T1913">
        <v>49988086.683286622</v>
      </c>
      <c r="U1913">
        <v>44835970.981058069</v>
      </c>
      <c r="V1913">
        <v>48565507.620654799</v>
      </c>
      <c r="W1913">
        <v>61689739.439018779</v>
      </c>
      <c r="X1913">
        <v>41689739.439018779</v>
      </c>
    </row>
    <row r="1914" spans="2:24" x14ac:dyDescent="0.4">
      <c r="B1914" s="13">
        <v>1911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16916021.194014061</v>
      </c>
      <c r="O1914">
        <v>21308273.807255037</v>
      </c>
      <c r="P1914">
        <v>14565633.792504296</v>
      </c>
      <c r="Q1914">
        <v>15517854.629640261</v>
      </c>
      <c r="R1914">
        <v>13672398.92892823</v>
      </c>
      <c r="S1914">
        <v>6641399.0160736414</v>
      </c>
      <c r="T1914">
        <v>4849471.6641887613</v>
      </c>
      <c r="U1914">
        <v>8636093.8365838528</v>
      </c>
      <c r="V1914">
        <v>17384284.908637986</v>
      </c>
      <c r="W1914">
        <v>18245058.312172353</v>
      </c>
      <c r="X1914">
        <v>-1754941.6878276486</v>
      </c>
    </row>
    <row r="1915" spans="2:24" x14ac:dyDescent="0.4">
      <c r="B1915" s="13">
        <v>1912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24623083.51706399</v>
      </c>
      <c r="O1915">
        <v>23195355.409550376</v>
      </c>
      <c r="P1915">
        <v>25269401.657918379</v>
      </c>
      <c r="Q1915">
        <v>31192741.16167419</v>
      </c>
      <c r="R1915">
        <v>38002439.522700183</v>
      </c>
      <c r="S1915">
        <v>38949641.384586096</v>
      </c>
      <c r="T1915">
        <v>45818153.558078669</v>
      </c>
      <c r="U1915">
        <v>47681322.66590286</v>
      </c>
      <c r="V1915">
        <v>50620445.87527781</v>
      </c>
      <c r="W1915">
        <v>56974971.215884618</v>
      </c>
      <c r="X1915">
        <v>36974971.215884626</v>
      </c>
    </row>
    <row r="1916" spans="2:24" x14ac:dyDescent="0.4">
      <c r="B1916" s="13">
        <v>1913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18734856.507106155</v>
      </c>
      <c r="O1916">
        <v>27261687.14844897</v>
      </c>
      <c r="P1916">
        <v>28509058.407586694</v>
      </c>
      <c r="Q1916">
        <v>35313400.882139541</v>
      </c>
      <c r="R1916">
        <v>36252448.554735169</v>
      </c>
      <c r="S1916">
        <v>38736361.86473906</v>
      </c>
      <c r="T1916">
        <v>34401779.749714144</v>
      </c>
      <c r="U1916">
        <v>21719463.233531028</v>
      </c>
      <c r="V1916">
        <v>24579018.325530112</v>
      </c>
      <c r="W1916">
        <v>33114723.494050737</v>
      </c>
      <c r="X1916">
        <v>13114723.494050736</v>
      </c>
    </row>
    <row r="1917" spans="2:24" x14ac:dyDescent="0.4">
      <c r="B1917" s="13">
        <v>1914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-38783875.972123154</v>
      </c>
      <c r="O1917">
        <v>-36652014.276599362</v>
      </c>
      <c r="P1917">
        <v>-4044251.1234198427</v>
      </c>
      <c r="Q1917">
        <v>1604615.1682127798</v>
      </c>
      <c r="R1917">
        <v>949959.72822553199</v>
      </c>
      <c r="S1917">
        <v>-7036202.7863421766</v>
      </c>
      <c r="T1917">
        <v>-6069559.5775108756</v>
      </c>
      <c r="U1917">
        <v>5813044.3996737646</v>
      </c>
      <c r="V1917">
        <v>4622369.8032718794</v>
      </c>
      <c r="W1917">
        <v>-1880131.4925176036</v>
      </c>
      <c r="X1917">
        <v>-21880131.492517605</v>
      </c>
    </row>
    <row r="1918" spans="2:24" x14ac:dyDescent="0.4">
      <c r="B1918" s="13">
        <v>1915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22483735.554650933</v>
      </c>
      <c r="O1918">
        <v>22267160.917765226</v>
      </c>
      <c r="P1918">
        <v>14871614.21839343</v>
      </c>
      <c r="Q1918">
        <v>14616683.431540543</v>
      </c>
      <c r="R1918">
        <v>-11025723.844195537</v>
      </c>
      <c r="S1918">
        <v>-9091494.2360805813</v>
      </c>
      <c r="T1918">
        <v>12125516.132135108</v>
      </c>
      <c r="U1918">
        <v>15927006.426018037</v>
      </c>
      <c r="V1918">
        <v>15124781.465207493</v>
      </c>
      <c r="W1918">
        <v>4355730.0856210031</v>
      </c>
      <c r="X1918">
        <v>-15644269.914379001</v>
      </c>
    </row>
    <row r="1919" spans="2:24" x14ac:dyDescent="0.4">
      <c r="B1919" s="13">
        <v>1916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21196196.464410927</v>
      </c>
      <c r="O1919">
        <v>22896320.90955608</v>
      </c>
      <c r="P1919">
        <v>13936146.230816964</v>
      </c>
      <c r="Q1919">
        <v>14557946.209319755</v>
      </c>
      <c r="R1919">
        <v>26319948.842443462</v>
      </c>
      <c r="S1919">
        <v>25444284.169089861</v>
      </c>
      <c r="T1919">
        <v>23772111.848737132</v>
      </c>
      <c r="U1919">
        <v>29370395.888141703</v>
      </c>
      <c r="V1919">
        <v>28397434.474205665</v>
      </c>
      <c r="W1919">
        <v>25293272.935891785</v>
      </c>
      <c r="X1919">
        <v>5293272.9358917885</v>
      </c>
    </row>
    <row r="1920" spans="2:24" x14ac:dyDescent="0.4">
      <c r="B1920" s="13">
        <v>1917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18145600.749022726</v>
      </c>
      <c r="O1920">
        <v>22748262.416962694</v>
      </c>
      <c r="P1920">
        <v>31174584.148618203</v>
      </c>
      <c r="Q1920">
        <v>32383834.095707256</v>
      </c>
      <c r="R1920">
        <v>33110082.958884582</v>
      </c>
      <c r="S1920">
        <v>29705455.602690116</v>
      </c>
      <c r="T1920">
        <v>23705323.874144953</v>
      </c>
      <c r="U1920">
        <v>25121158.170440063</v>
      </c>
      <c r="V1920">
        <v>26545496.052253835</v>
      </c>
      <c r="W1920">
        <v>28051919.518274859</v>
      </c>
      <c r="X1920">
        <v>8051919.5182748642</v>
      </c>
    </row>
    <row r="1921" spans="2:24" x14ac:dyDescent="0.4">
      <c r="B1921" s="13">
        <v>1918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13802663.155848399</v>
      </c>
      <c r="O1921">
        <v>13449249.701930439</v>
      </c>
      <c r="P1921">
        <v>16281979.072115935</v>
      </c>
      <c r="Q1921">
        <v>9717491.0257405825</v>
      </c>
      <c r="R1921">
        <v>14386950.26065474</v>
      </c>
      <c r="S1921">
        <v>18822580.73245601</v>
      </c>
      <c r="T1921">
        <v>16443538.41011305</v>
      </c>
      <c r="U1921">
        <v>10117877.479677325</v>
      </c>
      <c r="V1921">
        <v>7669440.3879780918</v>
      </c>
      <c r="W1921">
        <v>13282030.871718772</v>
      </c>
      <c r="X1921">
        <v>-6717969.1282812273</v>
      </c>
    </row>
    <row r="1922" spans="2:24" x14ac:dyDescent="0.4">
      <c r="B1922" s="13">
        <v>1919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27096013.132435817</v>
      </c>
      <c r="O1922">
        <v>-23787618.322694495</v>
      </c>
      <c r="P1922">
        <v>-14763421.224898523</v>
      </c>
      <c r="Q1922">
        <v>16351532.126427075</v>
      </c>
      <c r="R1922">
        <v>19940905.550669033</v>
      </c>
      <c r="S1922">
        <v>24894662.82518442</v>
      </c>
      <c r="T1922">
        <v>33199304.361974087</v>
      </c>
      <c r="U1922">
        <v>39741191.224940769</v>
      </c>
      <c r="V1922">
        <v>40653164.035312019</v>
      </c>
      <c r="W1922">
        <v>38395366.983537942</v>
      </c>
      <c r="X1922">
        <v>18395366.983537942</v>
      </c>
    </row>
    <row r="1923" spans="2:24" x14ac:dyDescent="0.4">
      <c r="B1923" s="13">
        <v>1920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20119826.96838706</v>
      </c>
      <c r="O1923">
        <v>26180828.838564932</v>
      </c>
      <c r="P1923">
        <v>24723441.644451682</v>
      </c>
      <c r="Q1923">
        <v>22377840.131905727</v>
      </c>
      <c r="R1923">
        <v>23454292.498248577</v>
      </c>
      <c r="S1923">
        <v>28714694.727049321</v>
      </c>
      <c r="T1923">
        <v>30365379.473874494</v>
      </c>
      <c r="U1923">
        <v>31189962.618307792</v>
      </c>
      <c r="V1923">
        <v>36821471.890168659</v>
      </c>
      <c r="W1923">
        <v>32906014.892007183</v>
      </c>
      <c r="X1923">
        <v>12906014.892007181</v>
      </c>
    </row>
    <row r="1924" spans="2:24" x14ac:dyDescent="0.4">
      <c r="B1924" s="13">
        <v>1921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27450417.517431583</v>
      </c>
      <c r="O1924">
        <v>29454520.932156291</v>
      </c>
      <c r="P1924">
        <v>33832950.273813285</v>
      </c>
      <c r="Q1924">
        <v>39313410.433797866</v>
      </c>
      <c r="R1924">
        <v>36992365.2570365</v>
      </c>
      <c r="S1924">
        <v>23444675.585778676</v>
      </c>
      <c r="T1924">
        <v>26074528.900617402</v>
      </c>
      <c r="U1924">
        <v>40731386.59945412</v>
      </c>
      <c r="V1924">
        <v>42041939.727705725</v>
      </c>
      <c r="W1924">
        <v>45570163.197980143</v>
      </c>
      <c r="X1924">
        <v>25570163.197980143</v>
      </c>
    </row>
    <row r="1925" spans="2:24" x14ac:dyDescent="0.4">
      <c r="B1925" s="13">
        <v>1922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24469153.518506225</v>
      </c>
      <c r="O1925">
        <v>29295711.803854689</v>
      </c>
      <c r="P1925">
        <v>31855861.976845991</v>
      </c>
      <c r="Q1925">
        <v>30398521.923990965</v>
      </c>
      <c r="R1925">
        <v>36942457.958658986</v>
      </c>
      <c r="S1925">
        <v>6488077.4119718075</v>
      </c>
      <c r="T1925">
        <v>7923425.6244801972</v>
      </c>
      <c r="U1925">
        <v>25302589.32907559</v>
      </c>
      <c r="V1925">
        <v>17004440.277735703</v>
      </c>
      <c r="W1925">
        <v>24905845.969024532</v>
      </c>
      <c r="X1925">
        <v>4905845.9690245297</v>
      </c>
    </row>
    <row r="1926" spans="2:24" x14ac:dyDescent="0.4">
      <c r="B1926" s="13">
        <v>1923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21014174.328790162</v>
      </c>
      <c r="O1926">
        <v>23790091.994318336</v>
      </c>
      <c r="P1926">
        <v>25167948.789689749</v>
      </c>
      <c r="Q1926">
        <v>21947353.076364782</v>
      </c>
      <c r="R1926">
        <v>20063482.795297816</v>
      </c>
      <c r="S1926">
        <v>23766697.021975607</v>
      </c>
      <c r="T1926">
        <v>27053945.800212417</v>
      </c>
      <c r="U1926">
        <v>27024719.16964712</v>
      </c>
      <c r="V1926">
        <v>27900094.368263625</v>
      </c>
      <c r="W1926">
        <v>29917268.969750751</v>
      </c>
      <c r="X1926">
        <v>9917268.9697507508</v>
      </c>
    </row>
    <row r="1927" spans="2:24" x14ac:dyDescent="0.4">
      <c r="B1927" s="13">
        <v>1924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19084404.839251295</v>
      </c>
      <c r="O1927">
        <v>20415048.758138247</v>
      </c>
      <c r="P1927">
        <v>26906616.736302909</v>
      </c>
      <c r="Q1927">
        <v>26771312.92141737</v>
      </c>
      <c r="R1927">
        <v>25553511.317577943</v>
      </c>
      <c r="S1927">
        <v>32021639.486409836</v>
      </c>
      <c r="T1927">
        <v>36142424.552058607</v>
      </c>
      <c r="U1927">
        <v>36820743.825019293</v>
      </c>
      <c r="V1927">
        <v>40622177.348540448</v>
      </c>
      <c r="W1927">
        <v>43773894.077782296</v>
      </c>
      <c r="X1927">
        <v>23773894.077782292</v>
      </c>
    </row>
    <row r="1928" spans="2:24" x14ac:dyDescent="0.4">
      <c r="B1928" s="13">
        <v>1925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22000962.093611091</v>
      </c>
      <c r="O1928">
        <v>24209482.982006408</v>
      </c>
      <c r="P1928">
        <v>27832842.635349654</v>
      </c>
      <c r="Q1928">
        <v>27446972.888888787</v>
      </c>
      <c r="R1928">
        <v>29107781.351575002</v>
      </c>
      <c r="S1928">
        <v>27289346.804271158</v>
      </c>
      <c r="T1928">
        <v>25685821.707603183</v>
      </c>
      <c r="U1928">
        <v>30326299.14282719</v>
      </c>
      <c r="V1928">
        <v>26950788.032246731</v>
      </c>
      <c r="W1928">
        <v>31867412.636249408</v>
      </c>
      <c r="X1928">
        <v>11867412.636249404</v>
      </c>
    </row>
    <row r="1929" spans="2:24" x14ac:dyDescent="0.4">
      <c r="B1929" s="13">
        <v>1926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17083659.219947066</v>
      </c>
      <c r="O1929">
        <v>19802090.466560051</v>
      </c>
      <c r="P1929">
        <v>22717808.866112053</v>
      </c>
      <c r="Q1929">
        <v>28222703.668290749</v>
      </c>
      <c r="R1929">
        <v>27949694.924570259</v>
      </c>
      <c r="S1929">
        <v>27741732.120785475</v>
      </c>
      <c r="T1929">
        <v>20651606.716390677</v>
      </c>
      <c r="U1929">
        <v>24063677.152266677</v>
      </c>
      <c r="V1929">
        <v>24809129.350399513</v>
      </c>
      <c r="W1929">
        <v>31125161.941652022</v>
      </c>
      <c r="X1929">
        <v>11125161.94165202</v>
      </c>
    </row>
    <row r="1930" spans="2:24" x14ac:dyDescent="0.4">
      <c r="B1930" s="13">
        <v>1927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27099045.033321146</v>
      </c>
      <c r="O1930">
        <v>29767369.608407974</v>
      </c>
      <c r="P1930">
        <v>28432255.761845883</v>
      </c>
      <c r="Q1930">
        <v>31968450.051007528</v>
      </c>
      <c r="R1930">
        <v>30694801.976403236</v>
      </c>
      <c r="S1930">
        <v>30623424.646596361</v>
      </c>
      <c r="T1930">
        <v>33975806.918838948</v>
      </c>
      <c r="U1930">
        <v>36701043.892212637</v>
      </c>
      <c r="V1930">
        <v>39805797.108359292</v>
      </c>
      <c r="W1930">
        <v>38365524.33040528</v>
      </c>
      <c r="X1930">
        <v>18365524.330405287</v>
      </c>
    </row>
    <row r="1931" spans="2:24" x14ac:dyDescent="0.4">
      <c r="B1931" s="13">
        <v>1928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23459813.131648645</v>
      </c>
      <c r="O1931">
        <v>25236065.860992212</v>
      </c>
      <c r="P1931">
        <v>30119630.072408035</v>
      </c>
      <c r="Q1931">
        <v>5415724.5203321837</v>
      </c>
      <c r="R1931">
        <v>7170367.3744201288</v>
      </c>
      <c r="S1931">
        <v>15753427.404229455</v>
      </c>
      <c r="T1931">
        <v>21061837.691295691</v>
      </c>
      <c r="U1931">
        <v>19056431.951902762</v>
      </c>
      <c r="V1931">
        <v>16545107.577520702</v>
      </c>
      <c r="W1931">
        <v>21651916.373762082</v>
      </c>
      <c r="X1931">
        <v>1651916.3737620842</v>
      </c>
    </row>
    <row r="1932" spans="2:24" x14ac:dyDescent="0.4">
      <c r="B1932" s="13">
        <v>1929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20306914.515827157</v>
      </c>
      <c r="O1932">
        <v>24901257.427774146</v>
      </c>
      <c r="P1932">
        <v>23816977.880264897</v>
      </c>
      <c r="Q1932">
        <v>22858744.106066883</v>
      </c>
      <c r="R1932">
        <v>-10972647.159343667</v>
      </c>
      <c r="S1932">
        <v>-4763345.5805799589</v>
      </c>
      <c r="T1932">
        <v>14179138.41104248</v>
      </c>
      <c r="U1932">
        <v>13970358.89913336</v>
      </c>
      <c r="V1932">
        <v>13068802.498585176</v>
      </c>
      <c r="W1932">
        <v>17801965.641125124</v>
      </c>
      <c r="X1932">
        <v>-2198034.3588748751</v>
      </c>
    </row>
    <row r="1933" spans="2:24" x14ac:dyDescent="0.4">
      <c r="B1933" s="13">
        <v>1930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24323012.032598056</v>
      </c>
      <c r="O1933">
        <v>10392637.482125122</v>
      </c>
      <c r="P1933">
        <v>9995412.3179551549</v>
      </c>
      <c r="Q1933">
        <v>24443074.478879184</v>
      </c>
      <c r="R1933">
        <v>21808847.327071533</v>
      </c>
      <c r="S1933">
        <v>18717080.042667881</v>
      </c>
      <c r="T1933">
        <v>17329018.753671035</v>
      </c>
      <c r="U1933">
        <v>17836616.532819677</v>
      </c>
      <c r="V1933">
        <v>22091459.594721418</v>
      </c>
      <c r="W1933">
        <v>26291407.885021031</v>
      </c>
      <c r="X1933">
        <v>6291407.885021029</v>
      </c>
    </row>
    <row r="1934" spans="2:24" x14ac:dyDescent="0.4">
      <c r="B1934" s="13">
        <v>1931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20801342.844261758</v>
      </c>
      <c r="O1934">
        <v>21969673.409063481</v>
      </c>
      <c r="P1934">
        <v>29952522.568593923</v>
      </c>
      <c r="Q1934">
        <v>29503027.390080713</v>
      </c>
      <c r="R1934">
        <v>31803556.381177723</v>
      </c>
      <c r="S1934">
        <v>34701612.320950732</v>
      </c>
      <c r="T1934">
        <v>39834395.674701564</v>
      </c>
      <c r="U1934">
        <v>40937209.266993307</v>
      </c>
      <c r="V1934">
        <v>39085442.455747887</v>
      </c>
      <c r="W1934">
        <v>42752310.683527827</v>
      </c>
      <c r="X1934">
        <v>22752310.683527831</v>
      </c>
    </row>
    <row r="1935" spans="2:24" x14ac:dyDescent="0.4">
      <c r="B1935" s="13">
        <v>1932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21445397.351442989</v>
      </c>
      <c r="O1935">
        <v>26850178.359855071</v>
      </c>
      <c r="P1935">
        <v>23420707.269934371</v>
      </c>
      <c r="Q1935">
        <v>17572656.299851321</v>
      </c>
      <c r="R1935">
        <v>23501146.421812974</v>
      </c>
      <c r="S1935">
        <v>23543315.848624587</v>
      </c>
      <c r="T1935">
        <v>16404137.252129629</v>
      </c>
      <c r="U1935">
        <v>15500010.210284298</v>
      </c>
      <c r="V1935">
        <v>21130204.562259935</v>
      </c>
      <c r="W1935">
        <v>24650073.245956939</v>
      </c>
      <c r="X1935">
        <v>4650073.2459569369</v>
      </c>
    </row>
    <row r="1936" spans="2:24" x14ac:dyDescent="0.4">
      <c r="B1936" s="13">
        <v>1933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25025935.82666517</v>
      </c>
      <c r="O1936">
        <v>21685334.631398387</v>
      </c>
      <c r="P1936">
        <v>24704713.876766678</v>
      </c>
      <c r="Q1936">
        <v>32661445.451007556</v>
      </c>
      <c r="R1936">
        <v>34372485.247955896</v>
      </c>
      <c r="S1936">
        <v>39746189.262244932</v>
      </c>
      <c r="T1936">
        <v>37720941.220810547</v>
      </c>
      <c r="U1936">
        <v>41765025.274016507</v>
      </c>
      <c r="V1936">
        <v>46558674.677130878</v>
      </c>
      <c r="W1936">
        <v>31672607.90843476</v>
      </c>
      <c r="X1936">
        <v>11672607.908434764</v>
      </c>
    </row>
    <row r="1937" spans="2:24" x14ac:dyDescent="0.4">
      <c r="B1937" s="13">
        <v>1934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20518139.078019086</v>
      </c>
      <c r="O1937">
        <v>27572580.884561349</v>
      </c>
      <c r="P1937">
        <v>32161896.399445076</v>
      </c>
      <c r="Q1937">
        <v>30978081.414934006</v>
      </c>
      <c r="R1937">
        <v>34588023.350314222</v>
      </c>
      <c r="S1937">
        <v>35606311.114514448</v>
      </c>
      <c r="T1937">
        <v>35431061.190409355</v>
      </c>
      <c r="U1937">
        <v>38423586.447005898</v>
      </c>
      <c r="V1937">
        <v>33845986.800970949</v>
      </c>
      <c r="W1937">
        <v>36539845.335062779</v>
      </c>
      <c r="X1937">
        <v>16539845.335062776</v>
      </c>
    </row>
    <row r="1938" spans="2:24" x14ac:dyDescent="0.4">
      <c r="B1938" s="13">
        <v>1935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20604347.521319885</v>
      </c>
      <c r="O1938">
        <v>23803664.763247956</v>
      </c>
      <c r="P1938">
        <v>33109094.783417378</v>
      </c>
      <c r="Q1938">
        <v>32250544.587825857</v>
      </c>
      <c r="R1938">
        <v>36572779.910413809</v>
      </c>
      <c r="S1938">
        <v>39949511.678149246</v>
      </c>
      <c r="T1938">
        <v>38069965.959207334</v>
      </c>
      <c r="U1938">
        <v>-13865870.38831974</v>
      </c>
      <c r="V1938">
        <v>-52230737.821521625</v>
      </c>
      <c r="W1938">
        <v>-17997973.01464105</v>
      </c>
      <c r="X1938">
        <v>-37997973.014641054</v>
      </c>
    </row>
    <row r="1939" spans="2:24" x14ac:dyDescent="0.4">
      <c r="B1939" s="13">
        <v>1936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19282958.373745371</v>
      </c>
      <c r="O1939">
        <v>25909857.322320309</v>
      </c>
      <c r="P1939">
        <v>25577607.050640441</v>
      </c>
      <c r="Q1939">
        <v>30357948.610950947</v>
      </c>
      <c r="R1939">
        <v>27420899.324128561</v>
      </c>
      <c r="S1939">
        <v>24621262.542120352</v>
      </c>
      <c r="T1939">
        <v>27009580.469598666</v>
      </c>
      <c r="U1939">
        <v>28983082.046579894</v>
      </c>
      <c r="V1939">
        <v>26183113.481580205</v>
      </c>
      <c r="W1939">
        <v>22801818.771748438</v>
      </c>
      <c r="X1939">
        <v>2801818.771748438</v>
      </c>
    </row>
    <row r="1940" spans="2:24" x14ac:dyDescent="0.4">
      <c r="B1940" s="13">
        <v>1937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22408474.155178607</v>
      </c>
      <c r="O1940">
        <v>27738667.099779837</v>
      </c>
      <c r="P1940">
        <v>27884949.45065853</v>
      </c>
      <c r="Q1940">
        <v>31389421.050297715</v>
      </c>
      <c r="R1940">
        <v>31315407.692767892</v>
      </c>
      <c r="S1940">
        <v>35074500.705620065</v>
      </c>
      <c r="T1940">
        <v>39171796.958212741</v>
      </c>
      <c r="U1940">
        <v>42136428.251243636</v>
      </c>
      <c r="V1940">
        <v>42018676.157666549</v>
      </c>
      <c r="W1940">
        <v>45000592.911783054</v>
      </c>
      <c r="X1940">
        <v>25000592.911783054</v>
      </c>
    </row>
    <row r="1941" spans="2:24" x14ac:dyDescent="0.4">
      <c r="B1941" s="13">
        <v>1938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-101877270.75846115</v>
      </c>
      <c r="O1941">
        <v>-95633575.712160617</v>
      </c>
      <c r="P1941">
        <v>-29808720.854964584</v>
      </c>
      <c r="Q1941">
        <v>-30647785.325300884</v>
      </c>
      <c r="R1941">
        <v>-29017416.605387852</v>
      </c>
      <c r="S1941">
        <v>-29559771.77362337</v>
      </c>
      <c r="T1941">
        <v>-28752273.113384083</v>
      </c>
      <c r="U1941">
        <v>-28900598.269939266</v>
      </c>
      <c r="V1941">
        <v>-31520972.421676617</v>
      </c>
      <c r="W1941">
        <v>-27269448.640948661</v>
      </c>
      <c r="X1941">
        <v>-47269448.640948661</v>
      </c>
    </row>
    <row r="1942" spans="2:24" x14ac:dyDescent="0.4">
      <c r="B1942" s="13">
        <v>1939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18330584.793329984</v>
      </c>
      <c r="O1942">
        <v>8888429.1032713242</v>
      </c>
      <c r="P1942">
        <v>5987757.6611304525</v>
      </c>
      <c r="Q1942">
        <v>13745533.794596313</v>
      </c>
      <c r="R1942">
        <v>20497344.174304016</v>
      </c>
      <c r="S1942">
        <v>27888666.917384043</v>
      </c>
      <c r="T1942">
        <v>25849330.621787883</v>
      </c>
      <c r="U1942">
        <v>28259818.989110045</v>
      </c>
      <c r="V1942">
        <v>26665304.116923947</v>
      </c>
      <c r="W1942">
        <v>32712163.452300698</v>
      </c>
      <c r="X1942">
        <v>12712163.452300698</v>
      </c>
    </row>
    <row r="1943" spans="2:24" x14ac:dyDescent="0.4">
      <c r="B1943" s="13">
        <v>1940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20974165.121391725</v>
      </c>
      <c r="O1943">
        <v>22899251.924009036</v>
      </c>
      <c r="P1943">
        <v>29450188.370107379</v>
      </c>
      <c r="Q1943">
        <v>31224626.965358131</v>
      </c>
      <c r="R1943">
        <v>38146091.397445232</v>
      </c>
      <c r="S1943">
        <v>41063172.358767711</v>
      </c>
      <c r="T1943">
        <v>41937715.169756845</v>
      </c>
      <c r="U1943">
        <v>42376680.995307811</v>
      </c>
      <c r="V1943">
        <v>44408987.569515161</v>
      </c>
      <c r="W1943">
        <v>49574439.251633257</v>
      </c>
      <c r="X1943">
        <v>29574439.251633257</v>
      </c>
    </row>
    <row r="1944" spans="2:24" x14ac:dyDescent="0.4">
      <c r="B1944" s="13">
        <v>1941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14145737.112690756</v>
      </c>
      <c r="O1944">
        <v>17308098.785203598</v>
      </c>
      <c r="P1944">
        <v>15643434.309768884</v>
      </c>
      <c r="Q1944">
        <v>16919087.193356588</v>
      </c>
      <c r="R1944">
        <v>14423179.880654655</v>
      </c>
      <c r="S1944">
        <v>15600056.489870731</v>
      </c>
      <c r="T1944">
        <v>20267599.555905063</v>
      </c>
      <c r="U1944">
        <v>18838458.730885003</v>
      </c>
      <c r="V1944">
        <v>17897370.111474857</v>
      </c>
      <c r="W1944">
        <v>16021643.61418779</v>
      </c>
      <c r="X1944">
        <v>-3978356.3858122104</v>
      </c>
    </row>
    <row r="1945" spans="2:24" x14ac:dyDescent="0.4">
      <c r="B1945" s="13">
        <v>1942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23197186.339921433</v>
      </c>
      <c r="O1945">
        <v>23313128.540227246</v>
      </c>
      <c r="P1945">
        <v>24313113.447459087</v>
      </c>
      <c r="Q1945">
        <v>26013745.673659462</v>
      </c>
      <c r="R1945">
        <v>24560250.846245218</v>
      </c>
      <c r="S1945">
        <v>23818501.851546809</v>
      </c>
      <c r="T1945">
        <v>27736956.806803994</v>
      </c>
      <c r="U1945">
        <v>32055812.281180602</v>
      </c>
      <c r="V1945">
        <v>30058281.194966909</v>
      </c>
      <c r="W1945">
        <v>21509023.483731572</v>
      </c>
      <c r="X1945">
        <v>1509023.4837315662</v>
      </c>
    </row>
    <row r="1946" spans="2:24" x14ac:dyDescent="0.4">
      <c r="B1946" s="13">
        <v>1943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24304053.853946067</v>
      </c>
      <c r="O1946">
        <v>24980335.408517294</v>
      </c>
      <c r="P1946">
        <v>2489353.370226406</v>
      </c>
      <c r="Q1946">
        <v>3542216.1928437594</v>
      </c>
      <c r="R1946">
        <v>20677384.464439727</v>
      </c>
      <c r="S1946">
        <v>20381922.486243408</v>
      </c>
      <c r="T1946">
        <v>20871928.394622367</v>
      </c>
      <c r="U1946">
        <v>21350558.211680315</v>
      </c>
      <c r="V1946">
        <v>23203983.715613253</v>
      </c>
      <c r="W1946">
        <v>21986178.885180239</v>
      </c>
      <c r="X1946">
        <v>1986178.8851802368</v>
      </c>
    </row>
    <row r="1947" spans="2:24" x14ac:dyDescent="0.4">
      <c r="B1947" s="13">
        <v>1944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21259883.96173276</v>
      </c>
      <c r="O1947">
        <v>19406525.788965635</v>
      </c>
      <c r="P1947">
        <v>20322220.327253059</v>
      </c>
      <c r="Q1947">
        <v>17326204.431815743</v>
      </c>
      <c r="R1947">
        <v>18368699.238832735</v>
      </c>
      <c r="S1947">
        <v>16923759.656054266</v>
      </c>
      <c r="T1947">
        <v>14784444.085941017</v>
      </c>
      <c r="U1947">
        <v>-34350615.437221982</v>
      </c>
      <c r="V1947">
        <v>-36651272.03532514</v>
      </c>
      <c r="W1947">
        <v>-9251133.4223268665</v>
      </c>
      <c r="X1947">
        <v>-29251133.422326867</v>
      </c>
    </row>
    <row r="1948" spans="2:24" x14ac:dyDescent="0.4">
      <c r="B1948" s="13">
        <v>1945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13564345.598849108</v>
      </c>
      <c r="O1948">
        <v>18806786.545576863</v>
      </c>
      <c r="P1948">
        <v>19033900.205804855</v>
      </c>
      <c r="Q1948">
        <v>22277702.69282921</v>
      </c>
      <c r="R1948">
        <v>25552736.308917776</v>
      </c>
      <c r="S1948">
        <v>28156692.893410269</v>
      </c>
      <c r="T1948">
        <v>25018401.295354955</v>
      </c>
      <c r="U1948">
        <v>32316320.879695453</v>
      </c>
      <c r="V1948">
        <v>32968431.944502074</v>
      </c>
      <c r="W1948">
        <v>35127857.45414082</v>
      </c>
      <c r="X1948">
        <v>15127857.454140816</v>
      </c>
    </row>
    <row r="1949" spans="2:24" x14ac:dyDescent="0.4">
      <c r="B1949" s="13">
        <v>1946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18933807.608273633</v>
      </c>
      <c r="O1949">
        <v>28580669.931885529</v>
      </c>
      <c r="P1949">
        <v>27028655.875902571</v>
      </c>
      <c r="Q1949">
        <v>28191929.300895922</v>
      </c>
      <c r="R1949">
        <v>26941534.141292065</v>
      </c>
      <c r="S1949">
        <v>28177469.19484213</v>
      </c>
      <c r="T1949">
        <v>7243609.1564866807</v>
      </c>
      <c r="U1949">
        <v>-139334753.86358142</v>
      </c>
      <c r="V1949">
        <v>-126700321.38584012</v>
      </c>
      <c r="W1949">
        <v>-48892624.822199352</v>
      </c>
      <c r="X1949">
        <v>-68892624.822199345</v>
      </c>
    </row>
    <row r="1950" spans="2:24" x14ac:dyDescent="0.4">
      <c r="B1950" s="13">
        <v>1947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19346112.271776892</v>
      </c>
      <c r="O1950">
        <v>12985337.860485984</v>
      </c>
      <c r="P1950">
        <v>17943234.540906083</v>
      </c>
      <c r="Q1950">
        <v>23301844.709116291</v>
      </c>
      <c r="R1950">
        <v>24193012.755233809</v>
      </c>
      <c r="S1950">
        <v>22999744.925336383</v>
      </c>
      <c r="T1950">
        <v>23552754.767347686</v>
      </c>
      <c r="U1950">
        <v>24532837.031015769</v>
      </c>
      <c r="V1950">
        <v>23125312.17346032</v>
      </c>
      <c r="W1950">
        <v>17579734.755403459</v>
      </c>
      <c r="X1950">
        <v>-2420265.2445965349</v>
      </c>
    </row>
    <row r="1951" spans="2:24" x14ac:dyDescent="0.4">
      <c r="B1951" s="13">
        <v>1948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28887462.614560705</v>
      </c>
      <c r="O1951">
        <v>35139967.89050822</v>
      </c>
      <c r="P1951">
        <v>32992703.967774872</v>
      </c>
      <c r="Q1951">
        <v>24564154.784504034</v>
      </c>
      <c r="R1951">
        <v>21061081.055386182</v>
      </c>
      <c r="S1951">
        <v>20505476.607019581</v>
      </c>
      <c r="T1951">
        <v>18994952.150979161</v>
      </c>
      <c r="U1951">
        <v>9633963.4750528373</v>
      </c>
      <c r="V1951">
        <v>6877790.8283790667</v>
      </c>
      <c r="W1951">
        <v>3422054.2078486122</v>
      </c>
      <c r="X1951">
        <v>-16577945.792151388</v>
      </c>
    </row>
    <row r="1952" spans="2:24" x14ac:dyDescent="0.4">
      <c r="B1952" s="13">
        <v>1949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18586144.663221285</v>
      </c>
      <c r="O1952">
        <v>23704515.390833605</v>
      </c>
      <c r="P1952">
        <v>20139841.550841723</v>
      </c>
      <c r="Q1952">
        <v>26655555.903960597</v>
      </c>
      <c r="R1952">
        <v>27793343.623648737</v>
      </c>
      <c r="S1952">
        <v>33316589.130750839</v>
      </c>
      <c r="T1952">
        <v>35205629.140399434</v>
      </c>
      <c r="U1952">
        <v>36342798.477320082</v>
      </c>
      <c r="V1952">
        <v>34884772.720987961</v>
      </c>
      <c r="W1952">
        <v>33879839.152030662</v>
      </c>
      <c r="X1952">
        <v>13879839.152030667</v>
      </c>
    </row>
    <row r="1953" spans="2:24" x14ac:dyDescent="0.4">
      <c r="B1953" s="13">
        <v>1950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20941963.004898038</v>
      </c>
      <c r="O1953">
        <v>22021956.937866718</v>
      </c>
      <c r="P1953">
        <v>28175741.491459511</v>
      </c>
      <c r="Q1953">
        <v>33587716.909805261</v>
      </c>
      <c r="R1953">
        <v>24770490.664390601</v>
      </c>
      <c r="S1953">
        <v>28559846.061211273</v>
      </c>
      <c r="T1953">
        <v>32643976.599743597</v>
      </c>
      <c r="U1953">
        <v>36439415.981073</v>
      </c>
      <c r="V1953">
        <v>41723372.622528538</v>
      </c>
      <c r="W1953">
        <v>41434865.454093166</v>
      </c>
      <c r="X1953">
        <v>21434865.454093155</v>
      </c>
    </row>
    <row r="1954" spans="2:24" x14ac:dyDescent="0.4">
      <c r="B1954" s="13">
        <v>1951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25620066.941006221</v>
      </c>
      <c r="O1954">
        <v>27850368.952112988</v>
      </c>
      <c r="P1954">
        <v>20919617.477167547</v>
      </c>
      <c r="Q1954">
        <v>17945568.382167123</v>
      </c>
      <c r="R1954">
        <v>31114521.783249218</v>
      </c>
      <c r="S1954">
        <v>31913122.951262873</v>
      </c>
      <c r="T1954">
        <v>35099998.606283173</v>
      </c>
      <c r="U1954">
        <v>35284346.22310406</v>
      </c>
      <c r="V1954">
        <v>37920618.856287047</v>
      </c>
      <c r="W1954">
        <v>44451625.47831969</v>
      </c>
      <c r="X1954">
        <v>24451625.478319701</v>
      </c>
    </row>
    <row r="1955" spans="2:24" x14ac:dyDescent="0.4">
      <c r="B1955" s="13">
        <v>1952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23258620.570987191</v>
      </c>
      <c r="O1955">
        <v>18844781.539436679</v>
      </c>
      <c r="P1955">
        <v>24840826.369441397</v>
      </c>
      <c r="Q1955">
        <v>27042967.723509222</v>
      </c>
      <c r="R1955">
        <v>24218034.40561882</v>
      </c>
      <c r="S1955">
        <v>18643663.91313329</v>
      </c>
      <c r="T1955">
        <v>10046814.856964884</v>
      </c>
      <c r="U1955">
        <v>10612784.659890082</v>
      </c>
      <c r="V1955">
        <v>9412273.8784692995</v>
      </c>
      <c r="W1955">
        <v>16058954.874231968</v>
      </c>
      <c r="X1955">
        <v>-3941045.1257680301</v>
      </c>
    </row>
    <row r="1956" spans="2:24" x14ac:dyDescent="0.4">
      <c r="B1956" s="13">
        <v>1953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24329953.809224203</v>
      </c>
      <c r="O1956">
        <v>30551130.273106828</v>
      </c>
      <c r="P1956">
        <v>26713719.666833375</v>
      </c>
      <c r="Q1956">
        <v>26608719.320552371</v>
      </c>
      <c r="R1956">
        <v>30951985.763017461</v>
      </c>
      <c r="S1956">
        <v>36464767.560031258</v>
      </c>
      <c r="T1956">
        <v>39941856.381175525</v>
      </c>
      <c r="U1956">
        <v>39436504.87133991</v>
      </c>
      <c r="V1956">
        <v>43000214.570737466</v>
      </c>
      <c r="W1956">
        <v>43496083.073632337</v>
      </c>
      <c r="X1956">
        <v>23496083.073632333</v>
      </c>
    </row>
    <row r="1957" spans="2:24" x14ac:dyDescent="0.4">
      <c r="B1957" s="13">
        <v>1954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19328539.304427445</v>
      </c>
      <c r="O1957">
        <v>20142605.434823487</v>
      </c>
      <c r="P1957">
        <v>17994665.569500498</v>
      </c>
      <c r="Q1957">
        <v>18544234.275986809</v>
      </c>
      <c r="R1957">
        <v>18547415.378585722</v>
      </c>
      <c r="S1957">
        <v>20668646.576174635</v>
      </c>
      <c r="T1957">
        <v>26576227.067215666</v>
      </c>
      <c r="U1957">
        <v>29237850.846312258</v>
      </c>
      <c r="V1957">
        <v>31300916.892001979</v>
      </c>
      <c r="W1957">
        <v>32602172.617468826</v>
      </c>
      <c r="X1957">
        <v>12602172.61746883</v>
      </c>
    </row>
    <row r="1958" spans="2:24" x14ac:dyDescent="0.4">
      <c r="B1958" s="13">
        <v>1955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18342307.523652826</v>
      </c>
      <c r="O1958">
        <v>15351878.235165853</v>
      </c>
      <c r="P1958">
        <v>5925552.5812619124</v>
      </c>
      <c r="Q1958">
        <v>5326096.8751356006</v>
      </c>
      <c r="R1958">
        <v>10964939.906269595</v>
      </c>
      <c r="S1958">
        <v>7854541.9742190279</v>
      </c>
      <c r="T1958">
        <v>-6405287.7548294077</v>
      </c>
      <c r="U1958">
        <v>1319616.0642163043</v>
      </c>
      <c r="V1958">
        <v>8618980.2110070903</v>
      </c>
      <c r="W1958">
        <v>13386532.441846674</v>
      </c>
      <c r="X1958">
        <v>-6613467.5581533257</v>
      </c>
    </row>
    <row r="1959" spans="2:24" x14ac:dyDescent="0.4">
      <c r="B1959" s="13">
        <v>1956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18214317.890718993</v>
      </c>
      <c r="O1959">
        <v>18724005.876834422</v>
      </c>
      <c r="P1959">
        <v>16671667.610157553</v>
      </c>
      <c r="Q1959">
        <v>24600099.828338027</v>
      </c>
      <c r="R1959">
        <v>24097005.020921852</v>
      </c>
      <c r="S1959">
        <v>21241115.652959872</v>
      </c>
      <c r="T1959">
        <v>19633606.012427591</v>
      </c>
      <c r="U1959">
        <v>25020647.900214199</v>
      </c>
      <c r="V1959">
        <v>25807201.088120054</v>
      </c>
      <c r="W1959">
        <v>28492940.836266514</v>
      </c>
      <c r="X1959">
        <v>8492940.8362665139</v>
      </c>
    </row>
    <row r="1960" spans="2:24" x14ac:dyDescent="0.4">
      <c r="B1960" s="13">
        <v>1957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16701494.459498633</v>
      </c>
      <c r="O1960">
        <v>21911800.631035984</v>
      </c>
      <c r="P1960">
        <v>-2204784884.2684689</v>
      </c>
      <c r="Q1960">
        <v>-2196042850.0842991</v>
      </c>
      <c r="R1960">
        <v>-1077942506.4418569</v>
      </c>
      <c r="S1960">
        <v>-1072244542.5723882</v>
      </c>
      <c r="T1960">
        <v>-1068259563.5587164</v>
      </c>
      <c r="U1960">
        <v>-1083768416.8097479</v>
      </c>
      <c r="V1960">
        <v>-1084194897.3052216</v>
      </c>
      <c r="W1960">
        <v>-1070982556.0487682</v>
      </c>
      <c r="X1960">
        <v>-1090982556.048768</v>
      </c>
    </row>
    <row r="1961" spans="2:24" x14ac:dyDescent="0.4">
      <c r="B1961" s="13">
        <v>1958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21030161.396133501</v>
      </c>
      <c r="O1961">
        <v>26046434.655290537</v>
      </c>
      <c r="P1961">
        <v>31328530.060425654</v>
      </c>
      <c r="Q1961">
        <v>34929537.420988068</v>
      </c>
      <c r="R1961">
        <v>41512808.75123556</v>
      </c>
      <c r="S1961">
        <v>47519853.980894469</v>
      </c>
      <c r="T1961">
        <v>47372514.04076656</v>
      </c>
      <c r="U1961">
        <v>45045786.104922988</v>
      </c>
      <c r="V1961">
        <v>44686573.655823201</v>
      </c>
      <c r="W1961">
        <v>34893762.686582722</v>
      </c>
      <c r="X1961">
        <v>14893762.686582709</v>
      </c>
    </row>
    <row r="1962" spans="2:24" x14ac:dyDescent="0.4">
      <c r="B1962" s="13">
        <v>1959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17604210.473901998</v>
      </c>
      <c r="O1962">
        <v>15660123.317082511</v>
      </c>
      <c r="P1962">
        <v>16363071.651470497</v>
      </c>
      <c r="Q1962">
        <v>16622727.723653879</v>
      </c>
      <c r="R1962">
        <v>20348540.871865317</v>
      </c>
      <c r="S1962">
        <v>19922008.174798384</v>
      </c>
      <c r="T1962">
        <v>20611320.819274843</v>
      </c>
      <c r="U1962">
        <v>19607805.900044724</v>
      </c>
      <c r="V1962">
        <v>22214367.711468995</v>
      </c>
      <c r="W1962">
        <v>18870843.0230514</v>
      </c>
      <c r="X1962">
        <v>-1129156.9769486012</v>
      </c>
    </row>
    <row r="1963" spans="2:24" x14ac:dyDescent="0.4">
      <c r="B1963" s="13">
        <v>1960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25032281.015549075</v>
      </c>
      <c r="O1963">
        <v>25236208.234392378</v>
      </c>
      <c r="P1963">
        <v>24217690.052903134</v>
      </c>
      <c r="Q1963">
        <v>29285720.491815191</v>
      </c>
      <c r="R1963">
        <v>27774132.817491651</v>
      </c>
      <c r="S1963">
        <v>28489006.520742096</v>
      </c>
      <c r="T1963">
        <v>33092256.176352128</v>
      </c>
      <c r="U1963">
        <v>35082665.146959588</v>
      </c>
      <c r="V1963">
        <v>40297330.803298131</v>
      </c>
      <c r="W1963">
        <v>38877744.681570202</v>
      </c>
      <c r="X1963">
        <v>18877744.681570202</v>
      </c>
    </row>
    <row r="1964" spans="2:24" x14ac:dyDescent="0.4">
      <c r="B1964" s="13">
        <v>1961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17626997.275915451</v>
      </c>
      <c r="O1964">
        <v>24255601.255995963</v>
      </c>
      <c r="P1964">
        <v>23971015.217231326</v>
      </c>
      <c r="Q1964">
        <v>23748336.054692585</v>
      </c>
      <c r="R1964">
        <v>29467344.138782144</v>
      </c>
      <c r="S1964">
        <v>32190529.224596724</v>
      </c>
      <c r="T1964">
        <v>40971311.512827732</v>
      </c>
      <c r="U1964">
        <v>45762042.788880803</v>
      </c>
      <c r="V1964">
        <v>44231660.343699098</v>
      </c>
      <c r="W1964">
        <v>35008915.18853391</v>
      </c>
      <c r="X1964">
        <v>15008915.18853391</v>
      </c>
    </row>
    <row r="1965" spans="2:24" x14ac:dyDescent="0.4">
      <c r="B1965" s="13">
        <v>1962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28530549.424600989</v>
      </c>
      <c r="O1965">
        <v>29621795.275086783</v>
      </c>
      <c r="P1965">
        <v>28968357.893329617</v>
      </c>
      <c r="Q1965">
        <v>37183324.205772832</v>
      </c>
      <c r="R1965">
        <v>38233964.120070919</v>
      </c>
      <c r="S1965">
        <v>40598797.375253581</v>
      </c>
      <c r="T1965">
        <v>45257032.613414906</v>
      </c>
      <c r="U1965">
        <v>48752506.934726283</v>
      </c>
      <c r="V1965">
        <v>49630346.743459046</v>
      </c>
      <c r="W1965">
        <v>49801462.3498514</v>
      </c>
      <c r="X1965">
        <v>29801462.349851385</v>
      </c>
    </row>
    <row r="1966" spans="2:24" x14ac:dyDescent="0.4">
      <c r="B1966" s="13">
        <v>1963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20309475.452907953</v>
      </c>
      <c r="O1966">
        <v>22716876.719359979</v>
      </c>
      <c r="P1966">
        <v>28818053.80222927</v>
      </c>
      <c r="Q1966">
        <v>32005615.687887222</v>
      </c>
      <c r="R1966">
        <v>33726573.847274929</v>
      </c>
      <c r="S1966">
        <v>42560848.666455135</v>
      </c>
      <c r="T1966">
        <v>41824535.750984095</v>
      </c>
      <c r="U1966">
        <v>31962488.45764054</v>
      </c>
      <c r="V1966">
        <v>6917753.5245579388</v>
      </c>
      <c r="W1966">
        <v>13436191.151332937</v>
      </c>
      <c r="X1966">
        <v>-6563808.8486670628</v>
      </c>
    </row>
    <row r="1967" spans="2:24" x14ac:dyDescent="0.4">
      <c r="B1967" s="13">
        <v>1964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21602087.286639191</v>
      </c>
      <c r="O1967">
        <v>22785734.730816387</v>
      </c>
      <c r="P1967">
        <v>23218667.236329921</v>
      </c>
      <c r="Q1967">
        <v>19578312.469957784</v>
      </c>
      <c r="R1967">
        <v>24057901.256713368</v>
      </c>
      <c r="S1967">
        <v>23702003.887315564</v>
      </c>
      <c r="T1967">
        <v>30210529.646597844</v>
      </c>
      <c r="U1967">
        <v>18927987.163502499</v>
      </c>
      <c r="V1967">
        <v>26254322.065615524</v>
      </c>
      <c r="W1967">
        <v>37141895.70580025</v>
      </c>
      <c r="X1967">
        <v>17141895.70580025</v>
      </c>
    </row>
    <row r="1968" spans="2:24" x14ac:dyDescent="0.4">
      <c r="B1968" s="13">
        <v>1965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22908178.030914403</v>
      </c>
      <c r="O1968">
        <v>22249535.881865472</v>
      </c>
      <c r="P1968">
        <v>27944277.218332347</v>
      </c>
      <c r="Q1968">
        <v>18591175.473448034</v>
      </c>
      <c r="R1968">
        <v>15253744.54907174</v>
      </c>
      <c r="S1968">
        <v>22020714.636135008</v>
      </c>
      <c r="T1968">
        <v>21183727.799262203</v>
      </c>
      <c r="U1968">
        <v>7533534.4515021909</v>
      </c>
      <c r="V1968">
        <v>13362923.65648219</v>
      </c>
      <c r="W1968">
        <v>1587715.9612749955</v>
      </c>
      <c r="X1968">
        <v>-18412284.038725004</v>
      </c>
    </row>
    <row r="1969" spans="2:24" x14ac:dyDescent="0.4">
      <c r="B1969" s="13">
        <v>1966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24995831.08573851</v>
      </c>
      <c r="O1969">
        <v>23823260.22440907</v>
      </c>
      <c r="P1969">
        <v>21200467.392590102</v>
      </c>
      <c r="Q1969">
        <v>21313215.793379523</v>
      </c>
      <c r="R1969">
        <v>24079144.529094435</v>
      </c>
      <c r="S1969">
        <v>27435229.224513642</v>
      </c>
      <c r="T1969">
        <v>9184495.9591864608</v>
      </c>
      <c r="U1969">
        <v>11722216.655694665</v>
      </c>
      <c r="V1969">
        <v>21411401.467408411</v>
      </c>
      <c r="W1969">
        <v>21061371.039666668</v>
      </c>
      <c r="X1969">
        <v>1061371.0396666636</v>
      </c>
    </row>
    <row r="1970" spans="2:24" x14ac:dyDescent="0.4">
      <c r="B1970" s="13">
        <v>1967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25972694.188621812</v>
      </c>
      <c r="O1970">
        <v>28974230.483223312</v>
      </c>
      <c r="P1970">
        <v>37865666.581925862</v>
      </c>
      <c r="Q1970">
        <v>41148563.715435222</v>
      </c>
      <c r="R1970">
        <v>41096578.081778325</v>
      </c>
      <c r="S1970">
        <v>42791832.639957622</v>
      </c>
      <c r="T1970">
        <v>43981079.147026978</v>
      </c>
      <c r="U1970">
        <v>42072468.281842783</v>
      </c>
      <c r="V1970">
        <v>45404099.941183157</v>
      </c>
      <c r="W1970">
        <v>48583248.67651768</v>
      </c>
      <c r="X1970">
        <v>28583248.676517688</v>
      </c>
    </row>
    <row r="1971" spans="2:24" x14ac:dyDescent="0.4">
      <c r="B1971" s="13">
        <v>1968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21619954.037623573</v>
      </c>
      <c r="O1971">
        <v>22877282.676805615</v>
      </c>
      <c r="P1971">
        <v>21722383.427101571</v>
      </c>
      <c r="Q1971">
        <v>20152067.627886727</v>
      </c>
      <c r="R1971">
        <v>20633699.116541851</v>
      </c>
      <c r="S1971">
        <v>23276967.415098157</v>
      </c>
      <c r="T1971">
        <v>25773002.282176759</v>
      </c>
      <c r="U1971">
        <v>29434649.931598771</v>
      </c>
      <c r="V1971">
        <v>28815576.713373959</v>
      </c>
      <c r="W1971">
        <v>31435226.011972558</v>
      </c>
      <c r="X1971">
        <v>11435226.011972558</v>
      </c>
    </row>
    <row r="1972" spans="2:24" x14ac:dyDescent="0.4">
      <c r="B1972" s="13">
        <v>1969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28329451.475686356</v>
      </c>
      <c r="O1972">
        <v>30115749.549073271</v>
      </c>
      <c r="P1972">
        <v>29183419.05118525</v>
      </c>
      <c r="Q1972">
        <v>33115766.891801659</v>
      </c>
      <c r="R1972">
        <v>34650689.280198403</v>
      </c>
      <c r="S1972">
        <v>22101711.109716665</v>
      </c>
      <c r="T1972">
        <v>14869984.309676239</v>
      </c>
      <c r="U1972">
        <v>21197897.210257914</v>
      </c>
      <c r="V1972">
        <v>26271406.244995844</v>
      </c>
      <c r="W1972">
        <v>25090052.214792259</v>
      </c>
      <c r="X1972">
        <v>5090052.2147922572</v>
      </c>
    </row>
    <row r="1973" spans="2:24" x14ac:dyDescent="0.4">
      <c r="B1973" s="13">
        <v>1970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17587153.307853349</v>
      </c>
      <c r="O1973">
        <v>15871460.171153277</v>
      </c>
      <c r="P1973">
        <v>16181150.060739012</v>
      </c>
      <c r="Q1973">
        <v>16412380.737310775</v>
      </c>
      <c r="R1973">
        <v>14943300.746511001</v>
      </c>
      <c r="S1973">
        <v>13098083.681841899</v>
      </c>
      <c r="T1973">
        <v>13185227.996816944</v>
      </c>
      <c r="U1973">
        <v>14284995.923232317</v>
      </c>
      <c r="V1973">
        <v>13846596.031844191</v>
      </c>
      <c r="W1973">
        <v>-1273519670.1583152</v>
      </c>
      <c r="X1973">
        <v>-1293519670.1583152</v>
      </c>
    </row>
    <row r="1974" spans="2:24" x14ac:dyDescent="0.4">
      <c r="B1974" s="13">
        <v>1971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26206805.911420412</v>
      </c>
      <c r="O1974">
        <v>32748462.645437617</v>
      </c>
      <c r="P1974">
        <v>38245681.503952675</v>
      </c>
      <c r="Q1974">
        <v>13423123.503145486</v>
      </c>
      <c r="R1974">
        <v>17746018.492651314</v>
      </c>
      <c r="S1974">
        <v>30849399.435657747</v>
      </c>
      <c r="T1974">
        <v>-400726405.85740763</v>
      </c>
      <c r="U1974">
        <v>-401279057.65695292</v>
      </c>
      <c r="V1974">
        <v>-186659989.74118748</v>
      </c>
      <c r="W1974">
        <v>-188032005.19920391</v>
      </c>
      <c r="X1974">
        <v>-208032005.19920391</v>
      </c>
    </row>
    <row r="1975" spans="2:24" x14ac:dyDescent="0.4">
      <c r="B1975" s="13">
        <v>1972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18182675.171194986</v>
      </c>
      <c r="O1975">
        <v>24128787.751098383</v>
      </c>
      <c r="P1975">
        <v>17220290.179656979</v>
      </c>
      <c r="Q1975">
        <v>14553692.483520549</v>
      </c>
      <c r="R1975">
        <v>21097497.699346744</v>
      </c>
      <c r="S1975">
        <v>23767846.2163544</v>
      </c>
      <c r="T1975">
        <v>23240553.734418366</v>
      </c>
      <c r="U1975">
        <v>28611667.248807475</v>
      </c>
      <c r="V1975">
        <v>35823600.890510358</v>
      </c>
      <c r="W1975">
        <v>34943147.758942187</v>
      </c>
      <c r="X1975">
        <v>14943147.758942187</v>
      </c>
    </row>
    <row r="1976" spans="2:24" x14ac:dyDescent="0.4">
      <c r="B1976" s="13">
        <v>1973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26145529.461535588</v>
      </c>
      <c r="O1976">
        <v>32586776.848944061</v>
      </c>
      <c r="P1976">
        <v>35236441.36503654</v>
      </c>
      <c r="Q1976">
        <v>36737608.709934615</v>
      </c>
      <c r="R1976">
        <v>29951588.848605417</v>
      </c>
      <c r="S1976">
        <v>33110862.299236294</v>
      </c>
      <c r="T1976">
        <v>37451727.9058934</v>
      </c>
      <c r="U1976">
        <v>36701913.69786039</v>
      </c>
      <c r="V1976">
        <v>30772974.6746847</v>
      </c>
      <c r="W1976">
        <v>34331236.522945732</v>
      </c>
      <c r="X1976">
        <v>14331236.522945717</v>
      </c>
    </row>
    <row r="1977" spans="2:24" x14ac:dyDescent="0.4">
      <c r="B1977" s="13">
        <v>1974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22787686.253951669</v>
      </c>
      <c r="O1977">
        <v>25953504.57822866</v>
      </c>
      <c r="P1977">
        <v>26778647.551592097</v>
      </c>
      <c r="Q1977">
        <v>28230427.943529837</v>
      </c>
      <c r="R1977">
        <v>34980657.894993618</v>
      </c>
      <c r="S1977">
        <v>38703752.489480764</v>
      </c>
      <c r="T1977">
        <v>42841837.097955219</v>
      </c>
      <c r="U1977">
        <v>40567691.404283404</v>
      </c>
      <c r="V1977">
        <v>42144597.585039243</v>
      </c>
      <c r="W1977">
        <v>44296175.161792904</v>
      </c>
      <c r="X1977">
        <v>24296175.161792893</v>
      </c>
    </row>
    <row r="1978" spans="2:24" x14ac:dyDescent="0.4">
      <c r="B1978" s="13">
        <v>1975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23915189.837928042</v>
      </c>
      <c r="O1978">
        <v>19240837.654863946</v>
      </c>
      <c r="P1978">
        <v>24742119.431288548</v>
      </c>
      <c r="Q1978">
        <v>30191704.984380651</v>
      </c>
      <c r="R1978">
        <v>36929828.720953494</v>
      </c>
      <c r="S1978">
        <v>40277006.520605579</v>
      </c>
      <c r="T1978">
        <v>42531870.915976144</v>
      </c>
      <c r="U1978">
        <v>44621571.012286544</v>
      </c>
      <c r="V1978">
        <v>49109991.720037051</v>
      </c>
      <c r="W1978">
        <v>47435321.550596558</v>
      </c>
      <c r="X1978">
        <v>27435321.550596558</v>
      </c>
    </row>
    <row r="1979" spans="2:24" x14ac:dyDescent="0.4">
      <c r="B1979" s="13">
        <v>1976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22800649.434613105</v>
      </c>
      <c r="O1979">
        <v>-37911582.65345712</v>
      </c>
      <c r="P1979">
        <v>-39343028.695110895</v>
      </c>
      <c r="Q1979">
        <v>-8005295.9476983324</v>
      </c>
      <c r="R1979">
        <v>-9841695.3260408808</v>
      </c>
      <c r="S1979">
        <v>-7072946.9874197058</v>
      </c>
      <c r="T1979">
        <v>-6132566.4546452966</v>
      </c>
      <c r="U1979">
        <v>-7467517.5746297017</v>
      </c>
      <c r="V1979">
        <v>-5994982.9675587052</v>
      </c>
      <c r="W1979">
        <v>-2535470.7030902393</v>
      </c>
      <c r="X1979">
        <v>-22535470.703090224</v>
      </c>
    </row>
    <row r="1980" spans="2:24" x14ac:dyDescent="0.4">
      <c r="B1980" s="13">
        <v>1977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12434215.38590919</v>
      </c>
      <c r="O1980">
        <v>15072756.517313037</v>
      </c>
      <c r="P1980">
        <v>18091502.816385195</v>
      </c>
      <c r="Q1980">
        <v>19257362.787868872</v>
      </c>
      <c r="R1980">
        <v>19644149.908175629</v>
      </c>
      <c r="S1980">
        <v>23103132.999851622</v>
      </c>
      <c r="T1980">
        <v>20483828.996527009</v>
      </c>
      <c r="U1980">
        <v>24777193.604982868</v>
      </c>
      <c r="V1980">
        <v>32395885.006582413</v>
      </c>
      <c r="W1980">
        <v>32962305.434724003</v>
      </c>
      <c r="X1980">
        <v>12962305.434724007</v>
      </c>
    </row>
    <row r="1981" spans="2:24" x14ac:dyDescent="0.4">
      <c r="B1981" s="13">
        <v>1978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27885024.453009054</v>
      </c>
      <c r="O1981">
        <v>28077629.94802247</v>
      </c>
      <c r="P1981">
        <v>-248490151.77355248</v>
      </c>
      <c r="Q1981">
        <v>-243260383.65505508</v>
      </c>
      <c r="R1981">
        <v>-98963097.547151417</v>
      </c>
      <c r="S1981">
        <v>-102191308.29261638</v>
      </c>
      <c r="T1981">
        <v>-101993495.26372483</v>
      </c>
      <c r="U1981">
        <v>-100508151.67813963</v>
      </c>
      <c r="V1981">
        <v>-100934285.99203129</v>
      </c>
      <c r="W1981">
        <v>-96275628.800470531</v>
      </c>
      <c r="X1981">
        <v>-116275628.80047053</v>
      </c>
    </row>
    <row r="1982" spans="2:24" x14ac:dyDescent="0.4">
      <c r="B1982" s="13">
        <v>1979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-133772216.35459512</v>
      </c>
      <c r="O1982">
        <v>-134535979.76880386</v>
      </c>
      <c r="P1982">
        <v>-57502557.195265844</v>
      </c>
      <c r="Q1982">
        <v>-53177849.014363512</v>
      </c>
      <c r="R1982">
        <v>-53282406.246987507</v>
      </c>
      <c r="S1982">
        <v>-54111121.236774847</v>
      </c>
      <c r="T1982">
        <v>-53667413.667267404</v>
      </c>
      <c r="U1982">
        <v>-59363265.923273452</v>
      </c>
      <c r="V1982">
        <v>-56781504.132127173</v>
      </c>
      <c r="W1982">
        <v>-57894715.597465426</v>
      </c>
      <c r="X1982">
        <v>-77894715.597465441</v>
      </c>
    </row>
    <row r="1983" spans="2:24" x14ac:dyDescent="0.4">
      <c r="B1983" s="13">
        <v>1980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13379363.317945497</v>
      </c>
      <c r="O1983">
        <v>13176084.972824618</v>
      </c>
      <c r="P1983">
        <v>4075867.653893597</v>
      </c>
      <c r="Q1983">
        <v>7076054.1423145998</v>
      </c>
      <c r="R1983">
        <v>5352616.4967679884</v>
      </c>
      <c r="S1983">
        <v>4322472.826230661</v>
      </c>
      <c r="T1983">
        <v>12063515.548008941</v>
      </c>
      <c r="U1983">
        <v>12540517.673631584</v>
      </c>
      <c r="V1983">
        <v>9165380.3808595836</v>
      </c>
      <c r="W1983">
        <v>7316910.2732011592</v>
      </c>
      <c r="X1983">
        <v>-12683089.72679884</v>
      </c>
    </row>
    <row r="1984" spans="2:24" x14ac:dyDescent="0.4">
      <c r="B1984" s="13">
        <v>1981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-2977234.9646863453</v>
      </c>
      <c r="O1984">
        <v>1800653.8813847778</v>
      </c>
      <c r="P1984">
        <v>-291452103.87614858</v>
      </c>
      <c r="Q1984">
        <v>-288513249.12064743</v>
      </c>
      <c r="R1984">
        <v>-135577150.13153058</v>
      </c>
      <c r="S1984">
        <v>-131782402.15920936</v>
      </c>
      <c r="T1984">
        <v>-130596785.94620864</v>
      </c>
      <c r="U1984">
        <v>-124411949.53129296</v>
      </c>
      <c r="V1984">
        <v>-124028168.876101</v>
      </c>
      <c r="W1984">
        <v>-122696623.19875544</v>
      </c>
      <c r="X1984">
        <v>-142696623.19875544</v>
      </c>
    </row>
    <row r="1985" spans="2:24" x14ac:dyDescent="0.4">
      <c r="B1985" s="13">
        <v>1982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22452491.936897289</v>
      </c>
      <c r="O1985">
        <v>23359786.926964849</v>
      </c>
      <c r="P1985">
        <v>26900283.61670766</v>
      </c>
      <c r="Q1985">
        <v>34925701.025304236</v>
      </c>
      <c r="R1985">
        <v>39314646.269797407</v>
      </c>
      <c r="S1985">
        <v>37544820.485136762</v>
      </c>
      <c r="T1985">
        <v>21382908.403729379</v>
      </c>
      <c r="U1985">
        <v>18677915.760407131</v>
      </c>
      <c r="V1985">
        <v>35703899.658580564</v>
      </c>
      <c r="W1985">
        <v>37859809.12655966</v>
      </c>
      <c r="X1985">
        <v>17859809.12655966</v>
      </c>
    </row>
    <row r="1986" spans="2:24" x14ac:dyDescent="0.4">
      <c r="B1986" s="13">
        <v>1983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20778789.699933354</v>
      </c>
      <c r="O1986">
        <v>21859139.478328247</v>
      </c>
      <c r="P1986">
        <v>18385239.009391941</v>
      </c>
      <c r="Q1986">
        <v>23508040.114782445</v>
      </c>
      <c r="R1986">
        <v>26332581.025774602</v>
      </c>
      <c r="S1986">
        <v>28020920.317425095</v>
      </c>
      <c r="T1986">
        <v>33712409.108868316</v>
      </c>
      <c r="U1986">
        <v>36465176.391249441</v>
      </c>
      <c r="V1986">
        <v>22879826.870578412</v>
      </c>
      <c r="W1986">
        <v>26758500.659156296</v>
      </c>
      <c r="X1986">
        <v>6758500.6591562964</v>
      </c>
    </row>
    <row r="1987" spans="2:24" x14ac:dyDescent="0.4">
      <c r="B1987" s="13">
        <v>1984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19017991.639633581</v>
      </c>
      <c r="O1987">
        <v>21347007.919022288</v>
      </c>
      <c r="P1987">
        <v>24916456.589309324</v>
      </c>
      <c r="Q1987">
        <v>28607683.112459462</v>
      </c>
      <c r="R1987">
        <v>29149777.270178355</v>
      </c>
      <c r="S1987">
        <v>35406747.668530762</v>
      </c>
      <c r="T1987">
        <v>34900188.342552423</v>
      </c>
      <c r="U1987">
        <v>38502080.77575846</v>
      </c>
      <c r="V1987">
        <v>42933842.906790167</v>
      </c>
      <c r="W1987">
        <v>46009506.109552637</v>
      </c>
      <c r="X1987">
        <v>26009506.109552622</v>
      </c>
    </row>
    <row r="1988" spans="2:24" x14ac:dyDescent="0.4">
      <c r="B1988" s="13">
        <v>1985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24598621.149486072</v>
      </c>
      <c r="O1988">
        <v>23967554.177102558</v>
      </c>
      <c r="P1988">
        <v>24522764.190776788</v>
      </c>
      <c r="Q1988">
        <v>26195171.217442594</v>
      </c>
      <c r="R1988">
        <v>26049173.244254153</v>
      </c>
      <c r="S1988">
        <v>27099420.656089164</v>
      </c>
      <c r="T1988">
        <v>36072041.061659604</v>
      </c>
      <c r="U1988">
        <v>35415568.231322415</v>
      </c>
      <c r="V1988">
        <v>34709665.002510719</v>
      </c>
      <c r="W1988">
        <v>36056803.464425333</v>
      </c>
      <c r="X1988">
        <v>16056803.464425329</v>
      </c>
    </row>
    <row r="1989" spans="2:24" x14ac:dyDescent="0.4">
      <c r="B1989" s="13">
        <v>1986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22480927.087924071</v>
      </c>
      <c r="O1989">
        <v>24651562.676014636</v>
      </c>
      <c r="P1989">
        <v>25935326.104900289</v>
      </c>
      <c r="Q1989">
        <v>29739489.935324308</v>
      </c>
      <c r="R1989">
        <v>20775894.758344363</v>
      </c>
      <c r="S1989">
        <v>20439737.259892114</v>
      </c>
      <c r="T1989">
        <v>28655415.254196215</v>
      </c>
      <c r="U1989">
        <v>29326569.322118387</v>
      </c>
      <c r="V1989">
        <v>30028273.046683218</v>
      </c>
      <c r="W1989">
        <v>30807197.702216946</v>
      </c>
      <c r="X1989">
        <v>10807197.702216946</v>
      </c>
    </row>
    <row r="1990" spans="2:24" x14ac:dyDescent="0.4">
      <c r="B1990" s="13">
        <v>1987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20241756.144587781</v>
      </c>
      <c r="O1990">
        <v>21654351.791571438</v>
      </c>
      <c r="P1990">
        <v>18107090.527573898</v>
      </c>
      <c r="Q1990">
        <v>14983191.682430772</v>
      </c>
      <c r="R1990">
        <v>13006327.520168284</v>
      </c>
      <c r="S1990">
        <v>12523253.857336421</v>
      </c>
      <c r="T1990">
        <v>14457355.775165381</v>
      </c>
      <c r="U1990">
        <v>17614436.070502173</v>
      </c>
      <c r="V1990">
        <v>26337579.235062849</v>
      </c>
      <c r="W1990">
        <v>27003835.523672409</v>
      </c>
      <c r="X1990">
        <v>7003835.5236724112</v>
      </c>
    </row>
    <row r="1991" spans="2:24" x14ac:dyDescent="0.4">
      <c r="B1991" s="13">
        <v>1988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20724529.639841031</v>
      </c>
      <c r="O1991">
        <v>24378011.987806611</v>
      </c>
      <c r="P1991">
        <v>31504461.984822378</v>
      </c>
      <c r="Q1991">
        <v>34880230.607511334</v>
      </c>
      <c r="R1991">
        <v>34838572.92402564</v>
      </c>
      <c r="S1991">
        <v>39028040.779105112</v>
      </c>
      <c r="T1991">
        <v>40203837.997649811</v>
      </c>
      <c r="U1991">
        <v>48318763.489631198</v>
      </c>
      <c r="V1991">
        <v>52886246.641450405</v>
      </c>
      <c r="W1991">
        <v>57286348.16760245</v>
      </c>
      <c r="X1991">
        <v>37286348.16760245</v>
      </c>
    </row>
    <row r="1992" spans="2:24" x14ac:dyDescent="0.4">
      <c r="B1992" s="13">
        <v>1989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20686137.694302049</v>
      </c>
      <c r="O1992">
        <v>23148305.210390691</v>
      </c>
      <c r="P1992">
        <v>28772900.269586384</v>
      </c>
      <c r="Q1992">
        <v>26918234.622899465</v>
      </c>
      <c r="R1992">
        <v>24213207.00389469</v>
      </c>
      <c r="S1992">
        <v>23933388.39779637</v>
      </c>
      <c r="T1992">
        <v>25603427.183271084</v>
      </c>
      <c r="U1992">
        <v>28284348.824280456</v>
      </c>
      <c r="V1992">
        <v>28486196.289312541</v>
      </c>
      <c r="W1992">
        <v>35303670.382760949</v>
      </c>
      <c r="X1992">
        <v>15303670.382760953</v>
      </c>
    </row>
    <row r="1993" spans="2:24" x14ac:dyDescent="0.4">
      <c r="B1993" s="13">
        <v>1990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24271117.358425088</v>
      </c>
      <c r="O1993">
        <v>24384618.224731382</v>
      </c>
      <c r="P1993">
        <v>25249804.769913778</v>
      </c>
      <c r="Q1993">
        <v>7725131.0941915251</v>
      </c>
      <c r="R1993">
        <v>3198993.9622901902</v>
      </c>
      <c r="S1993">
        <v>18530120.476474226</v>
      </c>
      <c r="T1993">
        <v>24668903.77445323</v>
      </c>
      <c r="U1993">
        <v>18935481.194762085</v>
      </c>
      <c r="V1993">
        <v>26670582.96645534</v>
      </c>
      <c r="W1993">
        <v>24744280.684643447</v>
      </c>
      <c r="X1993">
        <v>4744280.6846434409</v>
      </c>
    </row>
    <row r="1994" spans="2:24" x14ac:dyDescent="0.4">
      <c r="B1994" s="13">
        <v>1991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23085494.01071021</v>
      </c>
      <c r="O1994">
        <v>20158835.257317595</v>
      </c>
      <c r="P1994">
        <v>26581717.585709855</v>
      </c>
      <c r="Q1994">
        <v>19749181.321890198</v>
      </c>
      <c r="R1994">
        <v>20661172.636214875</v>
      </c>
      <c r="S1994">
        <v>22283946.104960173</v>
      </c>
      <c r="T1994">
        <v>21974212.63622497</v>
      </c>
      <c r="U1994">
        <v>22815628.709324833</v>
      </c>
      <c r="V1994">
        <v>25848765.579841215</v>
      </c>
      <c r="W1994">
        <v>-17952762.03117191</v>
      </c>
      <c r="X1994">
        <v>-37952762.031171903</v>
      </c>
    </row>
    <row r="1995" spans="2:24" x14ac:dyDescent="0.4">
      <c r="B1995" s="13">
        <v>1992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18920881.1219307</v>
      </c>
      <c r="O1995">
        <v>23849034.561885595</v>
      </c>
      <c r="P1995">
        <v>25145587.514076669</v>
      </c>
      <c r="Q1995">
        <v>30401541.14127459</v>
      </c>
      <c r="R1995">
        <v>29964125.782393903</v>
      </c>
      <c r="S1995">
        <v>35014290.054435089</v>
      </c>
      <c r="T1995">
        <v>37398770.325350836</v>
      </c>
      <c r="U1995">
        <v>39488232.765666068</v>
      </c>
      <c r="V1995">
        <v>45293922.020398103</v>
      </c>
      <c r="W1995">
        <v>47199254.682595663</v>
      </c>
      <c r="X1995">
        <v>27199254.682595666</v>
      </c>
    </row>
    <row r="1996" spans="2:24" x14ac:dyDescent="0.4">
      <c r="B1996" s="13">
        <v>1993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25509415.743914519</v>
      </c>
      <c r="O1996">
        <v>25097512.004562058</v>
      </c>
      <c r="P1996">
        <v>29044931.464469578</v>
      </c>
      <c r="Q1996">
        <v>34006958.742775872</v>
      </c>
      <c r="R1996">
        <v>39942256.367844939</v>
      </c>
      <c r="S1996">
        <v>30597089.567836042</v>
      </c>
      <c r="T1996">
        <v>31093586.326221224</v>
      </c>
      <c r="U1996">
        <v>41179988.026447348</v>
      </c>
      <c r="V1996">
        <v>39716741.434055477</v>
      </c>
      <c r="W1996">
        <v>39856094.793888025</v>
      </c>
      <c r="X1996">
        <v>19856094.793888025</v>
      </c>
    </row>
    <row r="1997" spans="2:24" x14ac:dyDescent="0.4">
      <c r="B1997" s="13">
        <v>1994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26317162.044714373</v>
      </c>
      <c r="O1997">
        <v>31405257.10036217</v>
      </c>
      <c r="P1997">
        <v>23437240.039235011</v>
      </c>
      <c r="Q1997">
        <v>25300694.965431388</v>
      </c>
      <c r="R1997">
        <v>27503513.582763135</v>
      </c>
      <c r="S1997">
        <v>25608607.702045269</v>
      </c>
      <c r="T1997">
        <v>28230932.676964667</v>
      </c>
      <c r="U1997">
        <v>30180787.751591966</v>
      </c>
      <c r="V1997">
        <v>26772873.42108706</v>
      </c>
      <c r="W1997">
        <v>20237381.942848444</v>
      </c>
      <c r="X1997">
        <v>237381.94284844818</v>
      </c>
    </row>
    <row r="1998" spans="2:24" x14ac:dyDescent="0.4">
      <c r="B1998" s="13">
        <v>1995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28699316.653328933</v>
      </c>
      <c r="O1998">
        <v>25910021.968670759</v>
      </c>
      <c r="P1998">
        <v>31199781.093515586</v>
      </c>
      <c r="Q1998">
        <v>37530960.86862731</v>
      </c>
      <c r="R1998">
        <v>37166132.425288193</v>
      </c>
      <c r="S1998">
        <v>37056974.427659594</v>
      </c>
      <c r="T1998">
        <v>37161347.95567596</v>
      </c>
      <c r="U1998">
        <v>37567153.033409968</v>
      </c>
      <c r="V1998">
        <v>36810990.450017661</v>
      </c>
      <c r="W1998">
        <v>-4489247.8693026043</v>
      </c>
      <c r="X1998">
        <v>-24489247.869302593</v>
      </c>
    </row>
    <row r="1999" spans="2:24" x14ac:dyDescent="0.4">
      <c r="B1999" s="13">
        <v>1996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12762408.768144922</v>
      </c>
      <c r="O1999">
        <v>366286.7342527872</v>
      </c>
      <c r="P1999">
        <v>-1381939.314784721</v>
      </c>
      <c r="Q1999">
        <v>11783643.737344086</v>
      </c>
      <c r="R1999">
        <v>14691209.461319819</v>
      </c>
      <c r="S1999">
        <v>19060961.743123781</v>
      </c>
      <c r="T1999">
        <v>22891471.572442073</v>
      </c>
      <c r="U1999">
        <v>16214956.675588829</v>
      </c>
      <c r="V1999">
        <v>13845036.092847869</v>
      </c>
      <c r="W1999">
        <v>12581592.936114429</v>
      </c>
      <c r="X1999">
        <v>-7418407.0638855733</v>
      </c>
    </row>
    <row r="2000" spans="2:24" x14ac:dyDescent="0.4">
      <c r="B2000" s="13">
        <v>1997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20265215.740844119</v>
      </c>
      <c r="O2000">
        <v>25148014.536571644</v>
      </c>
      <c r="P2000">
        <v>-16780530.419673663</v>
      </c>
      <c r="Q2000">
        <v>-14152843.253380731</v>
      </c>
      <c r="R2000">
        <v>10346244.052722707</v>
      </c>
      <c r="S2000">
        <v>-10992100.933245027</v>
      </c>
      <c r="T2000">
        <v>-14431418.960971605</v>
      </c>
      <c r="U2000">
        <v>-2576394.7671113648</v>
      </c>
      <c r="V2000">
        <v>-1869363.4108051388</v>
      </c>
      <c r="W2000">
        <v>5259529.3884448642</v>
      </c>
      <c r="X2000">
        <v>-14740470.611555133</v>
      </c>
    </row>
    <row r="2001" spans="2:24" x14ac:dyDescent="0.4">
      <c r="B2001" s="13">
        <v>1998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19884786.027895022</v>
      </c>
      <c r="O2001">
        <v>26899914.320141673</v>
      </c>
      <c r="P2001">
        <v>12954717.094920902</v>
      </c>
      <c r="Q2001">
        <v>13787770.017002665</v>
      </c>
      <c r="R2001">
        <v>20129554.935978904</v>
      </c>
      <c r="S2001">
        <v>19565207.852748636</v>
      </c>
      <c r="T2001">
        <v>19264657.204609893</v>
      </c>
      <c r="U2001">
        <v>13926225.503134398</v>
      </c>
      <c r="V2001">
        <v>16652106.635422451</v>
      </c>
      <c r="W2001">
        <v>17370808.455954153</v>
      </c>
      <c r="X2001">
        <v>-2629191.5440458511</v>
      </c>
    </row>
    <row r="2002" spans="2:24" x14ac:dyDescent="0.4">
      <c r="B2002" s="13">
        <v>1999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25495076.920988858</v>
      </c>
      <c r="O2002">
        <v>17532805.263935331</v>
      </c>
      <c r="P2002">
        <v>2976369.1593561876</v>
      </c>
      <c r="Q2002">
        <v>2080331.2262202629</v>
      </c>
      <c r="R2002">
        <v>10790301.768928094</v>
      </c>
      <c r="S2002">
        <v>15794239.508035336</v>
      </c>
      <c r="T2002">
        <v>16854903.942425571</v>
      </c>
      <c r="U2002">
        <v>22783076.981209636</v>
      </c>
      <c r="V2002">
        <v>20484258.407433663</v>
      </c>
      <c r="W2002">
        <v>18566615.725222077</v>
      </c>
      <c r="X2002">
        <v>-1433384.2747779228</v>
      </c>
    </row>
    <row r="2003" spans="2:24" x14ac:dyDescent="0.4">
      <c r="B2003" s="13">
        <v>2000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19875616.158611398</v>
      </c>
      <c r="O2003">
        <v>23902062.875119805</v>
      </c>
      <c r="P2003">
        <v>23583804.203335345</v>
      </c>
      <c r="Q2003">
        <v>23173562.301801026</v>
      </c>
      <c r="R2003">
        <v>30068487.501636721</v>
      </c>
      <c r="S2003">
        <v>26948943.483118579</v>
      </c>
      <c r="T2003">
        <v>24440139.190792907</v>
      </c>
      <c r="U2003">
        <v>24247880.445533413</v>
      </c>
      <c r="V2003">
        <v>32991114.417750798</v>
      </c>
      <c r="W2003">
        <v>33177242.811588313</v>
      </c>
      <c r="X2003">
        <v>13177242.811588317</v>
      </c>
    </row>
    <row r="2004" spans="2:24" x14ac:dyDescent="0.4">
      <c r="B2004" s="13">
        <v>2001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21849871.901422698</v>
      </c>
      <c r="O2004">
        <v>21011056.009959832</v>
      </c>
      <c r="P2004">
        <v>25553638.466287013</v>
      </c>
      <c r="Q2004">
        <v>23247025.644734971</v>
      </c>
      <c r="R2004">
        <v>23600018.481943473</v>
      </c>
      <c r="S2004">
        <v>24439530.85657369</v>
      </c>
      <c r="T2004">
        <v>29683799.85017008</v>
      </c>
      <c r="U2004">
        <v>29072830.27111721</v>
      </c>
      <c r="V2004">
        <v>31928417.774272669</v>
      </c>
      <c r="W2004">
        <v>29950863.823853321</v>
      </c>
      <c r="X2004">
        <v>9950863.8238533214</v>
      </c>
    </row>
    <row r="2005" spans="2:24" x14ac:dyDescent="0.4">
      <c r="B2005" s="13">
        <v>2002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21138427.42872734</v>
      </c>
      <c r="O2005">
        <v>22076918.336256884</v>
      </c>
      <c r="P2005">
        <v>25560290.599465385</v>
      </c>
      <c r="Q2005">
        <v>28198412.283806995</v>
      </c>
      <c r="R2005">
        <v>36670022.370662861</v>
      </c>
      <c r="S2005">
        <v>43275562.193121091</v>
      </c>
      <c r="T2005">
        <v>45148201.07681904</v>
      </c>
      <c r="U2005">
        <v>45272547.77769433</v>
      </c>
      <c r="V2005">
        <v>45283777.127670713</v>
      </c>
      <c r="W2005">
        <v>38504624.983830839</v>
      </c>
      <c r="X2005">
        <v>18504624.983830839</v>
      </c>
    </row>
    <row r="2006" spans="2:24" x14ac:dyDescent="0.4">
      <c r="B2006" s="13">
        <v>2003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24580487.026354641</v>
      </c>
      <c r="O2006">
        <v>23873225.736955434</v>
      </c>
      <c r="P2006">
        <v>28881448.736609917</v>
      </c>
      <c r="Q2006">
        <v>31715246.744556416</v>
      </c>
      <c r="R2006">
        <v>32142692.908304978</v>
      </c>
      <c r="S2006">
        <v>36043954.504776344</v>
      </c>
      <c r="T2006">
        <v>-169340960.73187023</v>
      </c>
      <c r="U2006">
        <v>-168753590.86694032</v>
      </c>
      <c r="V2006">
        <v>-63655963.192336969</v>
      </c>
      <c r="W2006">
        <v>-61889799.430523917</v>
      </c>
      <c r="X2006">
        <v>-81889799.430523902</v>
      </c>
    </row>
    <row r="2007" spans="2:24" x14ac:dyDescent="0.4">
      <c r="B2007" s="13">
        <v>2004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24440789.11426796</v>
      </c>
      <c r="O2007">
        <v>28074501.73856267</v>
      </c>
      <c r="P2007">
        <v>27145812.25441457</v>
      </c>
      <c r="Q2007">
        <v>31562737.756715484</v>
      </c>
      <c r="R2007">
        <v>34231531.461625062</v>
      </c>
      <c r="S2007">
        <v>-225887314.38493243</v>
      </c>
      <c r="T2007">
        <v>-228115096.57828492</v>
      </c>
      <c r="U2007">
        <v>-98292584.144458413</v>
      </c>
      <c r="V2007">
        <v>-97493045.529282838</v>
      </c>
      <c r="W2007">
        <v>-100394825.85878496</v>
      </c>
      <c r="X2007">
        <v>-120394825.85878496</v>
      </c>
    </row>
    <row r="2008" spans="2:24" x14ac:dyDescent="0.4">
      <c r="B2008" s="13">
        <v>2005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22156536.652731299</v>
      </c>
      <c r="O2008">
        <v>-7113207.1172451777</v>
      </c>
      <c r="P2008">
        <v>-190074.42036936153</v>
      </c>
      <c r="Q2008">
        <v>18041710.268084187</v>
      </c>
      <c r="R2008">
        <v>21885479.360245481</v>
      </c>
      <c r="S2008">
        <v>30400619.915493287</v>
      </c>
      <c r="T2008">
        <v>-19980773.79522365</v>
      </c>
      <c r="U2008">
        <v>-20841223.705333468</v>
      </c>
      <c r="V2008">
        <v>8079773.2885551155</v>
      </c>
      <c r="W2008">
        <v>13077264.968931939</v>
      </c>
      <c r="X2008">
        <v>-6922735.0310680568</v>
      </c>
    </row>
    <row r="2009" spans="2:24" x14ac:dyDescent="0.4">
      <c r="B2009" s="13">
        <v>2006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24143895.208468273</v>
      </c>
      <c r="O2009">
        <v>8341362.4970362736</v>
      </c>
      <c r="P2009">
        <v>802833.76110621961</v>
      </c>
      <c r="Q2009">
        <v>7826853.6082378216</v>
      </c>
      <c r="R2009">
        <v>14576662.32286093</v>
      </c>
      <c r="S2009">
        <v>14275438.142543895</v>
      </c>
      <c r="T2009">
        <v>13809678.552013518</v>
      </c>
      <c r="U2009">
        <v>14489444.096528767</v>
      </c>
      <c r="V2009">
        <v>13607611.427594194</v>
      </c>
      <c r="W2009">
        <v>13696719.335577518</v>
      </c>
      <c r="X2009">
        <v>-6303280.6644224832</v>
      </c>
    </row>
    <row r="2010" spans="2:24" x14ac:dyDescent="0.4">
      <c r="B2010" s="13">
        <v>2007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18088513.74769913</v>
      </c>
      <c r="O2010">
        <v>16963061.568635274</v>
      </c>
      <c r="P2010">
        <v>20608300.4570073</v>
      </c>
      <c r="Q2010">
        <v>-6311950.2155680098</v>
      </c>
      <c r="R2010">
        <v>-7891541.7098273393</v>
      </c>
      <c r="S2010">
        <v>7767842.0949491113</v>
      </c>
      <c r="T2010">
        <v>11029760.715417614</v>
      </c>
      <c r="U2010">
        <v>10626175.487527516</v>
      </c>
      <c r="V2010">
        <v>17265553.602282021</v>
      </c>
      <c r="W2010">
        <v>19834717.518271971</v>
      </c>
      <c r="X2010">
        <v>-165282.48172803037</v>
      </c>
    </row>
    <row r="2011" spans="2:24" x14ac:dyDescent="0.4">
      <c r="B2011" s="13">
        <v>2008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17744453.867403843</v>
      </c>
      <c r="O2011">
        <v>18030072.806828883</v>
      </c>
      <c r="P2011">
        <v>20960701.237813082</v>
      </c>
      <c r="Q2011">
        <v>28540629.777288917</v>
      </c>
      <c r="R2011">
        <v>34444605.842525795</v>
      </c>
      <c r="S2011">
        <v>36255674.116350539</v>
      </c>
      <c r="T2011">
        <v>31606483.929357678</v>
      </c>
      <c r="U2011">
        <v>30670430.223440159</v>
      </c>
      <c r="V2011">
        <v>15575743.89218862</v>
      </c>
      <c r="W2011">
        <v>17774940.819427535</v>
      </c>
      <c r="X2011">
        <v>-2225059.1805724637</v>
      </c>
    </row>
    <row r="2012" spans="2:24" x14ac:dyDescent="0.4">
      <c r="B2012" s="13">
        <v>2009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17619179.407962114</v>
      </c>
      <c r="O2012">
        <v>18039866.265662566</v>
      </c>
      <c r="P2012">
        <v>20586015.16672812</v>
      </c>
      <c r="Q2012">
        <v>19510366.996613085</v>
      </c>
      <c r="R2012">
        <v>16287371.292034907</v>
      </c>
      <c r="S2012">
        <v>2269896.940888844</v>
      </c>
      <c r="T2012">
        <v>4583325.2689262945</v>
      </c>
      <c r="U2012">
        <v>4219718.6747236168</v>
      </c>
      <c r="V2012">
        <v>2553159.6840020325</v>
      </c>
      <c r="W2012">
        <v>5679043.4722910365</v>
      </c>
      <c r="X2012">
        <v>-14320956.527708963</v>
      </c>
    </row>
    <row r="2013" spans="2:24" x14ac:dyDescent="0.4">
      <c r="B2013" s="13">
        <v>2010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22977631.283219628</v>
      </c>
      <c r="O2013">
        <v>22108440.52849007</v>
      </c>
      <c r="P2013">
        <v>21888701.939844638</v>
      </c>
      <c r="Q2013">
        <v>21775103.463135969</v>
      </c>
      <c r="R2013">
        <v>19333753.008358963</v>
      </c>
      <c r="S2013">
        <v>21971405.000308454</v>
      </c>
      <c r="T2013">
        <v>29368833.961734481</v>
      </c>
      <c r="U2013">
        <v>27988631.038297191</v>
      </c>
      <c r="V2013">
        <v>28788568.328404423</v>
      </c>
      <c r="W2013">
        <v>30743564.60768614</v>
      </c>
      <c r="X2013">
        <v>10743564.60768614</v>
      </c>
    </row>
    <row r="2014" spans="2:24" x14ac:dyDescent="0.4">
      <c r="B2014" s="13">
        <v>2011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20177513.761048172</v>
      </c>
      <c r="O2014">
        <v>8538506.1322502345</v>
      </c>
      <c r="P2014">
        <v>-4922425.4845367065</v>
      </c>
      <c r="Q2014">
        <v>-7763658.9823843064</v>
      </c>
      <c r="R2014">
        <v>-13699945.288155999</v>
      </c>
      <c r="S2014">
        <v>-19049785.199940994</v>
      </c>
      <c r="T2014">
        <v>-10304935.969822261</v>
      </c>
      <c r="U2014">
        <v>-5725363.7675579563</v>
      </c>
      <c r="V2014">
        <v>2227921.8861180218</v>
      </c>
      <c r="W2014">
        <v>4983015.500568904</v>
      </c>
      <c r="X2014">
        <v>-15016984.499431098</v>
      </c>
    </row>
    <row r="2015" spans="2:24" x14ac:dyDescent="0.4">
      <c r="B2015" s="13">
        <v>2012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19194154.975515287</v>
      </c>
      <c r="O2015">
        <v>14008132.489086151</v>
      </c>
      <c r="P2015">
        <v>21135343.54132339</v>
      </c>
      <c r="Q2015">
        <v>24509159.119560003</v>
      </c>
      <c r="R2015">
        <v>23383270.36585648</v>
      </c>
      <c r="S2015">
        <v>22923986.256559711</v>
      </c>
      <c r="T2015">
        <v>21320303.910215888</v>
      </c>
      <c r="U2015">
        <v>20083828.603907198</v>
      </c>
      <c r="V2015">
        <v>21342258.204664767</v>
      </c>
      <c r="W2015">
        <v>25609343.400137693</v>
      </c>
      <c r="X2015">
        <v>5609343.4001376871</v>
      </c>
    </row>
    <row r="2016" spans="2:24" x14ac:dyDescent="0.4">
      <c r="B2016" s="13">
        <v>2013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-10200368.384271082</v>
      </c>
      <c r="O2016">
        <v>-10843029.872620178</v>
      </c>
      <c r="P2016">
        <v>5703825.7027974036</v>
      </c>
      <c r="Q2016">
        <v>8938064.784476947</v>
      </c>
      <c r="R2016">
        <v>5498838.744973829</v>
      </c>
      <c r="S2016">
        <v>-6470856.0324616777</v>
      </c>
      <c r="T2016">
        <v>-4256426.7971472815</v>
      </c>
      <c r="U2016">
        <v>-4433545.7369356817</v>
      </c>
      <c r="V2016">
        <v>-5319742.6388337268</v>
      </c>
      <c r="W2016">
        <v>-21377729.186468091</v>
      </c>
      <c r="X2016">
        <v>-41377729.186468102</v>
      </c>
    </row>
    <row r="2017" spans="2:24" x14ac:dyDescent="0.4">
      <c r="B2017" s="13">
        <v>2014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19350711.614880674</v>
      </c>
      <c r="O2017">
        <v>-15841863.688399747</v>
      </c>
      <c r="P2017">
        <v>-15992779.20718297</v>
      </c>
      <c r="Q2017">
        <v>-413167.32390258368</v>
      </c>
      <c r="R2017">
        <v>4228015.9729235182</v>
      </c>
      <c r="S2017">
        <v>2176860.0350483907</v>
      </c>
      <c r="T2017">
        <v>-44670705.13576252</v>
      </c>
      <c r="U2017">
        <v>-42623655.804815762</v>
      </c>
      <c r="V2017">
        <v>-20485768.893390331</v>
      </c>
      <c r="W2017">
        <v>-16726284.887172941</v>
      </c>
      <c r="X2017">
        <v>-36726284.887172937</v>
      </c>
    </row>
    <row r="2018" spans="2:24" x14ac:dyDescent="0.4">
      <c r="B2018" s="13">
        <v>2015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20282663.285931945</v>
      </c>
      <c r="O2018">
        <v>21722781.439189609</v>
      </c>
      <c r="P2018">
        <v>11729546.080142282</v>
      </c>
      <c r="Q2018">
        <v>9508145.1393300965</v>
      </c>
      <c r="R2018">
        <v>7190725.8690102641</v>
      </c>
      <c r="S2018">
        <v>9436232.8376888111</v>
      </c>
      <c r="T2018">
        <v>8168319.3431685595</v>
      </c>
      <c r="U2018">
        <v>14576413.40317758</v>
      </c>
      <c r="V2018">
        <v>15160462.137987083</v>
      </c>
      <c r="W2018">
        <v>14665958.220357532</v>
      </c>
      <c r="X2018">
        <v>-5334041.7796424739</v>
      </c>
    </row>
    <row r="2019" spans="2:24" x14ac:dyDescent="0.4">
      <c r="B2019" s="13">
        <v>2016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24169849.399597004</v>
      </c>
      <c r="O2019">
        <v>27195569.966292709</v>
      </c>
      <c r="P2019">
        <v>-990833.8865221357</v>
      </c>
      <c r="Q2019">
        <v>-7343473.7391574886</v>
      </c>
      <c r="R2019">
        <v>5509496.2978805024</v>
      </c>
      <c r="S2019">
        <v>964544.72148860991</v>
      </c>
      <c r="T2019">
        <v>7476460.5926888371</v>
      </c>
      <c r="U2019">
        <v>15334385.362506267</v>
      </c>
      <c r="V2019">
        <v>13457385.79626142</v>
      </c>
      <c r="W2019">
        <v>14358880.451896463</v>
      </c>
      <c r="X2019">
        <v>-5641119.5481035383</v>
      </c>
    </row>
    <row r="2020" spans="2:24" x14ac:dyDescent="0.4">
      <c r="B2020" s="13">
        <v>2017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22778368.444680527</v>
      </c>
      <c r="O2020">
        <v>17581323.872349072</v>
      </c>
      <c r="P2020">
        <v>19309824.32428639</v>
      </c>
      <c r="Q2020">
        <v>8900144.4466851894</v>
      </c>
      <c r="R2020">
        <v>-3161696.1620835494</v>
      </c>
      <c r="S2020">
        <v>-8538879.8703218922</v>
      </c>
      <c r="T2020">
        <v>-2380598.307442877</v>
      </c>
      <c r="U2020">
        <v>-2845703.1387208626</v>
      </c>
      <c r="V2020">
        <v>-18067970.909150492</v>
      </c>
      <c r="W2020">
        <v>-26140242.356771771</v>
      </c>
      <c r="X2020">
        <v>-46140242.356771775</v>
      </c>
    </row>
    <row r="2021" spans="2:24" x14ac:dyDescent="0.4">
      <c r="B2021" s="13">
        <v>2018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29902348.411194466</v>
      </c>
      <c r="O2021">
        <v>24496270.65476957</v>
      </c>
      <c r="P2021">
        <v>25688502.832981888</v>
      </c>
      <c r="Q2021">
        <v>30056256.035797752</v>
      </c>
      <c r="R2021">
        <v>31517823.276174072</v>
      </c>
      <c r="S2021">
        <v>36283432.956690758</v>
      </c>
      <c r="T2021">
        <v>41446604.079497196</v>
      </c>
      <c r="U2021">
        <v>45048317.595250726</v>
      </c>
      <c r="V2021">
        <v>46173483.21630311</v>
      </c>
      <c r="W2021">
        <v>50583347.680358954</v>
      </c>
      <c r="X2021">
        <v>30583347.680358946</v>
      </c>
    </row>
    <row r="2022" spans="2:24" x14ac:dyDescent="0.4">
      <c r="B2022" s="13">
        <v>2019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18789808.186487596</v>
      </c>
      <c r="O2022">
        <v>17558337.796949007</v>
      </c>
      <c r="P2022">
        <v>18225430.112980925</v>
      </c>
      <c r="Q2022">
        <v>17388507.748439196</v>
      </c>
      <c r="R2022">
        <v>20865655.799162406</v>
      </c>
      <c r="S2022">
        <v>21444915.614577707</v>
      </c>
      <c r="T2022">
        <v>19910209.147041697</v>
      </c>
      <c r="U2022">
        <v>19769428.651364293</v>
      </c>
      <c r="V2022">
        <v>12966834.229312552</v>
      </c>
      <c r="W2022">
        <v>13180876.786133599</v>
      </c>
      <c r="X2022">
        <v>-6819123.2138663996</v>
      </c>
    </row>
    <row r="2023" spans="2:24" x14ac:dyDescent="0.4">
      <c r="B2023" s="13">
        <v>2020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24157819.631896976</v>
      </c>
      <c r="O2023">
        <v>16275679.177904708</v>
      </c>
      <c r="P2023">
        <v>17618973.557923436</v>
      </c>
      <c r="Q2023">
        <v>28959806.822251659</v>
      </c>
      <c r="R2023">
        <v>31964008.769888323</v>
      </c>
      <c r="S2023">
        <v>32207039.128455609</v>
      </c>
      <c r="T2023">
        <v>18972667.858726304</v>
      </c>
      <c r="U2023">
        <v>23248734.257545874</v>
      </c>
      <c r="V2023">
        <v>28501877.95498284</v>
      </c>
      <c r="W2023">
        <v>29202312.528524354</v>
      </c>
      <c r="X2023">
        <v>9202312.5285243541</v>
      </c>
    </row>
    <row r="2024" spans="2:24" x14ac:dyDescent="0.4">
      <c r="B2024" s="13">
        <v>2021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26528518.671358716</v>
      </c>
      <c r="O2024">
        <v>28255361.244957637</v>
      </c>
      <c r="P2024">
        <v>33000578.719110042</v>
      </c>
      <c r="Q2024">
        <v>36297143.101112001</v>
      </c>
      <c r="R2024">
        <v>40622345.073129728</v>
      </c>
      <c r="S2024">
        <v>-100722119.79379517</v>
      </c>
      <c r="T2024">
        <v>-100042839.75700393</v>
      </c>
      <c r="U2024">
        <v>-28470100.417204969</v>
      </c>
      <c r="V2024">
        <v>-24321197.962728132</v>
      </c>
      <c r="W2024">
        <v>-23341734.293860015</v>
      </c>
      <c r="X2024">
        <v>-43341734.293860011</v>
      </c>
    </row>
    <row r="2025" spans="2:24" x14ac:dyDescent="0.4">
      <c r="B2025" s="13">
        <v>2022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19287409.537369568</v>
      </c>
      <c r="O2025">
        <v>16904117.210127927</v>
      </c>
      <c r="P2025">
        <v>6666307.7758073332</v>
      </c>
      <c r="Q2025">
        <v>8144681.4427425601</v>
      </c>
      <c r="R2025">
        <v>8278185.6638601571</v>
      </c>
      <c r="S2025">
        <v>6002465.6325392723</v>
      </c>
      <c r="T2025">
        <v>4842368.550232158</v>
      </c>
      <c r="U2025">
        <v>7854311.7798940605</v>
      </c>
      <c r="V2025">
        <v>5722002.8774647694</v>
      </c>
      <c r="W2025">
        <v>12892977.757010121</v>
      </c>
      <c r="X2025">
        <v>-7107022.24298988</v>
      </c>
    </row>
    <row r="2026" spans="2:24" x14ac:dyDescent="0.4">
      <c r="B2026" s="13">
        <v>2023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20987215.931409027</v>
      </c>
      <c r="O2026">
        <v>21322315.633685783</v>
      </c>
      <c r="P2026">
        <v>24005868.149576034</v>
      </c>
      <c r="Q2026">
        <v>24873476.143435039</v>
      </c>
      <c r="R2026">
        <v>24478895.104033478</v>
      </c>
      <c r="S2026">
        <v>29773542.384414826</v>
      </c>
      <c r="T2026">
        <v>28463241.620406244</v>
      </c>
      <c r="U2026">
        <v>30405032.419019394</v>
      </c>
      <c r="V2026">
        <v>30915579.06351408</v>
      </c>
      <c r="W2026">
        <v>30942318.076703258</v>
      </c>
      <c r="X2026">
        <v>10942318.076703258</v>
      </c>
    </row>
    <row r="2027" spans="2:24" x14ac:dyDescent="0.4">
      <c r="B2027" s="13">
        <v>2024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18261473.001419611</v>
      </c>
      <c r="O2027">
        <v>22223437.848755822</v>
      </c>
      <c r="P2027">
        <v>24344583.037909485</v>
      </c>
      <c r="Q2027">
        <v>28255048.470020782</v>
      </c>
      <c r="R2027">
        <v>26920331.950416289</v>
      </c>
      <c r="S2027">
        <v>35523070.13960553</v>
      </c>
      <c r="T2027">
        <v>39707815.749655701</v>
      </c>
      <c r="U2027">
        <v>40216179.452498876</v>
      </c>
      <c r="V2027">
        <v>41015269.439751476</v>
      </c>
      <c r="W2027">
        <v>47372671.96039173</v>
      </c>
      <c r="X2027">
        <v>27372671.96039173</v>
      </c>
    </row>
    <row r="2028" spans="2:24" x14ac:dyDescent="0.4">
      <c r="B2028" s="13">
        <v>2025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24019299.107962374</v>
      </c>
      <c r="O2028">
        <v>27374128.651950009</v>
      </c>
      <c r="P2028">
        <v>29148889.298722442</v>
      </c>
      <c r="Q2028">
        <v>26372862.320538934</v>
      </c>
      <c r="R2028">
        <v>29586039.763489649</v>
      </c>
      <c r="S2028">
        <v>30248754.467451055</v>
      </c>
      <c r="T2028">
        <v>33522809.124567356</v>
      </c>
      <c r="U2028">
        <v>34522575.650536567</v>
      </c>
      <c r="V2028">
        <v>39264822.250822462</v>
      </c>
      <c r="W2028">
        <v>39079035.373053968</v>
      </c>
      <c r="X2028">
        <v>19079035.373053961</v>
      </c>
    </row>
    <row r="2029" spans="2:24" x14ac:dyDescent="0.4">
      <c r="B2029" s="13">
        <v>2026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17719737.367254883</v>
      </c>
      <c r="O2029">
        <v>17382810.76547977</v>
      </c>
      <c r="P2029">
        <v>16910807.100098692</v>
      </c>
      <c r="Q2029">
        <v>21148109.468179505</v>
      </c>
      <c r="R2029">
        <v>26582372.826950334</v>
      </c>
      <c r="S2029">
        <v>33365683.378395595</v>
      </c>
      <c r="T2029">
        <v>37835157.10539297</v>
      </c>
      <c r="U2029">
        <v>30800408.231422219</v>
      </c>
      <c r="V2029">
        <v>35397275.744878903</v>
      </c>
      <c r="W2029">
        <v>42107171.767005779</v>
      </c>
      <c r="X2029">
        <v>22107171.767005786</v>
      </c>
    </row>
    <row r="2030" spans="2:24" x14ac:dyDescent="0.4">
      <c r="B2030" s="13">
        <v>2027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24252644.717111688</v>
      </c>
      <c r="O2030">
        <v>24520232.131804433</v>
      </c>
      <c r="P2030">
        <v>12316676.312129324</v>
      </c>
      <c r="Q2030">
        <v>14098768.501288462</v>
      </c>
      <c r="R2030">
        <v>14964479.856476765</v>
      </c>
      <c r="S2030">
        <v>18260029.847766872</v>
      </c>
      <c r="T2030">
        <v>-15346517.470526198</v>
      </c>
      <c r="U2030">
        <v>-10233900.152918257</v>
      </c>
      <c r="V2030">
        <v>7071490.0147855813</v>
      </c>
      <c r="W2030">
        <v>8904814.5180991367</v>
      </c>
      <c r="X2030">
        <v>-11095185.48190086</v>
      </c>
    </row>
    <row r="2031" spans="2:24" x14ac:dyDescent="0.4">
      <c r="B2031" s="13">
        <v>2028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11904225.567179166</v>
      </c>
      <c r="O2031">
        <v>9943545.0787704177</v>
      </c>
      <c r="P2031">
        <v>18446650.05338005</v>
      </c>
      <c r="Q2031">
        <v>20309603.011367962</v>
      </c>
      <c r="R2031">
        <v>25981846.381435629</v>
      </c>
      <c r="S2031">
        <v>30985563.427925915</v>
      </c>
      <c r="T2031">
        <v>7871006.9976923531</v>
      </c>
      <c r="U2031">
        <v>7773820.1705330452</v>
      </c>
      <c r="V2031">
        <v>21193605.804862421</v>
      </c>
      <c r="W2031">
        <v>29573104.083768856</v>
      </c>
      <c r="X2031">
        <v>9573104.0837688539</v>
      </c>
    </row>
    <row r="2032" spans="2:24" x14ac:dyDescent="0.4">
      <c r="B2032" s="13">
        <v>2029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19473018.309161767</v>
      </c>
      <c r="O2032">
        <v>26391326.182392269</v>
      </c>
      <c r="P2032">
        <v>28301454.567139313</v>
      </c>
      <c r="Q2032">
        <v>25581552.743166663</v>
      </c>
      <c r="R2032">
        <v>33274300.021523617</v>
      </c>
      <c r="S2032">
        <v>33620001.425139703</v>
      </c>
      <c r="T2032">
        <v>39021352.00250449</v>
      </c>
      <c r="U2032">
        <v>35876185.052956894</v>
      </c>
      <c r="V2032">
        <v>-211193171.50810245</v>
      </c>
      <c r="W2032">
        <v>-211253057.63004026</v>
      </c>
      <c r="X2032">
        <v>-231253057.63004026</v>
      </c>
    </row>
    <row r="2033" spans="2:24" x14ac:dyDescent="0.4">
      <c r="B2033" s="13">
        <v>2030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2994673.9489836972</v>
      </c>
      <c r="O2033">
        <v>10353847.625482239</v>
      </c>
      <c r="P2033">
        <v>22707473.745268822</v>
      </c>
      <c r="Q2033">
        <v>23324721.194953471</v>
      </c>
      <c r="R2033">
        <v>29896831.518899757</v>
      </c>
      <c r="S2033">
        <v>28661802.919336073</v>
      </c>
      <c r="T2033">
        <v>18487495.057771511</v>
      </c>
      <c r="U2033">
        <v>-10665204.820644172</v>
      </c>
      <c r="V2033">
        <v>-11728304.931255173</v>
      </c>
      <c r="W2033">
        <v>12129173.443345264</v>
      </c>
      <c r="X2033">
        <v>-7870826.5566547299</v>
      </c>
    </row>
    <row r="2034" spans="2:24" x14ac:dyDescent="0.4">
      <c r="B2034" s="13">
        <v>2031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23952083.210062627</v>
      </c>
      <c r="O2034">
        <v>26752798.529380422</v>
      </c>
      <c r="P2034">
        <v>26767032.721617863</v>
      </c>
      <c r="Q2034">
        <v>30081721.736222014</v>
      </c>
      <c r="R2034">
        <v>32315628.885544881</v>
      </c>
      <c r="S2034">
        <v>34646255.87293978</v>
      </c>
      <c r="T2034">
        <v>38821357.006212838</v>
      </c>
      <c r="U2034">
        <v>37615161.991896614</v>
      </c>
      <c r="V2034">
        <v>42298939.631887667</v>
      </c>
      <c r="W2034">
        <v>42184003.825187884</v>
      </c>
      <c r="X2034">
        <v>22184003.825187888</v>
      </c>
    </row>
    <row r="2035" spans="2:24" x14ac:dyDescent="0.4">
      <c r="B2035" s="13">
        <v>2032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20456526.395105097</v>
      </c>
      <c r="O2035">
        <v>18711902.692454591</v>
      </c>
      <c r="P2035">
        <v>20149128.031124499</v>
      </c>
      <c r="Q2035">
        <v>21677528.816117376</v>
      </c>
      <c r="R2035">
        <v>4427763.4003116852</v>
      </c>
      <c r="S2035">
        <v>5104511.6085710675</v>
      </c>
      <c r="T2035">
        <v>20006553.274347436</v>
      </c>
      <c r="U2035">
        <v>19333757.10973106</v>
      </c>
      <c r="V2035">
        <v>18084285.708947603</v>
      </c>
      <c r="W2035">
        <v>16123014.078811225</v>
      </c>
      <c r="X2035">
        <v>-3876985.9211887754</v>
      </c>
    </row>
    <row r="2036" spans="2:24" x14ac:dyDescent="0.4">
      <c r="B2036" s="13">
        <v>2033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18256043.81529763</v>
      </c>
      <c r="O2036">
        <v>19274994.538010061</v>
      </c>
      <c r="P2036">
        <v>21539985.320470434</v>
      </c>
      <c r="Q2036">
        <v>26996439.067740362</v>
      </c>
      <c r="R2036">
        <v>29143030.927712087</v>
      </c>
      <c r="S2036">
        <v>29705549.43484908</v>
      </c>
      <c r="T2036">
        <v>29080300.480659403</v>
      </c>
      <c r="U2036">
        <v>30814995.856284745</v>
      </c>
      <c r="V2036">
        <v>32407136.883916687</v>
      </c>
      <c r="W2036">
        <v>37989676.653147623</v>
      </c>
      <c r="X2036">
        <v>17989676.65314763</v>
      </c>
    </row>
    <row r="2037" spans="2:24" x14ac:dyDescent="0.4">
      <c r="B2037" s="13">
        <v>2034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13008157.620117141</v>
      </c>
      <c r="O2037">
        <v>11208450.779839028</v>
      </c>
      <c r="P2037">
        <v>11189783.445481388</v>
      </c>
      <c r="Q2037">
        <v>14101093.949643936</v>
      </c>
      <c r="R2037">
        <v>11866502.429352915</v>
      </c>
      <c r="S2037">
        <v>14460610.559536261</v>
      </c>
      <c r="T2037">
        <v>15277421.755155478</v>
      </c>
      <c r="U2037">
        <v>16525832.544415982</v>
      </c>
      <c r="V2037">
        <v>20928271.408389688</v>
      </c>
      <c r="W2037">
        <v>22073079.714341246</v>
      </c>
      <c r="X2037">
        <v>2073079.7143412479</v>
      </c>
    </row>
    <row r="2038" spans="2:24" x14ac:dyDescent="0.4">
      <c r="B2038" s="13">
        <v>2035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8091593.7965916395</v>
      </c>
      <c r="O2038">
        <v>8281828.6681408519</v>
      </c>
      <c r="P2038">
        <v>15216807.183845062</v>
      </c>
      <c r="Q2038">
        <v>16542341.213467706</v>
      </c>
      <c r="R2038">
        <v>18999680.064987984</v>
      </c>
      <c r="S2038">
        <v>18665883.942471527</v>
      </c>
      <c r="T2038">
        <v>19930659.875137165</v>
      </c>
      <c r="U2038">
        <v>26272809.477898307</v>
      </c>
      <c r="V2038">
        <v>27803994.252770212</v>
      </c>
      <c r="W2038">
        <v>33576670.967785373</v>
      </c>
      <c r="X2038">
        <v>13576670.967785379</v>
      </c>
    </row>
    <row r="2039" spans="2:24" x14ac:dyDescent="0.4">
      <c r="B2039" s="13">
        <v>2036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19934986.538315475</v>
      </c>
      <c r="O2039">
        <v>22784364.081445858</v>
      </c>
      <c r="P2039">
        <v>14794453.841532899</v>
      </c>
      <c r="Q2039">
        <v>19968566.747016344</v>
      </c>
      <c r="R2039">
        <v>19397884.806083947</v>
      </c>
      <c r="S2039">
        <v>20273109.703176308</v>
      </c>
      <c r="T2039">
        <v>25434158.767965637</v>
      </c>
      <c r="U2039">
        <v>25781587.514783174</v>
      </c>
      <c r="V2039">
        <v>28278360.609857146</v>
      </c>
      <c r="W2039">
        <v>34729185.658079572</v>
      </c>
      <c r="X2039">
        <v>14729185.658079572</v>
      </c>
    </row>
    <row r="2040" spans="2:24" x14ac:dyDescent="0.4">
      <c r="B2040" s="13">
        <v>2037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23939289.979236979</v>
      </c>
      <c r="O2040">
        <v>23914083.122912258</v>
      </c>
      <c r="P2040">
        <v>28846081.134113919</v>
      </c>
      <c r="Q2040">
        <v>33478122.403815866</v>
      </c>
      <c r="R2040">
        <v>32333592.728976209</v>
      </c>
      <c r="S2040">
        <v>30911727.551261097</v>
      </c>
      <c r="T2040">
        <v>28484495.199421272</v>
      </c>
      <c r="U2040">
        <v>31117059.647869859</v>
      </c>
      <c r="V2040">
        <v>31308212.12833634</v>
      </c>
      <c r="W2040">
        <v>29588530.763628826</v>
      </c>
      <c r="X2040">
        <v>9588530.7636288255</v>
      </c>
    </row>
    <row r="2041" spans="2:24" x14ac:dyDescent="0.4">
      <c r="B2041" s="13">
        <v>2038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21246481.253479056</v>
      </c>
      <c r="O2041">
        <v>20113916.824912231</v>
      </c>
      <c r="P2041">
        <v>13938603.359481301</v>
      </c>
      <c r="Q2041">
        <v>14876209.067265356</v>
      </c>
      <c r="R2041">
        <v>18942758.185911521</v>
      </c>
      <c r="S2041">
        <v>11053291.649744151</v>
      </c>
      <c r="T2041">
        <v>9445127.3399006035</v>
      </c>
      <c r="U2041">
        <v>15947779.321262315</v>
      </c>
      <c r="V2041">
        <v>21524390.700640298</v>
      </c>
      <c r="W2041">
        <v>22501688.794385485</v>
      </c>
      <c r="X2041">
        <v>2501688.7943854863</v>
      </c>
    </row>
    <row r="2042" spans="2:24" x14ac:dyDescent="0.4">
      <c r="B2042" s="13">
        <v>2039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17762586.30204146</v>
      </c>
      <c r="O2042">
        <v>17074403.080678016</v>
      </c>
      <c r="P2042">
        <v>18179040.88040882</v>
      </c>
      <c r="Q2042">
        <v>16746705.447217979</v>
      </c>
      <c r="R2042">
        <v>24986854.005132765</v>
      </c>
      <c r="S2042">
        <v>-1067704.073926819</v>
      </c>
      <c r="T2042">
        <v>3594728.8889914001</v>
      </c>
      <c r="U2042">
        <v>18046571.65484947</v>
      </c>
      <c r="V2042">
        <v>21967427.799338665</v>
      </c>
      <c r="W2042">
        <v>26885027.559266467</v>
      </c>
      <c r="X2042">
        <v>6885027.5592664713</v>
      </c>
    </row>
    <row r="2043" spans="2:24" x14ac:dyDescent="0.4">
      <c r="B2043" s="13">
        <v>2040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19767378.658538803</v>
      </c>
      <c r="O2043">
        <v>18386641.331272818</v>
      </c>
      <c r="P2043">
        <v>18896401.849754505</v>
      </c>
      <c r="Q2043">
        <v>15525178.433327425</v>
      </c>
      <c r="R2043">
        <v>16434558.021291105</v>
      </c>
      <c r="S2043">
        <v>17037546.992054876</v>
      </c>
      <c r="T2043">
        <v>17352126.753221117</v>
      </c>
      <c r="U2043">
        <v>18954229.212560657</v>
      </c>
      <c r="V2043">
        <v>17850621.930967029</v>
      </c>
      <c r="W2043">
        <v>18246203.898719121</v>
      </c>
      <c r="X2043">
        <v>-1753796.1012808804</v>
      </c>
    </row>
    <row r="2044" spans="2:24" x14ac:dyDescent="0.4">
      <c r="B2044" s="13">
        <v>2041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25174896.26083884</v>
      </c>
      <c r="O2044">
        <v>22904313.210091546</v>
      </c>
      <c r="P2044">
        <v>21272669.325176302</v>
      </c>
      <c r="Q2044">
        <v>19813080.604862303</v>
      </c>
      <c r="R2044">
        <v>20705513.714002606</v>
      </c>
      <c r="S2044">
        <v>25178072.657433201</v>
      </c>
      <c r="T2044">
        <v>16988315.548411667</v>
      </c>
      <c r="U2044">
        <v>19857514.334689051</v>
      </c>
      <c r="V2044">
        <v>20160586.01121714</v>
      </c>
      <c r="W2044">
        <v>26439995.796649139</v>
      </c>
      <c r="X2044">
        <v>6439995.7966491431</v>
      </c>
    </row>
    <row r="2045" spans="2:24" x14ac:dyDescent="0.4">
      <c r="B2045" s="13">
        <v>2042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20104407.861539584</v>
      </c>
      <c r="O2045">
        <v>19743263.174344279</v>
      </c>
      <c r="P2045">
        <v>25117666.149677869</v>
      </c>
      <c r="Q2045">
        <v>-6071729.1156273102</v>
      </c>
      <c r="R2045">
        <v>-600707.7751049418</v>
      </c>
      <c r="S2045">
        <v>16654970.530114308</v>
      </c>
      <c r="T2045">
        <v>1159743.7712449762</v>
      </c>
      <c r="U2045">
        <v>-6173406.3560013799</v>
      </c>
      <c r="V2045">
        <v>-510124.58334120293</v>
      </c>
      <c r="W2045">
        <v>12230550.053953759</v>
      </c>
      <c r="X2045">
        <v>-7769449.9460462425</v>
      </c>
    </row>
    <row r="2046" spans="2:24" x14ac:dyDescent="0.4">
      <c r="B2046" s="13">
        <v>2043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24937658.430475064</v>
      </c>
      <c r="O2046">
        <v>25295574.203466129</v>
      </c>
      <c r="P2046">
        <v>25459631.632977471</v>
      </c>
      <c r="Q2046">
        <v>25071920.827168349</v>
      </c>
      <c r="R2046">
        <v>24647264.651756272</v>
      </c>
      <c r="S2046">
        <v>34214693.862569332</v>
      </c>
      <c r="T2046">
        <v>37115393.074654639</v>
      </c>
      <c r="U2046">
        <v>36000995.930200659</v>
      </c>
      <c r="V2046">
        <v>35668241.822229818</v>
      </c>
      <c r="W2046">
        <v>40009702.035974853</v>
      </c>
      <c r="X2046">
        <v>20009702.03597486</v>
      </c>
    </row>
    <row r="2047" spans="2:24" x14ac:dyDescent="0.4">
      <c r="B2047" s="13">
        <v>2044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20630974.05004333</v>
      </c>
      <c r="O2047">
        <v>21756817.965932947</v>
      </c>
      <c r="P2047">
        <v>24864386.968757253</v>
      </c>
      <c r="Q2047">
        <v>28040495.068739511</v>
      </c>
      <c r="R2047">
        <v>28074143.02912401</v>
      </c>
      <c r="S2047">
        <v>31592500.374890968</v>
      </c>
      <c r="T2047">
        <v>33650573.068299934</v>
      </c>
      <c r="U2047">
        <v>30422792.549207184</v>
      </c>
      <c r="V2047">
        <v>29195087.39812398</v>
      </c>
      <c r="W2047">
        <v>31091162.80470125</v>
      </c>
      <c r="X2047">
        <v>11091162.804701246</v>
      </c>
    </row>
    <row r="2048" spans="2:24" x14ac:dyDescent="0.4">
      <c r="B2048" s="13">
        <v>2045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18233788.986778073</v>
      </c>
      <c r="O2048">
        <v>23455504.56374234</v>
      </c>
      <c r="P2048">
        <v>28976812.921237186</v>
      </c>
      <c r="Q2048">
        <v>25265508.834475145</v>
      </c>
      <c r="R2048">
        <v>24209752.410727441</v>
      </c>
      <c r="S2048">
        <v>29387786.23857291</v>
      </c>
      <c r="T2048">
        <v>31967138.310877085</v>
      </c>
      <c r="U2048">
        <v>31532572.723515436</v>
      </c>
      <c r="V2048">
        <v>35330296.930770181</v>
      </c>
      <c r="W2048">
        <v>32009179.973685768</v>
      </c>
      <c r="X2048">
        <v>12009179.973685769</v>
      </c>
    </row>
    <row r="2049" spans="2:24" x14ac:dyDescent="0.4">
      <c r="B2049" s="13">
        <v>2046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18861097.295746256</v>
      </c>
      <c r="O2049">
        <v>20540946.304214008</v>
      </c>
      <c r="P2049">
        <v>22627849.468759205</v>
      </c>
      <c r="Q2049">
        <v>16179689.334390717</v>
      </c>
      <c r="R2049">
        <v>18912749.653541368</v>
      </c>
      <c r="S2049">
        <v>18452521.064526852</v>
      </c>
      <c r="T2049">
        <v>-4662578.3306621769</v>
      </c>
      <c r="U2049">
        <v>-21370482.650112927</v>
      </c>
      <c r="V2049">
        <v>-5284296.081411114</v>
      </c>
      <c r="W2049">
        <v>8354235.789203288</v>
      </c>
      <c r="X2049">
        <v>-11645764.210796706</v>
      </c>
    </row>
    <row r="2050" spans="2:24" x14ac:dyDescent="0.4">
      <c r="B2050" s="13">
        <v>2047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19909032.502620973</v>
      </c>
      <c r="O2050">
        <v>21620722.612195358</v>
      </c>
      <c r="P2050">
        <v>18872882.848362997</v>
      </c>
      <c r="Q2050">
        <v>16262629.719594242</v>
      </c>
      <c r="R2050">
        <v>19128634.604242854</v>
      </c>
      <c r="S2050">
        <v>25211542.202748731</v>
      </c>
      <c r="T2050">
        <v>30456030.937244326</v>
      </c>
      <c r="U2050">
        <v>39623032.711015202</v>
      </c>
      <c r="V2050">
        <v>43502509.243018925</v>
      </c>
      <c r="W2050">
        <v>43631321.009542115</v>
      </c>
      <c r="X2050">
        <v>23631321.009542111</v>
      </c>
    </row>
    <row r="2051" spans="2:24" x14ac:dyDescent="0.4">
      <c r="B2051" s="13">
        <v>2048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24259088.159808382</v>
      </c>
      <c r="O2051">
        <v>27791203.628304306</v>
      </c>
      <c r="P2051">
        <v>26142804.295422073</v>
      </c>
      <c r="Q2051">
        <v>26033924.678661115</v>
      </c>
      <c r="R2051">
        <v>29314273.372206435</v>
      </c>
      <c r="S2051">
        <v>33148694.84025475</v>
      </c>
      <c r="T2051">
        <v>27010272.736163944</v>
      </c>
      <c r="U2051">
        <v>31432661.341769859</v>
      </c>
      <c r="V2051">
        <v>41618388.384229586</v>
      </c>
      <c r="W2051">
        <v>41832455.67319987</v>
      </c>
      <c r="X2051">
        <v>21832455.673199866</v>
      </c>
    </row>
    <row r="2052" spans="2:24" x14ac:dyDescent="0.4">
      <c r="B2052" s="13">
        <v>2049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23088075.631501641</v>
      </c>
      <c r="O2052">
        <v>28582795.513587672</v>
      </c>
      <c r="P2052">
        <v>-5136063.8535097949</v>
      </c>
      <c r="Q2052">
        <v>-8069871.8074363954</v>
      </c>
      <c r="R2052">
        <v>10021939.437434569</v>
      </c>
      <c r="S2052">
        <v>12733413.975998122</v>
      </c>
      <c r="T2052">
        <v>14792253.859086419</v>
      </c>
      <c r="U2052">
        <v>14829577.414351117</v>
      </c>
      <c r="V2052">
        <v>21989512.418150496</v>
      </c>
      <c r="W2052">
        <v>21664242.655828033</v>
      </c>
      <c r="X2052">
        <v>1664242.6558280324</v>
      </c>
    </row>
    <row r="2053" spans="2:24" x14ac:dyDescent="0.4">
      <c r="B2053" s="13">
        <v>2050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23358727.872522797</v>
      </c>
      <c r="O2053">
        <v>25493786.165858939</v>
      </c>
      <c r="P2053">
        <v>31446482.936795183</v>
      </c>
      <c r="Q2053">
        <v>32402578.222042449</v>
      </c>
      <c r="R2053">
        <v>37303349.695313893</v>
      </c>
      <c r="S2053">
        <v>39121060.207268104</v>
      </c>
      <c r="T2053">
        <v>41215911.529643208</v>
      </c>
      <c r="U2053">
        <v>43968776.636645705</v>
      </c>
      <c r="V2053">
        <v>51070776.415247537</v>
      </c>
      <c r="W2053">
        <v>50210833.602246843</v>
      </c>
      <c r="X2053">
        <v>30210833.602246843</v>
      </c>
    </row>
    <row r="2054" spans="2:24" x14ac:dyDescent="0.4">
      <c r="B2054" s="13">
        <v>2051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24727079.269995872</v>
      </c>
      <c r="O2054">
        <v>27905699.642316639</v>
      </c>
      <c r="P2054">
        <v>35363964.423772186</v>
      </c>
      <c r="Q2054">
        <v>34732481.851076372</v>
      </c>
      <c r="R2054">
        <v>35936506.707477823</v>
      </c>
      <c r="S2054">
        <v>36311663.92092298</v>
      </c>
      <c r="T2054">
        <v>36859836.870997936</v>
      </c>
      <c r="U2054">
        <v>40558034.142526336</v>
      </c>
      <c r="V2054">
        <v>48046048.097715117</v>
      </c>
      <c r="W2054">
        <v>49486935.475303791</v>
      </c>
      <c r="X2054">
        <v>29486935.475303799</v>
      </c>
    </row>
    <row r="2055" spans="2:24" x14ac:dyDescent="0.4">
      <c r="B2055" s="13">
        <v>2052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20876319.467760079</v>
      </c>
      <c r="O2055">
        <v>23893846.344457757</v>
      </c>
      <c r="P2055">
        <v>24096307.335022144</v>
      </c>
      <c r="Q2055">
        <v>21861052.27174966</v>
      </c>
      <c r="R2055">
        <v>21501345.082595058</v>
      </c>
      <c r="S2055">
        <v>27614584.522408035</v>
      </c>
      <c r="T2055">
        <v>31160680.771825146</v>
      </c>
      <c r="U2055">
        <v>30848596.53510857</v>
      </c>
      <c r="V2055">
        <v>32080495.984043986</v>
      </c>
      <c r="W2055">
        <v>32931651.610382814</v>
      </c>
      <c r="X2055">
        <v>12931651.610382814</v>
      </c>
    </row>
    <row r="2056" spans="2:24" x14ac:dyDescent="0.4">
      <c r="B2056" s="13">
        <v>2053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20794805.23409057</v>
      </c>
      <c r="O2056">
        <v>22129938.618404299</v>
      </c>
      <c r="P2056">
        <v>24554160.543103121</v>
      </c>
      <c r="Q2056">
        <v>27337473.770739626</v>
      </c>
      <c r="R2056">
        <v>24722942.842753362</v>
      </c>
      <c r="S2056">
        <v>23325821.039624739</v>
      </c>
      <c r="T2056">
        <v>21033310.02657035</v>
      </c>
      <c r="U2056">
        <v>21328428.651119981</v>
      </c>
      <c r="V2056">
        <v>18876429.389674701</v>
      </c>
      <c r="W2056">
        <v>16009649.178852046</v>
      </c>
      <c r="X2056">
        <v>-3990350.8211479541</v>
      </c>
    </row>
    <row r="2057" spans="2:24" x14ac:dyDescent="0.4">
      <c r="B2057" s="13">
        <v>2054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28157580.360232502</v>
      </c>
      <c r="O2057">
        <v>27900962.261558138</v>
      </c>
      <c r="P2057">
        <v>28793722.106558643</v>
      </c>
      <c r="Q2057">
        <v>34271377.45009011</v>
      </c>
      <c r="R2057">
        <v>37550262.90582221</v>
      </c>
      <c r="S2057">
        <v>45589921.656547964</v>
      </c>
      <c r="T2057">
        <v>51898474.012458049</v>
      </c>
      <c r="U2057">
        <v>54826184.565294482</v>
      </c>
      <c r="V2057">
        <v>56683773.749263152</v>
      </c>
      <c r="W2057">
        <v>55819381.587725922</v>
      </c>
      <c r="X2057">
        <v>35819381.587725922</v>
      </c>
    </row>
    <row r="2058" spans="2:24" x14ac:dyDescent="0.4">
      <c r="B2058" s="13">
        <v>2055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18781447.429192767</v>
      </c>
      <c r="O2058">
        <v>26845298.123416431</v>
      </c>
      <c r="P2058">
        <v>35379626.083162606</v>
      </c>
      <c r="Q2058">
        <v>42051319.131456174</v>
      </c>
      <c r="R2058">
        <v>45745337.46541249</v>
      </c>
      <c r="S2058">
        <v>44151737.860841714</v>
      </c>
      <c r="T2058">
        <v>48274709.480636075</v>
      </c>
      <c r="U2058">
        <v>45935351.621950157</v>
      </c>
      <c r="V2058">
        <v>46782971.786585815</v>
      </c>
      <c r="W2058">
        <v>53470671.89111574</v>
      </c>
      <c r="X2058">
        <v>33470671.89111574</v>
      </c>
    </row>
    <row r="2059" spans="2:24" x14ac:dyDescent="0.4">
      <c r="B2059" s="13">
        <v>2056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18625923.728092168</v>
      </c>
      <c r="O2059">
        <v>19760806.798447222</v>
      </c>
      <c r="P2059">
        <v>26761413.16678904</v>
      </c>
      <c r="Q2059">
        <v>30237991.916213259</v>
      </c>
      <c r="R2059">
        <v>32316567.324021079</v>
      </c>
      <c r="S2059">
        <v>32982966.855903011</v>
      </c>
      <c r="T2059">
        <v>32419116.804461546</v>
      </c>
      <c r="U2059">
        <v>37142783.350761019</v>
      </c>
      <c r="V2059">
        <v>35263731.379193604</v>
      </c>
      <c r="W2059">
        <v>31461307.688052233</v>
      </c>
      <c r="X2059">
        <v>11461307.68805223</v>
      </c>
    </row>
    <row r="2060" spans="2:24" x14ac:dyDescent="0.4">
      <c r="B2060" s="13">
        <v>2057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20081347.393099666</v>
      </c>
      <c r="O2060">
        <v>20169588.781608872</v>
      </c>
      <c r="P2060">
        <v>21851250.645342555</v>
      </c>
      <c r="Q2060">
        <v>27901768.075071875</v>
      </c>
      <c r="R2060">
        <v>6889252.093191742</v>
      </c>
      <c r="S2060">
        <v>5886791.7406246094</v>
      </c>
      <c r="T2060">
        <v>26533706.924150709</v>
      </c>
      <c r="U2060">
        <v>27264061.701803494</v>
      </c>
      <c r="V2060">
        <v>33186895.356680516</v>
      </c>
      <c r="W2060">
        <v>34466428.011753112</v>
      </c>
      <c r="X2060">
        <v>14466428.011753121</v>
      </c>
    </row>
    <row r="2061" spans="2:24" x14ac:dyDescent="0.4">
      <c r="B2061" s="13">
        <v>2058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5636992.5482299514</v>
      </c>
      <c r="O2061">
        <v>6213219.2200083835</v>
      </c>
      <c r="P2061">
        <v>17927418.93833264</v>
      </c>
      <c r="Q2061">
        <v>19261307.622761443</v>
      </c>
      <c r="R2061">
        <v>22268378.885222908</v>
      </c>
      <c r="S2061">
        <v>22534085.492192827</v>
      </c>
      <c r="T2061">
        <v>23772392.074788101</v>
      </c>
      <c r="U2061">
        <v>22119508.379691988</v>
      </c>
      <c r="V2061">
        <v>20459504.281372685</v>
      </c>
      <c r="W2061">
        <v>24256717.356157035</v>
      </c>
      <c r="X2061">
        <v>4256717.3561570328</v>
      </c>
    </row>
    <row r="2062" spans="2:24" x14ac:dyDescent="0.4">
      <c r="B2062" s="13">
        <v>2059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26614954.890144385</v>
      </c>
      <c r="O2062">
        <v>32106553.330360871</v>
      </c>
      <c r="P2062">
        <v>36941070.509348288</v>
      </c>
      <c r="Q2062">
        <v>37099896.799453132</v>
      </c>
      <c r="R2062">
        <v>39287818.041155547</v>
      </c>
      <c r="S2062">
        <v>41094783.931393132</v>
      </c>
      <c r="T2062">
        <v>39058326.667122304</v>
      </c>
      <c r="U2062">
        <v>39923021.286281705</v>
      </c>
      <c r="V2062">
        <v>40626663.124633923</v>
      </c>
      <c r="W2062">
        <v>34074633.435366057</v>
      </c>
      <c r="X2062">
        <v>14074633.435366049</v>
      </c>
    </row>
    <row r="2063" spans="2:24" x14ac:dyDescent="0.4">
      <c r="B2063" s="13">
        <v>2060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19626435.881956551</v>
      </c>
      <c r="O2063">
        <v>16386694.649663743</v>
      </c>
      <c r="P2063">
        <v>19158155.803111516</v>
      </c>
      <c r="Q2063">
        <v>10043546.079127593</v>
      </c>
      <c r="R2063">
        <v>15374135.75103005</v>
      </c>
      <c r="S2063">
        <v>20199696.86332906</v>
      </c>
      <c r="T2063">
        <v>20093245.347635534</v>
      </c>
      <c r="U2063">
        <v>19820896.318026699</v>
      </c>
      <c r="V2063">
        <v>19356115.941356279</v>
      </c>
      <c r="W2063">
        <v>24454846.752187476</v>
      </c>
      <c r="X2063">
        <v>4454846.7521874784</v>
      </c>
    </row>
    <row r="2064" spans="2:24" x14ac:dyDescent="0.4">
      <c r="B2064" s="13">
        <v>2061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22410385.899986006</v>
      </c>
      <c r="O2064">
        <v>24403546.783659484</v>
      </c>
      <c r="P2064">
        <v>23450722.169690095</v>
      </c>
      <c r="Q2064">
        <v>22736967.580573387</v>
      </c>
      <c r="R2064">
        <v>23448000.019802961</v>
      </c>
      <c r="S2064">
        <v>27449985.58010412</v>
      </c>
      <c r="T2064">
        <v>34565388.649090864</v>
      </c>
      <c r="U2064">
        <v>36395812.847527094</v>
      </c>
      <c r="V2064">
        <v>40840467.502394527</v>
      </c>
      <c r="W2064">
        <v>38357207.775792323</v>
      </c>
      <c r="X2064">
        <v>18357207.775792316</v>
      </c>
    </row>
    <row r="2065" spans="2:24" x14ac:dyDescent="0.4">
      <c r="B2065" s="13">
        <v>2062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19147106.288709488</v>
      </c>
      <c r="O2065">
        <v>11686713.485219518</v>
      </c>
      <c r="P2065">
        <v>14928160.298734844</v>
      </c>
      <c r="Q2065">
        <v>15536705.012068553</v>
      </c>
      <c r="R2065">
        <v>16306850.252631277</v>
      </c>
      <c r="S2065">
        <v>25593012.34881711</v>
      </c>
      <c r="T2065">
        <v>24554605.996676125</v>
      </c>
      <c r="U2065">
        <v>26578038.337373298</v>
      </c>
      <c r="V2065">
        <v>30861588.408303395</v>
      </c>
      <c r="W2065">
        <v>28889739.310268562</v>
      </c>
      <c r="X2065">
        <v>8889739.3102685623</v>
      </c>
    </row>
    <row r="2066" spans="2:24" x14ac:dyDescent="0.4">
      <c r="B2066" s="13">
        <v>2063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20042313.319777519</v>
      </c>
      <c r="O2066">
        <v>23910041.830392398</v>
      </c>
      <c r="P2066">
        <v>26224015.041501589</v>
      </c>
      <c r="Q2066">
        <v>30316291.666278277</v>
      </c>
      <c r="R2066">
        <v>31184549.271719866</v>
      </c>
      <c r="S2066">
        <v>31547850.301856834</v>
      </c>
      <c r="T2066">
        <v>32444304.985505562</v>
      </c>
      <c r="U2066">
        <v>31436012.829960376</v>
      </c>
      <c r="V2066">
        <v>23520724.750380546</v>
      </c>
      <c r="W2066">
        <v>22417559.115731698</v>
      </c>
      <c r="X2066">
        <v>2417559.1157316929</v>
      </c>
    </row>
    <row r="2067" spans="2:24" x14ac:dyDescent="0.4">
      <c r="B2067" s="13">
        <v>2064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21069128.002029382</v>
      </c>
      <c r="O2067">
        <v>19568087.62471015</v>
      </c>
      <c r="P2067">
        <v>23932198.337345384</v>
      </c>
      <c r="Q2067">
        <v>20008122.501391798</v>
      </c>
      <c r="R2067">
        <v>23473276.233072713</v>
      </c>
      <c r="S2067">
        <v>28737998.00675828</v>
      </c>
      <c r="T2067">
        <v>30192597.455018342</v>
      </c>
      <c r="U2067">
        <v>26289225.237082366</v>
      </c>
      <c r="V2067">
        <v>28801779.721526921</v>
      </c>
      <c r="W2067">
        <v>26844525.366339184</v>
      </c>
      <c r="X2067">
        <v>6844525.366339175</v>
      </c>
    </row>
    <row r="2068" spans="2:24" x14ac:dyDescent="0.4">
      <c r="B2068" s="13">
        <v>2065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21401918.604804903</v>
      </c>
      <c r="O2068">
        <v>20827906.130551368</v>
      </c>
      <c r="P2068">
        <v>20735024.645691976</v>
      </c>
      <c r="Q2068">
        <v>24625065.175525401</v>
      </c>
      <c r="R2068">
        <v>26217924.759951159</v>
      </c>
      <c r="S2068">
        <v>26165817.593875062</v>
      </c>
      <c r="T2068">
        <v>26049695.286766138</v>
      </c>
      <c r="U2068">
        <v>21514948.39153064</v>
      </c>
      <c r="V2068">
        <v>22692316.611936126</v>
      </c>
      <c r="W2068">
        <v>22449442.967985824</v>
      </c>
      <c r="X2068">
        <v>2449442.9679858214</v>
      </c>
    </row>
    <row r="2069" spans="2:24" x14ac:dyDescent="0.4">
      <c r="B2069" s="13">
        <v>2066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8274585.1663230248</v>
      </c>
      <c r="O2069">
        <v>8903442.8751366232</v>
      </c>
      <c r="P2069">
        <v>13856923.408928536</v>
      </c>
      <c r="Q2069">
        <v>21685742.193771806</v>
      </c>
      <c r="R2069">
        <v>24581996.013213649</v>
      </c>
      <c r="S2069">
        <v>26915986.135318432</v>
      </c>
      <c r="T2069">
        <v>-96738833.425857663</v>
      </c>
      <c r="U2069">
        <v>-94895022.039779291</v>
      </c>
      <c r="V2069">
        <v>-27099769.141938608</v>
      </c>
      <c r="W2069">
        <v>-28170896.072367694</v>
      </c>
      <c r="X2069">
        <v>-48170896.072367691</v>
      </c>
    </row>
    <row r="2070" spans="2:24" x14ac:dyDescent="0.4">
      <c r="B2070" s="13">
        <v>2067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22522290.426007301</v>
      </c>
      <c r="O2070">
        <v>24623728.623503242</v>
      </c>
      <c r="P2070">
        <v>28632551.832421105</v>
      </c>
      <c r="Q2070">
        <v>32405634.026819069</v>
      </c>
      <c r="R2070">
        <v>31328863.855388723</v>
      </c>
      <c r="S2070">
        <v>30828540.594227303</v>
      </c>
      <c r="T2070">
        <v>-10838428.616801308</v>
      </c>
      <c r="U2070">
        <v>-10439562.587016556</v>
      </c>
      <c r="V2070">
        <v>8793057.8357227724</v>
      </c>
      <c r="W2070">
        <v>6771905.5687588165</v>
      </c>
      <c r="X2070">
        <v>-13228094.431241181</v>
      </c>
    </row>
    <row r="2071" spans="2:24" x14ac:dyDescent="0.4">
      <c r="B2071" s="13">
        <v>2068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18000908.686406814</v>
      </c>
      <c r="O2071">
        <v>24849869.520467967</v>
      </c>
      <c r="P2071">
        <v>27353858.216444947</v>
      </c>
      <c r="Q2071">
        <v>30510215.754581477</v>
      </c>
      <c r="R2071">
        <v>28655476.582688298</v>
      </c>
      <c r="S2071">
        <v>33574504.648004547</v>
      </c>
      <c r="T2071">
        <v>35441936.496278666</v>
      </c>
      <c r="U2071">
        <v>44032716.722147927</v>
      </c>
      <c r="V2071">
        <v>44724001.757574856</v>
      </c>
      <c r="W2071">
        <v>44018057.302435249</v>
      </c>
      <c r="X2071">
        <v>24018057.302435245</v>
      </c>
    </row>
    <row r="2072" spans="2:24" x14ac:dyDescent="0.4">
      <c r="B2072" s="13">
        <v>2069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24590661.961794633</v>
      </c>
      <c r="O2072">
        <v>26139924.313530758</v>
      </c>
      <c r="P2072">
        <v>25134253.642260931</v>
      </c>
      <c r="Q2072">
        <v>-21220848.015096873</v>
      </c>
      <c r="R2072">
        <v>-19001612.031851526</v>
      </c>
      <c r="S2072">
        <v>5996590.7778071985</v>
      </c>
      <c r="T2072">
        <v>9791291.6701483391</v>
      </c>
      <c r="U2072">
        <v>12756455.352226309</v>
      </c>
      <c r="V2072">
        <v>17779347.692482848</v>
      </c>
      <c r="W2072">
        <v>16072883.937026616</v>
      </c>
      <c r="X2072">
        <v>-3927116.0629733866</v>
      </c>
    </row>
    <row r="2073" spans="2:24" x14ac:dyDescent="0.4">
      <c r="B2073" s="13">
        <v>2070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18156273.468337331</v>
      </c>
      <c r="O2073">
        <v>16662047.660673309</v>
      </c>
      <c r="P2073">
        <v>17504680.623669781</v>
      </c>
      <c r="Q2073">
        <v>20452957.656588499</v>
      </c>
      <c r="R2073">
        <v>20464376.532289851</v>
      </c>
      <c r="S2073">
        <v>21154862.320653364</v>
      </c>
      <c r="T2073">
        <v>23723965.705853757</v>
      </c>
      <c r="U2073">
        <v>25757003.039811786</v>
      </c>
      <c r="V2073">
        <v>24191702.352185577</v>
      </c>
      <c r="W2073">
        <v>25712354.239788435</v>
      </c>
      <c r="X2073">
        <v>5712354.2397884373</v>
      </c>
    </row>
    <row r="2074" spans="2:24" x14ac:dyDescent="0.4">
      <c r="B2074" s="13">
        <v>2071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21880513.77357633</v>
      </c>
      <c r="O2074">
        <v>21870314.049455252</v>
      </c>
      <c r="P2074">
        <v>21740326.553840533</v>
      </c>
      <c r="Q2074">
        <v>26357873.920780946</v>
      </c>
      <c r="R2074">
        <v>24852788.541990489</v>
      </c>
      <c r="S2074">
        <v>25679930.963237073</v>
      </c>
      <c r="T2074">
        <v>26706022.134488672</v>
      </c>
      <c r="U2074">
        <v>27694662.843759213</v>
      </c>
      <c r="V2074">
        <v>-3074477.0147805549</v>
      </c>
      <c r="W2074">
        <v>3154481.7908964092</v>
      </c>
      <c r="X2074">
        <v>-16845518.209103588</v>
      </c>
    </row>
    <row r="2075" spans="2:24" x14ac:dyDescent="0.4">
      <c r="B2075" s="13">
        <v>2072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23335028.248906743</v>
      </c>
      <c r="O2075">
        <v>29085660.466572739</v>
      </c>
      <c r="P2075">
        <v>35014442.996214196</v>
      </c>
      <c r="Q2075">
        <v>37783858.754942067</v>
      </c>
      <c r="R2075">
        <v>41811324.669711731</v>
      </c>
      <c r="S2075">
        <v>45318164.301391944</v>
      </c>
      <c r="T2075">
        <v>45685550.345470473</v>
      </c>
      <c r="U2075">
        <v>43880532.566561349</v>
      </c>
      <c r="V2075">
        <v>45390545.908431508</v>
      </c>
      <c r="W2075">
        <v>44970159.80392047</v>
      </c>
      <c r="X2075">
        <v>24970159.803920474</v>
      </c>
    </row>
    <row r="2076" spans="2:24" x14ac:dyDescent="0.4">
      <c r="B2076" s="13">
        <v>2073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16091612.637023091</v>
      </c>
      <c r="O2076">
        <v>20362917.332869556</v>
      </c>
      <c r="P2076">
        <v>25179221.20479567</v>
      </c>
      <c r="Q2076">
        <v>26051241.173720319</v>
      </c>
      <c r="R2076">
        <v>26773796.65489836</v>
      </c>
      <c r="S2076">
        <v>24132465.664539699</v>
      </c>
      <c r="T2076">
        <v>27634744.975518819</v>
      </c>
      <c r="U2076">
        <v>25912987.881909896</v>
      </c>
      <c r="V2076">
        <v>26982509.006345741</v>
      </c>
      <c r="W2076">
        <v>21489299.808947939</v>
      </c>
      <c r="X2076">
        <v>1489299.8089479338</v>
      </c>
    </row>
    <row r="2077" spans="2:24" x14ac:dyDescent="0.4">
      <c r="B2077" s="13">
        <v>2074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18705449.850142784</v>
      </c>
      <c r="O2077">
        <v>20790266.728388235</v>
      </c>
      <c r="P2077">
        <v>26503521.721611291</v>
      </c>
      <c r="Q2077">
        <v>32772608.201740477</v>
      </c>
      <c r="R2077">
        <v>37619138.111371711</v>
      </c>
      <c r="S2077">
        <v>34013548.534287281</v>
      </c>
      <c r="T2077">
        <v>41990820.076024771</v>
      </c>
      <c r="U2077">
        <v>43887934.591780923</v>
      </c>
      <c r="V2077">
        <v>48408708.489572525</v>
      </c>
      <c r="W2077">
        <v>51002719.07437785</v>
      </c>
      <c r="X2077">
        <v>31002719.074377846</v>
      </c>
    </row>
    <row r="2078" spans="2:24" x14ac:dyDescent="0.4">
      <c r="B2078" s="13">
        <v>2075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26199192.099956252</v>
      </c>
      <c r="O2078">
        <v>-18791222.446555991</v>
      </c>
      <c r="P2078">
        <v>-16158850.637256114</v>
      </c>
      <c r="Q2078">
        <v>5926967.2622591425</v>
      </c>
      <c r="R2078">
        <v>5553033.01763862</v>
      </c>
      <c r="S2078">
        <v>8283615.1804684494</v>
      </c>
      <c r="T2078">
        <v>10821072.952265844</v>
      </c>
      <c r="U2078">
        <v>15495830.807401102</v>
      </c>
      <c r="V2078">
        <v>14878230.504080929</v>
      </c>
      <c r="W2078">
        <v>16525129.559960395</v>
      </c>
      <c r="X2078">
        <v>-3474870.4400396044</v>
      </c>
    </row>
    <row r="2079" spans="2:24" x14ac:dyDescent="0.4">
      <c r="B2079" s="13">
        <v>2076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8492606.3791408148</v>
      </c>
      <c r="O2079">
        <v>15483595.855753254</v>
      </c>
      <c r="P2079">
        <v>22368234.874465428</v>
      </c>
      <c r="Q2079">
        <v>21584702.98529166</v>
      </c>
      <c r="R2079">
        <v>1860376.4858602462</v>
      </c>
      <c r="S2079">
        <v>3124857.44677532</v>
      </c>
      <c r="T2079">
        <v>13048954.894532412</v>
      </c>
      <c r="U2079">
        <v>12499341.101139093</v>
      </c>
      <c r="V2079">
        <v>15388373.892060302</v>
      </c>
      <c r="W2079">
        <v>14853543.240014784</v>
      </c>
      <c r="X2079">
        <v>-5146456.759985215</v>
      </c>
    </row>
    <row r="2080" spans="2:24" x14ac:dyDescent="0.4">
      <c r="B2080" s="13">
        <v>2077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18265187.914591089</v>
      </c>
      <c r="O2080">
        <v>19361091.591332145</v>
      </c>
      <c r="P2080">
        <v>19275540.959537789</v>
      </c>
      <c r="Q2080">
        <v>19163041.364844561</v>
      </c>
      <c r="R2080">
        <v>22093817.095433</v>
      </c>
      <c r="S2080">
        <v>19640270.911108218</v>
      </c>
      <c r="T2080">
        <v>24542971.875582054</v>
      </c>
      <c r="U2080">
        <v>27016963.546049226</v>
      </c>
      <c r="V2080">
        <v>29916377.613894053</v>
      </c>
      <c r="W2080">
        <v>29125021.314484805</v>
      </c>
      <c r="X2080">
        <v>9125021.3144848086</v>
      </c>
    </row>
    <row r="2081" spans="2:24" x14ac:dyDescent="0.4">
      <c r="B2081" s="13">
        <v>2078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27429078.755660653</v>
      </c>
      <c r="O2081">
        <v>28765288.164250795</v>
      </c>
      <c r="P2081">
        <v>35233991.454891928</v>
      </c>
      <c r="Q2081">
        <v>37114702.643601634</v>
      </c>
      <c r="R2081">
        <v>36995596.994461581</v>
      </c>
      <c r="S2081">
        <v>39153748.591378354</v>
      </c>
      <c r="T2081">
        <v>38567409.795549259</v>
      </c>
      <c r="U2081">
        <v>36180758.902494885</v>
      </c>
      <c r="V2081">
        <v>37042102.500435553</v>
      </c>
      <c r="W2081">
        <v>35394772.98243434</v>
      </c>
      <c r="X2081">
        <v>15394772.982434334</v>
      </c>
    </row>
    <row r="2082" spans="2:24" x14ac:dyDescent="0.4">
      <c r="B2082" s="13">
        <v>2079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21135162.921170563</v>
      </c>
      <c r="O2082">
        <v>27677662.285477929</v>
      </c>
      <c r="P2082">
        <v>23956689.769286044</v>
      </c>
      <c r="Q2082">
        <v>30129947.836245943</v>
      </c>
      <c r="R2082">
        <v>33615200.519330941</v>
      </c>
      <c r="S2082">
        <v>34980960.264574125</v>
      </c>
      <c r="T2082">
        <v>34773055.727357931</v>
      </c>
      <c r="U2082">
        <v>34702929.242889754</v>
      </c>
      <c r="V2082">
        <v>34677700.188709386</v>
      </c>
      <c r="W2082">
        <v>42264512.617468089</v>
      </c>
      <c r="X2082">
        <v>22264512.617468085</v>
      </c>
    </row>
    <row r="2083" spans="2:24" x14ac:dyDescent="0.4">
      <c r="B2083" s="13">
        <v>2080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20844264.500261713</v>
      </c>
      <c r="O2083">
        <v>23600055.778665196</v>
      </c>
      <c r="P2083">
        <v>-114341301.74118282</v>
      </c>
      <c r="Q2083">
        <v>-115212766.26371509</v>
      </c>
      <c r="R2083">
        <v>-40325655.639325038</v>
      </c>
      <c r="S2083">
        <v>-40158613.555157959</v>
      </c>
      <c r="T2083">
        <v>-37105981.08800368</v>
      </c>
      <c r="U2083">
        <v>-51928811.118687615</v>
      </c>
      <c r="V2083">
        <v>-49660850.251725189</v>
      </c>
      <c r="W2083">
        <v>-42331603.458714567</v>
      </c>
      <c r="X2083">
        <v>-62331603.458714552</v>
      </c>
    </row>
    <row r="2084" spans="2:24" x14ac:dyDescent="0.4">
      <c r="B2084" s="13">
        <v>2081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18999795.879458472</v>
      </c>
      <c r="O2084">
        <v>19706558.081719778</v>
      </c>
      <c r="P2084">
        <v>17924393.578781106</v>
      </c>
      <c r="Q2084">
        <v>18872860.842828691</v>
      </c>
      <c r="R2084">
        <v>19703731.449189089</v>
      </c>
      <c r="S2084">
        <v>27502028.933942221</v>
      </c>
      <c r="T2084">
        <v>24898472.889572345</v>
      </c>
      <c r="U2084">
        <v>24178341.88815625</v>
      </c>
      <c r="V2084">
        <v>23621277.997102264</v>
      </c>
      <c r="W2084">
        <v>24430540.532938641</v>
      </c>
      <c r="X2084">
        <v>4430540.5329386359</v>
      </c>
    </row>
    <row r="2085" spans="2:24" x14ac:dyDescent="0.4">
      <c r="B2085" s="13">
        <v>2082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19851441.721081581</v>
      </c>
      <c r="O2085">
        <v>25630665.718351558</v>
      </c>
      <c r="P2085">
        <v>29812365.574023064</v>
      </c>
      <c r="Q2085">
        <v>29215868.728069454</v>
      </c>
      <c r="R2085">
        <v>20065071.230507955</v>
      </c>
      <c r="S2085">
        <v>23788114.286771689</v>
      </c>
      <c r="T2085">
        <v>27659052.834661912</v>
      </c>
      <c r="U2085">
        <v>26404247.77198033</v>
      </c>
      <c r="V2085">
        <v>20609176.899960093</v>
      </c>
      <c r="W2085">
        <v>25386857.402406603</v>
      </c>
      <c r="X2085">
        <v>5386857.4024065984</v>
      </c>
    </row>
    <row r="2086" spans="2:24" x14ac:dyDescent="0.4">
      <c r="B2086" s="13">
        <v>2083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23595202.699554842</v>
      </c>
      <c r="O2086">
        <v>23973147.373753991</v>
      </c>
      <c r="P2086">
        <v>30089403.570102319</v>
      </c>
      <c r="Q2086">
        <v>26753686.306403179</v>
      </c>
      <c r="R2086">
        <v>27525271.844726831</v>
      </c>
      <c r="S2086">
        <v>22244504.235784858</v>
      </c>
      <c r="T2086">
        <v>18602639.517176364</v>
      </c>
      <c r="U2086">
        <v>17378847.148164462</v>
      </c>
      <c r="V2086">
        <v>14638988.368377497</v>
      </c>
      <c r="W2086">
        <v>15372326.682404418</v>
      </c>
      <c r="X2086">
        <v>-4627673.317595588</v>
      </c>
    </row>
    <row r="2087" spans="2:24" x14ac:dyDescent="0.4">
      <c r="B2087" s="13">
        <v>2084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22940335.297031548</v>
      </c>
      <c r="O2087">
        <v>26815006.139491331</v>
      </c>
      <c r="P2087">
        <v>6924284.7246395405</v>
      </c>
      <c r="Q2087">
        <v>14323243.119625211</v>
      </c>
      <c r="R2087">
        <v>23656489.078251041</v>
      </c>
      <c r="S2087">
        <v>25883592.888892367</v>
      </c>
      <c r="T2087">
        <v>31033482.882945336</v>
      </c>
      <c r="U2087">
        <v>30798486.391282789</v>
      </c>
      <c r="V2087">
        <v>31840155.00325872</v>
      </c>
      <c r="W2087">
        <v>36944257.586025231</v>
      </c>
      <c r="X2087">
        <v>16944257.586025227</v>
      </c>
    </row>
    <row r="2088" spans="2:24" x14ac:dyDescent="0.4">
      <c r="B2088" s="13">
        <v>2085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23226651.73338151</v>
      </c>
      <c r="O2088">
        <v>20021264.159916867</v>
      </c>
      <c r="P2088">
        <v>21788490.088675354</v>
      </c>
      <c r="Q2088">
        <v>30198534.9180668</v>
      </c>
      <c r="R2088">
        <v>34539699.554292127</v>
      </c>
      <c r="S2088">
        <v>37306557.862043083</v>
      </c>
      <c r="T2088">
        <v>38380211.680430278</v>
      </c>
      <c r="U2088">
        <v>-68971448.316278189</v>
      </c>
      <c r="V2088">
        <v>-62018755.340997212</v>
      </c>
      <c r="W2088">
        <v>-6297400.9772748025</v>
      </c>
      <c r="X2088">
        <v>-26297400.977274809</v>
      </c>
    </row>
    <row r="2089" spans="2:24" x14ac:dyDescent="0.4">
      <c r="B2089" s="13">
        <v>2086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27589933.42497256</v>
      </c>
      <c r="O2089">
        <v>29890977.858412039</v>
      </c>
      <c r="P2089">
        <v>29561922.61275766</v>
      </c>
      <c r="Q2089">
        <v>32922796.871951401</v>
      </c>
      <c r="R2089">
        <v>33276386.608944215</v>
      </c>
      <c r="S2089">
        <v>38278418.247177884</v>
      </c>
      <c r="T2089">
        <v>39169998.324602872</v>
      </c>
      <c r="U2089">
        <v>47422983.655940592</v>
      </c>
      <c r="V2089">
        <v>50396893.988011055</v>
      </c>
      <c r="W2089">
        <v>49882923.963906437</v>
      </c>
      <c r="X2089">
        <v>29882923.963906441</v>
      </c>
    </row>
    <row r="2090" spans="2:24" x14ac:dyDescent="0.4">
      <c r="B2090" s="13">
        <v>2087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18542879.986239281</v>
      </c>
      <c r="O2090">
        <v>17414529.264768191</v>
      </c>
      <c r="P2090">
        <v>15391598.841250356</v>
      </c>
      <c r="Q2090">
        <v>24885117.225273855</v>
      </c>
      <c r="R2090">
        <v>24086558.89945697</v>
      </c>
      <c r="S2090">
        <v>29505987.24434147</v>
      </c>
      <c r="T2090">
        <v>28181745.110249471</v>
      </c>
      <c r="U2090">
        <v>26546505.854463167</v>
      </c>
      <c r="V2090">
        <v>23899264.192294046</v>
      </c>
      <c r="W2090">
        <v>14167396.259638198</v>
      </c>
      <c r="X2090">
        <v>-5832603.740361806</v>
      </c>
    </row>
    <row r="2091" spans="2:24" x14ac:dyDescent="0.4">
      <c r="B2091" s="13">
        <v>2088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21248208.740604721</v>
      </c>
      <c r="O2091">
        <v>21714897.738939591</v>
      </c>
      <c r="P2091">
        <v>24901754.768557284</v>
      </c>
      <c r="Q2091">
        <v>25158274.229280472</v>
      </c>
      <c r="R2091">
        <v>28169223.947860893</v>
      </c>
      <c r="S2091">
        <v>33702700.661763519</v>
      </c>
      <c r="T2091">
        <v>35932264.973151051</v>
      </c>
      <c r="U2091">
        <v>28237494.787961483</v>
      </c>
      <c r="V2091">
        <v>30297640.654064991</v>
      </c>
      <c r="W2091">
        <v>30033555.198647831</v>
      </c>
      <c r="X2091">
        <v>10033555.198647834</v>
      </c>
    </row>
    <row r="2092" spans="2:24" x14ac:dyDescent="0.4">
      <c r="B2092" s="13">
        <v>2089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18684802.116642516</v>
      </c>
      <c r="O2092">
        <v>21960970.832175322</v>
      </c>
      <c r="P2092">
        <v>27218023.134046517</v>
      </c>
      <c r="Q2092">
        <v>28245250.627899174</v>
      </c>
      <c r="R2092">
        <v>24910795.362159405</v>
      </c>
      <c r="S2092">
        <v>15101111.642352803</v>
      </c>
      <c r="T2092">
        <v>15644955.389945328</v>
      </c>
      <c r="U2092">
        <v>21850638.959015016</v>
      </c>
      <c r="V2092">
        <v>22376484.578954022</v>
      </c>
      <c r="W2092">
        <v>22593796.046963856</v>
      </c>
      <c r="X2092">
        <v>2593796.0469638575</v>
      </c>
    </row>
    <row r="2093" spans="2:24" x14ac:dyDescent="0.4">
      <c r="B2093" s="13">
        <v>2090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27111566.59106284</v>
      </c>
      <c r="O2093">
        <v>30962967.93808211</v>
      </c>
      <c r="P2093">
        <v>31245805.401876416</v>
      </c>
      <c r="Q2093">
        <v>31826887.410652604</v>
      </c>
      <c r="R2093">
        <v>37980372.667857885</v>
      </c>
      <c r="S2093">
        <v>43833615.855125219</v>
      </c>
      <c r="T2093">
        <v>45553743.429811545</v>
      </c>
      <c r="U2093">
        <v>43182892.59679462</v>
      </c>
      <c r="V2093">
        <v>47530123.164432466</v>
      </c>
      <c r="W2093">
        <v>46386449.606373005</v>
      </c>
      <c r="X2093">
        <v>26386449.606373001</v>
      </c>
    </row>
    <row r="2094" spans="2:24" x14ac:dyDescent="0.4">
      <c r="B2094" s="13">
        <v>2091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5655473.1732057501</v>
      </c>
      <c r="O2094">
        <v>7137862.9958922472</v>
      </c>
      <c r="P2094">
        <v>20264663.376708824</v>
      </c>
      <c r="Q2094">
        <v>19107223.151845727</v>
      </c>
      <c r="R2094">
        <v>16648803.707498938</v>
      </c>
      <c r="S2094">
        <v>25009536.283159234</v>
      </c>
      <c r="T2094">
        <v>29877665.366302099</v>
      </c>
      <c r="U2094">
        <v>29474357.456078272</v>
      </c>
      <c r="V2094">
        <v>28522012.739147462</v>
      </c>
      <c r="W2094">
        <v>35982454.674428895</v>
      </c>
      <c r="X2094">
        <v>15982454.674428884</v>
      </c>
    </row>
    <row r="2095" spans="2:24" x14ac:dyDescent="0.4">
      <c r="B2095" s="13">
        <v>2092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22574772.606384981</v>
      </c>
      <c r="O2095">
        <v>24612389.016916607</v>
      </c>
      <c r="P2095">
        <v>24019000.734335423</v>
      </c>
      <c r="Q2095">
        <v>29473017.820360634</v>
      </c>
      <c r="R2095">
        <v>29786323.419403479</v>
      </c>
      <c r="S2095">
        <v>33310233.038004391</v>
      </c>
      <c r="T2095">
        <v>39086868.298356198</v>
      </c>
      <c r="U2095">
        <v>44489115.822905533</v>
      </c>
      <c r="V2095">
        <v>44142803.747652322</v>
      </c>
      <c r="W2095">
        <v>47435463.618950151</v>
      </c>
      <c r="X2095">
        <v>27435463.618950151</v>
      </c>
    </row>
    <row r="2096" spans="2:24" x14ac:dyDescent="0.4">
      <c r="B2096" s="13">
        <v>2093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26706366.944899004</v>
      </c>
      <c r="O2096">
        <v>27727372.276080407</v>
      </c>
      <c r="P2096">
        <v>19801871.727681685</v>
      </c>
      <c r="Q2096">
        <v>25058847.373408861</v>
      </c>
      <c r="R2096">
        <v>25556725.22491397</v>
      </c>
      <c r="S2096">
        <v>27977051.831540313</v>
      </c>
      <c r="T2096">
        <v>31260782.975551046</v>
      </c>
      <c r="U2096">
        <v>31605072.634664603</v>
      </c>
      <c r="V2096">
        <v>33687528.482164204</v>
      </c>
      <c r="W2096">
        <v>36833051.158663973</v>
      </c>
      <c r="X2096">
        <v>16833051.158663988</v>
      </c>
    </row>
    <row r="2097" spans="2:24" x14ac:dyDescent="0.4">
      <c r="B2097" s="13">
        <v>2094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20712590.122797541</v>
      </c>
      <c r="O2097">
        <v>25996433.45722384</v>
      </c>
      <c r="P2097">
        <v>26740082.708412342</v>
      </c>
      <c r="Q2097">
        <v>24467120.430179685</v>
      </c>
      <c r="R2097">
        <v>30061954.265063535</v>
      </c>
      <c r="S2097">
        <v>30331044.947961587</v>
      </c>
      <c r="T2097">
        <v>33787067.253986418</v>
      </c>
      <c r="U2097">
        <v>37834378.726289116</v>
      </c>
      <c r="V2097">
        <v>37824443.342132606</v>
      </c>
      <c r="W2097">
        <v>43712017.981442317</v>
      </c>
      <c r="X2097">
        <v>23712017.981442321</v>
      </c>
    </row>
    <row r="2098" spans="2:24" x14ac:dyDescent="0.4">
      <c r="B2098" s="13">
        <v>2095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19729226.9011552</v>
      </c>
      <c r="O2098">
        <v>20156357.731495567</v>
      </c>
      <c r="P2098">
        <v>25628114.840499423</v>
      </c>
      <c r="Q2098">
        <v>27403560.410294771</v>
      </c>
      <c r="R2098">
        <v>26427959.188254524</v>
      </c>
      <c r="S2098">
        <v>31302353.83148675</v>
      </c>
      <c r="T2098">
        <v>38274546.657003976</v>
      </c>
      <c r="U2098">
        <v>42777092.055607364</v>
      </c>
      <c r="V2098">
        <v>18353757.608773477</v>
      </c>
      <c r="W2098">
        <v>19159263.427399676</v>
      </c>
      <c r="X2098">
        <v>-840736.57260032394</v>
      </c>
    </row>
    <row r="2099" spans="2:24" x14ac:dyDescent="0.4">
      <c r="B2099" s="13">
        <v>2096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19967654.410094865</v>
      </c>
      <c r="O2099">
        <v>19994304.916263055</v>
      </c>
      <c r="P2099">
        <v>20309264.148450155</v>
      </c>
      <c r="Q2099">
        <v>22095693.553319789</v>
      </c>
      <c r="R2099">
        <v>22656113.912247501</v>
      </c>
      <c r="S2099">
        <v>21867477.68579812</v>
      </c>
      <c r="T2099">
        <v>21511860.833326075</v>
      </c>
      <c r="U2099">
        <v>27145291.086235087</v>
      </c>
      <c r="V2099">
        <v>29053672.881633557</v>
      </c>
      <c r="W2099">
        <v>31789453.423487335</v>
      </c>
      <c r="X2099">
        <v>11789453.423487335</v>
      </c>
    </row>
    <row r="2100" spans="2:24" x14ac:dyDescent="0.4">
      <c r="B2100" s="13">
        <v>2097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13269154.494344203</v>
      </c>
      <c r="O2100">
        <v>12484365.008679971</v>
      </c>
      <c r="P2100">
        <v>18750271.272460394</v>
      </c>
      <c r="Q2100">
        <v>21934118.475856893</v>
      </c>
      <c r="R2100">
        <v>20911168.502707712</v>
      </c>
      <c r="S2100">
        <v>-5085162.6755002337</v>
      </c>
      <c r="T2100">
        <v>-4813322.280217208</v>
      </c>
      <c r="U2100">
        <v>7534097.7398181958</v>
      </c>
      <c r="V2100">
        <v>8683659.8500242792</v>
      </c>
      <c r="W2100">
        <v>14336389.720689308</v>
      </c>
      <c r="X2100">
        <v>-5663610.2793106874</v>
      </c>
    </row>
    <row r="2101" spans="2:24" x14ac:dyDescent="0.4">
      <c r="B2101" s="13">
        <v>2098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25952608.067030262</v>
      </c>
      <c r="O2101">
        <v>23899203.551878538</v>
      </c>
      <c r="P2101">
        <v>28539775.358342215</v>
      </c>
      <c r="Q2101">
        <v>28541091.043153223</v>
      </c>
      <c r="R2101">
        <v>29967934.119520117</v>
      </c>
      <c r="S2101">
        <v>27691442.234727677</v>
      </c>
      <c r="T2101">
        <v>27515320.409322318</v>
      </c>
      <c r="U2101">
        <v>29529153.088369343</v>
      </c>
      <c r="V2101">
        <v>32039824.799028542</v>
      </c>
      <c r="W2101">
        <v>30693046.301553156</v>
      </c>
      <c r="X2101">
        <v>10693046.301553156</v>
      </c>
    </row>
    <row r="2102" spans="2:24" x14ac:dyDescent="0.4">
      <c r="B2102" s="13">
        <v>2099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18750498.308102198</v>
      </c>
      <c r="O2102">
        <v>11228961.166717848</v>
      </c>
      <c r="P2102">
        <v>14151206.428383272</v>
      </c>
      <c r="Q2102">
        <v>22033057.410321932</v>
      </c>
      <c r="R2102">
        <v>26039102.175802745</v>
      </c>
      <c r="S2102">
        <v>28171888.937026206</v>
      </c>
      <c r="T2102">
        <v>35149669.437060833</v>
      </c>
      <c r="U2102">
        <v>22405469.995646458</v>
      </c>
      <c r="V2102">
        <v>29068280.040948141</v>
      </c>
      <c r="W2102">
        <v>37293035.247867249</v>
      </c>
      <c r="X2102">
        <v>17293035.247867245</v>
      </c>
    </row>
    <row r="2103" spans="2:24" x14ac:dyDescent="0.4">
      <c r="B2103" s="13">
        <v>2100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21669369.50723337</v>
      </c>
      <c r="O2103">
        <v>29410746.043690771</v>
      </c>
      <c r="P2103">
        <v>19870053.590068184</v>
      </c>
      <c r="Q2103">
        <v>26412982.427075304</v>
      </c>
      <c r="R2103">
        <v>26903979.743413799</v>
      </c>
      <c r="S2103">
        <v>24602199.904404029</v>
      </c>
      <c r="T2103">
        <v>25277770.883648936</v>
      </c>
      <c r="U2103">
        <v>25767441.573504198</v>
      </c>
      <c r="V2103">
        <v>24721291.267131049</v>
      </c>
      <c r="W2103">
        <v>25953906.074676558</v>
      </c>
      <c r="X2103">
        <v>5953906.0746765547</v>
      </c>
    </row>
    <row r="2104" spans="2:24" x14ac:dyDescent="0.4">
      <c r="B2104" s="13">
        <v>2101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29533368.389802523</v>
      </c>
      <c r="O2104">
        <v>30657112.708904073</v>
      </c>
      <c r="P2104">
        <v>29510071.908439934</v>
      </c>
      <c r="Q2104">
        <v>36157495.791397221</v>
      </c>
      <c r="R2104">
        <v>41342611.228137389</v>
      </c>
      <c r="S2104">
        <v>41871276.955772303</v>
      </c>
      <c r="T2104">
        <v>45263441.661336564</v>
      </c>
      <c r="U2104">
        <v>47222590.803475767</v>
      </c>
      <c r="V2104">
        <v>46381125.547180466</v>
      </c>
      <c r="W2104">
        <v>47098366.398564421</v>
      </c>
      <c r="X2104">
        <v>27098366.398564421</v>
      </c>
    </row>
    <row r="2105" spans="2:24" x14ac:dyDescent="0.4">
      <c r="B2105" s="13">
        <v>2102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22406451.318981349</v>
      </c>
      <c r="O2105">
        <v>25984011.878482867</v>
      </c>
      <c r="P2105">
        <v>34882887.795959741</v>
      </c>
      <c r="Q2105">
        <v>38176663.12886069</v>
      </c>
      <c r="R2105">
        <v>38506289.820359573</v>
      </c>
      <c r="S2105">
        <v>44692077.52666349</v>
      </c>
      <c r="T2105">
        <v>45460909.052399263</v>
      </c>
      <c r="U2105">
        <v>44419810.725211993</v>
      </c>
      <c r="V2105">
        <v>41882973.67686902</v>
      </c>
      <c r="W2105">
        <v>42922591.902261034</v>
      </c>
      <c r="X2105">
        <v>22922591.902261041</v>
      </c>
    </row>
    <row r="2106" spans="2:24" x14ac:dyDescent="0.4">
      <c r="B2106" s="13">
        <v>2103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18257790.497529093</v>
      </c>
      <c r="O2106">
        <v>20868425.719842494</v>
      </c>
      <c r="P2106">
        <v>21073711.418939713</v>
      </c>
      <c r="Q2106">
        <v>19675259.713485245</v>
      </c>
      <c r="R2106">
        <v>20135403.405811615</v>
      </c>
      <c r="S2106">
        <v>19097452.460774835</v>
      </c>
      <c r="T2106">
        <v>19856676.460521676</v>
      </c>
      <c r="U2106">
        <v>22407033.328068942</v>
      </c>
      <c r="V2106">
        <v>-374705434.50390363</v>
      </c>
      <c r="W2106">
        <v>-371575853.6970526</v>
      </c>
      <c r="X2106">
        <v>-391575853.6970526</v>
      </c>
    </row>
    <row r="2107" spans="2:24" x14ac:dyDescent="0.4">
      <c r="B2107" s="13">
        <v>2104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17103517.853473</v>
      </c>
      <c r="O2107">
        <v>17683781.517534677</v>
      </c>
      <c r="P2107">
        <v>17513878.078045845</v>
      </c>
      <c r="Q2107">
        <v>10792818.835001804</v>
      </c>
      <c r="R2107">
        <v>10390727.890805913</v>
      </c>
      <c r="S2107">
        <v>14260120.022070237</v>
      </c>
      <c r="T2107">
        <v>15481268.706875438</v>
      </c>
      <c r="U2107">
        <v>20023453.768687665</v>
      </c>
      <c r="V2107">
        <v>24957361.97428932</v>
      </c>
      <c r="W2107">
        <v>30763886.244586058</v>
      </c>
      <c r="X2107">
        <v>10763886.244586062</v>
      </c>
    </row>
    <row r="2108" spans="2:24" x14ac:dyDescent="0.4">
      <c r="B2108" s="13">
        <v>2105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-59070660.837600142</v>
      </c>
      <c r="O2108">
        <v>-56451302.436917156</v>
      </c>
      <c r="P2108">
        <v>-14473147.662524445</v>
      </c>
      <c r="Q2108">
        <v>-14753506.749051198</v>
      </c>
      <c r="R2108">
        <v>-11104794.806878425</v>
      </c>
      <c r="S2108">
        <v>-5057693.6309958454</v>
      </c>
      <c r="T2108">
        <v>-5038266.2125634421</v>
      </c>
      <c r="U2108">
        <v>3114520.3026637565</v>
      </c>
      <c r="V2108">
        <v>6130533.3059093244</v>
      </c>
      <c r="W2108">
        <v>7954663.8755988684</v>
      </c>
      <c r="X2108">
        <v>-12045336.124401134</v>
      </c>
    </row>
    <row r="2109" spans="2:24" x14ac:dyDescent="0.4">
      <c r="B2109" s="13">
        <v>2106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21185782.517195113</v>
      </c>
      <c r="O2109">
        <v>22863226.61625867</v>
      </c>
      <c r="P2109">
        <v>22191964.138234783</v>
      </c>
      <c r="Q2109">
        <v>24098208.528352272</v>
      </c>
      <c r="R2109">
        <v>27211247.09628218</v>
      </c>
      <c r="S2109">
        <v>31316168.446407638</v>
      </c>
      <c r="T2109">
        <v>37382072.664788865</v>
      </c>
      <c r="U2109">
        <v>38737916.27760502</v>
      </c>
      <c r="V2109">
        <v>-22628514.306533519</v>
      </c>
      <c r="W2109">
        <v>-19795327.174217343</v>
      </c>
      <c r="X2109">
        <v>-39795327.174217351</v>
      </c>
    </row>
    <row r="2110" spans="2:24" x14ac:dyDescent="0.4">
      <c r="B2110" s="13">
        <v>2107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16086199.674320528</v>
      </c>
      <c r="O2110">
        <v>21016034.897124946</v>
      </c>
      <c r="P2110">
        <v>20555043.47503674</v>
      </c>
      <c r="Q2110">
        <v>19959664.711199839</v>
      </c>
      <c r="R2110">
        <v>19805134.872638535</v>
      </c>
      <c r="S2110">
        <v>18767607.331763145</v>
      </c>
      <c r="T2110">
        <v>19875483.292981576</v>
      </c>
      <c r="U2110">
        <v>13604162.844014106</v>
      </c>
      <c r="V2110">
        <v>11764784.142770775</v>
      </c>
      <c r="W2110">
        <v>14514526.638032833</v>
      </c>
      <c r="X2110">
        <v>-5485473.3619671622</v>
      </c>
    </row>
    <row r="2111" spans="2:24" x14ac:dyDescent="0.4">
      <c r="B2111" s="13">
        <v>2108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19473718.019989565</v>
      </c>
      <c r="O2111">
        <v>17900120.976568665</v>
      </c>
      <c r="P2111">
        <v>19296700.212511681</v>
      </c>
      <c r="Q2111">
        <v>17508990.362294756</v>
      </c>
      <c r="R2111">
        <v>17694993.920204006</v>
      </c>
      <c r="S2111">
        <v>10896349.731421866</v>
      </c>
      <c r="T2111">
        <v>506495.30743433768</v>
      </c>
      <c r="U2111">
        <v>3220744.2019574926</v>
      </c>
      <c r="V2111">
        <v>6953332.1737326682</v>
      </c>
      <c r="W2111">
        <v>6096536.0819366258</v>
      </c>
      <c r="X2111">
        <v>-13903463.918063372</v>
      </c>
    </row>
    <row r="2112" spans="2:24" x14ac:dyDescent="0.4">
      <c r="B2112" s="13">
        <v>2109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19804614.044460475</v>
      </c>
      <c r="O2112">
        <v>25715343.013198115</v>
      </c>
      <c r="P2112">
        <v>29487057.695794575</v>
      </c>
      <c r="Q2112">
        <v>31373866.343039498</v>
      </c>
      <c r="R2112">
        <v>31140936.029286817</v>
      </c>
      <c r="S2112">
        <v>33230550.208632469</v>
      </c>
      <c r="T2112">
        <v>34347588.10545788</v>
      </c>
      <c r="U2112">
        <v>33485450.371969748</v>
      </c>
      <c r="V2112">
        <v>32714363.121214446</v>
      </c>
      <c r="W2112">
        <v>39985992.774393186</v>
      </c>
      <c r="X2112">
        <v>19985992.774393186</v>
      </c>
    </row>
    <row r="2113" spans="2:24" x14ac:dyDescent="0.4">
      <c r="B2113" s="13">
        <v>2110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19597516.595224645</v>
      </c>
      <c r="O2113">
        <v>18928281.986856025</v>
      </c>
      <c r="P2113">
        <v>12610700.877019217</v>
      </c>
      <c r="Q2113">
        <v>16596773.015952431</v>
      </c>
      <c r="R2113">
        <v>18893779.972063802</v>
      </c>
      <c r="S2113">
        <v>27147939.537110511</v>
      </c>
      <c r="T2113">
        <v>28140310.540459994</v>
      </c>
      <c r="U2113">
        <v>28940262.854886673</v>
      </c>
      <c r="V2113">
        <v>19241572.933915619</v>
      </c>
      <c r="W2113">
        <v>20066167.743212573</v>
      </c>
      <c r="X2113">
        <v>66167.743212569156</v>
      </c>
    </row>
    <row r="2114" spans="2:24" x14ac:dyDescent="0.4">
      <c r="B2114" s="13">
        <v>2111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-20033320.946274888</v>
      </c>
      <c r="O2114">
        <v>-18458984.730452105</v>
      </c>
      <c r="P2114">
        <v>2877483.3920121747</v>
      </c>
      <c r="Q2114">
        <v>5203561.2566057881</v>
      </c>
      <c r="R2114">
        <v>5345871.6949112033</v>
      </c>
      <c r="S2114">
        <v>11404498.164570764</v>
      </c>
      <c r="T2114">
        <v>10748505.724286238</v>
      </c>
      <c r="U2114">
        <v>14226664.965983629</v>
      </c>
      <c r="V2114">
        <v>13194813.927664744</v>
      </c>
      <c r="W2114">
        <v>13498888.480918353</v>
      </c>
      <c r="X2114">
        <v>-6501111.5190816456</v>
      </c>
    </row>
    <row r="2115" spans="2:24" x14ac:dyDescent="0.4">
      <c r="B2115" s="13">
        <v>2112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26866979.684150748</v>
      </c>
      <c r="O2115">
        <v>30653383.161663927</v>
      </c>
      <c r="P2115">
        <v>37774792.496897116</v>
      </c>
      <c r="Q2115">
        <v>-875909.09709761303</v>
      </c>
      <c r="R2115">
        <v>1703474.4266288704</v>
      </c>
      <c r="S2115">
        <v>25945435.196217351</v>
      </c>
      <c r="T2115">
        <v>30805835.85003034</v>
      </c>
      <c r="U2115">
        <v>29594853.401922397</v>
      </c>
      <c r="V2115">
        <v>38187891.527634338</v>
      </c>
      <c r="W2115">
        <v>45358104.761104546</v>
      </c>
      <c r="X2115">
        <v>25358104.761104532</v>
      </c>
    </row>
    <row r="2116" spans="2:24" x14ac:dyDescent="0.4">
      <c r="B2116" s="13">
        <v>2113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23170842.198392484</v>
      </c>
      <c r="O2116">
        <v>26845624.297346078</v>
      </c>
      <c r="P2116">
        <v>30773899.113899887</v>
      </c>
      <c r="Q2116">
        <v>31279856.844969835</v>
      </c>
      <c r="R2116">
        <v>-563564.12759266375</v>
      </c>
      <c r="S2116">
        <v>-1107761.4813676272</v>
      </c>
      <c r="T2116">
        <v>23913215.077792116</v>
      </c>
      <c r="U2116">
        <v>26581047.024405126</v>
      </c>
      <c r="V2116">
        <v>22314826.093818605</v>
      </c>
      <c r="W2116">
        <v>19174264.548206348</v>
      </c>
      <c r="X2116">
        <v>-825735.45179365389</v>
      </c>
    </row>
    <row r="2117" spans="2:24" x14ac:dyDescent="0.4">
      <c r="B2117" s="13">
        <v>2114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22169418.93253009</v>
      </c>
      <c r="O2117">
        <v>25661036.769541424</v>
      </c>
      <c r="P2117">
        <v>23655833.367176503</v>
      </c>
      <c r="Q2117">
        <v>23522901.160773821</v>
      </c>
      <c r="R2117">
        <v>27854602.998619631</v>
      </c>
      <c r="S2117">
        <v>31199438.000125453</v>
      </c>
      <c r="T2117">
        <v>31326087.62706596</v>
      </c>
      <c r="U2117">
        <v>30990548.105237272</v>
      </c>
      <c r="V2117">
        <v>31403701.632881954</v>
      </c>
      <c r="W2117">
        <v>32070303.433952209</v>
      </c>
      <c r="X2117">
        <v>12070303.433952203</v>
      </c>
    </row>
    <row r="2118" spans="2:24" x14ac:dyDescent="0.4">
      <c r="B2118" s="13">
        <v>2115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-6732497.5706252344</v>
      </c>
      <c r="O2118">
        <v>-4401497.1163443532</v>
      </c>
      <c r="P2118">
        <v>7723096.7724056235</v>
      </c>
      <c r="Q2118">
        <v>6666155.9865241777</v>
      </c>
      <c r="R2118">
        <v>5753982.6424480388</v>
      </c>
      <c r="S2118">
        <v>12524049.774507329</v>
      </c>
      <c r="T2118">
        <v>9720975.022020068</v>
      </c>
      <c r="U2118">
        <v>8976966.9594851043</v>
      </c>
      <c r="V2118">
        <v>9084006.2653806731</v>
      </c>
      <c r="W2118">
        <v>-2182770.291997381</v>
      </c>
      <c r="X2118">
        <v>-22182770.291997384</v>
      </c>
    </row>
    <row r="2119" spans="2:24" x14ac:dyDescent="0.4">
      <c r="B2119" s="13">
        <v>2116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5706100.1109393025</v>
      </c>
      <c r="O2119">
        <v>11627836.481855322</v>
      </c>
      <c r="P2119">
        <v>21975793.810704257</v>
      </c>
      <c r="Q2119">
        <v>25375581.956276488</v>
      </c>
      <c r="R2119">
        <v>29387859.192731574</v>
      </c>
      <c r="S2119">
        <v>38412622.127810277</v>
      </c>
      <c r="T2119">
        <v>43282996.567691639</v>
      </c>
      <c r="U2119">
        <v>40211882.674431935</v>
      </c>
      <c r="V2119">
        <v>39140736.100732692</v>
      </c>
      <c r="W2119">
        <v>38519365.238960713</v>
      </c>
      <c r="X2119">
        <v>18519365.238960713</v>
      </c>
    </row>
    <row r="2120" spans="2:24" x14ac:dyDescent="0.4">
      <c r="B2120" s="13">
        <v>2117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17880476.173044302</v>
      </c>
      <c r="O2120">
        <v>15998186.663840879</v>
      </c>
      <c r="P2120">
        <v>13919690.66883423</v>
      </c>
      <c r="Q2120">
        <v>21090659.332217321</v>
      </c>
      <c r="R2120">
        <v>19272503.328177847</v>
      </c>
      <c r="S2120">
        <v>18158896.767378002</v>
      </c>
      <c r="T2120">
        <v>17833832.826045498</v>
      </c>
      <c r="U2120">
        <v>15940004.556626748</v>
      </c>
      <c r="V2120">
        <v>21572408.370592054</v>
      </c>
      <c r="W2120">
        <v>22993987.254155017</v>
      </c>
      <c r="X2120">
        <v>2993987.2541550156</v>
      </c>
    </row>
    <row r="2121" spans="2:24" x14ac:dyDescent="0.4">
      <c r="B2121" s="13">
        <v>2118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22527722.610122394</v>
      </c>
      <c r="O2121">
        <v>24345144.176986948</v>
      </c>
      <c r="P2121">
        <v>21397993.8442793</v>
      </c>
      <c r="Q2121">
        <v>19412294.628711767</v>
      </c>
      <c r="R2121">
        <v>28230620.244320258</v>
      </c>
      <c r="S2121">
        <v>30047036.634086624</v>
      </c>
      <c r="T2121">
        <v>33720110.379188396</v>
      </c>
      <c r="U2121">
        <v>35028172.987265155</v>
      </c>
      <c r="V2121">
        <v>33117669.589475457</v>
      </c>
      <c r="W2121">
        <v>34542579.768627599</v>
      </c>
      <c r="X2121">
        <v>14542579.768627601</v>
      </c>
    </row>
    <row r="2122" spans="2:24" x14ac:dyDescent="0.4">
      <c r="B2122" s="13">
        <v>2119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25071759.431231476</v>
      </c>
      <c r="O2122">
        <v>26029913.054721598</v>
      </c>
      <c r="P2122">
        <v>24757026.234928094</v>
      </c>
      <c r="Q2122">
        <v>29085675.781166006</v>
      </c>
      <c r="R2122">
        <v>31632321.036823038</v>
      </c>
      <c r="S2122">
        <v>-37300283.942806304</v>
      </c>
      <c r="T2122">
        <v>-30317036.303179428</v>
      </c>
      <c r="U2122">
        <v>8479424.5367594678</v>
      </c>
      <c r="V2122">
        <v>12525679.091114387</v>
      </c>
      <c r="W2122">
        <v>6989855.2977178916</v>
      </c>
      <c r="X2122">
        <v>-13010144.702282108</v>
      </c>
    </row>
    <row r="2123" spans="2:24" x14ac:dyDescent="0.4">
      <c r="B2123" s="13">
        <v>2120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22040338.911700703</v>
      </c>
      <c r="O2123">
        <v>14654636.081860563</v>
      </c>
      <c r="P2123">
        <v>15589980.159674421</v>
      </c>
      <c r="Q2123">
        <v>14386391.292347044</v>
      </c>
      <c r="R2123">
        <v>22823235.563526429</v>
      </c>
      <c r="S2123">
        <v>22968071.15077693</v>
      </c>
      <c r="T2123">
        <v>25172598.386343218</v>
      </c>
      <c r="U2123">
        <v>25631521.050297827</v>
      </c>
      <c r="V2123">
        <v>24934583.836554747</v>
      </c>
      <c r="W2123">
        <v>26699086.867909722</v>
      </c>
      <c r="X2123">
        <v>6699086.8679097183</v>
      </c>
    </row>
    <row r="2124" spans="2:24" x14ac:dyDescent="0.4">
      <c r="B2124" s="13">
        <v>2121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16852687.161375333</v>
      </c>
      <c r="O2124">
        <v>14782286.344334582</v>
      </c>
      <c r="P2124">
        <v>8160185.3442602716</v>
      </c>
      <c r="Q2124">
        <v>12833367.762695212</v>
      </c>
      <c r="R2124">
        <v>15504503.326318488</v>
      </c>
      <c r="S2124">
        <v>17805714.804231841</v>
      </c>
      <c r="T2124">
        <v>16969777.638753694</v>
      </c>
      <c r="U2124">
        <v>-8039978.2085552905</v>
      </c>
      <c r="V2124">
        <v>-8032335.6347098863</v>
      </c>
      <c r="W2124">
        <v>7410447.9524255907</v>
      </c>
      <c r="X2124">
        <v>-12589552.047574406</v>
      </c>
    </row>
    <row r="2125" spans="2:24" x14ac:dyDescent="0.4">
      <c r="B2125" s="13">
        <v>2122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23673074.973852608</v>
      </c>
      <c r="O2125">
        <v>28515317.066104285</v>
      </c>
      <c r="P2125">
        <v>30421332.376857836</v>
      </c>
      <c r="Q2125">
        <v>29700170.062019106</v>
      </c>
      <c r="R2125">
        <v>34421170.189375311</v>
      </c>
      <c r="S2125">
        <v>36095164.778207868</v>
      </c>
      <c r="T2125">
        <v>42794818.285255991</v>
      </c>
      <c r="U2125">
        <v>42947416.23196625</v>
      </c>
      <c r="V2125">
        <v>43744953.61122907</v>
      </c>
      <c r="W2125">
        <v>43323484.898320116</v>
      </c>
      <c r="X2125">
        <v>23323484.898320112</v>
      </c>
    </row>
    <row r="2126" spans="2:24" x14ac:dyDescent="0.4">
      <c r="B2126" s="13">
        <v>2123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13605746.749559361</v>
      </c>
      <c r="O2126">
        <v>16705450.733216003</v>
      </c>
      <c r="P2126">
        <v>17069567.47135599</v>
      </c>
      <c r="Q2126">
        <v>18809784.895680614</v>
      </c>
      <c r="R2126">
        <v>20018098.363583885</v>
      </c>
      <c r="S2126">
        <v>17732954.580549255</v>
      </c>
      <c r="T2126">
        <v>25793625.556390133</v>
      </c>
      <c r="U2126">
        <v>30092198.688130807</v>
      </c>
      <c r="V2126">
        <v>30724793.144971933</v>
      </c>
      <c r="W2126">
        <v>22799489.138745852</v>
      </c>
      <c r="X2126">
        <v>2799489.1387458537</v>
      </c>
    </row>
    <row r="2127" spans="2:24" x14ac:dyDescent="0.4">
      <c r="B2127" s="13">
        <v>2124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28178466.307703156</v>
      </c>
      <c r="O2127">
        <v>32825169.157950945</v>
      </c>
      <c r="P2127">
        <v>32094479.174373157</v>
      </c>
      <c r="Q2127">
        <v>30689200.684763294</v>
      </c>
      <c r="R2127">
        <v>-19756830.802178197</v>
      </c>
      <c r="S2127">
        <v>-22085663.206904061</v>
      </c>
      <c r="T2127">
        <v>5426249.4318212466</v>
      </c>
      <c r="U2127">
        <v>12755046.515409838</v>
      </c>
      <c r="V2127">
        <v>15658810.025601469</v>
      </c>
      <c r="W2127">
        <v>21893543.801009391</v>
      </c>
      <c r="X2127">
        <v>1893543.8010093896</v>
      </c>
    </row>
    <row r="2128" spans="2:24" x14ac:dyDescent="0.4">
      <c r="B2128" s="13">
        <v>2125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24112277.206075978</v>
      </c>
      <c r="O2128">
        <v>28599542.168200061</v>
      </c>
      <c r="P2128">
        <v>37799352.128125787</v>
      </c>
      <c r="Q2128">
        <v>38752427.526259497</v>
      </c>
      <c r="R2128">
        <v>-6753958.3029123247</v>
      </c>
      <c r="S2128">
        <v>-9530776.221835969</v>
      </c>
      <c r="T2128">
        <v>-4442254.5244459193</v>
      </c>
      <c r="U2128">
        <v>-5382615.7717398638</v>
      </c>
      <c r="V2128">
        <v>12742279.058352508</v>
      </c>
      <c r="W2128">
        <v>13928338.336424917</v>
      </c>
      <c r="X2128">
        <v>-6071661.663575069</v>
      </c>
    </row>
    <row r="2129" spans="2:24" x14ac:dyDescent="0.4">
      <c r="B2129" s="13">
        <v>2126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23986080.824702952</v>
      </c>
      <c r="O2129">
        <v>27722817.224642299</v>
      </c>
      <c r="P2129">
        <v>32154747.062694415</v>
      </c>
      <c r="Q2129">
        <v>36749209.307294734</v>
      </c>
      <c r="R2129">
        <v>36576241.132302523</v>
      </c>
      <c r="S2129">
        <v>36506364.174617976</v>
      </c>
      <c r="T2129">
        <v>40024186.834736794</v>
      </c>
      <c r="U2129">
        <v>41937065.767702967</v>
      </c>
      <c r="V2129">
        <v>43324938.231516957</v>
      </c>
      <c r="W2129">
        <v>51191877.614105418</v>
      </c>
      <c r="X2129">
        <v>31191877.614105411</v>
      </c>
    </row>
    <row r="2130" spans="2:24" x14ac:dyDescent="0.4">
      <c r="B2130" s="13">
        <v>2127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20445099.260622039</v>
      </c>
      <c r="O2130">
        <v>20467725.893223021</v>
      </c>
      <c r="P2130">
        <v>25227984.33798182</v>
      </c>
      <c r="Q2130">
        <v>22054641.246775687</v>
      </c>
      <c r="R2130">
        <v>26621438.253895819</v>
      </c>
      <c r="S2130">
        <v>27955414.841553148</v>
      </c>
      <c r="T2130">
        <v>25095805.151881088</v>
      </c>
      <c r="U2130">
        <v>24800802.599906337</v>
      </c>
      <c r="V2130">
        <v>22399837.696710881</v>
      </c>
      <c r="W2130">
        <v>25592839.237918857</v>
      </c>
      <c r="X2130">
        <v>5592839.2379188612</v>
      </c>
    </row>
    <row r="2131" spans="2:24" x14ac:dyDescent="0.4">
      <c r="B2131" s="13">
        <v>2128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15648381.031756382</v>
      </c>
      <c r="O2131">
        <v>15126685.425002458</v>
      </c>
      <c r="P2131">
        <v>23539084.357321657</v>
      </c>
      <c r="Q2131">
        <v>28680520.025735047</v>
      </c>
      <c r="R2131">
        <v>29623078.055992838</v>
      </c>
      <c r="S2131">
        <v>31506252.132389732</v>
      </c>
      <c r="T2131">
        <v>34763117.006647304</v>
      </c>
      <c r="U2131">
        <v>37550508.791917026</v>
      </c>
      <c r="V2131">
        <v>27796805.958977614</v>
      </c>
      <c r="W2131">
        <v>32738513.69664415</v>
      </c>
      <c r="X2131">
        <v>12738513.696644142</v>
      </c>
    </row>
    <row r="2132" spans="2:24" x14ac:dyDescent="0.4">
      <c r="B2132" s="13">
        <v>2129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17516083.503283281</v>
      </c>
      <c r="O2132">
        <v>22940225.603811413</v>
      </c>
      <c r="P2132">
        <v>27752790.535893045</v>
      </c>
      <c r="Q2132">
        <v>32832232.092146039</v>
      </c>
      <c r="R2132">
        <v>36084151.230852939</v>
      </c>
      <c r="S2132">
        <v>39245986.471420996</v>
      </c>
      <c r="T2132">
        <v>41304943.430380605</v>
      </c>
      <c r="U2132">
        <v>39374945.459312148</v>
      </c>
      <c r="V2132">
        <v>44657088.447389558</v>
      </c>
      <c r="W2132">
        <v>45964227.560071319</v>
      </c>
      <c r="X2132">
        <v>25964227.560071334</v>
      </c>
    </row>
    <row r="2133" spans="2:24" x14ac:dyDescent="0.4">
      <c r="B2133" s="13">
        <v>2130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18927507.634286564</v>
      </c>
      <c r="O2133">
        <v>19714698.857504949</v>
      </c>
      <c r="P2133">
        <v>27241321.892478205</v>
      </c>
      <c r="Q2133">
        <v>31066389.484263439</v>
      </c>
      <c r="R2133">
        <v>32724761.984384485</v>
      </c>
      <c r="S2133">
        <v>-52208095.86296539</v>
      </c>
      <c r="T2133">
        <v>-70167041.443683565</v>
      </c>
      <c r="U2133">
        <v>-27194488.203197856</v>
      </c>
      <c r="V2133">
        <v>-8470134.8782638088</v>
      </c>
      <c r="W2133">
        <v>-491726.86068300158</v>
      </c>
      <c r="X2133">
        <v>-20491726.860683005</v>
      </c>
    </row>
    <row r="2134" spans="2:24" x14ac:dyDescent="0.4">
      <c r="B2134" s="13">
        <v>2131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24150600.643497106</v>
      </c>
      <c r="O2134">
        <v>26491956.838572577</v>
      </c>
      <c r="P2134">
        <v>29192576.632848628</v>
      </c>
      <c r="Q2134">
        <v>30999964.155425206</v>
      </c>
      <c r="R2134">
        <v>33337701.193512019</v>
      </c>
      <c r="S2134">
        <v>34862936.718919843</v>
      </c>
      <c r="T2134">
        <v>33042017.62606287</v>
      </c>
      <c r="U2134">
        <v>8498276.4930038135</v>
      </c>
      <c r="V2134">
        <v>6101997.8699108623</v>
      </c>
      <c r="W2134">
        <v>22258726.759020306</v>
      </c>
      <c r="X2134">
        <v>2258726.759020308</v>
      </c>
    </row>
    <row r="2135" spans="2:24" x14ac:dyDescent="0.4">
      <c r="B2135" s="13">
        <v>2132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-25237103.606567383</v>
      </c>
      <c r="O2135">
        <v>-25925722.013512187</v>
      </c>
      <c r="P2135">
        <v>-966666.38391591213</v>
      </c>
      <c r="Q2135">
        <v>-2258583.4703469467</v>
      </c>
      <c r="R2135">
        <v>4793262.7726064585</v>
      </c>
      <c r="S2135">
        <v>5618957.4034086876</v>
      </c>
      <c r="T2135">
        <v>7418697.3549123108</v>
      </c>
      <c r="U2135">
        <v>2878309.4663895899</v>
      </c>
      <c r="V2135">
        <v>1735539.2117636248</v>
      </c>
      <c r="W2135">
        <v>-5207890.9334302712</v>
      </c>
      <c r="X2135">
        <v>-25207890.933430269</v>
      </c>
    </row>
    <row r="2136" spans="2:24" x14ac:dyDescent="0.4">
      <c r="B2136" s="13">
        <v>2133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21561898.785366707</v>
      </c>
      <c r="O2136">
        <v>19559263.102877561</v>
      </c>
      <c r="P2136">
        <v>25931888.535127182</v>
      </c>
      <c r="Q2136">
        <v>33569307.649393968</v>
      </c>
      <c r="R2136">
        <v>32654710.467064742</v>
      </c>
      <c r="S2136">
        <v>-12311487.23018788</v>
      </c>
      <c r="T2136">
        <v>-6621239.495659885</v>
      </c>
      <c r="U2136">
        <v>18613857.37315594</v>
      </c>
      <c r="V2136">
        <v>18394948.147940561</v>
      </c>
      <c r="W2136">
        <v>14514425.962594667</v>
      </c>
      <c r="X2136">
        <v>-5485574.0374053381</v>
      </c>
    </row>
    <row r="2137" spans="2:24" x14ac:dyDescent="0.4">
      <c r="B2137" s="13">
        <v>2134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22508869.639244337</v>
      </c>
      <c r="O2137">
        <v>23340643.511696424</v>
      </c>
      <c r="P2137">
        <v>27001966.566895671</v>
      </c>
      <c r="Q2137">
        <v>35568381.372217856</v>
      </c>
      <c r="R2137">
        <v>32022119.562877584</v>
      </c>
      <c r="S2137">
        <v>34770677.040926822</v>
      </c>
      <c r="T2137">
        <v>33926830.466499001</v>
      </c>
      <c r="U2137">
        <v>39232888.764845952</v>
      </c>
      <c r="V2137">
        <v>37349972.080181718</v>
      </c>
      <c r="W2137">
        <v>35374632.341531031</v>
      </c>
      <c r="X2137">
        <v>15374632.341531029</v>
      </c>
    </row>
    <row r="2138" spans="2:24" x14ac:dyDescent="0.4">
      <c r="B2138" s="13">
        <v>2135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23012196.361880958</v>
      </c>
      <c r="O2138">
        <v>24092264.59418596</v>
      </c>
      <c r="P2138">
        <v>28301169.664191142</v>
      </c>
      <c r="Q2138">
        <v>28489035.496582318</v>
      </c>
      <c r="R2138">
        <v>37523290.032818317</v>
      </c>
      <c r="S2138">
        <v>40232968.39165128</v>
      </c>
      <c r="T2138">
        <v>40857059.564583614</v>
      </c>
      <c r="U2138">
        <v>40712307.716132313</v>
      </c>
      <c r="V2138">
        <v>39131889.936662346</v>
      </c>
      <c r="W2138">
        <v>43215717.649234645</v>
      </c>
      <c r="X2138">
        <v>23215717.649234641</v>
      </c>
    </row>
    <row r="2139" spans="2:24" x14ac:dyDescent="0.4">
      <c r="B2139" s="13">
        <v>2136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18003673.086890042</v>
      </c>
      <c r="O2139">
        <v>18666544.774626628</v>
      </c>
      <c r="P2139">
        <v>20360759.679767746</v>
      </c>
      <c r="Q2139">
        <v>26947146.152496658</v>
      </c>
      <c r="R2139">
        <v>27447827.160634004</v>
      </c>
      <c r="S2139">
        <v>28724097.755034871</v>
      </c>
      <c r="T2139">
        <v>29556210.746985637</v>
      </c>
      <c r="U2139">
        <v>34818994.116576627</v>
      </c>
      <c r="V2139">
        <v>32091147.961336721</v>
      </c>
      <c r="W2139">
        <v>39388869.719110355</v>
      </c>
      <c r="X2139">
        <v>19388869.719110359</v>
      </c>
    </row>
    <row r="2140" spans="2:24" x14ac:dyDescent="0.4">
      <c r="B2140" s="13">
        <v>2137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18057064.962898608</v>
      </c>
      <c r="O2140">
        <v>18621322.653978899</v>
      </c>
      <c r="P2140">
        <v>22533367.412800308</v>
      </c>
      <c r="Q2140">
        <v>26157497.314378269</v>
      </c>
      <c r="R2140">
        <v>24532442.445512198</v>
      </c>
      <c r="S2140">
        <v>26163838.617684051</v>
      </c>
      <c r="T2140">
        <v>25880085.234674808</v>
      </c>
      <c r="U2140">
        <v>14360647.350729154</v>
      </c>
      <c r="V2140">
        <v>18668940.749394756</v>
      </c>
      <c r="W2140">
        <v>25400452.241808336</v>
      </c>
      <c r="X2140">
        <v>5400452.2418083306</v>
      </c>
    </row>
    <row r="2141" spans="2:24" x14ac:dyDescent="0.4">
      <c r="B2141" s="13">
        <v>2138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20820317.368939858</v>
      </c>
      <c r="O2141">
        <v>4914203.3552449206</v>
      </c>
      <c r="P2141">
        <v>9973791.9053624906</v>
      </c>
      <c r="Q2141">
        <v>17387623.427417856</v>
      </c>
      <c r="R2141">
        <v>15933157.819354754</v>
      </c>
      <c r="S2141">
        <v>14851719.339815056</v>
      </c>
      <c r="T2141">
        <v>18344264.329492737</v>
      </c>
      <c r="U2141">
        <v>23331633.263013408</v>
      </c>
      <c r="V2141">
        <v>23483191.752843417</v>
      </c>
      <c r="W2141">
        <v>17776703.193759535</v>
      </c>
      <c r="X2141">
        <v>-2223296.8062404646</v>
      </c>
    </row>
    <row r="2142" spans="2:24" x14ac:dyDescent="0.4">
      <c r="B2142" s="13">
        <v>2139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28927054.098352619</v>
      </c>
      <c r="O2142">
        <v>27051684.954665948</v>
      </c>
      <c r="P2142">
        <v>6866968.5985327866</v>
      </c>
      <c r="Q2142">
        <v>8170590.5900257789</v>
      </c>
      <c r="R2142">
        <v>-7720577.2252361411</v>
      </c>
      <c r="S2142">
        <v>-7423153.8586946707</v>
      </c>
      <c r="T2142">
        <v>4907589.5303021828</v>
      </c>
      <c r="U2142">
        <v>3563228.9660424646</v>
      </c>
      <c r="V2142">
        <v>8484417.0531522818</v>
      </c>
      <c r="W2142">
        <v>8936430.515208682</v>
      </c>
      <c r="X2142">
        <v>-11063569.484791322</v>
      </c>
    </row>
    <row r="2143" spans="2:24" x14ac:dyDescent="0.4">
      <c r="B2143" s="13">
        <v>2140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20923310.290796224</v>
      </c>
      <c r="O2143">
        <v>20351072.335145574</v>
      </c>
      <c r="P2143">
        <v>20221246.686732527</v>
      </c>
      <c r="Q2143">
        <v>14285645.932260681</v>
      </c>
      <c r="R2143">
        <v>16086951.82990052</v>
      </c>
      <c r="S2143">
        <v>22871181.995274343</v>
      </c>
      <c r="T2143">
        <v>25884744.266007449</v>
      </c>
      <c r="U2143">
        <v>32362602.593649738</v>
      </c>
      <c r="V2143">
        <v>22748790.363077968</v>
      </c>
      <c r="W2143">
        <v>19414480.023673229</v>
      </c>
      <c r="X2143">
        <v>-585519.9763267776</v>
      </c>
    </row>
    <row r="2144" spans="2:24" x14ac:dyDescent="0.4">
      <c r="B2144" s="13">
        <v>2141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23352855.217432283</v>
      </c>
      <c r="O2144">
        <v>28811691.235690322</v>
      </c>
      <c r="P2144">
        <v>28413365.849764951</v>
      </c>
      <c r="Q2144">
        <v>30483144.80646012</v>
      </c>
      <c r="R2144">
        <v>30048999.703780778</v>
      </c>
      <c r="S2144">
        <v>29742597.081063867</v>
      </c>
      <c r="T2144">
        <v>34254563.154125459</v>
      </c>
      <c r="U2144">
        <v>36198499.148331977</v>
      </c>
      <c r="V2144">
        <v>38657029.243009806</v>
      </c>
      <c r="W2144">
        <v>40268822.842129841</v>
      </c>
      <c r="X2144">
        <v>20268822.842129853</v>
      </c>
    </row>
    <row r="2145" spans="2:24" x14ac:dyDescent="0.4">
      <c r="B2145" s="13">
        <v>2142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24472908.71008008</v>
      </c>
      <c r="O2145">
        <v>25607791.953250185</v>
      </c>
      <c r="P2145">
        <v>17625741.978582583</v>
      </c>
      <c r="Q2145">
        <v>16196076.482747789</v>
      </c>
      <c r="R2145">
        <v>21860045.350500092</v>
      </c>
      <c r="S2145">
        <v>23117660.200403206</v>
      </c>
      <c r="T2145">
        <v>23831611.950361203</v>
      </c>
      <c r="U2145">
        <v>22984810.203624632</v>
      </c>
      <c r="V2145">
        <v>26695804.847893797</v>
      </c>
      <c r="W2145">
        <v>19920463.675394349</v>
      </c>
      <c r="X2145">
        <v>-79536.324605647009</v>
      </c>
    </row>
    <row r="2146" spans="2:24" x14ac:dyDescent="0.4">
      <c r="B2146" s="13">
        <v>2143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25831603.116072491</v>
      </c>
      <c r="O2146">
        <v>27723520.175318487</v>
      </c>
      <c r="P2146">
        <v>-13690874.952596463</v>
      </c>
      <c r="Q2146">
        <v>-14339779.301324949</v>
      </c>
      <c r="R2146">
        <v>12966324.175225411</v>
      </c>
      <c r="S2146">
        <v>-1583698.4550640439</v>
      </c>
      <c r="T2146">
        <v>5152208.763226252</v>
      </c>
      <c r="U2146">
        <v>12320996.028447818</v>
      </c>
      <c r="V2146">
        <v>11318767.494972778</v>
      </c>
      <c r="W2146">
        <v>14524720.651152786</v>
      </c>
      <c r="X2146">
        <v>-5475279.3488472188</v>
      </c>
    </row>
    <row r="2147" spans="2:24" x14ac:dyDescent="0.4">
      <c r="B2147" s="13">
        <v>2144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28087750.58259226</v>
      </c>
      <c r="O2147">
        <v>29155631.733459543</v>
      </c>
      <c r="P2147">
        <v>30049822.444864836</v>
      </c>
      <c r="Q2147">
        <v>29448810.571128096</v>
      </c>
      <c r="R2147">
        <v>27765008.134559706</v>
      </c>
      <c r="S2147">
        <v>31413056.908810809</v>
      </c>
      <c r="T2147">
        <v>34563379.111113608</v>
      </c>
      <c r="U2147">
        <v>36033259.524858803</v>
      </c>
      <c r="V2147">
        <v>36430909.702745311</v>
      </c>
      <c r="W2147">
        <v>37842389.197087996</v>
      </c>
      <c r="X2147">
        <v>17842389.197087996</v>
      </c>
    </row>
    <row r="2148" spans="2:24" x14ac:dyDescent="0.4">
      <c r="B2148" s="13">
        <v>2145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20227706.483642753</v>
      </c>
      <c r="O2148">
        <v>25436748.757044379</v>
      </c>
      <c r="P2148">
        <v>29610249.338771641</v>
      </c>
      <c r="Q2148">
        <v>36168716.825515002</v>
      </c>
      <c r="R2148">
        <v>44519349.307241373</v>
      </c>
      <c r="S2148">
        <v>46525966.737027459</v>
      </c>
      <c r="T2148">
        <v>50843321.489340194</v>
      </c>
      <c r="U2148">
        <v>52778710.327890232</v>
      </c>
      <c r="V2148">
        <v>61975181.468658596</v>
      </c>
      <c r="W2148">
        <v>61918975.426551029</v>
      </c>
      <c r="X2148">
        <v>41918975.426551022</v>
      </c>
    </row>
    <row r="2149" spans="2:24" x14ac:dyDescent="0.4">
      <c r="B2149" s="13">
        <v>2146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26132716.238191593</v>
      </c>
      <c r="O2149">
        <v>28170576.463989485</v>
      </c>
      <c r="P2149">
        <v>10488289.83006761</v>
      </c>
      <c r="Q2149">
        <v>-3050314.4379306845</v>
      </c>
      <c r="R2149">
        <v>12274972.080116767</v>
      </c>
      <c r="S2149">
        <v>27784702.728320409</v>
      </c>
      <c r="T2149">
        <v>26743465.481725518</v>
      </c>
      <c r="U2149">
        <v>31906198.294246994</v>
      </c>
      <c r="V2149">
        <v>31647587.584632255</v>
      </c>
      <c r="W2149">
        <v>32285110.350297216</v>
      </c>
      <c r="X2149">
        <v>12285110.350297211</v>
      </c>
    </row>
    <row r="2150" spans="2:24" x14ac:dyDescent="0.4">
      <c r="B2150" s="13">
        <v>2147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23721148.348547354</v>
      </c>
      <c r="O2150">
        <v>19841876.801745173</v>
      </c>
      <c r="P2150">
        <v>23735451.582973409</v>
      </c>
      <c r="Q2150">
        <v>21597729.19007669</v>
      </c>
      <c r="R2150">
        <v>14140745.827296212</v>
      </c>
      <c r="S2150">
        <v>15632669.307911711</v>
      </c>
      <c r="T2150">
        <v>15484312.582964957</v>
      </c>
      <c r="U2150">
        <v>15196901.119085096</v>
      </c>
      <c r="V2150">
        <v>15106825.004935659</v>
      </c>
      <c r="W2150">
        <v>18207346.630293895</v>
      </c>
      <c r="X2150">
        <v>-1792653.3697061059</v>
      </c>
    </row>
    <row r="2151" spans="2:24" x14ac:dyDescent="0.4">
      <c r="B2151" s="13">
        <v>2148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19845250.056635372</v>
      </c>
      <c r="O2151">
        <v>19407790.305359378</v>
      </c>
      <c r="P2151">
        <v>24939597.904763091</v>
      </c>
      <c r="Q2151">
        <v>27369389.779951137</v>
      </c>
      <c r="R2151">
        <v>32370703.313128859</v>
      </c>
      <c r="S2151">
        <v>36611721.747602135</v>
      </c>
      <c r="T2151">
        <v>37668479.060929976</v>
      </c>
      <c r="U2151">
        <v>42614446.908716068</v>
      </c>
      <c r="V2151">
        <v>45200088.856182769</v>
      </c>
      <c r="W2151">
        <v>46090920.264830984</v>
      </c>
      <c r="X2151">
        <v>26090920.264830977</v>
      </c>
    </row>
    <row r="2152" spans="2:24" x14ac:dyDescent="0.4">
      <c r="B2152" s="13">
        <v>2149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20182935.106071301</v>
      </c>
      <c r="O2152">
        <v>25663112.949278023</v>
      </c>
      <c r="P2152">
        <v>30382089.721913498</v>
      </c>
      <c r="Q2152">
        <v>31666547.842817452</v>
      </c>
      <c r="R2152">
        <v>34806906.070140183</v>
      </c>
      <c r="S2152">
        <v>36423605.282974504</v>
      </c>
      <c r="T2152">
        <v>38807091.234427586</v>
      </c>
      <c r="U2152">
        <v>41036316.321213111</v>
      </c>
      <c r="V2152">
        <v>41835393.636148602</v>
      </c>
      <c r="W2152">
        <v>-138376671.41648516</v>
      </c>
      <c r="X2152">
        <v>-158376671.41648516</v>
      </c>
    </row>
    <row r="2153" spans="2:24" x14ac:dyDescent="0.4">
      <c r="B2153" s="13">
        <v>2150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19576368.302685771</v>
      </c>
      <c r="O2153">
        <v>-4015911.6480955104</v>
      </c>
      <c r="P2153">
        <v>1570125.8039594763</v>
      </c>
      <c r="Q2153">
        <v>13832408.453527834</v>
      </c>
      <c r="R2153">
        <v>9343131.5884360038</v>
      </c>
      <c r="S2153">
        <v>10907970.566407898</v>
      </c>
      <c r="T2153">
        <v>24310114.009705406</v>
      </c>
      <c r="U2153">
        <v>24989859.993461732</v>
      </c>
      <c r="V2153">
        <v>25977671.259709824</v>
      </c>
      <c r="W2153">
        <v>24120975.552670881</v>
      </c>
      <c r="X2153">
        <v>4120975.5526708839</v>
      </c>
    </row>
    <row r="2154" spans="2:24" x14ac:dyDescent="0.4">
      <c r="B2154" s="13">
        <v>2151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18207583.577113591</v>
      </c>
      <c r="O2154">
        <v>19908603.623877175</v>
      </c>
      <c r="P2154">
        <v>19107264.320785381</v>
      </c>
      <c r="Q2154">
        <v>22611497.742826391</v>
      </c>
      <c r="R2154">
        <v>24164535.41306505</v>
      </c>
      <c r="S2154">
        <v>12556576.520397861</v>
      </c>
      <c r="T2154">
        <v>18210415.47610059</v>
      </c>
      <c r="U2154">
        <v>24634336.470569879</v>
      </c>
      <c r="V2154">
        <v>31854443.140893966</v>
      </c>
      <c r="W2154">
        <v>33811897.481898785</v>
      </c>
      <c r="X2154">
        <v>13811897.481898785</v>
      </c>
    </row>
    <row r="2155" spans="2:24" x14ac:dyDescent="0.4">
      <c r="B2155" s="13">
        <v>2152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26747327.419843137</v>
      </c>
      <c r="O2155">
        <v>26939776.101590205</v>
      </c>
      <c r="P2155">
        <v>31943294.310270254</v>
      </c>
      <c r="Q2155">
        <v>26477965.07497539</v>
      </c>
      <c r="R2155">
        <v>35254970.859457836</v>
      </c>
      <c r="S2155">
        <v>32900341.946452204</v>
      </c>
      <c r="T2155">
        <v>35297125.142816655</v>
      </c>
      <c r="U2155">
        <v>39842798.494130097</v>
      </c>
      <c r="V2155">
        <v>38176646.843077339</v>
      </c>
      <c r="W2155">
        <v>39623094.921904147</v>
      </c>
      <c r="X2155">
        <v>19623094.921904143</v>
      </c>
    </row>
    <row r="2156" spans="2:24" x14ac:dyDescent="0.4">
      <c r="B2156" s="13">
        <v>2153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18430399.938028932</v>
      </c>
      <c r="O2156">
        <v>17762452.007943172</v>
      </c>
      <c r="P2156">
        <v>20103187.129122175</v>
      </c>
      <c r="Q2156">
        <v>19809318.932890385</v>
      </c>
      <c r="R2156">
        <v>19316508.285584953</v>
      </c>
      <c r="S2156">
        <v>18380695.093361605</v>
      </c>
      <c r="T2156">
        <v>13969156.410026055</v>
      </c>
      <c r="U2156">
        <v>16157954.241029333</v>
      </c>
      <c r="V2156">
        <v>-1152725261.3969715</v>
      </c>
      <c r="W2156">
        <v>-1153857012.901118</v>
      </c>
      <c r="X2156">
        <v>-1173857012.901118</v>
      </c>
    </row>
    <row r="2157" spans="2:24" x14ac:dyDescent="0.4">
      <c r="B2157" s="13">
        <v>2154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20452982.799911849</v>
      </c>
      <c r="O2157">
        <v>24220983.426780067</v>
      </c>
      <c r="P2157">
        <v>23133169.915177714</v>
      </c>
      <c r="Q2157">
        <v>22750187.130483299</v>
      </c>
      <c r="R2157">
        <v>31650821.789579727</v>
      </c>
      <c r="S2157">
        <v>25553889.821473923</v>
      </c>
      <c r="T2157">
        <v>30440186.673735783</v>
      </c>
      <c r="U2157">
        <v>38461306.165502422</v>
      </c>
      <c r="V2157">
        <v>42680566.767680235</v>
      </c>
      <c r="W2157">
        <v>44512276.628774717</v>
      </c>
      <c r="X2157">
        <v>24512276.628774717</v>
      </c>
    </row>
    <row r="2158" spans="2:24" x14ac:dyDescent="0.4">
      <c r="B2158" s="13">
        <v>2155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21115003.603251737</v>
      </c>
      <c r="O2158">
        <v>29086634.99543646</v>
      </c>
      <c r="P2158">
        <v>28056235.092415806</v>
      </c>
      <c r="Q2158">
        <v>32619801.962944761</v>
      </c>
      <c r="R2158">
        <v>39190496.059599891</v>
      </c>
      <c r="S2158">
        <v>45577742.903137416</v>
      </c>
      <c r="T2158">
        <v>-1763083558.6971271</v>
      </c>
      <c r="U2158">
        <v>-1756326592.6567874</v>
      </c>
      <c r="V2158">
        <v>-861980354.19366241</v>
      </c>
      <c r="W2158">
        <v>-859386433.8006022</v>
      </c>
      <c r="X2158">
        <v>-879386433.8006022</v>
      </c>
    </row>
    <row r="2159" spans="2:24" x14ac:dyDescent="0.4">
      <c r="B2159" s="13">
        <v>2156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27039358.843252856</v>
      </c>
      <c r="O2159">
        <v>31235393.261481646</v>
      </c>
      <c r="P2159">
        <v>30073759.544192433</v>
      </c>
      <c r="Q2159">
        <v>29274057.41374385</v>
      </c>
      <c r="R2159">
        <v>31446160.818059467</v>
      </c>
      <c r="S2159">
        <v>30298044.487521365</v>
      </c>
      <c r="T2159">
        <v>35163589.972687691</v>
      </c>
      <c r="U2159">
        <v>43526685.048139349</v>
      </c>
      <c r="V2159">
        <v>41213301.942856826</v>
      </c>
      <c r="W2159">
        <v>38945366.826530658</v>
      </c>
      <c r="X2159">
        <v>18945366.82653065</v>
      </c>
    </row>
    <row r="2160" spans="2:24" x14ac:dyDescent="0.4">
      <c r="B2160" s="13">
        <v>2157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20178339.617171805</v>
      </c>
      <c r="O2160">
        <v>21672726.547869638</v>
      </c>
      <c r="P2160">
        <v>19532093.706336159</v>
      </c>
      <c r="Q2160">
        <v>19660510.68053744</v>
      </c>
      <c r="R2160">
        <v>24162525.28336104</v>
      </c>
      <c r="S2160">
        <v>25876735.849481247</v>
      </c>
      <c r="T2160">
        <v>16530204.772188785</v>
      </c>
      <c r="U2160">
        <v>15609536.383766253</v>
      </c>
      <c r="V2160">
        <v>21134809.33950536</v>
      </c>
      <c r="W2160">
        <v>20469127.15128544</v>
      </c>
      <c r="X2160">
        <v>469127.15128544066</v>
      </c>
    </row>
    <row r="2161" spans="2:24" x14ac:dyDescent="0.4">
      <c r="B2161" s="13">
        <v>2158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6708056.1179827377</v>
      </c>
      <c r="O2161">
        <v>10563018.591792401</v>
      </c>
      <c r="P2161">
        <v>14405624.46569231</v>
      </c>
      <c r="Q2161">
        <v>21646060.172784545</v>
      </c>
      <c r="R2161">
        <v>-141944991.87888682</v>
      </c>
      <c r="S2161">
        <v>-143854945.00679711</v>
      </c>
      <c r="T2161">
        <v>-58480976.463966586</v>
      </c>
      <c r="U2161">
        <v>-58048453.040994324</v>
      </c>
      <c r="V2161">
        <v>-58330670.242492534</v>
      </c>
      <c r="W2161">
        <v>-49594317.886083558</v>
      </c>
      <c r="X2161">
        <v>-69594317.886083543</v>
      </c>
    </row>
    <row r="2162" spans="2:24" x14ac:dyDescent="0.4">
      <c r="B2162" s="13">
        <v>2159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22469809.162360154</v>
      </c>
      <c r="O2162">
        <v>24945830.868769702</v>
      </c>
      <c r="P2162">
        <v>24017836.033378236</v>
      </c>
      <c r="Q2162">
        <v>16719842.976099754</v>
      </c>
      <c r="R2162">
        <v>-31776334.774042949</v>
      </c>
      <c r="S2162">
        <v>-33255426.489126749</v>
      </c>
      <c r="T2162">
        <v>-1953500.1214898252</v>
      </c>
      <c r="U2162">
        <v>-1744986.0496569981</v>
      </c>
      <c r="V2162">
        <v>-15058824.029869586</v>
      </c>
      <c r="W2162">
        <v>-10990615.111296039</v>
      </c>
      <c r="X2162">
        <v>-30990615.111296039</v>
      </c>
    </row>
    <row r="2163" spans="2:24" x14ac:dyDescent="0.4">
      <c r="B2163" s="13">
        <v>2160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22255598.181027822</v>
      </c>
      <c r="O2163">
        <v>22735210.012731127</v>
      </c>
      <c r="P2163">
        <v>23212819.786199588</v>
      </c>
      <c r="Q2163">
        <v>22628012.914078195</v>
      </c>
      <c r="R2163">
        <v>31798847.964707237</v>
      </c>
      <c r="S2163">
        <v>35472157.734813593</v>
      </c>
      <c r="T2163">
        <v>2396283.1353311324</v>
      </c>
      <c r="U2163">
        <v>2893637.3429859546</v>
      </c>
      <c r="V2163">
        <v>22648023.079511758</v>
      </c>
      <c r="W2163">
        <v>27839251.304385595</v>
      </c>
      <c r="X2163">
        <v>7839251.304385595</v>
      </c>
    </row>
    <row r="2164" spans="2:24" x14ac:dyDescent="0.4">
      <c r="B2164" s="13">
        <v>2161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22715914.261437133</v>
      </c>
      <c r="O2164">
        <v>25202794.986065205</v>
      </c>
      <c r="P2164">
        <v>17849780.201136164</v>
      </c>
      <c r="Q2164">
        <v>17938811.526539862</v>
      </c>
      <c r="R2164">
        <v>12249229.394547891</v>
      </c>
      <c r="S2164">
        <v>11726147.952951614</v>
      </c>
      <c r="T2164">
        <v>12730727.726409432</v>
      </c>
      <c r="U2164">
        <v>15643942.215530582</v>
      </c>
      <c r="V2164">
        <v>15066263.497979548</v>
      </c>
      <c r="W2164">
        <v>21142101.265164211</v>
      </c>
      <c r="X2164">
        <v>1142101.2651642058</v>
      </c>
    </row>
    <row r="2165" spans="2:24" x14ac:dyDescent="0.4">
      <c r="B2165" s="13">
        <v>2162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19999858.776291966</v>
      </c>
      <c r="O2165">
        <v>-5148953.4806714971</v>
      </c>
      <c r="P2165">
        <v>-1781061.7871802282</v>
      </c>
      <c r="Q2165">
        <v>16113293.846734766</v>
      </c>
      <c r="R2165">
        <v>15155497.818640398</v>
      </c>
      <c r="S2165">
        <v>21063347.855553359</v>
      </c>
      <c r="T2165">
        <v>23518099.566256423</v>
      </c>
      <c r="U2165">
        <v>27379199.190417081</v>
      </c>
      <c r="V2165">
        <v>21357217.067394625</v>
      </c>
      <c r="W2165">
        <v>17468593.196200799</v>
      </c>
      <c r="X2165">
        <v>-2531406.803799198</v>
      </c>
    </row>
    <row r="2166" spans="2:24" x14ac:dyDescent="0.4">
      <c r="B2166" s="13">
        <v>2163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20682341.196106371</v>
      </c>
      <c r="O2166">
        <v>17807306.537541166</v>
      </c>
      <c r="P2166">
        <v>16446787.225525651</v>
      </c>
      <c r="Q2166">
        <v>14095305.355643721</v>
      </c>
      <c r="R2166">
        <v>21456216.825188577</v>
      </c>
      <c r="S2166">
        <v>26646700.868316926</v>
      </c>
      <c r="T2166">
        <v>29312865.561524544</v>
      </c>
      <c r="U2166">
        <v>28130200.466606088</v>
      </c>
      <c r="V2166">
        <v>30703004.040670216</v>
      </c>
      <c r="W2166">
        <v>33225347.306029283</v>
      </c>
      <c r="X2166">
        <v>13225347.306029283</v>
      </c>
    </row>
    <row r="2167" spans="2:24" x14ac:dyDescent="0.4">
      <c r="B2167" s="13">
        <v>2164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20706406.715854537</v>
      </c>
      <c r="O2167">
        <v>27241895.539916947</v>
      </c>
      <c r="P2167">
        <v>26316690.788486183</v>
      </c>
      <c r="Q2167">
        <v>3952260.5182562675</v>
      </c>
      <c r="R2167">
        <v>10554047.498475172</v>
      </c>
      <c r="S2167">
        <v>27985471.093632035</v>
      </c>
      <c r="T2167">
        <v>33284274.653906021</v>
      </c>
      <c r="U2167">
        <v>32762080.612984806</v>
      </c>
      <c r="V2167">
        <v>33719176.2366165</v>
      </c>
      <c r="W2167">
        <v>35184067.801814705</v>
      </c>
      <c r="X2167">
        <v>15184067.801814705</v>
      </c>
    </row>
    <row r="2168" spans="2:24" x14ac:dyDescent="0.4">
      <c r="B2168" s="13">
        <v>2165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19138175.697993364</v>
      </c>
      <c r="O2168">
        <v>19353888.416532937</v>
      </c>
      <c r="P2168">
        <v>19219447.835877091</v>
      </c>
      <c r="Q2168">
        <v>17911831.692852624</v>
      </c>
      <c r="R2168">
        <v>16141108.347266912</v>
      </c>
      <c r="S2168">
        <v>15292344.211491043</v>
      </c>
      <c r="T2168">
        <v>16506751.354482943</v>
      </c>
      <c r="U2168">
        <v>16798587.145907179</v>
      </c>
      <c r="V2168">
        <v>21611062.209277805</v>
      </c>
      <c r="W2168">
        <v>25580122.375388235</v>
      </c>
      <c r="X2168">
        <v>5580122.3753882349</v>
      </c>
    </row>
    <row r="2169" spans="2:24" x14ac:dyDescent="0.4">
      <c r="B2169" s="13">
        <v>2166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16377503.2345664</v>
      </c>
      <c r="O2169">
        <v>17142369.368089501</v>
      </c>
      <c r="P2169">
        <v>23340184.568217903</v>
      </c>
      <c r="Q2169">
        <v>24986299.761376753</v>
      </c>
      <c r="R2169">
        <v>25365142.809776261</v>
      </c>
      <c r="S2169">
        <v>33822569.498236932</v>
      </c>
      <c r="T2169">
        <v>35685532.923678257</v>
      </c>
      <c r="U2169">
        <v>38659943.858711258</v>
      </c>
      <c r="V2169">
        <v>37774377.858379766</v>
      </c>
      <c r="W2169">
        <v>23019218.077044077</v>
      </c>
      <c r="X2169">
        <v>3019218.0770440861</v>
      </c>
    </row>
    <row r="2170" spans="2:24" x14ac:dyDescent="0.4">
      <c r="B2170" s="13">
        <v>2167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22399120.614717148</v>
      </c>
      <c r="O2170">
        <v>22257618.888026655</v>
      </c>
      <c r="P2170">
        <v>22318165.838618789</v>
      </c>
      <c r="Q2170">
        <v>-825159.38039408391</v>
      </c>
      <c r="R2170">
        <v>-1437051.6393041154</v>
      </c>
      <c r="S2170">
        <v>10584444.279365851</v>
      </c>
      <c r="T2170">
        <v>16060275.804290827</v>
      </c>
      <c r="U2170">
        <v>15643704.070350649</v>
      </c>
      <c r="V2170">
        <v>17879884.463757619</v>
      </c>
      <c r="W2170">
        <v>17996798.759278554</v>
      </c>
      <c r="X2170">
        <v>-2003201.2407214425</v>
      </c>
    </row>
    <row r="2171" spans="2:24" x14ac:dyDescent="0.4">
      <c r="B2171" s="13">
        <v>2168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12019977.363631589</v>
      </c>
      <c r="O2171">
        <v>16687896.27368322</v>
      </c>
      <c r="P2171">
        <v>14657735.239120899</v>
      </c>
      <c r="Q2171">
        <v>15982175.045812683</v>
      </c>
      <c r="R2171">
        <v>16343656.86663055</v>
      </c>
      <c r="S2171">
        <v>24543693.429758638</v>
      </c>
      <c r="T2171">
        <v>25199703.736865588</v>
      </c>
      <c r="U2171">
        <v>27716396.659912888</v>
      </c>
      <c r="V2171">
        <v>30967599.977884196</v>
      </c>
      <c r="W2171">
        <v>9767469.5829487909</v>
      </c>
      <c r="X2171">
        <v>-10232530.417051209</v>
      </c>
    </row>
    <row r="2172" spans="2:24" x14ac:dyDescent="0.4">
      <c r="B2172" s="13">
        <v>2169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25329841.943367034</v>
      </c>
      <c r="O2172">
        <v>24502081.572321132</v>
      </c>
      <c r="P2172">
        <v>-381307598.76345879</v>
      </c>
      <c r="Q2172">
        <v>-384634680.99721032</v>
      </c>
      <c r="R2172">
        <v>-179437586.42916733</v>
      </c>
      <c r="S2172">
        <v>-179637292.55257046</v>
      </c>
      <c r="T2172">
        <v>-179773429.96911275</v>
      </c>
      <c r="U2172">
        <v>-180188267.82691595</v>
      </c>
      <c r="V2172">
        <v>-172267262.72286606</v>
      </c>
      <c r="W2172">
        <v>-170798225.02645403</v>
      </c>
      <c r="X2172">
        <v>-190798225.02645403</v>
      </c>
    </row>
    <row r="2173" spans="2:24" x14ac:dyDescent="0.4">
      <c r="B2173" s="13">
        <v>2170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20622008.232186921</v>
      </c>
      <c r="O2173">
        <v>12336656.745743286</v>
      </c>
      <c r="P2173">
        <v>14480137.510940041</v>
      </c>
      <c r="Q2173">
        <v>13845410.610955261</v>
      </c>
      <c r="R2173">
        <v>14783149.510162659</v>
      </c>
      <c r="S2173">
        <v>13555285.0188633</v>
      </c>
      <c r="T2173">
        <v>13284059.767878717</v>
      </c>
      <c r="U2173">
        <v>17202217.943662308</v>
      </c>
      <c r="V2173">
        <v>14744522.561327636</v>
      </c>
      <c r="W2173">
        <v>13977740.209987491</v>
      </c>
      <c r="X2173">
        <v>-6022259.7900125077</v>
      </c>
    </row>
    <row r="2174" spans="2:24" x14ac:dyDescent="0.4">
      <c r="B2174" s="13">
        <v>2171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25899117.802374691</v>
      </c>
      <c r="O2174">
        <v>24067892.584032215</v>
      </c>
      <c r="P2174">
        <v>29620879.169639327</v>
      </c>
      <c r="Q2174">
        <v>38335355.806193531</v>
      </c>
      <c r="R2174">
        <v>45867984.226538777</v>
      </c>
      <c r="S2174">
        <v>47644324.533824772</v>
      </c>
      <c r="T2174">
        <v>45196313.292673752</v>
      </c>
      <c r="U2174">
        <v>45997238.697067142</v>
      </c>
      <c r="V2174">
        <v>53899916.935376629</v>
      </c>
      <c r="W2174">
        <v>50494735.601175241</v>
      </c>
      <c r="X2174">
        <v>30494735.601175226</v>
      </c>
    </row>
    <row r="2175" spans="2:24" x14ac:dyDescent="0.4">
      <c r="B2175" s="13">
        <v>2172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22767148.377912827</v>
      </c>
      <c r="O2175">
        <v>21364062.132771686</v>
      </c>
      <c r="P2175">
        <v>24248823.079814836</v>
      </c>
      <c r="Q2175">
        <v>28447153.358973321</v>
      </c>
      <c r="R2175">
        <v>25282943.932867091</v>
      </c>
      <c r="S2175">
        <v>25666438.982975546</v>
      </c>
      <c r="T2175">
        <v>24587080.274360139</v>
      </c>
      <c r="U2175">
        <v>23706788.407116707</v>
      </c>
      <c r="V2175">
        <v>25071901.627850387</v>
      </c>
      <c r="W2175">
        <v>25051399.00251618</v>
      </c>
      <c r="X2175">
        <v>5051399.0025161831</v>
      </c>
    </row>
    <row r="2176" spans="2:24" x14ac:dyDescent="0.4">
      <c r="B2176" s="13">
        <v>2173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28293671.845925402</v>
      </c>
      <c r="O2176">
        <v>33571238.38317845</v>
      </c>
      <c r="P2176">
        <v>31767463.035249852</v>
      </c>
      <c r="Q2176">
        <v>31067721.357884075</v>
      </c>
      <c r="R2176">
        <v>27885661.871053994</v>
      </c>
      <c r="S2176">
        <v>28693694.737612244</v>
      </c>
      <c r="T2176">
        <v>30140626.470606498</v>
      </c>
      <c r="U2176">
        <v>31165955.347871542</v>
      </c>
      <c r="V2176">
        <v>28846605.187486351</v>
      </c>
      <c r="W2176">
        <v>26319480.906304311</v>
      </c>
      <c r="X2176">
        <v>6319480.906304311</v>
      </c>
    </row>
    <row r="2177" spans="2:24" x14ac:dyDescent="0.4">
      <c r="B2177" s="13">
        <v>2174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24069549.782641806</v>
      </c>
      <c r="O2177">
        <v>20706919.44466785</v>
      </c>
      <c r="P2177">
        <v>25309856.232093684</v>
      </c>
      <c r="Q2177">
        <v>26274829.477578435</v>
      </c>
      <c r="R2177">
        <v>30800397.173255831</v>
      </c>
      <c r="S2177">
        <v>30514149.763972316</v>
      </c>
      <c r="T2177">
        <v>37578858.28421323</v>
      </c>
      <c r="U2177">
        <v>34512523.070770353</v>
      </c>
      <c r="V2177">
        <v>42103163.669236556</v>
      </c>
      <c r="W2177">
        <v>44816744.6473566</v>
      </c>
      <c r="X2177">
        <v>24816744.6473566</v>
      </c>
    </row>
    <row r="2178" spans="2:24" x14ac:dyDescent="0.4">
      <c r="B2178" s="13">
        <v>2175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19645562.308589056</v>
      </c>
      <c r="O2178">
        <v>20200062.39665826</v>
      </c>
      <c r="P2178">
        <v>8302760.6491492046</v>
      </c>
      <c r="Q2178">
        <v>-9171238.0535958279</v>
      </c>
      <c r="R2178">
        <v>4313899.6060450599</v>
      </c>
      <c r="S2178">
        <v>12025963.234987739</v>
      </c>
      <c r="T2178">
        <v>14001323.986789599</v>
      </c>
      <c r="U2178">
        <v>18073335.940831177</v>
      </c>
      <c r="V2178">
        <v>15877675.62504901</v>
      </c>
      <c r="W2178">
        <v>21084315.209208541</v>
      </c>
      <c r="X2178">
        <v>1084315.2092085388</v>
      </c>
    </row>
    <row r="2179" spans="2:24" x14ac:dyDescent="0.4">
      <c r="B2179" s="13">
        <v>2176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22013506.123535059</v>
      </c>
      <c r="O2179">
        <v>27045782.792012006</v>
      </c>
      <c r="P2179">
        <v>34235060.817937471</v>
      </c>
      <c r="Q2179">
        <v>33057484.381339639</v>
      </c>
      <c r="R2179">
        <v>30301242.762637995</v>
      </c>
      <c r="S2179">
        <v>33469422.774429165</v>
      </c>
      <c r="T2179">
        <v>32908941.907978233</v>
      </c>
      <c r="U2179">
        <v>-39031062.511598885</v>
      </c>
      <c r="V2179">
        <v>-31225943.720401138</v>
      </c>
      <c r="W2179">
        <v>5707525.2942708656</v>
      </c>
      <c r="X2179">
        <v>-14292474.705729142</v>
      </c>
    </row>
    <row r="2180" spans="2:24" x14ac:dyDescent="0.4">
      <c r="B2180" s="13">
        <v>2177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-421442.31416631478</v>
      </c>
      <c r="O2180">
        <v>1703672.3798718108</v>
      </c>
      <c r="P2180">
        <v>11363509.131109133</v>
      </c>
      <c r="Q2180">
        <v>8350459.190411726</v>
      </c>
      <c r="R2180">
        <v>10401429.221107654</v>
      </c>
      <c r="S2180">
        <v>8241419.7473222073</v>
      </c>
      <c r="T2180">
        <v>13232115.556722121</v>
      </c>
      <c r="U2180">
        <v>15325556.797527427</v>
      </c>
      <c r="V2180">
        <v>20538084.311330337</v>
      </c>
      <c r="W2180">
        <v>19161498.859352086</v>
      </c>
      <c r="X2180">
        <v>-838501.14064790914</v>
      </c>
    </row>
    <row r="2181" spans="2:24" x14ac:dyDescent="0.4">
      <c r="B2181" s="13">
        <v>2178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23172057.46517906</v>
      </c>
      <c r="O2181">
        <v>32111465.544733301</v>
      </c>
      <c r="P2181">
        <v>32854364.992123425</v>
      </c>
      <c r="Q2181">
        <v>36472018.357469805</v>
      </c>
      <c r="R2181">
        <v>37354271.183024265</v>
      </c>
      <c r="S2181">
        <v>38398894.34545657</v>
      </c>
      <c r="T2181">
        <v>38559072.85110838</v>
      </c>
      <c r="U2181">
        <v>43184198.954227366</v>
      </c>
      <c r="V2181">
        <v>42323783.139969625</v>
      </c>
      <c r="W2181">
        <v>40271232.580844462</v>
      </c>
      <c r="X2181">
        <v>20271232.580844462</v>
      </c>
    </row>
    <row r="2182" spans="2:24" x14ac:dyDescent="0.4">
      <c r="B2182" s="13">
        <v>2179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22097963.001461431</v>
      </c>
      <c r="O2182">
        <v>19223995.382301867</v>
      </c>
      <c r="P2182">
        <v>16534897.419815022</v>
      </c>
      <c r="Q2182">
        <v>2795691.0643819864</v>
      </c>
      <c r="R2182">
        <v>7510124.08900721</v>
      </c>
      <c r="S2182">
        <v>12929430.391054334</v>
      </c>
      <c r="T2182">
        <v>14065429.501397811</v>
      </c>
      <c r="U2182">
        <v>13216207.353053339</v>
      </c>
      <c r="V2182">
        <v>15855258.535185073</v>
      </c>
      <c r="W2182">
        <v>21805428.493124261</v>
      </c>
      <c r="X2182">
        <v>1805428.4931242596</v>
      </c>
    </row>
    <row r="2183" spans="2:24" x14ac:dyDescent="0.4">
      <c r="B2183" s="13">
        <v>2180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20361663.189245787</v>
      </c>
      <c r="O2183">
        <v>23154737.966673888</v>
      </c>
      <c r="P2183">
        <v>20791087.894210484</v>
      </c>
      <c r="Q2183">
        <v>21374576.842329048</v>
      </c>
      <c r="R2183">
        <v>20457624.530210692</v>
      </c>
      <c r="S2183">
        <v>24254643.242765248</v>
      </c>
      <c r="T2183">
        <v>12476953.659438614</v>
      </c>
      <c r="U2183">
        <v>17821727.773209125</v>
      </c>
      <c r="V2183">
        <v>26059056.555157699</v>
      </c>
      <c r="W2183">
        <v>29792538.83381597</v>
      </c>
      <c r="X2183">
        <v>9792538.8338159658</v>
      </c>
    </row>
    <row r="2184" spans="2:24" x14ac:dyDescent="0.4">
      <c r="B2184" s="13">
        <v>2181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18226560.476578243</v>
      </c>
      <c r="O2184">
        <v>21312584.771419927</v>
      </c>
      <c r="P2184">
        <v>21512664.071456518</v>
      </c>
      <c r="Q2184">
        <v>22181286.92447003</v>
      </c>
      <c r="R2184">
        <v>22315677.592448831</v>
      </c>
      <c r="S2184">
        <v>24415975.568144429</v>
      </c>
      <c r="T2184">
        <v>22650776.919316035</v>
      </c>
      <c r="U2184">
        <v>23255904.583900828</v>
      </c>
      <c r="V2184">
        <v>24449809.645477127</v>
      </c>
      <c r="W2184">
        <v>27108666.748245783</v>
      </c>
      <c r="X2184">
        <v>7108666.7482457822</v>
      </c>
    </row>
    <row r="2185" spans="2:24" x14ac:dyDescent="0.4">
      <c r="B2185" s="13">
        <v>2182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21991584.868398834</v>
      </c>
      <c r="O2185">
        <v>23415803.695392378</v>
      </c>
      <c r="P2185">
        <v>23608978.646903373</v>
      </c>
      <c r="Q2185">
        <v>22294403.594648521</v>
      </c>
      <c r="R2185">
        <v>23206480.331084974</v>
      </c>
      <c r="S2185">
        <v>26139900.375482786</v>
      </c>
      <c r="T2185">
        <v>28673878.072474055</v>
      </c>
      <c r="U2185">
        <v>29168454.013939936</v>
      </c>
      <c r="V2185">
        <v>31500803.701064158</v>
      </c>
      <c r="W2185">
        <v>31594775.907439206</v>
      </c>
      <c r="X2185">
        <v>11594775.907439202</v>
      </c>
    </row>
    <row r="2186" spans="2:24" x14ac:dyDescent="0.4">
      <c r="B2186" s="13">
        <v>2183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-19999032.008762937</v>
      </c>
      <c r="O2186">
        <v>-21737067.321545932</v>
      </c>
      <c r="P2186">
        <v>685687.26143229986</v>
      </c>
      <c r="Q2186">
        <v>5564634.0151536539</v>
      </c>
      <c r="R2186">
        <v>4609595.3259217413</v>
      </c>
      <c r="S2186">
        <v>7289592.9443571195</v>
      </c>
      <c r="T2186">
        <v>8197655.3022021092</v>
      </c>
      <c r="U2186">
        <v>8913266.2467543948</v>
      </c>
      <c r="V2186">
        <v>11228539.587400334</v>
      </c>
      <c r="W2186">
        <v>9050212.5911822282</v>
      </c>
      <c r="X2186">
        <v>-10949787.408817772</v>
      </c>
    </row>
    <row r="2187" spans="2:24" x14ac:dyDescent="0.4">
      <c r="B2187" s="13">
        <v>2184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22710778.804296944</v>
      </c>
      <c r="O2187">
        <v>23000200.415566996</v>
      </c>
      <c r="P2187">
        <v>22172726.327073</v>
      </c>
      <c r="Q2187">
        <v>22289571.829195473</v>
      </c>
      <c r="R2187">
        <v>21035075.198622495</v>
      </c>
      <c r="S2187">
        <v>27687788.91617848</v>
      </c>
      <c r="T2187">
        <v>21518175.595578041</v>
      </c>
      <c r="U2187">
        <v>22086262.100709211</v>
      </c>
      <c r="V2187">
        <v>28227277.721961223</v>
      </c>
      <c r="W2187">
        <v>29781817.255884692</v>
      </c>
      <c r="X2187">
        <v>9781817.2558846883</v>
      </c>
    </row>
    <row r="2188" spans="2:24" x14ac:dyDescent="0.4">
      <c r="B2188" s="13">
        <v>2185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23467222.263766661</v>
      </c>
      <c r="O2188">
        <v>28333657.085003823</v>
      </c>
      <c r="P2188">
        <v>30495150.150017511</v>
      </c>
      <c r="Q2188">
        <v>-64258564.777432628</v>
      </c>
      <c r="R2188">
        <v>-61845995.677749105</v>
      </c>
      <c r="S2188">
        <v>-5757274.8600386167</v>
      </c>
      <c r="T2188">
        <v>-2650735.0507560926</v>
      </c>
      <c r="U2188">
        <v>-2804449.6968078483</v>
      </c>
      <c r="V2188">
        <v>-2876297.7741933367</v>
      </c>
      <c r="W2188">
        <v>-593137.43477018643</v>
      </c>
      <c r="X2188">
        <v>-20593137.434770197</v>
      </c>
    </row>
    <row r="2189" spans="2:24" x14ac:dyDescent="0.4">
      <c r="B2189" s="13">
        <v>2186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24906076.789881751</v>
      </c>
      <c r="O2189">
        <v>25485382.26570873</v>
      </c>
      <c r="P2189">
        <v>24494813.000728447</v>
      </c>
      <c r="Q2189">
        <v>23573046.985286932</v>
      </c>
      <c r="R2189">
        <v>29158251.82645686</v>
      </c>
      <c r="S2189">
        <v>31256348.614703733</v>
      </c>
      <c r="T2189">
        <v>36915536.072403595</v>
      </c>
      <c r="U2189">
        <v>39951389.537988253</v>
      </c>
      <c r="V2189">
        <v>38512295.815503061</v>
      </c>
      <c r="W2189">
        <v>35688407.952248931</v>
      </c>
      <c r="X2189">
        <v>15688407.952248935</v>
      </c>
    </row>
    <row r="2190" spans="2:24" x14ac:dyDescent="0.4">
      <c r="B2190" s="13">
        <v>2187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25155537.779981419</v>
      </c>
      <c r="O2190">
        <v>28582378.155855574</v>
      </c>
      <c r="P2190">
        <v>31148470.768540207</v>
      </c>
      <c r="Q2190">
        <v>32196875.093687437</v>
      </c>
      <c r="R2190">
        <v>33839161.722289786</v>
      </c>
      <c r="S2190">
        <v>37761933.851157598</v>
      </c>
      <c r="T2190">
        <v>37315661.822539933</v>
      </c>
      <c r="U2190">
        <v>38223789.472239338</v>
      </c>
      <c r="V2190">
        <v>37932569.858151138</v>
      </c>
      <c r="W2190">
        <v>39228663.45298218</v>
      </c>
      <c r="X2190">
        <v>19228663.452982184</v>
      </c>
    </row>
    <row r="2191" spans="2:24" x14ac:dyDescent="0.4">
      <c r="B2191" s="13">
        <v>2188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21890999.163955532</v>
      </c>
      <c r="O2191">
        <v>29114158.188426632</v>
      </c>
      <c r="P2191">
        <v>27388951.026891563</v>
      </c>
      <c r="Q2191">
        <v>33453191.61101713</v>
      </c>
      <c r="R2191">
        <v>32787855.879915368</v>
      </c>
      <c r="S2191">
        <v>35332849.325586878</v>
      </c>
      <c r="T2191">
        <v>32558841.089944098</v>
      </c>
      <c r="U2191">
        <v>31911678.635467626</v>
      </c>
      <c r="V2191">
        <v>35484669.772600062</v>
      </c>
      <c r="W2191">
        <v>37812748.121576399</v>
      </c>
      <c r="X2191">
        <v>17812748.121576406</v>
      </c>
    </row>
    <row r="2192" spans="2:24" x14ac:dyDescent="0.4">
      <c r="B2192" s="13">
        <v>2189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20592950.838064421</v>
      </c>
      <c r="O2192">
        <v>20412768.687317949</v>
      </c>
      <c r="P2192">
        <v>-18007724.110415544</v>
      </c>
      <c r="Q2192">
        <v>-10560100.147147957</v>
      </c>
      <c r="R2192">
        <v>-25999759.435425885</v>
      </c>
      <c r="S2192">
        <v>-21338158.108028933</v>
      </c>
      <c r="T2192">
        <v>-151843.72324772831</v>
      </c>
      <c r="U2192">
        <v>4085331.1022547707</v>
      </c>
      <c r="V2192">
        <v>3556115.5538712386</v>
      </c>
      <c r="W2192">
        <v>11760227.773674453</v>
      </c>
      <c r="X2192">
        <v>-8239772.2263255399</v>
      </c>
    </row>
    <row r="2193" spans="2:24" x14ac:dyDescent="0.4">
      <c r="B2193" s="13">
        <v>2190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19121762.263929009</v>
      </c>
      <c r="O2193">
        <v>21726481.4848422</v>
      </c>
      <c r="P2193">
        <v>19963515.213564407</v>
      </c>
      <c r="Q2193">
        <v>19508077.525259767</v>
      </c>
      <c r="R2193">
        <v>21877225.085973497</v>
      </c>
      <c r="S2193">
        <v>19718678.78499889</v>
      </c>
      <c r="T2193">
        <v>18317192.072407357</v>
      </c>
      <c r="U2193">
        <v>18928655.701503992</v>
      </c>
      <c r="V2193">
        <v>22323004.332340695</v>
      </c>
      <c r="W2193">
        <v>25550124.757646881</v>
      </c>
      <c r="X2193">
        <v>5550124.7576468792</v>
      </c>
    </row>
    <row r="2194" spans="2:24" x14ac:dyDescent="0.4">
      <c r="B2194" s="13">
        <v>2191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26188888.852060255</v>
      </c>
      <c r="O2194">
        <v>31985234.235728905</v>
      </c>
      <c r="P2194">
        <v>-27748049.447503079</v>
      </c>
      <c r="Q2194">
        <v>-24500985.042368136</v>
      </c>
      <c r="R2194">
        <v>7685188.5779230921</v>
      </c>
      <c r="S2194">
        <v>10632398.814463893</v>
      </c>
      <c r="T2194">
        <v>10713044.400057144</v>
      </c>
      <c r="U2194">
        <v>14085226.157827407</v>
      </c>
      <c r="V2194">
        <v>11816768.534493521</v>
      </c>
      <c r="W2194">
        <v>11013663.769996626</v>
      </c>
      <c r="X2194">
        <v>-8986336.2300033718</v>
      </c>
    </row>
    <row r="2195" spans="2:24" x14ac:dyDescent="0.4">
      <c r="B2195" s="13">
        <v>2192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24027106.612541147</v>
      </c>
      <c r="O2195">
        <v>14938240.015796568</v>
      </c>
      <c r="P2195">
        <v>15310201.569339067</v>
      </c>
      <c r="Q2195">
        <v>4917271.8394957501</v>
      </c>
      <c r="R2195">
        <v>3730086.8862079047</v>
      </c>
      <c r="S2195">
        <v>8987788.5607814807</v>
      </c>
      <c r="T2195">
        <v>12161464.652994689</v>
      </c>
      <c r="U2195">
        <v>18557568.027140699</v>
      </c>
      <c r="V2195">
        <v>20608516.695463378</v>
      </c>
      <c r="W2195">
        <v>22820122.80811552</v>
      </c>
      <c r="X2195">
        <v>2820122.8081155168</v>
      </c>
    </row>
    <row r="2196" spans="2:24" x14ac:dyDescent="0.4">
      <c r="B2196" s="13">
        <v>2193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17048312.010926411</v>
      </c>
      <c r="O2196">
        <v>18161628.487341292</v>
      </c>
      <c r="P2196">
        <v>17739196.156514917</v>
      </c>
      <c r="Q2196">
        <v>21313606.391191602</v>
      </c>
      <c r="R2196">
        <v>19062909.953015085</v>
      </c>
      <c r="S2196">
        <v>23471100.646744285</v>
      </c>
      <c r="T2196">
        <v>24253498.724781986</v>
      </c>
      <c r="U2196">
        <v>24643314.753349528</v>
      </c>
      <c r="V2196">
        <v>30686352.056757491</v>
      </c>
      <c r="W2196">
        <v>36251766.269023329</v>
      </c>
      <c r="X2196">
        <v>16251766.269023329</v>
      </c>
    </row>
    <row r="2197" spans="2:24" x14ac:dyDescent="0.4">
      <c r="B2197" s="13">
        <v>2194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24827314.663740717</v>
      </c>
      <c r="O2197">
        <v>21942104.233414352</v>
      </c>
      <c r="P2197">
        <v>26151910.21470426</v>
      </c>
      <c r="Q2197">
        <v>28811778.180970445</v>
      </c>
      <c r="R2197">
        <v>33739315.539615579</v>
      </c>
      <c r="S2197">
        <v>35943300.24195914</v>
      </c>
      <c r="T2197">
        <v>36563426.253432952</v>
      </c>
      <c r="U2197">
        <v>36046377.041212827</v>
      </c>
      <c r="V2197">
        <v>38453206.432206444</v>
      </c>
      <c r="W2197">
        <v>41500179.380238011</v>
      </c>
      <c r="X2197">
        <v>21500179.380238004</v>
      </c>
    </row>
    <row r="2198" spans="2:24" x14ac:dyDescent="0.4">
      <c r="B2198" s="13">
        <v>2195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20816770.388180248</v>
      </c>
      <c r="O2198">
        <v>24552401.036900468</v>
      </c>
      <c r="P2198">
        <v>27968098.921714976</v>
      </c>
      <c r="Q2198">
        <v>25265521.860940024</v>
      </c>
      <c r="R2198">
        <v>22557044.222061425</v>
      </c>
      <c r="S2198">
        <v>24763472.399915036</v>
      </c>
      <c r="T2198">
        <v>18170898.553398207</v>
      </c>
      <c r="U2198">
        <v>18436209.721752618</v>
      </c>
      <c r="V2198">
        <v>19236503.665815741</v>
      </c>
      <c r="W2198">
        <v>19260038.635359015</v>
      </c>
      <c r="X2198">
        <v>-739961.3646409791</v>
      </c>
    </row>
    <row r="2199" spans="2:24" x14ac:dyDescent="0.4">
      <c r="B2199" s="13">
        <v>2196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19969106.875799756</v>
      </c>
      <c r="O2199">
        <v>22342806.887998581</v>
      </c>
      <c r="P2199">
        <v>26530236.972611371</v>
      </c>
      <c r="Q2199">
        <v>28367167.857714325</v>
      </c>
      <c r="R2199">
        <v>31950450.39637927</v>
      </c>
      <c r="S2199">
        <v>41244061.552475244</v>
      </c>
      <c r="T2199">
        <v>45390114.50331682</v>
      </c>
      <c r="U2199">
        <v>44857706.56164033</v>
      </c>
      <c r="V2199">
        <v>42481503.832688928</v>
      </c>
      <c r="W2199">
        <v>51507110.419329993</v>
      </c>
      <c r="X2199">
        <v>31507110.419330001</v>
      </c>
    </row>
    <row r="2200" spans="2:24" x14ac:dyDescent="0.4">
      <c r="B2200" s="13">
        <v>2197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20669648.838888988</v>
      </c>
      <c r="O2200">
        <v>24279635.164147809</v>
      </c>
      <c r="P2200">
        <v>26281502.209296264</v>
      </c>
      <c r="Q2200">
        <v>26882749.377600312</v>
      </c>
      <c r="R2200">
        <v>35234128.581898063</v>
      </c>
      <c r="S2200">
        <v>35666357.189002469</v>
      </c>
      <c r="T2200">
        <v>37331653.002656385</v>
      </c>
      <c r="U2200">
        <v>40089117.924389288</v>
      </c>
      <c r="V2200">
        <v>38137678.531960577</v>
      </c>
      <c r="W2200">
        <v>46297980.480337203</v>
      </c>
      <c r="X2200">
        <v>26297980.480337195</v>
      </c>
    </row>
    <row r="2201" spans="2:24" x14ac:dyDescent="0.4">
      <c r="B2201" s="13">
        <v>2198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19673468.550511692</v>
      </c>
      <c r="O2201">
        <v>22772354.495751884</v>
      </c>
      <c r="P2201">
        <v>24885026.817121834</v>
      </c>
      <c r="Q2201">
        <v>21002767.287536297</v>
      </c>
      <c r="R2201">
        <v>27273390.146610092</v>
      </c>
      <c r="S2201">
        <v>4692040.0371209094</v>
      </c>
      <c r="T2201">
        <v>5546545.1472225273</v>
      </c>
      <c r="U2201">
        <v>17641903.887822431</v>
      </c>
      <c r="V2201">
        <v>16832761.154296458</v>
      </c>
      <c r="W2201">
        <v>22371689.315539852</v>
      </c>
      <c r="X2201">
        <v>2371689.3155398499</v>
      </c>
    </row>
    <row r="2202" spans="2:24" x14ac:dyDescent="0.4">
      <c r="B2202" s="13">
        <v>2199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15030988.479531087</v>
      </c>
      <c r="O2202">
        <v>18690829.452560563</v>
      </c>
      <c r="P2202">
        <v>20327387.088470317</v>
      </c>
      <c r="Q2202">
        <v>16977071.722279325</v>
      </c>
      <c r="R2202">
        <v>15290134.65527367</v>
      </c>
      <c r="S2202">
        <v>16554350.285017416</v>
      </c>
      <c r="T2202">
        <v>19731975.625956744</v>
      </c>
      <c r="U2202">
        <v>22949023.819011971</v>
      </c>
      <c r="V2202">
        <v>20616002.339638159</v>
      </c>
      <c r="W2202">
        <v>14882270.238756694</v>
      </c>
      <c r="X2202">
        <v>-5117729.7612433061</v>
      </c>
    </row>
    <row r="2203" spans="2:24" x14ac:dyDescent="0.4">
      <c r="B2203" s="13">
        <v>2200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26299887.902938079</v>
      </c>
      <c r="O2203">
        <v>25595959.946835678</v>
      </c>
      <c r="P2203">
        <v>25977047.863523722</v>
      </c>
      <c r="Q2203">
        <v>29500043.957171582</v>
      </c>
      <c r="R2203">
        <v>33098765.902650554</v>
      </c>
      <c r="S2203">
        <v>41150353.01074367</v>
      </c>
      <c r="T2203">
        <v>31744652.092367962</v>
      </c>
      <c r="U2203">
        <v>30831819.440043345</v>
      </c>
      <c r="V2203">
        <v>26939154.065133195</v>
      </c>
      <c r="W2203">
        <v>34334115.988209292</v>
      </c>
      <c r="X2203">
        <v>14334115.988209289</v>
      </c>
    </row>
    <row r="2204" spans="2:24" x14ac:dyDescent="0.4">
      <c r="B2204" s="13">
        <v>2201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26097379.807781011</v>
      </c>
      <c r="O2204">
        <v>21313954.153729532</v>
      </c>
      <c r="P2204">
        <v>27493478.705967784</v>
      </c>
      <c r="Q2204">
        <v>29948021.313364014</v>
      </c>
      <c r="R2204">
        <v>29330357.007989254</v>
      </c>
      <c r="S2204">
        <v>23171027.7455949</v>
      </c>
      <c r="T2204">
        <v>28336431.530188218</v>
      </c>
      <c r="U2204">
        <v>30071439.58795508</v>
      </c>
      <c r="V2204">
        <v>26811872.783573583</v>
      </c>
      <c r="W2204">
        <v>33501846.665202994</v>
      </c>
      <c r="X2204">
        <v>13501846.665202992</v>
      </c>
    </row>
    <row r="2205" spans="2:24" x14ac:dyDescent="0.4">
      <c r="B2205" s="13">
        <v>2202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-598586.35310911387</v>
      </c>
      <c r="O2205">
        <v>3127231.8397417604</v>
      </c>
      <c r="P2205">
        <v>17866302.296968043</v>
      </c>
      <c r="Q2205">
        <v>19701986.095450632</v>
      </c>
      <c r="R2205">
        <v>16225379.102040367</v>
      </c>
      <c r="S2205">
        <v>19491198.671594676</v>
      </c>
      <c r="T2205">
        <v>20894831.481076218</v>
      </c>
      <c r="U2205">
        <v>22449011.238292899</v>
      </c>
      <c r="V2205">
        <v>16394638.477578316</v>
      </c>
      <c r="W2205">
        <v>17263553.587269194</v>
      </c>
      <c r="X2205">
        <v>-2736446.4127308093</v>
      </c>
    </row>
    <row r="2206" spans="2:24" x14ac:dyDescent="0.4">
      <c r="B2206" s="13">
        <v>2203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20213230.807430457</v>
      </c>
      <c r="O2206">
        <v>25391281.46422141</v>
      </c>
      <c r="P2206">
        <v>30518685.396299105</v>
      </c>
      <c r="Q2206">
        <v>29581044.654790748</v>
      </c>
      <c r="R2206">
        <v>34346159.320013188</v>
      </c>
      <c r="S2206">
        <v>33926545.301440723</v>
      </c>
      <c r="T2206">
        <v>42971472.390215844</v>
      </c>
      <c r="U2206">
        <v>43830196.864709593</v>
      </c>
      <c r="V2206">
        <v>43743833.836392306</v>
      </c>
      <c r="W2206">
        <v>43563913.722367115</v>
      </c>
      <c r="X2206">
        <v>23563913.722367123</v>
      </c>
    </row>
    <row r="2207" spans="2:24" x14ac:dyDescent="0.4">
      <c r="B2207" s="13">
        <v>2204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20241849.799407747</v>
      </c>
      <c r="O2207">
        <v>24455349.420510765</v>
      </c>
      <c r="P2207">
        <v>24955630.220304087</v>
      </c>
      <c r="Q2207">
        <v>25274482.550482884</v>
      </c>
      <c r="R2207">
        <v>26866917.594473109</v>
      </c>
      <c r="S2207">
        <v>28418673.691467412</v>
      </c>
      <c r="T2207">
        <v>25510220.305330768</v>
      </c>
      <c r="U2207">
        <v>26580340.687573552</v>
      </c>
      <c r="V2207">
        <v>30882758.519946501</v>
      </c>
      <c r="W2207">
        <v>32631357.148548242</v>
      </c>
      <c r="X2207">
        <v>12631357.148548234</v>
      </c>
    </row>
    <row r="2208" spans="2:24" x14ac:dyDescent="0.4">
      <c r="B2208" s="13">
        <v>2205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20092119.430861883</v>
      </c>
      <c r="O2208">
        <v>21699451.552954722</v>
      </c>
      <c r="P2208">
        <v>20665764.681167532</v>
      </c>
      <c r="Q2208">
        <v>22731096.841983013</v>
      </c>
      <c r="R2208">
        <v>21351085.318855312</v>
      </c>
      <c r="S2208">
        <v>20266269.336407088</v>
      </c>
      <c r="T2208">
        <v>24229695.378982957</v>
      </c>
      <c r="U2208">
        <v>17108040.315605912</v>
      </c>
      <c r="V2208">
        <v>10101109.677516405</v>
      </c>
      <c r="W2208">
        <v>16955641.600192156</v>
      </c>
      <c r="X2208">
        <v>-3044358.3998078452</v>
      </c>
    </row>
    <row r="2209" spans="2:24" x14ac:dyDescent="0.4">
      <c r="B2209" s="13">
        <v>2206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22882246.652516671</v>
      </c>
      <c r="O2209">
        <v>24967408.433228355</v>
      </c>
      <c r="P2209">
        <v>27216701.101466671</v>
      </c>
      <c r="Q2209">
        <v>27021192.871056665</v>
      </c>
      <c r="R2209">
        <v>24991793.687256195</v>
      </c>
      <c r="S2209">
        <v>30938119.638062675</v>
      </c>
      <c r="T2209">
        <v>20004116.083867669</v>
      </c>
      <c r="U2209">
        <v>19031428.559802745</v>
      </c>
      <c r="V2209">
        <v>17167830.162750181</v>
      </c>
      <c r="W2209">
        <v>13990645.588316038</v>
      </c>
      <c r="X2209">
        <v>-6009354.4116839627</v>
      </c>
    </row>
    <row r="2210" spans="2:24" x14ac:dyDescent="0.4">
      <c r="B2210" s="13">
        <v>2207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18787914.50851978</v>
      </c>
      <c r="O2210">
        <v>19097816.98939649</v>
      </c>
      <c r="P2210">
        <v>19850557.908237983</v>
      </c>
      <c r="Q2210">
        <v>13721600.541115366</v>
      </c>
      <c r="R2210">
        <v>15796704.084441146</v>
      </c>
      <c r="S2210">
        <v>19476248.517119948</v>
      </c>
      <c r="T2210">
        <v>17122006.762700837</v>
      </c>
      <c r="U2210">
        <v>15897994.205031343</v>
      </c>
      <c r="V2210">
        <v>17055836.713958602</v>
      </c>
      <c r="W2210">
        <v>23310963.700221904</v>
      </c>
      <c r="X2210">
        <v>3310963.7002219046</v>
      </c>
    </row>
    <row r="2211" spans="2:24" x14ac:dyDescent="0.4">
      <c r="B2211" s="13">
        <v>2208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21258121.842846345</v>
      </c>
      <c r="O2211">
        <v>26374806.242858779</v>
      </c>
      <c r="P2211">
        <v>24909295.5309094</v>
      </c>
      <c r="Q2211">
        <v>26398524.636520386</v>
      </c>
      <c r="R2211">
        <v>25953816.933748353</v>
      </c>
      <c r="S2211">
        <v>24873778.783216834</v>
      </c>
      <c r="T2211">
        <v>27870612.56504133</v>
      </c>
      <c r="U2211">
        <v>26820670.301052194</v>
      </c>
      <c r="V2211">
        <v>26111928.816663962</v>
      </c>
      <c r="W2211">
        <v>34614654.458982289</v>
      </c>
      <c r="X2211">
        <v>14614654.458982285</v>
      </c>
    </row>
    <row r="2212" spans="2:24" x14ac:dyDescent="0.4">
      <c r="B2212" s="13">
        <v>2209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24021961.333491132</v>
      </c>
      <c r="O2212">
        <v>32190036.039593764</v>
      </c>
      <c r="P2212">
        <v>37001782.888907768</v>
      </c>
      <c r="Q2212">
        <v>36714535.718580902</v>
      </c>
      <c r="R2212">
        <v>41894486.548033096</v>
      </c>
      <c r="S2212">
        <v>42102836.580919147</v>
      </c>
      <c r="T2212">
        <v>45112756.684645861</v>
      </c>
      <c r="U2212">
        <v>52374267.734620601</v>
      </c>
      <c r="V2212">
        <v>54641696.129414968</v>
      </c>
      <c r="W2212">
        <v>53699127.190482907</v>
      </c>
      <c r="X2212">
        <v>33699127.190482914</v>
      </c>
    </row>
    <row r="2213" spans="2:24" x14ac:dyDescent="0.4">
      <c r="B2213" s="13">
        <v>2210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21863484.86227167</v>
      </c>
      <c r="O2213">
        <v>20068402.528263919</v>
      </c>
      <c r="P2213">
        <v>21000359.365153294</v>
      </c>
      <c r="Q2213">
        <v>21169129.006317697</v>
      </c>
      <c r="R2213">
        <v>22683502.500887968</v>
      </c>
      <c r="S2213">
        <v>23093437.0684806</v>
      </c>
      <c r="T2213">
        <v>24760654.904129218</v>
      </c>
      <c r="U2213">
        <v>26839373.964192308</v>
      </c>
      <c r="V2213">
        <v>12311124.385540666</v>
      </c>
      <c r="W2213">
        <v>16113562.293527683</v>
      </c>
      <c r="X2213">
        <v>-3886437.7064723126</v>
      </c>
    </row>
    <row r="2214" spans="2:24" x14ac:dyDescent="0.4">
      <c r="B2214" s="13">
        <v>2211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23455143.153865997</v>
      </c>
      <c r="O2214">
        <v>24785546.28930711</v>
      </c>
      <c r="P2214">
        <v>25013511.756001342</v>
      </c>
      <c r="Q2214">
        <v>14990687.323889932</v>
      </c>
      <c r="R2214">
        <v>14114250.940711023</v>
      </c>
      <c r="S2214">
        <v>22302173.741491042</v>
      </c>
      <c r="T2214">
        <v>21055960.721620463</v>
      </c>
      <c r="U2214">
        <v>22141288.227530766</v>
      </c>
      <c r="V2214">
        <v>23667471.266967002</v>
      </c>
      <c r="W2214">
        <v>25741282.890773587</v>
      </c>
      <c r="X2214">
        <v>5741282.8907735888</v>
      </c>
    </row>
    <row r="2215" spans="2:24" x14ac:dyDescent="0.4">
      <c r="B2215" s="13">
        <v>2212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18592294.259880781</v>
      </c>
      <c r="O2215">
        <v>20238746.237526681</v>
      </c>
      <c r="P2215">
        <v>12910013.484905113</v>
      </c>
      <c r="Q2215">
        <v>17537741.383884512</v>
      </c>
      <c r="R2215">
        <v>24852974.728113003</v>
      </c>
      <c r="S2215">
        <v>26511702.143643238</v>
      </c>
      <c r="T2215">
        <v>30875518.80909878</v>
      </c>
      <c r="U2215">
        <v>32620482.465177</v>
      </c>
      <c r="V2215">
        <v>30835297.776956134</v>
      </c>
      <c r="W2215">
        <v>34547078.909006923</v>
      </c>
      <c r="X2215">
        <v>14547078.909006927</v>
      </c>
    </row>
    <row r="2216" spans="2:24" x14ac:dyDescent="0.4">
      <c r="B2216" s="13">
        <v>2213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20534155.103017237</v>
      </c>
      <c r="O2216">
        <v>21690320.266137645</v>
      </c>
      <c r="P2216">
        <v>15611074.79760577</v>
      </c>
      <c r="Q2216">
        <v>17905723.46864384</v>
      </c>
      <c r="R2216">
        <v>16673660.206299599</v>
      </c>
      <c r="S2216">
        <v>18830210.664790705</v>
      </c>
      <c r="T2216">
        <v>22860646.428704143</v>
      </c>
      <c r="U2216">
        <v>22396410.663480952</v>
      </c>
      <c r="V2216">
        <v>30541607.964351092</v>
      </c>
      <c r="W2216">
        <v>32455912.548208475</v>
      </c>
      <c r="X2216">
        <v>12455912.548208477</v>
      </c>
    </row>
    <row r="2217" spans="2:24" x14ac:dyDescent="0.4">
      <c r="B2217" s="13">
        <v>2214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18270839.838136572</v>
      </c>
      <c r="O2217">
        <v>18792872.836231746</v>
      </c>
      <c r="P2217">
        <v>18749972.169684056</v>
      </c>
      <c r="Q2217">
        <v>23457024.949321434</v>
      </c>
      <c r="R2217">
        <v>24123875.292864967</v>
      </c>
      <c r="S2217">
        <v>24594492.680090494</v>
      </c>
      <c r="T2217">
        <v>33206072.915718891</v>
      </c>
      <c r="U2217">
        <v>33380434.24502277</v>
      </c>
      <c r="V2217">
        <v>32571409.384248205</v>
      </c>
      <c r="W2217">
        <v>31409522.314790208</v>
      </c>
      <c r="X2217">
        <v>11409522.31479021</v>
      </c>
    </row>
    <row r="2218" spans="2:24" x14ac:dyDescent="0.4">
      <c r="B2218" s="13">
        <v>2215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15421882.642336868</v>
      </c>
      <c r="O2218">
        <v>15776190.092015279</v>
      </c>
      <c r="P2218">
        <v>6143849.8573222002</v>
      </c>
      <c r="Q2218">
        <v>5839481.293053573</v>
      </c>
      <c r="R2218">
        <v>12178298.478103366</v>
      </c>
      <c r="S2218">
        <v>11641126.511945637</v>
      </c>
      <c r="T2218">
        <v>20675944.710079316</v>
      </c>
      <c r="U2218">
        <v>21169218.0155713</v>
      </c>
      <c r="V2218">
        <v>24301924.183369584</v>
      </c>
      <c r="W2218">
        <v>32300198.398740992</v>
      </c>
      <c r="X2218">
        <v>12300198.398740992</v>
      </c>
    </row>
    <row r="2219" spans="2:24" x14ac:dyDescent="0.4">
      <c r="B2219" s="13">
        <v>2216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22353227.466560017</v>
      </c>
      <c r="O2219">
        <v>24514323.747579396</v>
      </c>
      <c r="P2219">
        <v>-63721029.965843007</v>
      </c>
      <c r="Q2219">
        <v>-75455406.043126106</v>
      </c>
      <c r="R2219">
        <v>-30144339.091861147</v>
      </c>
      <c r="S2219">
        <v>-30363929.737519894</v>
      </c>
      <c r="T2219">
        <v>-32570067.34390825</v>
      </c>
      <c r="U2219">
        <v>-27583854.688377492</v>
      </c>
      <c r="V2219">
        <v>-24032081.441406414</v>
      </c>
      <c r="W2219">
        <v>-21822930.003150918</v>
      </c>
      <c r="X2219">
        <v>-41822930.00315091</v>
      </c>
    </row>
    <row r="2220" spans="2:24" x14ac:dyDescent="0.4">
      <c r="B2220" s="13">
        <v>2217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13193664.488764778</v>
      </c>
      <c r="O2220">
        <v>9926785.6397062298</v>
      </c>
      <c r="P2220">
        <v>15651701.939650953</v>
      </c>
      <c r="Q2220">
        <v>15784040.239063777</v>
      </c>
      <c r="R2220">
        <v>16112844.876330093</v>
      </c>
      <c r="S2220">
        <v>12772744.221234836</v>
      </c>
      <c r="T2220">
        <v>17470354.837066576</v>
      </c>
      <c r="U2220">
        <v>22745476.02950266</v>
      </c>
      <c r="V2220">
        <v>21821593.657969601</v>
      </c>
      <c r="W2220">
        <v>20726062.703438591</v>
      </c>
      <c r="X2220">
        <v>726062.70343859377</v>
      </c>
    </row>
    <row r="2221" spans="2:24" x14ac:dyDescent="0.4">
      <c r="B2221" s="13">
        <v>2218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13409404.414455704</v>
      </c>
      <c r="O2221">
        <v>16701751.361209419</v>
      </c>
      <c r="P2221">
        <v>16003045.170652894</v>
      </c>
      <c r="Q2221">
        <v>8810907.028625492</v>
      </c>
      <c r="R2221">
        <v>8609367.2571693249</v>
      </c>
      <c r="S2221">
        <v>9781123.6646349486</v>
      </c>
      <c r="T2221">
        <v>15714219.294200726</v>
      </c>
      <c r="U2221">
        <v>14086255.929665595</v>
      </c>
      <c r="V2221">
        <v>14463061.726781733</v>
      </c>
      <c r="W2221">
        <v>15556575.595262643</v>
      </c>
      <c r="X2221">
        <v>-4443424.4047373561</v>
      </c>
    </row>
    <row r="2222" spans="2:24" x14ac:dyDescent="0.4">
      <c r="B2222" s="13">
        <v>2219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18646741.533806007</v>
      </c>
      <c r="O2222">
        <v>20002432.416903038</v>
      </c>
      <c r="P2222">
        <v>25535287.895534042</v>
      </c>
      <c r="Q2222">
        <v>34210885.875340134</v>
      </c>
      <c r="R2222">
        <v>33574921.547334813</v>
      </c>
      <c r="S2222">
        <v>37270210.958258629</v>
      </c>
      <c r="T2222">
        <v>40247221.351951763</v>
      </c>
      <c r="U2222">
        <v>46865690.36349804</v>
      </c>
      <c r="V2222">
        <v>48944450.006067798</v>
      </c>
      <c r="W2222">
        <v>54657893.049649492</v>
      </c>
      <c r="X2222">
        <v>34657893.049649499</v>
      </c>
    </row>
    <row r="2223" spans="2:24" x14ac:dyDescent="0.4">
      <c r="B2223" s="13">
        <v>2220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19109061.184129745</v>
      </c>
      <c r="O2223">
        <v>-22491262.803455245</v>
      </c>
      <c r="P2223">
        <v>-22264671.2363327</v>
      </c>
      <c r="Q2223">
        <v>5392469.0178562114</v>
      </c>
      <c r="R2223">
        <v>12153433.532165388</v>
      </c>
      <c r="S2223">
        <v>15337157.805119649</v>
      </c>
      <c r="T2223">
        <v>-55768053.461484291</v>
      </c>
      <c r="U2223">
        <v>-49125911.75926476</v>
      </c>
      <c r="V2223">
        <v>-9651361.5011378936</v>
      </c>
      <c r="W2223">
        <v>-10611013.509962041</v>
      </c>
      <c r="X2223">
        <v>-30611013.509962033</v>
      </c>
    </row>
    <row r="2224" spans="2:24" x14ac:dyDescent="0.4">
      <c r="B2224" s="13">
        <v>2221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18751487.517411537</v>
      </c>
      <c r="O2224">
        <v>19748191.351446122</v>
      </c>
      <c r="P2224">
        <v>19985276.958579082</v>
      </c>
      <c r="Q2224">
        <v>21461532.381281279</v>
      </c>
      <c r="R2224">
        <v>25070942.13143016</v>
      </c>
      <c r="S2224">
        <v>30645142.195544988</v>
      </c>
      <c r="T2224">
        <v>40346718.28655605</v>
      </c>
      <c r="U2224">
        <v>39256251.996982254</v>
      </c>
      <c r="V2224">
        <v>44497746.362922892</v>
      </c>
      <c r="W2224">
        <v>42862715.54509224</v>
      </c>
      <c r="X2224">
        <v>22862715.545092233</v>
      </c>
    </row>
    <row r="2225" spans="2:24" x14ac:dyDescent="0.4">
      <c r="B2225" s="13">
        <v>2222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28073210.111465476</v>
      </c>
      <c r="O2225">
        <v>29747288.004030913</v>
      </c>
      <c r="P2225">
        <v>37854133.393324926</v>
      </c>
      <c r="Q2225">
        <v>40726302.327099741</v>
      </c>
      <c r="R2225">
        <v>41644110.800598733</v>
      </c>
      <c r="S2225">
        <v>42771068.535821743</v>
      </c>
      <c r="T2225">
        <v>43072037.372478768</v>
      </c>
      <c r="U2225">
        <v>43403554.580280706</v>
      </c>
      <c r="V2225">
        <v>-85822942.634788379</v>
      </c>
      <c r="W2225">
        <v>-87499570.816339567</v>
      </c>
      <c r="X2225">
        <v>-107499570.81633955</v>
      </c>
    </row>
    <row r="2226" spans="2:24" x14ac:dyDescent="0.4">
      <c r="B2226" s="13">
        <v>2223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21960620.162416894</v>
      </c>
      <c r="O2226">
        <v>23674680.187552162</v>
      </c>
      <c r="P2226">
        <v>23119035.878383767</v>
      </c>
      <c r="Q2226">
        <v>22934163.088163637</v>
      </c>
      <c r="R2226">
        <v>26905711.987787396</v>
      </c>
      <c r="S2226">
        <v>29413990.462893754</v>
      </c>
      <c r="T2226">
        <v>28833081.76167297</v>
      </c>
      <c r="U2226">
        <v>33292606.225742899</v>
      </c>
      <c r="V2226">
        <v>34276340.380747154</v>
      </c>
      <c r="W2226">
        <v>37103752.986515217</v>
      </c>
      <c r="X2226">
        <v>17103752.986515213</v>
      </c>
    </row>
    <row r="2227" spans="2:24" x14ac:dyDescent="0.4">
      <c r="B2227" s="13">
        <v>2224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19376471.401133757</v>
      </c>
      <c r="O2227">
        <v>24686032.665203206</v>
      </c>
      <c r="P2227">
        <v>28849538.558690641</v>
      </c>
      <c r="Q2227">
        <v>30848416.867639244</v>
      </c>
      <c r="R2227">
        <v>19588071.321330722</v>
      </c>
      <c r="S2227">
        <v>17241641.788239274</v>
      </c>
      <c r="T2227">
        <v>15311504.501468197</v>
      </c>
      <c r="U2227">
        <v>13774590.612405762</v>
      </c>
      <c r="V2227">
        <v>12650441.371501766</v>
      </c>
      <c r="W2227">
        <v>15362108.529021962</v>
      </c>
      <c r="X2227">
        <v>-4637891.4709780365</v>
      </c>
    </row>
    <row r="2228" spans="2:24" x14ac:dyDescent="0.4">
      <c r="B2228" s="13">
        <v>2225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28171843.572447576</v>
      </c>
      <c r="O2228">
        <v>21752809.579285551</v>
      </c>
      <c r="P2228">
        <v>24778410.451346945</v>
      </c>
      <c r="Q2228">
        <v>23885544.795972653</v>
      </c>
      <c r="R2228">
        <v>16239956.043027544</v>
      </c>
      <c r="S2228">
        <v>14562246.579527382</v>
      </c>
      <c r="T2228">
        <v>17423506.484035101</v>
      </c>
      <c r="U2228">
        <v>-2604704.5534797134</v>
      </c>
      <c r="V2228">
        <v>-2567586.416978681</v>
      </c>
      <c r="W2228">
        <v>13602810.063604563</v>
      </c>
      <c r="X2228">
        <v>-6397189.9363954337</v>
      </c>
    </row>
    <row r="2229" spans="2:24" x14ac:dyDescent="0.4">
      <c r="B2229" s="13">
        <v>2226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17653133.414723463</v>
      </c>
      <c r="O2229">
        <v>20478144.126930919</v>
      </c>
      <c r="P2229">
        <v>20106230.919438824</v>
      </c>
      <c r="Q2229">
        <v>21948241.882605333</v>
      </c>
      <c r="R2229">
        <v>14887680.00134466</v>
      </c>
      <c r="S2229">
        <v>20251324.744809575</v>
      </c>
      <c r="T2229">
        <v>24284832.449836265</v>
      </c>
      <c r="U2229">
        <v>31731994.127090622</v>
      </c>
      <c r="V2229">
        <v>30502511.111757517</v>
      </c>
      <c r="W2229">
        <v>38726071.551209703</v>
      </c>
      <c r="X2229">
        <v>18726071.551209711</v>
      </c>
    </row>
    <row r="2230" spans="2:24" x14ac:dyDescent="0.4">
      <c r="B2230" s="13">
        <v>2227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12053702.065230157</v>
      </c>
      <c r="O2230">
        <v>10262814.908272063</v>
      </c>
      <c r="P2230">
        <v>12554851.830784941</v>
      </c>
      <c r="Q2230">
        <v>14653085.761861579</v>
      </c>
      <c r="R2230">
        <v>18167704.734503776</v>
      </c>
      <c r="S2230">
        <v>15611684.887351848</v>
      </c>
      <c r="T2230">
        <v>14936821.147561748</v>
      </c>
      <c r="U2230">
        <v>13823686.122683398</v>
      </c>
      <c r="V2230">
        <v>15738567.371795777</v>
      </c>
      <c r="W2230">
        <v>17030216.708176706</v>
      </c>
      <c r="X2230">
        <v>-2969783.2918232931</v>
      </c>
    </row>
    <row r="2231" spans="2:24" x14ac:dyDescent="0.4">
      <c r="B2231" s="13">
        <v>2228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21377198.981396485</v>
      </c>
      <c r="O2231">
        <v>25025797.597177491</v>
      </c>
      <c r="P2231">
        <v>22116933.781581014</v>
      </c>
      <c r="Q2231">
        <v>24932656.569075797</v>
      </c>
      <c r="R2231">
        <v>25217088.960143089</v>
      </c>
      <c r="S2231">
        <v>26599019.916413255</v>
      </c>
      <c r="T2231">
        <v>25534355.346492868</v>
      </c>
      <c r="U2231">
        <v>26440390.853387158</v>
      </c>
      <c r="V2231">
        <v>29799357.930850778</v>
      </c>
      <c r="W2231">
        <v>38365813.925931379</v>
      </c>
      <c r="X2231">
        <v>18365813.925931379</v>
      </c>
    </row>
    <row r="2232" spans="2:24" x14ac:dyDescent="0.4">
      <c r="B2232" s="13">
        <v>2229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22123683.304601718</v>
      </c>
      <c r="O2232">
        <v>25296491.209904071</v>
      </c>
      <c r="P2232">
        <v>25766120.256625861</v>
      </c>
      <c r="Q2232">
        <v>28757419.793149278</v>
      </c>
      <c r="R2232">
        <v>28628098.142407175</v>
      </c>
      <c r="S2232">
        <v>30026941.512974858</v>
      </c>
      <c r="T2232">
        <v>32946418.455830619</v>
      </c>
      <c r="U2232">
        <v>34666250.389187329</v>
      </c>
      <c r="V2232">
        <v>41785422.544206709</v>
      </c>
      <c r="W2232">
        <v>43024282.563979834</v>
      </c>
      <c r="X2232">
        <v>23024282.563979838</v>
      </c>
    </row>
    <row r="2233" spans="2:24" x14ac:dyDescent="0.4">
      <c r="B2233" s="13">
        <v>2230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21687134.235713545</v>
      </c>
      <c r="O2233">
        <v>19647948.321956493</v>
      </c>
      <c r="P2233">
        <v>18964226.308284055</v>
      </c>
      <c r="Q2233">
        <v>17154419.264912121</v>
      </c>
      <c r="R2233">
        <v>22715697.895773046</v>
      </c>
      <c r="S2233">
        <v>20027377.412351217</v>
      </c>
      <c r="T2233">
        <v>19282229.244308911</v>
      </c>
      <c r="U2233">
        <v>19815415.040888313</v>
      </c>
      <c r="V2233">
        <v>21660496.768670511</v>
      </c>
      <c r="W2233">
        <v>25069474.745375525</v>
      </c>
      <c r="X2233">
        <v>5069474.7453755243</v>
      </c>
    </row>
    <row r="2234" spans="2:24" x14ac:dyDescent="0.4">
      <c r="B2234" s="13">
        <v>2231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13622264.024755543</v>
      </c>
      <c r="O2234">
        <v>16070194.030867852</v>
      </c>
      <c r="P2234">
        <v>16085242.374750998</v>
      </c>
      <c r="Q2234">
        <v>6615763.062166485</v>
      </c>
      <c r="R2234">
        <v>7212572.6331761284</v>
      </c>
      <c r="S2234">
        <v>16420258.179654878</v>
      </c>
      <c r="T2234">
        <v>17209650.008712154</v>
      </c>
      <c r="U2234">
        <v>13753454.731963068</v>
      </c>
      <c r="V2234">
        <v>15186456.271905895</v>
      </c>
      <c r="W2234">
        <v>13539235.804218123</v>
      </c>
      <c r="X2234">
        <v>-6460764.1957818791</v>
      </c>
    </row>
    <row r="2235" spans="2:24" x14ac:dyDescent="0.4">
      <c r="B2235" s="13">
        <v>2232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17211876.40638046</v>
      </c>
      <c r="O2235">
        <v>15288098.241695385</v>
      </c>
      <c r="P2235">
        <v>5738206.6863603536</v>
      </c>
      <c r="Q2235">
        <v>-31784570.994047526</v>
      </c>
      <c r="R2235">
        <v>-28598437.079864621</v>
      </c>
      <c r="S2235">
        <v>-5704257.0017239749</v>
      </c>
      <c r="T2235">
        <v>-2056288.553420736</v>
      </c>
      <c r="U2235">
        <v>-50011611.237240478</v>
      </c>
      <c r="V2235">
        <v>-61690726.413456857</v>
      </c>
      <c r="W2235">
        <v>-35628882.250692733</v>
      </c>
      <c r="X2235">
        <v>-55628882.250692733</v>
      </c>
    </row>
    <row r="2236" spans="2:24" x14ac:dyDescent="0.4">
      <c r="B2236" s="13">
        <v>2233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19157194.076492488</v>
      </c>
      <c r="O2236">
        <v>17562560.089670878</v>
      </c>
      <c r="P2236">
        <v>20858515.183339909</v>
      </c>
      <c r="Q2236">
        <v>22269455.727029894</v>
      </c>
      <c r="R2236">
        <v>25652879.655832924</v>
      </c>
      <c r="S2236">
        <v>25102822.084613718</v>
      </c>
      <c r="T2236">
        <v>26745895.922310751</v>
      </c>
      <c r="U2236">
        <v>24009355.602805045</v>
      </c>
      <c r="V2236">
        <v>24482136.495339319</v>
      </c>
      <c r="W2236">
        <v>22674590.381336603</v>
      </c>
      <c r="X2236">
        <v>2674590.3813365963</v>
      </c>
    </row>
    <row r="2237" spans="2:24" x14ac:dyDescent="0.4">
      <c r="B2237" s="13">
        <v>2234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27380902.274427634</v>
      </c>
      <c r="O2237">
        <v>27905941.317847501</v>
      </c>
      <c r="P2237">
        <v>27878616.760262325</v>
      </c>
      <c r="Q2237">
        <v>31285081.020089671</v>
      </c>
      <c r="R2237">
        <v>31609472.617090322</v>
      </c>
      <c r="S2237">
        <v>33595632.165512383</v>
      </c>
      <c r="T2237">
        <v>-84778760.981386766</v>
      </c>
      <c r="U2237">
        <v>-85380188.695212141</v>
      </c>
      <c r="V2237">
        <v>-27626121.09118301</v>
      </c>
      <c r="W2237">
        <v>-23900362.345331617</v>
      </c>
      <c r="X2237">
        <v>-43900362.345331617</v>
      </c>
    </row>
    <row r="2238" spans="2:24" x14ac:dyDescent="0.4">
      <c r="B2238" s="13">
        <v>2235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20900764.076731276</v>
      </c>
      <c r="O2238">
        <v>22800854.156541787</v>
      </c>
      <c r="P2238">
        <v>25392700.462327328</v>
      </c>
      <c r="Q2238">
        <v>23727708.55158608</v>
      </c>
      <c r="R2238">
        <v>24798338.167302921</v>
      </c>
      <c r="S2238">
        <v>25242397.57017665</v>
      </c>
      <c r="T2238">
        <v>31832960.981004916</v>
      </c>
      <c r="U2238">
        <v>35399293.198517367</v>
      </c>
      <c r="V2238">
        <v>38085726.46834752</v>
      </c>
      <c r="W2238">
        <v>38872875.830051176</v>
      </c>
      <c r="X2238">
        <v>18872875.830051184</v>
      </c>
    </row>
    <row r="2239" spans="2:24" x14ac:dyDescent="0.4">
      <c r="B2239" s="13">
        <v>2236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23348506.302140117</v>
      </c>
      <c r="O2239">
        <v>23420707.331136033</v>
      </c>
      <c r="P2239">
        <v>24223216.549072433</v>
      </c>
      <c r="Q2239">
        <v>29971990.294507325</v>
      </c>
      <c r="R2239">
        <v>28863806.742508218</v>
      </c>
      <c r="S2239">
        <v>29738278.81532874</v>
      </c>
      <c r="T2239">
        <v>37111319.721451059</v>
      </c>
      <c r="U2239">
        <v>44383556.137046985</v>
      </c>
      <c r="V2239">
        <v>42896480.946368925</v>
      </c>
      <c r="W2239">
        <v>47365001.30458422</v>
      </c>
      <c r="X2239">
        <v>27365001.304584216</v>
      </c>
    </row>
    <row r="2240" spans="2:24" x14ac:dyDescent="0.4">
      <c r="B2240" s="13">
        <v>2237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22436868.374558892</v>
      </c>
      <c r="O2240">
        <v>23101256.235922765</v>
      </c>
      <c r="P2240">
        <v>22998470.738315113</v>
      </c>
      <c r="Q2240">
        <v>22532048.142077073</v>
      </c>
      <c r="R2240">
        <v>22920214.81036352</v>
      </c>
      <c r="S2240">
        <v>23025903.934743378</v>
      </c>
      <c r="T2240">
        <v>30776187.458891906</v>
      </c>
      <c r="U2240">
        <v>33605046.366067812</v>
      </c>
      <c r="V2240">
        <v>39239117.585516065</v>
      </c>
      <c r="W2240">
        <v>37084577.827241905</v>
      </c>
      <c r="X2240">
        <v>17084577.827241909</v>
      </c>
    </row>
    <row r="2241" spans="2:24" x14ac:dyDescent="0.4">
      <c r="B2241" s="13">
        <v>2238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22519684.978183508</v>
      </c>
      <c r="O2241">
        <v>19852708.399061773</v>
      </c>
      <c r="P2241">
        <v>19318083.353721555</v>
      </c>
      <c r="Q2241">
        <v>23698869.065694716</v>
      </c>
      <c r="R2241">
        <v>26281117.268255122</v>
      </c>
      <c r="S2241">
        <v>33827745.096733734</v>
      </c>
      <c r="T2241">
        <v>31566103.164306231</v>
      </c>
      <c r="U2241">
        <v>35208939.062188953</v>
      </c>
      <c r="V2241">
        <v>35644447.449560136</v>
      </c>
      <c r="W2241">
        <v>37521603.072851039</v>
      </c>
      <c r="X2241">
        <v>17521603.072851043</v>
      </c>
    </row>
    <row r="2242" spans="2:24" x14ac:dyDescent="0.4">
      <c r="B2242" s="13">
        <v>2239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24429156.83172822</v>
      </c>
      <c r="O2242">
        <v>23531382.044608667</v>
      </c>
      <c r="P2242">
        <v>24756493.554831814</v>
      </c>
      <c r="Q2242">
        <v>33501994.540828474</v>
      </c>
      <c r="R2242">
        <v>34286212.56933441</v>
      </c>
      <c r="S2242">
        <v>36827800.273747236</v>
      </c>
      <c r="T2242">
        <v>37267000.042181037</v>
      </c>
      <c r="U2242">
        <v>38955665.518409595</v>
      </c>
      <c r="V2242">
        <v>39494528.813687347</v>
      </c>
      <c r="W2242">
        <v>45331018.877187096</v>
      </c>
      <c r="X2242">
        <v>25331018.87718711</v>
      </c>
    </row>
    <row r="2243" spans="2:24" x14ac:dyDescent="0.4">
      <c r="B2243" s="13">
        <v>2240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19129614.200313352</v>
      </c>
      <c r="O2243">
        <v>18515233.29956039</v>
      </c>
      <c r="P2243">
        <v>20370910.929069411</v>
      </c>
      <c r="Q2243">
        <v>25630672.364947785</v>
      </c>
      <c r="R2243">
        <v>32300803.916811492</v>
      </c>
      <c r="S2243">
        <v>33723308.458955161</v>
      </c>
      <c r="T2243">
        <v>35244496.780944794</v>
      </c>
      <c r="U2243">
        <v>43136689.931229681</v>
      </c>
      <c r="V2243">
        <v>45289890.564301804</v>
      </c>
      <c r="W2243">
        <v>45023180.373274304</v>
      </c>
      <c r="X2243">
        <v>25023180.373274311</v>
      </c>
    </row>
    <row r="2244" spans="2:24" x14ac:dyDescent="0.4">
      <c r="B2244" s="13">
        <v>2241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25411419.215121683</v>
      </c>
      <c r="O2244">
        <v>29869112.554035641</v>
      </c>
      <c r="P2244">
        <v>28400698.617483392</v>
      </c>
      <c r="Q2244">
        <v>-42843942.20199801</v>
      </c>
      <c r="R2244">
        <v>-42395212.254499927</v>
      </c>
      <c r="S2244">
        <v>-2457135.3720290642</v>
      </c>
      <c r="T2244">
        <v>-525314.54717541439</v>
      </c>
      <c r="U2244">
        <v>-4089340.0832236661</v>
      </c>
      <c r="V2244">
        <v>-14177603.777123529</v>
      </c>
      <c r="W2244">
        <v>-17607179.31037689</v>
      </c>
      <c r="X2244">
        <v>-37607179.310376883</v>
      </c>
    </row>
    <row r="2245" spans="2:24" x14ac:dyDescent="0.4">
      <c r="B2245" s="13">
        <v>2242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22654371.477604542</v>
      </c>
      <c r="O2245">
        <v>24222479.930393353</v>
      </c>
      <c r="P2245">
        <v>26189392.792927667</v>
      </c>
      <c r="Q2245">
        <v>32376567.401057083</v>
      </c>
      <c r="R2245">
        <v>33252554.848368205</v>
      </c>
      <c r="S2245">
        <v>36323541.998035781</v>
      </c>
      <c r="T2245">
        <v>38849898.492284797</v>
      </c>
      <c r="U2245">
        <v>40113984.139468499</v>
      </c>
      <c r="V2245">
        <v>40707863.149928555</v>
      </c>
      <c r="W2245">
        <v>40904686.339052908</v>
      </c>
      <c r="X2245">
        <v>20904686.339052908</v>
      </c>
    </row>
    <row r="2246" spans="2:24" x14ac:dyDescent="0.4">
      <c r="B2246" s="13">
        <v>2243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19231204.880646355</v>
      </c>
      <c r="O2246">
        <v>20401373.779075265</v>
      </c>
      <c r="P2246">
        <v>14899603.418111913</v>
      </c>
      <c r="Q2246">
        <v>18468266.52415878</v>
      </c>
      <c r="R2246">
        <v>22119662.842471164</v>
      </c>
      <c r="S2246">
        <v>25954091.595758662</v>
      </c>
      <c r="T2246">
        <v>23279351.883248024</v>
      </c>
      <c r="U2246">
        <v>28230022.265522733</v>
      </c>
      <c r="V2246">
        <v>30907949.865368161</v>
      </c>
      <c r="W2246">
        <v>35602402.687492706</v>
      </c>
      <c r="X2246">
        <v>15602402.687492706</v>
      </c>
    </row>
    <row r="2247" spans="2:24" x14ac:dyDescent="0.4">
      <c r="B2247" s="13">
        <v>2244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17310008.303970512</v>
      </c>
      <c r="O2247">
        <v>18882629.958832674</v>
      </c>
      <c r="P2247">
        <v>19360523.629616689</v>
      </c>
      <c r="Q2247">
        <v>26214832.223366134</v>
      </c>
      <c r="R2247">
        <v>24896977.6028006</v>
      </c>
      <c r="S2247">
        <v>-21108188.819274519</v>
      </c>
      <c r="T2247">
        <v>-18246902.776008159</v>
      </c>
      <c r="U2247">
        <v>10791294.102657512</v>
      </c>
      <c r="V2247">
        <v>14612733.254509453</v>
      </c>
      <c r="W2247">
        <v>19459279.400736041</v>
      </c>
      <c r="X2247">
        <v>-540720.59926395956</v>
      </c>
    </row>
    <row r="2248" spans="2:24" x14ac:dyDescent="0.4">
      <c r="B2248" s="13">
        <v>2245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23891014.995005731</v>
      </c>
      <c r="O2248">
        <v>29666658.48976633</v>
      </c>
      <c r="P2248">
        <v>32810217.70769624</v>
      </c>
      <c r="Q2248">
        <v>18912343.681715347</v>
      </c>
      <c r="R2248">
        <v>19427056.762878984</v>
      </c>
      <c r="S2248">
        <v>25162182.672404587</v>
      </c>
      <c r="T2248">
        <v>25895281.575507276</v>
      </c>
      <c r="U2248">
        <v>25713200.251076553</v>
      </c>
      <c r="V2248">
        <v>23514978.44960659</v>
      </c>
      <c r="W2248">
        <v>26382367.86150118</v>
      </c>
      <c r="X2248">
        <v>6382367.8615011778</v>
      </c>
    </row>
    <row r="2249" spans="2:24" x14ac:dyDescent="0.4">
      <c r="B2249" s="13">
        <v>2246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21754156.45164752</v>
      </c>
      <c r="O2249">
        <v>22098845.076007325</v>
      </c>
      <c r="P2249">
        <v>22225197.056058377</v>
      </c>
      <c r="Q2249">
        <v>31361521.079718608</v>
      </c>
      <c r="R2249">
        <v>29403406.487793852</v>
      </c>
      <c r="S2249">
        <v>36229278.806186579</v>
      </c>
      <c r="T2249">
        <v>42754928.624699645</v>
      </c>
      <c r="U2249">
        <v>42324152.703060023</v>
      </c>
      <c r="V2249">
        <v>39913978.665587187</v>
      </c>
      <c r="W2249">
        <v>40722623.068453036</v>
      </c>
      <c r="X2249">
        <v>20722623.068453036</v>
      </c>
    </row>
    <row r="2250" spans="2:24" x14ac:dyDescent="0.4">
      <c r="B2250" s="13">
        <v>2247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23207526.995807149</v>
      </c>
      <c r="O2250">
        <v>23331060.555205613</v>
      </c>
      <c r="P2250">
        <v>23133406.914479788</v>
      </c>
      <c r="Q2250">
        <v>31052219.121058613</v>
      </c>
      <c r="R2250">
        <v>32876589.73095024</v>
      </c>
      <c r="S2250">
        <v>31027216.795064855</v>
      </c>
      <c r="T2250">
        <v>20757269.21039648</v>
      </c>
      <c r="U2250">
        <v>18570141.729662519</v>
      </c>
      <c r="V2250">
        <v>24691513.663945667</v>
      </c>
      <c r="W2250">
        <v>23495160.230015572</v>
      </c>
      <c r="X2250">
        <v>3495160.2300155694</v>
      </c>
    </row>
    <row r="2251" spans="2:24" x14ac:dyDescent="0.4">
      <c r="B2251" s="13">
        <v>2248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20775857.622062016</v>
      </c>
      <c r="O2251">
        <v>19348219.979644187</v>
      </c>
      <c r="P2251">
        <v>17805132.353880335</v>
      </c>
      <c r="Q2251">
        <v>16941080.681361653</v>
      </c>
      <c r="R2251">
        <v>14722029.652730264</v>
      </c>
      <c r="S2251">
        <v>13588837.667070353</v>
      </c>
      <c r="T2251">
        <v>6231123.3715210585</v>
      </c>
      <c r="U2251">
        <v>-11433844.402329283</v>
      </c>
      <c r="V2251">
        <v>-11074427.226710085</v>
      </c>
      <c r="W2251">
        <v>1543303.7641390776</v>
      </c>
      <c r="X2251">
        <v>-18456696.235860929</v>
      </c>
    </row>
    <row r="2252" spans="2:24" x14ac:dyDescent="0.4">
      <c r="B2252" s="13">
        <v>2249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21649846.185481898</v>
      </c>
      <c r="O2252">
        <v>21390368.526296362</v>
      </c>
      <c r="P2252">
        <v>22113783.394623067</v>
      </c>
      <c r="Q2252">
        <v>27947677.421530109</v>
      </c>
      <c r="R2252">
        <v>26325237.918133926</v>
      </c>
      <c r="S2252">
        <v>31484044.277168531</v>
      </c>
      <c r="T2252">
        <v>38495019.253373638</v>
      </c>
      <c r="U2252">
        <v>37285907.123300478</v>
      </c>
      <c r="V2252">
        <v>42295036.062707096</v>
      </c>
      <c r="W2252">
        <v>47898823.777534395</v>
      </c>
      <c r="X2252">
        <v>27898823.777534403</v>
      </c>
    </row>
    <row r="2253" spans="2:24" x14ac:dyDescent="0.4">
      <c r="B2253" s="13">
        <v>2250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23335480.584325932</v>
      </c>
      <c r="O2253">
        <v>24673403.805937767</v>
      </c>
      <c r="P2253">
        <v>23108614.395560939</v>
      </c>
      <c r="Q2253">
        <v>24328030.299799263</v>
      </c>
      <c r="R2253">
        <v>27827703.14598174</v>
      </c>
      <c r="S2253">
        <v>27059664.682887964</v>
      </c>
      <c r="T2253">
        <v>28634575.188716941</v>
      </c>
      <c r="U2253">
        <v>30877522.540280376</v>
      </c>
      <c r="V2253">
        <v>34317681.993926935</v>
      </c>
      <c r="W2253">
        <v>31625255.561317012</v>
      </c>
      <c r="X2253">
        <v>11625255.561317014</v>
      </c>
    </row>
    <row r="2254" spans="2:24" x14ac:dyDescent="0.4">
      <c r="B2254" s="13">
        <v>2251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21348249.702941068</v>
      </c>
      <c r="O2254">
        <v>21161850.18626165</v>
      </c>
      <c r="P2254">
        <v>19843563.688735966</v>
      </c>
      <c r="Q2254">
        <v>17210235.873915736</v>
      </c>
      <c r="R2254">
        <v>21351567.111315437</v>
      </c>
      <c r="S2254">
        <v>21016895.903130569</v>
      </c>
      <c r="T2254">
        <v>27227589.617836982</v>
      </c>
      <c r="U2254">
        <v>26403332.431332923</v>
      </c>
      <c r="V2254">
        <v>23536205.373351995</v>
      </c>
      <c r="W2254">
        <v>26603807.618144456</v>
      </c>
      <c r="X2254">
        <v>6603807.6181444544</v>
      </c>
    </row>
    <row r="2255" spans="2:24" x14ac:dyDescent="0.4">
      <c r="B2255" s="13">
        <v>2252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22313409.56305173</v>
      </c>
      <c r="O2255">
        <v>24278299.437587954</v>
      </c>
      <c r="P2255">
        <v>23400654.130603105</v>
      </c>
      <c r="Q2255">
        <v>22096911.340503659</v>
      </c>
      <c r="R2255">
        <v>22350366.42950017</v>
      </c>
      <c r="S2255">
        <v>27160533.232497554</v>
      </c>
      <c r="T2255">
        <v>35703577.678687364</v>
      </c>
      <c r="U2255">
        <v>35154876.963060759</v>
      </c>
      <c r="V2255">
        <v>19265617.657977432</v>
      </c>
      <c r="W2255">
        <v>19918442.843255218</v>
      </c>
      <c r="X2255">
        <v>-81557.156744780019</v>
      </c>
    </row>
    <row r="2256" spans="2:24" x14ac:dyDescent="0.4">
      <c r="B2256" s="13">
        <v>2253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22713231.493484139</v>
      </c>
      <c r="O2256">
        <v>24501206.730062824</v>
      </c>
      <c r="P2256">
        <v>2466590.5132597098</v>
      </c>
      <c r="Q2256">
        <v>6568422.1491734609</v>
      </c>
      <c r="R2256">
        <v>21656008.75746683</v>
      </c>
      <c r="S2256">
        <v>27845599.273619339</v>
      </c>
      <c r="T2256">
        <v>27616588.534076128</v>
      </c>
      <c r="U2256">
        <v>28359775.113262597</v>
      </c>
      <c r="V2256">
        <v>18496542.104138292</v>
      </c>
      <c r="W2256">
        <v>23006807.130506735</v>
      </c>
      <c r="X2256">
        <v>3006807.130506733</v>
      </c>
    </row>
    <row r="2257" spans="2:24" x14ac:dyDescent="0.4">
      <c r="B2257" s="13">
        <v>2254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23446004.563049283</v>
      </c>
      <c r="O2257">
        <v>24087391.065580096</v>
      </c>
      <c r="P2257">
        <v>33235743.818280805</v>
      </c>
      <c r="Q2257">
        <v>14236951.206592027</v>
      </c>
      <c r="R2257">
        <v>8358851.3721317938</v>
      </c>
      <c r="S2257">
        <v>23797122.948060501</v>
      </c>
      <c r="T2257">
        <v>28016266.476353172</v>
      </c>
      <c r="U2257">
        <v>29330033.375484116</v>
      </c>
      <c r="V2257">
        <v>27983381.396518514</v>
      </c>
      <c r="W2257">
        <v>31063318.1851914</v>
      </c>
      <c r="X2257">
        <v>11063318.1851914</v>
      </c>
    </row>
    <row r="2258" spans="2:24" x14ac:dyDescent="0.4">
      <c r="B2258" s="13">
        <v>2255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24982952.124824546</v>
      </c>
      <c r="O2258">
        <v>31647097.627279252</v>
      </c>
      <c r="P2258">
        <v>33978801.473708227</v>
      </c>
      <c r="Q2258">
        <v>33361115.035437278</v>
      </c>
      <c r="R2258">
        <v>24471363.570356984</v>
      </c>
      <c r="S2258">
        <v>23271085.740860578</v>
      </c>
      <c r="T2258">
        <v>31545222.650110185</v>
      </c>
      <c r="U2258">
        <v>35220511.120439008</v>
      </c>
      <c r="V2258">
        <v>31808221.889327459</v>
      </c>
      <c r="W2258">
        <v>13577602.215756387</v>
      </c>
      <c r="X2258">
        <v>-6422397.7842436144</v>
      </c>
    </row>
    <row r="2259" spans="2:24" x14ac:dyDescent="0.4">
      <c r="B2259" s="13">
        <v>2256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16675817.351534579</v>
      </c>
      <c r="O2259">
        <v>22096084.8628916</v>
      </c>
      <c r="P2259">
        <v>26640196.315045282</v>
      </c>
      <c r="Q2259">
        <v>-32586665.192323651</v>
      </c>
      <c r="R2259">
        <v>-30478204.839125648</v>
      </c>
      <c r="S2259">
        <v>4772600.0926374402</v>
      </c>
      <c r="T2259">
        <v>10937974.656203024</v>
      </c>
      <c r="U2259">
        <v>16123214.521939881</v>
      </c>
      <c r="V2259">
        <v>17335939.771089789</v>
      </c>
      <c r="W2259">
        <v>21169578.65209318</v>
      </c>
      <c r="X2259">
        <v>1169578.6520931935</v>
      </c>
    </row>
    <row r="2260" spans="2:24" x14ac:dyDescent="0.4">
      <c r="B2260" s="13">
        <v>2257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18548570.800997104</v>
      </c>
      <c r="O2260">
        <v>19410283.108925089</v>
      </c>
      <c r="P2260">
        <v>25977663.753275026</v>
      </c>
      <c r="Q2260">
        <v>27498117.036576215</v>
      </c>
      <c r="R2260">
        <v>22878155.507169954</v>
      </c>
      <c r="S2260">
        <v>23719535.540922809</v>
      </c>
      <c r="T2260">
        <v>27463863.434237678</v>
      </c>
      <c r="U2260">
        <v>19134951.407500368</v>
      </c>
      <c r="V2260">
        <v>22938213.394655921</v>
      </c>
      <c r="W2260">
        <v>30396360.236837015</v>
      </c>
      <c r="X2260">
        <v>10396360.236837011</v>
      </c>
    </row>
    <row r="2261" spans="2:24" x14ac:dyDescent="0.4">
      <c r="B2261" s="13">
        <v>2258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23119500.344052006</v>
      </c>
      <c r="O2261">
        <v>23384969.430767614</v>
      </c>
      <c r="P2261">
        <v>31401873.919868659</v>
      </c>
      <c r="Q2261">
        <v>28527098.456718624</v>
      </c>
      <c r="R2261">
        <v>33736740.331034735</v>
      </c>
      <c r="S2261">
        <v>35807754.592708267</v>
      </c>
      <c r="T2261">
        <v>35607363.435775228</v>
      </c>
      <c r="U2261">
        <v>41013988.253942594</v>
      </c>
      <c r="V2261">
        <v>38765025.657732591</v>
      </c>
      <c r="W2261">
        <v>39743122.042951673</v>
      </c>
      <c r="X2261">
        <v>19743122.042951673</v>
      </c>
    </row>
    <row r="2262" spans="2:24" x14ac:dyDescent="0.4">
      <c r="B2262" s="13">
        <v>2259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27543119.526233483</v>
      </c>
      <c r="O2262">
        <v>26914647.304234631</v>
      </c>
      <c r="P2262">
        <v>22992736.632407706</v>
      </c>
      <c r="Q2262">
        <v>-5324825.8981653024</v>
      </c>
      <c r="R2262">
        <v>-4293029.5597069701</v>
      </c>
      <c r="S2262">
        <v>7998630.6761191562</v>
      </c>
      <c r="T2262">
        <v>8282164.2200235007</v>
      </c>
      <c r="U2262">
        <v>5841901.2843418838</v>
      </c>
      <c r="V2262">
        <v>7991460.6848491542</v>
      </c>
      <c r="W2262">
        <v>13195975.319767755</v>
      </c>
      <c r="X2262">
        <v>-6804024.680232239</v>
      </c>
    </row>
    <row r="2263" spans="2:24" x14ac:dyDescent="0.4">
      <c r="B2263" s="13">
        <v>2260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28779473.917448193</v>
      </c>
      <c r="O2263">
        <v>21452968.263743766</v>
      </c>
      <c r="P2263">
        <v>20622193.825222071</v>
      </c>
      <c r="Q2263">
        <v>24461728.820203405</v>
      </c>
      <c r="R2263">
        <v>24040858.761622671</v>
      </c>
      <c r="S2263">
        <v>27040169.794007029</v>
      </c>
      <c r="T2263">
        <v>35009914.257245526</v>
      </c>
      <c r="U2263">
        <v>34909619.544837549</v>
      </c>
      <c r="V2263">
        <v>38317478.631798968</v>
      </c>
      <c r="W2263">
        <v>37889882.415282339</v>
      </c>
      <c r="X2263">
        <v>17889882.415282335</v>
      </c>
    </row>
    <row r="2264" spans="2:24" x14ac:dyDescent="0.4">
      <c r="B2264" s="13">
        <v>2261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13806133.386933196</v>
      </c>
      <c r="O2264">
        <v>16612655.702233866</v>
      </c>
      <c r="P2264">
        <v>22326096.707862079</v>
      </c>
      <c r="Q2264">
        <v>13222036.931357078</v>
      </c>
      <c r="R2264">
        <v>16135220.256041586</v>
      </c>
      <c r="S2264">
        <v>29198546.553117227</v>
      </c>
      <c r="T2264">
        <v>33384935.952980943</v>
      </c>
      <c r="U2264">
        <v>40336675.927072465</v>
      </c>
      <c r="V2264">
        <v>43264038.300420433</v>
      </c>
      <c r="W2264">
        <v>50746288.125671633</v>
      </c>
      <c r="X2264">
        <v>30746288.125671636</v>
      </c>
    </row>
    <row r="2265" spans="2:24" x14ac:dyDescent="0.4">
      <c r="B2265" s="13">
        <v>2262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26515217.953252837</v>
      </c>
      <c r="O2265">
        <v>27341818.225809235</v>
      </c>
      <c r="P2265">
        <v>25658579.022736289</v>
      </c>
      <c r="Q2265">
        <v>32742664.779533882</v>
      </c>
      <c r="R2265">
        <v>11449576.974449787</v>
      </c>
      <c r="S2265">
        <v>13845565.681651937</v>
      </c>
      <c r="T2265">
        <v>26259800.433866613</v>
      </c>
      <c r="U2265">
        <v>28826888.018324874</v>
      </c>
      <c r="V2265">
        <v>26922752.207439352</v>
      </c>
      <c r="W2265">
        <v>35811173.533803314</v>
      </c>
      <c r="X2265">
        <v>15811173.533803314</v>
      </c>
    </row>
    <row r="2266" spans="2:24" x14ac:dyDescent="0.4">
      <c r="B2266" s="13">
        <v>2263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24783466.889339808</v>
      </c>
      <c r="O2266">
        <v>31586373.439595509</v>
      </c>
      <c r="P2266">
        <v>33050897.439307231</v>
      </c>
      <c r="Q2266">
        <v>30427697.356121242</v>
      </c>
      <c r="R2266">
        <v>30636059.454933539</v>
      </c>
      <c r="S2266">
        <v>34438075.473221093</v>
      </c>
      <c r="T2266">
        <v>18569790.936434474</v>
      </c>
      <c r="U2266">
        <v>21789554.391828939</v>
      </c>
      <c r="V2266">
        <v>30565449.97916187</v>
      </c>
      <c r="W2266">
        <v>29335645.205673978</v>
      </c>
      <c r="X2266">
        <v>9335645.2056739703</v>
      </c>
    </row>
    <row r="2267" spans="2:24" x14ac:dyDescent="0.4">
      <c r="B2267" s="13">
        <v>2264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20403137.681214862</v>
      </c>
      <c r="O2267">
        <v>26553797.444172278</v>
      </c>
      <c r="P2267">
        <v>28096793.474009529</v>
      </c>
      <c r="Q2267">
        <v>26350610.531176545</v>
      </c>
      <c r="R2267">
        <v>34697866.82422021</v>
      </c>
      <c r="S2267">
        <v>42534729.69837258</v>
      </c>
      <c r="T2267">
        <v>41270750.832446001</v>
      </c>
      <c r="U2267">
        <v>41399375.739488363</v>
      </c>
      <c r="V2267">
        <v>40324191.536875024</v>
      </c>
      <c r="W2267">
        <v>41437806.196753442</v>
      </c>
      <c r="X2267">
        <v>21437806.196753431</v>
      </c>
    </row>
    <row r="2268" spans="2:24" x14ac:dyDescent="0.4">
      <c r="B2268" s="13">
        <v>2265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23707050.406503204</v>
      </c>
      <c r="O2268">
        <v>24744470.240887087</v>
      </c>
      <c r="P2268">
        <v>26378827.826392937</v>
      </c>
      <c r="Q2268">
        <v>28354644.768823452</v>
      </c>
      <c r="R2268">
        <v>34313589.578344472</v>
      </c>
      <c r="S2268">
        <v>34777213.437579803</v>
      </c>
      <c r="T2268">
        <v>36531518.365410976</v>
      </c>
      <c r="U2268">
        <v>36702508.086856402</v>
      </c>
      <c r="V2268">
        <v>36668074.821319304</v>
      </c>
      <c r="W2268">
        <v>39818435.039452024</v>
      </c>
      <c r="X2268">
        <v>19818435.039452016</v>
      </c>
    </row>
    <row r="2269" spans="2:24" x14ac:dyDescent="0.4">
      <c r="B2269" s="13">
        <v>2266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24479278.200196709</v>
      </c>
      <c r="O2269">
        <v>31325670.468185551</v>
      </c>
      <c r="P2269">
        <v>29299981.715624843</v>
      </c>
      <c r="Q2269">
        <v>29691438.197504375</v>
      </c>
      <c r="R2269">
        <v>29202246.272935521</v>
      </c>
      <c r="S2269">
        <v>30040379.160208333</v>
      </c>
      <c r="T2269">
        <v>31491518.17259036</v>
      </c>
      <c r="U2269">
        <v>36923320.946864262</v>
      </c>
      <c r="V2269">
        <v>34902864.529475525</v>
      </c>
      <c r="W2269">
        <v>37950706.40496742</v>
      </c>
      <c r="X2269">
        <v>17950706.40496742</v>
      </c>
    </row>
    <row r="2270" spans="2:24" x14ac:dyDescent="0.4">
      <c r="B2270" s="13">
        <v>2267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22561120.383203436</v>
      </c>
      <c r="O2270">
        <v>21159613.762878194</v>
      </c>
      <c r="P2270">
        <v>20722326.154169392</v>
      </c>
      <c r="Q2270">
        <v>25727102.240886249</v>
      </c>
      <c r="R2270">
        <v>28539835.768389612</v>
      </c>
      <c r="S2270">
        <v>31097867.049362827</v>
      </c>
      <c r="T2270">
        <v>31963968.947580777</v>
      </c>
      <c r="U2270">
        <v>30227889.064423285</v>
      </c>
      <c r="V2270">
        <v>30554960.284098268</v>
      </c>
      <c r="W2270">
        <v>30387036.765432715</v>
      </c>
      <c r="X2270">
        <v>10387036.765432712</v>
      </c>
    </row>
    <row r="2271" spans="2:24" x14ac:dyDescent="0.4">
      <c r="B2271" s="13">
        <v>2268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19834919.044449404</v>
      </c>
      <c r="O2271">
        <v>-174364738.47704205</v>
      </c>
      <c r="P2271">
        <v>-171307356.83354416</v>
      </c>
      <c r="Q2271">
        <v>-74893445.923663512</v>
      </c>
      <c r="R2271">
        <v>-72967184.242559493</v>
      </c>
      <c r="S2271">
        <v>-74377783.322086886</v>
      </c>
      <c r="T2271">
        <v>-70758492.622867852</v>
      </c>
      <c r="U2271">
        <v>-62929201.772967711</v>
      </c>
      <c r="V2271">
        <v>-59140488.446842447</v>
      </c>
      <c r="W2271">
        <v>-61005636.155503377</v>
      </c>
      <c r="X2271">
        <v>-81005636.155503348</v>
      </c>
    </row>
    <row r="2272" spans="2:24" x14ac:dyDescent="0.4">
      <c r="B2272" s="13">
        <v>2269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23453282.231650434</v>
      </c>
      <c r="O2272">
        <v>22762935.938105721</v>
      </c>
      <c r="P2272">
        <v>22103352.564535622</v>
      </c>
      <c r="Q2272">
        <v>23493160.413710214</v>
      </c>
      <c r="R2272">
        <v>30260057.356045779</v>
      </c>
      <c r="S2272">
        <v>31597755.590275083</v>
      </c>
      <c r="T2272">
        <v>32964504.660564277</v>
      </c>
      <c r="U2272">
        <v>17326772.283021629</v>
      </c>
      <c r="V2272">
        <v>12560293.753931962</v>
      </c>
      <c r="W2272">
        <v>24943940.187853243</v>
      </c>
      <c r="X2272">
        <v>4943940.1878532413</v>
      </c>
    </row>
    <row r="2273" spans="2:24" x14ac:dyDescent="0.4">
      <c r="B2273" s="13">
        <v>2270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21148706.57074051</v>
      </c>
      <c r="O2273">
        <v>25683769.988381185</v>
      </c>
      <c r="P2273">
        <v>28248585.360094659</v>
      </c>
      <c r="Q2273">
        <v>30718188.422814328</v>
      </c>
      <c r="R2273">
        <v>31048932.025499687</v>
      </c>
      <c r="S2273">
        <v>29998582.426958874</v>
      </c>
      <c r="T2273">
        <v>30558100.812518556</v>
      </c>
      <c r="U2273">
        <v>31215014.807857767</v>
      </c>
      <c r="V2273">
        <v>27228908.927278563</v>
      </c>
      <c r="W2273">
        <v>29535545.518320791</v>
      </c>
      <c r="X2273">
        <v>9535545.5183207896</v>
      </c>
    </row>
    <row r="2274" spans="2:24" x14ac:dyDescent="0.4">
      <c r="B2274" s="13">
        <v>2271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18236347.989864491</v>
      </c>
      <c r="O2274">
        <v>24776642.57323458</v>
      </c>
      <c r="P2274">
        <v>26861183.271418639</v>
      </c>
      <c r="Q2274">
        <v>34618442.271774314</v>
      </c>
      <c r="R2274">
        <v>39103894.921258494</v>
      </c>
      <c r="S2274">
        <v>37189823.965195142</v>
      </c>
      <c r="T2274">
        <v>39812828.663614579</v>
      </c>
      <c r="U2274">
        <v>42034580.085803725</v>
      </c>
      <c r="V2274">
        <v>39625836.956439704</v>
      </c>
      <c r="W2274">
        <v>42905375.714143179</v>
      </c>
      <c r="X2274">
        <v>22905375.714143183</v>
      </c>
    </row>
    <row r="2275" spans="2:24" x14ac:dyDescent="0.4">
      <c r="B2275" s="13">
        <v>2272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19387513.52599895</v>
      </c>
      <c r="O2275">
        <v>24431726.668724962</v>
      </c>
      <c r="P2275">
        <v>11258118.807689739</v>
      </c>
      <c r="Q2275">
        <v>6111314.2864594273</v>
      </c>
      <c r="R2275">
        <v>18677732.583467502</v>
      </c>
      <c r="S2275">
        <v>22197484.625659306</v>
      </c>
      <c r="T2275">
        <v>24093347.497511685</v>
      </c>
      <c r="U2275">
        <v>22670168.845703281</v>
      </c>
      <c r="V2275">
        <v>21194385.30929685</v>
      </c>
      <c r="W2275">
        <v>22642553.074885089</v>
      </c>
      <c r="X2275">
        <v>2642553.0748850908</v>
      </c>
    </row>
    <row r="2276" spans="2:24" x14ac:dyDescent="0.4">
      <c r="B2276" s="13">
        <v>2273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28922761.262708366</v>
      </c>
      <c r="O2276">
        <v>28448155.134822622</v>
      </c>
      <c r="P2276">
        <v>29296627.765150227</v>
      </c>
      <c r="Q2276">
        <v>34465806.114515305</v>
      </c>
      <c r="R2276">
        <v>36933023.794699617</v>
      </c>
      <c r="S2276">
        <v>-27613575.111973435</v>
      </c>
      <c r="T2276">
        <v>-37371324.180298753</v>
      </c>
      <c r="U2276">
        <v>-61705788.677551851</v>
      </c>
      <c r="V2276">
        <v>-59642339.628426045</v>
      </c>
      <c r="W2276">
        <v>-29318275.9189744</v>
      </c>
      <c r="X2276">
        <v>-49318275.9189744</v>
      </c>
    </row>
    <row r="2277" spans="2:24" x14ac:dyDescent="0.4">
      <c r="B2277" s="13">
        <v>2274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27475621.988767911</v>
      </c>
      <c r="O2277">
        <v>28909779.27605924</v>
      </c>
      <c r="P2277">
        <v>27450484.648234986</v>
      </c>
      <c r="Q2277">
        <v>33053859.020545661</v>
      </c>
      <c r="R2277">
        <v>36017338.24619367</v>
      </c>
      <c r="S2277">
        <v>38485305.67406372</v>
      </c>
      <c r="T2277">
        <v>39934436.536472805</v>
      </c>
      <c r="U2277">
        <v>37286456.395108029</v>
      </c>
      <c r="V2277">
        <v>-14842695.040352786</v>
      </c>
      <c r="W2277">
        <v>-13826142.551851083</v>
      </c>
      <c r="X2277">
        <v>-33826142.551851071</v>
      </c>
    </row>
    <row r="2278" spans="2:24" x14ac:dyDescent="0.4">
      <c r="B2278" s="13">
        <v>2275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21531012.017145824</v>
      </c>
      <c r="O2278">
        <v>22680146.911676582</v>
      </c>
      <c r="P2278">
        <v>27722020.29503005</v>
      </c>
      <c r="Q2278">
        <v>27220357.212511063</v>
      </c>
      <c r="R2278">
        <v>26342574.648255169</v>
      </c>
      <c r="S2278">
        <v>28277387.717563778</v>
      </c>
      <c r="T2278">
        <v>31225154.096039981</v>
      </c>
      <c r="U2278">
        <v>20685524.18104044</v>
      </c>
      <c r="V2278">
        <v>18527353.42986387</v>
      </c>
      <c r="W2278">
        <v>24852301.356942896</v>
      </c>
      <c r="X2278">
        <v>4852301.3569428977</v>
      </c>
    </row>
    <row r="2279" spans="2:24" x14ac:dyDescent="0.4">
      <c r="B2279" s="13">
        <v>2276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19445498.763264388</v>
      </c>
      <c r="O2279">
        <v>19074286.37780752</v>
      </c>
      <c r="P2279">
        <v>26383546.567149255</v>
      </c>
      <c r="Q2279">
        <v>10380158.376794413</v>
      </c>
      <c r="R2279">
        <v>9289993.7240960412</v>
      </c>
      <c r="S2279">
        <v>19656885.46985773</v>
      </c>
      <c r="T2279">
        <v>22454575.651943196</v>
      </c>
      <c r="U2279">
        <v>24364635.555479631</v>
      </c>
      <c r="V2279">
        <v>29388990.255383179</v>
      </c>
      <c r="W2279">
        <v>25747071.013623297</v>
      </c>
      <c r="X2279">
        <v>5747071.0136232972</v>
      </c>
    </row>
    <row r="2280" spans="2:24" x14ac:dyDescent="0.4">
      <c r="B2280" s="13">
        <v>2277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19819164.897875316</v>
      </c>
      <c r="O2280">
        <v>22728360.900796764</v>
      </c>
      <c r="P2280">
        <v>30222044.768483914</v>
      </c>
      <c r="Q2280">
        <v>29665646.187444642</v>
      </c>
      <c r="R2280">
        <v>34763493.006221786</v>
      </c>
      <c r="S2280">
        <v>39858705.611994416</v>
      </c>
      <c r="T2280">
        <v>45005796.717930302</v>
      </c>
      <c r="U2280">
        <v>38994904.521133423</v>
      </c>
      <c r="V2280">
        <v>37915731.383877277</v>
      </c>
      <c r="W2280">
        <v>39958704.093388185</v>
      </c>
      <c r="X2280">
        <v>19958704.0933882</v>
      </c>
    </row>
    <row r="2281" spans="2:24" x14ac:dyDescent="0.4">
      <c r="B2281" s="13">
        <v>2278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22620296.001297541</v>
      </c>
      <c r="O2281">
        <v>27874919.196511529</v>
      </c>
      <c r="P2281">
        <v>32860844.225164328</v>
      </c>
      <c r="Q2281">
        <v>29377026.123659424</v>
      </c>
      <c r="R2281">
        <v>36059373.132008262</v>
      </c>
      <c r="S2281">
        <v>34833637.78771925</v>
      </c>
      <c r="T2281">
        <v>33052938.913433336</v>
      </c>
      <c r="U2281">
        <v>39995254.011770844</v>
      </c>
      <c r="V2281">
        <v>39044492.846585482</v>
      </c>
      <c r="W2281">
        <v>39427620.374082953</v>
      </c>
      <c r="X2281">
        <v>19427620.374082945</v>
      </c>
    </row>
    <row r="2282" spans="2:24" x14ac:dyDescent="0.4">
      <c r="B2282" s="13">
        <v>2279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18610132.052086186</v>
      </c>
      <c r="O2282">
        <v>23441892.344897352</v>
      </c>
      <c r="P2282">
        <v>15030352.256471105</v>
      </c>
      <c r="Q2282">
        <v>16623922.969633423</v>
      </c>
      <c r="R2282">
        <v>19414628.467469383</v>
      </c>
      <c r="S2282">
        <v>24586672.940192614</v>
      </c>
      <c r="T2282">
        <v>23489210.747283198</v>
      </c>
      <c r="U2282">
        <v>27504844.554420635</v>
      </c>
      <c r="V2282">
        <v>28887561.900237553</v>
      </c>
      <c r="W2282">
        <v>29808226.53967268</v>
      </c>
      <c r="X2282">
        <v>9808226.5396726802</v>
      </c>
    </row>
    <row r="2283" spans="2:24" x14ac:dyDescent="0.4">
      <c r="B2283" s="13">
        <v>2280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21158618.611736394</v>
      </c>
      <c r="O2283">
        <v>12294454.451582737</v>
      </c>
      <c r="P2283">
        <v>13698387.24856393</v>
      </c>
      <c r="Q2283">
        <v>14600875.244560137</v>
      </c>
      <c r="R2283">
        <v>17080884.195629932</v>
      </c>
      <c r="S2283">
        <v>16003397.811124697</v>
      </c>
      <c r="T2283">
        <v>18347187.110909473</v>
      </c>
      <c r="U2283">
        <v>20776824.417906083</v>
      </c>
      <c r="V2283">
        <v>24722608.481496837</v>
      </c>
      <c r="W2283">
        <v>21715787.082969513</v>
      </c>
      <c r="X2283">
        <v>1715787.0829695137</v>
      </c>
    </row>
    <row r="2284" spans="2:24" x14ac:dyDescent="0.4">
      <c r="B2284" s="13">
        <v>2281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26793599.578958243</v>
      </c>
      <c r="O2284">
        <v>30163099.669036485</v>
      </c>
      <c r="P2284">
        <v>35854509.582697242</v>
      </c>
      <c r="Q2284">
        <v>40280370.101047724</v>
      </c>
      <c r="R2284">
        <v>39938822.38152606</v>
      </c>
      <c r="S2284">
        <v>39962088.557287186</v>
      </c>
      <c r="T2284">
        <v>44051827.255014718</v>
      </c>
      <c r="U2284">
        <v>44711634.842872731</v>
      </c>
      <c r="V2284">
        <v>43402970.67455703</v>
      </c>
      <c r="W2284">
        <v>44152828.176932476</v>
      </c>
      <c r="X2284">
        <v>24152828.176932488</v>
      </c>
    </row>
    <row r="2285" spans="2:24" x14ac:dyDescent="0.4">
      <c r="B2285" s="13">
        <v>2282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27109798.157499716</v>
      </c>
      <c r="O2285">
        <v>24553745.040523604</v>
      </c>
      <c r="P2285">
        <v>25705379.355931774</v>
      </c>
      <c r="Q2285">
        <v>25577695.263528585</v>
      </c>
      <c r="R2285">
        <v>26760202.160297655</v>
      </c>
      <c r="S2285">
        <v>29655178.582237128</v>
      </c>
      <c r="T2285">
        <v>-35543972.439568497</v>
      </c>
      <c r="U2285">
        <v>-35464658.457358398</v>
      </c>
      <c r="V2285">
        <v>-34244064.3218894</v>
      </c>
      <c r="W2285">
        <v>-32304158.005630203</v>
      </c>
      <c r="X2285">
        <v>-52304158.005630203</v>
      </c>
    </row>
    <row r="2286" spans="2:24" x14ac:dyDescent="0.4">
      <c r="B2286" s="13">
        <v>2283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15792295.603936344</v>
      </c>
      <c r="O2286">
        <v>-22647226.684661318</v>
      </c>
      <c r="P2286">
        <v>-21786606.345574722</v>
      </c>
      <c r="Q2286">
        <v>5440171.4327004682</v>
      </c>
      <c r="R2286">
        <v>7582438.966983486</v>
      </c>
      <c r="S2286">
        <v>7689548.2073227884</v>
      </c>
      <c r="T2286">
        <v>6102744.794172097</v>
      </c>
      <c r="U2286">
        <v>4244946.323164016</v>
      </c>
      <c r="V2286">
        <v>8556956.6516815126</v>
      </c>
      <c r="W2286">
        <v>9677199.901101036</v>
      </c>
      <c r="X2286">
        <v>-10322800.098898964</v>
      </c>
    </row>
    <row r="2287" spans="2:24" x14ac:dyDescent="0.4">
      <c r="B2287" s="13">
        <v>2284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21570010.141306739</v>
      </c>
      <c r="O2287">
        <v>24155563.38586637</v>
      </c>
      <c r="P2287">
        <v>27219834.575470962</v>
      </c>
      <c r="Q2287">
        <v>28189714.279619832</v>
      </c>
      <c r="R2287">
        <v>33985913.447361857</v>
      </c>
      <c r="S2287">
        <v>37206049.129909068</v>
      </c>
      <c r="T2287">
        <v>36951780.978700556</v>
      </c>
      <c r="U2287">
        <v>23002481.67442875</v>
      </c>
      <c r="V2287">
        <v>8993921.4088655859</v>
      </c>
      <c r="W2287">
        <v>6632682.7163654454</v>
      </c>
      <c r="X2287">
        <v>-13367317.283634549</v>
      </c>
    </row>
    <row r="2288" spans="2:24" x14ac:dyDescent="0.4">
      <c r="B2288" s="13">
        <v>2285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18260148.399883647</v>
      </c>
      <c r="O2288">
        <v>26667322.684084401</v>
      </c>
      <c r="P2288">
        <v>28722343.994191721</v>
      </c>
      <c r="Q2288">
        <v>14698615.452575736</v>
      </c>
      <c r="R2288">
        <v>15879392.40421024</v>
      </c>
      <c r="S2288">
        <v>22460426.112795521</v>
      </c>
      <c r="T2288">
        <v>-11924300.951924898</v>
      </c>
      <c r="U2288">
        <v>-12692051.058223378</v>
      </c>
      <c r="V2288">
        <v>6269453.2715168204</v>
      </c>
      <c r="W2288">
        <v>14358661.991803035</v>
      </c>
      <c r="X2288">
        <v>-5641338.0081969677</v>
      </c>
    </row>
    <row r="2289" spans="2:24" x14ac:dyDescent="0.4">
      <c r="B2289" s="13">
        <v>2286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20619005.558918551</v>
      </c>
      <c r="O2289">
        <v>17375844.293782718</v>
      </c>
      <c r="P2289">
        <v>19179224.927986812</v>
      </c>
      <c r="Q2289">
        <v>25522081.492161095</v>
      </c>
      <c r="R2289">
        <v>-3638151.858449881</v>
      </c>
      <c r="S2289">
        <v>900365.23712731339</v>
      </c>
      <c r="T2289">
        <v>19516912.199982934</v>
      </c>
      <c r="U2289">
        <v>25394860.711522818</v>
      </c>
      <c r="V2289">
        <v>28756194.53700196</v>
      </c>
      <c r="W2289">
        <v>33683694.43467696</v>
      </c>
      <c r="X2289">
        <v>13683694.434676966</v>
      </c>
    </row>
    <row r="2290" spans="2:24" x14ac:dyDescent="0.4">
      <c r="B2290" s="13">
        <v>2287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22485890.918298941</v>
      </c>
      <c r="O2290">
        <v>24050503.860805169</v>
      </c>
      <c r="P2290">
        <v>22883657.113781098</v>
      </c>
      <c r="Q2290">
        <v>25807352.418340184</v>
      </c>
      <c r="R2290">
        <v>24717761.628899254</v>
      </c>
      <c r="S2290">
        <v>25305264.813055314</v>
      </c>
      <c r="T2290">
        <v>24927379.121968914</v>
      </c>
      <c r="U2290">
        <v>27110205.242735796</v>
      </c>
      <c r="V2290">
        <v>26278695.936349921</v>
      </c>
      <c r="W2290">
        <v>27013804.045366026</v>
      </c>
      <c r="X2290">
        <v>7013804.0453660274</v>
      </c>
    </row>
    <row r="2291" spans="2:24" x14ac:dyDescent="0.4">
      <c r="B2291" s="13">
        <v>2288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26318611.893282983</v>
      </c>
      <c r="O2291">
        <v>27343876.336720765</v>
      </c>
      <c r="P2291">
        <v>26668673.782321718</v>
      </c>
      <c r="Q2291">
        <v>26770663.426161099</v>
      </c>
      <c r="R2291">
        <v>28766067.378932349</v>
      </c>
      <c r="S2291">
        <v>34625476.16281414</v>
      </c>
      <c r="T2291">
        <v>41870586.421985433</v>
      </c>
      <c r="U2291">
        <v>46669819.404428311</v>
      </c>
      <c r="V2291">
        <v>44380628.860422835</v>
      </c>
      <c r="W2291">
        <v>43726596.819846682</v>
      </c>
      <c r="X2291">
        <v>23726596.819846682</v>
      </c>
    </row>
    <row r="2292" spans="2:24" x14ac:dyDescent="0.4">
      <c r="B2292" s="13">
        <v>2289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13802281.561855517</v>
      </c>
      <c r="O2292">
        <v>16327583.31067536</v>
      </c>
      <c r="P2292">
        <v>14680020.565150503</v>
      </c>
      <c r="Q2292">
        <v>19916116.372941479</v>
      </c>
      <c r="R2292">
        <v>26051885.454596657</v>
      </c>
      <c r="S2292">
        <v>29900845.667894926</v>
      </c>
      <c r="T2292">
        <v>36490602.961327083</v>
      </c>
      <c r="U2292">
        <v>38039188.295260035</v>
      </c>
      <c r="V2292">
        <v>40109753.306136742</v>
      </c>
      <c r="W2292">
        <v>39287074.029045254</v>
      </c>
      <c r="X2292">
        <v>19287074.029045247</v>
      </c>
    </row>
    <row r="2293" spans="2:24" x14ac:dyDescent="0.4">
      <c r="B2293" s="13">
        <v>2290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21665463.440915626</v>
      </c>
      <c r="O2293">
        <v>23937356.237160947</v>
      </c>
      <c r="P2293">
        <v>19063425.683639571</v>
      </c>
      <c r="Q2293">
        <v>23574896.191423263</v>
      </c>
      <c r="R2293">
        <v>27469903.628152933</v>
      </c>
      <c r="S2293">
        <v>27517552.603434663</v>
      </c>
      <c r="T2293">
        <v>26564860.013771601</v>
      </c>
      <c r="U2293">
        <v>30319711.183788396</v>
      </c>
      <c r="V2293">
        <v>8111258.4610113399</v>
      </c>
      <c r="W2293">
        <v>-36857739.073668584</v>
      </c>
      <c r="X2293">
        <v>-56857739.073668584</v>
      </c>
    </row>
    <row r="2294" spans="2:24" x14ac:dyDescent="0.4">
      <c r="B2294" s="13">
        <v>2291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24716070.238141336</v>
      </c>
      <c r="O2294">
        <v>28690268.786917679</v>
      </c>
      <c r="P2294">
        <v>29787197.493566588</v>
      </c>
      <c r="Q2294">
        <v>30750447.849045373</v>
      </c>
      <c r="R2294">
        <v>38585236.273540989</v>
      </c>
      <c r="S2294">
        <v>45389635.772723138</v>
      </c>
      <c r="T2294">
        <v>37511450.61720603</v>
      </c>
      <c r="U2294">
        <v>37311617.894062743</v>
      </c>
      <c r="V2294">
        <v>40714875.631247491</v>
      </c>
      <c r="W2294">
        <v>40283423.855255842</v>
      </c>
      <c r="X2294">
        <v>20283423.855255842</v>
      </c>
    </row>
    <row r="2295" spans="2:24" x14ac:dyDescent="0.4">
      <c r="B2295" s="13">
        <v>2292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18194443.223237883</v>
      </c>
      <c r="O2295">
        <v>17576536.741445672</v>
      </c>
      <c r="P2295">
        <v>24058129.470056776</v>
      </c>
      <c r="Q2295">
        <v>32127605.771738902</v>
      </c>
      <c r="R2295">
        <v>34833425.18366956</v>
      </c>
      <c r="S2295">
        <v>24148764.332511701</v>
      </c>
      <c r="T2295">
        <v>7582652.0689732824</v>
      </c>
      <c r="U2295">
        <v>12805813.231436867</v>
      </c>
      <c r="V2295">
        <v>21252795.807505369</v>
      </c>
      <c r="W2295">
        <v>24081960.459384523</v>
      </c>
      <c r="X2295">
        <v>4081960.4593845187</v>
      </c>
    </row>
    <row r="2296" spans="2:24" x14ac:dyDescent="0.4">
      <c r="B2296" s="13">
        <v>2293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21789836.514618669</v>
      </c>
      <c r="O2296">
        <v>22929667.290916473</v>
      </c>
      <c r="P2296">
        <v>27423834.003191151</v>
      </c>
      <c r="Q2296">
        <v>28754587.87856672</v>
      </c>
      <c r="R2296">
        <v>33131379.042626515</v>
      </c>
      <c r="S2296">
        <v>35150071.237454355</v>
      </c>
      <c r="T2296">
        <v>-8046079.36076051</v>
      </c>
      <c r="U2296">
        <v>-6622182.2893749624</v>
      </c>
      <c r="V2296">
        <v>16052335.75165203</v>
      </c>
      <c r="W2296">
        <v>14663498.035660816</v>
      </c>
      <c r="X2296">
        <v>-5336501.9643391799</v>
      </c>
    </row>
    <row r="2297" spans="2:24" x14ac:dyDescent="0.4">
      <c r="B2297" s="13">
        <v>2294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21900519.634596538</v>
      </c>
      <c r="O2297">
        <v>22344988.199412532</v>
      </c>
      <c r="P2297">
        <v>22739537.078320481</v>
      </c>
      <c r="Q2297">
        <v>19851924.142477166</v>
      </c>
      <c r="R2297">
        <v>21141229.070904244</v>
      </c>
      <c r="S2297">
        <v>21381928.947762962</v>
      </c>
      <c r="T2297">
        <v>23978125.497648336</v>
      </c>
      <c r="U2297">
        <v>29242420.985698238</v>
      </c>
      <c r="V2297">
        <v>35793341.890048079</v>
      </c>
      <c r="W2297">
        <v>38850560.467581987</v>
      </c>
      <c r="X2297">
        <v>18850560.467581991</v>
      </c>
    </row>
    <row r="2298" spans="2:24" x14ac:dyDescent="0.4">
      <c r="B2298" s="13">
        <v>2295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20729349.715021543</v>
      </c>
      <c r="O2298">
        <v>19433417.756987542</v>
      </c>
      <c r="P2298">
        <v>17639813.405678011</v>
      </c>
      <c r="Q2298">
        <v>16187616.234003976</v>
      </c>
      <c r="R2298">
        <v>18671026.028594114</v>
      </c>
      <c r="S2298">
        <v>17145002.547906972</v>
      </c>
      <c r="T2298">
        <v>18615959.611118264</v>
      </c>
      <c r="U2298">
        <v>-6027114.1200461565</v>
      </c>
      <c r="V2298">
        <v>-19729240.276991166</v>
      </c>
      <c r="W2298">
        <v>-5846047.0915891565</v>
      </c>
      <c r="X2298">
        <v>-25846047.091589164</v>
      </c>
    </row>
    <row r="2299" spans="2:24" x14ac:dyDescent="0.4">
      <c r="B2299" s="13">
        <v>2296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20614800.149516478</v>
      </c>
      <c r="O2299">
        <v>29031821.70689851</v>
      </c>
      <c r="P2299">
        <v>26601134.926073931</v>
      </c>
      <c r="Q2299">
        <v>28313324.22760275</v>
      </c>
      <c r="R2299">
        <v>29452646.178434812</v>
      </c>
      <c r="S2299">
        <v>30104305.988214131</v>
      </c>
      <c r="T2299">
        <v>22009435.289753467</v>
      </c>
      <c r="U2299">
        <v>21018679.894736797</v>
      </c>
      <c r="V2299">
        <v>27993461.924491107</v>
      </c>
      <c r="W2299">
        <v>27698659.057160836</v>
      </c>
      <c r="X2299">
        <v>7698659.0571608404</v>
      </c>
    </row>
    <row r="2300" spans="2:24" x14ac:dyDescent="0.4">
      <c r="B2300" s="13">
        <v>2297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24478487.495685291</v>
      </c>
      <c r="O2300">
        <v>22325962.370055985</v>
      </c>
      <c r="P2300">
        <v>19909698.048486855</v>
      </c>
      <c r="Q2300">
        <v>21174511.313941985</v>
      </c>
      <c r="R2300">
        <v>18585808.56694195</v>
      </c>
      <c r="S2300">
        <v>18676866.068399951</v>
      </c>
      <c r="T2300">
        <v>16191532.110650117</v>
      </c>
      <c r="U2300">
        <v>17540216.4749768</v>
      </c>
      <c r="V2300">
        <v>15539636.581836291</v>
      </c>
      <c r="W2300">
        <v>19518588.707026366</v>
      </c>
      <c r="X2300">
        <v>-481411.29297363292</v>
      </c>
    </row>
    <row r="2301" spans="2:24" x14ac:dyDescent="0.4">
      <c r="B2301" s="13">
        <v>2298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18972442.736301433</v>
      </c>
      <c r="O2301">
        <v>-180562018.68873361</v>
      </c>
      <c r="P2301">
        <v>-177941971.37243783</v>
      </c>
      <c r="Q2301">
        <v>-78119636.191383839</v>
      </c>
      <c r="R2301">
        <v>-72847779.251405045</v>
      </c>
      <c r="S2301">
        <v>-72804562.68837443</v>
      </c>
      <c r="T2301">
        <v>-68262475.695584163</v>
      </c>
      <c r="U2301">
        <v>-71410640.428810433</v>
      </c>
      <c r="V2301">
        <v>-71465352.106298864</v>
      </c>
      <c r="W2301">
        <v>-66338928.935243845</v>
      </c>
      <c r="X2301">
        <v>-86338928.935243845</v>
      </c>
    </row>
    <row r="2302" spans="2:24" x14ac:dyDescent="0.4">
      <c r="B2302" s="13">
        <v>2299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23199688.464961331</v>
      </c>
      <c r="O2302">
        <v>24162602.231922619</v>
      </c>
      <c r="P2302">
        <v>29075399.169047132</v>
      </c>
      <c r="Q2302">
        <v>27138203.583852742</v>
      </c>
      <c r="R2302">
        <v>16407809.537671741</v>
      </c>
      <c r="S2302">
        <v>16925246.511697903</v>
      </c>
      <c r="T2302">
        <v>23350583.900210414</v>
      </c>
      <c r="U2302">
        <v>21529703.298825987</v>
      </c>
      <c r="V2302">
        <v>22007872.30867498</v>
      </c>
      <c r="W2302">
        <v>25970543.398468245</v>
      </c>
      <c r="X2302">
        <v>5970543.3984682485</v>
      </c>
    </row>
    <row r="2303" spans="2:24" x14ac:dyDescent="0.4">
      <c r="B2303" s="13">
        <v>2300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22203699.607649736</v>
      </c>
      <c r="O2303">
        <v>19920154.089462996</v>
      </c>
      <c r="P2303">
        <v>22227511.417117268</v>
      </c>
      <c r="Q2303">
        <v>17961797.891609684</v>
      </c>
      <c r="R2303">
        <v>16820528.693957958</v>
      </c>
      <c r="S2303">
        <v>22393063.131340362</v>
      </c>
      <c r="T2303">
        <v>24233851.066490345</v>
      </c>
      <c r="U2303">
        <v>26725977.617639184</v>
      </c>
      <c r="V2303">
        <v>24542343.866457529</v>
      </c>
      <c r="W2303">
        <v>22747517.726581499</v>
      </c>
      <c r="X2303">
        <v>2747517.7265814971</v>
      </c>
    </row>
    <row r="2304" spans="2:24" x14ac:dyDescent="0.4">
      <c r="B2304" s="13">
        <v>2301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21671310.683824111</v>
      </c>
      <c r="O2304">
        <v>21254311.894027356</v>
      </c>
      <c r="P2304">
        <v>27408331.951105338</v>
      </c>
      <c r="Q2304">
        <v>24241853.521034535</v>
      </c>
      <c r="R2304">
        <v>27618496.161345057</v>
      </c>
      <c r="S2304">
        <v>31761869.508302685</v>
      </c>
      <c r="T2304">
        <v>22042877.400186095</v>
      </c>
      <c r="U2304">
        <v>21155333.520271827</v>
      </c>
      <c r="V2304">
        <v>30149739.996412959</v>
      </c>
      <c r="W2304">
        <v>27981721.190282214</v>
      </c>
      <c r="X2304">
        <v>7981721.1902822144</v>
      </c>
    </row>
    <row r="2305" spans="2:24" x14ac:dyDescent="0.4">
      <c r="B2305" s="13">
        <v>2302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27534341.833044738</v>
      </c>
      <c r="O2305">
        <v>10620135.313584881</v>
      </c>
      <c r="P2305">
        <v>7807147.6823710427</v>
      </c>
      <c r="Q2305">
        <v>15179366.791185711</v>
      </c>
      <c r="R2305">
        <v>17214004.17708613</v>
      </c>
      <c r="S2305">
        <v>17412315.022512477</v>
      </c>
      <c r="T2305">
        <v>21556091.752685137</v>
      </c>
      <c r="U2305">
        <v>17541221.648154013</v>
      </c>
      <c r="V2305">
        <v>16667993.708732676</v>
      </c>
      <c r="W2305">
        <v>18275679.599508829</v>
      </c>
      <c r="X2305">
        <v>-1724320.4004911722</v>
      </c>
    </row>
    <row r="2306" spans="2:24" x14ac:dyDescent="0.4">
      <c r="B2306" s="13">
        <v>2303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20899055.149019126</v>
      </c>
      <c r="O2306">
        <v>22693289.074142914</v>
      </c>
      <c r="P2306">
        <v>28624832.319710508</v>
      </c>
      <c r="Q2306">
        <v>31349962.997368708</v>
      </c>
      <c r="R2306">
        <v>25615603.993565291</v>
      </c>
      <c r="S2306">
        <v>24730565.137411643</v>
      </c>
      <c r="T2306">
        <v>22838457.557718951</v>
      </c>
      <c r="U2306">
        <v>23354635.977141928</v>
      </c>
      <c r="V2306">
        <v>27457808.720824659</v>
      </c>
      <c r="W2306">
        <v>25992679.784672663</v>
      </c>
      <c r="X2306">
        <v>5992679.7846726626</v>
      </c>
    </row>
    <row r="2307" spans="2:24" x14ac:dyDescent="0.4">
      <c r="B2307" s="13">
        <v>2304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22126277.844927128</v>
      </c>
      <c r="O2307">
        <v>9708439.3562943768</v>
      </c>
      <c r="P2307">
        <v>-13387639.722107895</v>
      </c>
      <c r="Q2307">
        <v>-1151025.9719728045</v>
      </c>
      <c r="R2307">
        <v>11174246.667585338</v>
      </c>
      <c r="S2307">
        <v>11139024.752454219</v>
      </c>
      <c r="T2307">
        <v>12127343.095040981</v>
      </c>
      <c r="U2307">
        <v>8593493.3030239251</v>
      </c>
      <c r="V2307">
        <v>-11819199.666362416</v>
      </c>
      <c r="W2307">
        <v>-6653792.2409266178</v>
      </c>
      <c r="X2307">
        <v>-26653792.240926616</v>
      </c>
    </row>
    <row r="2308" spans="2:24" x14ac:dyDescent="0.4">
      <c r="B2308" s="13">
        <v>2305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28613361.43567659</v>
      </c>
      <c r="O2308">
        <v>22463069.456399105</v>
      </c>
      <c r="P2308">
        <v>28855274.098924112</v>
      </c>
      <c r="Q2308">
        <v>28967767.00267062</v>
      </c>
      <c r="R2308">
        <v>34558319.801006332</v>
      </c>
      <c r="S2308">
        <v>35006672.516864382</v>
      </c>
      <c r="T2308">
        <v>36693072.480251245</v>
      </c>
      <c r="U2308">
        <v>29137850.243552614</v>
      </c>
      <c r="V2308">
        <v>34640701.118223503</v>
      </c>
      <c r="W2308">
        <v>37893845.390446655</v>
      </c>
      <c r="X2308">
        <v>17893845.390446655</v>
      </c>
    </row>
    <row r="2309" spans="2:24" x14ac:dyDescent="0.4">
      <c r="B2309" s="13">
        <v>2306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27556497.835025229</v>
      </c>
      <c r="O2309">
        <v>24172845.121532228</v>
      </c>
      <c r="P2309">
        <v>16198766.415520152</v>
      </c>
      <c r="Q2309">
        <v>19197814.335880738</v>
      </c>
      <c r="R2309">
        <v>28762487.542692788</v>
      </c>
      <c r="S2309">
        <v>37278942.972788721</v>
      </c>
      <c r="T2309">
        <v>34799050.130182371</v>
      </c>
      <c r="U2309">
        <v>33804630.938042045</v>
      </c>
      <c r="V2309">
        <v>41526014.99822361</v>
      </c>
      <c r="W2309">
        <v>45468350.767034747</v>
      </c>
      <c r="X2309">
        <v>25468350.767034732</v>
      </c>
    </row>
    <row r="2310" spans="2:24" x14ac:dyDescent="0.4">
      <c r="B2310" s="13">
        <v>2307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24004447.62848128</v>
      </c>
      <c r="O2310">
        <v>20743849.28347753</v>
      </c>
      <c r="P2310">
        <v>24023916.117113106</v>
      </c>
      <c r="Q2310">
        <v>25723889.177128699</v>
      </c>
      <c r="R2310">
        <v>32461080.58480116</v>
      </c>
      <c r="S2310">
        <v>31406796.932337519</v>
      </c>
      <c r="T2310">
        <v>31607112.578533702</v>
      </c>
      <c r="U2310">
        <v>37732558.525468618</v>
      </c>
      <c r="V2310">
        <v>37561702.16870781</v>
      </c>
      <c r="W2310">
        <v>33022792.966945048</v>
      </c>
      <c r="X2310">
        <v>13022792.966945052</v>
      </c>
    </row>
    <row r="2311" spans="2:24" x14ac:dyDescent="0.4">
      <c r="B2311" s="13">
        <v>2308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24972162.778650884</v>
      </c>
      <c r="O2311">
        <v>7255811.8529898282</v>
      </c>
      <c r="P2311">
        <v>13242709.271145873</v>
      </c>
      <c r="Q2311">
        <v>23470435.679415554</v>
      </c>
      <c r="R2311">
        <v>25736848.627782293</v>
      </c>
      <c r="S2311">
        <v>30291644.994274277</v>
      </c>
      <c r="T2311">
        <v>35646056.994584799</v>
      </c>
      <c r="U2311">
        <v>39190986.337933883</v>
      </c>
      <c r="V2311">
        <v>31583177.893496782</v>
      </c>
      <c r="W2311">
        <v>31151440.793535315</v>
      </c>
      <c r="X2311">
        <v>11151440.793535315</v>
      </c>
    </row>
    <row r="2312" spans="2:24" x14ac:dyDescent="0.4">
      <c r="B2312" s="13">
        <v>2309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23233121.07360239</v>
      </c>
      <c r="O2312">
        <v>25892903.292352512</v>
      </c>
      <c r="P2312">
        <v>31979432.965096485</v>
      </c>
      <c r="Q2312">
        <v>30363357.184341565</v>
      </c>
      <c r="R2312">
        <v>35713232.384979874</v>
      </c>
      <c r="S2312">
        <v>38269282.794342361</v>
      </c>
      <c r="T2312">
        <v>37785685.874560364</v>
      </c>
      <c r="U2312">
        <v>35892825.953986689</v>
      </c>
      <c r="V2312">
        <v>35429308.873126395</v>
      </c>
      <c r="W2312">
        <v>14473873.981617639</v>
      </c>
      <c r="X2312">
        <v>-5526126.0183823584</v>
      </c>
    </row>
    <row r="2313" spans="2:24" x14ac:dyDescent="0.4">
      <c r="B2313" s="13">
        <v>2310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23660867.492186669</v>
      </c>
      <c r="O2313">
        <v>23725999.778158981</v>
      </c>
      <c r="P2313">
        <v>28016690.355759889</v>
      </c>
      <c r="Q2313">
        <v>33019771.808611654</v>
      </c>
      <c r="R2313">
        <v>25324924.204415601</v>
      </c>
      <c r="S2313">
        <v>30761978.569037173</v>
      </c>
      <c r="T2313">
        <v>39218564.70074416</v>
      </c>
      <c r="U2313">
        <v>44574336.614323296</v>
      </c>
      <c r="V2313">
        <v>44071097.96810358</v>
      </c>
      <c r="W2313">
        <v>36305055.962597214</v>
      </c>
      <c r="X2313">
        <v>16305055.962597214</v>
      </c>
    </row>
    <row r="2314" spans="2:24" x14ac:dyDescent="0.4">
      <c r="B2314" s="13">
        <v>2311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-2908595.4534929032</v>
      </c>
      <c r="O2314">
        <v>-2152341.9156935969</v>
      </c>
      <c r="P2314">
        <v>7848844.3455191627</v>
      </c>
      <c r="Q2314">
        <v>10588814.969481397</v>
      </c>
      <c r="R2314">
        <v>9322319.4279044364</v>
      </c>
      <c r="S2314">
        <v>9554556.8262328561</v>
      </c>
      <c r="T2314">
        <v>15219276.550812455</v>
      </c>
      <c r="U2314">
        <v>18889504.863154497</v>
      </c>
      <c r="V2314">
        <v>20229248.908815451</v>
      </c>
      <c r="W2314">
        <v>20357834.507710643</v>
      </c>
      <c r="X2314">
        <v>357834.50771064369</v>
      </c>
    </row>
    <row r="2315" spans="2:24" x14ac:dyDescent="0.4">
      <c r="B2315" s="13">
        <v>2312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27422652.037904538</v>
      </c>
      <c r="O2315">
        <v>27812247.225739982</v>
      </c>
      <c r="P2315">
        <v>24551712.797294155</v>
      </c>
      <c r="Q2315">
        <v>24936223.549600441</v>
      </c>
      <c r="R2315">
        <v>26529903.691612892</v>
      </c>
      <c r="S2315">
        <v>26367602.40305829</v>
      </c>
      <c r="T2315">
        <v>27648589.318401065</v>
      </c>
      <c r="U2315">
        <v>32271950.7277591</v>
      </c>
      <c r="V2315">
        <v>38248113.142792702</v>
      </c>
      <c r="W2315">
        <v>36978452.689293504</v>
      </c>
      <c r="X2315">
        <v>16978452.689293511</v>
      </c>
    </row>
    <row r="2316" spans="2:24" x14ac:dyDescent="0.4">
      <c r="B2316" s="13">
        <v>2313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-4450411.9451944092</v>
      </c>
      <c r="O2316">
        <v>-4409789.0151352091</v>
      </c>
      <c r="P2316">
        <v>9239768.6165337972</v>
      </c>
      <c r="Q2316">
        <v>11533865.162797431</v>
      </c>
      <c r="R2316">
        <v>13641863.295683708</v>
      </c>
      <c r="S2316">
        <v>13713938.210940551</v>
      </c>
      <c r="T2316">
        <v>16835390.440365896</v>
      </c>
      <c r="U2316">
        <v>23329880.722984619</v>
      </c>
      <c r="V2316">
        <v>23080508.428430822</v>
      </c>
      <c r="W2316">
        <v>23499048.748790484</v>
      </c>
      <c r="X2316">
        <v>3499048.7487904876</v>
      </c>
    </row>
    <row r="2317" spans="2:24" x14ac:dyDescent="0.4">
      <c r="B2317" s="13">
        <v>2314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20726317.152626202</v>
      </c>
      <c r="O2317">
        <v>19967752.277872216</v>
      </c>
      <c r="P2317">
        <v>24294424.777852826</v>
      </c>
      <c r="Q2317">
        <v>24840752.195619456</v>
      </c>
      <c r="R2317">
        <v>28903841.316568758</v>
      </c>
      <c r="S2317">
        <v>31383104.273500931</v>
      </c>
      <c r="T2317">
        <v>37626484.204723448</v>
      </c>
      <c r="U2317">
        <v>40045073.886524215</v>
      </c>
      <c r="V2317">
        <v>46900203.227121584</v>
      </c>
      <c r="W2317">
        <v>47455833.969087653</v>
      </c>
      <c r="X2317">
        <v>27455833.96908766</v>
      </c>
    </row>
    <row r="2318" spans="2:24" x14ac:dyDescent="0.4">
      <c r="B2318" s="13">
        <v>2315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18683148.320578717</v>
      </c>
      <c r="O2318">
        <v>17515701.434742145</v>
      </c>
      <c r="P2318">
        <v>18346304.420764752</v>
      </c>
      <c r="Q2318">
        <v>18023730.784174033</v>
      </c>
      <c r="R2318">
        <v>18269381.562536664</v>
      </c>
      <c r="S2318">
        <v>10866312.045454338</v>
      </c>
      <c r="T2318">
        <v>11194951.393845474</v>
      </c>
      <c r="U2318">
        <v>13868889.945648409</v>
      </c>
      <c r="V2318">
        <v>14131656.306546405</v>
      </c>
      <c r="W2318">
        <v>12965297.018037328</v>
      </c>
      <c r="X2318">
        <v>-7034702.9819626715</v>
      </c>
    </row>
    <row r="2319" spans="2:24" x14ac:dyDescent="0.4">
      <c r="B2319" s="13">
        <v>2316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23353379.317353543</v>
      </c>
      <c r="O2319">
        <v>24366497.955650497</v>
      </c>
      <c r="P2319">
        <v>23831449.861462247</v>
      </c>
      <c r="Q2319">
        <v>23776298.866341159</v>
      </c>
      <c r="R2319">
        <v>26632391.04858641</v>
      </c>
      <c r="S2319">
        <v>28620723.477169424</v>
      </c>
      <c r="T2319">
        <v>19870526.989051461</v>
      </c>
      <c r="U2319">
        <v>21072844.153126068</v>
      </c>
      <c r="V2319">
        <v>4709241.8428680915</v>
      </c>
      <c r="W2319">
        <v>-6817890.8622502238</v>
      </c>
      <c r="X2319">
        <v>-26817890.862250216</v>
      </c>
    </row>
    <row r="2320" spans="2:24" x14ac:dyDescent="0.4">
      <c r="B2320" s="13">
        <v>2317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19089161.779669587</v>
      </c>
      <c r="O2320">
        <v>20007090.850880146</v>
      </c>
      <c r="P2320">
        <v>21031364.412577167</v>
      </c>
      <c r="Q2320">
        <v>19884700.605880897</v>
      </c>
      <c r="R2320">
        <v>17789856.069824476</v>
      </c>
      <c r="S2320">
        <v>-1880904.4755083518</v>
      </c>
      <c r="T2320">
        <v>1176119.4129054202</v>
      </c>
      <c r="U2320">
        <v>2949586.9493059022</v>
      </c>
      <c r="V2320">
        <v>3049595.9693920999</v>
      </c>
      <c r="W2320">
        <v>2780374.73067735</v>
      </c>
      <c r="X2320">
        <v>-17219625.269322645</v>
      </c>
    </row>
    <row r="2321" spans="2:24" x14ac:dyDescent="0.4">
      <c r="B2321" s="13">
        <v>2318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-9132380.4573468138</v>
      </c>
      <c r="O2321">
        <v>-7913085.0001841653</v>
      </c>
      <c r="P2321">
        <v>7191173.3536151368</v>
      </c>
      <c r="Q2321">
        <v>15184588.463377688</v>
      </c>
      <c r="R2321">
        <v>15109692.520940356</v>
      </c>
      <c r="S2321">
        <v>15440545.64710151</v>
      </c>
      <c r="T2321">
        <v>9750572.4881872423</v>
      </c>
      <c r="U2321">
        <v>8496227.6922220811</v>
      </c>
      <c r="V2321">
        <v>10476563.282457527</v>
      </c>
      <c r="W2321">
        <v>9115543.706178233</v>
      </c>
      <c r="X2321">
        <v>-10884456.293821767</v>
      </c>
    </row>
    <row r="2322" spans="2:24" x14ac:dyDescent="0.4">
      <c r="B2322" s="13">
        <v>2319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18798660.722033381</v>
      </c>
      <c r="O2322">
        <v>26808247.431992523</v>
      </c>
      <c r="P2322">
        <v>26764580.191003878</v>
      </c>
      <c r="Q2322">
        <v>24386680.835058715</v>
      </c>
      <c r="R2322">
        <v>27845884.307409991</v>
      </c>
      <c r="S2322">
        <v>28354802.285911672</v>
      </c>
      <c r="T2322">
        <v>35570299.849959865</v>
      </c>
      <c r="U2322">
        <v>32425128.347467806</v>
      </c>
      <c r="V2322">
        <v>34876075.554854378</v>
      </c>
      <c r="W2322">
        <v>34479121.60796833</v>
      </c>
      <c r="X2322">
        <v>14479121.60796833</v>
      </c>
    </row>
    <row r="2323" spans="2:24" x14ac:dyDescent="0.4">
      <c r="B2323" s="13">
        <v>2320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20627369.35641991</v>
      </c>
      <c r="O2323">
        <v>11515070.329755057</v>
      </c>
      <c r="P2323">
        <v>8470661.4868711252</v>
      </c>
      <c r="Q2323">
        <v>12554119.429061787</v>
      </c>
      <c r="R2323">
        <v>13630463.54597963</v>
      </c>
      <c r="S2323">
        <v>22402718.331690513</v>
      </c>
      <c r="T2323">
        <v>25030222.326343901</v>
      </c>
      <c r="U2323">
        <v>-3641435705.5093942</v>
      </c>
      <c r="V2323">
        <v>-3640279176.7086701</v>
      </c>
      <c r="W2323">
        <v>-1802536258.9015095</v>
      </c>
      <c r="X2323">
        <v>-1822536258.9015095</v>
      </c>
    </row>
    <row r="2324" spans="2:24" x14ac:dyDescent="0.4">
      <c r="B2324" s="13">
        <v>2321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23137159.444559362</v>
      </c>
      <c r="O2324">
        <v>24636833.003995039</v>
      </c>
      <c r="P2324">
        <v>27082942.453135043</v>
      </c>
      <c r="Q2324">
        <v>27966526.725314941</v>
      </c>
      <c r="R2324">
        <v>27456962.847701244</v>
      </c>
      <c r="S2324">
        <v>28150110.372942705</v>
      </c>
      <c r="T2324">
        <v>35357310.932358645</v>
      </c>
      <c r="U2324">
        <v>-24693234.664079338</v>
      </c>
      <c r="V2324">
        <v>-32796549.46345697</v>
      </c>
      <c r="W2324">
        <v>6160214.0139933825</v>
      </c>
      <c r="X2324">
        <v>-13839785.986006614</v>
      </c>
    </row>
    <row r="2325" spans="2:24" x14ac:dyDescent="0.4">
      <c r="B2325" s="13">
        <v>2322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19751317.505684514</v>
      </c>
      <c r="O2325">
        <v>24510788.418907188</v>
      </c>
      <c r="P2325">
        <v>27613832.075571045</v>
      </c>
      <c r="Q2325">
        <v>29450018.108050123</v>
      </c>
      <c r="R2325">
        <v>22108382.330840882</v>
      </c>
      <c r="S2325">
        <v>25573160.03748244</v>
      </c>
      <c r="T2325">
        <v>31711268.16744015</v>
      </c>
      <c r="U2325">
        <v>34334660.907817043</v>
      </c>
      <c r="V2325">
        <v>-520400951.34869653</v>
      </c>
      <c r="W2325">
        <v>-513771668.40343833</v>
      </c>
      <c r="X2325">
        <v>-533771668.40343839</v>
      </c>
    </row>
    <row r="2326" spans="2:24" x14ac:dyDescent="0.4">
      <c r="B2326" s="13">
        <v>2323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3879892.1600901382</v>
      </c>
      <c r="O2326">
        <v>8020255.3034646828</v>
      </c>
      <c r="P2326">
        <v>16296792.780740995</v>
      </c>
      <c r="Q2326">
        <v>18444267.761941038</v>
      </c>
      <c r="R2326">
        <v>22952323.201729316</v>
      </c>
      <c r="S2326">
        <v>28413936.924066931</v>
      </c>
      <c r="T2326">
        <v>17997426.214933403</v>
      </c>
      <c r="U2326">
        <v>26696896.137202367</v>
      </c>
      <c r="V2326">
        <v>32635503.695345014</v>
      </c>
      <c r="W2326">
        <v>35272253.992079929</v>
      </c>
      <c r="X2326">
        <v>15272253.992079925</v>
      </c>
    </row>
    <row r="2327" spans="2:24" x14ac:dyDescent="0.4">
      <c r="B2327" s="13">
        <v>2324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18389422.552355327</v>
      </c>
      <c r="O2327">
        <v>23247361.201504327</v>
      </c>
      <c r="P2327">
        <v>18429390.571588658</v>
      </c>
      <c r="Q2327">
        <v>19045756.669852957</v>
      </c>
      <c r="R2327">
        <v>17825200.871734243</v>
      </c>
      <c r="S2327">
        <v>18760272.038814258</v>
      </c>
      <c r="T2327">
        <v>5882154.6808721628</v>
      </c>
      <c r="U2327">
        <v>11294504.36591623</v>
      </c>
      <c r="V2327">
        <v>25561857.515576646</v>
      </c>
      <c r="W2327">
        <v>30208646.553437345</v>
      </c>
      <c r="X2327">
        <v>10208646.553437348</v>
      </c>
    </row>
    <row r="2328" spans="2:24" x14ac:dyDescent="0.4">
      <c r="B2328" s="13">
        <v>2325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18926999.893365934</v>
      </c>
      <c r="O2328">
        <v>15238430.459649835</v>
      </c>
      <c r="P2328">
        <v>20920238.798123736</v>
      </c>
      <c r="Q2328">
        <v>27399343.504605502</v>
      </c>
      <c r="R2328">
        <v>27770681.724164601</v>
      </c>
      <c r="S2328">
        <v>17596116.879059918</v>
      </c>
      <c r="T2328">
        <v>6784219.1183169344</v>
      </c>
      <c r="U2328">
        <v>19136341.642514713</v>
      </c>
      <c r="V2328">
        <v>20022432.009715974</v>
      </c>
      <c r="W2328">
        <v>20387295.501692507</v>
      </c>
      <c r="X2328">
        <v>387295.50169251137</v>
      </c>
    </row>
    <row r="2329" spans="2:24" x14ac:dyDescent="0.4">
      <c r="B2329" s="13">
        <v>2326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-11526044.389664944</v>
      </c>
      <c r="O2329">
        <v>-12941933.568870094</v>
      </c>
      <c r="P2329">
        <v>4256012.5149437636</v>
      </c>
      <c r="Q2329">
        <v>-17816645.93992722</v>
      </c>
      <c r="R2329">
        <v>-17272553.007009789</v>
      </c>
      <c r="S2329">
        <v>-3579103.5979520553</v>
      </c>
      <c r="T2329">
        <v>-1331126.6900794418</v>
      </c>
      <c r="U2329">
        <v>-4071380.3061601771</v>
      </c>
      <c r="V2329">
        <v>935885.39626947232</v>
      </c>
      <c r="W2329">
        <v>1699850.7802702351</v>
      </c>
      <c r="X2329">
        <v>-18300149.219729766</v>
      </c>
    </row>
    <row r="2330" spans="2:24" x14ac:dyDescent="0.4">
      <c r="B2330" s="13">
        <v>2327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19739407.980063692</v>
      </c>
      <c r="O2330">
        <v>24421131.97836528</v>
      </c>
      <c r="P2330">
        <v>29889895.586485799</v>
      </c>
      <c r="Q2330">
        <v>30105719.064487323</v>
      </c>
      <c r="R2330">
        <v>34870852.911229357</v>
      </c>
      <c r="S2330">
        <v>16225705.0323349</v>
      </c>
      <c r="T2330">
        <v>15648164.232229296</v>
      </c>
      <c r="U2330">
        <v>27234054.883486815</v>
      </c>
      <c r="V2330">
        <v>34526527.028452903</v>
      </c>
      <c r="W2330">
        <v>32812276.735478759</v>
      </c>
      <c r="X2330">
        <v>12812276.735478764</v>
      </c>
    </row>
    <row r="2331" spans="2:24" x14ac:dyDescent="0.4">
      <c r="B2331" s="13">
        <v>2328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25419994.356600814</v>
      </c>
      <c r="O2331">
        <v>34347751.257181808</v>
      </c>
      <c r="P2331">
        <v>38841536.107314333</v>
      </c>
      <c r="Q2331">
        <v>38340932.741749384</v>
      </c>
      <c r="R2331">
        <v>37706335.896127656</v>
      </c>
      <c r="S2331">
        <v>36101185.416696221</v>
      </c>
      <c r="T2331">
        <v>33800377.29945039</v>
      </c>
      <c r="U2331">
        <v>32968210.155736137</v>
      </c>
      <c r="V2331">
        <v>33277914.629098915</v>
      </c>
      <c r="W2331">
        <v>34281824.412078872</v>
      </c>
      <c r="X2331">
        <v>14281824.412078891</v>
      </c>
    </row>
    <row r="2332" spans="2:24" x14ac:dyDescent="0.4">
      <c r="B2332" s="13">
        <v>2329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23161061.994309738</v>
      </c>
      <c r="O2332">
        <v>24275608.639222786</v>
      </c>
      <c r="P2332">
        <v>22612340.358411614</v>
      </c>
      <c r="Q2332">
        <v>23326334.068159573</v>
      </c>
      <c r="R2332">
        <v>26140028.257826716</v>
      </c>
      <c r="S2332">
        <v>24241080.919171274</v>
      </c>
      <c r="T2332">
        <v>21487923.897785522</v>
      </c>
      <c r="U2332">
        <v>20976441.86043499</v>
      </c>
      <c r="V2332">
        <v>20908052.196446739</v>
      </c>
      <c r="W2332">
        <v>25796770.196266223</v>
      </c>
      <c r="X2332">
        <v>5796770.1962662218</v>
      </c>
    </row>
    <row r="2333" spans="2:24" x14ac:dyDescent="0.4">
      <c r="B2333" s="13">
        <v>2330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25834890.854487114</v>
      </c>
      <c r="O2333">
        <v>30143480.188222378</v>
      </c>
      <c r="P2333">
        <v>36907270.474889591</v>
      </c>
      <c r="Q2333">
        <v>34783508.141055278</v>
      </c>
      <c r="R2333">
        <v>34224226.637528919</v>
      </c>
      <c r="S2333">
        <v>35425560.960302457</v>
      </c>
      <c r="T2333">
        <v>38067827.232656911</v>
      </c>
      <c r="U2333">
        <v>41895559.593324289</v>
      </c>
      <c r="V2333">
        <v>44497154.327202462</v>
      </c>
      <c r="W2333">
        <v>45420189.140533812</v>
      </c>
      <c r="X2333">
        <v>25420189.14053382</v>
      </c>
    </row>
    <row r="2334" spans="2:24" x14ac:dyDescent="0.4">
      <c r="B2334" s="13">
        <v>2331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21714734.229451317</v>
      </c>
      <c r="O2334">
        <v>21631154.967070021</v>
      </c>
      <c r="P2334">
        <v>24119646.910417818</v>
      </c>
      <c r="Q2334">
        <v>19930443.344099939</v>
      </c>
      <c r="R2334">
        <v>25806851.430502765</v>
      </c>
      <c r="S2334">
        <v>22623105.292282216</v>
      </c>
      <c r="T2334">
        <v>22745414.263013024</v>
      </c>
      <c r="U2334">
        <v>23323013.09341177</v>
      </c>
      <c r="V2334">
        <v>25902893.883597098</v>
      </c>
      <c r="W2334">
        <v>24455835.798185255</v>
      </c>
      <c r="X2334">
        <v>4455835.7981852461</v>
      </c>
    </row>
    <row r="2335" spans="2:24" x14ac:dyDescent="0.4">
      <c r="B2335" s="13">
        <v>2332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18286023.113082614</v>
      </c>
      <c r="O2335">
        <v>7474535.5536814202</v>
      </c>
      <c r="P2335">
        <v>10071575.9200394</v>
      </c>
      <c r="Q2335">
        <v>14131149.497258158</v>
      </c>
      <c r="R2335">
        <v>15413962.404551588</v>
      </c>
      <c r="S2335">
        <v>16355682.093093593</v>
      </c>
      <c r="T2335">
        <v>18115306.196125567</v>
      </c>
      <c r="U2335">
        <v>5693362.482216551</v>
      </c>
      <c r="V2335">
        <v>13549751.175124995</v>
      </c>
      <c r="W2335">
        <v>12838294.478681058</v>
      </c>
      <c r="X2335">
        <v>-7161705.5213189442</v>
      </c>
    </row>
    <row r="2336" spans="2:24" x14ac:dyDescent="0.4">
      <c r="B2336" s="13">
        <v>2333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19542238.975064855</v>
      </c>
      <c r="O2336">
        <v>17999277.445270948</v>
      </c>
      <c r="P2336">
        <v>8513887.116701182</v>
      </c>
      <c r="Q2336">
        <v>8794105.1943696383</v>
      </c>
      <c r="R2336">
        <v>18678355.571978517</v>
      </c>
      <c r="S2336">
        <v>21622170.386793233</v>
      </c>
      <c r="T2336">
        <v>28440422.393795557</v>
      </c>
      <c r="U2336">
        <v>28700893.597762574</v>
      </c>
      <c r="V2336">
        <v>31744795.088543613</v>
      </c>
      <c r="W2336">
        <v>36695893.48019807</v>
      </c>
      <c r="X2336">
        <v>16695893.480198072</v>
      </c>
    </row>
    <row r="2337" spans="2:24" x14ac:dyDescent="0.4">
      <c r="B2337" s="13">
        <v>2334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24704410.662193667</v>
      </c>
      <c r="O2337">
        <v>28306820.857783444</v>
      </c>
      <c r="P2337">
        <v>33802160.623389445</v>
      </c>
      <c r="Q2337">
        <v>36332772.993664809</v>
      </c>
      <c r="R2337">
        <v>39110447.914308943</v>
      </c>
      <c r="S2337">
        <v>39714740.976528481</v>
      </c>
      <c r="T2337">
        <v>38942226.665865004</v>
      </c>
      <c r="U2337">
        <v>39248607.490226232</v>
      </c>
      <c r="V2337">
        <v>35379467.729935534</v>
      </c>
      <c r="W2337">
        <v>40838119.630092733</v>
      </c>
      <c r="X2337">
        <v>20838119.630092729</v>
      </c>
    </row>
    <row r="2338" spans="2:24" x14ac:dyDescent="0.4">
      <c r="B2338" s="13">
        <v>2335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21267121.034181461</v>
      </c>
      <c r="O2338">
        <v>29706777.123137057</v>
      </c>
      <c r="P2338">
        <v>33614354.862096839</v>
      </c>
      <c r="Q2338">
        <v>39702845.524418682</v>
      </c>
      <c r="R2338">
        <v>38044222.68286752</v>
      </c>
      <c r="S2338">
        <v>45693074.860527456</v>
      </c>
      <c r="T2338">
        <v>49238224.761677325</v>
      </c>
      <c r="U2338">
        <v>49201833.430277869</v>
      </c>
      <c r="V2338">
        <v>51038015.178508155</v>
      </c>
      <c r="W2338">
        <v>48305398.999515772</v>
      </c>
      <c r="X2338">
        <v>28305398.999515779</v>
      </c>
    </row>
    <row r="2339" spans="2:24" x14ac:dyDescent="0.4">
      <c r="B2339" s="13">
        <v>2336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25021873.915923335</v>
      </c>
      <c r="O2339">
        <v>8991020.1560545601</v>
      </c>
      <c r="P2339">
        <v>3798711.9162800936</v>
      </c>
      <c r="Q2339">
        <v>21665192.857225683</v>
      </c>
      <c r="R2339">
        <v>30384467.975812107</v>
      </c>
      <c r="S2339">
        <v>26919556.220857892</v>
      </c>
      <c r="T2339">
        <v>25060844.890311539</v>
      </c>
      <c r="U2339">
        <v>26249654.991919246</v>
      </c>
      <c r="V2339">
        <v>29144655.676378429</v>
      </c>
      <c r="W2339">
        <v>37237819.212550499</v>
      </c>
      <c r="X2339">
        <v>17237819.212550502</v>
      </c>
    </row>
    <row r="2340" spans="2:24" x14ac:dyDescent="0.4">
      <c r="B2340" s="13">
        <v>2337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21688179.605236959</v>
      </c>
      <c r="O2340">
        <v>24340347.864052009</v>
      </c>
      <c r="P2340">
        <v>29990586.528125696</v>
      </c>
      <c r="Q2340">
        <v>33148444.043156575</v>
      </c>
      <c r="R2340">
        <v>35454184.078706488</v>
      </c>
      <c r="S2340">
        <v>32390631.170732345</v>
      </c>
      <c r="T2340">
        <v>32212126.916505028</v>
      </c>
      <c r="U2340">
        <v>30456424.911962017</v>
      </c>
      <c r="V2340">
        <v>33191128.12514149</v>
      </c>
      <c r="W2340">
        <v>33713771.854315363</v>
      </c>
      <c r="X2340">
        <v>13713771.854315367</v>
      </c>
    </row>
    <row r="2341" spans="2:24" x14ac:dyDescent="0.4">
      <c r="B2341" s="13">
        <v>2338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26343838.251791283</v>
      </c>
      <c r="O2341">
        <v>33628549.69247207</v>
      </c>
      <c r="P2341">
        <v>33438830.877913985</v>
      </c>
      <c r="Q2341">
        <v>35344677.409027323</v>
      </c>
      <c r="R2341">
        <v>39098687.968884021</v>
      </c>
      <c r="S2341">
        <v>38448233.523974672</v>
      </c>
      <c r="T2341">
        <v>39975864.029738344</v>
      </c>
      <c r="U2341">
        <v>47169704.953938559</v>
      </c>
      <c r="V2341">
        <v>-5595002.994802583</v>
      </c>
      <c r="W2341">
        <v>-2605897.6820875206</v>
      </c>
      <c r="X2341">
        <v>-22605897.682087515</v>
      </c>
    </row>
    <row r="2342" spans="2:24" x14ac:dyDescent="0.4">
      <c r="B2342" s="13">
        <v>2339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24882793.123294666</v>
      </c>
      <c r="O2342">
        <v>30068317.195038222</v>
      </c>
      <c r="P2342">
        <v>33855808.271358326</v>
      </c>
      <c r="Q2342">
        <v>42296363.483304642</v>
      </c>
      <c r="R2342">
        <v>41625654.993522175</v>
      </c>
      <c r="S2342">
        <v>40403124.694250733</v>
      </c>
      <c r="T2342">
        <v>38851681.670470349</v>
      </c>
      <c r="U2342">
        <v>38575819.588587783</v>
      </c>
      <c r="V2342">
        <v>37862954.409678996</v>
      </c>
      <c r="W2342">
        <v>18154026.114865728</v>
      </c>
      <c r="X2342">
        <v>-1845973.8851342807</v>
      </c>
    </row>
    <row r="2343" spans="2:24" x14ac:dyDescent="0.4">
      <c r="B2343" s="13">
        <v>2340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24564065.880927615</v>
      </c>
      <c r="O2343">
        <v>27742996.569658101</v>
      </c>
      <c r="P2343">
        <v>29347478.112969186</v>
      </c>
      <c r="Q2343">
        <v>31337771.888687223</v>
      </c>
      <c r="R2343">
        <v>34781000.190992221</v>
      </c>
      <c r="S2343">
        <v>3528086.1579089779</v>
      </c>
      <c r="T2343">
        <v>6545648.3200530857</v>
      </c>
      <c r="U2343">
        <v>19114987.018021926</v>
      </c>
      <c r="V2343">
        <v>19573571.138230488</v>
      </c>
      <c r="W2343">
        <v>26147244.655619208</v>
      </c>
      <c r="X2343">
        <v>6147244.6556192059</v>
      </c>
    </row>
    <row r="2344" spans="2:24" x14ac:dyDescent="0.4">
      <c r="B2344" s="13">
        <v>2341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22517324.635360509</v>
      </c>
      <c r="O2344">
        <v>24756897.767022233</v>
      </c>
      <c r="P2344">
        <v>26721453.582689732</v>
      </c>
      <c r="Q2344">
        <v>26300596.979241747</v>
      </c>
      <c r="R2344">
        <v>32005657.236817628</v>
      </c>
      <c r="S2344">
        <v>40534202.96105019</v>
      </c>
      <c r="T2344">
        <v>46304329.573843695</v>
      </c>
      <c r="U2344">
        <v>46923798.909339286</v>
      </c>
      <c r="V2344">
        <v>51408630.942540407</v>
      </c>
      <c r="W2344">
        <v>48931664.025755033</v>
      </c>
      <c r="X2344">
        <v>28931664.025755037</v>
      </c>
    </row>
    <row r="2345" spans="2:24" x14ac:dyDescent="0.4">
      <c r="B2345" s="13">
        <v>2342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22343666.454966851</v>
      </c>
      <c r="O2345">
        <v>24359383.601625767</v>
      </c>
      <c r="P2345">
        <v>27881386.906174093</v>
      </c>
      <c r="Q2345">
        <v>30397961.115364663</v>
      </c>
      <c r="R2345">
        <v>32175519.905170172</v>
      </c>
      <c r="S2345">
        <v>31604449.581445698</v>
      </c>
      <c r="T2345">
        <v>28317596.233129524</v>
      </c>
      <c r="U2345">
        <v>32645155.125504579</v>
      </c>
      <c r="V2345">
        <v>34513653.37334083</v>
      </c>
      <c r="W2345">
        <v>18830301.148690958</v>
      </c>
      <c r="X2345">
        <v>-1169698.8513090415</v>
      </c>
    </row>
    <row r="2346" spans="2:24" x14ac:dyDescent="0.4">
      <c r="B2346" s="13">
        <v>2343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24269797.020841219</v>
      </c>
      <c r="O2346">
        <v>25717597.745332137</v>
      </c>
      <c r="P2346">
        <v>26956472.727323987</v>
      </c>
      <c r="Q2346">
        <v>28900649.143101621</v>
      </c>
      <c r="R2346">
        <v>31629791.424610388</v>
      </c>
      <c r="S2346">
        <v>33754761.738034919</v>
      </c>
      <c r="T2346">
        <v>36158808.556492701</v>
      </c>
      <c r="U2346">
        <v>38393199.614294432</v>
      </c>
      <c r="V2346">
        <v>39809744.000585601</v>
      </c>
      <c r="W2346">
        <v>42779939.252969883</v>
      </c>
      <c r="X2346">
        <v>22779939.252969876</v>
      </c>
    </row>
    <row r="2347" spans="2:24" x14ac:dyDescent="0.4">
      <c r="B2347" s="13">
        <v>2344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16186144.506168624</v>
      </c>
      <c r="O2347">
        <v>13574341.386554301</v>
      </c>
      <c r="P2347">
        <v>10516085.33646282</v>
      </c>
      <c r="Q2347">
        <v>15669046.003676459</v>
      </c>
      <c r="R2347">
        <v>14579049.991588287</v>
      </c>
      <c r="S2347">
        <v>17247737.034240417</v>
      </c>
      <c r="T2347">
        <v>16464941.491899539</v>
      </c>
      <c r="U2347">
        <v>21508763.342931472</v>
      </c>
      <c r="V2347">
        <v>18704954.329528514</v>
      </c>
      <c r="W2347">
        <v>16413806.815818127</v>
      </c>
      <c r="X2347">
        <v>-3586193.1841818718</v>
      </c>
    </row>
    <row r="2348" spans="2:24" x14ac:dyDescent="0.4">
      <c r="B2348" s="13">
        <v>2345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25777654.2323048</v>
      </c>
      <c r="O2348">
        <v>25045333.823284958</v>
      </c>
      <c r="P2348">
        <v>26233507.939898763</v>
      </c>
      <c r="Q2348">
        <v>25457627.725140702</v>
      </c>
      <c r="R2348">
        <v>33361198.240720015</v>
      </c>
      <c r="S2348">
        <v>27260144.639647838</v>
      </c>
      <c r="T2348">
        <v>35018617.153975286</v>
      </c>
      <c r="U2348">
        <v>37201513.999557316</v>
      </c>
      <c r="V2348">
        <v>-220151171.77888581</v>
      </c>
      <c r="W2348">
        <v>-214875522.27995285</v>
      </c>
      <c r="X2348">
        <v>-234875522.27995285</v>
      </c>
    </row>
    <row r="2349" spans="2:24" x14ac:dyDescent="0.4">
      <c r="B2349" s="13">
        <v>2346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19532458.119399972</v>
      </c>
      <c r="O2349">
        <v>22612899.259936199</v>
      </c>
      <c r="P2349">
        <v>25936623.053841181</v>
      </c>
      <c r="Q2349">
        <v>30520614.402266689</v>
      </c>
      <c r="R2349">
        <v>35849820.158137783</v>
      </c>
      <c r="S2349">
        <v>35349781.723175414</v>
      </c>
      <c r="T2349">
        <v>35276030.987874724</v>
      </c>
      <c r="U2349">
        <v>42416644.847609177</v>
      </c>
      <c r="V2349">
        <v>43614276.193861</v>
      </c>
      <c r="W2349">
        <v>38847555.988915868</v>
      </c>
      <c r="X2349">
        <v>18847555.988915876</v>
      </c>
    </row>
    <row r="2350" spans="2:24" x14ac:dyDescent="0.4">
      <c r="B2350" s="13">
        <v>2347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26375544.513718233</v>
      </c>
      <c r="O2350">
        <v>29843782.083492987</v>
      </c>
      <c r="P2350">
        <v>30759380.98244432</v>
      </c>
      <c r="Q2350">
        <v>31921837.205456652</v>
      </c>
      <c r="R2350">
        <v>31342527.035517126</v>
      </c>
      <c r="S2350">
        <v>32006500.031591497</v>
      </c>
      <c r="T2350">
        <v>30527882.917460967</v>
      </c>
      <c r="U2350">
        <v>31747353.604496028</v>
      </c>
      <c r="V2350">
        <v>31293133.176752716</v>
      </c>
      <c r="W2350">
        <v>24698947.991431598</v>
      </c>
      <c r="X2350">
        <v>4698947.9914315967</v>
      </c>
    </row>
    <row r="2351" spans="2:24" x14ac:dyDescent="0.4">
      <c r="B2351" s="13">
        <v>2348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23756386.312473293</v>
      </c>
      <c r="O2351">
        <v>24338981.847551383</v>
      </c>
      <c r="P2351">
        <v>6726068.7538466156</v>
      </c>
      <c r="Q2351">
        <v>10665083.125902334</v>
      </c>
      <c r="R2351">
        <v>21923210.153373361</v>
      </c>
      <c r="S2351">
        <v>6378314.6927164635</v>
      </c>
      <c r="T2351">
        <v>2334323.1115350672</v>
      </c>
      <c r="U2351">
        <v>7910815.2907841224</v>
      </c>
      <c r="V2351">
        <v>14396487.742838873</v>
      </c>
      <c r="W2351">
        <v>-16556387.818135044</v>
      </c>
      <c r="X2351">
        <v>-36556387.818135045</v>
      </c>
    </row>
    <row r="2352" spans="2:24" x14ac:dyDescent="0.4">
      <c r="B2352" s="13">
        <v>2349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26973059.729191612</v>
      </c>
      <c r="O2352">
        <v>20093370.441326223</v>
      </c>
      <c r="P2352">
        <v>21193699.799788442</v>
      </c>
      <c r="Q2352">
        <v>19302408.674737372</v>
      </c>
      <c r="R2352">
        <v>23428667.777183399</v>
      </c>
      <c r="S2352">
        <v>21473436.644401733</v>
      </c>
      <c r="T2352">
        <v>22400666.61477764</v>
      </c>
      <c r="U2352">
        <v>29923979.03589689</v>
      </c>
      <c r="V2352">
        <v>21225043.351551272</v>
      </c>
      <c r="W2352">
        <v>28698971.413638659</v>
      </c>
      <c r="X2352">
        <v>8698971.4136386532</v>
      </c>
    </row>
    <row r="2353" spans="2:24" x14ac:dyDescent="0.4">
      <c r="B2353" s="13">
        <v>2350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23597406.510063708</v>
      </c>
      <c r="O2353">
        <v>25336213.121256553</v>
      </c>
      <c r="P2353">
        <v>-704081162.29938066</v>
      </c>
      <c r="Q2353">
        <v>-700540373.59149551</v>
      </c>
      <c r="R2353">
        <v>-334044230.96774638</v>
      </c>
      <c r="S2353">
        <v>-331550105.78369915</v>
      </c>
      <c r="T2353">
        <v>-323334052.74578559</v>
      </c>
      <c r="U2353">
        <v>-318906034.15183556</v>
      </c>
      <c r="V2353">
        <v>-315289268.28703946</v>
      </c>
      <c r="W2353">
        <v>-315008907.28446621</v>
      </c>
      <c r="X2353">
        <v>-335008907.28446621</v>
      </c>
    </row>
    <row r="2354" spans="2:24" x14ac:dyDescent="0.4">
      <c r="B2354" s="13">
        <v>2351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23395236.538537167</v>
      </c>
      <c r="O2354">
        <v>27364153.602285791</v>
      </c>
      <c r="P2354">
        <v>25433695.443308793</v>
      </c>
      <c r="Q2354">
        <v>24681073.718780681</v>
      </c>
      <c r="R2354">
        <v>24341076.696902949</v>
      </c>
      <c r="S2354">
        <v>23460343.463980019</v>
      </c>
      <c r="T2354">
        <v>28934978.751408204</v>
      </c>
      <c r="U2354">
        <v>30880376.279732771</v>
      </c>
      <c r="V2354">
        <v>31675289.341975898</v>
      </c>
      <c r="W2354">
        <v>37532102.153819427</v>
      </c>
      <c r="X2354">
        <v>17532102.153819419</v>
      </c>
    </row>
    <row r="2355" spans="2:24" x14ac:dyDescent="0.4">
      <c r="B2355" s="13">
        <v>2352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24825340.440900527</v>
      </c>
      <c r="O2355">
        <v>24737849.282082725</v>
      </c>
      <c r="P2355">
        <v>22441641.299966514</v>
      </c>
      <c r="Q2355">
        <v>21577135.714961283</v>
      </c>
      <c r="R2355">
        <v>24675679.316474766</v>
      </c>
      <c r="S2355">
        <v>22188570.215917733</v>
      </c>
      <c r="T2355">
        <v>25192685.657486606</v>
      </c>
      <c r="U2355">
        <v>24844063.031484302</v>
      </c>
      <c r="V2355">
        <v>23814136.994772047</v>
      </c>
      <c r="W2355">
        <v>23154866.269441091</v>
      </c>
      <c r="X2355">
        <v>3154866.2694410919</v>
      </c>
    </row>
    <row r="2356" spans="2:24" x14ac:dyDescent="0.4">
      <c r="B2356" s="13">
        <v>2353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24910742.76225378</v>
      </c>
      <c r="O2356">
        <v>-23413221.840029672</v>
      </c>
      <c r="P2356">
        <v>-77814765.811277419</v>
      </c>
      <c r="Q2356">
        <v>-169791696.06582636</v>
      </c>
      <c r="R2356">
        <v>-136738574.93006682</v>
      </c>
      <c r="S2356">
        <v>-75325325.857496768</v>
      </c>
      <c r="T2356">
        <v>-73661698.637316808</v>
      </c>
      <c r="U2356">
        <v>-86028016.219467208</v>
      </c>
      <c r="V2356">
        <v>-86625654.833791897</v>
      </c>
      <c r="W2356">
        <v>-114609794.78856474</v>
      </c>
      <c r="X2356">
        <v>-134609794.78856474</v>
      </c>
    </row>
    <row r="2357" spans="2:24" x14ac:dyDescent="0.4">
      <c r="B2357" s="13">
        <v>2354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20285816.108697366</v>
      </c>
      <c r="O2357">
        <v>17259779.297990941</v>
      </c>
      <c r="P2357">
        <v>19032158.257687222</v>
      </c>
      <c r="Q2357">
        <v>11566110.179021038</v>
      </c>
      <c r="R2357">
        <v>11362240.241537673</v>
      </c>
      <c r="S2357">
        <v>11868502.90287051</v>
      </c>
      <c r="T2357">
        <v>-311162197.63179731</v>
      </c>
      <c r="U2357">
        <v>-306467637.89396042</v>
      </c>
      <c r="V2357">
        <v>-135549579.80334091</v>
      </c>
      <c r="W2357">
        <v>-134899290.50362104</v>
      </c>
      <c r="X2357">
        <v>-154899290.50362104</v>
      </c>
    </row>
    <row r="2358" spans="2:24" x14ac:dyDescent="0.4">
      <c r="B2358" s="13">
        <v>2355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19304609.815352924</v>
      </c>
      <c r="O2358">
        <v>14779391.499978794</v>
      </c>
      <c r="P2358">
        <v>20938553.157123648</v>
      </c>
      <c r="Q2358">
        <v>20181883.945951745</v>
      </c>
      <c r="R2358">
        <v>17638014.229207635</v>
      </c>
      <c r="S2358">
        <v>19273977.161125198</v>
      </c>
      <c r="T2358">
        <v>21064854.852889705</v>
      </c>
      <c r="U2358">
        <v>23473932.730143309</v>
      </c>
      <c r="V2358">
        <v>31821174.329966187</v>
      </c>
      <c r="W2358">
        <v>31560956.167218909</v>
      </c>
      <c r="X2358">
        <v>11560956.167218903</v>
      </c>
    </row>
    <row r="2359" spans="2:24" x14ac:dyDescent="0.4">
      <c r="B2359" s="13">
        <v>2356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20190332.010303553</v>
      </c>
      <c r="O2359">
        <v>7763134.4679299518</v>
      </c>
      <c r="P2359">
        <v>10054592.281861326</v>
      </c>
      <c r="Q2359">
        <v>-178110699.01460573</v>
      </c>
      <c r="R2359">
        <v>-180723532.38032579</v>
      </c>
      <c r="S2359">
        <v>-79555983.224820733</v>
      </c>
      <c r="T2359">
        <v>-85436064.524725512</v>
      </c>
      <c r="U2359">
        <v>-82181812.35918811</v>
      </c>
      <c r="V2359">
        <v>-81336100.320243657</v>
      </c>
      <c r="W2359">
        <v>-82224528.56539005</v>
      </c>
      <c r="X2359">
        <v>-102224528.56539005</v>
      </c>
    </row>
    <row r="2360" spans="2:24" x14ac:dyDescent="0.4">
      <c r="B2360" s="13">
        <v>2357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24834656.091806889</v>
      </c>
      <c r="O2360">
        <v>27373007.950264975</v>
      </c>
      <c r="P2360">
        <v>31421434.495643958</v>
      </c>
      <c r="Q2360">
        <v>36410207.456842467</v>
      </c>
      <c r="R2360">
        <v>34699914.173888594</v>
      </c>
      <c r="S2360">
        <v>35434274.042739198</v>
      </c>
      <c r="T2360">
        <v>38443227.583456211</v>
      </c>
      <c r="U2360">
        <v>41018915.506688163</v>
      </c>
      <c r="V2360">
        <v>43817798.43140801</v>
      </c>
      <c r="W2360">
        <v>48724165.164282851</v>
      </c>
      <c r="X2360">
        <v>28724165.164282858</v>
      </c>
    </row>
    <row r="2361" spans="2:24" x14ac:dyDescent="0.4">
      <c r="B2361" s="13">
        <v>2358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19896562.338768501</v>
      </c>
      <c r="O2361">
        <v>24133780.910290867</v>
      </c>
      <c r="P2361">
        <v>30237337.190053478</v>
      </c>
      <c r="Q2361">
        <v>30196494.713965777</v>
      </c>
      <c r="R2361">
        <v>30442254.394532546</v>
      </c>
      <c r="S2361">
        <v>28952893.021660224</v>
      </c>
      <c r="T2361">
        <v>28527710.171353053</v>
      </c>
      <c r="U2361">
        <v>27592762.733416602</v>
      </c>
      <c r="V2361">
        <v>29079137.307968501</v>
      </c>
      <c r="W2361">
        <v>28535957.166764479</v>
      </c>
      <c r="X2361">
        <v>8535957.1667644791</v>
      </c>
    </row>
    <row r="2362" spans="2:24" x14ac:dyDescent="0.4">
      <c r="B2362" s="13">
        <v>2359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26952305.756036025</v>
      </c>
      <c r="O2362">
        <v>33979120.417625554</v>
      </c>
      <c r="P2362">
        <v>41086839.170947008</v>
      </c>
      <c r="Q2362">
        <v>41672792.071093291</v>
      </c>
      <c r="R2362">
        <v>31676005.449339282</v>
      </c>
      <c r="S2362">
        <v>31678014.70945036</v>
      </c>
      <c r="T2362">
        <v>37670259.400649354</v>
      </c>
      <c r="U2362">
        <v>40348044.940970317</v>
      </c>
      <c r="V2362">
        <v>37853001.89657291</v>
      </c>
      <c r="W2362">
        <v>41940281.027775005</v>
      </c>
      <c r="X2362">
        <v>21940281.027775012</v>
      </c>
    </row>
    <row r="2363" spans="2:24" x14ac:dyDescent="0.4">
      <c r="B2363" s="13">
        <v>2360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8471869.4041052051</v>
      </c>
      <c r="O2363">
        <v>11725666.693656433</v>
      </c>
      <c r="P2363">
        <v>22394078.318032265</v>
      </c>
      <c r="Q2363">
        <v>25333425.291008197</v>
      </c>
      <c r="R2363">
        <v>24111902.895482834</v>
      </c>
      <c r="S2363">
        <v>19550298.825385328</v>
      </c>
      <c r="T2363">
        <v>22448283.222478103</v>
      </c>
      <c r="U2363">
        <v>22992237.536360979</v>
      </c>
      <c r="V2363">
        <v>23439360.001290016</v>
      </c>
      <c r="W2363">
        <v>22164278.126921743</v>
      </c>
      <c r="X2363">
        <v>2164278.1269217399</v>
      </c>
    </row>
    <row r="2364" spans="2:24" x14ac:dyDescent="0.4">
      <c r="B2364" s="13">
        <v>2361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19264074.702916861</v>
      </c>
      <c r="O2364">
        <v>4079638.8736839755</v>
      </c>
      <c r="P2364">
        <v>3137981.7841119249</v>
      </c>
      <c r="Q2364">
        <v>19863050.795900986</v>
      </c>
      <c r="R2364">
        <v>19222858.229014374</v>
      </c>
      <c r="S2364">
        <v>22990926.475774631</v>
      </c>
      <c r="T2364">
        <v>21805058.052037068</v>
      </c>
      <c r="U2364">
        <v>25678222.645270314</v>
      </c>
      <c r="V2364">
        <v>33915152.407583475</v>
      </c>
      <c r="W2364">
        <v>32603949.7563507</v>
      </c>
      <c r="X2364">
        <v>12603949.756350698</v>
      </c>
    </row>
    <row r="2365" spans="2:24" x14ac:dyDescent="0.4">
      <c r="B2365" s="13">
        <v>2362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19915202.535017211</v>
      </c>
      <c r="O2365">
        <v>21984194.627681971</v>
      </c>
      <c r="P2365">
        <v>20086496.951456524</v>
      </c>
      <c r="Q2365">
        <v>19973245.492522568</v>
      </c>
      <c r="R2365">
        <v>19732251.362004742</v>
      </c>
      <c r="S2365">
        <v>19742697.844289809</v>
      </c>
      <c r="T2365">
        <v>25152801.84363379</v>
      </c>
      <c r="U2365">
        <v>25984597.023347601</v>
      </c>
      <c r="V2365">
        <v>25675968.358989157</v>
      </c>
      <c r="W2365">
        <v>30002703.580426969</v>
      </c>
      <c r="X2365">
        <v>10002703.580426965</v>
      </c>
    </row>
    <row r="2366" spans="2:24" x14ac:dyDescent="0.4">
      <c r="B2366" s="13">
        <v>2363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22628290.501838945</v>
      </c>
      <c r="O2366">
        <v>27322488.632161945</v>
      </c>
      <c r="P2366">
        <v>27392139.2396475</v>
      </c>
      <c r="Q2366">
        <v>27241045.187145192</v>
      </c>
      <c r="R2366">
        <v>33289272.146657292</v>
      </c>
      <c r="S2366">
        <v>31466990.936076198</v>
      </c>
      <c r="T2366">
        <v>29748146.090663057</v>
      </c>
      <c r="U2366">
        <v>26584863.217389368</v>
      </c>
      <c r="V2366">
        <v>32316001.702205602</v>
      </c>
      <c r="W2366">
        <v>33686402.115417488</v>
      </c>
      <c r="X2366">
        <v>13686402.115417482</v>
      </c>
    </row>
    <row r="2367" spans="2:24" x14ac:dyDescent="0.4">
      <c r="B2367" s="13">
        <v>2364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18492660.581848621</v>
      </c>
      <c r="O2367">
        <v>22273715.171053465</v>
      </c>
      <c r="P2367">
        <v>21228916.436762672</v>
      </c>
      <c r="Q2367">
        <v>22918580.339767285</v>
      </c>
      <c r="R2367">
        <v>26153211.368138406</v>
      </c>
      <c r="S2367">
        <v>28177212.987582806</v>
      </c>
      <c r="T2367">
        <v>22489125.998738077</v>
      </c>
      <c r="U2367">
        <v>24821066.800422456</v>
      </c>
      <c r="V2367">
        <v>22767774.053469554</v>
      </c>
      <c r="W2367">
        <v>-6649885.9886548482</v>
      </c>
      <c r="X2367">
        <v>-26649885.988654856</v>
      </c>
    </row>
    <row r="2368" spans="2:24" x14ac:dyDescent="0.4">
      <c r="B2368" s="13">
        <v>2365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18913487.684666328</v>
      </c>
      <c r="O2368">
        <v>24080457.979185402</v>
      </c>
      <c r="P2368">
        <v>23532002.375456132</v>
      </c>
      <c r="Q2368">
        <v>25072606.918049332</v>
      </c>
      <c r="R2368">
        <v>26066881.023721922</v>
      </c>
      <c r="S2368">
        <v>32753938.121727034</v>
      </c>
      <c r="T2368">
        <v>31677415.509303894</v>
      </c>
      <c r="U2368">
        <v>34104259.618907139</v>
      </c>
      <c r="V2368">
        <v>42539585.287316129</v>
      </c>
      <c r="W2368">
        <v>42120764.718419418</v>
      </c>
      <c r="X2368">
        <v>22120764.718419414</v>
      </c>
    </row>
    <row r="2369" spans="2:24" x14ac:dyDescent="0.4">
      <c r="B2369" s="13">
        <v>2366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21529634.626993507</v>
      </c>
      <c r="O2369">
        <v>22588307.666039865</v>
      </c>
      <c r="P2369">
        <v>30353799.06049189</v>
      </c>
      <c r="Q2369">
        <v>30374993.551760204</v>
      </c>
      <c r="R2369">
        <v>27396051.626986396</v>
      </c>
      <c r="S2369">
        <v>30934667.027006324</v>
      </c>
      <c r="T2369">
        <v>34606278.418629669</v>
      </c>
      <c r="U2369">
        <v>33604783.317891307</v>
      </c>
      <c r="V2369">
        <v>32975053.794895727</v>
      </c>
      <c r="W2369">
        <v>33383977.883241683</v>
      </c>
      <c r="X2369">
        <v>13383977.883241687</v>
      </c>
    </row>
    <row r="2370" spans="2:24" x14ac:dyDescent="0.4">
      <c r="B2370" s="13">
        <v>2367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19328066.225243676</v>
      </c>
      <c r="O2370">
        <v>18462811.542708308</v>
      </c>
      <c r="P2370">
        <v>22286389.64473414</v>
      </c>
      <c r="Q2370">
        <v>28226984.666697919</v>
      </c>
      <c r="R2370">
        <v>32108659.601850294</v>
      </c>
      <c r="S2370">
        <v>34367137.950662911</v>
      </c>
      <c r="T2370">
        <v>40414172.341349304</v>
      </c>
      <c r="U2370">
        <v>39088596.687876433</v>
      </c>
      <c r="V2370">
        <v>44785013.774834417</v>
      </c>
      <c r="W2370">
        <v>43663216.615901113</v>
      </c>
      <c r="X2370">
        <v>23663216.615901113</v>
      </c>
    </row>
    <row r="2371" spans="2:24" x14ac:dyDescent="0.4">
      <c r="B2371" s="13">
        <v>2368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18646492.527143303</v>
      </c>
      <c r="O2371">
        <v>20673485.004805572</v>
      </c>
      <c r="P2371">
        <v>24781255.113706354</v>
      </c>
      <c r="Q2371">
        <v>30796319.811297961</v>
      </c>
      <c r="R2371">
        <v>27159591.879502993</v>
      </c>
      <c r="S2371">
        <v>26071462.225030515</v>
      </c>
      <c r="T2371">
        <v>25187270.621265545</v>
      </c>
      <c r="U2371">
        <v>27027878.136900924</v>
      </c>
      <c r="V2371">
        <v>30092193.14489565</v>
      </c>
      <c r="W2371">
        <v>35009592.89861457</v>
      </c>
      <c r="X2371">
        <v>15009592.898614574</v>
      </c>
    </row>
    <row r="2372" spans="2:24" x14ac:dyDescent="0.4">
      <c r="B2372" s="13">
        <v>2369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15705976.389102863</v>
      </c>
      <c r="O2372">
        <v>14787417.222038351</v>
      </c>
      <c r="P2372">
        <v>19900529.886853471</v>
      </c>
      <c r="Q2372">
        <v>25623178.519713253</v>
      </c>
      <c r="R2372">
        <v>25810745.059247117</v>
      </c>
      <c r="S2372">
        <v>25886142.671773847</v>
      </c>
      <c r="T2372">
        <v>29357756.986724686</v>
      </c>
      <c r="U2372">
        <v>-364748198.78951693</v>
      </c>
      <c r="V2372">
        <v>-360088792.75158447</v>
      </c>
      <c r="W2372">
        <v>-162790520.15274119</v>
      </c>
      <c r="X2372">
        <v>-182790520.15274119</v>
      </c>
    </row>
    <row r="2373" spans="2:24" x14ac:dyDescent="0.4">
      <c r="B2373" s="13">
        <v>2370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26843242.269533128</v>
      </c>
      <c r="O2373">
        <v>26196047.728410881</v>
      </c>
      <c r="P2373">
        <v>26556940.129633427</v>
      </c>
      <c r="Q2373">
        <v>31762664.011622243</v>
      </c>
      <c r="R2373">
        <v>31317173.816564828</v>
      </c>
      <c r="S2373">
        <v>35036763.018433087</v>
      </c>
      <c r="T2373">
        <v>35765864.705362886</v>
      </c>
      <c r="U2373">
        <v>9472364.8869096339</v>
      </c>
      <c r="V2373">
        <v>9625029.7549695913</v>
      </c>
      <c r="W2373">
        <v>23685906.722057395</v>
      </c>
      <c r="X2373">
        <v>3685906.722057384</v>
      </c>
    </row>
    <row r="2374" spans="2:24" x14ac:dyDescent="0.4">
      <c r="B2374" s="13">
        <v>2371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20843639.20374744</v>
      </c>
      <c r="O2374">
        <v>-363199959.12090266</v>
      </c>
      <c r="P2374">
        <v>-366448335.40213937</v>
      </c>
      <c r="Q2374">
        <v>-175007817.79455581</v>
      </c>
      <c r="R2374">
        <v>-169296660.93858814</v>
      </c>
      <c r="S2374">
        <v>-167140669.16591018</v>
      </c>
      <c r="T2374">
        <v>-170229594.87746817</v>
      </c>
      <c r="U2374">
        <v>-166532707.01331732</v>
      </c>
      <c r="V2374">
        <v>-159945931.4671545</v>
      </c>
      <c r="W2374">
        <v>-150989595.50084084</v>
      </c>
      <c r="X2374">
        <v>-170989595.50084084</v>
      </c>
    </row>
    <row r="2375" spans="2:24" x14ac:dyDescent="0.4">
      <c r="B2375" s="13">
        <v>2372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23079732.362534791</v>
      </c>
      <c r="O2375">
        <v>26414397.676111434</v>
      </c>
      <c r="P2375">
        <v>25961828.203168351</v>
      </c>
      <c r="Q2375">
        <v>26889601.116983857</v>
      </c>
      <c r="R2375">
        <v>29432206.428416558</v>
      </c>
      <c r="S2375">
        <v>36117746.545865387</v>
      </c>
      <c r="T2375">
        <v>37168297.555606537</v>
      </c>
      <c r="U2375">
        <v>37364453.757540248</v>
      </c>
      <c r="V2375">
        <v>43720323.685298167</v>
      </c>
      <c r="W2375">
        <v>45464761.521926321</v>
      </c>
      <c r="X2375">
        <v>25464761.521926321</v>
      </c>
    </row>
    <row r="2376" spans="2:24" x14ac:dyDescent="0.4">
      <c r="B2376" s="13">
        <v>2373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26231265.710361589</v>
      </c>
      <c r="O2376">
        <v>32761301.460597597</v>
      </c>
      <c r="P2376">
        <v>37110505.39075318</v>
      </c>
      <c r="Q2376">
        <v>39223837.095936395</v>
      </c>
      <c r="R2376">
        <v>43433730.623297825</v>
      </c>
      <c r="S2376">
        <v>30697779.127452016</v>
      </c>
      <c r="T2376">
        <v>31817863.966253318</v>
      </c>
      <c r="U2376">
        <v>37650827.819406748</v>
      </c>
      <c r="V2376">
        <v>31984571.531649332</v>
      </c>
      <c r="W2376">
        <v>33837554.165858269</v>
      </c>
      <c r="X2376">
        <v>13837554.165858259</v>
      </c>
    </row>
    <row r="2377" spans="2:24" x14ac:dyDescent="0.4">
      <c r="B2377" s="13">
        <v>2374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18288280.675980132</v>
      </c>
      <c r="O2377">
        <v>20497272.46583733</v>
      </c>
      <c r="P2377">
        <v>19119923.367990226</v>
      </c>
      <c r="Q2377">
        <v>23811337.196995951</v>
      </c>
      <c r="R2377">
        <v>27519341.045857705</v>
      </c>
      <c r="S2377">
        <v>30699477.76743849</v>
      </c>
      <c r="T2377">
        <v>38004159.401570372</v>
      </c>
      <c r="U2377">
        <v>42085681.908451475</v>
      </c>
      <c r="V2377">
        <v>49225623.626665369</v>
      </c>
      <c r="W2377">
        <v>52042721.705438592</v>
      </c>
      <c r="X2377">
        <v>32042721.705438599</v>
      </c>
    </row>
    <row r="2378" spans="2:24" x14ac:dyDescent="0.4">
      <c r="B2378" s="13">
        <v>2375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20770330.793460581</v>
      </c>
      <c r="O2378">
        <v>19828445.001192618</v>
      </c>
      <c r="P2378">
        <v>21592020.721839875</v>
      </c>
      <c r="Q2378">
        <v>24777348.67097586</v>
      </c>
      <c r="R2378">
        <v>20361530.534700446</v>
      </c>
      <c r="S2378">
        <v>17482807.773486923</v>
      </c>
      <c r="T2378">
        <v>18575752.180340216</v>
      </c>
      <c r="U2378">
        <v>23455819.603769675</v>
      </c>
      <c r="V2378">
        <v>30586099.226324532</v>
      </c>
      <c r="W2378">
        <v>33681659.517647587</v>
      </c>
      <c r="X2378">
        <v>13681659.517647583</v>
      </c>
    </row>
    <row r="2379" spans="2:24" x14ac:dyDescent="0.4">
      <c r="B2379" s="13">
        <v>2376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18871960.898419417</v>
      </c>
      <c r="O2379">
        <v>18887879.187498286</v>
      </c>
      <c r="P2379">
        <v>21395650.871697441</v>
      </c>
      <c r="Q2379">
        <v>12246553.468712974</v>
      </c>
      <c r="R2379">
        <v>14186310.753071684</v>
      </c>
      <c r="S2379">
        <v>15920222.986465639</v>
      </c>
      <c r="T2379">
        <v>21744052.58382941</v>
      </c>
      <c r="U2379">
        <v>25647621.866739474</v>
      </c>
      <c r="V2379">
        <v>28549807.383654825</v>
      </c>
      <c r="W2379">
        <v>27268572.56207227</v>
      </c>
      <c r="X2379">
        <v>7268572.5620722733</v>
      </c>
    </row>
    <row r="2380" spans="2:24" x14ac:dyDescent="0.4">
      <c r="B2380" s="13">
        <v>2377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19339962.46291434</v>
      </c>
      <c r="O2380">
        <v>24900960.535906922</v>
      </c>
      <c r="P2380">
        <v>24666543.319629498</v>
      </c>
      <c r="Q2380">
        <v>26812646.703362256</v>
      </c>
      <c r="R2380">
        <v>23850383.474988349</v>
      </c>
      <c r="S2380">
        <v>33000694.722641539</v>
      </c>
      <c r="T2380">
        <v>34207164.367677718</v>
      </c>
      <c r="U2380">
        <v>34517059.696955889</v>
      </c>
      <c r="V2380">
        <v>32579006.005437393</v>
      </c>
      <c r="W2380">
        <v>36686250.249933183</v>
      </c>
      <c r="X2380">
        <v>16686250.249933191</v>
      </c>
    </row>
    <row r="2381" spans="2:24" x14ac:dyDescent="0.4">
      <c r="B2381" s="13">
        <v>2378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28366028.703095112</v>
      </c>
      <c r="O2381">
        <v>27283163.674047995</v>
      </c>
      <c r="P2381">
        <v>36354151.373466872</v>
      </c>
      <c r="Q2381">
        <v>41727744.441260211</v>
      </c>
      <c r="R2381">
        <v>37080612.579959489</v>
      </c>
      <c r="S2381">
        <v>39641336.643479437</v>
      </c>
      <c r="T2381">
        <v>34298316.086271271</v>
      </c>
      <c r="U2381">
        <v>28888635.87708731</v>
      </c>
      <c r="V2381">
        <v>33177383.942581452</v>
      </c>
      <c r="W2381">
        <v>26289234.385604795</v>
      </c>
      <c r="X2381">
        <v>6289234.3856047904</v>
      </c>
    </row>
    <row r="2382" spans="2:24" x14ac:dyDescent="0.4">
      <c r="B2382" s="13">
        <v>2379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25694350.843040064</v>
      </c>
      <c r="O2382">
        <v>28908740.287955184</v>
      </c>
      <c r="P2382">
        <v>24853538.926712226</v>
      </c>
      <c r="Q2382">
        <v>31523370.873326212</v>
      </c>
      <c r="R2382">
        <v>30819929.461292677</v>
      </c>
      <c r="S2382">
        <v>29146433.136641026</v>
      </c>
      <c r="T2382">
        <v>28360176.649610847</v>
      </c>
      <c r="U2382">
        <v>28964348.926332343</v>
      </c>
      <c r="V2382">
        <v>28376882.583189908</v>
      </c>
      <c r="W2382">
        <v>27451466.486819822</v>
      </c>
      <c r="X2382">
        <v>7451466.4868198205</v>
      </c>
    </row>
    <row r="2383" spans="2:24" x14ac:dyDescent="0.4">
      <c r="B2383" s="13">
        <v>2380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17559307.593704864</v>
      </c>
      <c r="O2383">
        <v>19454867.538796905</v>
      </c>
      <c r="P2383">
        <v>23415904.675105453</v>
      </c>
      <c r="Q2383">
        <v>19918060.31145509</v>
      </c>
      <c r="R2383">
        <v>27130427.800706469</v>
      </c>
      <c r="S2383">
        <v>33850434.007895187</v>
      </c>
      <c r="T2383">
        <v>35903030.931788586</v>
      </c>
      <c r="U2383">
        <v>37191664.429903135</v>
      </c>
      <c r="V2383">
        <v>39247475.204418004</v>
      </c>
      <c r="W2383">
        <v>45839908.953922898</v>
      </c>
      <c r="X2383">
        <v>25839908.953922901</v>
      </c>
    </row>
    <row r="2384" spans="2:24" x14ac:dyDescent="0.4">
      <c r="B2384" s="13">
        <v>2381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19681935.322727259</v>
      </c>
      <c r="O2384">
        <v>19436709.485099684</v>
      </c>
      <c r="P2384">
        <v>17225229.369102966</v>
      </c>
      <c r="Q2384">
        <v>15956229.437103758</v>
      </c>
      <c r="R2384">
        <v>19106837.961353481</v>
      </c>
      <c r="S2384">
        <v>25452417.019495979</v>
      </c>
      <c r="T2384">
        <v>24836352.471690215</v>
      </c>
      <c r="U2384">
        <v>-11595481.356309816</v>
      </c>
      <c r="V2384">
        <v>-6620235.9095510896</v>
      </c>
      <c r="W2384">
        <v>11712021.999056794</v>
      </c>
      <c r="X2384">
        <v>-8287978.0009432081</v>
      </c>
    </row>
    <row r="2385" spans="2:24" x14ac:dyDescent="0.4">
      <c r="B2385" s="13">
        <v>2382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23660995.430856396</v>
      </c>
      <c r="O2385">
        <v>17703947.384593487</v>
      </c>
      <c r="P2385">
        <v>10392592.191100521</v>
      </c>
      <c r="Q2385">
        <v>11052394.359153286</v>
      </c>
      <c r="R2385">
        <v>9531346.5851838849</v>
      </c>
      <c r="S2385">
        <v>8446048.2732994258</v>
      </c>
      <c r="T2385">
        <v>10440748.314691586</v>
      </c>
      <c r="U2385">
        <v>3834099.2399145989</v>
      </c>
      <c r="V2385">
        <v>353179.41318969615</v>
      </c>
      <c r="W2385">
        <v>11799326.014379118</v>
      </c>
      <c r="X2385">
        <v>-8200673.9856208768</v>
      </c>
    </row>
    <row r="2386" spans="2:24" x14ac:dyDescent="0.4">
      <c r="B2386" s="13">
        <v>2383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18667818.082482941</v>
      </c>
      <c r="O2386">
        <v>22189038.753105387</v>
      </c>
      <c r="P2386">
        <v>23408558.409723781</v>
      </c>
      <c r="Q2386">
        <v>29763961.963622089</v>
      </c>
      <c r="R2386">
        <v>27261533.352473754</v>
      </c>
      <c r="S2386">
        <v>33101812.763881136</v>
      </c>
      <c r="T2386">
        <v>40307915.042418197</v>
      </c>
      <c r="U2386">
        <v>41921680.976220652</v>
      </c>
      <c r="V2386">
        <v>42641816.970056526</v>
      </c>
      <c r="W2386">
        <v>42755715.38955608</v>
      </c>
      <c r="X2386">
        <v>22755715.389556084</v>
      </c>
    </row>
    <row r="2387" spans="2:24" x14ac:dyDescent="0.4">
      <c r="B2387" s="13">
        <v>2384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17776710.325855922</v>
      </c>
      <c r="O2387">
        <v>18103661.63195331</v>
      </c>
      <c r="P2387">
        <v>21121215.664213914</v>
      </c>
      <c r="Q2387">
        <v>21405556.600193258</v>
      </c>
      <c r="R2387">
        <v>22245864.857408978</v>
      </c>
      <c r="S2387">
        <v>24134282.867756203</v>
      </c>
      <c r="T2387">
        <v>21796749.313688662</v>
      </c>
      <c r="U2387">
        <v>14097236.329127016</v>
      </c>
      <c r="V2387">
        <v>13206951.378842983</v>
      </c>
      <c r="W2387">
        <v>15030532.920417236</v>
      </c>
      <c r="X2387">
        <v>-4969467.079582762</v>
      </c>
    </row>
    <row r="2388" spans="2:24" x14ac:dyDescent="0.4">
      <c r="B2388" s="13">
        <v>2385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23619847.588131383</v>
      </c>
      <c r="O2388">
        <v>24821436.741394777</v>
      </c>
      <c r="P2388">
        <v>22740205.127019487</v>
      </c>
      <c r="Q2388">
        <v>10264348.558721671</v>
      </c>
      <c r="R2388">
        <v>14667017.698271111</v>
      </c>
      <c r="S2388">
        <v>28268349.671611913</v>
      </c>
      <c r="T2388">
        <v>24294399.606342092</v>
      </c>
      <c r="U2388">
        <v>21651826.472342856</v>
      </c>
      <c r="V2388">
        <v>20633623.030704327</v>
      </c>
      <c r="W2388">
        <v>20774786.596593082</v>
      </c>
      <c r="X2388">
        <v>774786.59659307601</v>
      </c>
    </row>
    <row r="2389" spans="2:24" x14ac:dyDescent="0.4">
      <c r="B2389" s="13">
        <v>2386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18850344.031290162</v>
      </c>
      <c r="O2389">
        <v>18899415.850787736</v>
      </c>
      <c r="P2389">
        <v>23085101.597378816</v>
      </c>
      <c r="Q2389">
        <v>22118714.36584584</v>
      </c>
      <c r="R2389">
        <v>24387976.596754614</v>
      </c>
      <c r="S2389">
        <v>32193278.694688857</v>
      </c>
      <c r="T2389">
        <v>36618585.173061751</v>
      </c>
      <c r="U2389">
        <v>38223675.216699407</v>
      </c>
      <c r="V2389">
        <v>39286712.293532692</v>
      </c>
      <c r="W2389">
        <v>38201392.370755844</v>
      </c>
      <c r="X2389">
        <v>18201392.370755844</v>
      </c>
    </row>
    <row r="2390" spans="2:24" x14ac:dyDescent="0.4">
      <c r="B2390" s="13">
        <v>2387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21327270.370761827</v>
      </c>
      <c r="O2390">
        <v>15303954.675434439</v>
      </c>
      <c r="P2390">
        <v>14816679.143018629</v>
      </c>
      <c r="Q2390">
        <v>17484795.399231434</v>
      </c>
      <c r="R2390">
        <v>19047190.467700444</v>
      </c>
      <c r="S2390">
        <v>18127280.185687546</v>
      </c>
      <c r="T2390">
        <v>22159267.465666149</v>
      </c>
      <c r="U2390">
        <v>-406335102.35043013</v>
      </c>
      <c r="V2390">
        <v>-402238757.28920507</v>
      </c>
      <c r="W2390">
        <v>-200574099.46083453</v>
      </c>
      <c r="X2390">
        <v>-220574099.46083453</v>
      </c>
    </row>
    <row r="2391" spans="2:24" x14ac:dyDescent="0.4">
      <c r="B2391" s="13">
        <v>2388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27664751.087665934</v>
      </c>
      <c r="O2391">
        <v>31230155.725632254</v>
      </c>
      <c r="P2391">
        <v>35209601.594555475</v>
      </c>
      <c r="Q2391">
        <v>34574044.799694769</v>
      </c>
      <c r="R2391">
        <v>21814307.570475057</v>
      </c>
      <c r="S2391">
        <v>26845212.794730105</v>
      </c>
      <c r="T2391">
        <v>31702948.217905231</v>
      </c>
      <c r="U2391">
        <v>31341611.60926355</v>
      </c>
      <c r="V2391">
        <v>32375463.556619722</v>
      </c>
      <c r="W2391">
        <v>35957745.958479859</v>
      </c>
      <c r="X2391">
        <v>15957745.958479859</v>
      </c>
    </row>
    <row r="2392" spans="2:24" x14ac:dyDescent="0.4">
      <c r="B2392" s="13">
        <v>2389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25663978.38496916</v>
      </c>
      <c r="O2392">
        <v>27060003.814956922</v>
      </c>
      <c r="P2392">
        <v>28481647.285874527</v>
      </c>
      <c r="Q2392">
        <v>34643982.339188173</v>
      </c>
      <c r="R2392">
        <v>39002147.005738482</v>
      </c>
      <c r="S2392">
        <v>46413253.102454841</v>
      </c>
      <c r="T2392">
        <v>46899542.395236507</v>
      </c>
      <c r="U2392">
        <v>47304248.425550334</v>
      </c>
      <c r="V2392">
        <v>55086707.398291774</v>
      </c>
      <c r="W2392">
        <v>51854856.333248146</v>
      </c>
      <c r="X2392">
        <v>31854856.333248157</v>
      </c>
    </row>
    <row r="2393" spans="2:24" x14ac:dyDescent="0.4">
      <c r="B2393" s="13">
        <v>2390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28563238.924214598</v>
      </c>
      <c r="O2393">
        <v>32231788.638143335</v>
      </c>
      <c r="P2393">
        <v>33946654.817421198</v>
      </c>
      <c r="Q2393">
        <v>35730404.488379762</v>
      </c>
      <c r="R2393">
        <v>36577865.104111098</v>
      </c>
      <c r="S2393">
        <v>33190097.368159886</v>
      </c>
      <c r="T2393">
        <v>35983998.232743397</v>
      </c>
      <c r="U2393">
        <v>40812693.280078784</v>
      </c>
      <c r="V2393">
        <v>45620957.422506355</v>
      </c>
      <c r="W2393">
        <v>46749483.874722011</v>
      </c>
      <c r="X2393">
        <v>26749483.874722011</v>
      </c>
    </row>
    <row r="2394" spans="2:24" x14ac:dyDescent="0.4">
      <c r="B2394" s="13">
        <v>2391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19849036.508090742</v>
      </c>
      <c r="O2394">
        <v>17790667.40759179</v>
      </c>
      <c r="P2394">
        <v>17750256.745921608</v>
      </c>
      <c r="Q2394">
        <v>24208662.464174747</v>
      </c>
      <c r="R2394">
        <v>25039746.808744095</v>
      </c>
      <c r="S2394">
        <v>31781722.435629629</v>
      </c>
      <c r="T2394">
        <v>31592682.538254853</v>
      </c>
      <c r="U2394">
        <v>39243228.354795367</v>
      </c>
      <c r="V2394">
        <v>45408688.421741903</v>
      </c>
      <c r="W2394">
        <v>48759444.223461807</v>
      </c>
      <c r="X2394">
        <v>28759444.223461807</v>
      </c>
    </row>
    <row r="2395" spans="2:24" x14ac:dyDescent="0.4">
      <c r="B2395" s="13">
        <v>2392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27749221.241036925</v>
      </c>
      <c r="O2395">
        <v>27771831.316388305</v>
      </c>
      <c r="P2395">
        <v>33269942.165857188</v>
      </c>
      <c r="Q2395">
        <v>35516455.261486992</v>
      </c>
      <c r="R2395">
        <v>33105479.844638754</v>
      </c>
      <c r="S2395">
        <v>37167211.739658251</v>
      </c>
      <c r="T2395">
        <v>39965775.36789877</v>
      </c>
      <c r="U2395">
        <v>38817169.422973625</v>
      </c>
      <c r="V2395">
        <v>39579693.760083221</v>
      </c>
      <c r="W2395">
        <v>44906495.010996126</v>
      </c>
      <c r="X2395">
        <v>24906495.010996126</v>
      </c>
    </row>
    <row r="2396" spans="2:24" x14ac:dyDescent="0.4">
      <c r="B2396" s="13">
        <v>2393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14257156.80984541</v>
      </c>
      <c r="O2396">
        <v>21786215.370582778</v>
      </c>
      <c r="P2396">
        <v>27566898.874336615</v>
      </c>
      <c r="Q2396">
        <v>29871916.558324359</v>
      </c>
      <c r="R2396">
        <v>31790930.597468942</v>
      </c>
      <c r="S2396">
        <v>31873996.969665684</v>
      </c>
      <c r="T2396">
        <v>31946234.517622616</v>
      </c>
      <c r="U2396">
        <v>28828252.273978118</v>
      </c>
      <c r="V2396">
        <v>28932146.7394001</v>
      </c>
      <c r="W2396">
        <v>28082672.741118331</v>
      </c>
      <c r="X2396">
        <v>8082672.7411183286</v>
      </c>
    </row>
    <row r="2397" spans="2:24" x14ac:dyDescent="0.4">
      <c r="B2397" s="13">
        <v>2394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22835486.891454361</v>
      </c>
      <c r="O2397">
        <v>22598618.089920692</v>
      </c>
      <c r="P2397">
        <v>25950339.01958837</v>
      </c>
      <c r="Q2397">
        <v>23451422.855447002</v>
      </c>
      <c r="R2397">
        <v>24330523.069574885</v>
      </c>
      <c r="S2397">
        <v>21091765.80833628</v>
      </c>
      <c r="T2397">
        <v>20188928.336341713</v>
      </c>
      <c r="U2397">
        <v>17187250.409687072</v>
      </c>
      <c r="V2397">
        <v>16914360.382369373</v>
      </c>
      <c r="W2397">
        <v>15381664.109058958</v>
      </c>
      <c r="X2397">
        <v>-4618335.8909410425</v>
      </c>
    </row>
    <row r="2398" spans="2:24" x14ac:dyDescent="0.4">
      <c r="B2398" s="13">
        <v>2395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21268079.506762803</v>
      </c>
      <c r="O2398">
        <v>23990840.531060729</v>
      </c>
      <c r="P2398">
        <v>21771242.143686134</v>
      </c>
      <c r="Q2398">
        <v>22823825.609403502</v>
      </c>
      <c r="R2398">
        <v>24545825.581545845</v>
      </c>
      <c r="S2398">
        <v>25532496.476967108</v>
      </c>
      <c r="T2398">
        <v>-180789656.10744688</v>
      </c>
      <c r="U2398">
        <v>-182736338.4268375</v>
      </c>
      <c r="V2398">
        <v>-75253277.347507939</v>
      </c>
      <c r="W2398">
        <v>-76889972.305226862</v>
      </c>
      <c r="X2398">
        <v>-96889972.305226862</v>
      </c>
    </row>
    <row r="2399" spans="2:24" x14ac:dyDescent="0.4">
      <c r="B2399" s="13">
        <v>2396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26386908.747861348</v>
      </c>
      <c r="O2399">
        <v>25951839.7935175</v>
      </c>
      <c r="P2399">
        <v>25007662.595997967</v>
      </c>
      <c r="Q2399">
        <v>27106993.004524615</v>
      </c>
      <c r="R2399">
        <v>25197079.876753081</v>
      </c>
      <c r="S2399">
        <v>25750913.16809338</v>
      </c>
      <c r="T2399">
        <v>28452724.115260374</v>
      </c>
      <c r="U2399">
        <v>33047205.82828676</v>
      </c>
      <c r="V2399">
        <v>31792724.762661058</v>
      </c>
      <c r="W2399">
        <v>33064542.793661159</v>
      </c>
      <c r="X2399">
        <v>13064542.793661157</v>
      </c>
    </row>
    <row r="2400" spans="2:24" x14ac:dyDescent="0.4">
      <c r="B2400" s="13">
        <v>2397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-36759947.508671388</v>
      </c>
      <c r="O2400">
        <v>-37382884.277588926</v>
      </c>
      <c r="P2400">
        <v>-1952050.8368194876</v>
      </c>
      <c r="Q2400">
        <v>-76355.512724781642</v>
      </c>
      <c r="R2400">
        <v>107330.53541855171</v>
      </c>
      <c r="S2400">
        <v>992019.68321635434</v>
      </c>
      <c r="T2400">
        <v>1336286.2920109427</v>
      </c>
      <c r="U2400">
        <v>1882389.0457526878</v>
      </c>
      <c r="V2400">
        <v>-47120861.039678492</v>
      </c>
      <c r="W2400">
        <v>-50359220.877107471</v>
      </c>
      <c r="X2400">
        <v>-70359220.877107486</v>
      </c>
    </row>
    <row r="2401" spans="2:24" x14ac:dyDescent="0.4">
      <c r="B2401" s="13">
        <v>2398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19951722.858218558</v>
      </c>
      <c r="O2401">
        <v>19650283.367976911</v>
      </c>
      <c r="P2401">
        <v>18634437.967607554</v>
      </c>
      <c r="Q2401">
        <v>24177999.215822827</v>
      </c>
      <c r="R2401">
        <v>26304946.959609099</v>
      </c>
      <c r="S2401">
        <v>30571833.325596936</v>
      </c>
      <c r="T2401">
        <v>34722446.610522591</v>
      </c>
      <c r="U2401">
        <v>39677359.928625718</v>
      </c>
      <c r="V2401">
        <v>39566064.035983607</v>
      </c>
      <c r="W2401">
        <v>47106652.851788469</v>
      </c>
      <c r="X2401">
        <v>27106652.851788465</v>
      </c>
    </row>
    <row r="2402" spans="2:24" x14ac:dyDescent="0.4">
      <c r="B2402" s="13">
        <v>2399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21934128.75377734</v>
      </c>
      <c r="O2402">
        <v>-11537954.043013357</v>
      </c>
      <c r="P2402">
        <v>-2202791.937682217</v>
      </c>
      <c r="Q2402">
        <v>12686780.997435383</v>
      </c>
      <c r="R2402">
        <v>14922920.264678907</v>
      </c>
      <c r="S2402">
        <v>7020443.9675813094</v>
      </c>
      <c r="T2402">
        <v>15739956.837393641</v>
      </c>
      <c r="U2402">
        <v>17275831.761971969</v>
      </c>
      <c r="V2402">
        <v>20553843.048318252</v>
      </c>
      <c r="W2402">
        <v>26796571.716727369</v>
      </c>
      <c r="X2402">
        <v>6796571.7167273685</v>
      </c>
    </row>
    <row r="2403" spans="2:24" x14ac:dyDescent="0.4">
      <c r="B2403" s="13">
        <v>2400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23080309.657774672</v>
      </c>
      <c r="O2403">
        <v>22631841.775696661</v>
      </c>
      <c r="P2403">
        <v>26688711.573437199</v>
      </c>
      <c r="Q2403">
        <v>21471723.616067387</v>
      </c>
      <c r="R2403">
        <v>27027430.059387606</v>
      </c>
      <c r="S2403">
        <v>26761378.644237675</v>
      </c>
      <c r="T2403">
        <v>26483346.71870945</v>
      </c>
      <c r="U2403">
        <v>26036385.614846047</v>
      </c>
      <c r="V2403">
        <v>30882604.180104468</v>
      </c>
      <c r="W2403">
        <v>30979832.168236267</v>
      </c>
      <c r="X2403">
        <v>10979832.168236267</v>
      </c>
    </row>
    <row r="2404" spans="2:24" x14ac:dyDescent="0.4">
      <c r="B2404" s="13">
        <v>2401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23088821.305871557</v>
      </c>
      <c r="O2404">
        <v>20204541.455019563</v>
      </c>
      <c r="P2404">
        <v>24073629.492086694</v>
      </c>
      <c r="Q2404">
        <v>27965899.610960759</v>
      </c>
      <c r="R2404">
        <v>30828461.576707762</v>
      </c>
      <c r="S2404">
        <v>32103551.41901122</v>
      </c>
      <c r="T2404">
        <v>34108549.44664181</v>
      </c>
      <c r="U2404">
        <v>35393286.040701196</v>
      </c>
      <c r="V2404">
        <v>31469376.820813164</v>
      </c>
      <c r="W2404">
        <v>37545926.022156425</v>
      </c>
      <c r="X2404">
        <v>17545926.022156425</v>
      </c>
    </row>
    <row r="2405" spans="2:24" x14ac:dyDescent="0.4">
      <c r="B2405" s="13">
        <v>2402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26741448.289945882</v>
      </c>
      <c r="O2405">
        <v>30093421.893894978</v>
      </c>
      <c r="P2405">
        <v>29985798.074316379</v>
      </c>
      <c r="Q2405">
        <v>38155661.763258405</v>
      </c>
      <c r="R2405">
        <v>36165850.997211367</v>
      </c>
      <c r="S2405">
        <v>41289121.554118343</v>
      </c>
      <c r="T2405">
        <v>41321693.377016418</v>
      </c>
      <c r="U2405">
        <v>44535937.275057882</v>
      </c>
      <c r="V2405">
        <v>50473103.009054743</v>
      </c>
      <c r="W2405">
        <v>50751347.126700252</v>
      </c>
      <c r="X2405">
        <v>30751347.126700249</v>
      </c>
    </row>
    <row r="2406" spans="2:24" x14ac:dyDescent="0.4">
      <c r="B2406" s="13">
        <v>2403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20892522.535318885</v>
      </c>
      <c r="O2406">
        <v>17179317.309263535</v>
      </c>
      <c r="P2406">
        <v>19701639.578765679</v>
      </c>
      <c r="Q2406">
        <v>19482718.846396193</v>
      </c>
      <c r="R2406">
        <v>19585453.858797278</v>
      </c>
      <c r="S2406">
        <v>20387416.921710104</v>
      </c>
      <c r="T2406">
        <v>23083982.66858539</v>
      </c>
      <c r="U2406">
        <v>25350408.666291155</v>
      </c>
      <c r="V2406">
        <v>23786369.989367411</v>
      </c>
      <c r="W2406">
        <v>26238414.400181532</v>
      </c>
      <c r="X2406">
        <v>6238414.4001815338</v>
      </c>
    </row>
    <row r="2407" spans="2:24" x14ac:dyDescent="0.4">
      <c r="B2407" s="13">
        <v>2404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19452463.716330152</v>
      </c>
      <c r="O2407">
        <v>-6015328.1316348035</v>
      </c>
      <c r="P2407">
        <v>-66696.442719125189</v>
      </c>
      <c r="Q2407">
        <v>13513793.664009042</v>
      </c>
      <c r="R2407">
        <v>14654474.34136099</v>
      </c>
      <c r="S2407">
        <v>17980710.622935556</v>
      </c>
      <c r="T2407">
        <v>17079761.929798298</v>
      </c>
      <c r="U2407">
        <v>19243193.209735706</v>
      </c>
      <c r="V2407">
        <v>19067181.889723424</v>
      </c>
      <c r="W2407">
        <v>20240586.129884671</v>
      </c>
      <c r="X2407">
        <v>240586.12988467235</v>
      </c>
    </row>
    <row r="2408" spans="2:24" x14ac:dyDescent="0.4">
      <c r="B2408" s="13">
        <v>2405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19780981.569205366</v>
      </c>
      <c r="O2408">
        <v>24794867.924353864</v>
      </c>
      <c r="P2408">
        <v>28047340.716113105</v>
      </c>
      <c r="Q2408">
        <v>28595782.016658358</v>
      </c>
      <c r="R2408">
        <v>12425984.077905316</v>
      </c>
      <c r="S2408">
        <v>13141036.284187797</v>
      </c>
      <c r="T2408">
        <v>29827869.822373681</v>
      </c>
      <c r="U2408">
        <v>31188030.937958419</v>
      </c>
      <c r="V2408">
        <v>37968929.675487369</v>
      </c>
      <c r="W2408">
        <v>46040109.389047772</v>
      </c>
      <c r="X2408">
        <v>26040109.389047761</v>
      </c>
    </row>
    <row r="2409" spans="2:24" x14ac:dyDescent="0.4">
      <c r="B2409" s="13">
        <v>2406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22800678.112937756</v>
      </c>
      <c r="O2409">
        <v>4348461.1145382691</v>
      </c>
      <c r="P2409">
        <v>3331104.0537627889</v>
      </c>
      <c r="Q2409">
        <v>13914444.352126369</v>
      </c>
      <c r="R2409">
        <v>16727308.490174636</v>
      </c>
      <c r="S2409">
        <v>17285199.786160123</v>
      </c>
      <c r="T2409">
        <v>14202116.986499194</v>
      </c>
      <c r="U2409">
        <v>5463750.336647382</v>
      </c>
      <c r="V2409">
        <v>9609235.8704748563</v>
      </c>
      <c r="W2409">
        <v>-135444592.05772868</v>
      </c>
      <c r="X2409">
        <v>-155444592.05772865</v>
      </c>
    </row>
    <row r="2410" spans="2:24" x14ac:dyDescent="0.4">
      <c r="B2410" s="13">
        <v>2407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20249293.821647096</v>
      </c>
      <c r="O2410">
        <v>26102382.695027255</v>
      </c>
      <c r="P2410">
        <v>27954316.520223297</v>
      </c>
      <c r="Q2410">
        <v>31999780.107694909</v>
      </c>
      <c r="R2410">
        <v>35213559.320476003</v>
      </c>
      <c r="S2410">
        <v>36172577.767842002</v>
      </c>
      <c r="T2410">
        <v>34079019.234972037</v>
      </c>
      <c r="U2410">
        <v>32031267.188641291</v>
      </c>
      <c r="V2410">
        <v>40468415.858013913</v>
      </c>
      <c r="W2410">
        <v>43187452.191151008</v>
      </c>
      <c r="X2410">
        <v>23187452.191150997</v>
      </c>
    </row>
    <row r="2411" spans="2:24" x14ac:dyDescent="0.4">
      <c r="B2411" s="13">
        <v>2408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23096996.439127572</v>
      </c>
      <c r="O2411">
        <v>25229472.715238485</v>
      </c>
      <c r="P2411">
        <v>30173835.396355253</v>
      </c>
      <c r="Q2411">
        <v>38055397.926720649</v>
      </c>
      <c r="R2411">
        <v>26513333.054844536</v>
      </c>
      <c r="S2411">
        <v>22411253.070362195</v>
      </c>
      <c r="T2411">
        <v>22036424.014636587</v>
      </c>
      <c r="U2411">
        <v>26315582.391078979</v>
      </c>
      <c r="V2411">
        <v>26249449.720436268</v>
      </c>
      <c r="W2411">
        <v>27731600.128063664</v>
      </c>
      <c r="X2411">
        <v>7731600.1280636657</v>
      </c>
    </row>
    <row r="2412" spans="2:24" x14ac:dyDescent="0.4">
      <c r="B2412" s="13">
        <v>2409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20532411.66578069</v>
      </c>
      <c r="O2412">
        <v>24596186.031223409</v>
      </c>
      <c r="P2412">
        <v>15121074.664231714</v>
      </c>
      <c r="Q2412">
        <v>17687153.015327338</v>
      </c>
      <c r="R2412">
        <v>20340835.364632376</v>
      </c>
      <c r="S2412">
        <v>20610718.948182136</v>
      </c>
      <c r="T2412">
        <v>21935213.804467164</v>
      </c>
      <c r="U2412">
        <v>-25172503.105857033</v>
      </c>
      <c r="V2412">
        <v>-21588083.188291281</v>
      </c>
      <c r="W2412">
        <v>6011808.9556138152</v>
      </c>
      <c r="X2412">
        <v>-13988191.044386178</v>
      </c>
    </row>
    <row r="2413" spans="2:24" x14ac:dyDescent="0.4">
      <c r="B2413" s="13">
        <v>2410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18148757.940800779</v>
      </c>
      <c r="O2413">
        <v>8270411.4423710704</v>
      </c>
      <c r="P2413">
        <v>9997567.7271675915</v>
      </c>
      <c r="Q2413">
        <v>17912742.079012316</v>
      </c>
      <c r="R2413">
        <v>20832324.93206067</v>
      </c>
      <c r="S2413">
        <v>21408659.008074842</v>
      </c>
      <c r="T2413">
        <v>22399276.669715434</v>
      </c>
      <c r="U2413">
        <v>20380425.70271273</v>
      </c>
      <c r="V2413">
        <v>19457073.518685952</v>
      </c>
      <c r="W2413">
        <v>20630289.392055284</v>
      </c>
      <c r="X2413">
        <v>630289.39205528109</v>
      </c>
    </row>
    <row r="2414" spans="2:24" x14ac:dyDescent="0.4">
      <c r="B2414" s="13">
        <v>2411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20354377.252349719</v>
      </c>
      <c r="O2414">
        <v>28641328.263430148</v>
      </c>
      <c r="P2414">
        <v>33444614.727138124</v>
      </c>
      <c r="Q2414">
        <v>38105593.766753502</v>
      </c>
      <c r="R2414">
        <v>41295185.979441442</v>
      </c>
      <c r="S2414">
        <v>39633343.736500673</v>
      </c>
      <c r="T2414">
        <v>46459284.500979327</v>
      </c>
      <c r="U2414">
        <v>48204772.219433844</v>
      </c>
      <c r="V2414">
        <v>49211574.911804028</v>
      </c>
      <c r="W2414">
        <v>48609260.662430912</v>
      </c>
      <c r="X2414">
        <v>28609260.662430912</v>
      </c>
    </row>
    <row r="2415" spans="2:24" x14ac:dyDescent="0.4">
      <c r="B2415" s="13">
        <v>2412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19402539.93641942</v>
      </c>
      <c r="O2415">
        <v>19413805.246323012</v>
      </c>
      <c r="P2415">
        <v>23863769.691415515</v>
      </c>
      <c r="Q2415">
        <v>26334740.205435261</v>
      </c>
      <c r="R2415">
        <v>29101110.074848484</v>
      </c>
      <c r="S2415">
        <v>32380579.793658122</v>
      </c>
      <c r="T2415">
        <v>36032218.537439138</v>
      </c>
      <c r="U2415">
        <v>35198090.360118128</v>
      </c>
      <c r="V2415">
        <v>41213710.027551249</v>
      </c>
      <c r="W2415">
        <v>40490725.865552612</v>
      </c>
      <c r="X2415">
        <v>20490725.865552593</v>
      </c>
    </row>
    <row r="2416" spans="2:24" x14ac:dyDescent="0.4">
      <c r="B2416" s="13">
        <v>2413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17147414.81787486</v>
      </c>
      <c r="O2416">
        <v>23666904.755812954</v>
      </c>
      <c r="P2416">
        <v>23371649.15807255</v>
      </c>
      <c r="Q2416">
        <v>25924904.836158436</v>
      </c>
      <c r="R2416">
        <v>27842928.361629799</v>
      </c>
      <c r="S2416">
        <v>30613170.482133362</v>
      </c>
      <c r="T2416">
        <v>30212130.93749781</v>
      </c>
      <c r="U2416">
        <v>31358101.682707019</v>
      </c>
      <c r="V2416">
        <v>33511131.927350555</v>
      </c>
      <c r="W2416">
        <v>22244532.304621827</v>
      </c>
      <c r="X2416">
        <v>2244532.3046218324</v>
      </c>
    </row>
    <row r="2417" spans="2:24" x14ac:dyDescent="0.4">
      <c r="B2417" s="13">
        <v>2414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23825400.92063234</v>
      </c>
      <c r="O2417">
        <v>25038267.807859588</v>
      </c>
      <c r="P2417">
        <v>31010632.312246859</v>
      </c>
      <c r="Q2417">
        <v>35691704.862998895</v>
      </c>
      <c r="R2417">
        <v>38724380.911814794</v>
      </c>
      <c r="S2417">
        <v>20536628.756802402</v>
      </c>
      <c r="T2417">
        <v>20603936.872041516</v>
      </c>
      <c r="U2417">
        <v>29249835.963259272</v>
      </c>
      <c r="V2417">
        <v>32772221.354788221</v>
      </c>
      <c r="W2417">
        <v>19983370.250210483</v>
      </c>
      <c r="X2417">
        <v>-16629.749789530295</v>
      </c>
    </row>
    <row r="2418" spans="2:24" x14ac:dyDescent="0.4">
      <c r="B2418" s="13">
        <v>2415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21389587.504476063</v>
      </c>
      <c r="O2418">
        <v>22231230.730871845</v>
      </c>
      <c r="P2418">
        <v>20085387.069805134</v>
      </c>
      <c r="Q2418">
        <v>19698999.408115711</v>
      </c>
      <c r="R2418">
        <v>27333211.974252399</v>
      </c>
      <c r="S2418">
        <v>29885930.057427771</v>
      </c>
      <c r="T2418">
        <v>36967131.975742832</v>
      </c>
      <c r="U2418">
        <v>35642374.694835894</v>
      </c>
      <c r="V2418">
        <v>38787802.966311827</v>
      </c>
      <c r="W2418">
        <v>36945236.481969342</v>
      </c>
      <c r="X2418">
        <v>16945236.481969342</v>
      </c>
    </row>
    <row r="2419" spans="2:24" x14ac:dyDescent="0.4">
      <c r="B2419" s="13">
        <v>2416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27210053.042445667</v>
      </c>
      <c r="O2419">
        <v>32868357.951439202</v>
      </c>
      <c r="P2419">
        <v>40131482.133455478</v>
      </c>
      <c r="Q2419">
        <v>39125133.996401764</v>
      </c>
      <c r="R2419">
        <v>40419453.513365954</v>
      </c>
      <c r="S2419">
        <v>43220197.34148097</v>
      </c>
      <c r="T2419">
        <v>42429715.811349399</v>
      </c>
      <c r="U2419">
        <v>45104728.613254584</v>
      </c>
      <c r="V2419">
        <v>45548656.679362379</v>
      </c>
      <c r="W2419">
        <v>48842380.200874731</v>
      </c>
      <c r="X2419">
        <v>28842380.200874735</v>
      </c>
    </row>
    <row r="2420" spans="2:24" x14ac:dyDescent="0.4">
      <c r="B2420" s="13">
        <v>2417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21849185.739190955</v>
      </c>
      <c r="O2420">
        <v>24505624.35940199</v>
      </c>
      <c r="P2420">
        <v>27790065.003550977</v>
      </c>
      <c r="Q2420">
        <v>27363074.197222475</v>
      </c>
      <c r="R2420">
        <v>24816064.632224455</v>
      </c>
      <c r="S2420">
        <v>28809648.873152655</v>
      </c>
      <c r="T2420">
        <v>28656481.746533111</v>
      </c>
      <c r="U2420">
        <v>26882081.041919611</v>
      </c>
      <c r="V2420">
        <v>18008078.205765933</v>
      </c>
      <c r="W2420">
        <v>20871310.331431046</v>
      </c>
      <c r="X2420">
        <v>871310.33143103914</v>
      </c>
    </row>
    <row r="2421" spans="2:24" x14ac:dyDescent="0.4">
      <c r="B2421" s="13">
        <v>2418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18498324.56016928</v>
      </c>
      <c r="O2421">
        <v>17853271.332303811</v>
      </c>
      <c r="P2421">
        <v>18826317.580565985</v>
      </c>
      <c r="Q2421">
        <v>20904824.476759639</v>
      </c>
      <c r="R2421">
        <v>19393915.692794781</v>
      </c>
      <c r="S2421">
        <v>25249929.682120673</v>
      </c>
      <c r="T2421">
        <v>27678293.225827664</v>
      </c>
      <c r="U2421">
        <v>27657890.792242292</v>
      </c>
      <c r="V2421">
        <v>23961149.767333746</v>
      </c>
      <c r="W2421">
        <v>23629084.239615127</v>
      </c>
      <c r="X2421">
        <v>3629084.2396151265</v>
      </c>
    </row>
    <row r="2422" spans="2:24" x14ac:dyDescent="0.4">
      <c r="B2422" s="13">
        <v>2419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18097056.674557645</v>
      </c>
      <c r="O2422">
        <v>19098542.821587261</v>
      </c>
      <c r="P2422">
        <v>16767154.386412824</v>
      </c>
      <c r="Q2422">
        <v>8422483.4858709127</v>
      </c>
      <c r="R2422">
        <v>9556889.5792723298</v>
      </c>
      <c r="S2422">
        <v>16278711.965705819</v>
      </c>
      <c r="T2422">
        <v>22275760.701527975</v>
      </c>
      <c r="U2422">
        <v>24179291.640157327</v>
      </c>
      <c r="V2422">
        <v>29473437.040167153</v>
      </c>
      <c r="W2422">
        <v>16695390.477856416</v>
      </c>
      <c r="X2422">
        <v>-3304609.5221435893</v>
      </c>
    </row>
    <row r="2423" spans="2:24" x14ac:dyDescent="0.4">
      <c r="B2423" s="13">
        <v>2420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17272363.904574718</v>
      </c>
      <c r="O2423">
        <v>5577244.3185831802</v>
      </c>
      <c r="P2423">
        <v>5300643.7658180296</v>
      </c>
      <c r="Q2423">
        <v>12013501.620207824</v>
      </c>
      <c r="R2423">
        <v>16127603.028598212</v>
      </c>
      <c r="S2423">
        <v>20001586.61718291</v>
      </c>
      <c r="T2423">
        <v>21300036.085659321</v>
      </c>
      <c r="U2423">
        <v>24880977.669042021</v>
      </c>
      <c r="V2423">
        <v>30408150.742966644</v>
      </c>
      <c r="W2423">
        <v>31154387.981077649</v>
      </c>
      <c r="X2423">
        <v>11154387.981077649</v>
      </c>
    </row>
    <row r="2424" spans="2:24" x14ac:dyDescent="0.4">
      <c r="B2424" s="13">
        <v>2421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17852814.852677576</v>
      </c>
      <c r="O2424">
        <v>18888719.509449132</v>
      </c>
      <c r="P2424">
        <v>22912034.998623192</v>
      </c>
      <c r="Q2424">
        <v>21666447.920797996</v>
      </c>
      <c r="R2424">
        <v>23784915.382259034</v>
      </c>
      <c r="S2424">
        <v>15454272.37307585</v>
      </c>
      <c r="T2424">
        <v>16495198.300564382</v>
      </c>
      <c r="U2424">
        <v>13912220.49365324</v>
      </c>
      <c r="V2424">
        <v>14460754.477005992</v>
      </c>
      <c r="W2424">
        <v>22282818.060185671</v>
      </c>
      <c r="X2424">
        <v>2282818.0601856681</v>
      </c>
    </row>
    <row r="2425" spans="2:24" x14ac:dyDescent="0.4">
      <c r="B2425" s="13">
        <v>2422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20047005.492616486</v>
      </c>
      <c r="O2425">
        <v>13638187.205919519</v>
      </c>
      <c r="P2425">
        <v>15809359.895520631</v>
      </c>
      <c r="Q2425">
        <v>14543271.586320397</v>
      </c>
      <c r="R2425">
        <v>1730282.4532310921</v>
      </c>
      <c r="S2425">
        <v>10889978.715996113</v>
      </c>
      <c r="T2425">
        <v>13981328.555464858</v>
      </c>
      <c r="U2425">
        <v>20268300.634566337</v>
      </c>
      <c r="V2425">
        <v>20405700.061110955</v>
      </c>
      <c r="W2425">
        <v>20001603.527378574</v>
      </c>
      <c r="X2425">
        <v>1603.5273785730824</v>
      </c>
    </row>
    <row r="2426" spans="2:24" x14ac:dyDescent="0.4">
      <c r="B2426" s="13">
        <v>2423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21392706.872076742</v>
      </c>
      <c r="O2426">
        <v>24138144.396820866</v>
      </c>
      <c r="P2426">
        <v>27213052.028800726</v>
      </c>
      <c r="Q2426">
        <v>25332369.157722499</v>
      </c>
      <c r="R2426">
        <v>34549757.619543456</v>
      </c>
      <c r="S2426">
        <v>35672161.456894815</v>
      </c>
      <c r="T2426">
        <v>34503607.917717926</v>
      </c>
      <c r="U2426">
        <v>35906240.46974618</v>
      </c>
      <c r="V2426">
        <v>36614043.275224648</v>
      </c>
      <c r="W2426">
        <v>37219880.055674329</v>
      </c>
      <c r="X2426">
        <v>17219880.055674314</v>
      </c>
    </row>
    <row r="2427" spans="2:24" x14ac:dyDescent="0.4">
      <c r="B2427" s="13">
        <v>2424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16951752.344053525</v>
      </c>
      <c r="O2427">
        <v>8351651.4485329501</v>
      </c>
      <c r="P2427">
        <v>7780416.1397319818</v>
      </c>
      <c r="Q2427">
        <v>8677672.803656999</v>
      </c>
      <c r="R2427">
        <v>12659916.950600252</v>
      </c>
      <c r="S2427">
        <v>13984093.385243326</v>
      </c>
      <c r="T2427">
        <v>11670978.633205507</v>
      </c>
      <c r="U2427">
        <v>10497059.732210204</v>
      </c>
      <c r="V2427">
        <v>8099828.6744632851</v>
      </c>
      <c r="W2427">
        <v>10620722.093521915</v>
      </c>
      <c r="X2427">
        <v>-9379277.9064780828</v>
      </c>
    </row>
    <row r="2428" spans="2:24" x14ac:dyDescent="0.4">
      <c r="B2428" s="13">
        <v>2425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24748004.23499883</v>
      </c>
      <c r="O2428">
        <v>27345688.837834589</v>
      </c>
      <c r="P2428">
        <v>31128179.039767228</v>
      </c>
      <c r="Q2428">
        <v>31378037.849254444</v>
      </c>
      <c r="R2428">
        <v>16824474.388083607</v>
      </c>
      <c r="S2428">
        <v>17223234.148428574</v>
      </c>
      <c r="T2428">
        <v>23247667.633848239</v>
      </c>
      <c r="U2428">
        <v>28234406.060064659</v>
      </c>
      <c r="V2428">
        <v>30961537.768825877</v>
      </c>
      <c r="W2428">
        <v>28578621.196055286</v>
      </c>
      <c r="X2428">
        <v>8578621.1960552875</v>
      </c>
    </row>
    <row r="2429" spans="2:24" x14ac:dyDescent="0.4">
      <c r="B2429" s="13">
        <v>2426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19380572.338111717</v>
      </c>
      <c r="O2429">
        <v>15706538.829623105</v>
      </c>
      <c r="P2429">
        <v>21718799.661627643</v>
      </c>
      <c r="Q2429">
        <v>22674393.883026585</v>
      </c>
      <c r="R2429">
        <v>25221292.767939325</v>
      </c>
      <c r="S2429">
        <v>26700904.096290655</v>
      </c>
      <c r="T2429">
        <v>25779994.359407958</v>
      </c>
      <c r="U2429">
        <v>32486854.056224503</v>
      </c>
      <c r="V2429">
        <v>33372046.900164746</v>
      </c>
      <c r="W2429">
        <v>35750211.416476324</v>
      </c>
      <c r="X2429">
        <v>15750211.41647632</v>
      </c>
    </row>
    <row r="2430" spans="2:24" x14ac:dyDescent="0.4">
      <c r="B2430" s="13">
        <v>2427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28365936.181694202</v>
      </c>
      <c r="O2430">
        <v>25920784.981766228</v>
      </c>
      <c r="P2430">
        <v>17994322.366945781</v>
      </c>
      <c r="Q2430">
        <v>26512468.058331847</v>
      </c>
      <c r="R2430">
        <v>30358660.617534325</v>
      </c>
      <c r="S2430">
        <v>27677073.494554605</v>
      </c>
      <c r="T2430">
        <v>31504740.383277636</v>
      </c>
      <c r="U2430">
        <v>25987693.416974209</v>
      </c>
      <c r="V2430">
        <v>30615938.944609813</v>
      </c>
      <c r="W2430">
        <v>39754351.529565312</v>
      </c>
      <c r="X2430">
        <v>19754351.529565319</v>
      </c>
    </row>
    <row r="2431" spans="2:24" x14ac:dyDescent="0.4">
      <c r="B2431" s="13">
        <v>2428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18677933.455808107</v>
      </c>
      <c r="O2431">
        <v>16072483.061580455</v>
      </c>
      <c r="P2431">
        <v>8112449.6078023072</v>
      </c>
      <c r="Q2431">
        <v>-62465044.785305314</v>
      </c>
      <c r="R2431">
        <v>-61120776.847326323</v>
      </c>
      <c r="S2431">
        <v>-25689113.883097351</v>
      </c>
      <c r="T2431">
        <v>-23753280.818239212</v>
      </c>
      <c r="U2431">
        <v>-26585689.852543004</v>
      </c>
      <c r="V2431">
        <v>-27339092.921259664</v>
      </c>
      <c r="W2431">
        <v>-22144020.726397984</v>
      </c>
      <c r="X2431">
        <v>-42144020.726397999</v>
      </c>
    </row>
    <row r="2432" spans="2:24" x14ac:dyDescent="0.4">
      <c r="B2432" s="13">
        <v>2429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23367785.254353136</v>
      </c>
      <c r="O2432">
        <v>21381822.095698737</v>
      </c>
      <c r="P2432">
        <v>24132429.018196907</v>
      </c>
      <c r="Q2432">
        <v>22045369.107825223</v>
      </c>
      <c r="R2432">
        <v>24783163.355247855</v>
      </c>
      <c r="S2432">
        <v>24448151.472304914</v>
      </c>
      <c r="T2432">
        <v>17653585.375909396</v>
      </c>
      <c r="U2432">
        <v>22665605.177984208</v>
      </c>
      <c r="V2432">
        <v>24505176.437816653</v>
      </c>
      <c r="W2432">
        <v>24488810.055238791</v>
      </c>
      <c r="X2432">
        <v>4488810.0552387945</v>
      </c>
    </row>
    <row r="2433" spans="2:24" x14ac:dyDescent="0.4">
      <c r="B2433" s="13">
        <v>2430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20677134.765388042</v>
      </c>
      <c r="O2433">
        <v>17670683.089458447</v>
      </c>
      <c r="P2433">
        <v>18810191.479867186</v>
      </c>
      <c r="Q2433">
        <v>18463484.397389781</v>
      </c>
      <c r="R2433">
        <v>22656395.554860968</v>
      </c>
      <c r="S2433">
        <v>23652654.771849047</v>
      </c>
      <c r="T2433">
        <v>30294587.328406267</v>
      </c>
      <c r="U2433">
        <v>35526578.941115029</v>
      </c>
      <c r="V2433">
        <v>42477501.711485237</v>
      </c>
      <c r="W2433">
        <v>40711624.622761145</v>
      </c>
      <c r="X2433">
        <v>20711624.622761149</v>
      </c>
    </row>
    <row r="2434" spans="2:24" x14ac:dyDescent="0.4">
      <c r="B2434" s="13">
        <v>2431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21838183.300235301</v>
      </c>
      <c r="O2434">
        <v>22233456.627955493</v>
      </c>
      <c r="P2434">
        <v>23497350.24792058</v>
      </c>
      <c r="Q2434">
        <v>23704621.761247192</v>
      </c>
      <c r="R2434">
        <v>28606077.193291247</v>
      </c>
      <c r="S2434">
        <v>27517337.693455588</v>
      </c>
      <c r="T2434">
        <v>29972946.629311502</v>
      </c>
      <c r="U2434">
        <v>31503216.966985684</v>
      </c>
      <c r="V2434">
        <v>39409798.866949961</v>
      </c>
      <c r="W2434">
        <v>45120590.333550692</v>
      </c>
      <c r="X2434">
        <v>25120590.333550692</v>
      </c>
    </row>
    <row r="2435" spans="2:24" x14ac:dyDescent="0.4">
      <c r="B2435" s="13">
        <v>2432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21229232.556483515</v>
      </c>
      <c r="O2435">
        <v>25510850.427215621</v>
      </c>
      <c r="P2435">
        <v>23985482.746933721</v>
      </c>
      <c r="Q2435">
        <v>27823842.663878832</v>
      </c>
      <c r="R2435">
        <v>32617002.638614796</v>
      </c>
      <c r="S2435">
        <v>33240368.728476789</v>
      </c>
      <c r="T2435">
        <v>33666116.902284764</v>
      </c>
      <c r="U2435">
        <v>33977656.617507905</v>
      </c>
      <c r="V2435">
        <v>31777264.691695254</v>
      </c>
      <c r="W2435">
        <v>33674610.006836899</v>
      </c>
      <c r="X2435">
        <v>13674610.006836899</v>
      </c>
    </row>
    <row r="2436" spans="2:24" x14ac:dyDescent="0.4">
      <c r="B2436" s="13">
        <v>2433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19283258.031304289</v>
      </c>
      <c r="O2436">
        <v>20063951.40904437</v>
      </c>
      <c r="P2436">
        <v>23961666.866565783</v>
      </c>
      <c r="Q2436">
        <v>24636828.170387164</v>
      </c>
      <c r="R2436">
        <v>24244903.487400122</v>
      </c>
      <c r="S2436">
        <v>23808483.746033557</v>
      </c>
      <c r="T2436">
        <v>23896283.209231578</v>
      </c>
      <c r="U2436">
        <v>29485908.561553299</v>
      </c>
      <c r="V2436">
        <v>34137267.950808205</v>
      </c>
      <c r="W2436">
        <v>23743013.055497363</v>
      </c>
      <c r="X2436">
        <v>3743013.0554973651</v>
      </c>
    </row>
    <row r="2437" spans="2:24" x14ac:dyDescent="0.4">
      <c r="B2437" s="13">
        <v>2434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23414968.784976859</v>
      </c>
      <c r="O2437">
        <v>12544806.031535119</v>
      </c>
      <c r="P2437">
        <v>12968098.796161758</v>
      </c>
      <c r="Q2437">
        <v>19797878.280940048</v>
      </c>
      <c r="R2437">
        <v>19991644.065638836</v>
      </c>
      <c r="S2437">
        <v>19473899.644991212</v>
      </c>
      <c r="T2437">
        <v>20172085.081908721</v>
      </c>
      <c r="U2437">
        <v>17892602.712397709</v>
      </c>
      <c r="V2437">
        <v>19930463.501108356</v>
      </c>
      <c r="W2437">
        <v>19903296.591984905</v>
      </c>
      <c r="X2437">
        <v>-96703.408015090565</v>
      </c>
    </row>
    <row r="2438" spans="2:24" x14ac:dyDescent="0.4">
      <c r="B2438" s="13">
        <v>2435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26699442.430533249</v>
      </c>
      <c r="O2438">
        <v>25057845.957361896</v>
      </c>
      <c r="P2438">
        <v>22251181.170677036</v>
      </c>
      <c r="Q2438">
        <v>21184921.54142319</v>
      </c>
      <c r="R2438">
        <v>13191655.452867562</v>
      </c>
      <c r="S2438">
        <v>11539547.866013682</v>
      </c>
      <c r="T2438">
        <v>15233518.933838326</v>
      </c>
      <c r="U2438">
        <v>-63793.450478281768</v>
      </c>
      <c r="V2438">
        <v>-1760498.0171085603</v>
      </c>
      <c r="W2438">
        <v>14125455.30300241</v>
      </c>
      <c r="X2438">
        <v>-5874544.6969975857</v>
      </c>
    </row>
    <row r="2439" spans="2:24" x14ac:dyDescent="0.4">
      <c r="B2439" s="13">
        <v>2436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23834875.019679122</v>
      </c>
      <c r="O2439">
        <v>26932885.238155391</v>
      </c>
      <c r="P2439">
        <v>31337908.014368761</v>
      </c>
      <c r="Q2439">
        <v>29677669.954518791</v>
      </c>
      <c r="R2439">
        <v>31219177.640756305</v>
      </c>
      <c r="S2439">
        <v>29257153.621934455</v>
      </c>
      <c r="T2439">
        <v>27694466.1789429</v>
      </c>
      <c r="U2439">
        <v>30445809.953514904</v>
      </c>
      <c r="V2439">
        <v>33052839.951668821</v>
      </c>
      <c r="W2439">
        <v>31817957.635768402</v>
      </c>
      <c r="X2439">
        <v>11817957.635768404</v>
      </c>
    </row>
    <row r="2440" spans="2:24" x14ac:dyDescent="0.4">
      <c r="B2440" s="13">
        <v>2437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25518011.860286392</v>
      </c>
      <c r="O2440">
        <v>23727227.230153177</v>
      </c>
      <c r="P2440">
        <v>26280856.756986659</v>
      </c>
      <c r="Q2440">
        <v>31207376.161787115</v>
      </c>
      <c r="R2440">
        <v>28954839.096906964</v>
      </c>
      <c r="S2440">
        <v>31162972.13717977</v>
      </c>
      <c r="T2440">
        <v>29409756.817258615</v>
      </c>
      <c r="U2440">
        <v>31591365.784200847</v>
      </c>
      <c r="V2440">
        <v>24676356.522769071</v>
      </c>
      <c r="W2440">
        <v>21722809.281492766</v>
      </c>
      <c r="X2440">
        <v>1722809.2814927711</v>
      </c>
    </row>
    <row r="2441" spans="2:24" x14ac:dyDescent="0.4">
      <c r="B2441" s="13">
        <v>2438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21766308.885580249</v>
      </c>
      <c r="O2441">
        <v>-58634676.093035348</v>
      </c>
      <c r="P2441">
        <v>-57330230.149873838</v>
      </c>
      <c r="Q2441">
        <v>-15152612.823559815</v>
      </c>
      <c r="R2441">
        <v>-16897954.624939218</v>
      </c>
      <c r="S2441">
        <v>-13454844.165964911</v>
      </c>
      <c r="T2441">
        <v>-11918315.930934621</v>
      </c>
      <c r="U2441">
        <v>-13738967.278914649</v>
      </c>
      <c r="V2441">
        <v>-8431054.8179567754</v>
      </c>
      <c r="W2441">
        <v>-1142854.0570290927</v>
      </c>
      <c r="X2441">
        <v>-21142854.057029076</v>
      </c>
    </row>
    <row r="2442" spans="2:24" x14ac:dyDescent="0.4">
      <c r="B2442" s="13">
        <v>2439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21308718.416620523</v>
      </c>
      <c r="O2442">
        <v>24810754.666642901</v>
      </c>
      <c r="P2442">
        <v>32462117.254800223</v>
      </c>
      <c r="Q2442">
        <v>30144924.235755265</v>
      </c>
      <c r="R2442">
        <v>32906664.964140937</v>
      </c>
      <c r="S2442">
        <v>33036701.363253631</v>
      </c>
      <c r="T2442">
        <v>10443624.305913877</v>
      </c>
      <c r="U2442">
        <v>19466866.449772932</v>
      </c>
      <c r="V2442">
        <v>40443898.428618841</v>
      </c>
      <c r="W2442">
        <v>41215396.717560999</v>
      </c>
      <c r="X2442">
        <v>21215396.717560999</v>
      </c>
    </row>
    <row r="2443" spans="2:24" x14ac:dyDescent="0.4">
      <c r="B2443" s="13">
        <v>2440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19267988.279968485</v>
      </c>
      <c r="O2443">
        <v>20009552.529386722</v>
      </c>
      <c r="P2443">
        <v>21230410.710178304</v>
      </c>
      <c r="Q2443">
        <v>25295630.814185575</v>
      </c>
      <c r="R2443">
        <v>-4649623.4749073824</v>
      </c>
      <c r="S2443">
        <v>-1053877.0208014161</v>
      </c>
      <c r="T2443">
        <v>21196183.068419572</v>
      </c>
      <c r="U2443">
        <v>22358239.80009548</v>
      </c>
      <c r="V2443">
        <v>-23067855.152190097</v>
      </c>
      <c r="W2443">
        <v>-25768835.280025993</v>
      </c>
      <c r="X2443">
        <v>-45768835.280026004</v>
      </c>
    </row>
    <row r="2444" spans="2:24" x14ac:dyDescent="0.4">
      <c r="B2444" s="13">
        <v>2441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26875233.071420804</v>
      </c>
      <c r="O2444">
        <v>30631444.49151931</v>
      </c>
      <c r="P2444">
        <v>36754434.107747644</v>
      </c>
      <c r="Q2444">
        <v>42967197.258848086</v>
      </c>
      <c r="R2444">
        <v>44889186.45290263</v>
      </c>
      <c r="S2444">
        <v>44462155.107720576</v>
      </c>
      <c r="T2444">
        <v>42111855.165565938</v>
      </c>
      <c r="U2444">
        <v>45327231.071981862</v>
      </c>
      <c r="V2444">
        <v>38934748.090160303</v>
      </c>
      <c r="W2444">
        <v>39965763.608734652</v>
      </c>
      <c r="X2444">
        <v>19965763.60873466</v>
      </c>
    </row>
    <row r="2445" spans="2:24" x14ac:dyDescent="0.4">
      <c r="B2445" s="13">
        <v>2442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29354275.026145861</v>
      </c>
      <c r="O2445">
        <v>28695775.476574011</v>
      </c>
      <c r="P2445">
        <v>31767922.083967738</v>
      </c>
      <c r="Q2445">
        <v>16162953.212151866</v>
      </c>
      <c r="R2445">
        <v>16068968.360288166</v>
      </c>
      <c r="S2445">
        <v>31081020.245088816</v>
      </c>
      <c r="T2445">
        <v>35895434.906938866</v>
      </c>
      <c r="U2445">
        <v>33602859.558730327</v>
      </c>
      <c r="V2445">
        <v>32702380.449128043</v>
      </c>
      <c r="W2445">
        <v>33187034.133869231</v>
      </c>
      <c r="X2445">
        <v>13187034.133869229</v>
      </c>
    </row>
    <row r="2446" spans="2:24" x14ac:dyDescent="0.4">
      <c r="B2446" s="13">
        <v>2443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17361479.773003891</v>
      </c>
      <c r="O2446">
        <v>18602858.84315047</v>
      </c>
      <c r="P2446">
        <v>19327932.300479706</v>
      </c>
      <c r="Q2446">
        <v>19278226.604430106</v>
      </c>
      <c r="R2446">
        <v>19407741.705924433</v>
      </c>
      <c r="S2446">
        <v>23766587.159734745</v>
      </c>
      <c r="T2446">
        <v>22014890.920322873</v>
      </c>
      <c r="U2446">
        <v>24511751.421107359</v>
      </c>
      <c r="V2446">
        <v>21939275.437189978</v>
      </c>
      <c r="W2446">
        <v>26074451.809261888</v>
      </c>
      <c r="X2446">
        <v>6074451.8092618892</v>
      </c>
    </row>
    <row r="2447" spans="2:24" x14ac:dyDescent="0.4">
      <c r="B2447" s="13">
        <v>2444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20411293.709191751</v>
      </c>
      <c r="O2447">
        <v>21457571.082752541</v>
      </c>
      <c r="P2447">
        <v>23105298.824938975</v>
      </c>
      <c r="Q2447">
        <v>29045182.567563362</v>
      </c>
      <c r="R2447">
        <v>28944215.356769212</v>
      </c>
      <c r="S2447">
        <v>31709822.961277537</v>
      </c>
      <c r="T2447">
        <v>32409726.011115879</v>
      </c>
      <c r="U2447">
        <v>38375674.316369414</v>
      </c>
      <c r="V2447">
        <v>47031229.568707839</v>
      </c>
      <c r="W2447">
        <v>39272035.620908201</v>
      </c>
      <c r="X2447">
        <v>19272035.620908201</v>
      </c>
    </row>
    <row r="2448" spans="2:24" x14ac:dyDescent="0.4">
      <c r="B2448" s="13">
        <v>2445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22256381.844247799</v>
      </c>
      <c r="O2448">
        <v>31631483.819350343</v>
      </c>
      <c r="P2448">
        <v>31235968.293856345</v>
      </c>
      <c r="Q2448">
        <v>33373456.927409235</v>
      </c>
      <c r="R2448">
        <v>36941715.406564847</v>
      </c>
      <c r="S2448">
        <v>22155075.942645796</v>
      </c>
      <c r="T2448">
        <v>20589091.267241657</v>
      </c>
      <c r="U2448">
        <v>26358786.95927817</v>
      </c>
      <c r="V2448">
        <v>35221641.025223672</v>
      </c>
      <c r="W2448">
        <v>41109824.649919741</v>
      </c>
      <c r="X2448">
        <v>21109824.649919733</v>
      </c>
    </row>
    <row r="2449" spans="2:24" x14ac:dyDescent="0.4">
      <c r="B2449" s="13">
        <v>2446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26606410.009238459</v>
      </c>
      <c r="O2449">
        <v>28165528.072788533</v>
      </c>
      <c r="P2449">
        <v>28628577.882774875</v>
      </c>
      <c r="Q2449">
        <v>29478930.582059529</v>
      </c>
      <c r="R2449">
        <v>26931591.856032681</v>
      </c>
      <c r="S2449">
        <v>31159880.118298739</v>
      </c>
      <c r="T2449">
        <v>39880827.062270314</v>
      </c>
      <c r="U2449">
        <v>44872249.01479134</v>
      </c>
      <c r="V2449">
        <v>45481168.4515495</v>
      </c>
      <c r="W2449">
        <v>42625612.732830837</v>
      </c>
      <c r="X2449">
        <v>22625612.732830837</v>
      </c>
    </row>
    <row r="2450" spans="2:24" x14ac:dyDescent="0.4">
      <c r="B2450" s="13">
        <v>2447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-2818458881.0594816</v>
      </c>
      <c r="O2450">
        <v>-2812995731.8782787</v>
      </c>
      <c r="P2450">
        <v>-1404528385.819725</v>
      </c>
      <c r="Q2450">
        <v>-1402725475.4461546</v>
      </c>
      <c r="R2450">
        <v>-1402362337.2100723</v>
      </c>
      <c r="S2450">
        <v>-1404154708.8021073</v>
      </c>
      <c r="T2450">
        <v>-1402555877.3585877</v>
      </c>
      <c r="U2450">
        <v>-1394634758.6345036</v>
      </c>
      <c r="V2450">
        <v>-1392670660.5504601</v>
      </c>
      <c r="W2450">
        <v>-1386066399.6267977</v>
      </c>
      <c r="X2450">
        <v>-1406066399.6267977</v>
      </c>
    </row>
    <row r="2451" spans="2:24" x14ac:dyDescent="0.4">
      <c r="B2451" s="13">
        <v>2448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22162816.129111931</v>
      </c>
      <c r="O2451">
        <v>24622509.858590461</v>
      </c>
      <c r="P2451">
        <v>26519136.879923314</v>
      </c>
      <c r="Q2451">
        <v>29958475.981891576</v>
      </c>
      <c r="R2451">
        <v>30863724.77849488</v>
      </c>
      <c r="S2451">
        <v>34163105.2553491</v>
      </c>
      <c r="T2451">
        <v>41295007.586088791</v>
      </c>
      <c r="U2451">
        <v>45833870.334325507</v>
      </c>
      <c r="V2451">
        <v>50022775.875517838</v>
      </c>
      <c r="W2451">
        <v>50831410.481438883</v>
      </c>
      <c r="X2451">
        <v>30831410.481438871</v>
      </c>
    </row>
    <row r="2452" spans="2:24" x14ac:dyDescent="0.4">
      <c r="B2452" s="13">
        <v>2449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18006884.480327837</v>
      </c>
      <c r="O2452">
        <v>20881484.555267029</v>
      </c>
      <c r="P2452">
        <v>20370716.769404966</v>
      </c>
      <c r="Q2452">
        <v>26860243.975723028</v>
      </c>
      <c r="R2452">
        <v>28140921.860323999</v>
      </c>
      <c r="S2452">
        <v>27711626.6285052</v>
      </c>
      <c r="T2452">
        <v>36159911.583846204</v>
      </c>
      <c r="U2452">
        <v>37759762.268328145</v>
      </c>
      <c r="V2452">
        <v>38957404.864687361</v>
      </c>
      <c r="W2452">
        <v>41182253.892291836</v>
      </c>
      <c r="X2452">
        <v>21182253.892291829</v>
      </c>
    </row>
    <row r="2453" spans="2:24" x14ac:dyDescent="0.4">
      <c r="B2453" s="13">
        <v>2450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24098484.600581508</v>
      </c>
      <c r="O2453">
        <v>22076929.480840653</v>
      </c>
      <c r="P2453">
        <v>25101296.708816551</v>
      </c>
      <c r="Q2453">
        <v>33113780.779037684</v>
      </c>
      <c r="R2453">
        <v>28954655.536887679</v>
      </c>
      <c r="S2453">
        <v>35587536.56543234</v>
      </c>
      <c r="T2453">
        <v>30064915.235432461</v>
      </c>
      <c r="U2453">
        <v>30560188.735411473</v>
      </c>
      <c r="V2453">
        <v>30723054.149132766</v>
      </c>
      <c r="W2453">
        <v>32221795.721796382</v>
      </c>
      <c r="X2453">
        <v>12221795.721796384</v>
      </c>
    </row>
    <row r="2454" spans="2:24" x14ac:dyDescent="0.4">
      <c r="B2454" s="13">
        <v>2451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22440382.277524401</v>
      </c>
      <c r="O2454">
        <v>23426900.10602152</v>
      </c>
      <c r="P2454">
        <v>21570863.841454521</v>
      </c>
      <c r="Q2454">
        <v>26332541.115186613</v>
      </c>
      <c r="R2454">
        <v>34983011.781333283</v>
      </c>
      <c r="S2454">
        <v>37251243.124560192</v>
      </c>
      <c r="T2454">
        <v>44345522.33324565</v>
      </c>
      <c r="U2454">
        <v>46358871.190751106</v>
      </c>
      <c r="V2454">
        <v>49476125.706284404</v>
      </c>
      <c r="W2454">
        <v>57604585.059807003</v>
      </c>
      <c r="X2454">
        <v>37604585.059806995</v>
      </c>
    </row>
    <row r="2455" spans="2:24" x14ac:dyDescent="0.4">
      <c r="B2455" s="13">
        <v>2452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21165150.735627331</v>
      </c>
      <c r="O2455">
        <v>21543182.728955254</v>
      </c>
      <c r="P2455">
        <v>22101303.987397894</v>
      </c>
      <c r="Q2455">
        <v>19312125.627730433</v>
      </c>
      <c r="R2455">
        <v>23605859.817282461</v>
      </c>
      <c r="S2455">
        <v>22786477.247636061</v>
      </c>
      <c r="T2455">
        <v>15773987.729932122</v>
      </c>
      <c r="U2455">
        <v>5032361.730067445</v>
      </c>
      <c r="V2455">
        <v>16884617.635381781</v>
      </c>
      <c r="W2455">
        <v>20942860.68110114</v>
      </c>
      <c r="X2455">
        <v>942860.68110114336</v>
      </c>
    </row>
    <row r="2456" spans="2:24" x14ac:dyDescent="0.4">
      <c r="B2456" s="13">
        <v>2453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20592911.793489613</v>
      </c>
      <c r="O2456">
        <v>9655544.1937541645</v>
      </c>
      <c r="P2456">
        <v>14169461.998786701</v>
      </c>
      <c r="Q2456">
        <v>29862147.188504718</v>
      </c>
      <c r="R2456">
        <v>20068725.77570058</v>
      </c>
      <c r="S2456">
        <v>21300695.154828593</v>
      </c>
      <c r="T2456">
        <v>18021866.163007233</v>
      </c>
      <c r="U2456">
        <v>24420644.447482213</v>
      </c>
      <c r="V2456">
        <v>29584646.013768129</v>
      </c>
      <c r="W2456">
        <v>27298447.648354478</v>
      </c>
      <c r="X2456">
        <v>7298447.6483544856</v>
      </c>
    </row>
    <row r="2457" spans="2:24" x14ac:dyDescent="0.4">
      <c r="B2457" s="13">
        <v>2454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24032239.892380212</v>
      </c>
      <c r="O2457">
        <v>22082507.487876374</v>
      </c>
      <c r="P2457">
        <v>24709548.474751502</v>
      </c>
      <c r="Q2457">
        <v>27124633.199964754</v>
      </c>
      <c r="R2457">
        <v>33305077.872648682</v>
      </c>
      <c r="S2457">
        <v>41216583.255819842</v>
      </c>
      <c r="T2457">
        <v>2480757.0729516726</v>
      </c>
      <c r="U2457">
        <v>8920877.7124196086</v>
      </c>
      <c r="V2457">
        <v>33823780.571546301</v>
      </c>
      <c r="W2457">
        <v>41636364.835510515</v>
      </c>
      <c r="X2457">
        <v>21636364.835510515</v>
      </c>
    </row>
    <row r="2458" spans="2:24" x14ac:dyDescent="0.4">
      <c r="B2458" s="13">
        <v>2455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-64953787.928525604</v>
      </c>
      <c r="O2458">
        <v>-67370746.489802822</v>
      </c>
      <c r="P2458">
        <v>-22323017.874712616</v>
      </c>
      <c r="Q2458">
        <v>-22186882.996065654</v>
      </c>
      <c r="R2458">
        <v>-21109158.98009482</v>
      </c>
      <c r="S2458">
        <v>-16500154.021751285</v>
      </c>
      <c r="T2458">
        <v>-13246300.395613719</v>
      </c>
      <c r="U2458">
        <v>-24735008.486620471</v>
      </c>
      <c r="V2458">
        <v>-22914367.60645581</v>
      </c>
      <c r="W2458">
        <v>-29089042.218786497</v>
      </c>
      <c r="X2458">
        <v>-49089042.218786493</v>
      </c>
    </row>
    <row r="2459" spans="2:24" x14ac:dyDescent="0.4">
      <c r="B2459" s="13">
        <v>2456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-161218143.487234</v>
      </c>
      <c r="O2459">
        <v>-159494894.87433252</v>
      </c>
      <c r="P2459">
        <v>-67573931.974181369</v>
      </c>
      <c r="Q2459">
        <v>-66619291.454404339</v>
      </c>
      <c r="R2459">
        <v>-69343489.903231159</v>
      </c>
      <c r="S2459">
        <v>-61369043.903548628</v>
      </c>
      <c r="T2459">
        <v>-62979635.205958411</v>
      </c>
      <c r="U2459">
        <v>-57617804.877237223</v>
      </c>
      <c r="V2459">
        <v>-54389646.963735074</v>
      </c>
      <c r="W2459">
        <v>-53182086.418011971</v>
      </c>
      <c r="X2459">
        <v>-73182086.418011963</v>
      </c>
    </row>
    <row r="2460" spans="2:24" x14ac:dyDescent="0.4">
      <c r="B2460" s="13">
        <v>2457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28007699.18953345</v>
      </c>
      <c r="O2460">
        <v>25686169.839109551</v>
      </c>
      <c r="P2460">
        <v>23671528.028767161</v>
      </c>
      <c r="Q2460">
        <v>-8656202.3500199523</v>
      </c>
      <c r="R2460">
        <v>-8666027.6894596647</v>
      </c>
      <c r="S2460">
        <v>7790228.4283397496</v>
      </c>
      <c r="T2460">
        <v>11505275.128319325</v>
      </c>
      <c r="U2460">
        <v>14977338.954403389</v>
      </c>
      <c r="V2460">
        <v>19621023.419033132</v>
      </c>
      <c r="W2460">
        <v>17627496.187928695</v>
      </c>
      <c r="X2460">
        <v>-2372503.8120713066</v>
      </c>
    </row>
    <row r="2461" spans="2:24" x14ac:dyDescent="0.4">
      <c r="B2461" s="13">
        <v>2458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21394434.576760456</v>
      </c>
      <c r="O2461">
        <v>24406696.756106403</v>
      </c>
      <c r="P2461">
        <v>27968301.169895936</v>
      </c>
      <c r="Q2461">
        <v>9323544.1168705486</v>
      </c>
      <c r="R2461">
        <v>14108844.519905858</v>
      </c>
      <c r="S2461">
        <v>20892856.387305669</v>
      </c>
      <c r="T2461">
        <v>21807198.323943105</v>
      </c>
      <c r="U2461">
        <v>25582640.230955891</v>
      </c>
      <c r="V2461">
        <v>-44420434.973268889</v>
      </c>
      <c r="W2461">
        <v>-43114531.749864407</v>
      </c>
      <c r="X2461">
        <v>-63114531.749864414</v>
      </c>
    </row>
    <row r="2462" spans="2:24" x14ac:dyDescent="0.4">
      <c r="B2462" s="13">
        <v>2459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18991408.099508673</v>
      </c>
      <c r="O2462">
        <v>22381650.198560782</v>
      </c>
      <c r="P2462">
        <v>25776584.067577213</v>
      </c>
      <c r="Q2462">
        <v>29876209.56828963</v>
      </c>
      <c r="R2462">
        <v>30081211.349367134</v>
      </c>
      <c r="S2462">
        <v>31738665.893629454</v>
      </c>
      <c r="T2462">
        <v>29596234.221308064</v>
      </c>
      <c r="U2462">
        <v>32761154.768523462</v>
      </c>
      <c r="V2462">
        <v>36473844.379915006</v>
      </c>
      <c r="W2462">
        <v>32186187.238764763</v>
      </c>
      <c r="X2462">
        <v>12186187.238764757</v>
      </c>
    </row>
    <row r="2463" spans="2:24" x14ac:dyDescent="0.4">
      <c r="B2463" s="13">
        <v>2460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22579792.026557699</v>
      </c>
      <c r="O2463">
        <v>20053032.362451639</v>
      </c>
      <c r="P2463">
        <v>24190710.873952463</v>
      </c>
      <c r="Q2463">
        <v>23836610.481584657</v>
      </c>
      <c r="R2463">
        <v>23047813.427801806</v>
      </c>
      <c r="S2463">
        <v>23962476.632890996</v>
      </c>
      <c r="T2463">
        <v>28469424.96460215</v>
      </c>
      <c r="U2463">
        <v>28968272.631303146</v>
      </c>
      <c r="V2463">
        <v>32600707.821495231</v>
      </c>
      <c r="W2463">
        <v>34926120.42995628</v>
      </c>
      <c r="X2463">
        <v>14926120.429956272</v>
      </c>
    </row>
    <row r="2464" spans="2:24" x14ac:dyDescent="0.4">
      <c r="B2464" s="13">
        <v>2461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16954500.152184263</v>
      </c>
      <c r="O2464">
        <v>16914505.07663887</v>
      </c>
      <c r="P2464">
        <v>19965985.273423057</v>
      </c>
      <c r="Q2464">
        <v>14874365.075451767</v>
      </c>
      <c r="R2464">
        <v>12165281.254432527</v>
      </c>
      <c r="S2464">
        <v>19146074.710444234</v>
      </c>
      <c r="T2464">
        <v>19889447.689562816</v>
      </c>
      <c r="U2464">
        <v>18855316.954794601</v>
      </c>
      <c r="V2464">
        <v>19517343.583729487</v>
      </c>
      <c r="W2464">
        <v>22080286.165548816</v>
      </c>
      <c r="X2464">
        <v>2080286.1655488219</v>
      </c>
    </row>
    <row r="2465" spans="2:24" x14ac:dyDescent="0.4">
      <c r="B2465" s="13">
        <v>2462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18647558.229664553</v>
      </c>
      <c r="O2465">
        <v>24579968.985973332</v>
      </c>
      <c r="P2465">
        <v>28580078.666235484</v>
      </c>
      <c r="Q2465">
        <v>27181525.070801396</v>
      </c>
      <c r="R2465">
        <v>24481049.309463967</v>
      </c>
      <c r="S2465">
        <v>30095265.592574574</v>
      </c>
      <c r="T2465">
        <v>31292154.095096789</v>
      </c>
      <c r="U2465">
        <v>29578698.832329147</v>
      </c>
      <c r="V2465">
        <v>33402978.369299915</v>
      </c>
      <c r="W2465">
        <v>32760800.861392166</v>
      </c>
      <c r="X2465">
        <v>12760800.861392163</v>
      </c>
    </row>
    <row r="2466" spans="2:24" x14ac:dyDescent="0.4">
      <c r="B2466" s="13">
        <v>2463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27046353.543477803</v>
      </c>
      <c r="O2466">
        <v>30730655.253390372</v>
      </c>
      <c r="P2466">
        <v>36569307.472618736</v>
      </c>
      <c r="Q2466">
        <v>34984366.578200042</v>
      </c>
      <c r="R2466">
        <v>36163110.119877107</v>
      </c>
      <c r="S2466">
        <v>35017994.976731285</v>
      </c>
      <c r="T2466">
        <v>33530859.027025282</v>
      </c>
      <c r="U2466">
        <v>34218585.214472927</v>
      </c>
      <c r="V2466">
        <v>41744617.175692499</v>
      </c>
      <c r="W2466">
        <v>42981532.207390882</v>
      </c>
      <c r="X2466">
        <v>22981532.207390878</v>
      </c>
    </row>
    <row r="2467" spans="2:24" x14ac:dyDescent="0.4">
      <c r="B2467" s="13">
        <v>2464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21406772.977719225</v>
      </c>
      <c r="O2467">
        <v>28839479.622535013</v>
      </c>
      <c r="P2467">
        <v>27170508.587255187</v>
      </c>
      <c r="Q2467">
        <v>28567561.39135766</v>
      </c>
      <c r="R2467">
        <v>31942868.914988685</v>
      </c>
      <c r="S2467">
        <v>32278497.882589545</v>
      </c>
      <c r="T2467">
        <v>35421727.439274639</v>
      </c>
      <c r="U2467">
        <v>41439927.834927395</v>
      </c>
      <c r="V2467">
        <v>47094409.522277541</v>
      </c>
      <c r="W2467">
        <v>47275330.985489458</v>
      </c>
      <c r="X2467">
        <v>27275330.985489454</v>
      </c>
    </row>
    <row r="2468" spans="2:24" x14ac:dyDescent="0.4">
      <c r="B2468" s="13">
        <v>2465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19066672.126061916</v>
      </c>
      <c r="O2468">
        <v>19849264.126976393</v>
      </c>
      <c r="P2468">
        <v>19290157.500260133</v>
      </c>
      <c r="Q2468">
        <v>22208163.826830879</v>
      </c>
      <c r="R2468">
        <v>24060868.081588522</v>
      </c>
      <c r="S2468">
        <v>25521112.247472193</v>
      </c>
      <c r="T2468">
        <v>31820401.467183322</v>
      </c>
      <c r="U2468">
        <v>-7562847.2350442773</v>
      </c>
      <c r="V2468">
        <v>-1636689.2898768457</v>
      </c>
      <c r="W2468">
        <v>26984892.463689897</v>
      </c>
      <c r="X2468">
        <v>6984892.4636898935</v>
      </c>
    </row>
    <row r="2469" spans="2:24" x14ac:dyDescent="0.4">
      <c r="B2469" s="13">
        <v>2466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20738709.777162585</v>
      </c>
      <c r="O2469">
        <v>22035547.866690043</v>
      </c>
      <c r="P2469">
        <v>26777063.252276495</v>
      </c>
      <c r="Q2469">
        <v>32001464.241552196</v>
      </c>
      <c r="R2469">
        <v>24800439.961253822</v>
      </c>
      <c r="S2469">
        <v>30982643.403813019</v>
      </c>
      <c r="T2469">
        <v>30695213.465145651</v>
      </c>
      <c r="U2469">
        <v>28561124.603000775</v>
      </c>
      <c r="V2469">
        <v>27914965.901824951</v>
      </c>
      <c r="W2469">
        <v>28129677.759294134</v>
      </c>
      <c r="X2469">
        <v>8129677.7592941346</v>
      </c>
    </row>
    <row r="2470" spans="2:24" x14ac:dyDescent="0.4">
      <c r="B2470" s="13">
        <v>2467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16985884.393800411</v>
      </c>
      <c r="O2470">
        <v>20085356.962329932</v>
      </c>
      <c r="P2470">
        <v>23701899.894462477</v>
      </c>
      <c r="Q2470">
        <v>26396337.550909027</v>
      </c>
      <c r="R2470">
        <v>26052223.6656764</v>
      </c>
      <c r="S2470">
        <v>24538647.82094131</v>
      </c>
      <c r="T2470">
        <v>26889985.655734994</v>
      </c>
      <c r="U2470">
        <v>21017481.965573885</v>
      </c>
      <c r="V2470">
        <v>28941541.6917037</v>
      </c>
      <c r="W2470">
        <v>30196266.957001701</v>
      </c>
      <c r="X2470">
        <v>10196266.957001707</v>
      </c>
    </row>
    <row r="2471" spans="2:24" x14ac:dyDescent="0.4">
      <c r="B2471" s="13">
        <v>2468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18080199.788569611</v>
      </c>
      <c r="O2471">
        <v>18526226.158666585</v>
      </c>
      <c r="P2471">
        <v>16852633.485020295</v>
      </c>
      <c r="Q2471">
        <v>16854006.181886956</v>
      </c>
      <c r="R2471">
        <v>17613403.112508748</v>
      </c>
      <c r="S2471">
        <v>16166985.549281837</v>
      </c>
      <c r="T2471">
        <v>17936558.293130189</v>
      </c>
      <c r="U2471">
        <v>19226569.768005874</v>
      </c>
      <c r="V2471">
        <v>16382163.54769697</v>
      </c>
      <c r="W2471">
        <v>18313849.559416972</v>
      </c>
      <c r="X2471">
        <v>-1686150.4405830277</v>
      </c>
    </row>
    <row r="2472" spans="2:24" x14ac:dyDescent="0.4">
      <c r="B2472" s="13">
        <v>2469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21020998.93644049</v>
      </c>
      <c r="O2472">
        <v>23851459.559308589</v>
      </c>
      <c r="P2472">
        <v>23477903.007793069</v>
      </c>
      <c r="Q2472">
        <v>21767017.771925878</v>
      </c>
      <c r="R2472">
        <v>21822156.181288932</v>
      </c>
      <c r="S2472">
        <v>19844485.928596232</v>
      </c>
      <c r="T2472">
        <v>24149103.950240359</v>
      </c>
      <c r="U2472">
        <v>23166781.512050182</v>
      </c>
      <c r="V2472">
        <v>13615690.789014567</v>
      </c>
      <c r="W2472">
        <v>15192548.863536052</v>
      </c>
      <c r="X2472">
        <v>-4807451.1364639504</v>
      </c>
    </row>
    <row r="2473" spans="2:24" x14ac:dyDescent="0.4">
      <c r="B2473" s="13">
        <v>2470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18239851.259291161</v>
      </c>
      <c r="O2473">
        <v>17363922.205896702</v>
      </c>
      <c r="P2473">
        <v>15898679.857210115</v>
      </c>
      <c r="Q2473">
        <v>5027752.9763985835</v>
      </c>
      <c r="R2473">
        <v>9312642.2326310351</v>
      </c>
      <c r="S2473">
        <v>8611947.1514396537</v>
      </c>
      <c r="T2473">
        <v>9335117.3431098163</v>
      </c>
      <c r="U2473">
        <v>15177833.565977151</v>
      </c>
      <c r="V2473">
        <v>14131416.831637807</v>
      </c>
      <c r="W2473">
        <v>18066482.671696901</v>
      </c>
      <c r="X2473">
        <v>-1933517.3283030977</v>
      </c>
    </row>
    <row r="2474" spans="2:24" x14ac:dyDescent="0.4">
      <c r="B2474" s="13">
        <v>2471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19337929.290298659</v>
      </c>
      <c r="O2474">
        <v>21838692.326463949</v>
      </c>
      <c r="P2474">
        <v>6763818.4935834119</v>
      </c>
      <c r="Q2474">
        <v>8751939.170482941</v>
      </c>
      <c r="R2474">
        <v>17598933.658738729</v>
      </c>
      <c r="S2474">
        <v>2482420.97546385</v>
      </c>
      <c r="T2474">
        <v>7295802.0516856406</v>
      </c>
      <c r="U2474">
        <v>14794311.45113788</v>
      </c>
      <c r="V2474">
        <v>14695905.073379701</v>
      </c>
      <c r="W2474">
        <v>17775907.108514544</v>
      </c>
      <c r="X2474">
        <v>-2224092.8914854587</v>
      </c>
    </row>
    <row r="2475" spans="2:24" x14ac:dyDescent="0.4">
      <c r="B2475" s="13">
        <v>2472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29162856.833024777</v>
      </c>
      <c r="O2475">
        <v>28241480.88510358</v>
      </c>
      <c r="P2475">
        <v>31492167.151127838</v>
      </c>
      <c r="Q2475">
        <v>31270568.11825021</v>
      </c>
      <c r="R2475">
        <v>32252296.983312998</v>
      </c>
      <c r="S2475">
        <v>36019115.458089054</v>
      </c>
      <c r="T2475">
        <v>34538098.015958011</v>
      </c>
      <c r="U2475">
        <v>28074946.316681121</v>
      </c>
      <c r="V2475">
        <v>30104105.531904358</v>
      </c>
      <c r="W2475">
        <v>29399522.547282647</v>
      </c>
      <c r="X2475">
        <v>9399522.5472826548</v>
      </c>
    </row>
    <row r="2476" spans="2:24" x14ac:dyDescent="0.4">
      <c r="B2476" s="13">
        <v>2473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18911779.404020738</v>
      </c>
      <c r="O2476">
        <v>21491401.459936824</v>
      </c>
      <c r="P2476">
        <v>25019949.565197125</v>
      </c>
      <c r="Q2476">
        <v>27203015.974055041</v>
      </c>
      <c r="R2476">
        <v>28493483.515754975</v>
      </c>
      <c r="S2476">
        <v>30256223.549172506</v>
      </c>
      <c r="T2476">
        <v>32753509.702233896</v>
      </c>
      <c r="U2476">
        <v>31731356.854880195</v>
      </c>
      <c r="V2476">
        <v>30669309.213121351</v>
      </c>
      <c r="W2476">
        <v>31658612.718204409</v>
      </c>
      <c r="X2476">
        <v>11658612.718204403</v>
      </c>
    </row>
    <row r="2477" spans="2:24" x14ac:dyDescent="0.4">
      <c r="B2477" s="13">
        <v>2474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25207472.95859915</v>
      </c>
      <c r="O2477">
        <v>28855072.342933472</v>
      </c>
      <c r="P2477">
        <v>34242551.485924244</v>
      </c>
      <c r="Q2477">
        <v>39158148.316262834</v>
      </c>
      <c r="R2477">
        <v>46898372.576835752</v>
      </c>
      <c r="S2477">
        <v>44839637.021367401</v>
      </c>
      <c r="T2477">
        <v>42578479.278605148</v>
      </c>
      <c r="U2477">
        <v>41484744.180849731</v>
      </c>
      <c r="V2477">
        <v>42788043.376265883</v>
      </c>
      <c r="W2477">
        <v>50070277.937493958</v>
      </c>
      <c r="X2477">
        <v>30070277.937493954</v>
      </c>
    </row>
    <row r="2478" spans="2:24" x14ac:dyDescent="0.4">
      <c r="B2478" s="13">
        <v>2475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21277205.356399797</v>
      </c>
      <c r="O2478">
        <v>22396853.286682058</v>
      </c>
      <c r="P2478">
        <v>17727103.895839147</v>
      </c>
      <c r="Q2478">
        <v>23706358.617281757</v>
      </c>
      <c r="R2478">
        <v>24088162.230055287</v>
      </c>
      <c r="S2478">
        <v>28958157.532190934</v>
      </c>
      <c r="T2478">
        <v>28791914.078048475</v>
      </c>
      <c r="U2478">
        <v>33199148.080237206</v>
      </c>
      <c r="V2478">
        <v>37528613.852545954</v>
      </c>
      <c r="W2478">
        <v>40048187.932574295</v>
      </c>
      <c r="X2478">
        <v>20048187.932574295</v>
      </c>
    </row>
    <row r="2479" spans="2:24" x14ac:dyDescent="0.4">
      <c r="B2479" s="13">
        <v>2476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19556506.983311195</v>
      </c>
      <c r="O2479">
        <v>24574413.91001685</v>
      </c>
      <c r="P2479">
        <v>21546775.377799377</v>
      </c>
      <c r="Q2479">
        <v>26190964.774683096</v>
      </c>
      <c r="R2479">
        <v>29318624.005801018</v>
      </c>
      <c r="S2479">
        <v>24118239.735847715</v>
      </c>
      <c r="T2479">
        <v>27338892.279926959</v>
      </c>
      <c r="U2479">
        <v>36394491.436626606</v>
      </c>
      <c r="V2479">
        <v>33032313.07790333</v>
      </c>
      <c r="W2479">
        <v>20009269.242750555</v>
      </c>
      <c r="X2479">
        <v>9269.242750546895</v>
      </c>
    </row>
    <row r="2480" spans="2:24" x14ac:dyDescent="0.4">
      <c r="B2480" s="13">
        <v>2477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23250659.377441086</v>
      </c>
      <c r="O2480">
        <v>21571823.673961118</v>
      </c>
      <c r="P2480">
        <v>22998647.414598141</v>
      </c>
      <c r="Q2480">
        <v>24775584.499525078</v>
      </c>
      <c r="R2480">
        <v>28093790.906016711</v>
      </c>
      <c r="S2480">
        <v>35072450.868864655</v>
      </c>
      <c r="T2480">
        <v>40054466.097828008</v>
      </c>
      <c r="U2480">
        <v>40988608.823303804</v>
      </c>
      <c r="V2480">
        <v>49988810.277725592</v>
      </c>
      <c r="W2480">
        <v>57817392.595662363</v>
      </c>
      <c r="X2480">
        <v>37817392.595662378</v>
      </c>
    </row>
    <row r="2481" spans="2:24" x14ac:dyDescent="0.4">
      <c r="B2481" s="13">
        <v>2478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27251580.202558573</v>
      </c>
      <c r="O2481">
        <v>26833254.233665511</v>
      </c>
      <c r="P2481">
        <v>32792917.526417483</v>
      </c>
      <c r="Q2481">
        <v>33780550.299844943</v>
      </c>
      <c r="R2481">
        <v>33843131.552811831</v>
      </c>
      <c r="S2481">
        <v>36260719.718834564</v>
      </c>
      <c r="T2481">
        <v>34238187.28861241</v>
      </c>
      <c r="U2481">
        <v>33979308.178482413</v>
      </c>
      <c r="V2481">
        <v>26499190.043348629</v>
      </c>
      <c r="W2481">
        <v>26106083.080730993</v>
      </c>
      <c r="X2481">
        <v>6106083.0807309933</v>
      </c>
    </row>
    <row r="2482" spans="2:24" x14ac:dyDescent="0.4">
      <c r="B2482" s="13">
        <v>2479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19235332.286735844</v>
      </c>
      <c r="O2482">
        <v>24106657.393183485</v>
      </c>
      <c r="P2482">
        <v>28511136.860889904</v>
      </c>
      <c r="Q2482">
        <v>27646033.040739544</v>
      </c>
      <c r="R2482">
        <v>33657436.952459566</v>
      </c>
      <c r="S2482">
        <v>35560592.818572052</v>
      </c>
      <c r="T2482">
        <v>41183606.830923207</v>
      </c>
      <c r="U2482">
        <v>44772799.152436711</v>
      </c>
      <c r="V2482">
        <v>42354749.583832674</v>
      </c>
      <c r="W2482">
        <v>46861662.020320818</v>
      </c>
      <c r="X2482">
        <v>26861662.02032081</v>
      </c>
    </row>
    <row r="2483" spans="2:24" x14ac:dyDescent="0.4">
      <c r="B2483" s="13">
        <v>2480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28025872.898677066</v>
      </c>
      <c r="O2483">
        <v>27950240.491285238</v>
      </c>
      <c r="P2483">
        <v>29278422.252410393</v>
      </c>
      <c r="Q2483">
        <v>30476773.377136238</v>
      </c>
      <c r="R2483">
        <v>35415046.67690587</v>
      </c>
      <c r="S2483">
        <v>40706699.552892223</v>
      </c>
      <c r="T2483">
        <v>40822691.529651552</v>
      </c>
      <c r="U2483">
        <v>40019707.747292988</v>
      </c>
      <c r="V2483">
        <v>40397234.697715774</v>
      </c>
      <c r="W2483">
        <v>-11759069.296345657</v>
      </c>
      <c r="X2483">
        <v>-31759069.296345655</v>
      </c>
    </row>
    <row r="2484" spans="2:24" x14ac:dyDescent="0.4">
      <c r="B2484" s="13">
        <v>2481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22428134.481802374</v>
      </c>
      <c r="O2484">
        <v>23619005.27726135</v>
      </c>
      <c r="P2484">
        <v>28705122.173791409</v>
      </c>
      <c r="Q2484">
        <v>23152315.406101655</v>
      </c>
      <c r="R2484">
        <v>29764818.646839082</v>
      </c>
      <c r="S2484">
        <v>36063309.831582062</v>
      </c>
      <c r="T2484">
        <v>35869509.363138355</v>
      </c>
      <c r="U2484">
        <v>11378739.700241853</v>
      </c>
      <c r="V2484">
        <v>11915635.530263614</v>
      </c>
      <c r="W2484">
        <v>31938945.903472014</v>
      </c>
      <c r="X2484">
        <v>11938945.903472012</v>
      </c>
    </row>
    <row r="2485" spans="2:24" x14ac:dyDescent="0.4">
      <c r="B2485" s="13">
        <v>2482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21327361.825505096</v>
      </c>
      <c r="O2485">
        <v>25613252.269654006</v>
      </c>
      <c r="P2485">
        <v>32577893.500030179</v>
      </c>
      <c r="Q2485">
        <v>36537471.656777114</v>
      </c>
      <c r="R2485">
        <v>37847216.195634671</v>
      </c>
      <c r="S2485">
        <v>35690852.531377278</v>
      </c>
      <c r="T2485">
        <v>35337414.086136878</v>
      </c>
      <c r="U2485">
        <v>38479711.719112761</v>
      </c>
      <c r="V2485">
        <v>38971177.732090853</v>
      </c>
      <c r="W2485">
        <v>41693391.847339027</v>
      </c>
      <c r="X2485">
        <v>21693391.847339019</v>
      </c>
    </row>
    <row r="2486" spans="2:24" x14ac:dyDescent="0.4">
      <c r="B2486" s="13">
        <v>2483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18994688.363902371</v>
      </c>
      <c r="O2486">
        <v>19874018.274539296</v>
      </c>
      <c r="P2486">
        <v>19197622.024638761</v>
      </c>
      <c r="Q2486">
        <v>25348800.33208932</v>
      </c>
      <c r="R2486">
        <v>30912023.025006596</v>
      </c>
      <c r="S2486">
        <v>34323665.688419864</v>
      </c>
      <c r="T2486">
        <v>38169720.004586913</v>
      </c>
      <c r="U2486">
        <v>38275052.346709102</v>
      </c>
      <c r="V2486">
        <v>36870191.402298972</v>
      </c>
      <c r="W2486">
        <v>38450282.54180555</v>
      </c>
      <c r="X2486">
        <v>18450282.54180555</v>
      </c>
    </row>
    <row r="2487" spans="2:24" x14ac:dyDescent="0.4">
      <c r="B2487" s="13">
        <v>2484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20627692.435496986</v>
      </c>
      <c r="O2487">
        <v>24594132.26191714</v>
      </c>
      <c r="P2487">
        <v>23437441.571778134</v>
      </c>
      <c r="Q2487">
        <v>23826736.924971402</v>
      </c>
      <c r="R2487">
        <v>24927406.834895771</v>
      </c>
      <c r="S2487">
        <v>19140948.365369089</v>
      </c>
      <c r="T2487">
        <v>17588976.510007866</v>
      </c>
      <c r="U2487">
        <v>22961955.050108157</v>
      </c>
      <c r="V2487">
        <v>7281046.4609917253</v>
      </c>
      <c r="W2487">
        <v>7310410.6871326491</v>
      </c>
      <c r="X2487">
        <v>-12689589.312867355</v>
      </c>
    </row>
    <row r="2488" spans="2:24" x14ac:dyDescent="0.4">
      <c r="B2488" s="13">
        <v>2485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21033061.324373316</v>
      </c>
      <c r="O2488">
        <v>24831664.13570682</v>
      </c>
      <c r="P2488">
        <v>26773696.736031108</v>
      </c>
      <c r="Q2488">
        <v>30052656.261261739</v>
      </c>
      <c r="R2488">
        <v>20752829.672971509</v>
      </c>
      <c r="S2488">
        <v>26099401.394133165</v>
      </c>
      <c r="T2488">
        <v>29208115.447929155</v>
      </c>
      <c r="U2488">
        <v>33805757.354346864</v>
      </c>
      <c r="V2488">
        <v>37271525.435998023</v>
      </c>
      <c r="W2488">
        <v>34684347.267699398</v>
      </c>
      <c r="X2488">
        <v>14684347.267699402</v>
      </c>
    </row>
    <row r="2489" spans="2:24" x14ac:dyDescent="0.4">
      <c r="B2489" s="13">
        <v>2486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23358753.201025028</v>
      </c>
      <c r="O2489">
        <v>29381037.046399489</v>
      </c>
      <c r="P2489">
        <v>34646591.757061988</v>
      </c>
      <c r="Q2489">
        <v>34289807.456618682</v>
      </c>
      <c r="R2489">
        <v>42226776.482237808</v>
      </c>
      <c r="S2489">
        <v>45719349.530275077</v>
      </c>
      <c r="T2489">
        <v>42585611.026628278</v>
      </c>
      <c r="U2489">
        <v>45145653.860484071</v>
      </c>
      <c r="V2489">
        <v>42971071.617357552</v>
      </c>
      <c r="W2489">
        <v>43779002.700497366</v>
      </c>
      <c r="X2489">
        <v>23779002.700497363</v>
      </c>
    </row>
    <row r="2490" spans="2:24" x14ac:dyDescent="0.4">
      <c r="B2490" s="13">
        <v>2487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23886199.617299948</v>
      </c>
      <c r="O2490">
        <v>-15264432.503052451</v>
      </c>
      <c r="P2490">
        <v>-14331542.951038625</v>
      </c>
      <c r="Q2490">
        <v>8594391.4410275705</v>
      </c>
      <c r="R2490">
        <v>11683665.039448405</v>
      </c>
      <c r="S2490">
        <v>14255504.918713171</v>
      </c>
      <c r="T2490">
        <v>11203559.111456119</v>
      </c>
      <c r="U2490">
        <v>11724221.235527745</v>
      </c>
      <c r="V2490">
        <v>12541667.989638578</v>
      </c>
      <c r="W2490">
        <v>16076865.574601464</v>
      </c>
      <c r="X2490">
        <v>-3923134.4253985402</v>
      </c>
    </row>
    <row r="2491" spans="2:24" x14ac:dyDescent="0.4">
      <c r="B2491" s="13">
        <v>2488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25660331.114719681</v>
      </c>
      <c r="O2491">
        <v>29116587.48492365</v>
      </c>
      <c r="P2491">
        <v>33776198.280737922</v>
      </c>
      <c r="Q2491">
        <v>39355176.795104563</v>
      </c>
      <c r="R2491">
        <v>41636285.424588457</v>
      </c>
      <c r="S2491">
        <v>48896657.830281854</v>
      </c>
      <c r="T2491">
        <v>57140873.948209547</v>
      </c>
      <c r="U2491">
        <v>65065536.347330764</v>
      </c>
      <c r="V2491">
        <v>66473665.556304097</v>
      </c>
      <c r="W2491">
        <v>41026343.194491737</v>
      </c>
      <c r="X2491">
        <v>21026343.194491722</v>
      </c>
    </row>
    <row r="2492" spans="2:24" x14ac:dyDescent="0.4">
      <c r="B2492" s="13">
        <v>2489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19246848.766398307</v>
      </c>
      <c r="O2492">
        <v>22148628.373704128</v>
      </c>
      <c r="P2492">
        <v>23422736.038753923</v>
      </c>
      <c r="Q2492">
        <v>21482556.515492767</v>
      </c>
      <c r="R2492">
        <v>-8641677.6894654781</v>
      </c>
      <c r="S2492">
        <v>-7239603.4637886547</v>
      </c>
      <c r="T2492">
        <v>17324548.485393319</v>
      </c>
      <c r="U2492">
        <v>18820602.177908245</v>
      </c>
      <c r="V2492">
        <v>21402786.710824072</v>
      </c>
      <c r="W2492">
        <v>21481221.609715823</v>
      </c>
      <c r="X2492">
        <v>1481221.6097158233</v>
      </c>
    </row>
    <row r="2493" spans="2:24" x14ac:dyDescent="0.4">
      <c r="B2493" s="13">
        <v>2490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24007134.792830803</v>
      </c>
      <c r="O2493">
        <v>24320737.35607883</v>
      </c>
      <c r="P2493">
        <v>27507215.745601688</v>
      </c>
      <c r="Q2493">
        <v>30817580.408116654</v>
      </c>
      <c r="R2493">
        <v>28751004.301982895</v>
      </c>
      <c r="S2493">
        <v>30909696.304375868</v>
      </c>
      <c r="T2493">
        <v>31898646.920974709</v>
      </c>
      <c r="U2493">
        <v>39859063.614484265</v>
      </c>
      <c r="V2493">
        <v>37545710.812778033</v>
      </c>
      <c r="W2493">
        <v>46881594.525270611</v>
      </c>
      <c r="X2493">
        <v>26881594.525270615</v>
      </c>
    </row>
    <row r="2494" spans="2:24" x14ac:dyDescent="0.4">
      <c r="B2494" s="13">
        <v>2491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19500588.778243646</v>
      </c>
      <c r="O2494">
        <v>20269953.164165162</v>
      </c>
      <c r="P2494">
        <v>23603752.083560541</v>
      </c>
      <c r="Q2494">
        <v>21890631.19794248</v>
      </c>
      <c r="R2494">
        <v>21677774.057263702</v>
      </c>
      <c r="S2494">
        <v>29993644.566522919</v>
      </c>
      <c r="T2494">
        <v>37994142.885831624</v>
      </c>
      <c r="U2494">
        <v>39388419.932594351</v>
      </c>
      <c r="V2494">
        <v>40235624.872006804</v>
      </c>
      <c r="W2494">
        <v>47541528.304171763</v>
      </c>
      <c r="X2494">
        <v>27541528.304171767</v>
      </c>
    </row>
    <row r="2495" spans="2:24" x14ac:dyDescent="0.4">
      <c r="B2495" s="13">
        <v>2492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20446039.79726297</v>
      </c>
      <c r="O2495">
        <v>26968633.911128931</v>
      </c>
      <c r="P2495">
        <v>24741284.233764149</v>
      </c>
      <c r="Q2495">
        <v>24503653.158545326</v>
      </c>
      <c r="R2495">
        <v>23889884.681081217</v>
      </c>
      <c r="S2495">
        <v>23690014.554299667</v>
      </c>
      <c r="T2495">
        <v>25460490.507184941</v>
      </c>
      <c r="U2495">
        <v>27261045.949077297</v>
      </c>
      <c r="V2495">
        <v>28769067.465809759</v>
      </c>
      <c r="W2495">
        <v>26557373.517950702</v>
      </c>
      <c r="X2495">
        <v>6557373.5179507015</v>
      </c>
    </row>
    <row r="2496" spans="2:24" x14ac:dyDescent="0.4">
      <c r="B2496" s="13">
        <v>2493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23511640.40007779</v>
      </c>
      <c r="O2496">
        <v>23168250.326278634</v>
      </c>
      <c r="P2496">
        <v>29614315.279301517</v>
      </c>
      <c r="Q2496">
        <v>34232094.703141764</v>
      </c>
      <c r="R2496">
        <v>32344009.047157794</v>
      </c>
      <c r="S2496">
        <v>37247196.203912698</v>
      </c>
      <c r="T2496">
        <v>38157111.513897441</v>
      </c>
      <c r="U2496">
        <v>-37688061.547515988</v>
      </c>
      <c r="V2496">
        <v>-33432153.881930932</v>
      </c>
      <c r="W2496">
        <v>8846481.6669322439</v>
      </c>
      <c r="X2496">
        <v>-11153518.333067756</v>
      </c>
    </row>
    <row r="2497" spans="2:24" x14ac:dyDescent="0.4">
      <c r="B2497" s="13">
        <v>2494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20720786.699769963</v>
      </c>
      <c r="O2497">
        <v>19168838.520274669</v>
      </c>
      <c r="P2497">
        <v>21196038.424129017</v>
      </c>
      <c r="Q2497">
        <v>20108110.385081131</v>
      </c>
      <c r="R2497">
        <v>23536481.670557126</v>
      </c>
      <c r="S2497">
        <v>-8581516.6688014064</v>
      </c>
      <c r="T2497">
        <v>-3997938.267552563</v>
      </c>
      <c r="U2497">
        <v>11928662.374344848</v>
      </c>
      <c r="V2497">
        <v>-17712021.223134201</v>
      </c>
      <c r="W2497">
        <v>-17006608.714270569</v>
      </c>
      <c r="X2497">
        <v>-37006608.714270577</v>
      </c>
    </row>
    <row r="2498" spans="2:24" x14ac:dyDescent="0.4">
      <c r="B2498" s="13">
        <v>2495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18082139.468422338</v>
      </c>
      <c r="O2498">
        <v>19248425.154506799</v>
      </c>
      <c r="P2498">
        <v>24955036.090470269</v>
      </c>
      <c r="Q2498">
        <v>26066291.713074207</v>
      </c>
      <c r="R2498">
        <v>26869690.125433262</v>
      </c>
      <c r="S2498">
        <v>25067331.176336132</v>
      </c>
      <c r="T2498">
        <v>22933640.009605031</v>
      </c>
      <c r="U2498">
        <v>29400776.494321004</v>
      </c>
      <c r="V2498">
        <v>28350342.419284642</v>
      </c>
      <c r="W2498">
        <v>32898302.530022942</v>
      </c>
      <c r="X2498">
        <v>12898302.530022938</v>
      </c>
    </row>
    <row r="2499" spans="2:24" x14ac:dyDescent="0.4">
      <c r="B2499" s="13">
        <v>2496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19383417.576329052</v>
      </c>
      <c r="O2499">
        <v>24221746.880069952</v>
      </c>
      <c r="P2499">
        <v>27294781.939173296</v>
      </c>
      <c r="Q2499">
        <v>26557930.088096987</v>
      </c>
      <c r="R2499">
        <v>26028799.874684144</v>
      </c>
      <c r="S2499">
        <v>25798061.357503414</v>
      </c>
      <c r="T2499">
        <v>26943392.862889193</v>
      </c>
      <c r="U2499">
        <v>31655209.287608258</v>
      </c>
      <c r="V2499">
        <v>36269564.838130184</v>
      </c>
      <c r="W2499">
        <v>40708988.405543849</v>
      </c>
      <c r="X2499">
        <v>20708988.405543841</v>
      </c>
    </row>
    <row r="2500" spans="2:24" x14ac:dyDescent="0.4">
      <c r="B2500" s="13">
        <v>2497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23963905.315422386</v>
      </c>
      <c r="O2500">
        <v>30333403.808250353</v>
      </c>
      <c r="P2500">
        <v>23610552.154084735</v>
      </c>
      <c r="Q2500">
        <v>-3370533.7286132243</v>
      </c>
      <c r="R2500">
        <v>3116446.9775606026</v>
      </c>
      <c r="S2500">
        <v>15568581.415594138</v>
      </c>
      <c r="T2500">
        <v>18533665.55622644</v>
      </c>
      <c r="U2500">
        <v>21588543.024224609</v>
      </c>
      <c r="V2500">
        <v>19400027.175314929</v>
      </c>
      <c r="W2500">
        <v>22685448.406753764</v>
      </c>
      <c r="X2500">
        <v>2685448.4067537631</v>
      </c>
    </row>
    <row r="2501" spans="2:24" x14ac:dyDescent="0.4">
      <c r="B2501" s="13">
        <v>2498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18943856.180404421</v>
      </c>
      <c r="O2501">
        <v>-5238230.1087048212</v>
      </c>
      <c r="P2501">
        <v>-8653292.4395695999</v>
      </c>
      <c r="Q2501">
        <v>2743596.0725998767</v>
      </c>
      <c r="R2501">
        <v>-384885.83207336254</v>
      </c>
      <c r="S2501">
        <v>-18431708.445823822</v>
      </c>
      <c r="T2501">
        <v>-82339931.981790155</v>
      </c>
      <c r="U2501">
        <v>-69305324.298289359</v>
      </c>
      <c r="V2501">
        <v>-37053176.904510573</v>
      </c>
      <c r="W2501">
        <v>-35678885.78227751</v>
      </c>
      <c r="X2501">
        <v>-55678885.78227751</v>
      </c>
    </row>
    <row r="2502" spans="2:24" x14ac:dyDescent="0.4">
      <c r="B2502" s="13">
        <v>2499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24045750.225928567</v>
      </c>
      <c r="O2502">
        <v>23398991.639883656</v>
      </c>
      <c r="P2502">
        <v>28231511.30869237</v>
      </c>
      <c r="Q2502">
        <v>27373933.539785847</v>
      </c>
      <c r="R2502">
        <v>35359603.619900249</v>
      </c>
      <c r="S2502">
        <v>33364415.40098647</v>
      </c>
      <c r="T2502">
        <v>35381584.449184261</v>
      </c>
      <c r="U2502">
        <v>38538941.324041195</v>
      </c>
      <c r="V2502">
        <v>38981675.617519863</v>
      </c>
      <c r="W2502">
        <v>40871877.85167475</v>
      </c>
      <c r="X2502">
        <v>20871877.851674758</v>
      </c>
    </row>
    <row r="2503" spans="2:24" x14ac:dyDescent="0.4">
      <c r="B2503" s="13">
        <v>2500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19585976.087371927</v>
      </c>
      <c r="O2503">
        <v>22893235.303698115</v>
      </c>
      <c r="P2503">
        <v>29868582.463831615</v>
      </c>
      <c r="Q2503">
        <v>31641183.476198379</v>
      </c>
      <c r="R2503">
        <v>32407714.760204017</v>
      </c>
      <c r="S2503">
        <v>32499547.855648745</v>
      </c>
      <c r="T2503">
        <v>38583287.710301936</v>
      </c>
      <c r="U2503">
        <v>43171030.49917423</v>
      </c>
      <c r="V2503">
        <v>46777628.677319847</v>
      </c>
      <c r="W2503">
        <v>46098820.948037408</v>
      </c>
      <c r="X2503">
        <v>26098820.948037408</v>
      </c>
    </row>
    <row r="2504" spans="2:24" x14ac:dyDescent="0.4">
      <c r="B2504" s="13">
        <v>2501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20668307.644935623</v>
      </c>
      <c r="O2504">
        <v>21514343.019732609</v>
      </c>
      <c r="P2504">
        <v>28678319.837543901</v>
      </c>
      <c r="Q2504">
        <v>30993568.813914847</v>
      </c>
      <c r="R2504">
        <v>34099607.938950621</v>
      </c>
      <c r="S2504">
        <v>42763895.431794271</v>
      </c>
      <c r="T2504">
        <v>42899836.769220978</v>
      </c>
      <c r="U2504">
        <v>41020154.22611665</v>
      </c>
      <c r="V2504">
        <v>42838723.333525836</v>
      </c>
      <c r="W2504">
        <v>50757878.378012411</v>
      </c>
      <c r="X2504">
        <v>30757878.378012419</v>
      </c>
    </row>
    <row r="2505" spans="2:24" x14ac:dyDescent="0.4">
      <c r="B2505" s="13">
        <v>2502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20338830.557361174</v>
      </c>
      <c r="O2505">
        <v>25559991.806715902</v>
      </c>
      <c r="P2505">
        <v>25793269.750793505</v>
      </c>
      <c r="Q2505">
        <v>27947674.877092287</v>
      </c>
      <c r="R2505">
        <v>29279771.62645144</v>
      </c>
      <c r="S2505">
        <v>29946850.869619835</v>
      </c>
      <c r="T2505">
        <v>30163176.207372118</v>
      </c>
      <c r="U2505">
        <v>20698918.817822166</v>
      </c>
      <c r="V2505">
        <v>25970449.946976066</v>
      </c>
      <c r="W2505">
        <v>29722401.989701889</v>
      </c>
      <c r="X2505">
        <v>9722401.9897018857</v>
      </c>
    </row>
    <row r="2506" spans="2:24" x14ac:dyDescent="0.4">
      <c r="B2506" s="13">
        <v>2503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22354324.805207133</v>
      </c>
      <c r="O2506">
        <v>19258157.093151215</v>
      </c>
      <c r="P2506">
        <v>18559495.49826476</v>
      </c>
      <c r="Q2506">
        <v>25663013.150787998</v>
      </c>
      <c r="R2506">
        <v>25476199.627863631</v>
      </c>
      <c r="S2506">
        <v>29393829.396018557</v>
      </c>
      <c r="T2506">
        <v>31888261.922039796</v>
      </c>
      <c r="U2506">
        <v>35421183.553156532</v>
      </c>
      <c r="V2506">
        <v>42075518.238035522</v>
      </c>
      <c r="W2506">
        <v>43222632.933171831</v>
      </c>
      <c r="X2506">
        <v>23222632.933171831</v>
      </c>
    </row>
    <row r="2507" spans="2:24" x14ac:dyDescent="0.4">
      <c r="B2507" s="13">
        <v>2504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18268808.837321773</v>
      </c>
      <c r="O2507">
        <v>17474455.129978102</v>
      </c>
      <c r="P2507">
        <v>17769714.841612063</v>
      </c>
      <c r="Q2507">
        <v>17538809.246279057</v>
      </c>
      <c r="R2507">
        <v>17890864.372301098</v>
      </c>
      <c r="S2507">
        <v>17851042.015247513</v>
      </c>
      <c r="T2507">
        <v>21778376.390381943</v>
      </c>
      <c r="U2507">
        <v>21413641.142627589</v>
      </c>
      <c r="V2507">
        <v>20123536.04433585</v>
      </c>
      <c r="W2507">
        <v>27347649.600546177</v>
      </c>
      <c r="X2507">
        <v>7347649.6005461756</v>
      </c>
    </row>
    <row r="2508" spans="2:24" x14ac:dyDescent="0.4">
      <c r="B2508" s="13">
        <v>2505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22486898.324109841</v>
      </c>
      <c r="O2508">
        <v>24350043.900618978</v>
      </c>
      <c r="P2508">
        <v>28638176.891966037</v>
      </c>
      <c r="Q2508">
        <v>31227584.846072882</v>
      </c>
      <c r="R2508">
        <v>31218669.957832377</v>
      </c>
      <c r="S2508">
        <v>31053715.586966336</v>
      </c>
      <c r="T2508">
        <v>35879061.123933837</v>
      </c>
      <c r="U2508">
        <v>42762242.457859658</v>
      </c>
      <c r="V2508">
        <v>47629879.346338846</v>
      </c>
      <c r="W2508">
        <v>49663350.304161303</v>
      </c>
      <c r="X2508">
        <v>29663350.304161299</v>
      </c>
    </row>
    <row r="2509" spans="2:24" x14ac:dyDescent="0.4">
      <c r="B2509" s="13">
        <v>2506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18339592.842387632</v>
      </c>
      <c r="O2509">
        <v>19002879.079402015</v>
      </c>
      <c r="P2509">
        <v>25099395.522901494</v>
      </c>
      <c r="Q2509">
        <v>26311201.96819523</v>
      </c>
      <c r="R2509">
        <v>23640527.446264997</v>
      </c>
      <c r="S2509">
        <v>26180358.174690746</v>
      </c>
      <c r="T2509">
        <v>30008667.061720345</v>
      </c>
      <c r="U2509">
        <v>31909310.015725087</v>
      </c>
      <c r="V2509">
        <v>32745362.041277755</v>
      </c>
      <c r="W2509">
        <v>35574685.420808583</v>
      </c>
      <c r="X2509">
        <v>15574685.42080858</v>
      </c>
    </row>
    <row r="2510" spans="2:24" x14ac:dyDescent="0.4">
      <c r="B2510" s="13">
        <v>2507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22589339.945339955</v>
      </c>
      <c r="O2510">
        <v>29616845.437687837</v>
      </c>
      <c r="P2510">
        <v>28414961.348383855</v>
      </c>
      <c r="Q2510">
        <v>35760379.785201266</v>
      </c>
      <c r="R2510">
        <v>44241595.160773359</v>
      </c>
      <c r="S2510">
        <v>43122780.032776505</v>
      </c>
      <c r="T2510">
        <v>45460474.850830995</v>
      </c>
      <c r="U2510">
        <v>45588013.252659626</v>
      </c>
      <c r="V2510">
        <v>38205615.865698799</v>
      </c>
      <c r="W2510">
        <v>39594902.504508533</v>
      </c>
      <c r="X2510">
        <v>19594902.504508551</v>
      </c>
    </row>
    <row r="2511" spans="2:24" x14ac:dyDescent="0.4">
      <c r="B2511" s="13">
        <v>2508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18253148.286372744</v>
      </c>
      <c r="O2511">
        <v>20078572.815817077</v>
      </c>
      <c r="P2511">
        <v>16968624.975787468</v>
      </c>
      <c r="Q2511">
        <v>17630642.856971476</v>
      </c>
      <c r="R2511">
        <v>21178628.069029871</v>
      </c>
      <c r="S2511">
        <v>30572921.172244936</v>
      </c>
      <c r="T2511">
        <v>29263132.597764622</v>
      </c>
      <c r="U2511">
        <v>21186205.81838157</v>
      </c>
      <c r="V2511">
        <v>8782099.3356307764</v>
      </c>
      <c r="W2511">
        <v>15743914.275786579</v>
      </c>
      <c r="X2511">
        <v>-4256085.7242134241</v>
      </c>
    </row>
    <row r="2512" spans="2:24" x14ac:dyDescent="0.4">
      <c r="B2512" s="13">
        <v>2509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-374991554.66662294</v>
      </c>
      <c r="O2512">
        <v>-381319600.79859203</v>
      </c>
      <c r="P2512">
        <v>-178383322.78411108</v>
      </c>
      <c r="Q2512">
        <v>-177059717.53440702</v>
      </c>
      <c r="R2512">
        <v>-171594016.62080097</v>
      </c>
      <c r="S2512">
        <v>-172994231.01996133</v>
      </c>
      <c r="T2512">
        <v>-174534317.25723338</v>
      </c>
      <c r="U2512">
        <v>-174486883.91291127</v>
      </c>
      <c r="V2512">
        <v>-171023749.22083762</v>
      </c>
      <c r="W2512">
        <v>-167794951.45409864</v>
      </c>
      <c r="X2512">
        <v>-187794951.45409864</v>
      </c>
    </row>
    <row r="2513" spans="2:24" x14ac:dyDescent="0.4">
      <c r="B2513" s="13">
        <v>2510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24806516.770176999</v>
      </c>
      <c r="O2513">
        <v>28177581.880751468</v>
      </c>
      <c r="P2513">
        <v>27477813.365789674</v>
      </c>
      <c r="Q2513">
        <v>32609405.044202648</v>
      </c>
      <c r="R2513">
        <v>33166971.569012444</v>
      </c>
      <c r="S2513">
        <v>10670909.511964323</v>
      </c>
      <c r="T2513">
        <v>5210013.3916737521</v>
      </c>
      <c r="U2513">
        <v>26390599.089191604</v>
      </c>
      <c r="V2513">
        <v>27439101.976502918</v>
      </c>
      <c r="W2513">
        <v>26970500.305480279</v>
      </c>
      <c r="X2513">
        <v>6970500.3054802669</v>
      </c>
    </row>
    <row r="2514" spans="2:24" x14ac:dyDescent="0.4">
      <c r="B2514" s="13">
        <v>2511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25416311.823839568</v>
      </c>
      <c r="O2514">
        <v>28937967.859723471</v>
      </c>
      <c r="P2514">
        <v>28532551.888612866</v>
      </c>
      <c r="Q2514">
        <v>33617094.646772087</v>
      </c>
      <c r="R2514">
        <v>34800097.429976113</v>
      </c>
      <c r="S2514">
        <v>37570824.652314566</v>
      </c>
      <c r="T2514">
        <v>35038138.316643752</v>
      </c>
      <c r="U2514">
        <v>-142697984.58050972</v>
      </c>
      <c r="V2514">
        <v>-146949296.05040008</v>
      </c>
      <c r="W2514">
        <v>-53516296.181919262</v>
      </c>
      <c r="X2514">
        <v>-73516296.181919262</v>
      </c>
    </row>
    <row r="2515" spans="2:24" x14ac:dyDescent="0.4">
      <c r="B2515" s="13">
        <v>2512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25004348.913695026</v>
      </c>
      <c r="O2515">
        <v>29151993.856778834</v>
      </c>
      <c r="P2515">
        <v>32389627.754296571</v>
      </c>
      <c r="Q2515">
        <v>41081180.569650434</v>
      </c>
      <c r="R2515">
        <v>25063753.37042873</v>
      </c>
      <c r="S2515">
        <v>-357499837.00386512</v>
      </c>
      <c r="T2515">
        <v>-351679326.19205773</v>
      </c>
      <c r="U2515">
        <v>-159192187.58891568</v>
      </c>
      <c r="V2515">
        <v>-156436324.20576334</v>
      </c>
      <c r="W2515">
        <v>-156335188.61252043</v>
      </c>
      <c r="X2515">
        <v>-176335188.61252043</v>
      </c>
    </row>
    <row r="2516" spans="2:24" x14ac:dyDescent="0.4">
      <c r="B2516" s="13">
        <v>2513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20799286.955991052</v>
      </c>
      <c r="O2516">
        <v>29351953.567807436</v>
      </c>
      <c r="P2516">
        <v>27095459.059024103</v>
      </c>
      <c r="Q2516">
        <v>28044348.860568851</v>
      </c>
      <c r="R2516">
        <v>34936983.158078231</v>
      </c>
      <c r="S2516">
        <v>35507215.109757148</v>
      </c>
      <c r="T2516">
        <v>24702327.237881504</v>
      </c>
      <c r="U2516">
        <v>25122319.138812833</v>
      </c>
      <c r="V2516">
        <v>20130990.167778134</v>
      </c>
      <c r="W2516">
        <v>18311793.756737739</v>
      </c>
      <c r="X2516">
        <v>-1688206.2432622449</v>
      </c>
    </row>
    <row r="2517" spans="2:24" x14ac:dyDescent="0.4">
      <c r="B2517" s="13">
        <v>2514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24647962.882081386</v>
      </c>
      <c r="O2517">
        <v>23757390.692696024</v>
      </c>
      <c r="P2517">
        <v>23154414.424901932</v>
      </c>
      <c r="Q2517">
        <v>21514604.957926642</v>
      </c>
      <c r="R2517">
        <v>20992662.440091196</v>
      </c>
      <c r="S2517">
        <v>23916634.456509933</v>
      </c>
      <c r="T2517">
        <v>27006332.886017568</v>
      </c>
      <c r="U2517">
        <v>27759290.335588641</v>
      </c>
      <c r="V2517">
        <v>29734003.468222454</v>
      </c>
      <c r="W2517">
        <v>21954957.831413172</v>
      </c>
      <c r="X2517">
        <v>1954957.8314131754</v>
      </c>
    </row>
    <row r="2518" spans="2:24" x14ac:dyDescent="0.4">
      <c r="B2518" s="13">
        <v>2515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18983346.067521483</v>
      </c>
      <c r="O2518">
        <v>-72166260.932954043</v>
      </c>
      <c r="P2518">
        <v>-66147291.480959997</v>
      </c>
      <c r="Q2518">
        <v>-12935611.434409417</v>
      </c>
      <c r="R2518">
        <v>-13106630.165548999</v>
      </c>
      <c r="S2518">
        <v>-15551684.882454883</v>
      </c>
      <c r="T2518">
        <v>-13403273.383233007</v>
      </c>
      <c r="U2518">
        <v>-6945956.9475709936</v>
      </c>
      <c r="V2518">
        <v>-7611999.0664694747</v>
      </c>
      <c r="W2518">
        <v>-5752004.611268702</v>
      </c>
      <c r="X2518">
        <v>-25752004.611268699</v>
      </c>
    </row>
    <row r="2519" spans="2:24" x14ac:dyDescent="0.4">
      <c r="B2519" s="13">
        <v>2516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16541666.799279839</v>
      </c>
      <c r="O2519">
        <v>26043803.650332924</v>
      </c>
      <c r="P2519">
        <v>29793633.121721715</v>
      </c>
      <c r="Q2519">
        <v>29955562.495725546</v>
      </c>
      <c r="R2519">
        <v>32236513.983368382</v>
      </c>
      <c r="S2519">
        <v>32050548.71721638</v>
      </c>
      <c r="T2519">
        <v>31080474.149486378</v>
      </c>
      <c r="U2519">
        <v>28693632.902239487</v>
      </c>
      <c r="V2519">
        <v>31782706.540909242</v>
      </c>
      <c r="W2519">
        <v>32908138.957352944</v>
      </c>
      <c r="X2519">
        <v>12908138.957352934</v>
      </c>
    </row>
    <row r="2520" spans="2:24" x14ac:dyDescent="0.4">
      <c r="B2520" s="13">
        <v>2517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19759636.196162838</v>
      </c>
      <c r="O2520">
        <v>24348256.379864343</v>
      </c>
      <c r="P2520">
        <v>30326627.495985016</v>
      </c>
      <c r="Q2520">
        <v>24484453.018644881</v>
      </c>
      <c r="R2520">
        <v>24855825.667169362</v>
      </c>
      <c r="S2520">
        <v>27330132.585011266</v>
      </c>
      <c r="T2520">
        <v>27012516.311278019</v>
      </c>
      <c r="U2520">
        <v>4140155.7178146192</v>
      </c>
      <c r="V2520">
        <v>7458710.9054618832</v>
      </c>
      <c r="W2520">
        <v>10346338.06355015</v>
      </c>
      <c r="X2520">
        <v>-9653661.9364498481</v>
      </c>
    </row>
    <row r="2521" spans="2:24" x14ac:dyDescent="0.4">
      <c r="B2521" s="13">
        <v>2518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19993184.450997286</v>
      </c>
      <c r="O2521">
        <v>18419277.398290765</v>
      </c>
      <c r="P2521">
        <v>15968644.854580164</v>
      </c>
      <c r="Q2521">
        <v>11412669.745443175</v>
      </c>
      <c r="R2521">
        <v>12186846.219127914</v>
      </c>
      <c r="S2521">
        <v>12068998.628886538</v>
      </c>
      <c r="T2521">
        <v>19387683.740522899</v>
      </c>
      <c r="U2521">
        <v>23660972.434256379</v>
      </c>
      <c r="V2521">
        <v>29271448.841023743</v>
      </c>
      <c r="W2521">
        <v>-11657997.31102087</v>
      </c>
      <c r="X2521">
        <v>-31657997.311020877</v>
      </c>
    </row>
    <row r="2522" spans="2:24" x14ac:dyDescent="0.4">
      <c r="B2522" s="13">
        <v>2519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1967183.4485202106</v>
      </c>
      <c r="O2522">
        <v>362417.82177797169</v>
      </c>
      <c r="P2522">
        <v>-5951229.0164879514</v>
      </c>
      <c r="Q2522">
        <v>-5626531.7851209575</v>
      </c>
      <c r="R2522">
        <v>5770864.2732451819</v>
      </c>
      <c r="S2522">
        <v>13911681.03390535</v>
      </c>
      <c r="T2522">
        <v>20900599.297098458</v>
      </c>
      <c r="U2522">
        <v>20394347.102276679</v>
      </c>
      <c r="V2522">
        <v>27029494.308787595</v>
      </c>
      <c r="W2522">
        <v>28358333.456475399</v>
      </c>
      <c r="X2522">
        <v>8358333.4564753994</v>
      </c>
    </row>
    <row r="2523" spans="2:24" x14ac:dyDescent="0.4">
      <c r="B2523" s="13">
        <v>2520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19213761.585967291</v>
      </c>
      <c r="O2523">
        <v>21313515.123446841</v>
      </c>
      <c r="P2523">
        <v>20744889.85583612</v>
      </c>
      <c r="Q2523">
        <v>26449042.414578911</v>
      </c>
      <c r="R2523">
        <v>25214365.206223663</v>
      </c>
      <c r="S2523">
        <v>24830087.199344762</v>
      </c>
      <c r="T2523">
        <v>29099193.415609282</v>
      </c>
      <c r="U2523">
        <v>27634483.04113185</v>
      </c>
      <c r="V2523">
        <v>31652760.977385242</v>
      </c>
      <c r="W2523">
        <v>14949204.457370566</v>
      </c>
      <c r="X2523">
        <v>-5050795.5426294385</v>
      </c>
    </row>
    <row r="2524" spans="2:24" x14ac:dyDescent="0.4">
      <c r="B2524" s="13">
        <v>2521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20472218.907181151</v>
      </c>
      <c r="O2524">
        <v>25166516.92283427</v>
      </c>
      <c r="P2524">
        <v>33397888.83829565</v>
      </c>
      <c r="Q2524">
        <v>31591212.873772677</v>
      </c>
      <c r="R2524">
        <v>32522899.430615958</v>
      </c>
      <c r="S2524">
        <v>20147651.729706246</v>
      </c>
      <c r="T2524">
        <v>24633562.500874575</v>
      </c>
      <c r="U2524">
        <v>33326908.193883061</v>
      </c>
      <c r="V2524">
        <v>31429368.207107238</v>
      </c>
      <c r="W2524">
        <v>34076278.357614487</v>
      </c>
      <c r="X2524">
        <v>14076278.357614495</v>
      </c>
    </row>
    <row r="2525" spans="2:24" x14ac:dyDescent="0.4">
      <c r="B2525" s="13">
        <v>2522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26480062.723095588</v>
      </c>
      <c r="O2525">
        <v>30698857.104763623</v>
      </c>
      <c r="P2525">
        <v>35319215.984757222</v>
      </c>
      <c r="Q2525">
        <v>34948415.013922006</v>
      </c>
      <c r="R2525">
        <v>32932368.809568893</v>
      </c>
      <c r="S2525">
        <v>35521116.141980387</v>
      </c>
      <c r="T2525">
        <v>39848294.891965717</v>
      </c>
      <c r="U2525">
        <v>32133603.83365709</v>
      </c>
      <c r="V2525">
        <v>37691810.236776426</v>
      </c>
      <c r="W2525">
        <v>30591083.664587196</v>
      </c>
      <c r="X2525">
        <v>10591083.664587202</v>
      </c>
    </row>
    <row r="2526" spans="2:24" x14ac:dyDescent="0.4">
      <c r="B2526" s="13">
        <v>2523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-26089196.304739017</v>
      </c>
      <c r="O2526">
        <v>-82371401.554066524</v>
      </c>
      <c r="P2526">
        <v>-57275563.830679215</v>
      </c>
      <c r="Q2526">
        <v>-31353814.790922187</v>
      </c>
      <c r="R2526">
        <v>-26169886.421633005</v>
      </c>
      <c r="S2526">
        <v>-22917554.831719037</v>
      </c>
      <c r="T2526">
        <v>-21731528.272137988</v>
      </c>
      <c r="U2526">
        <v>-24450667.114431381</v>
      </c>
      <c r="V2526">
        <v>-22649897.133847415</v>
      </c>
      <c r="W2526">
        <v>-21704782.061486792</v>
      </c>
      <c r="X2526">
        <v>-41704782.061486781</v>
      </c>
    </row>
    <row r="2527" spans="2:24" x14ac:dyDescent="0.4">
      <c r="B2527" s="13">
        <v>2524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25819556.458113361</v>
      </c>
      <c r="O2527">
        <v>27043956.384201322</v>
      </c>
      <c r="P2527">
        <v>27136868.421888899</v>
      </c>
      <c r="Q2527">
        <v>28336926.071107022</v>
      </c>
      <c r="R2527">
        <v>29792679.932550225</v>
      </c>
      <c r="S2527">
        <v>-11427515.218059996</v>
      </c>
      <c r="T2527">
        <v>-22115027.450214028</v>
      </c>
      <c r="U2527">
        <v>-2039150.6727065458</v>
      </c>
      <c r="V2527">
        <v>-1004371.9143485692</v>
      </c>
      <c r="W2527">
        <v>-1110948.752287531</v>
      </c>
      <c r="X2527">
        <v>-21110948.752287522</v>
      </c>
    </row>
    <row r="2528" spans="2:24" x14ac:dyDescent="0.4">
      <c r="B2528" s="13">
        <v>2525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19561799.614351913</v>
      </c>
      <c r="O2528">
        <v>16962633.245104533</v>
      </c>
      <c r="P2528">
        <v>19053364.786643665</v>
      </c>
      <c r="Q2528">
        <v>19957659.442641214</v>
      </c>
      <c r="R2528">
        <v>23105491.685668506</v>
      </c>
      <c r="S2528">
        <v>25077755.547578909</v>
      </c>
      <c r="T2528">
        <v>12226801.142476041</v>
      </c>
      <c r="U2528">
        <v>15466723.770741852</v>
      </c>
      <c r="V2528">
        <v>-3135022.4282840295</v>
      </c>
      <c r="W2528">
        <v>-674098.01736000879</v>
      </c>
      <c r="X2528">
        <v>-20674098.017360009</v>
      </c>
    </row>
    <row r="2529" spans="2:24" x14ac:dyDescent="0.4">
      <c r="B2529" s="13">
        <v>2526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-38900421.556058422</v>
      </c>
      <c r="O2529">
        <v>-34386405.716166943</v>
      </c>
      <c r="P2529">
        <v>-11121808.318972988</v>
      </c>
      <c r="Q2529">
        <v>-41682891.120216429</v>
      </c>
      <c r="R2529">
        <v>-42035533.039920568</v>
      </c>
      <c r="S2529">
        <v>-27619038.071236469</v>
      </c>
      <c r="T2529">
        <v>-33917924.249878056</v>
      </c>
      <c r="U2529">
        <v>-32585851.607643906</v>
      </c>
      <c r="V2529">
        <v>-31340216.567519907</v>
      </c>
      <c r="W2529">
        <v>-37373574.809488691</v>
      </c>
      <c r="X2529">
        <v>-57373574.809488691</v>
      </c>
    </row>
    <row r="2530" spans="2:24" x14ac:dyDescent="0.4">
      <c r="B2530" s="13">
        <v>2527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24332993.010147985</v>
      </c>
      <c r="O2530">
        <v>19519097.162980221</v>
      </c>
      <c r="P2530">
        <v>20997518.783736095</v>
      </c>
      <c r="Q2530">
        <v>24005269.282693408</v>
      </c>
      <c r="R2530">
        <v>30965784.569577467</v>
      </c>
      <c r="S2530">
        <v>32730414.236887295</v>
      </c>
      <c r="T2530">
        <v>37525908.273893721</v>
      </c>
      <c r="U2530">
        <v>35120595.558018602</v>
      </c>
      <c r="V2530">
        <v>35441628.84324573</v>
      </c>
      <c r="W2530">
        <v>39290145.53851521</v>
      </c>
      <c r="X2530">
        <v>19290145.538515206</v>
      </c>
    </row>
    <row r="2531" spans="2:24" x14ac:dyDescent="0.4">
      <c r="B2531" s="13">
        <v>2528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25287434.508086823</v>
      </c>
      <c r="O2531">
        <v>24518257.649595544</v>
      </c>
      <c r="P2531">
        <v>23242660.641827878</v>
      </c>
      <c r="Q2531">
        <v>22335377.037363824</v>
      </c>
      <c r="R2531">
        <v>26766266.808069706</v>
      </c>
      <c r="S2531">
        <v>29679211.127170045</v>
      </c>
      <c r="T2531">
        <v>27390129.102591053</v>
      </c>
      <c r="U2531">
        <v>16712270.670397772</v>
      </c>
      <c r="V2531">
        <v>23214985.005040783</v>
      </c>
      <c r="W2531">
        <v>21790168.15076492</v>
      </c>
      <c r="X2531">
        <v>1790168.1507649198</v>
      </c>
    </row>
    <row r="2532" spans="2:24" x14ac:dyDescent="0.4">
      <c r="B2532" s="13">
        <v>2529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26437082.114711862</v>
      </c>
      <c r="O2532">
        <v>-11538232.880309165</v>
      </c>
      <c r="P2532">
        <v>-37697991.828610539</v>
      </c>
      <c r="Q2532">
        <v>-16081202.838276345</v>
      </c>
      <c r="R2532">
        <v>3974316.926823074</v>
      </c>
      <c r="S2532">
        <v>-31253408.609941021</v>
      </c>
      <c r="T2532">
        <v>-24835427.078589387</v>
      </c>
      <c r="U2532">
        <v>-24306780.605286118</v>
      </c>
      <c r="V2532">
        <v>-25379473.527761083</v>
      </c>
      <c r="W2532">
        <v>-19947345.49372232</v>
      </c>
      <c r="X2532">
        <v>-39947345.49372232</v>
      </c>
    </row>
    <row r="2533" spans="2:24" x14ac:dyDescent="0.4">
      <c r="B2533" s="13">
        <v>2530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24919518.858036231</v>
      </c>
      <c r="O2533">
        <v>25667213.345385186</v>
      </c>
      <c r="P2533">
        <v>27527651.614476465</v>
      </c>
      <c r="Q2533">
        <v>26058723.606856231</v>
      </c>
      <c r="R2533">
        <v>29276321.984040484</v>
      </c>
      <c r="S2533">
        <v>16956547.447077245</v>
      </c>
      <c r="T2533">
        <v>23257194.391872011</v>
      </c>
      <c r="U2533">
        <v>30998075.079047691</v>
      </c>
      <c r="V2533">
        <v>38945021.238596529</v>
      </c>
      <c r="W2533">
        <v>37147504.103862554</v>
      </c>
      <c r="X2533">
        <v>17147504.103862561</v>
      </c>
    </row>
    <row r="2534" spans="2:24" x14ac:dyDescent="0.4">
      <c r="B2534" s="13">
        <v>2531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25445626.434732124</v>
      </c>
      <c r="O2534">
        <v>-550021.84547169763</v>
      </c>
      <c r="P2534">
        <v>2353215.6616581669</v>
      </c>
      <c r="Q2534">
        <v>14558453.489249969</v>
      </c>
      <c r="R2534">
        <v>13390584.850099606</v>
      </c>
      <c r="S2534">
        <v>11659424.87251723</v>
      </c>
      <c r="T2534">
        <v>-97518547.697846755</v>
      </c>
      <c r="U2534">
        <v>-99922485.957770035</v>
      </c>
      <c r="V2534">
        <v>-46583137.915012054</v>
      </c>
      <c r="W2534">
        <v>-47278065.030609302</v>
      </c>
      <c r="X2534">
        <v>-67278065.03060931</v>
      </c>
    </row>
    <row r="2535" spans="2:24" x14ac:dyDescent="0.4">
      <c r="B2535" s="13">
        <v>2532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25381721.660487596</v>
      </c>
      <c r="O2535">
        <v>25487640.384183358</v>
      </c>
      <c r="P2535">
        <v>29940302.80783568</v>
      </c>
      <c r="Q2535">
        <v>31646582.674311541</v>
      </c>
      <c r="R2535">
        <v>36489113.516252026</v>
      </c>
      <c r="S2535">
        <v>34174359.280921005</v>
      </c>
      <c r="T2535">
        <v>36364721.676863231</v>
      </c>
      <c r="U2535">
        <v>38431526.854451247</v>
      </c>
      <c r="V2535">
        <v>25262300.789574981</v>
      </c>
      <c r="W2535">
        <v>-117988412.65744264</v>
      </c>
      <c r="X2535">
        <v>-137988412.65744263</v>
      </c>
    </row>
    <row r="2536" spans="2:24" x14ac:dyDescent="0.4">
      <c r="B2536" s="13">
        <v>2533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17788056.085057136</v>
      </c>
      <c r="O2536">
        <v>18260364.990323797</v>
      </c>
      <c r="P2536">
        <v>16601389.648963653</v>
      </c>
      <c r="Q2536">
        <v>4984876.6243498195</v>
      </c>
      <c r="R2536">
        <v>4665333.8633907121</v>
      </c>
      <c r="S2536">
        <v>10753033.93117846</v>
      </c>
      <c r="T2536">
        <v>6944807.0895504011</v>
      </c>
      <c r="U2536">
        <v>3464203.0821416918</v>
      </c>
      <c r="V2536">
        <v>12893857.479254236</v>
      </c>
      <c r="W2536">
        <v>12544674.583390633</v>
      </c>
      <c r="X2536">
        <v>-7455325.4166093692</v>
      </c>
    </row>
    <row r="2537" spans="2:24" x14ac:dyDescent="0.4">
      <c r="B2537" s="13">
        <v>2534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24337123.721910857</v>
      </c>
      <c r="O2537">
        <v>25529915.561515354</v>
      </c>
      <c r="P2537">
        <v>23649402.374317054</v>
      </c>
      <c r="Q2537">
        <v>29747798.314258147</v>
      </c>
      <c r="R2537">
        <v>31027984.374229893</v>
      </c>
      <c r="S2537">
        <v>33306346.522625003</v>
      </c>
      <c r="T2537">
        <v>35794986.909175567</v>
      </c>
      <c r="U2537">
        <v>34647053.293186978</v>
      </c>
      <c r="V2537">
        <v>36284856.773106478</v>
      </c>
      <c r="W2537">
        <v>45875587.146818489</v>
      </c>
      <c r="X2537">
        <v>25875587.146818481</v>
      </c>
    </row>
    <row r="2538" spans="2:24" x14ac:dyDescent="0.4">
      <c r="B2538" s="13">
        <v>2535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20067442.868401814</v>
      </c>
      <c r="O2538">
        <v>22310417.870154172</v>
      </c>
      <c r="P2538">
        <v>26668613.548078917</v>
      </c>
      <c r="Q2538">
        <v>29148262.515555616</v>
      </c>
      <c r="R2538">
        <v>33345860.674867485</v>
      </c>
      <c r="S2538">
        <v>38599125.669550732</v>
      </c>
      <c r="T2538">
        <v>46045229.211298019</v>
      </c>
      <c r="U2538">
        <v>52650573.440150753</v>
      </c>
      <c r="V2538">
        <v>55712651.443810791</v>
      </c>
      <c r="W2538">
        <v>57121705.731072903</v>
      </c>
      <c r="X2538">
        <v>37121705.731072903</v>
      </c>
    </row>
    <row r="2539" spans="2:24" x14ac:dyDescent="0.4">
      <c r="B2539" s="13">
        <v>2536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21057052.313356511</v>
      </c>
      <c r="O2539">
        <v>23700863.904826995</v>
      </c>
      <c r="P2539">
        <v>28387304.299300291</v>
      </c>
      <c r="Q2539">
        <v>29915947.282107167</v>
      </c>
      <c r="R2539">
        <v>30881927.033973839</v>
      </c>
      <c r="S2539">
        <v>31274802.126941927</v>
      </c>
      <c r="T2539">
        <v>30695895.058516562</v>
      </c>
      <c r="U2539">
        <v>27600520.137205526</v>
      </c>
      <c r="V2539">
        <v>29021467.082099948</v>
      </c>
      <c r="W2539">
        <v>27526563.097917162</v>
      </c>
      <c r="X2539">
        <v>7526563.0979171619</v>
      </c>
    </row>
    <row r="2540" spans="2:24" x14ac:dyDescent="0.4">
      <c r="B2540" s="13">
        <v>2537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27537836.429921422</v>
      </c>
      <c r="O2540">
        <v>26109664.245850679</v>
      </c>
      <c r="P2540">
        <v>24886292.089690737</v>
      </c>
      <c r="Q2540">
        <v>26949197.055708539</v>
      </c>
      <c r="R2540">
        <v>29620541.413211647</v>
      </c>
      <c r="S2540">
        <v>35809133.20253206</v>
      </c>
      <c r="T2540">
        <v>35196222.106022261</v>
      </c>
      <c r="U2540">
        <v>37777889.299942411</v>
      </c>
      <c r="V2540">
        <v>34409801.515728429</v>
      </c>
      <c r="W2540">
        <v>34784245.779249653</v>
      </c>
      <c r="X2540">
        <v>14784245.779249653</v>
      </c>
    </row>
    <row r="2541" spans="2:24" x14ac:dyDescent="0.4">
      <c r="B2541" s="13">
        <v>2538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21938840.97353394</v>
      </c>
      <c r="O2541">
        <v>21515275.376556635</v>
      </c>
      <c r="P2541">
        <v>26480392.787425879</v>
      </c>
      <c r="Q2541">
        <v>19881356.617265575</v>
      </c>
      <c r="R2541">
        <v>18809755.000142545</v>
      </c>
      <c r="S2541">
        <v>24197321.757463776</v>
      </c>
      <c r="T2541">
        <v>27216539.088399068</v>
      </c>
      <c r="U2541">
        <v>-15409882.082137143</v>
      </c>
      <c r="V2541">
        <v>-15506193.965137294</v>
      </c>
      <c r="W2541">
        <v>11466339.164249061</v>
      </c>
      <c r="X2541">
        <v>-8533660.8357509412</v>
      </c>
    </row>
    <row r="2542" spans="2:24" x14ac:dyDescent="0.4">
      <c r="B2542" s="13">
        <v>2539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29357445.491555158</v>
      </c>
      <c r="O2542">
        <v>28393389.347501919</v>
      </c>
      <c r="P2542">
        <v>26646747.690670244</v>
      </c>
      <c r="Q2542">
        <v>30392281.250340652</v>
      </c>
      <c r="R2542">
        <v>39570496.436175793</v>
      </c>
      <c r="S2542">
        <v>45424598.514256142</v>
      </c>
      <c r="T2542">
        <v>51532530.671539284</v>
      </c>
      <c r="U2542">
        <v>58711027.14800106</v>
      </c>
      <c r="V2542">
        <v>60846679.89771913</v>
      </c>
      <c r="W2542">
        <v>65573917.907089144</v>
      </c>
      <c r="X2542">
        <v>45573917.907089151</v>
      </c>
    </row>
    <row r="2543" spans="2:24" x14ac:dyDescent="0.4">
      <c r="B2543" s="13">
        <v>2540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22747790.118627984</v>
      </c>
      <c r="O2543">
        <v>28530402.333662078</v>
      </c>
      <c r="P2543">
        <v>28743532.52104716</v>
      </c>
      <c r="Q2543">
        <v>27682859.504387308</v>
      </c>
      <c r="R2543">
        <v>34843488.212313861</v>
      </c>
      <c r="S2543">
        <v>30863090.378900431</v>
      </c>
      <c r="T2543">
        <v>31288895.307197068</v>
      </c>
      <c r="U2543">
        <v>-1296870.1712392063</v>
      </c>
      <c r="V2543">
        <v>6096734.949379839</v>
      </c>
      <c r="W2543">
        <v>19512754.737420425</v>
      </c>
      <c r="X2543">
        <v>-487245.26257957285</v>
      </c>
    </row>
    <row r="2544" spans="2:24" x14ac:dyDescent="0.4">
      <c r="B2544" s="13">
        <v>2541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24469025.137968592</v>
      </c>
      <c r="O2544">
        <v>27491648.954965707</v>
      </c>
      <c r="P2544">
        <v>27313594.248562414</v>
      </c>
      <c r="Q2544">
        <v>24356529.33322642</v>
      </c>
      <c r="R2544">
        <v>29584377.695531551</v>
      </c>
      <c r="S2544">
        <v>28869110.516471978</v>
      </c>
      <c r="T2544">
        <v>31758340.279991411</v>
      </c>
      <c r="U2544">
        <v>32346087.462528415</v>
      </c>
      <c r="V2544">
        <v>23958453.820000283</v>
      </c>
      <c r="W2544">
        <v>23594939.275315594</v>
      </c>
      <c r="X2544">
        <v>3594939.2753155846</v>
      </c>
    </row>
    <row r="2545" spans="2:24" x14ac:dyDescent="0.4">
      <c r="B2545" s="13">
        <v>2542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21150010.283635117</v>
      </c>
      <c r="O2545">
        <v>22524600.114009995</v>
      </c>
      <c r="P2545">
        <v>25338994.971760951</v>
      </c>
      <c r="Q2545">
        <v>31048354.379893605</v>
      </c>
      <c r="R2545">
        <v>29413488.932578467</v>
      </c>
      <c r="S2545">
        <v>29033696.532394174</v>
      </c>
      <c r="T2545">
        <v>27997658.949579198</v>
      </c>
      <c r="U2545">
        <v>27401019.324511047</v>
      </c>
      <c r="V2545">
        <v>26416563.026540127</v>
      </c>
      <c r="W2545">
        <v>29867783.048084434</v>
      </c>
      <c r="X2545">
        <v>9867783.0480844304</v>
      </c>
    </row>
    <row r="2546" spans="2:24" x14ac:dyDescent="0.4">
      <c r="B2546" s="13">
        <v>2543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23425413.358220365</v>
      </c>
      <c r="O2546">
        <v>33262465.686441928</v>
      </c>
      <c r="P2546">
        <v>34074780.859087251</v>
      </c>
      <c r="Q2546">
        <v>33523928.493060149</v>
      </c>
      <c r="R2546">
        <v>26774070.931431416</v>
      </c>
      <c r="S2546">
        <v>27420642.807230886</v>
      </c>
      <c r="T2546">
        <v>31737028.422795769</v>
      </c>
      <c r="U2546">
        <v>37142374.667217776</v>
      </c>
      <c r="V2546">
        <v>40960010.248610124</v>
      </c>
      <c r="W2546">
        <v>45318501.16277799</v>
      </c>
      <c r="X2546">
        <v>25318501.162777983</v>
      </c>
    </row>
    <row r="2547" spans="2:24" x14ac:dyDescent="0.4">
      <c r="B2547" s="13">
        <v>2544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20468695.233137909</v>
      </c>
      <c r="O2547">
        <v>21761973.909355197</v>
      </c>
      <c r="P2547">
        <v>24474651.649579145</v>
      </c>
      <c r="Q2547">
        <v>28734932.467072438</v>
      </c>
      <c r="R2547">
        <v>26473865.962316617</v>
      </c>
      <c r="S2547">
        <v>27874186.650031466</v>
      </c>
      <c r="T2547">
        <v>28412631.209754653</v>
      </c>
      <c r="U2547">
        <v>31161703.238408297</v>
      </c>
      <c r="V2547">
        <v>31202463.069298156</v>
      </c>
      <c r="W2547">
        <v>33303336.956875652</v>
      </c>
      <c r="X2547">
        <v>13303336.956875652</v>
      </c>
    </row>
    <row r="2548" spans="2:24" x14ac:dyDescent="0.4">
      <c r="B2548" s="13">
        <v>2545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25258690.516605183</v>
      </c>
      <c r="O2548">
        <v>28039173.174906101</v>
      </c>
      <c r="P2548">
        <v>28536926.743835337</v>
      </c>
      <c r="Q2548">
        <v>32275621.515623875</v>
      </c>
      <c r="R2548">
        <v>33870357.280443415</v>
      </c>
      <c r="S2548">
        <v>41718375.233707033</v>
      </c>
      <c r="T2548">
        <v>41168084.060941957</v>
      </c>
      <c r="U2548">
        <v>39344892.976137094</v>
      </c>
      <c r="V2548">
        <v>39823237.591872893</v>
      </c>
      <c r="W2548">
        <v>40139866.517023101</v>
      </c>
      <c r="X2548">
        <v>20139866.517023094</v>
      </c>
    </row>
    <row r="2549" spans="2:24" x14ac:dyDescent="0.4">
      <c r="B2549" s="13">
        <v>2546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22544994.256752241</v>
      </c>
      <c r="O2549">
        <v>24715249.033580098</v>
      </c>
      <c r="P2549">
        <v>29735246.127352349</v>
      </c>
      <c r="Q2549">
        <v>31861850.081772737</v>
      </c>
      <c r="R2549">
        <v>35889746.951961286</v>
      </c>
      <c r="S2549">
        <v>34083350.028800532</v>
      </c>
      <c r="T2549">
        <v>27108084.599591713</v>
      </c>
      <c r="U2549">
        <v>25622103.437487781</v>
      </c>
      <c r="V2549">
        <v>29859858.705355048</v>
      </c>
      <c r="W2549">
        <v>29131865.789764103</v>
      </c>
      <c r="X2549">
        <v>9131865.7897641007</v>
      </c>
    </row>
    <row r="2550" spans="2:24" x14ac:dyDescent="0.4">
      <c r="B2550" s="13">
        <v>2547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17766590.485029351</v>
      </c>
      <c r="O2550">
        <v>18437020.36471954</v>
      </c>
      <c r="P2550">
        <v>19751764.597758789</v>
      </c>
      <c r="Q2550">
        <v>26725101.424335599</v>
      </c>
      <c r="R2550">
        <v>25435815.464183379</v>
      </c>
      <c r="S2550">
        <v>23142225.162999716</v>
      </c>
      <c r="T2550">
        <v>20092757.951098874</v>
      </c>
      <c r="U2550">
        <v>19153701.130171828</v>
      </c>
      <c r="V2550">
        <v>24344594.569491372</v>
      </c>
      <c r="W2550">
        <v>24719177.151128858</v>
      </c>
      <c r="X2550">
        <v>4719177.1511288583</v>
      </c>
    </row>
    <row r="2551" spans="2:24" x14ac:dyDescent="0.4">
      <c r="B2551" s="13">
        <v>2548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-63156962.295680396</v>
      </c>
      <c r="O2551">
        <v>-63335199.261702009</v>
      </c>
      <c r="P2551">
        <v>-18178938.895923946</v>
      </c>
      <c r="Q2551">
        <v>-16901983.471630495</v>
      </c>
      <c r="R2551">
        <v>-15642996.332933927</v>
      </c>
      <c r="S2551">
        <v>-10807270.923411075</v>
      </c>
      <c r="T2551">
        <v>-9829892.0530071203</v>
      </c>
      <c r="U2551">
        <v>-6737243.4790053153</v>
      </c>
      <c r="V2551">
        <v>-9417565.960312387</v>
      </c>
      <c r="W2551">
        <v>-11689184.709744494</v>
      </c>
      <c r="X2551">
        <v>-31689184.709744506</v>
      </c>
    </row>
    <row r="2552" spans="2:24" x14ac:dyDescent="0.4">
      <c r="B2552" s="13">
        <v>2549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19421288.875701346</v>
      </c>
      <c r="O2552">
        <v>19364503.245964933</v>
      </c>
      <c r="P2552">
        <v>22029607.865868017</v>
      </c>
      <c r="Q2552">
        <v>25451783.062910367</v>
      </c>
      <c r="R2552">
        <v>31292145.910806425</v>
      </c>
      <c r="S2552">
        <v>33588938.507735096</v>
      </c>
      <c r="T2552">
        <v>40145730.32108885</v>
      </c>
      <c r="U2552">
        <v>40195174.95047003</v>
      </c>
      <c r="V2552">
        <v>38716046.088730507</v>
      </c>
      <c r="W2552">
        <v>41720264.479443736</v>
      </c>
      <c r="X2552">
        <v>21720264.479443733</v>
      </c>
    </row>
    <row r="2553" spans="2:24" x14ac:dyDescent="0.4">
      <c r="B2553" s="13">
        <v>2550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24076898.491850764</v>
      </c>
      <c r="O2553">
        <v>22884042.489802808</v>
      </c>
      <c r="P2553">
        <v>26397868.535260197</v>
      </c>
      <c r="Q2553">
        <v>30856928.723306868</v>
      </c>
      <c r="R2553">
        <v>32777904.204612099</v>
      </c>
      <c r="S2553">
        <v>30538187.478230685</v>
      </c>
      <c r="T2553">
        <v>31673795.004173487</v>
      </c>
      <c r="U2553">
        <v>31758552.95467091</v>
      </c>
      <c r="V2553">
        <v>36821995.350798383</v>
      </c>
      <c r="W2553">
        <v>37260781.907598391</v>
      </c>
      <c r="X2553">
        <v>17260781.907598391</v>
      </c>
    </row>
    <row r="2554" spans="2:24" x14ac:dyDescent="0.4">
      <c r="B2554" s="13">
        <v>2551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20829758.93517755</v>
      </c>
      <c r="O2554">
        <v>24968356.02527687</v>
      </c>
      <c r="P2554">
        <v>25842014.242289189</v>
      </c>
      <c r="Q2554">
        <v>27958542.478303313</v>
      </c>
      <c r="R2554">
        <v>31445663.194022581</v>
      </c>
      <c r="S2554">
        <v>36739390.112107277</v>
      </c>
      <c r="T2554">
        <v>36780412.245506443</v>
      </c>
      <c r="U2554">
        <v>40283076.083166644</v>
      </c>
      <c r="V2554">
        <v>45087872.612185784</v>
      </c>
      <c r="W2554">
        <v>48962912.523745619</v>
      </c>
      <c r="X2554">
        <v>28962912.523745611</v>
      </c>
    </row>
    <row r="2555" spans="2:24" x14ac:dyDescent="0.4">
      <c r="B2555" s="13">
        <v>2552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20058107.649002139</v>
      </c>
      <c r="O2555">
        <v>21380693.275762096</v>
      </c>
      <c r="P2555">
        <v>13932311.005650278</v>
      </c>
      <c r="Q2555">
        <v>12925412.061663251</v>
      </c>
      <c r="R2555">
        <v>13214569.284671055</v>
      </c>
      <c r="S2555">
        <v>17480537.568043139</v>
      </c>
      <c r="T2555">
        <v>21882829.20049182</v>
      </c>
      <c r="U2555">
        <v>21379004.733101662</v>
      </c>
      <c r="V2555">
        <v>29100574.440755397</v>
      </c>
      <c r="W2555">
        <v>33993064.845110752</v>
      </c>
      <c r="X2555">
        <v>13993064.845110746</v>
      </c>
    </row>
    <row r="2556" spans="2:24" x14ac:dyDescent="0.4">
      <c r="B2556" s="13">
        <v>2553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21341230.474956844</v>
      </c>
      <c r="O2556">
        <v>21384414.750412654</v>
      </c>
      <c r="P2556">
        <v>20099822.889157094</v>
      </c>
      <c r="Q2556">
        <v>19602305.275242757</v>
      </c>
      <c r="R2556">
        <v>19870937.085896</v>
      </c>
      <c r="S2556">
        <v>20476619.154171579</v>
      </c>
      <c r="T2556">
        <v>23364016.590353448</v>
      </c>
      <c r="U2556">
        <v>30356101.970365401</v>
      </c>
      <c r="V2556">
        <v>28980472.073618818</v>
      </c>
      <c r="W2556">
        <v>29549912.317342792</v>
      </c>
      <c r="X2556">
        <v>9549912.3173427917</v>
      </c>
    </row>
    <row r="2557" spans="2:24" x14ac:dyDescent="0.4">
      <c r="B2557" s="13">
        <v>2554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20235875.922746297</v>
      </c>
      <c r="O2557">
        <v>20168464.966569997</v>
      </c>
      <c r="P2557">
        <v>18387792.976372659</v>
      </c>
      <c r="Q2557">
        <v>21527121.42440312</v>
      </c>
      <c r="R2557">
        <v>20396991.352830369</v>
      </c>
      <c r="S2557">
        <v>16559916.368338434</v>
      </c>
      <c r="T2557">
        <v>15254347.628203623</v>
      </c>
      <c r="U2557">
        <v>15692122.347644487</v>
      </c>
      <c r="V2557">
        <v>17757189.459241137</v>
      </c>
      <c r="W2557">
        <v>15492588.501838055</v>
      </c>
      <c r="X2557">
        <v>-4507411.4981619474</v>
      </c>
    </row>
    <row r="2558" spans="2:24" x14ac:dyDescent="0.4">
      <c r="B2558" s="13">
        <v>2555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19112239.110852484</v>
      </c>
      <c r="O2558">
        <v>19337976.314975362</v>
      </c>
      <c r="P2558">
        <v>21147197.90464583</v>
      </c>
      <c r="Q2558">
        <v>23199579.779441826</v>
      </c>
      <c r="R2558">
        <v>32102866.621923406</v>
      </c>
      <c r="S2558">
        <v>30910215.527688663</v>
      </c>
      <c r="T2558">
        <v>33451285.420332119</v>
      </c>
      <c r="U2558">
        <v>38323501.415100761</v>
      </c>
      <c r="V2558">
        <v>41005462.149432138</v>
      </c>
      <c r="W2558">
        <v>41520030.980718948</v>
      </c>
      <c r="X2558">
        <v>21520030.980718948</v>
      </c>
    </row>
    <row r="2559" spans="2:24" x14ac:dyDescent="0.4">
      <c r="B2559" s="13">
        <v>2556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24718304.471295372</v>
      </c>
      <c r="O2559">
        <v>24109763.081098732</v>
      </c>
      <c r="P2559">
        <v>14733940.306848966</v>
      </c>
      <c r="Q2559">
        <v>16914533.49164097</v>
      </c>
      <c r="R2559">
        <v>31031157.546286039</v>
      </c>
      <c r="S2559">
        <v>28464306.641316503</v>
      </c>
      <c r="T2559">
        <v>33511595.063647375</v>
      </c>
      <c r="U2559">
        <v>36737347.083255813</v>
      </c>
      <c r="V2559">
        <v>36854206.879642688</v>
      </c>
      <c r="W2559">
        <v>39926984.487062506</v>
      </c>
      <c r="X2559">
        <v>19926984.487062506</v>
      </c>
    </row>
    <row r="2560" spans="2:24" x14ac:dyDescent="0.4">
      <c r="B2560" s="13">
        <v>2557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24073122.957135346</v>
      </c>
      <c r="O2560">
        <v>30009503.840645365</v>
      </c>
      <c r="P2560">
        <v>26542173.23388752</v>
      </c>
      <c r="Q2560">
        <v>25325913.965623096</v>
      </c>
      <c r="R2560">
        <v>29456838.352096494</v>
      </c>
      <c r="S2560">
        <v>31053422.535696529</v>
      </c>
      <c r="T2560">
        <v>29835083.934869122</v>
      </c>
      <c r="U2560">
        <v>33341597.933620155</v>
      </c>
      <c r="V2560">
        <v>32513655.679279644</v>
      </c>
      <c r="W2560">
        <v>28679277.799606197</v>
      </c>
      <c r="X2560">
        <v>8679277.7996061947</v>
      </c>
    </row>
    <row r="2561" spans="2:24" x14ac:dyDescent="0.4">
      <c r="B2561" s="13">
        <v>2558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23528253.959909853</v>
      </c>
      <c r="O2561">
        <v>26122183.910373352</v>
      </c>
      <c r="P2561">
        <v>29395720.728193957</v>
      </c>
      <c r="Q2561">
        <v>30440819.690799545</v>
      </c>
      <c r="R2561">
        <v>34123902.557022154</v>
      </c>
      <c r="S2561">
        <v>32297654.670151111</v>
      </c>
      <c r="T2561">
        <v>37145997.205249086</v>
      </c>
      <c r="U2561">
        <v>37783349.694099732</v>
      </c>
      <c r="V2561">
        <v>39497548.749345884</v>
      </c>
      <c r="W2561">
        <v>28822777.540129438</v>
      </c>
      <c r="X2561">
        <v>8822777.5401294418</v>
      </c>
    </row>
    <row r="2562" spans="2:24" x14ac:dyDescent="0.4">
      <c r="B2562" s="13">
        <v>2559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16890990.507996023</v>
      </c>
      <c r="O2562">
        <v>18623728.446095079</v>
      </c>
      <c r="P2562">
        <v>18786189.249896523</v>
      </c>
      <c r="Q2562">
        <v>20203900.434022922</v>
      </c>
      <c r="R2562">
        <v>24511677.620389614</v>
      </c>
      <c r="S2562">
        <v>24474196.610012583</v>
      </c>
      <c r="T2562">
        <v>30263394.295129836</v>
      </c>
      <c r="U2562">
        <v>30608054.745158266</v>
      </c>
      <c r="V2562">
        <v>34466265.019221537</v>
      </c>
      <c r="W2562">
        <v>38607685.441763893</v>
      </c>
      <c r="X2562">
        <v>18607685.441763893</v>
      </c>
    </row>
    <row r="2563" spans="2:24" x14ac:dyDescent="0.4">
      <c r="B2563" s="13">
        <v>2560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25891570.88992545</v>
      </c>
      <c r="O2563">
        <v>25743720.802102648</v>
      </c>
      <c r="P2563">
        <v>24543282.93463644</v>
      </c>
      <c r="Q2563">
        <v>23864527.831010271</v>
      </c>
      <c r="R2563">
        <v>26817955.497043587</v>
      </c>
      <c r="S2563">
        <v>21395859.999066144</v>
      </c>
      <c r="T2563">
        <v>28971375.067710996</v>
      </c>
      <c r="U2563">
        <v>30782610.406092759</v>
      </c>
      <c r="V2563">
        <v>33279013.534251116</v>
      </c>
      <c r="W2563">
        <v>31421181.498959266</v>
      </c>
      <c r="X2563">
        <v>11421181.498959269</v>
      </c>
    </row>
    <row r="2564" spans="2:24" x14ac:dyDescent="0.4">
      <c r="B2564" s="13">
        <v>2561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24763782.940329313</v>
      </c>
      <c r="O2564">
        <v>27544703.366001416</v>
      </c>
      <c r="P2564">
        <v>28618516.237292994</v>
      </c>
      <c r="Q2564">
        <v>35542348.794232666</v>
      </c>
      <c r="R2564">
        <v>38080975.21427425</v>
      </c>
      <c r="S2564">
        <v>42331292.472676247</v>
      </c>
      <c r="T2564">
        <v>37318868.690764867</v>
      </c>
      <c r="U2564">
        <v>34711468.605535142</v>
      </c>
      <c r="V2564">
        <v>34409635.156721838</v>
      </c>
      <c r="W2564">
        <v>33890958.963242114</v>
      </c>
      <c r="X2564">
        <v>13890958.963242104</v>
      </c>
    </row>
    <row r="2565" spans="2:24" x14ac:dyDescent="0.4">
      <c r="B2565" s="13">
        <v>2562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18947711.82343144</v>
      </c>
      <c r="O2565">
        <v>22390047.473426562</v>
      </c>
      <c r="P2565">
        <v>23668605.097810443</v>
      </c>
      <c r="Q2565">
        <v>25830768.75920973</v>
      </c>
      <c r="R2565">
        <v>26780015.599247709</v>
      </c>
      <c r="S2565">
        <v>32406867.536857113</v>
      </c>
      <c r="T2565">
        <v>34300543.609733671</v>
      </c>
      <c r="U2565">
        <v>33883194.84271469</v>
      </c>
      <c r="V2565">
        <v>32858557.872324873</v>
      </c>
      <c r="W2565">
        <v>37400219.477798373</v>
      </c>
      <c r="X2565">
        <v>17400219.477798384</v>
      </c>
    </row>
    <row r="2566" spans="2:24" x14ac:dyDescent="0.4">
      <c r="B2566" s="13">
        <v>2563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15195000.461751658</v>
      </c>
      <c r="O2566">
        <v>17653272.907988966</v>
      </c>
      <c r="P2566">
        <v>21265665.417417735</v>
      </c>
      <c r="Q2566">
        <v>20500674.182623785</v>
      </c>
      <c r="R2566">
        <v>-3861468.5877355915</v>
      </c>
      <c r="S2566">
        <v>-1032033.3266915623</v>
      </c>
      <c r="T2566">
        <v>17788799.653340343</v>
      </c>
      <c r="U2566">
        <v>17225816.08545205</v>
      </c>
      <c r="V2566">
        <v>23277703.599494606</v>
      </c>
      <c r="W2566">
        <v>10325168.938942159</v>
      </c>
      <c r="X2566">
        <v>-9674831.0610578377</v>
      </c>
    </row>
    <row r="2567" spans="2:24" x14ac:dyDescent="0.4">
      <c r="B2567" s="13">
        <v>2564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23131366.511563532</v>
      </c>
      <c r="O2567">
        <v>29871620.455587834</v>
      </c>
      <c r="P2567">
        <v>30880046.336965822</v>
      </c>
      <c r="Q2567">
        <v>37125273.26713413</v>
      </c>
      <c r="R2567">
        <v>34586196.982459083</v>
      </c>
      <c r="S2567">
        <v>39997580.018147767</v>
      </c>
      <c r="T2567">
        <v>36676928.662117504</v>
      </c>
      <c r="U2567">
        <v>36777907.1310509</v>
      </c>
      <c r="V2567">
        <v>37091177.079050593</v>
      </c>
      <c r="W2567">
        <v>41414557.984423906</v>
      </c>
      <c r="X2567">
        <v>21414557.984423898</v>
      </c>
    </row>
    <row r="2568" spans="2:24" x14ac:dyDescent="0.4">
      <c r="B2568" s="13">
        <v>2565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24177265.55253727</v>
      </c>
      <c r="O2568">
        <v>27813264.169634961</v>
      </c>
      <c r="P2568">
        <v>27589836.904362515</v>
      </c>
      <c r="Q2568">
        <v>29117691.806760766</v>
      </c>
      <c r="R2568">
        <v>29967960.285416525</v>
      </c>
      <c r="S2568">
        <v>29507919.596299443</v>
      </c>
      <c r="T2568">
        <v>28760648.557793088</v>
      </c>
      <c r="U2568">
        <v>27965865.302401334</v>
      </c>
      <c r="V2568">
        <v>8409020.6811878923</v>
      </c>
      <c r="W2568">
        <v>15156743.338475857</v>
      </c>
      <c r="X2568">
        <v>-4843256.6615241421</v>
      </c>
    </row>
    <row r="2569" spans="2:24" x14ac:dyDescent="0.4">
      <c r="B2569" s="13">
        <v>2566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19183974.402875029</v>
      </c>
      <c r="O2569">
        <v>12380481.098242456</v>
      </c>
      <c r="P2569">
        <v>17515280.217626773</v>
      </c>
      <c r="Q2569">
        <v>16961486.990076344</v>
      </c>
      <c r="R2569">
        <v>16543499.091009282</v>
      </c>
      <c r="S2569">
        <v>19263686.99688391</v>
      </c>
      <c r="T2569">
        <v>20359024.41958493</v>
      </c>
      <c r="U2569">
        <v>19532770.193739336</v>
      </c>
      <c r="V2569">
        <v>18030811.938540388</v>
      </c>
      <c r="W2569">
        <v>22206026.90450469</v>
      </c>
      <c r="X2569">
        <v>2206026.9045046894</v>
      </c>
    </row>
    <row r="2570" spans="2:24" x14ac:dyDescent="0.4">
      <c r="B2570" s="13">
        <v>2567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22702271.668276131</v>
      </c>
      <c r="O2570">
        <v>30254130.23081848</v>
      </c>
      <c r="P2570">
        <v>32772760.922694776</v>
      </c>
      <c r="Q2570">
        <v>-15266234.397443142</v>
      </c>
      <c r="R2570">
        <v>-17892414.190633725</v>
      </c>
      <c r="S2570">
        <v>6569735.6845492711</v>
      </c>
      <c r="T2570">
        <v>6334468.3077905783</v>
      </c>
      <c r="U2570">
        <v>9824209.3189155161</v>
      </c>
      <c r="V2570">
        <v>10612217.890808731</v>
      </c>
      <c r="W2570">
        <v>10592899.521030841</v>
      </c>
      <c r="X2570">
        <v>-9407100.4789691586</v>
      </c>
    </row>
    <row r="2571" spans="2:24" x14ac:dyDescent="0.4">
      <c r="B2571" s="13">
        <v>2568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19877307.580051471</v>
      </c>
      <c r="O2571">
        <v>24119033.038571618</v>
      </c>
      <c r="P2571">
        <v>10848308.178632256</v>
      </c>
      <c r="Q2571">
        <v>19238986.931779817</v>
      </c>
      <c r="R2571">
        <v>25950732.14666409</v>
      </c>
      <c r="S2571">
        <v>28681587.488481</v>
      </c>
      <c r="T2571">
        <v>30233746.358689029</v>
      </c>
      <c r="U2571">
        <v>33948230.587495841</v>
      </c>
      <c r="V2571">
        <v>34880157.987980731</v>
      </c>
      <c r="W2571">
        <v>35456548.276077837</v>
      </c>
      <c r="X2571">
        <v>15456548.27607784</v>
      </c>
    </row>
    <row r="2572" spans="2:24" x14ac:dyDescent="0.4">
      <c r="B2572" s="13">
        <v>2569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-126113208.17483862</v>
      </c>
      <c r="O2572">
        <v>-128364377.0751633</v>
      </c>
      <c r="P2572">
        <v>-58712800.638498373</v>
      </c>
      <c r="Q2572">
        <v>-57672645.452405013</v>
      </c>
      <c r="R2572">
        <v>-119541941.42101155</v>
      </c>
      <c r="S2572">
        <v>-110431236.95440575</v>
      </c>
      <c r="T2572">
        <v>-78362182.084441736</v>
      </c>
      <c r="U2572">
        <v>-85203138.977669299</v>
      </c>
      <c r="V2572">
        <v>-85049534.322565094</v>
      </c>
      <c r="W2572">
        <v>-75743116.752637342</v>
      </c>
      <c r="X2572">
        <v>-95743116.752637342</v>
      </c>
    </row>
    <row r="2573" spans="2:24" x14ac:dyDescent="0.4">
      <c r="B2573" s="13">
        <v>2570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21504127.87789537</v>
      </c>
      <c r="O2573">
        <v>26050996.521763936</v>
      </c>
      <c r="P2573">
        <v>25887475.06085626</v>
      </c>
      <c r="Q2573">
        <v>29768343.038222283</v>
      </c>
      <c r="R2573">
        <v>33242617.958455544</v>
      </c>
      <c r="S2573">
        <v>38648594.043897599</v>
      </c>
      <c r="T2573">
        <v>-24302011.392239772</v>
      </c>
      <c r="U2573">
        <v>-26570820.593133871</v>
      </c>
      <c r="V2573">
        <v>2517120.0562235601</v>
      </c>
      <c r="W2573">
        <v>3560189.8424370107</v>
      </c>
      <c r="X2573">
        <v>-16439810.157562986</v>
      </c>
    </row>
    <row r="2574" spans="2:24" x14ac:dyDescent="0.4">
      <c r="B2574" s="13">
        <v>2571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15848180.882855076</v>
      </c>
      <c r="O2574">
        <v>-136258606.75747791</v>
      </c>
      <c r="P2574">
        <v>-137851578.36408395</v>
      </c>
      <c r="Q2574">
        <v>-60845436.394847155</v>
      </c>
      <c r="R2574">
        <v>-60864628.563610613</v>
      </c>
      <c r="S2574">
        <v>-61571174.236441977</v>
      </c>
      <c r="T2574">
        <v>-59181025.149440862</v>
      </c>
      <c r="U2574">
        <v>-59706910.548590474</v>
      </c>
      <c r="V2574">
        <v>-57271883.418610089</v>
      </c>
      <c r="W2574">
        <v>-59064562.315592185</v>
      </c>
      <c r="X2574">
        <v>-79064562.31559217</v>
      </c>
    </row>
    <row r="2575" spans="2:24" x14ac:dyDescent="0.4">
      <c r="B2575" s="13">
        <v>2572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16823217.631999884</v>
      </c>
      <c r="O2575">
        <v>18969184.499999784</v>
      </c>
      <c r="P2575">
        <v>18666578.806449149</v>
      </c>
      <c r="Q2575">
        <v>16555780.75703224</v>
      </c>
      <c r="R2575">
        <v>15182516.457802743</v>
      </c>
      <c r="S2575">
        <v>16664122.972825551</v>
      </c>
      <c r="T2575">
        <v>19885948.601580862</v>
      </c>
      <c r="U2575">
        <v>25533856.988592222</v>
      </c>
      <c r="V2575">
        <v>25791265.015256632</v>
      </c>
      <c r="W2575">
        <v>32195171.027866218</v>
      </c>
      <c r="X2575">
        <v>12195171.027866222</v>
      </c>
    </row>
    <row r="2576" spans="2:24" x14ac:dyDescent="0.4">
      <c r="B2576" s="13">
        <v>2573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-81612763.264083356</v>
      </c>
      <c r="O2576">
        <v>-80331577.224893391</v>
      </c>
      <c r="P2576">
        <v>-25670205.592486095</v>
      </c>
      <c r="Q2576">
        <v>-33663620.748395644</v>
      </c>
      <c r="R2576">
        <v>-32258966.483585514</v>
      </c>
      <c r="S2576">
        <v>-27260255.108949918</v>
      </c>
      <c r="T2576">
        <v>-21915401.541836143</v>
      </c>
      <c r="U2576">
        <v>-29323816.312778052</v>
      </c>
      <c r="V2576">
        <v>-64464430.146596685</v>
      </c>
      <c r="W2576">
        <v>-63177234.072074182</v>
      </c>
      <c r="X2576">
        <v>-83177234.072074205</v>
      </c>
    </row>
    <row r="2577" spans="2:24" x14ac:dyDescent="0.4">
      <c r="B2577" s="13">
        <v>2574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16928633.76940636</v>
      </c>
      <c r="O2577">
        <v>17480840.658716179</v>
      </c>
      <c r="P2577">
        <v>16570673.396079089</v>
      </c>
      <c r="Q2577">
        <v>20491726.929237027</v>
      </c>
      <c r="R2577">
        <v>22330344.443981249</v>
      </c>
      <c r="S2577">
        <v>14256209.339455914</v>
      </c>
      <c r="T2577">
        <v>20930106.949777599</v>
      </c>
      <c r="U2577">
        <v>21490816.790758949</v>
      </c>
      <c r="V2577">
        <v>10664354.799042381</v>
      </c>
      <c r="W2577">
        <v>17358136.339393415</v>
      </c>
      <c r="X2577">
        <v>-2641863.6606065808</v>
      </c>
    </row>
    <row r="2578" spans="2:24" x14ac:dyDescent="0.4">
      <c r="B2578" s="13">
        <v>2575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26464124.502130032</v>
      </c>
      <c r="O2578">
        <v>34908547.563930243</v>
      </c>
      <c r="P2578">
        <v>36337023.92452684</v>
      </c>
      <c r="Q2578">
        <v>37674936.432590075</v>
      </c>
      <c r="R2578">
        <v>42053179.711470798</v>
      </c>
      <c r="S2578">
        <v>43300018.612764582</v>
      </c>
      <c r="T2578">
        <v>43034934.516292974</v>
      </c>
      <c r="U2578">
        <v>42097420.85721954</v>
      </c>
      <c r="V2578">
        <v>49928219.774880491</v>
      </c>
      <c r="W2578">
        <v>55563754.848983385</v>
      </c>
      <c r="X2578">
        <v>35563754.848983392</v>
      </c>
    </row>
    <row r="2579" spans="2:24" x14ac:dyDescent="0.4">
      <c r="B2579" s="13">
        <v>2576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23168516.338005435</v>
      </c>
      <c r="O2579">
        <v>25219803.093789853</v>
      </c>
      <c r="P2579">
        <v>29344604.483413596</v>
      </c>
      <c r="Q2579">
        <v>35154301.48210457</v>
      </c>
      <c r="R2579">
        <v>38879592.804797746</v>
      </c>
      <c r="S2579">
        <v>37678860.023610964</v>
      </c>
      <c r="T2579">
        <v>37496489.211957134</v>
      </c>
      <c r="U2579">
        <v>38364263.881376117</v>
      </c>
      <c r="V2579">
        <v>43643408.002426453</v>
      </c>
      <c r="W2579">
        <v>48458791.248719096</v>
      </c>
      <c r="X2579">
        <v>28458791.248719096</v>
      </c>
    </row>
    <row r="2580" spans="2:24" x14ac:dyDescent="0.4">
      <c r="B2580" s="13">
        <v>2577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23570549.803759731</v>
      </c>
      <c r="O2580">
        <v>22780320.779643476</v>
      </c>
      <c r="P2580">
        <v>27091375.825370491</v>
      </c>
      <c r="Q2580">
        <v>30241052.259541083</v>
      </c>
      <c r="R2580">
        <v>-23951741.951349184</v>
      </c>
      <c r="S2580">
        <v>-25546810.500487044</v>
      </c>
      <c r="T2580">
        <v>8150142.5548297483</v>
      </c>
      <c r="U2580">
        <v>11250936.248143114</v>
      </c>
      <c r="V2580">
        <v>11768392.987802573</v>
      </c>
      <c r="W2580">
        <v>13426434.634399695</v>
      </c>
      <c r="X2580">
        <v>-6573565.3656003112</v>
      </c>
    </row>
    <row r="2581" spans="2:24" x14ac:dyDescent="0.4">
      <c r="B2581" s="13">
        <v>2578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28986912.218280882</v>
      </c>
      <c r="O2581">
        <v>29036318.428846411</v>
      </c>
      <c r="P2581">
        <v>29810800.748337079</v>
      </c>
      <c r="Q2581">
        <v>29667563.37584744</v>
      </c>
      <c r="R2581">
        <v>29700312.505142752</v>
      </c>
      <c r="S2581">
        <v>33123311.83802288</v>
      </c>
      <c r="T2581">
        <v>37346089.328648657</v>
      </c>
      <c r="U2581">
        <v>38998437.701900803</v>
      </c>
      <c r="V2581">
        <v>40176842.258160204</v>
      </c>
      <c r="W2581">
        <v>44037144.028922319</v>
      </c>
      <c r="X2581">
        <v>24037144.028922319</v>
      </c>
    </row>
    <row r="2582" spans="2:24" x14ac:dyDescent="0.4">
      <c r="B2582" s="13">
        <v>2579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9352798.9779427573</v>
      </c>
      <c r="O2582">
        <v>8677707.4793582279</v>
      </c>
      <c r="P2582">
        <v>17914044.994968131</v>
      </c>
      <c r="Q2582">
        <v>17102478.949556172</v>
      </c>
      <c r="R2582">
        <v>18841608.162544616</v>
      </c>
      <c r="S2582">
        <v>26290208.741877649</v>
      </c>
      <c r="T2582">
        <v>26210136.403186567</v>
      </c>
      <c r="U2582">
        <v>33950920.961827278</v>
      </c>
      <c r="V2582">
        <v>34478896.531195089</v>
      </c>
      <c r="W2582">
        <v>34316336.872350171</v>
      </c>
      <c r="X2582">
        <v>14316336.872350177</v>
      </c>
    </row>
    <row r="2583" spans="2:24" x14ac:dyDescent="0.4">
      <c r="B2583" s="13">
        <v>2580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22375839.486852951</v>
      </c>
      <c r="O2583">
        <v>22254842.87848229</v>
      </c>
      <c r="P2583">
        <v>18301731.350375496</v>
      </c>
      <c r="Q2583">
        <v>15806379.109595746</v>
      </c>
      <c r="R2583">
        <v>15169122.206777444</v>
      </c>
      <c r="S2583">
        <v>21552795.974324316</v>
      </c>
      <c r="T2583">
        <v>22603096.497885745</v>
      </c>
      <c r="U2583">
        <v>8137604.3771014456</v>
      </c>
      <c r="V2583">
        <v>10497005.508206356</v>
      </c>
      <c r="W2583">
        <v>22682636.392813005</v>
      </c>
      <c r="X2583">
        <v>2682636.3928130078</v>
      </c>
    </row>
    <row r="2584" spans="2:24" x14ac:dyDescent="0.4">
      <c r="B2584" s="13">
        <v>2581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28531368.081072334</v>
      </c>
      <c r="O2584">
        <v>29946037.389378384</v>
      </c>
      <c r="P2584">
        <v>34770003.48010651</v>
      </c>
      <c r="Q2584">
        <v>35068675.370986477</v>
      </c>
      <c r="R2584">
        <v>35355394.645627216</v>
      </c>
      <c r="S2584">
        <v>33663670.274309345</v>
      </c>
      <c r="T2584">
        <v>36737783.905004129</v>
      </c>
      <c r="U2584">
        <v>39619852.004394464</v>
      </c>
      <c r="V2584">
        <v>41899936.845450789</v>
      </c>
      <c r="W2584">
        <v>43544669.911106393</v>
      </c>
      <c r="X2584">
        <v>23544669.911106389</v>
      </c>
    </row>
    <row r="2585" spans="2:24" x14ac:dyDescent="0.4">
      <c r="B2585" s="13">
        <v>2582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6673657.7938365526</v>
      </c>
      <c r="O2585">
        <v>9966687.1678662971</v>
      </c>
      <c r="P2585">
        <v>17596127.642032132</v>
      </c>
      <c r="Q2585">
        <v>18620934.028608523</v>
      </c>
      <c r="R2585">
        <v>18235806.517743934</v>
      </c>
      <c r="S2585">
        <v>17110367.188712742</v>
      </c>
      <c r="T2585">
        <v>-14407057.018023616</v>
      </c>
      <c r="U2585">
        <v>-14690778.80176284</v>
      </c>
      <c r="V2585">
        <v>11225566.47535407</v>
      </c>
      <c r="W2585">
        <v>11373235.455359433</v>
      </c>
      <c r="X2585">
        <v>-8626764.544640569</v>
      </c>
    </row>
    <row r="2586" spans="2:24" x14ac:dyDescent="0.4">
      <c r="B2586" s="13">
        <v>2583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19849897.907641482</v>
      </c>
      <c r="O2586">
        <v>20006430.888899237</v>
      </c>
      <c r="P2586">
        <v>19826586.312316589</v>
      </c>
      <c r="Q2586">
        <v>22559324.182964597</v>
      </c>
      <c r="R2586">
        <v>24402072.444751672</v>
      </c>
      <c r="S2586">
        <v>26799276.845891874</v>
      </c>
      <c r="T2586">
        <v>30849544.233175777</v>
      </c>
      <c r="U2586">
        <v>30513395.442851901</v>
      </c>
      <c r="V2586">
        <v>33418808.054993626</v>
      </c>
      <c r="W2586">
        <v>37312460.929452904</v>
      </c>
      <c r="X2586">
        <v>17312460.929452911</v>
      </c>
    </row>
    <row r="2587" spans="2:24" x14ac:dyDescent="0.4">
      <c r="B2587" s="13">
        <v>2584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21556210.265421413</v>
      </c>
      <c r="O2587">
        <v>20672815.167596593</v>
      </c>
      <c r="P2587">
        <v>27645949.702667065</v>
      </c>
      <c r="Q2587">
        <v>28493394.133413754</v>
      </c>
      <c r="R2587">
        <v>28676245.515046306</v>
      </c>
      <c r="S2587">
        <v>26765469.026451588</v>
      </c>
      <c r="T2587">
        <v>30795836.792220969</v>
      </c>
      <c r="U2587">
        <v>30954726.61784238</v>
      </c>
      <c r="V2587">
        <v>32598724.296045855</v>
      </c>
      <c r="W2587">
        <v>27344864.745343924</v>
      </c>
      <c r="X2587">
        <v>7344864.7453439189</v>
      </c>
    </row>
    <row r="2588" spans="2:24" x14ac:dyDescent="0.4">
      <c r="B2588" s="13">
        <v>2585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19511520.553725384</v>
      </c>
      <c r="O2588">
        <v>24921461.389731411</v>
      </c>
      <c r="P2588">
        <v>28480623.257160142</v>
      </c>
      <c r="Q2588">
        <v>22962269.992567565</v>
      </c>
      <c r="R2588">
        <v>20176770.951398592</v>
      </c>
      <c r="S2588">
        <v>17387348.659305956</v>
      </c>
      <c r="T2588">
        <v>17063256.073514875</v>
      </c>
      <c r="U2588">
        <v>21260260.854590528</v>
      </c>
      <c r="V2588">
        <v>20350399.724213969</v>
      </c>
      <c r="W2588">
        <v>20349144.502226762</v>
      </c>
      <c r="X2588">
        <v>349144.50222676469</v>
      </c>
    </row>
    <row r="2589" spans="2:24" x14ac:dyDescent="0.4">
      <c r="B2589" s="13">
        <v>2586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23922590.04279162</v>
      </c>
      <c r="O2589">
        <v>27099768.363517769</v>
      </c>
      <c r="P2589">
        <v>32159718.497824043</v>
      </c>
      <c r="Q2589">
        <v>30395283.403419875</v>
      </c>
      <c r="R2589">
        <v>33439364.555486929</v>
      </c>
      <c r="S2589">
        <v>-10254635045.574173</v>
      </c>
      <c r="T2589">
        <v>-10257083317.743887</v>
      </c>
      <c r="U2589">
        <v>-5107045634.4237003</v>
      </c>
      <c r="V2589">
        <v>-5110394484.1889143</v>
      </c>
      <c r="W2589">
        <v>-5107804349.7228842</v>
      </c>
      <c r="X2589">
        <v>-5127804349.7228842</v>
      </c>
    </row>
    <row r="2590" spans="2:24" x14ac:dyDescent="0.4">
      <c r="B2590" s="13">
        <v>2587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18987687.475920249</v>
      </c>
      <c r="O2590">
        <v>27729706.203733891</v>
      </c>
      <c r="P2590">
        <v>31145599.132964402</v>
      </c>
      <c r="Q2590">
        <v>30637904.061607681</v>
      </c>
      <c r="R2590">
        <v>30325352.708439041</v>
      </c>
      <c r="S2590">
        <v>34599995.734087788</v>
      </c>
      <c r="T2590">
        <v>42691105.719087601</v>
      </c>
      <c r="U2590">
        <v>50458782.343900844</v>
      </c>
      <c r="V2590">
        <v>49255111.04311461</v>
      </c>
      <c r="W2590">
        <v>51094786.434498921</v>
      </c>
      <c r="X2590">
        <v>31094786.434498921</v>
      </c>
    </row>
    <row r="2591" spans="2:24" x14ac:dyDescent="0.4">
      <c r="B2591" s="13">
        <v>2588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24047249.8715543</v>
      </c>
      <c r="O2591">
        <v>26591169.866917074</v>
      </c>
      <c r="P2591">
        <v>31158103.126507416</v>
      </c>
      <c r="Q2591">
        <v>36114619.210604705</v>
      </c>
      <c r="R2591">
        <v>33766765.734678239</v>
      </c>
      <c r="S2591">
        <v>37533072.627930634</v>
      </c>
      <c r="T2591">
        <v>37348847.09876328</v>
      </c>
      <c r="U2591">
        <v>31386017.33682343</v>
      </c>
      <c r="V2591">
        <v>34954757.330255449</v>
      </c>
      <c r="W2591">
        <v>41293033.449114293</v>
      </c>
      <c r="X2591">
        <v>21293033.4491143</v>
      </c>
    </row>
    <row r="2592" spans="2:24" x14ac:dyDescent="0.4">
      <c r="B2592" s="13">
        <v>2589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19457954.25617573</v>
      </c>
      <c r="O2592">
        <v>18691606.785475496</v>
      </c>
      <c r="P2592">
        <v>20989509.530208897</v>
      </c>
      <c r="Q2592">
        <v>19630029.474227298</v>
      </c>
      <c r="R2592">
        <v>25137200.379413005</v>
      </c>
      <c r="S2592">
        <v>25909969.822010443</v>
      </c>
      <c r="T2592">
        <v>19196415.524192568</v>
      </c>
      <c r="U2592">
        <v>22078671.134364903</v>
      </c>
      <c r="V2592">
        <v>20655983.57206792</v>
      </c>
      <c r="W2592">
        <v>22010097.685386252</v>
      </c>
      <c r="X2592">
        <v>2010097.685386254</v>
      </c>
    </row>
    <row r="2593" spans="2:24" x14ac:dyDescent="0.4">
      <c r="B2593" s="13">
        <v>2590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27147633.985419147</v>
      </c>
      <c r="O2593">
        <v>25437974.094572797</v>
      </c>
      <c r="P2593">
        <v>9209446.1420490928</v>
      </c>
      <c r="Q2593">
        <v>14157958.4469539</v>
      </c>
      <c r="R2593">
        <v>24173083.498016428</v>
      </c>
      <c r="S2593">
        <v>26505162.506789107</v>
      </c>
      <c r="T2593">
        <v>26545670.714956325</v>
      </c>
      <c r="U2593">
        <v>15989201.940037619</v>
      </c>
      <c r="V2593">
        <v>23125637.088187806</v>
      </c>
      <c r="W2593">
        <v>35523514.206627443</v>
      </c>
      <c r="X2593">
        <v>15523514.206627449</v>
      </c>
    </row>
    <row r="2594" spans="2:24" x14ac:dyDescent="0.4">
      <c r="B2594" s="13">
        <v>2591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24456810.243953485</v>
      </c>
      <c r="O2594">
        <v>27338653.332804203</v>
      </c>
      <c r="P2594">
        <v>31847187.085893624</v>
      </c>
      <c r="Q2594">
        <v>36377187.812412247</v>
      </c>
      <c r="R2594">
        <v>40376689.425862625</v>
      </c>
      <c r="S2594">
        <v>41013536.816525109</v>
      </c>
      <c r="T2594">
        <v>42810604.811681315</v>
      </c>
      <c r="U2594">
        <v>45330041.462549433</v>
      </c>
      <c r="V2594">
        <v>-31564194.425944876</v>
      </c>
      <c r="W2594">
        <v>-27889111.362081893</v>
      </c>
      <c r="X2594">
        <v>-47889111.3620819</v>
      </c>
    </row>
    <row r="2595" spans="2:24" x14ac:dyDescent="0.4">
      <c r="B2595" s="13">
        <v>2592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20724285.661208704</v>
      </c>
      <c r="O2595">
        <v>22931974.232810792</v>
      </c>
      <c r="P2595">
        <v>23114177.745802548</v>
      </c>
      <c r="Q2595">
        <v>30325382.204992682</v>
      </c>
      <c r="R2595">
        <v>31457510.106824886</v>
      </c>
      <c r="S2595">
        <v>39189555.278594941</v>
      </c>
      <c r="T2595">
        <v>45274774.15870437</v>
      </c>
      <c r="U2595">
        <v>42958405.615756944</v>
      </c>
      <c r="V2595">
        <v>48736430.526059821</v>
      </c>
      <c r="W2595">
        <v>48122411.939138152</v>
      </c>
      <c r="X2595">
        <v>28122411.939138159</v>
      </c>
    </row>
    <row r="2596" spans="2:24" x14ac:dyDescent="0.4">
      <c r="B2596" s="13">
        <v>2593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22833841.624743436</v>
      </c>
      <c r="O2596">
        <v>24785802.898255356</v>
      </c>
      <c r="P2596">
        <v>24131265.303273186</v>
      </c>
      <c r="Q2596">
        <v>31640670.412651747</v>
      </c>
      <c r="R2596">
        <v>30339637.401765689</v>
      </c>
      <c r="S2596">
        <v>26943395.701206237</v>
      </c>
      <c r="T2596">
        <v>24744499.211279407</v>
      </c>
      <c r="U2596">
        <v>31412444.931955013</v>
      </c>
      <c r="V2596">
        <v>34413982.887003623</v>
      </c>
      <c r="W2596">
        <v>36669053.970190778</v>
      </c>
      <c r="X2596">
        <v>16669053.970190767</v>
      </c>
    </row>
    <row r="2597" spans="2:24" x14ac:dyDescent="0.4">
      <c r="B2597" s="13">
        <v>2594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23455173.330443077</v>
      </c>
      <c r="O2597">
        <v>26946666.816189338</v>
      </c>
      <c r="P2597">
        <v>28160451.274580859</v>
      </c>
      <c r="Q2597">
        <v>30730879.306234486</v>
      </c>
      <c r="R2597">
        <v>32758236.571489632</v>
      </c>
      <c r="S2597">
        <v>41840590.726206452</v>
      </c>
      <c r="T2597">
        <v>46501659.77081766</v>
      </c>
      <c r="U2597">
        <v>34347631.72123415</v>
      </c>
      <c r="V2597">
        <v>31501416.402654443</v>
      </c>
      <c r="W2597">
        <v>45671760.194127798</v>
      </c>
      <c r="X2597">
        <v>25671760.194127798</v>
      </c>
    </row>
    <row r="2598" spans="2:24" x14ac:dyDescent="0.4">
      <c r="B2598" s="13">
        <v>2595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22658366.483724505</v>
      </c>
      <c r="O2598">
        <v>23189287.212712217</v>
      </c>
      <c r="P2598">
        <v>20545530.115222502</v>
      </c>
      <c r="Q2598">
        <v>21605156.488556985</v>
      </c>
      <c r="R2598">
        <v>12267820.456469731</v>
      </c>
      <c r="S2598">
        <v>10704152.838374887</v>
      </c>
      <c r="T2598">
        <v>8488421.779885184</v>
      </c>
      <c r="U2598">
        <v>13215393.932249885</v>
      </c>
      <c r="V2598">
        <v>5553905.3271519942</v>
      </c>
      <c r="W2598">
        <v>6185857.88139001</v>
      </c>
      <c r="X2598">
        <v>-13814142.118609991</v>
      </c>
    </row>
    <row r="2599" spans="2:24" x14ac:dyDescent="0.4">
      <c r="B2599" s="13">
        <v>2596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24954474.380289279</v>
      </c>
      <c r="O2599">
        <v>25764464.179294128</v>
      </c>
      <c r="P2599">
        <v>27614231.732901353</v>
      </c>
      <c r="Q2599">
        <v>29782251.578815322</v>
      </c>
      <c r="R2599">
        <v>35477616.98107519</v>
      </c>
      <c r="S2599">
        <v>38192868.784555539</v>
      </c>
      <c r="T2599">
        <v>39072055.372526601</v>
      </c>
      <c r="U2599">
        <v>43603777.224740833</v>
      </c>
      <c r="V2599">
        <v>46793130.378186703</v>
      </c>
      <c r="W2599">
        <v>47853053.942720965</v>
      </c>
      <c r="X2599">
        <v>27853053.942720965</v>
      </c>
    </row>
    <row r="2600" spans="2:24" x14ac:dyDescent="0.4">
      <c r="B2600" s="13">
        <v>2597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19530214.842498675</v>
      </c>
      <c r="O2600">
        <v>-9638159.3104402982</v>
      </c>
      <c r="P2600">
        <v>-7298067.2155922139</v>
      </c>
      <c r="Q2600">
        <v>14587548.293138498</v>
      </c>
      <c r="R2600">
        <v>15868572.963975316</v>
      </c>
      <c r="S2600">
        <v>16787514.257357892</v>
      </c>
      <c r="T2600">
        <v>23707888.87012779</v>
      </c>
      <c r="U2600">
        <v>27184782.62849642</v>
      </c>
      <c r="V2600">
        <v>29423819.664302334</v>
      </c>
      <c r="W2600">
        <v>30694916.26340482</v>
      </c>
      <c r="X2600">
        <v>10694916.263404816</v>
      </c>
    </row>
    <row r="2601" spans="2:24" x14ac:dyDescent="0.4">
      <c r="B2601" s="13">
        <v>2598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24692365.982631564</v>
      </c>
      <c r="O2601">
        <v>32154213.965149835</v>
      </c>
      <c r="P2601">
        <v>29720522.038020782</v>
      </c>
      <c r="Q2601">
        <v>31125022.544645667</v>
      </c>
      <c r="R2601">
        <v>25440056.833642364</v>
      </c>
      <c r="S2601">
        <v>28890773.984293427</v>
      </c>
      <c r="T2601">
        <v>35944093.763807647</v>
      </c>
      <c r="U2601">
        <v>36186214.585025638</v>
      </c>
      <c r="V2601">
        <v>34891036.877891213</v>
      </c>
      <c r="W2601">
        <v>30195836.532378297</v>
      </c>
      <c r="X2601">
        <v>10195836.532378301</v>
      </c>
    </row>
    <row r="2602" spans="2:24" x14ac:dyDescent="0.4">
      <c r="B2602" s="13">
        <v>2599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23375022.346964717</v>
      </c>
      <c r="O2602">
        <v>30187412.305468805</v>
      </c>
      <c r="P2602">
        <v>39279874.220840365</v>
      </c>
      <c r="Q2602">
        <v>40432765.851725131</v>
      </c>
      <c r="R2602">
        <v>43786499.131054424</v>
      </c>
      <c r="S2602">
        <v>41412328.196978852</v>
      </c>
      <c r="T2602">
        <v>46989706.251533881</v>
      </c>
      <c r="U2602">
        <v>45647129.282781377</v>
      </c>
      <c r="V2602">
        <v>51631498.096600965</v>
      </c>
      <c r="W2602">
        <v>50528734.695470616</v>
      </c>
      <c r="X2602">
        <v>30528734.695470631</v>
      </c>
    </row>
    <row r="2603" spans="2:24" x14ac:dyDescent="0.4">
      <c r="B2603" s="13">
        <v>2600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24502782.740475696</v>
      </c>
      <c r="O2603">
        <v>24997156.270337101</v>
      </c>
      <c r="P2603">
        <v>27836927.654453188</v>
      </c>
      <c r="Q2603">
        <v>35324747.258105651</v>
      </c>
      <c r="R2603">
        <v>37998775.327144012</v>
      </c>
      <c r="S2603">
        <v>33041320.333153825</v>
      </c>
      <c r="T2603">
        <v>13909289.030458944</v>
      </c>
      <c r="U2603">
        <v>15364490.959494552</v>
      </c>
      <c r="V2603">
        <v>-2079180.0604626429</v>
      </c>
      <c r="W2603">
        <v>-2646786.6652946342</v>
      </c>
      <c r="X2603">
        <v>-22646786.665294636</v>
      </c>
    </row>
    <row r="2604" spans="2:24" x14ac:dyDescent="0.4">
      <c r="B2604" s="13">
        <v>2601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23117136.672073133</v>
      </c>
      <c r="O2604">
        <v>22844703.14030391</v>
      </c>
      <c r="P2604">
        <v>12716528.283718906</v>
      </c>
      <c r="Q2604">
        <v>12549870.318254204</v>
      </c>
      <c r="R2604">
        <v>17434834.92717636</v>
      </c>
      <c r="S2604">
        <v>20387433.028367415</v>
      </c>
      <c r="T2604">
        <v>29809333.762440078</v>
      </c>
      <c r="U2604">
        <v>30313139.372161157</v>
      </c>
      <c r="V2604">
        <v>32573459.158899579</v>
      </c>
      <c r="W2604">
        <v>37579011.787234738</v>
      </c>
      <c r="X2604">
        <v>17579011.787234746</v>
      </c>
    </row>
    <row r="2605" spans="2:24" x14ac:dyDescent="0.4">
      <c r="B2605" s="13">
        <v>2602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26172387.93446134</v>
      </c>
      <c r="O2605">
        <v>24985074.019681059</v>
      </c>
      <c r="P2605">
        <v>29429894.215388805</v>
      </c>
      <c r="Q2605">
        <v>34412180.577242211</v>
      </c>
      <c r="R2605">
        <v>39666651.542733625</v>
      </c>
      <c r="S2605">
        <v>43731793.589013956</v>
      </c>
      <c r="T2605">
        <v>41118025.77867642</v>
      </c>
      <c r="U2605">
        <v>38344258.127395749</v>
      </c>
      <c r="V2605">
        <v>35936547.722714216</v>
      </c>
      <c r="W2605">
        <v>29352855.33513746</v>
      </c>
      <c r="X2605">
        <v>9352855.3351374604</v>
      </c>
    </row>
    <row r="2606" spans="2:24" x14ac:dyDescent="0.4">
      <c r="B2606" s="13">
        <v>2603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17205858.839017615</v>
      </c>
      <c r="O2606">
        <v>21441227.539044704</v>
      </c>
      <c r="P2606">
        <v>29437113.041120335</v>
      </c>
      <c r="Q2606">
        <v>29606927.603309885</v>
      </c>
      <c r="R2606">
        <v>31103094.525704864</v>
      </c>
      <c r="S2606">
        <v>21515274.557875995</v>
      </c>
      <c r="T2606">
        <v>20826978.286520921</v>
      </c>
      <c r="U2606">
        <v>19598278.240882363</v>
      </c>
      <c r="V2606">
        <v>-26187899.943985216</v>
      </c>
      <c r="W2606">
        <v>-32938270.97998552</v>
      </c>
      <c r="X2606">
        <v>-52938270.979985513</v>
      </c>
    </row>
    <row r="2607" spans="2:24" x14ac:dyDescent="0.4">
      <c r="B2607" s="13">
        <v>2604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17994557.678919576</v>
      </c>
      <c r="O2607">
        <v>20255082.530253377</v>
      </c>
      <c r="P2607">
        <v>20656228.424079653</v>
      </c>
      <c r="Q2607">
        <v>27310587.865612946</v>
      </c>
      <c r="R2607">
        <v>35468321.737829372</v>
      </c>
      <c r="S2607">
        <v>18809048.694479778</v>
      </c>
      <c r="T2607">
        <v>18452986.906165496</v>
      </c>
      <c r="U2607">
        <v>33200222.545607761</v>
      </c>
      <c r="V2607">
        <v>30468963.076723903</v>
      </c>
      <c r="W2607">
        <v>30395164.09902354</v>
      </c>
      <c r="X2607">
        <v>10395164.099023534</v>
      </c>
    </row>
    <row r="2608" spans="2:24" x14ac:dyDescent="0.4">
      <c r="B2608" s="13">
        <v>2605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20598259.371946506</v>
      </c>
      <c r="O2608">
        <v>23162492.065829422</v>
      </c>
      <c r="P2608">
        <v>30859767.84709907</v>
      </c>
      <c r="Q2608">
        <v>30612138.962115917</v>
      </c>
      <c r="R2608">
        <v>32822233.347825009</v>
      </c>
      <c r="S2608">
        <v>38623173.455525078</v>
      </c>
      <c r="T2608">
        <v>46767309.055058658</v>
      </c>
      <c r="U2608">
        <v>46960256.158513136</v>
      </c>
      <c r="V2608">
        <v>48978988.07110627</v>
      </c>
      <c r="W2608">
        <v>57424342.282487042</v>
      </c>
      <c r="X2608">
        <v>37424342.282487035</v>
      </c>
    </row>
    <row r="2609" spans="2:24" x14ac:dyDescent="0.4">
      <c r="B2609" s="13">
        <v>2606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22162435.616680622</v>
      </c>
      <c r="O2609">
        <v>15917561.998490456</v>
      </c>
      <c r="P2609">
        <v>16114729.814335819</v>
      </c>
      <c r="Q2609">
        <v>15860033.552422896</v>
      </c>
      <c r="R2609">
        <v>16672700.147318903</v>
      </c>
      <c r="S2609">
        <v>15324073.876173617</v>
      </c>
      <c r="T2609">
        <v>15637674.734967582</v>
      </c>
      <c r="U2609">
        <v>15516431.513206664</v>
      </c>
      <c r="V2609">
        <v>16842715.926076163</v>
      </c>
      <c r="W2609">
        <v>18508483.743400037</v>
      </c>
      <c r="X2609">
        <v>-1491516.2565999632</v>
      </c>
    </row>
    <row r="2610" spans="2:24" x14ac:dyDescent="0.4">
      <c r="B2610" s="13">
        <v>2607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21945352.039106984</v>
      </c>
      <c r="O2610">
        <v>24419933.488400396</v>
      </c>
      <c r="P2610">
        <v>16588238.930949071</v>
      </c>
      <c r="Q2610">
        <v>15837295.423687588</v>
      </c>
      <c r="R2610">
        <v>14732270.816482013</v>
      </c>
      <c r="S2610">
        <v>18955750.567692887</v>
      </c>
      <c r="T2610">
        <v>19067386.93304611</v>
      </c>
      <c r="U2610">
        <v>20370117.903715376</v>
      </c>
      <c r="V2610">
        <v>21435431.638633266</v>
      </c>
      <c r="W2610">
        <v>19704341.727344099</v>
      </c>
      <c r="X2610">
        <v>-295658.27265589591</v>
      </c>
    </row>
    <row r="2611" spans="2:24" x14ac:dyDescent="0.4">
      <c r="B2611" s="13">
        <v>2608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16930557.583624858</v>
      </c>
      <c r="O2611">
        <v>18055035.52124029</v>
      </c>
      <c r="P2611">
        <v>23697169.266019117</v>
      </c>
      <c r="Q2611">
        <v>24253590.08705695</v>
      </c>
      <c r="R2611">
        <v>21130799.393898785</v>
      </c>
      <c r="S2611">
        <v>-32078876466.461494</v>
      </c>
      <c r="T2611">
        <v>-32077543707.218491</v>
      </c>
      <c r="U2611">
        <v>-16031091249.778471</v>
      </c>
      <c r="V2611">
        <v>-16030294333.454777</v>
      </c>
      <c r="W2611">
        <v>-16031008664.704201</v>
      </c>
      <c r="X2611">
        <v>-16051008664.704201</v>
      </c>
    </row>
    <row r="2612" spans="2:24" x14ac:dyDescent="0.4">
      <c r="B2612" s="13">
        <v>2609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22188538.782664657</v>
      </c>
      <c r="O2612">
        <v>29856330.568196714</v>
      </c>
      <c r="P2612">
        <v>22504457.518965766</v>
      </c>
      <c r="Q2612">
        <v>24993541.673019718</v>
      </c>
      <c r="R2612">
        <v>24390855.370184656</v>
      </c>
      <c r="S2612">
        <v>25088749.858907763</v>
      </c>
      <c r="T2612">
        <v>26958621.996898342</v>
      </c>
      <c r="U2612">
        <v>27005892.86492537</v>
      </c>
      <c r="V2612">
        <v>33186930.499815088</v>
      </c>
      <c r="W2612">
        <v>-5150864.0740152951</v>
      </c>
      <c r="X2612">
        <v>-25150864.074015293</v>
      </c>
    </row>
    <row r="2613" spans="2:24" x14ac:dyDescent="0.4">
      <c r="B2613" s="13">
        <v>2610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23443063.98987639</v>
      </c>
      <c r="O2613">
        <v>24204191.746215414</v>
      </c>
      <c r="P2613">
        <v>27036998.90699913</v>
      </c>
      <c r="Q2613">
        <v>27403084.557860989</v>
      </c>
      <c r="R2613">
        <v>25836149.262481898</v>
      </c>
      <c r="S2613">
        <v>19618755.043233104</v>
      </c>
      <c r="T2613">
        <v>20706875.443195064</v>
      </c>
      <c r="U2613">
        <v>21158890.318624333</v>
      </c>
      <c r="V2613">
        <v>9527925.8126933798</v>
      </c>
      <c r="W2613">
        <v>10089545.806758255</v>
      </c>
      <c r="X2613">
        <v>-9910454.1932417452</v>
      </c>
    </row>
    <row r="2614" spans="2:24" x14ac:dyDescent="0.4">
      <c r="B2614" s="13">
        <v>2611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26702588.174853314</v>
      </c>
      <c r="O2614">
        <v>28720759.966778062</v>
      </c>
      <c r="P2614">
        <v>32378063.951549761</v>
      </c>
      <c r="Q2614">
        <v>33712971.911195442</v>
      </c>
      <c r="R2614">
        <v>31318913.403771017</v>
      </c>
      <c r="S2614">
        <v>39458199.75247848</v>
      </c>
      <c r="T2614">
        <v>38788262.833302073</v>
      </c>
      <c r="U2614">
        <v>23533674.870580349</v>
      </c>
      <c r="V2614">
        <v>25228765.976844516</v>
      </c>
      <c r="W2614">
        <v>33616984.127652436</v>
      </c>
      <c r="X2614">
        <v>13616984.127652431</v>
      </c>
    </row>
    <row r="2615" spans="2:24" x14ac:dyDescent="0.4">
      <c r="B2615" s="13">
        <v>2612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21202502.352453407</v>
      </c>
      <c r="O2615">
        <v>21491595.746529799</v>
      </c>
      <c r="P2615">
        <v>21725779.374222215</v>
      </c>
      <c r="Q2615">
        <v>17629241.23975163</v>
      </c>
      <c r="R2615">
        <v>15293437.774566002</v>
      </c>
      <c r="S2615">
        <v>21520499.159116916</v>
      </c>
      <c r="T2615">
        <v>18738721.694791701</v>
      </c>
      <c r="U2615">
        <v>21517634.189652286</v>
      </c>
      <c r="V2615">
        <v>24662454.765854277</v>
      </c>
      <c r="W2615">
        <v>23371090.847364556</v>
      </c>
      <c r="X2615">
        <v>3371090.8473645593</v>
      </c>
    </row>
    <row r="2616" spans="2:24" x14ac:dyDescent="0.4">
      <c r="B2616" s="13">
        <v>2613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22063573.080718759</v>
      </c>
      <c r="O2616">
        <v>22872555.269123044</v>
      </c>
      <c r="P2616">
        <v>25795680.72736381</v>
      </c>
      <c r="Q2616">
        <v>30232801.704253227</v>
      </c>
      <c r="R2616">
        <v>30385088.196438856</v>
      </c>
      <c r="S2616">
        <v>35205843.520926073</v>
      </c>
      <c r="T2616">
        <v>39542815.467057712</v>
      </c>
      <c r="U2616">
        <v>41776722.163076803</v>
      </c>
      <c r="V2616">
        <v>42766723.248879209</v>
      </c>
      <c r="W2616">
        <v>40830883.57036297</v>
      </c>
      <c r="X2616">
        <v>20830883.570362963</v>
      </c>
    </row>
    <row r="2617" spans="2:24" x14ac:dyDescent="0.4">
      <c r="B2617" s="13">
        <v>2614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4382035.1830626465</v>
      </c>
      <c r="O2617">
        <v>7245514.3120364398</v>
      </c>
      <c r="P2617">
        <v>18152640.573764153</v>
      </c>
      <c r="Q2617">
        <v>16952713.185855165</v>
      </c>
      <c r="R2617">
        <v>17263638.404717587</v>
      </c>
      <c r="S2617">
        <v>-5079768.3929974986</v>
      </c>
      <c r="T2617">
        <v>-6583569.1700031441</v>
      </c>
      <c r="U2617">
        <v>4828393.1420385279</v>
      </c>
      <c r="V2617">
        <v>1675864.632113216</v>
      </c>
      <c r="W2617">
        <v>2762065.3053145232</v>
      </c>
      <c r="X2617">
        <v>-17237934.694685478</v>
      </c>
    </row>
    <row r="2618" spans="2:24" x14ac:dyDescent="0.4">
      <c r="B2618" s="13">
        <v>2615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25059155.021802865</v>
      </c>
      <c r="O2618">
        <v>24924805.50421752</v>
      </c>
      <c r="P2618">
        <v>8633591.5659087114</v>
      </c>
      <c r="Q2618">
        <v>9779116.7147722077</v>
      </c>
      <c r="R2618">
        <v>17933486.81931426</v>
      </c>
      <c r="S2618">
        <v>23750792.634789173</v>
      </c>
      <c r="T2618">
        <v>27294954.378186107</v>
      </c>
      <c r="U2618">
        <v>29808597.482936181</v>
      </c>
      <c r="V2618">
        <v>31573964.643641662</v>
      </c>
      <c r="W2618">
        <v>34047651.794768766</v>
      </c>
      <c r="X2618">
        <v>14047651.794768762</v>
      </c>
    </row>
    <row r="2619" spans="2:24" x14ac:dyDescent="0.4">
      <c r="B2619" s="13">
        <v>2616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17725617.975424394</v>
      </c>
      <c r="O2619">
        <v>19725504.387385659</v>
      </c>
      <c r="P2619">
        <v>17071128.648198716</v>
      </c>
      <c r="Q2619">
        <v>24023811.739696085</v>
      </c>
      <c r="R2619">
        <v>14754216.841116317</v>
      </c>
      <c r="S2619">
        <v>17224502.659046028</v>
      </c>
      <c r="T2619">
        <v>23226203.360258345</v>
      </c>
      <c r="U2619">
        <v>21134006.085745227</v>
      </c>
      <c r="V2619">
        <v>23546857.912118629</v>
      </c>
      <c r="W2619">
        <v>23935252.583055105</v>
      </c>
      <c r="X2619">
        <v>3935252.5830551023</v>
      </c>
    </row>
    <row r="2620" spans="2:24" x14ac:dyDescent="0.4">
      <c r="B2620" s="13">
        <v>2617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27727957.945993416</v>
      </c>
      <c r="O2620">
        <v>29665081.205589294</v>
      </c>
      <c r="P2620">
        <v>33481901.781129945</v>
      </c>
      <c r="Q2620">
        <v>42810851.455566362</v>
      </c>
      <c r="R2620">
        <v>6422306.5890235435</v>
      </c>
      <c r="S2620">
        <v>7609037.9673584104</v>
      </c>
      <c r="T2620">
        <v>29798801.297753155</v>
      </c>
      <c r="U2620">
        <v>-11527109.559129437</v>
      </c>
      <c r="V2620">
        <v>-4973681.2084840946</v>
      </c>
      <c r="W2620">
        <v>8541050.5350534674</v>
      </c>
      <c r="X2620">
        <v>-11458949.464946529</v>
      </c>
    </row>
    <row r="2621" spans="2:24" x14ac:dyDescent="0.4">
      <c r="B2621" s="13">
        <v>2618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20305388.673546769</v>
      </c>
      <c r="O2621">
        <v>-9329317.4991373252</v>
      </c>
      <c r="P2621">
        <v>-5193402.9928219579</v>
      </c>
      <c r="Q2621">
        <v>12029579.977401868</v>
      </c>
      <c r="R2621">
        <v>16559472.118219968</v>
      </c>
      <c r="S2621">
        <v>19930435.650982134</v>
      </c>
      <c r="T2621">
        <v>17929313.242039368</v>
      </c>
      <c r="U2621">
        <v>18708717.226412728</v>
      </c>
      <c r="V2621">
        <v>20941266.836940315</v>
      </c>
      <c r="W2621">
        <v>25066161.105553187</v>
      </c>
      <c r="X2621">
        <v>5066161.1055531846</v>
      </c>
    </row>
    <row r="2622" spans="2:24" x14ac:dyDescent="0.4">
      <c r="B2622" s="13">
        <v>2619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19513796.894098092</v>
      </c>
      <c r="O2622">
        <v>22611374.204555992</v>
      </c>
      <c r="P2622">
        <v>-2559566937.6062937</v>
      </c>
      <c r="Q2622">
        <v>-2553597616.1532145</v>
      </c>
      <c r="R2622">
        <v>-1250429211.1346135</v>
      </c>
      <c r="S2622">
        <v>-1248674839.8829064</v>
      </c>
      <c r="T2622">
        <v>-1247470155.7310719</v>
      </c>
      <c r="U2622">
        <v>-1248812179.066946</v>
      </c>
      <c r="V2622">
        <v>-1246092222.6552334</v>
      </c>
      <c r="W2622">
        <v>-1244099170.9443233</v>
      </c>
      <c r="X2622">
        <v>-1264099170.9443233</v>
      </c>
    </row>
    <row r="2623" spans="2:24" x14ac:dyDescent="0.4">
      <c r="B2623" s="13">
        <v>2620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24955732.416115806</v>
      </c>
      <c r="O2623">
        <v>28420968.381685309</v>
      </c>
      <c r="P2623">
        <v>34423418.599734955</v>
      </c>
      <c r="Q2623">
        <v>22581851.559838604</v>
      </c>
      <c r="R2623">
        <v>22191394.416161668</v>
      </c>
      <c r="S2623">
        <v>24861010.534541242</v>
      </c>
      <c r="T2623">
        <v>28721600.936161645</v>
      </c>
      <c r="U2623">
        <v>31621521.707965195</v>
      </c>
      <c r="V2623">
        <v>33938335.234145775</v>
      </c>
      <c r="W2623">
        <v>41638701.621629417</v>
      </c>
      <c r="X2623">
        <v>21638701.621629402</v>
      </c>
    </row>
    <row r="2624" spans="2:24" x14ac:dyDescent="0.4">
      <c r="B2624" s="13">
        <v>2621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23327164.721268065</v>
      </c>
      <c r="O2624">
        <v>26529628.075288195</v>
      </c>
      <c r="P2624">
        <v>35701907.71171198</v>
      </c>
      <c r="Q2624">
        <v>38760773.827645488</v>
      </c>
      <c r="R2624">
        <v>39361852.826832272</v>
      </c>
      <c r="S2624">
        <v>37527901.503188699</v>
      </c>
      <c r="T2624">
        <v>31236497.168736957</v>
      </c>
      <c r="U2624">
        <v>31005397.758103933</v>
      </c>
      <c r="V2624">
        <v>28469664.175641663</v>
      </c>
      <c r="W2624">
        <v>25524438.31383634</v>
      </c>
      <c r="X2624">
        <v>5524438.3138363454</v>
      </c>
    </row>
    <row r="2625" spans="2:24" x14ac:dyDescent="0.4">
      <c r="B2625" s="13">
        <v>2622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20405040.245730195</v>
      </c>
      <c r="O2625">
        <v>21643012.007918064</v>
      </c>
      <c r="P2625">
        <v>28183203.30749559</v>
      </c>
      <c r="Q2625">
        <v>16252753.858299218</v>
      </c>
      <c r="R2625">
        <v>13847345.371468885</v>
      </c>
      <c r="S2625">
        <v>26485014.679861732</v>
      </c>
      <c r="T2625">
        <v>26022930.129426729</v>
      </c>
      <c r="U2625">
        <v>24627312.20526487</v>
      </c>
      <c r="V2625">
        <v>24415635.08359367</v>
      </c>
      <c r="W2625">
        <v>22909584.142457273</v>
      </c>
      <c r="X2625">
        <v>2909584.1424572761</v>
      </c>
    </row>
    <row r="2626" spans="2:24" x14ac:dyDescent="0.4">
      <c r="B2626" s="13">
        <v>2623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18371988.106822986</v>
      </c>
      <c r="O2626">
        <v>18171747.847222403</v>
      </c>
      <c r="P2626">
        <v>19675426.470407329</v>
      </c>
      <c r="Q2626">
        <v>13420754.810721036</v>
      </c>
      <c r="R2626">
        <v>14801291.366986364</v>
      </c>
      <c r="S2626">
        <v>7908340.9261697801</v>
      </c>
      <c r="T2626">
        <v>7999708.2404761966</v>
      </c>
      <c r="U2626">
        <v>7870587.2026985334</v>
      </c>
      <c r="V2626">
        <v>7650357.4314089296</v>
      </c>
      <c r="W2626">
        <v>7477657.8971252404</v>
      </c>
      <c r="X2626">
        <v>-12522342.102874758</v>
      </c>
    </row>
    <row r="2627" spans="2:24" x14ac:dyDescent="0.4">
      <c r="B2627" s="13">
        <v>2624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27086762.29596363</v>
      </c>
      <c r="O2627">
        <v>27614821.953737684</v>
      </c>
      <c r="P2627">
        <v>1356908.8976174644</v>
      </c>
      <c r="Q2627">
        <v>-127472.56172026717</v>
      </c>
      <c r="R2627">
        <v>14851252.446357097</v>
      </c>
      <c r="S2627">
        <v>15085874.885419264</v>
      </c>
      <c r="T2627">
        <v>13209920.03786283</v>
      </c>
      <c r="U2627">
        <v>16143296.195161048</v>
      </c>
      <c r="V2627">
        <v>17474595.972663015</v>
      </c>
      <c r="W2627">
        <v>-596904.32381743321</v>
      </c>
      <c r="X2627">
        <v>-20596904.323817439</v>
      </c>
    </row>
    <row r="2628" spans="2:24" x14ac:dyDescent="0.4">
      <c r="B2628" s="13">
        <v>2625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27099637.02165249</v>
      </c>
      <c r="O2628">
        <v>31092339.332013216</v>
      </c>
      <c r="P2628">
        <v>37417822.981184795</v>
      </c>
      <c r="Q2628">
        <v>42300184.10078533</v>
      </c>
      <c r="R2628">
        <v>43014435.425017551</v>
      </c>
      <c r="S2628">
        <v>49031359.97408586</v>
      </c>
      <c r="T2628">
        <v>43531150.141377941</v>
      </c>
      <c r="U2628">
        <v>42115909.899991527</v>
      </c>
      <c r="V2628">
        <v>42459265.13861379</v>
      </c>
      <c r="W2628">
        <v>50866653.044989295</v>
      </c>
      <c r="X2628">
        <v>30866653.044989303</v>
      </c>
    </row>
    <row r="2629" spans="2:24" x14ac:dyDescent="0.4">
      <c r="B2629" s="13">
        <v>2626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22310536.217418332</v>
      </c>
      <c r="O2629">
        <v>19466404.478878733</v>
      </c>
      <c r="P2629">
        <v>24203882.998603165</v>
      </c>
      <c r="Q2629">
        <v>22490398.026768915</v>
      </c>
      <c r="R2629">
        <v>22400890.470025998</v>
      </c>
      <c r="S2629">
        <v>20608862.687747691</v>
      </c>
      <c r="T2629">
        <v>12602775.731109077</v>
      </c>
      <c r="U2629">
        <v>12982254.466922887</v>
      </c>
      <c r="V2629">
        <v>18253122.120900422</v>
      </c>
      <c r="W2629">
        <v>5611778.3338580355</v>
      </c>
      <c r="X2629">
        <v>-14388221.666141966</v>
      </c>
    </row>
    <row r="2630" spans="2:24" x14ac:dyDescent="0.4">
      <c r="B2630" s="13">
        <v>2627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28194162.461566329</v>
      </c>
      <c r="O2630">
        <v>29500384.037232172</v>
      </c>
      <c r="P2630">
        <v>34579307.004462399</v>
      </c>
      <c r="Q2630">
        <v>32182953.606518012</v>
      </c>
      <c r="R2630">
        <v>34154582.79308483</v>
      </c>
      <c r="S2630">
        <v>35740675.100085296</v>
      </c>
      <c r="T2630">
        <v>35585132.547567084</v>
      </c>
      <c r="U2630">
        <v>35512630.317781918</v>
      </c>
      <c r="V2630">
        <v>37029307.575348534</v>
      </c>
      <c r="W2630">
        <v>10566837.167975027</v>
      </c>
      <c r="X2630">
        <v>-9433162.8320249729</v>
      </c>
    </row>
    <row r="2631" spans="2:24" x14ac:dyDescent="0.4">
      <c r="B2631" s="13">
        <v>2628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24530152.152406156</v>
      </c>
      <c r="O2631">
        <v>25809766.922191676</v>
      </c>
      <c r="P2631">
        <v>26424004.51845023</v>
      </c>
      <c r="Q2631">
        <v>33774339.942595176</v>
      </c>
      <c r="R2631">
        <v>35420400.126498379</v>
      </c>
      <c r="S2631">
        <v>44142267.335677698</v>
      </c>
      <c r="T2631">
        <v>35588234.77489467</v>
      </c>
      <c r="U2631">
        <v>36873635.223896988</v>
      </c>
      <c r="V2631">
        <v>34885629.853191689</v>
      </c>
      <c r="W2631">
        <v>33014294.331055295</v>
      </c>
      <c r="X2631">
        <v>13014294.3310553</v>
      </c>
    </row>
    <row r="2632" spans="2:24" x14ac:dyDescent="0.4">
      <c r="B2632" s="13">
        <v>2629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20069618.293047946</v>
      </c>
      <c r="O2632">
        <v>22940762.886971053</v>
      </c>
      <c r="P2632">
        <v>23136449.704755098</v>
      </c>
      <c r="Q2632">
        <v>23277377.195245456</v>
      </c>
      <c r="R2632">
        <v>31669104.783911124</v>
      </c>
      <c r="S2632">
        <v>30549618.302383974</v>
      </c>
      <c r="T2632">
        <v>38502358.900236621</v>
      </c>
      <c r="U2632">
        <v>40630696.697601929</v>
      </c>
      <c r="V2632">
        <v>41182275.120121397</v>
      </c>
      <c r="W2632">
        <v>43858193.624691918</v>
      </c>
      <c r="X2632">
        <v>23858193.624691915</v>
      </c>
    </row>
    <row r="2633" spans="2:24" x14ac:dyDescent="0.4">
      <c r="B2633" s="13">
        <v>2630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24592899.596158464</v>
      </c>
      <c r="O2633">
        <v>26420488.164468832</v>
      </c>
      <c r="P2633">
        <v>26790461.078571331</v>
      </c>
      <c r="Q2633">
        <v>27260107.529271882</v>
      </c>
      <c r="R2633">
        <v>29454109.226382088</v>
      </c>
      <c r="S2633">
        <v>34565157.387737811</v>
      </c>
      <c r="T2633">
        <v>29586197.982998453</v>
      </c>
      <c r="U2633">
        <v>35673260.985093206</v>
      </c>
      <c r="V2633">
        <v>47130709.907145485</v>
      </c>
      <c r="W2633">
        <v>35948751.894872397</v>
      </c>
      <c r="X2633">
        <v>15948751.894872399</v>
      </c>
    </row>
    <row r="2634" spans="2:24" x14ac:dyDescent="0.4">
      <c r="B2634" s="13">
        <v>2631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17474284.478894453</v>
      </c>
      <c r="O2634">
        <v>18707630.502097595</v>
      </c>
      <c r="P2634">
        <v>18587858.193917848</v>
      </c>
      <c r="Q2634">
        <v>16064098.667888431</v>
      </c>
      <c r="R2634">
        <v>18974319.961303852</v>
      </c>
      <c r="S2634">
        <v>16125667.768182907</v>
      </c>
      <c r="T2634">
        <v>-14188610.614190871</v>
      </c>
      <c r="U2634">
        <v>-17268535.499427438</v>
      </c>
      <c r="V2634">
        <v>-321557.77955970727</v>
      </c>
      <c r="W2634">
        <v>5208088.3671477726</v>
      </c>
      <c r="X2634">
        <v>-14791911.63285223</v>
      </c>
    </row>
    <row r="2635" spans="2:24" x14ac:dyDescent="0.4">
      <c r="B2635" s="13">
        <v>2632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24374387.438545771</v>
      </c>
      <c r="O2635">
        <v>21773759.12112727</v>
      </c>
      <c r="P2635">
        <v>21947945.820209019</v>
      </c>
      <c r="Q2635">
        <v>18719329.861543007</v>
      </c>
      <c r="R2635">
        <v>18130059.65212268</v>
      </c>
      <c r="S2635">
        <v>12687417.411614057</v>
      </c>
      <c r="T2635">
        <v>12927524.567561362</v>
      </c>
      <c r="U2635">
        <v>9509686.4314852096</v>
      </c>
      <c r="V2635">
        <v>14044477.517159097</v>
      </c>
      <c r="W2635">
        <v>14020708.436982412</v>
      </c>
      <c r="X2635">
        <v>-5979291.563017589</v>
      </c>
    </row>
    <row r="2636" spans="2:24" x14ac:dyDescent="0.4">
      <c r="B2636" s="13">
        <v>2633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23062842.784611627</v>
      </c>
      <c r="O2636">
        <v>22191613.541911751</v>
      </c>
      <c r="P2636">
        <v>21594169.193306401</v>
      </c>
      <c r="Q2636">
        <v>23348668.137024812</v>
      </c>
      <c r="R2636">
        <v>24493971.519509885</v>
      </c>
      <c r="S2636">
        <v>22473338.254870679</v>
      </c>
      <c r="T2636">
        <v>24454161.237523701</v>
      </c>
      <c r="U2636">
        <v>23965657.08254841</v>
      </c>
      <c r="V2636">
        <v>16686886.825191768</v>
      </c>
      <c r="W2636">
        <v>15921489.509944268</v>
      </c>
      <c r="X2636">
        <v>-4078510.4900557352</v>
      </c>
    </row>
    <row r="2637" spans="2:24" x14ac:dyDescent="0.4">
      <c r="B2637" s="13">
        <v>2634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22307692.669037417</v>
      </c>
      <c r="O2637">
        <v>23334533.826534525</v>
      </c>
      <c r="P2637">
        <v>26541895.498000469</v>
      </c>
      <c r="Q2637">
        <v>-14685376.640447488</v>
      </c>
      <c r="R2637">
        <v>-19954163.145701028</v>
      </c>
      <c r="S2637">
        <v>-1065765.8137843581</v>
      </c>
      <c r="T2637">
        <v>9302301.8103063926</v>
      </c>
      <c r="U2637">
        <v>-5896914.2806509249</v>
      </c>
      <c r="V2637">
        <v>610324.29064944759</v>
      </c>
      <c r="W2637">
        <v>11339886.243435035</v>
      </c>
      <c r="X2637">
        <v>-8660113.7565649562</v>
      </c>
    </row>
    <row r="2638" spans="2:24" x14ac:dyDescent="0.4">
      <c r="B2638" s="13">
        <v>2635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-4754381.4522902146</v>
      </c>
      <c r="O2638">
        <v>-3969197.5366732208</v>
      </c>
      <c r="P2638">
        <v>16049653.163358923</v>
      </c>
      <c r="Q2638">
        <v>17186847.7874729</v>
      </c>
      <c r="R2638">
        <v>23743612.397978447</v>
      </c>
      <c r="S2638">
        <v>25159975.174908403</v>
      </c>
      <c r="T2638">
        <v>26290695.571158156</v>
      </c>
      <c r="U2638">
        <v>30847704.365262784</v>
      </c>
      <c r="V2638">
        <v>30907735.805613294</v>
      </c>
      <c r="W2638">
        <v>36595834.325453207</v>
      </c>
      <c r="X2638">
        <v>16595834.325453211</v>
      </c>
    </row>
    <row r="2639" spans="2:24" x14ac:dyDescent="0.4">
      <c r="B2639" s="13">
        <v>2636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21497152.269986644</v>
      </c>
      <c r="O2639">
        <v>26433373.136220336</v>
      </c>
      <c r="P2639">
        <v>-381193886.1887846</v>
      </c>
      <c r="Q2639">
        <v>-375346791.46589321</v>
      </c>
      <c r="R2639">
        <v>-164999840.25962907</v>
      </c>
      <c r="S2639">
        <v>-166736086.81917357</v>
      </c>
      <c r="T2639">
        <v>-165947423.62430334</v>
      </c>
      <c r="U2639">
        <v>-164389076.54227385</v>
      </c>
      <c r="V2639">
        <v>-164509947.1995244</v>
      </c>
      <c r="W2639">
        <v>-158722974.52706531</v>
      </c>
      <c r="X2639">
        <v>-178722974.52706531</v>
      </c>
    </row>
    <row r="2640" spans="2:24" x14ac:dyDescent="0.4">
      <c r="B2640" s="13">
        <v>2637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28839406.46215786</v>
      </c>
      <c r="O2640">
        <v>14374415.390960403</v>
      </c>
      <c r="P2640">
        <v>8549271.0782296695</v>
      </c>
      <c r="Q2640">
        <v>10382694.114116922</v>
      </c>
      <c r="R2640">
        <v>13797067.629482143</v>
      </c>
      <c r="S2640">
        <v>17195013.585984029</v>
      </c>
      <c r="T2640">
        <v>21052370.848562259</v>
      </c>
      <c r="U2640">
        <v>22363009.586394109</v>
      </c>
      <c r="V2640">
        <v>21520774.491381511</v>
      </c>
      <c r="W2640">
        <v>27898186.544981554</v>
      </c>
      <c r="X2640">
        <v>7898186.5449815569</v>
      </c>
    </row>
    <row r="2641" spans="2:24" x14ac:dyDescent="0.4">
      <c r="B2641" s="13">
        <v>2638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18287049.595493805</v>
      </c>
      <c r="O2641">
        <v>15390790.5663394</v>
      </c>
      <c r="P2641">
        <v>19208938.865969297</v>
      </c>
      <c r="Q2641">
        <v>25138058.888482865</v>
      </c>
      <c r="R2641">
        <v>-18898669.167410437</v>
      </c>
      <c r="S2641">
        <v>-17320898.457514212</v>
      </c>
      <c r="T2641">
        <v>10686443.487588149</v>
      </c>
      <c r="U2641">
        <v>9025030.1229161937</v>
      </c>
      <c r="V2641">
        <v>-6882981.7858957052</v>
      </c>
      <c r="W2641">
        <v>-240213.48118634894</v>
      </c>
      <c r="X2641">
        <v>-20240213.481186356</v>
      </c>
    </row>
    <row r="2642" spans="2:24" x14ac:dyDescent="0.4">
      <c r="B2642" s="13">
        <v>2639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22265736.718424726</v>
      </c>
      <c r="O2642">
        <v>28613520.741662454</v>
      </c>
      <c r="P2642">
        <v>31990168.532235753</v>
      </c>
      <c r="Q2642">
        <v>20784073.849020734</v>
      </c>
      <c r="R2642">
        <v>19337904.707247414</v>
      </c>
      <c r="S2642">
        <v>23265467.248783067</v>
      </c>
      <c r="T2642">
        <v>3639221.5117623592</v>
      </c>
      <c r="U2642">
        <v>4465527.2626139121</v>
      </c>
      <c r="V2642">
        <v>15297162.695350964</v>
      </c>
      <c r="W2642">
        <v>13156217.45584416</v>
      </c>
      <c r="X2642">
        <v>-6843782.5441558454</v>
      </c>
    </row>
    <row r="2643" spans="2:24" x14ac:dyDescent="0.4">
      <c r="B2643" s="13">
        <v>2640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25857089.039116953</v>
      </c>
      <c r="O2643">
        <v>34155739.90421138</v>
      </c>
      <c r="P2643">
        <v>33901917.758466527</v>
      </c>
      <c r="Q2643">
        <v>32866873.85661706</v>
      </c>
      <c r="R2643">
        <v>33845779.991389669</v>
      </c>
      <c r="S2643">
        <v>33733886.931268938</v>
      </c>
      <c r="T2643">
        <v>40682427.779547125</v>
      </c>
      <c r="U2643">
        <v>40032696.319006637</v>
      </c>
      <c r="V2643">
        <v>40413105.436292946</v>
      </c>
      <c r="W2643">
        <v>41626024.283309542</v>
      </c>
      <c r="X2643">
        <v>21626024.283309545</v>
      </c>
    </row>
    <row r="2644" spans="2:24" x14ac:dyDescent="0.4">
      <c r="B2644" s="13">
        <v>2641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21607999.472705811</v>
      </c>
      <c r="O2644">
        <v>-154270307.54521811</v>
      </c>
      <c r="P2644">
        <v>-157360143.86140898</v>
      </c>
      <c r="Q2644">
        <v>-68233740.585958391</v>
      </c>
      <c r="R2644">
        <v>-67391593.961232528</v>
      </c>
      <c r="S2644">
        <v>-66077309.715498775</v>
      </c>
      <c r="T2644">
        <v>-58291772.249214433</v>
      </c>
      <c r="U2644">
        <v>-52294598.079733863</v>
      </c>
      <c r="V2644">
        <v>-47189079.37112996</v>
      </c>
      <c r="W2644">
        <v>-49159801.748005241</v>
      </c>
      <c r="X2644">
        <v>-69159801.748005226</v>
      </c>
    </row>
    <row r="2645" spans="2:24" x14ac:dyDescent="0.4">
      <c r="B2645" s="13">
        <v>2642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15729024.891678484</v>
      </c>
      <c r="O2645">
        <v>19113729.668587938</v>
      </c>
      <c r="P2645">
        <v>19937212.57592361</v>
      </c>
      <c r="Q2645">
        <v>21909029.539959662</v>
      </c>
      <c r="R2645">
        <v>26988601.812786244</v>
      </c>
      <c r="S2645">
        <v>30118698.497197669</v>
      </c>
      <c r="T2645">
        <v>32952892.8800973</v>
      </c>
      <c r="U2645">
        <v>31913427.643754743</v>
      </c>
      <c r="V2645">
        <v>30833519.441828523</v>
      </c>
      <c r="W2645">
        <v>29816907.65095884</v>
      </c>
      <c r="X2645">
        <v>9816907.6509588398</v>
      </c>
    </row>
    <row r="2646" spans="2:24" x14ac:dyDescent="0.4">
      <c r="B2646" s="13">
        <v>2643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26533706.554846812</v>
      </c>
      <c r="O2646">
        <v>25803156.981231328</v>
      </c>
      <c r="P2646">
        <v>31422870.652046204</v>
      </c>
      <c r="Q2646">
        <v>33245360.677533552</v>
      </c>
      <c r="R2646">
        <v>35449262.486977428</v>
      </c>
      <c r="S2646">
        <v>38171980.918580979</v>
      </c>
      <c r="T2646">
        <v>41173497.054966852</v>
      </c>
      <c r="U2646">
        <v>39566190.946416184</v>
      </c>
      <c r="V2646">
        <v>20959804.119249251</v>
      </c>
      <c r="W2646">
        <v>23685560.784667213</v>
      </c>
      <c r="X2646">
        <v>3685560.7846672186</v>
      </c>
    </row>
    <row r="2647" spans="2:24" x14ac:dyDescent="0.4">
      <c r="B2647" s="13">
        <v>2644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18767485.51125288</v>
      </c>
      <c r="O2647">
        <v>21452478.824883528</v>
      </c>
      <c r="P2647">
        <v>25138805.755612038</v>
      </c>
      <c r="Q2647">
        <v>31156510.893265892</v>
      </c>
      <c r="R2647">
        <v>29406422.653688729</v>
      </c>
      <c r="S2647">
        <v>32026438.859827671</v>
      </c>
      <c r="T2647">
        <v>36166410.83931715</v>
      </c>
      <c r="U2647">
        <v>35104515.843895614</v>
      </c>
      <c r="V2647">
        <v>38115503.510469511</v>
      </c>
      <c r="W2647">
        <v>40188142.87221542</v>
      </c>
      <c r="X2647">
        <v>20188142.872215424</v>
      </c>
    </row>
    <row r="2648" spans="2:24" x14ac:dyDescent="0.4">
      <c r="B2648" s="13">
        <v>2645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20643312.420257337</v>
      </c>
      <c r="O2648">
        <v>-24168086.861559071</v>
      </c>
      <c r="P2648">
        <v>-19809020.825455073</v>
      </c>
      <c r="Q2648">
        <v>5434910.9281974286</v>
      </c>
      <c r="R2648">
        <v>-75791660.854131177</v>
      </c>
      <c r="S2648">
        <v>-70275528.607724458</v>
      </c>
      <c r="T2648">
        <v>-26110633.494435266</v>
      </c>
      <c r="U2648">
        <v>-26669643.276039682</v>
      </c>
      <c r="V2648">
        <v>-24610323.211636331</v>
      </c>
      <c r="W2648">
        <v>-22633140.976904429</v>
      </c>
      <c r="X2648">
        <v>-42633140.976904437</v>
      </c>
    </row>
    <row r="2649" spans="2:24" x14ac:dyDescent="0.4">
      <c r="B2649" s="13">
        <v>2646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20193882.246367656</v>
      </c>
      <c r="O2649">
        <v>20034869.455642551</v>
      </c>
      <c r="P2649">
        <v>17837378.357033197</v>
      </c>
      <c r="Q2649">
        <v>17250597.347789079</v>
      </c>
      <c r="R2649">
        <v>20656111.583517883</v>
      </c>
      <c r="S2649">
        <v>27919424.95704354</v>
      </c>
      <c r="T2649">
        <v>35560259.223330691</v>
      </c>
      <c r="U2649">
        <v>38322347.317869</v>
      </c>
      <c r="V2649">
        <v>-134079383.21459948</v>
      </c>
      <c r="W2649">
        <v>-135583675.42901132</v>
      </c>
      <c r="X2649">
        <v>-155583675.42901134</v>
      </c>
    </row>
    <row r="2650" spans="2:24" x14ac:dyDescent="0.4">
      <c r="B2650" s="13">
        <v>2647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21034990.349732842</v>
      </c>
      <c r="O2650">
        <v>9140771.8175286278</v>
      </c>
      <c r="P2650">
        <v>10280942.174714036</v>
      </c>
      <c r="Q2650">
        <v>18032539.291954868</v>
      </c>
      <c r="R2650">
        <v>19069679.006978348</v>
      </c>
      <c r="S2650">
        <v>22423739.671386093</v>
      </c>
      <c r="T2650">
        <v>25380114.532830209</v>
      </c>
      <c r="U2650">
        <v>26581304.777855366</v>
      </c>
      <c r="V2650">
        <v>25910349.116467178</v>
      </c>
      <c r="W2650">
        <v>26858159.635494485</v>
      </c>
      <c r="X2650">
        <v>6858159.635494478</v>
      </c>
    </row>
    <row r="2651" spans="2:24" x14ac:dyDescent="0.4">
      <c r="B2651" s="13">
        <v>2648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18378454.339468438</v>
      </c>
      <c r="O2651">
        <v>24213336.96880085</v>
      </c>
      <c r="P2651">
        <v>27973951.973394547</v>
      </c>
      <c r="Q2651">
        <v>31782586.127766423</v>
      </c>
      <c r="R2651">
        <v>9266263.9107534159</v>
      </c>
      <c r="S2651">
        <v>13129485.551579695</v>
      </c>
      <c r="T2651">
        <v>24929542.258688994</v>
      </c>
      <c r="U2651">
        <v>24781396.220056377</v>
      </c>
      <c r="V2651">
        <v>28664338.073513418</v>
      </c>
      <c r="W2651">
        <v>26981495.336687703</v>
      </c>
      <c r="X2651">
        <v>6981495.3366877027</v>
      </c>
    </row>
    <row r="2652" spans="2:24" x14ac:dyDescent="0.4">
      <c r="B2652" s="13">
        <v>2649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21883791.621476762</v>
      </c>
      <c r="O2652">
        <v>24974482.508610234</v>
      </c>
      <c r="P2652">
        <v>29343558.577498235</v>
      </c>
      <c r="Q2652">
        <v>29521399.89030809</v>
      </c>
      <c r="R2652">
        <v>30073644.377687018</v>
      </c>
      <c r="S2652">
        <v>29480045.676479641</v>
      </c>
      <c r="T2652">
        <v>37122740.620885275</v>
      </c>
      <c r="U2652">
        <v>44302989.786883868</v>
      </c>
      <c r="V2652">
        <v>45121488.962834075</v>
      </c>
      <c r="W2652">
        <v>48694160.436991215</v>
      </c>
      <c r="X2652">
        <v>28694160.436991211</v>
      </c>
    </row>
    <row r="2653" spans="2:24" x14ac:dyDescent="0.4">
      <c r="B2653" s="13">
        <v>2650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21717836.890173029</v>
      </c>
      <c r="O2653">
        <v>24465821.448583998</v>
      </c>
      <c r="P2653">
        <v>23180418.496357184</v>
      </c>
      <c r="Q2653">
        <v>21858140.371829681</v>
      </c>
      <c r="R2653">
        <v>24385647.066658836</v>
      </c>
      <c r="S2653">
        <v>26608084.018755093</v>
      </c>
      <c r="T2653">
        <v>32670419.509646825</v>
      </c>
      <c r="U2653">
        <v>38558842.908744454</v>
      </c>
      <c r="V2653">
        <v>38615665.527485967</v>
      </c>
      <c r="W2653">
        <v>35268401.779840529</v>
      </c>
      <c r="X2653">
        <v>15268401.779840536</v>
      </c>
    </row>
    <row r="2654" spans="2:24" x14ac:dyDescent="0.4">
      <c r="B2654" s="13">
        <v>2651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21186425.870685168</v>
      </c>
      <c r="O2654">
        <v>25757341.157830484</v>
      </c>
      <c r="P2654">
        <v>-13981988.651965754</v>
      </c>
      <c r="Q2654">
        <v>-15854214.90196408</v>
      </c>
      <c r="R2654">
        <v>12145645.443040058</v>
      </c>
      <c r="S2654">
        <v>11710363.72732115</v>
      </c>
      <c r="T2654">
        <v>14749370.66099577</v>
      </c>
      <c r="U2654">
        <v>13304314.033106137</v>
      </c>
      <c r="V2654">
        <v>11144830.457622282</v>
      </c>
      <c r="W2654">
        <v>18635210.263355955</v>
      </c>
      <c r="X2654">
        <v>-1364789.7366440473</v>
      </c>
    </row>
    <row r="2655" spans="2:24" x14ac:dyDescent="0.4">
      <c r="B2655" s="13">
        <v>2652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26112186.980993297</v>
      </c>
      <c r="O2655">
        <v>28617808.858719282</v>
      </c>
      <c r="P2655">
        <v>34170083.310838662</v>
      </c>
      <c r="Q2655">
        <v>31876130.222900152</v>
      </c>
      <c r="R2655">
        <v>31756279.95457105</v>
      </c>
      <c r="S2655">
        <v>32973378.843108568</v>
      </c>
      <c r="T2655">
        <v>36609651.054107361</v>
      </c>
      <c r="U2655">
        <v>33803022.907581791</v>
      </c>
      <c r="V2655">
        <v>32371350.261588514</v>
      </c>
      <c r="W2655">
        <v>23466987.299432579</v>
      </c>
      <c r="X2655">
        <v>3466987.2994325813</v>
      </c>
    </row>
    <row r="2656" spans="2:24" x14ac:dyDescent="0.4">
      <c r="B2656" s="13">
        <v>2653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21182872.482147366</v>
      </c>
      <c r="O2656">
        <v>27879785.4495572</v>
      </c>
      <c r="P2656">
        <v>37020473.054325029</v>
      </c>
      <c r="Q2656">
        <v>3559888.1809487585</v>
      </c>
      <c r="R2656">
        <v>3280888.6193093304</v>
      </c>
      <c r="S2656">
        <v>26046924.445910595</v>
      </c>
      <c r="T2656">
        <v>24397431.256231852</v>
      </c>
      <c r="U2656">
        <v>25146770.031448554</v>
      </c>
      <c r="V2656">
        <v>23319232.334160816</v>
      </c>
      <c r="W2656">
        <v>25513480.793650992</v>
      </c>
      <c r="X2656">
        <v>5513480.7936509978</v>
      </c>
    </row>
    <row r="2657" spans="2:24" x14ac:dyDescent="0.4">
      <c r="B2657" s="13">
        <v>2654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21410655.823360935</v>
      </c>
      <c r="O2657">
        <v>23796905.847352367</v>
      </c>
      <c r="P2657">
        <v>27427923.454160094</v>
      </c>
      <c r="Q2657">
        <v>24867768.74565246</v>
      </c>
      <c r="R2657">
        <v>23488682.703223228</v>
      </c>
      <c r="S2657">
        <v>20820368.020626988</v>
      </c>
      <c r="T2657">
        <v>19792291.448417142</v>
      </c>
      <c r="U2657">
        <v>20758723.31903502</v>
      </c>
      <c r="V2657">
        <v>28064918.0238377</v>
      </c>
      <c r="W2657">
        <v>30574232.548514221</v>
      </c>
      <c r="X2657">
        <v>10574232.548514213</v>
      </c>
    </row>
    <row r="2658" spans="2:24" x14ac:dyDescent="0.4">
      <c r="B2658" s="13">
        <v>2655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22694189.682439495</v>
      </c>
      <c r="O2658">
        <v>27453451.41684863</v>
      </c>
      <c r="P2658">
        <v>28168108.798184536</v>
      </c>
      <c r="Q2658">
        <v>29689435.048300993</v>
      </c>
      <c r="R2658">
        <v>34796821.56252712</v>
      </c>
      <c r="S2658">
        <v>35882691.815760083</v>
      </c>
      <c r="T2658">
        <v>37432104.291536562</v>
      </c>
      <c r="U2658">
        <v>41894289.720757499</v>
      </c>
      <c r="V2658">
        <v>49641304.792236283</v>
      </c>
      <c r="W2658">
        <v>48258380.549645998</v>
      </c>
      <c r="X2658">
        <v>28258380.549646005</v>
      </c>
    </row>
    <row r="2659" spans="2:24" x14ac:dyDescent="0.4">
      <c r="B2659" s="13">
        <v>2656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28651147.384345278</v>
      </c>
      <c r="O2659">
        <v>26652255.270563871</v>
      </c>
      <c r="P2659">
        <v>32633324.697396964</v>
      </c>
      <c r="Q2659">
        <v>26412657.997007109</v>
      </c>
      <c r="R2659">
        <v>25758166.078928862</v>
      </c>
      <c r="S2659">
        <v>28405340.565458562</v>
      </c>
      <c r="T2659">
        <v>28071261.48777527</v>
      </c>
      <c r="U2659">
        <v>32450892.804543931</v>
      </c>
      <c r="V2659">
        <v>33366905.79922504</v>
      </c>
      <c r="W2659">
        <v>30206788.611814637</v>
      </c>
      <c r="X2659">
        <v>10206788.611814635</v>
      </c>
    </row>
    <row r="2660" spans="2:24" x14ac:dyDescent="0.4">
      <c r="B2660" s="13">
        <v>2657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11067266.754478609</v>
      </c>
      <c r="O2660">
        <v>18333705.195751872</v>
      </c>
      <c r="P2660">
        <v>15133099.865295237</v>
      </c>
      <c r="Q2660">
        <v>14852635.130555395</v>
      </c>
      <c r="R2660">
        <v>16829677.595004685</v>
      </c>
      <c r="S2660">
        <v>15674684.989925204</v>
      </c>
      <c r="T2660">
        <v>21225727.590315036</v>
      </c>
      <c r="U2660">
        <v>22852132.471555248</v>
      </c>
      <c r="V2660">
        <v>19825449.895347457</v>
      </c>
      <c r="W2660">
        <v>-1845253.2382556861</v>
      </c>
      <c r="X2660">
        <v>-21845253.238255691</v>
      </c>
    </row>
    <row r="2661" spans="2:24" x14ac:dyDescent="0.4">
      <c r="B2661" s="13">
        <v>2658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24141900.29412961</v>
      </c>
      <c r="O2661">
        <v>31272383.284358826</v>
      </c>
      <c r="P2661">
        <v>30864228.337868739</v>
      </c>
      <c r="Q2661">
        <v>36845217.266934201</v>
      </c>
      <c r="R2661">
        <v>37772076.924667962</v>
      </c>
      <c r="S2661">
        <v>-114131026.75909461</v>
      </c>
      <c r="T2661">
        <v>-115484630.24059989</v>
      </c>
      <c r="U2661">
        <v>-44003801.9656436</v>
      </c>
      <c r="V2661">
        <v>-46200657.713559747</v>
      </c>
      <c r="W2661">
        <v>-39906480.545089141</v>
      </c>
      <c r="X2661">
        <v>-59906480.545089126</v>
      </c>
    </row>
    <row r="2662" spans="2:24" x14ac:dyDescent="0.4">
      <c r="B2662" s="13">
        <v>2659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20021273.873704843</v>
      </c>
      <c r="O2662">
        <v>27748375.318571232</v>
      </c>
      <c r="P2662">
        <v>30304536.93304852</v>
      </c>
      <c r="Q2662">
        <v>33399909.581218094</v>
      </c>
      <c r="R2662">
        <v>35823211.760949291</v>
      </c>
      <c r="S2662">
        <v>34817756.954945296</v>
      </c>
      <c r="T2662">
        <v>42614936.720940731</v>
      </c>
      <c r="U2662">
        <v>42750748.23000145</v>
      </c>
      <c r="V2662">
        <v>41240281.207229659</v>
      </c>
      <c r="W2662">
        <v>30626009.795214996</v>
      </c>
      <c r="X2662">
        <v>10626009.795214994</v>
      </c>
    </row>
    <row r="2663" spans="2:24" x14ac:dyDescent="0.4">
      <c r="B2663" s="13">
        <v>2660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26140097.079942029</v>
      </c>
      <c r="O2663">
        <v>30273965.0690483</v>
      </c>
      <c r="P2663">
        <v>33825354.333606377</v>
      </c>
      <c r="Q2663">
        <v>30718423.056515478</v>
      </c>
      <c r="R2663">
        <v>36106820.742497444</v>
      </c>
      <c r="S2663">
        <v>41912097.954414912</v>
      </c>
      <c r="T2663">
        <v>36055878.574580319</v>
      </c>
      <c r="U2663">
        <v>40836114.069317594</v>
      </c>
      <c r="V2663">
        <v>-35033855.375872374</v>
      </c>
      <c r="W2663">
        <v>-26761026.637145653</v>
      </c>
      <c r="X2663">
        <v>-46761026.637145653</v>
      </c>
    </row>
    <row r="2664" spans="2:24" x14ac:dyDescent="0.4">
      <c r="B2664" s="13">
        <v>2661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22541994.126098983</v>
      </c>
      <c r="O2664">
        <v>23391656.182469234</v>
      </c>
      <c r="P2664">
        <v>10502466.524188675</v>
      </c>
      <c r="Q2664">
        <v>4977661.4973363727</v>
      </c>
      <c r="R2664">
        <v>11494878.881463477</v>
      </c>
      <c r="S2664">
        <v>9038210.4941654727</v>
      </c>
      <c r="T2664">
        <v>12001311.59049904</v>
      </c>
      <c r="U2664">
        <v>19387731.997792844</v>
      </c>
      <c r="V2664">
        <v>8043322.8190941447</v>
      </c>
      <c r="W2664">
        <v>11361821.661253897</v>
      </c>
      <c r="X2664">
        <v>-8638178.3387461044</v>
      </c>
    </row>
    <row r="2665" spans="2:24" x14ac:dyDescent="0.4">
      <c r="B2665" s="13">
        <v>2662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21033240.337979786</v>
      </c>
      <c r="O2665">
        <v>23906991.422402114</v>
      </c>
      <c r="P2665">
        <v>26847874.245831028</v>
      </c>
      <c r="Q2665">
        <v>30782152.64992331</v>
      </c>
      <c r="R2665">
        <v>31490793.379314493</v>
      </c>
      <c r="S2665">
        <v>36590015.416734576</v>
      </c>
      <c r="T2665">
        <v>42879767.777568184</v>
      </c>
      <c r="U2665">
        <v>43077901.39951162</v>
      </c>
      <c r="V2665">
        <v>47759699.793451309</v>
      </c>
      <c r="W2665">
        <v>49004803.700129025</v>
      </c>
      <c r="X2665">
        <v>29004803.700129006</v>
      </c>
    </row>
    <row r="2666" spans="2:24" x14ac:dyDescent="0.4">
      <c r="B2666" s="13">
        <v>2663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21811929.431185432</v>
      </c>
      <c r="O2666">
        <v>20186519.399555441</v>
      </c>
      <c r="P2666">
        <v>21289131.362622503</v>
      </c>
      <c r="Q2666">
        <v>21240844.77120202</v>
      </c>
      <c r="R2666">
        <v>22884895.205927346</v>
      </c>
      <c r="S2666">
        <v>25110385.182802584</v>
      </c>
      <c r="T2666">
        <v>27810101.646096043</v>
      </c>
      <c r="U2666">
        <v>31703054.679730978</v>
      </c>
      <c r="V2666">
        <v>33516284.01579484</v>
      </c>
      <c r="W2666">
        <v>28606118.728863668</v>
      </c>
      <c r="X2666">
        <v>8606118.728863664</v>
      </c>
    </row>
    <row r="2667" spans="2:24" x14ac:dyDescent="0.4">
      <c r="B2667" s="13">
        <v>2664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26060177.838350892</v>
      </c>
      <c r="O2667">
        <v>26806522.5341767</v>
      </c>
      <c r="P2667">
        <v>34304577.357126713</v>
      </c>
      <c r="Q2667">
        <v>36974645.102263995</v>
      </c>
      <c r="R2667">
        <v>39591996.054358609</v>
      </c>
      <c r="S2667">
        <v>40985459.38598723</v>
      </c>
      <c r="T2667">
        <v>48587809.237549044</v>
      </c>
      <c r="U2667">
        <v>51918371.518717289</v>
      </c>
      <c r="V2667">
        <v>52282441.142990462</v>
      </c>
      <c r="W2667">
        <v>53354595.85858357</v>
      </c>
      <c r="X2667">
        <v>33354595.858583566</v>
      </c>
    </row>
    <row r="2668" spans="2:24" x14ac:dyDescent="0.4">
      <c r="B2668" s="13">
        <v>2665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21906209.565800101</v>
      </c>
      <c r="O2668">
        <v>21416886.527870264</v>
      </c>
      <c r="P2668">
        <v>27090973.34234108</v>
      </c>
      <c r="Q2668">
        <v>33038679.260463968</v>
      </c>
      <c r="R2668">
        <v>33449894.697728954</v>
      </c>
      <c r="S2668">
        <v>35777031.685774684</v>
      </c>
      <c r="T2668">
        <v>38236220.469561853</v>
      </c>
      <c r="U2668">
        <v>36599955.616475523</v>
      </c>
      <c r="V2668">
        <v>45581387.457614824</v>
      </c>
      <c r="W2668">
        <v>49993042.864788733</v>
      </c>
      <c r="X2668">
        <v>29993042.86478873</v>
      </c>
    </row>
    <row r="2669" spans="2:24" x14ac:dyDescent="0.4">
      <c r="B2669" s="13">
        <v>2666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22877141.924127582</v>
      </c>
      <c r="O2669">
        <v>15533527.638452504</v>
      </c>
      <c r="P2669">
        <v>13118102.239354324</v>
      </c>
      <c r="Q2669">
        <v>11450431.572468311</v>
      </c>
      <c r="R2669">
        <v>15735814.139511609</v>
      </c>
      <c r="S2669">
        <v>14001362.99823126</v>
      </c>
      <c r="T2669">
        <v>12645378.104926698</v>
      </c>
      <c r="U2669">
        <v>12744416.42127258</v>
      </c>
      <c r="V2669">
        <v>12946069.376445329</v>
      </c>
      <c r="W2669">
        <v>10262825.632847169</v>
      </c>
      <c r="X2669">
        <v>-9737174.3671528287</v>
      </c>
    </row>
    <row r="2670" spans="2:24" x14ac:dyDescent="0.4">
      <c r="B2670" s="13">
        <v>2667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28589297.158002898</v>
      </c>
      <c r="O2670">
        <v>34723332.409706391</v>
      </c>
      <c r="P2670">
        <v>36127723.411993757</v>
      </c>
      <c r="Q2670">
        <v>37168303.007545084</v>
      </c>
      <c r="R2670">
        <v>38012908.42686972</v>
      </c>
      <c r="S2670">
        <v>39890735.486870699</v>
      </c>
      <c r="T2670">
        <v>41535310.518756583</v>
      </c>
      <c r="U2670">
        <v>43117891.579540268</v>
      </c>
      <c r="V2670">
        <v>37435205.698535293</v>
      </c>
      <c r="W2670">
        <v>36944044.74806416</v>
      </c>
      <c r="X2670">
        <v>16944044.748064168</v>
      </c>
    </row>
    <row r="2671" spans="2:24" x14ac:dyDescent="0.4">
      <c r="B2671" s="13">
        <v>2668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23700174.723494586</v>
      </c>
      <c r="O2671">
        <v>31696980.066324204</v>
      </c>
      <c r="P2671">
        <v>24564083.096184287</v>
      </c>
      <c r="Q2671">
        <v>23499750.625161801</v>
      </c>
      <c r="R2671">
        <v>33071773.47884775</v>
      </c>
      <c r="S2671">
        <v>26652157.25524972</v>
      </c>
      <c r="T2671">
        <v>32245621.973669235</v>
      </c>
      <c r="U2671">
        <v>34790236.890380964</v>
      </c>
      <c r="V2671">
        <v>30788647.556888275</v>
      </c>
      <c r="W2671">
        <v>34067891.293959923</v>
      </c>
      <c r="X2671">
        <v>14067891.293959921</v>
      </c>
    </row>
    <row r="2672" spans="2:24" x14ac:dyDescent="0.4">
      <c r="B2672" s="13">
        <v>2669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21850522.091140252</v>
      </c>
      <c r="O2672">
        <v>23171890.481822524</v>
      </c>
      <c r="P2672">
        <v>26059441.540498104</v>
      </c>
      <c r="Q2672">
        <v>27841123.467472557</v>
      </c>
      <c r="R2672">
        <v>24931442.712236762</v>
      </c>
      <c r="S2672">
        <v>33309886.416470032</v>
      </c>
      <c r="T2672">
        <v>35797204.851774946</v>
      </c>
      <c r="U2672">
        <v>39657587.608127907</v>
      </c>
      <c r="V2672">
        <v>44794458.525421575</v>
      </c>
      <c r="W2672">
        <v>31867374.224130418</v>
      </c>
      <c r="X2672">
        <v>11867374.224130418</v>
      </c>
    </row>
    <row r="2673" spans="2:24" x14ac:dyDescent="0.4">
      <c r="B2673" s="13">
        <v>2670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25419009.521955103</v>
      </c>
      <c r="O2673">
        <v>27074740.65322981</v>
      </c>
      <c r="P2673">
        <v>22417182.465840716</v>
      </c>
      <c r="Q2673">
        <v>19089034.99243455</v>
      </c>
      <c r="R2673">
        <v>15663256.382062752</v>
      </c>
      <c r="S2673">
        <v>21979155.753578529</v>
      </c>
      <c r="T2673">
        <v>23953550.749882694</v>
      </c>
      <c r="U2673">
        <v>28350973.787684001</v>
      </c>
      <c r="V2673">
        <v>30137670.586577348</v>
      </c>
      <c r="W2673">
        <v>32386803.879347716</v>
      </c>
      <c r="X2673">
        <v>12386803.879347716</v>
      </c>
    </row>
    <row r="2674" spans="2:24" x14ac:dyDescent="0.4">
      <c r="B2674" s="13">
        <v>2671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22405311.436709572</v>
      </c>
      <c r="O2674">
        <v>20744496.075271204</v>
      </c>
      <c r="P2674">
        <v>18664626.052218072</v>
      </c>
      <c r="Q2674">
        <v>11125664.824366234</v>
      </c>
      <c r="R2674">
        <v>11012694.994661428</v>
      </c>
      <c r="S2674">
        <v>17619987.875787266</v>
      </c>
      <c r="T2674">
        <v>17419205.544147275</v>
      </c>
      <c r="U2674">
        <v>19243175.790610813</v>
      </c>
      <c r="V2674">
        <v>23382438.657960303</v>
      </c>
      <c r="W2674">
        <v>23711977.520235926</v>
      </c>
      <c r="X2674">
        <v>3711977.5202359245</v>
      </c>
    </row>
    <row r="2675" spans="2:24" x14ac:dyDescent="0.4">
      <c r="B2675" s="13">
        <v>2672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22271029.900400594</v>
      </c>
      <c r="O2675">
        <v>26417344.150385708</v>
      </c>
      <c r="P2675">
        <v>29345534.54794956</v>
      </c>
      <c r="Q2675">
        <v>23412835.120525859</v>
      </c>
      <c r="R2675">
        <v>12069561.974555038</v>
      </c>
      <c r="S2675">
        <v>13470481.992085926</v>
      </c>
      <c r="T2675">
        <v>27227300.386688396</v>
      </c>
      <c r="U2675">
        <v>19556947.318701096</v>
      </c>
      <c r="V2675">
        <v>16900864.29455106</v>
      </c>
      <c r="W2675">
        <v>17505963.527680308</v>
      </c>
      <c r="X2675">
        <v>-2494036.4723196966</v>
      </c>
    </row>
    <row r="2676" spans="2:24" x14ac:dyDescent="0.4">
      <c r="B2676" s="13">
        <v>2673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16698698.894152537</v>
      </c>
      <c r="O2676">
        <v>17161662.664158452</v>
      </c>
      <c r="P2676">
        <v>19407941.51401294</v>
      </c>
      <c r="Q2676">
        <v>24688434.976439632</v>
      </c>
      <c r="R2676">
        <v>27765844.209663246</v>
      </c>
      <c r="S2676">
        <v>29189289.783101521</v>
      </c>
      <c r="T2676">
        <v>37544066.752632357</v>
      </c>
      <c r="U2676">
        <v>34514633.103867292</v>
      </c>
      <c r="V2676">
        <v>35523271.299634516</v>
      </c>
      <c r="W2676">
        <v>35144193.42469842</v>
      </c>
      <c r="X2676">
        <v>15144193.424698416</v>
      </c>
    </row>
    <row r="2677" spans="2:24" x14ac:dyDescent="0.4">
      <c r="B2677" s="13">
        <v>2674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26268687.880004704</v>
      </c>
      <c r="O2677">
        <v>24871597.983216934</v>
      </c>
      <c r="P2677">
        <v>31303289.370268535</v>
      </c>
      <c r="Q2677">
        <v>38795368.469866708</v>
      </c>
      <c r="R2677">
        <v>38126644.041676447</v>
      </c>
      <c r="S2677">
        <v>29714202.6819099</v>
      </c>
      <c r="T2677">
        <v>32214127.087924026</v>
      </c>
      <c r="U2677">
        <v>29213279.358190592</v>
      </c>
      <c r="V2677">
        <v>36376541.92914135</v>
      </c>
      <c r="W2677">
        <v>41450935.717540734</v>
      </c>
      <c r="X2677">
        <v>21450935.717540734</v>
      </c>
    </row>
    <row r="2678" spans="2:24" x14ac:dyDescent="0.4">
      <c r="B2678" s="13">
        <v>2675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18252166.203023598</v>
      </c>
      <c r="O2678">
        <v>16994138.068204954</v>
      </c>
      <c r="P2678">
        <v>12888591.000874661</v>
      </c>
      <c r="Q2678">
        <v>12117451.170222372</v>
      </c>
      <c r="R2678">
        <v>14650466.160606164</v>
      </c>
      <c r="S2678">
        <v>14230900.788697563</v>
      </c>
      <c r="T2678">
        <v>18204214.651207376</v>
      </c>
      <c r="U2678">
        <v>15986137.018718831</v>
      </c>
      <c r="V2678">
        <v>-22928779.307307512</v>
      </c>
      <c r="W2678">
        <v>-46139459.986377716</v>
      </c>
      <c r="X2678">
        <v>-66139459.986377716</v>
      </c>
    </row>
    <row r="2679" spans="2:24" x14ac:dyDescent="0.4">
      <c r="B2679" s="13">
        <v>2676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22709842.367778778</v>
      </c>
      <c r="O2679">
        <v>21971259.31600574</v>
      </c>
      <c r="P2679">
        <v>22499104.134950988</v>
      </c>
      <c r="Q2679">
        <v>21303199.604204804</v>
      </c>
      <c r="R2679">
        <v>21331476.745149959</v>
      </c>
      <c r="S2679">
        <v>22062942.790945671</v>
      </c>
      <c r="T2679">
        <v>12810604.932426628</v>
      </c>
      <c r="U2679">
        <v>15358425.948073532</v>
      </c>
      <c r="V2679">
        <v>19474778.955281079</v>
      </c>
      <c r="W2679">
        <v>24069022.698216569</v>
      </c>
      <c r="X2679">
        <v>4069022.6982165738</v>
      </c>
    </row>
    <row r="2680" spans="2:24" x14ac:dyDescent="0.4">
      <c r="B2680" s="13">
        <v>2677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26966438.83556306</v>
      </c>
      <c r="O2680">
        <v>31026554.359003682</v>
      </c>
      <c r="P2680">
        <v>-2815827.002024421</v>
      </c>
      <c r="Q2680">
        <v>-4459268.1000866452</v>
      </c>
      <c r="R2680">
        <v>15322817.209376128</v>
      </c>
      <c r="S2680">
        <v>17543908.211896412</v>
      </c>
      <c r="T2680">
        <v>2642850.787624253</v>
      </c>
      <c r="U2680">
        <v>3355757.8776855269</v>
      </c>
      <c r="V2680">
        <v>14220192.799518611</v>
      </c>
      <c r="W2680">
        <v>18658496.901400283</v>
      </c>
      <c r="X2680">
        <v>-1341503.0985997152</v>
      </c>
    </row>
    <row r="2681" spans="2:24" x14ac:dyDescent="0.4">
      <c r="B2681" s="13">
        <v>2678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23807206.66894196</v>
      </c>
      <c r="O2681">
        <v>26633741.482056256</v>
      </c>
      <c r="P2681">
        <v>32702836.232355289</v>
      </c>
      <c r="Q2681">
        <v>39694601.270754986</v>
      </c>
      <c r="R2681">
        <v>16655281.821264898</v>
      </c>
      <c r="S2681">
        <v>22644577.744752377</v>
      </c>
      <c r="T2681">
        <v>41733492.913203426</v>
      </c>
      <c r="U2681">
        <v>43992118.715798944</v>
      </c>
      <c r="V2681">
        <v>47245808.928720035</v>
      </c>
      <c r="W2681">
        <v>56230470.113746874</v>
      </c>
      <c r="X2681">
        <v>36230470.113746874</v>
      </c>
    </row>
    <row r="2682" spans="2:24" x14ac:dyDescent="0.4">
      <c r="B2682" s="13">
        <v>2679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20727026.044981919</v>
      </c>
      <c r="O2682">
        <v>20785502.650764246</v>
      </c>
      <c r="P2682">
        <v>20635032.711154155</v>
      </c>
      <c r="Q2682">
        <v>24643404.164548788</v>
      </c>
      <c r="R2682">
        <v>31989752.844425421</v>
      </c>
      <c r="S2682">
        <v>32645304.234508459</v>
      </c>
      <c r="T2682">
        <v>38872525.535209596</v>
      </c>
      <c r="U2682">
        <v>39295672.081172287</v>
      </c>
      <c r="V2682">
        <v>43246897.240803868</v>
      </c>
      <c r="W2682">
        <v>42830756.71932178</v>
      </c>
      <c r="X2682">
        <v>22830756.719321784</v>
      </c>
    </row>
    <row r="2683" spans="2:24" x14ac:dyDescent="0.4">
      <c r="B2683" s="13">
        <v>2680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22780801.053488143</v>
      </c>
      <c r="O2683">
        <v>21072785.842584588</v>
      </c>
      <c r="P2683">
        <v>18813464.097171701</v>
      </c>
      <c r="Q2683">
        <v>26703297.309215985</v>
      </c>
      <c r="R2683">
        <v>28072253.601961657</v>
      </c>
      <c r="S2683">
        <v>26734955.564143918</v>
      </c>
      <c r="T2683">
        <v>28026156.721758757</v>
      </c>
      <c r="U2683">
        <v>30633619.0242511</v>
      </c>
      <c r="V2683">
        <v>35546791.589721359</v>
      </c>
      <c r="W2683">
        <v>33576573.80465135</v>
      </c>
      <c r="X2683">
        <v>13576573.804651348</v>
      </c>
    </row>
    <row r="2684" spans="2:24" x14ac:dyDescent="0.4">
      <c r="B2684" s="13">
        <v>2681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17060475.992939193</v>
      </c>
      <c r="O2684">
        <v>18490581.822156575</v>
      </c>
      <c r="P2684">
        <v>18471757.827640682</v>
      </c>
      <c r="Q2684">
        <v>17779568.594240304</v>
      </c>
      <c r="R2684">
        <v>22962857.330246653</v>
      </c>
      <c r="S2684">
        <v>24890811.02485051</v>
      </c>
      <c r="T2684">
        <v>27816284.768401481</v>
      </c>
      <c r="U2684">
        <v>30202080.281704351</v>
      </c>
      <c r="V2684">
        <v>29450405.968169417</v>
      </c>
      <c r="W2684">
        <v>-48743462.624595203</v>
      </c>
      <c r="X2684">
        <v>-68743462.62459521</v>
      </c>
    </row>
    <row r="2685" spans="2:24" x14ac:dyDescent="0.4">
      <c r="B2685" s="13">
        <v>2682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22621224.521446016</v>
      </c>
      <c r="O2685">
        <v>21414120.262888163</v>
      </c>
      <c r="P2685">
        <v>22014090.931530833</v>
      </c>
      <c r="Q2685">
        <v>22464798.690302867</v>
      </c>
      <c r="R2685">
        <v>24445204.288573906</v>
      </c>
      <c r="S2685">
        <v>29966962.945514273</v>
      </c>
      <c r="T2685">
        <v>32153495.783970885</v>
      </c>
      <c r="U2685">
        <v>40398666.202775091</v>
      </c>
      <c r="V2685">
        <v>42371112.553919606</v>
      </c>
      <c r="W2685">
        <v>47967075.821096286</v>
      </c>
      <c r="X2685">
        <v>27967075.821096294</v>
      </c>
    </row>
    <row r="2686" spans="2:24" x14ac:dyDescent="0.4">
      <c r="B2686" s="13">
        <v>2683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18235934.594148804</v>
      </c>
      <c r="O2686">
        <v>26451899.946859166</v>
      </c>
      <c r="P2686">
        <v>25434761.785664864</v>
      </c>
      <c r="Q2686">
        <v>28209681.254356746</v>
      </c>
      <c r="R2686">
        <v>27362383.467580963</v>
      </c>
      <c r="S2686">
        <v>27448706.232130665</v>
      </c>
      <c r="T2686">
        <v>26330434.261672165</v>
      </c>
      <c r="U2686">
        <v>24945954.63056159</v>
      </c>
      <c r="V2686">
        <v>22779581.350182068</v>
      </c>
      <c r="W2686">
        <v>27860068.835664235</v>
      </c>
      <c r="X2686">
        <v>7860068.835664236</v>
      </c>
    </row>
    <row r="2687" spans="2:24" x14ac:dyDescent="0.4">
      <c r="B2687" s="13">
        <v>2684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20294020.744195227</v>
      </c>
      <c r="O2687">
        <v>22150092.222799402</v>
      </c>
      <c r="P2687">
        <v>27460062.313578151</v>
      </c>
      <c r="Q2687">
        <v>33523849.682609998</v>
      </c>
      <c r="R2687">
        <v>39127010.16443444</v>
      </c>
      <c r="S2687">
        <v>39750989.681788929</v>
      </c>
      <c r="T2687">
        <v>41805382.148758553</v>
      </c>
      <c r="U2687">
        <v>41185124.010573655</v>
      </c>
      <c r="V2687">
        <v>47741640.189071648</v>
      </c>
      <c r="W2687">
        <v>51353521.875402026</v>
      </c>
      <c r="X2687">
        <v>31353521.87540203</v>
      </c>
    </row>
    <row r="2688" spans="2:24" x14ac:dyDescent="0.4">
      <c r="B2688" s="13">
        <v>2685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19951111.95723433</v>
      </c>
      <c r="O2688">
        <v>25740632.571328945</v>
      </c>
      <c r="P2688">
        <v>30267253.385286547</v>
      </c>
      <c r="Q2688">
        <v>35369268.053159602</v>
      </c>
      <c r="R2688">
        <v>36834872.596517555</v>
      </c>
      <c r="S2688">
        <v>36212299.381614</v>
      </c>
      <c r="T2688">
        <v>37231904.244377933</v>
      </c>
      <c r="U2688">
        <v>36949287.585695393</v>
      </c>
      <c r="V2688">
        <v>29114285.487292312</v>
      </c>
      <c r="W2688">
        <v>33658681.17247057</v>
      </c>
      <c r="X2688">
        <v>13658681.17247057</v>
      </c>
    </row>
    <row r="2689" spans="2:24" x14ac:dyDescent="0.4">
      <c r="B2689" s="13">
        <v>2686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23318786.550873909</v>
      </c>
      <c r="O2689">
        <v>23973325.098366484</v>
      </c>
      <c r="P2689">
        <v>25431508.118482605</v>
      </c>
      <c r="Q2689">
        <v>27372926.531450845</v>
      </c>
      <c r="R2689">
        <v>28297599.793796591</v>
      </c>
      <c r="S2689">
        <v>30595451.346834816</v>
      </c>
      <c r="T2689">
        <v>38082090.897190891</v>
      </c>
      <c r="U2689">
        <v>38124216.731792122</v>
      </c>
      <c r="V2689">
        <v>38795851.719280683</v>
      </c>
      <c r="W2689">
        <v>42344793.278276518</v>
      </c>
      <c r="X2689">
        <v>22344793.278276522</v>
      </c>
    </row>
    <row r="2690" spans="2:24" x14ac:dyDescent="0.4">
      <c r="B2690" s="13">
        <v>2687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28468067.328816343</v>
      </c>
      <c r="O2690">
        <v>34376704.096744649</v>
      </c>
      <c r="P2690">
        <v>34098911.355092801</v>
      </c>
      <c r="Q2690">
        <v>31353391.737480547</v>
      </c>
      <c r="R2690">
        <v>35274358.680397101</v>
      </c>
      <c r="S2690">
        <v>18142228.70701246</v>
      </c>
      <c r="T2690">
        <v>23864036.46236223</v>
      </c>
      <c r="U2690">
        <v>34214388.147765473</v>
      </c>
      <c r="V2690">
        <v>33194875.913226992</v>
      </c>
      <c r="W2690">
        <v>37064366.645931177</v>
      </c>
      <c r="X2690">
        <v>17064366.645931181</v>
      </c>
    </row>
    <row r="2691" spans="2:24" x14ac:dyDescent="0.4">
      <c r="B2691" s="13">
        <v>2688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15144206.731283549</v>
      </c>
      <c r="O2691">
        <v>20981268.678959452</v>
      </c>
      <c r="P2691">
        <v>28991726.586387284</v>
      </c>
      <c r="Q2691">
        <v>29269553.240665779</v>
      </c>
      <c r="R2691">
        <v>27923311.120391209</v>
      </c>
      <c r="S2691">
        <v>25257015.263387255</v>
      </c>
      <c r="T2691">
        <v>13502013.040309269</v>
      </c>
      <c r="U2691">
        <v>17372553.01459286</v>
      </c>
      <c r="V2691">
        <v>22264251.058281571</v>
      </c>
      <c r="W2691">
        <v>23911256.140273858</v>
      </c>
      <c r="X2691">
        <v>3911256.1402738532</v>
      </c>
    </row>
    <row r="2692" spans="2:24" x14ac:dyDescent="0.4">
      <c r="B2692" s="13">
        <v>2689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21081124.815599956</v>
      </c>
      <c r="O2692">
        <v>24089346.041423451</v>
      </c>
      <c r="P2692">
        <v>23741406.36563158</v>
      </c>
      <c r="Q2692">
        <v>24395860.224889122</v>
      </c>
      <c r="R2692">
        <v>27392666.272885229</v>
      </c>
      <c r="S2692">
        <v>28237188.621023595</v>
      </c>
      <c r="T2692">
        <v>28794470.140733697</v>
      </c>
      <c r="U2692">
        <v>34045140.476723164</v>
      </c>
      <c r="V2692">
        <v>35468963.443689972</v>
      </c>
      <c r="W2692">
        <v>36886033.754741035</v>
      </c>
      <c r="X2692">
        <v>16886033.754741039</v>
      </c>
    </row>
    <row r="2693" spans="2:24" x14ac:dyDescent="0.4">
      <c r="B2693" s="13">
        <v>2690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777201.29988788441</v>
      </c>
      <c r="O2693">
        <v>2393686.3628323264</v>
      </c>
      <c r="P2693">
        <v>-118940132.61911426</v>
      </c>
      <c r="Q2693">
        <v>-116709332.2836173</v>
      </c>
      <c r="R2693">
        <v>-47939516.736141562</v>
      </c>
      <c r="S2693">
        <v>-50669656.267268896</v>
      </c>
      <c r="T2693">
        <v>-46937717.045114346</v>
      </c>
      <c r="U2693">
        <v>-43291576.113568924</v>
      </c>
      <c r="V2693">
        <v>-37687451.353787795</v>
      </c>
      <c r="W2693">
        <v>-38533870.095455535</v>
      </c>
      <c r="X2693">
        <v>-58533870.09545555</v>
      </c>
    </row>
    <row r="2694" spans="2:24" x14ac:dyDescent="0.4">
      <c r="B2694" s="13">
        <v>2691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24566026.439981554</v>
      </c>
      <c r="O2694">
        <v>24847544.464467268</v>
      </c>
      <c r="P2694">
        <v>23344849.430533111</v>
      </c>
      <c r="Q2694">
        <v>22646863.563167233</v>
      </c>
      <c r="R2694">
        <v>25701261.015422396</v>
      </c>
      <c r="S2694">
        <v>27133415.875409022</v>
      </c>
      <c r="T2694">
        <v>31965253.385877211</v>
      </c>
      <c r="U2694">
        <v>39707534.675115027</v>
      </c>
      <c r="V2694">
        <v>49490572.888993382</v>
      </c>
      <c r="W2694">
        <v>52562173.730200671</v>
      </c>
      <c r="X2694">
        <v>32562173.730200682</v>
      </c>
    </row>
    <row r="2695" spans="2:24" x14ac:dyDescent="0.4">
      <c r="B2695" s="13">
        <v>2692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19040643.734968565</v>
      </c>
      <c r="O2695">
        <v>18520418.400014471</v>
      </c>
      <c r="P2695">
        <v>19118696.230544955</v>
      </c>
      <c r="Q2695">
        <v>20233362.680320892</v>
      </c>
      <c r="R2695">
        <v>23024904.545757443</v>
      </c>
      <c r="S2695">
        <v>23263266.31895937</v>
      </c>
      <c r="T2695">
        <v>25092897.768531546</v>
      </c>
      <c r="U2695">
        <v>27166632.491393927</v>
      </c>
      <c r="V2695">
        <v>26787896.572545391</v>
      </c>
      <c r="W2695">
        <v>23418330.898064811</v>
      </c>
      <c r="X2695">
        <v>3418330.8980648131</v>
      </c>
    </row>
    <row r="2696" spans="2:24" x14ac:dyDescent="0.4">
      <c r="B2696" s="13">
        <v>2693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-50013492.884966113</v>
      </c>
      <c r="O2696">
        <v>-43693725.499490127</v>
      </c>
      <c r="P2696">
        <v>-16123924.65416798</v>
      </c>
      <c r="Q2696">
        <v>-10433526.379295327</v>
      </c>
      <c r="R2696">
        <v>-14128506.724713162</v>
      </c>
      <c r="S2696">
        <v>-13759878.688990884</v>
      </c>
      <c r="T2696">
        <v>-10271963.587609814</v>
      </c>
      <c r="U2696">
        <v>-3723678.7772015948</v>
      </c>
      <c r="V2696">
        <v>-3325737.8392654001</v>
      </c>
      <c r="W2696">
        <v>-2890617.7898955755</v>
      </c>
      <c r="X2696">
        <v>-22890617.789895579</v>
      </c>
    </row>
    <row r="2697" spans="2:24" x14ac:dyDescent="0.4">
      <c r="B2697" s="13">
        <v>2694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19939722.23128213</v>
      </c>
      <c r="O2697">
        <v>20572504.181018494</v>
      </c>
      <c r="P2697">
        <v>20915509.020211097</v>
      </c>
      <c r="Q2697">
        <v>22510643.833459489</v>
      </c>
      <c r="R2697">
        <v>22861028.627569739</v>
      </c>
      <c r="S2697">
        <v>25989569.795197483</v>
      </c>
      <c r="T2697">
        <v>27091244.218850158</v>
      </c>
      <c r="U2697">
        <v>29379959.129939239</v>
      </c>
      <c r="V2697">
        <v>14339309.197899438</v>
      </c>
      <c r="W2697">
        <v>14658400.858095471</v>
      </c>
      <c r="X2697">
        <v>-5341599.141904532</v>
      </c>
    </row>
    <row r="2698" spans="2:24" x14ac:dyDescent="0.4">
      <c r="B2698" s="13">
        <v>2695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19882506.753912143</v>
      </c>
      <c r="O2698">
        <v>24793725.632220738</v>
      </c>
      <c r="P2698">
        <v>23778945.238624573</v>
      </c>
      <c r="Q2698">
        <v>6971063.9372550715</v>
      </c>
      <c r="R2698">
        <v>6948219.8876624499</v>
      </c>
      <c r="S2698">
        <v>11922137.769012082</v>
      </c>
      <c r="T2698">
        <v>13825383.463339586</v>
      </c>
      <c r="U2698">
        <v>16561746.315123994</v>
      </c>
      <c r="V2698">
        <v>20263846.468813766</v>
      </c>
      <c r="W2698">
        <v>24461475.359964304</v>
      </c>
      <c r="X2698">
        <v>4461475.3599643037</v>
      </c>
    </row>
    <row r="2699" spans="2:24" x14ac:dyDescent="0.4">
      <c r="B2699" s="13">
        <v>2696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22123882.71754894</v>
      </c>
      <c r="O2699">
        <v>23328171.146850392</v>
      </c>
      <c r="P2699">
        <v>25992257.356619813</v>
      </c>
      <c r="Q2699">
        <v>28546722.681995206</v>
      </c>
      <c r="R2699">
        <v>19479564.433372654</v>
      </c>
      <c r="S2699">
        <v>28217920.048724987</v>
      </c>
      <c r="T2699">
        <v>28379310.82226868</v>
      </c>
      <c r="U2699">
        <v>32877598.728031807</v>
      </c>
      <c r="V2699">
        <v>33764439.372185059</v>
      </c>
      <c r="W2699">
        <v>33437221.269269291</v>
      </c>
      <c r="X2699">
        <v>13437221.269269295</v>
      </c>
    </row>
    <row r="2700" spans="2:24" x14ac:dyDescent="0.4">
      <c r="B2700" s="13">
        <v>2697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27942241.034370456</v>
      </c>
      <c r="O2700">
        <v>33586633.613298133</v>
      </c>
      <c r="P2700">
        <v>39078489.048270635</v>
      </c>
      <c r="Q2700">
        <v>42341054.664005332</v>
      </c>
      <c r="R2700">
        <v>40938379.755841896</v>
      </c>
      <c r="S2700">
        <v>44269793.906237043</v>
      </c>
      <c r="T2700">
        <v>42352938.032698184</v>
      </c>
      <c r="U2700">
        <v>44907072.010410599</v>
      </c>
      <c r="V2700">
        <v>46189271.076884642</v>
      </c>
      <c r="W2700">
        <v>46184474.281222083</v>
      </c>
      <c r="X2700">
        <v>26184474.281222079</v>
      </c>
    </row>
    <row r="2701" spans="2:24" x14ac:dyDescent="0.4">
      <c r="B2701" s="13">
        <v>2698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28438535.196529612</v>
      </c>
      <c r="O2701">
        <v>32350247.750735108</v>
      </c>
      <c r="P2701">
        <v>36653302.923532084</v>
      </c>
      <c r="Q2701">
        <v>28003306.675722044</v>
      </c>
      <c r="R2701">
        <v>28199326.531576052</v>
      </c>
      <c r="S2701">
        <v>29022919.298435424</v>
      </c>
      <c r="T2701">
        <v>28988564.76166233</v>
      </c>
      <c r="U2701">
        <v>35794654.056294262</v>
      </c>
      <c r="V2701">
        <v>-4284329.1737306276</v>
      </c>
      <c r="W2701">
        <v>2067722.7912832871</v>
      </c>
      <c r="X2701">
        <v>-17932277.208716717</v>
      </c>
    </row>
    <row r="2702" spans="2:24" x14ac:dyDescent="0.4">
      <c r="B2702" s="13">
        <v>2699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19880767.096313655</v>
      </c>
      <c r="O2702">
        <v>25515235.293068092</v>
      </c>
      <c r="P2702">
        <v>27159376.866600931</v>
      </c>
      <c r="Q2702">
        <v>27201836.90156804</v>
      </c>
      <c r="R2702">
        <v>32730231.02358133</v>
      </c>
      <c r="S2702">
        <v>35251776.243729688</v>
      </c>
      <c r="T2702">
        <v>42717879.402140498</v>
      </c>
      <c r="U2702">
        <v>42654931.824465059</v>
      </c>
      <c r="V2702">
        <v>41823890.219321832</v>
      </c>
      <c r="W2702">
        <v>31261978.043595251</v>
      </c>
      <c r="X2702">
        <v>11261978.043595251</v>
      </c>
    </row>
    <row r="2703" spans="2:24" x14ac:dyDescent="0.4">
      <c r="B2703" s="13">
        <v>2700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20678013.216591831</v>
      </c>
      <c r="O2703">
        <v>23505526.657878395</v>
      </c>
      <c r="P2703">
        <v>31332436.217914857</v>
      </c>
      <c r="Q2703">
        <v>35708252.547238</v>
      </c>
      <c r="R2703">
        <v>38022434.256260894</v>
      </c>
      <c r="S2703">
        <v>40565874.292287059</v>
      </c>
      <c r="T2703">
        <v>38498668.420197926</v>
      </c>
      <c r="U2703">
        <v>35275285.585471354</v>
      </c>
      <c r="V2703">
        <v>37028543.435642451</v>
      </c>
      <c r="W2703">
        <v>38513012.673157893</v>
      </c>
      <c r="X2703">
        <v>18513012.673157897</v>
      </c>
    </row>
    <row r="2704" spans="2:24" x14ac:dyDescent="0.4">
      <c r="B2704" s="13">
        <v>2701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19413440.15619126</v>
      </c>
      <c r="O2704">
        <v>21526463.255968675</v>
      </c>
      <c r="P2704">
        <v>27307546.912342697</v>
      </c>
      <c r="Q2704">
        <v>27123597.702854559</v>
      </c>
      <c r="R2704">
        <v>29404528.889231198</v>
      </c>
      <c r="S2704">
        <v>31964586.306081966</v>
      </c>
      <c r="T2704">
        <v>38727862.29325939</v>
      </c>
      <c r="U2704">
        <v>37065879.696341351</v>
      </c>
      <c r="V2704">
        <v>43101976.600722469</v>
      </c>
      <c r="W2704">
        <v>42935245.68933405</v>
      </c>
      <c r="X2704">
        <v>22935245.68933405</v>
      </c>
    </row>
    <row r="2705" spans="2:24" x14ac:dyDescent="0.4">
      <c r="B2705" s="13">
        <v>2702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20323483.91271982</v>
      </c>
      <c r="O2705">
        <v>21619244.662292328</v>
      </c>
      <c r="P2705">
        <v>21971668.831879351</v>
      </c>
      <c r="Q2705">
        <v>20017347.924136303</v>
      </c>
      <c r="R2705">
        <v>22173587.609304029</v>
      </c>
      <c r="S2705">
        <v>22189203.913069431</v>
      </c>
      <c r="T2705">
        <v>-1668514.1518809646</v>
      </c>
      <c r="U2705">
        <v>-3485076.4592416957</v>
      </c>
      <c r="V2705">
        <v>16937169.043613259</v>
      </c>
      <c r="W2705">
        <v>21783486.152312048</v>
      </c>
      <c r="X2705">
        <v>1783486.1523120496</v>
      </c>
    </row>
    <row r="2706" spans="2:24" x14ac:dyDescent="0.4">
      <c r="B2706" s="13">
        <v>2703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16899863.24018361</v>
      </c>
      <c r="O2706">
        <v>21727582.656968355</v>
      </c>
      <c r="P2706">
        <v>24488493.432681467</v>
      </c>
      <c r="Q2706">
        <v>25192621.505867478</v>
      </c>
      <c r="R2706">
        <v>4575607.928860642</v>
      </c>
      <c r="S2706">
        <v>6457823.1473835502</v>
      </c>
      <c r="T2706">
        <v>10615384.786400622</v>
      </c>
      <c r="U2706">
        <v>2371598.3507535709</v>
      </c>
      <c r="V2706">
        <v>9825781.1871248651</v>
      </c>
      <c r="W2706">
        <v>15759463.233979259</v>
      </c>
      <c r="X2706">
        <v>-4240536.7660207395</v>
      </c>
    </row>
    <row r="2707" spans="2:24" x14ac:dyDescent="0.4">
      <c r="B2707" s="13">
        <v>2704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4421385.1840668702</v>
      </c>
      <c r="O2707">
        <v>4936275.9516812051</v>
      </c>
      <c r="P2707">
        <v>12888907.208464593</v>
      </c>
      <c r="Q2707">
        <v>16559220.771735918</v>
      </c>
      <c r="R2707">
        <v>15193141.577847654</v>
      </c>
      <c r="S2707">
        <v>14558210.268335877</v>
      </c>
      <c r="T2707">
        <v>14435560.034180088</v>
      </c>
      <c r="U2707">
        <v>6927722.4704021234</v>
      </c>
      <c r="V2707">
        <v>7081932.750012503</v>
      </c>
      <c r="W2707">
        <v>15436220.570707992</v>
      </c>
      <c r="X2707">
        <v>-4563779.4292920092</v>
      </c>
    </row>
    <row r="2708" spans="2:24" x14ac:dyDescent="0.4">
      <c r="B2708" s="13">
        <v>2705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18871933.01854274</v>
      </c>
      <c r="O2708">
        <v>21116845.735098276</v>
      </c>
      <c r="P2708">
        <v>25018166.725498959</v>
      </c>
      <c r="Q2708">
        <v>25665522.059300736</v>
      </c>
      <c r="R2708">
        <v>-137009048.56697229</v>
      </c>
      <c r="S2708">
        <v>-139033479.49044016</v>
      </c>
      <c r="T2708">
        <v>-53162666.088467561</v>
      </c>
      <c r="U2708">
        <v>-54163789.460085191</v>
      </c>
      <c r="V2708">
        <v>-52790044.838876836</v>
      </c>
      <c r="W2708">
        <v>-48640045.920298263</v>
      </c>
      <c r="X2708">
        <v>-68640045.920298234</v>
      </c>
    </row>
    <row r="2709" spans="2:24" x14ac:dyDescent="0.4">
      <c r="B2709" s="13">
        <v>2706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22980971.88254559</v>
      </c>
      <c r="O2709">
        <v>24616014.076639447</v>
      </c>
      <c r="P2709">
        <v>27134055.612681724</v>
      </c>
      <c r="Q2709">
        <v>31076605.191222321</v>
      </c>
      <c r="R2709">
        <v>33389423.027658235</v>
      </c>
      <c r="S2709">
        <v>32822036.990977846</v>
      </c>
      <c r="T2709">
        <v>21530074.639100198</v>
      </c>
      <c r="U2709">
        <v>23226004.583270609</v>
      </c>
      <c r="V2709">
        <v>29923117.200029831</v>
      </c>
      <c r="W2709">
        <v>29796648.428697657</v>
      </c>
      <c r="X2709">
        <v>9796648.4286976606</v>
      </c>
    </row>
    <row r="2710" spans="2:24" x14ac:dyDescent="0.4">
      <c r="B2710" s="13">
        <v>2707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22565306.064971343</v>
      </c>
      <c r="O2710">
        <v>25989009.410256382</v>
      </c>
      <c r="P2710">
        <v>26234675.842912301</v>
      </c>
      <c r="Q2710">
        <v>23146637.83422254</v>
      </c>
      <c r="R2710">
        <v>25402357.953429602</v>
      </c>
      <c r="S2710">
        <v>27563769.50014424</v>
      </c>
      <c r="T2710">
        <v>31811846.002878048</v>
      </c>
      <c r="U2710">
        <v>36477428.886334218</v>
      </c>
      <c r="V2710">
        <v>42058227.776543662</v>
      </c>
      <c r="W2710">
        <v>48539922.31423682</v>
      </c>
      <c r="X2710">
        <v>28539922.314236827</v>
      </c>
    </row>
    <row r="2711" spans="2:24" x14ac:dyDescent="0.4">
      <c r="B2711" s="13">
        <v>2708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20295877.324078619</v>
      </c>
      <c r="O2711">
        <v>22305662.440943103</v>
      </c>
      <c r="P2711">
        <v>28011088.321325757</v>
      </c>
      <c r="Q2711">
        <v>27326478.265930962</v>
      </c>
      <c r="R2711">
        <v>28205181.841331027</v>
      </c>
      <c r="S2711">
        <v>29008056.291654538</v>
      </c>
      <c r="T2711">
        <v>26583516.612566456</v>
      </c>
      <c r="U2711">
        <v>31148404.164757907</v>
      </c>
      <c r="V2711">
        <v>36646848.29599572</v>
      </c>
      <c r="W2711">
        <v>39061060.110691383</v>
      </c>
      <c r="X2711">
        <v>19061060.110691383</v>
      </c>
    </row>
    <row r="2712" spans="2:24" x14ac:dyDescent="0.4">
      <c r="B2712" s="13">
        <v>2709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20576072.45954762</v>
      </c>
      <c r="O2712">
        <v>21878318.393566675</v>
      </c>
      <c r="P2712">
        <v>21665076.487686127</v>
      </c>
      <c r="Q2712">
        <v>9555252.2732478492</v>
      </c>
      <c r="R2712">
        <v>17535392.330610991</v>
      </c>
      <c r="S2712">
        <v>23021979.771285675</v>
      </c>
      <c r="T2712">
        <v>21238173.02879351</v>
      </c>
      <c r="U2712">
        <v>21549200.94750854</v>
      </c>
      <c r="V2712">
        <v>-1709119.7801129753</v>
      </c>
      <c r="W2712">
        <v>-495201.104516441</v>
      </c>
      <c r="X2712">
        <v>-20495201.104516439</v>
      </c>
    </row>
    <row r="2713" spans="2:24" x14ac:dyDescent="0.4">
      <c r="B2713" s="13">
        <v>2710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20093361.605862431</v>
      </c>
      <c r="O2713">
        <v>29555795.054067381</v>
      </c>
      <c r="P2713">
        <v>32870659.968182687</v>
      </c>
      <c r="Q2713">
        <v>41010257.956119321</v>
      </c>
      <c r="R2713">
        <v>41739086.506968133</v>
      </c>
      <c r="S2713">
        <v>43290818.396703094</v>
      </c>
      <c r="T2713">
        <v>48207432.381895266</v>
      </c>
      <c r="U2713">
        <v>50522298.714820161</v>
      </c>
      <c r="V2713">
        <v>50198328.993964933</v>
      </c>
      <c r="W2713">
        <v>48055553.211953081</v>
      </c>
      <c r="X2713">
        <v>28055553.211953074</v>
      </c>
    </row>
    <row r="2714" spans="2:24" x14ac:dyDescent="0.4">
      <c r="B2714" s="13">
        <v>2711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11922182.697456952</v>
      </c>
      <c r="O2714">
        <v>11681704.747013533</v>
      </c>
      <c r="P2714">
        <v>17898366.914902426</v>
      </c>
      <c r="Q2714">
        <v>20585736.2757743</v>
      </c>
      <c r="R2714">
        <v>11761995.640891114</v>
      </c>
      <c r="S2714">
        <v>16390977.272222243</v>
      </c>
      <c r="T2714">
        <v>22908396.471598808</v>
      </c>
      <c r="U2714">
        <v>26971750.043036602</v>
      </c>
      <c r="V2714">
        <v>26338088.835898865</v>
      </c>
      <c r="W2714">
        <v>30892342.343426347</v>
      </c>
      <c r="X2714">
        <v>10892342.343426351</v>
      </c>
    </row>
    <row r="2715" spans="2:24" x14ac:dyDescent="0.4">
      <c r="B2715" s="13">
        <v>2712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11794238.923353333</v>
      </c>
      <c r="O2715">
        <v>10938769.29949729</v>
      </c>
      <c r="P2715">
        <v>8752019.3368468098</v>
      </c>
      <c r="Q2715">
        <v>8553923.7626159806</v>
      </c>
      <c r="R2715">
        <v>11592207.623224996</v>
      </c>
      <c r="S2715">
        <v>16161205.810559476</v>
      </c>
      <c r="T2715">
        <v>16051342.212934263</v>
      </c>
      <c r="U2715">
        <v>20342752.213381775</v>
      </c>
      <c r="V2715">
        <v>22993498.980977491</v>
      </c>
      <c r="W2715">
        <v>27367370.084393762</v>
      </c>
      <c r="X2715">
        <v>7367370.0843937639</v>
      </c>
    </row>
    <row r="2716" spans="2:24" x14ac:dyDescent="0.4">
      <c r="B2716" s="13">
        <v>2713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13884505.911302481</v>
      </c>
      <c r="O2716">
        <v>15192904.363453375</v>
      </c>
      <c r="P2716">
        <v>17944805.398164302</v>
      </c>
      <c r="Q2716">
        <v>17242893.275488865</v>
      </c>
      <c r="R2716">
        <v>21863905.245984044</v>
      </c>
      <c r="S2716">
        <v>21673595.2573984</v>
      </c>
      <c r="T2716">
        <v>17726225.112725984</v>
      </c>
      <c r="U2716">
        <v>18280506.529858571</v>
      </c>
      <c r="V2716">
        <v>20061876.664209746</v>
      </c>
      <c r="W2716">
        <v>18963896.177154765</v>
      </c>
      <c r="X2716">
        <v>-1036103.8228452352</v>
      </c>
    </row>
    <row r="2717" spans="2:24" x14ac:dyDescent="0.4">
      <c r="B2717" s="13">
        <v>2714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17953677.230728388</v>
      </c>
      <c r="O2717">
        <v>23775504.029588379</v>
      </c>
      <c r="P2717">
        <v>23836116.270027939</v>
      </c>
      <c r="Q2717">
        <v>20738065.622017637</v>
      </c>
      <c r="R2717">
        <v>23335038.503911562</v>
      </c>
      <c r="S2717">
        <v>23122526.059892062</v>
      </c>
      <c r="T2717">
        <v>25141279.889833305</v>
      </c>
      <c r="U2717">
        <v>17449712.563642375</v>
      </c>
      <c r="V2717">
        <v>23944354.597850349</v>
      </c>
      <c r="W2717">
        <v>35116433.293157578</v>
      </c>
      <c r="X2717">
        <v>15116433.293157578</v>
      </c>
    </row>
    <row r="2718" spans="2:24" x14ac:dyDescent="0.4">
      <c r="B2718" s="13">
        <v>2715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21908375.492966156</v>
      </c>
      <c r="O2718">
        <v>23632635.283571772</v>
      </c>
      <c r="P2718">
        <v>26092192.913003262</v>
      </c>
      <c r="Q2718">
        <v>29319726.307950497</v>
      </c>
      <c r="R2718">
        <v>34401377.081186906</v>
      </c>
      <c r="S2718">
        <v>36180830.969179101</v>
      </c>
      <c r="T2718">
        <v>35482202.091487452</v>
      </c>
      <c r="U2718">
        <v>34896692.364954896</v>
      </c>
      <c r="V2718">
        <v>36825698.652803965</v>
      </c>
      <c r="W2718">
        <v>42671235.799586162</v>
      </c>
      <c r="X2718">
        <v>22671235.799586162</v>
      </c>
    </row>
    <row r="2719" spans="2:24" x14ac:dyDescent="0.4">
      <c r="B2719" s="13">
        <v>2716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19283655.662625704</v>
      </c>
      <c r="O2719">
        <v>2187289.8564735651</v>
      </c>
      <c r="P2719">
        <v>-406932.02028265083</v>
      </c>
      <c r="Q2719">
        <v>-15104502.59571171</v>
      </c>
      <c r="R2719">
        <v>-16596860.671994809</v>
      </c>
      <c r="S2719">
        <v>-4266749.7754371278</v>
      </c>
      <c r="T2719">
        <v>-5833409.2163688038</v>
      </c>
      <c r="U2719">
        <v>-2087277.6735963868</v>
      </c>
      <c r="V2719">
        <v>-11904919.103046894</v>
      </c>
      <c r="W2719">
        <v>-11064865.580549061</v>
      </c>
      <c r="X2719">
        <v>-31064865.580549058</v>
      </c>
    </row>
    <row r="2720" spans="2:24" x14ac:dyDescent="0.4">
      <c r="B2720" s="13">
        <v>2717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12904863.464449234</v>
      </c>
      <c r="O2720">
        <v>19032236.296399303</v>
      </c>
      <c r="P2720">
        <v>16540646.985767577</v>
      </c>
      <c r="Q2720">
        <v>20997118.49253194</v>
      </c>
      <c r="R2720">
        <v>19502686.224127583</v>
      </c>
      <c r="S2720">
        <v>12560680.783643818</v>
      </c>
      <c r="T2720">
        <v>11317837.158205286</v>
      </c>
      <c r="U2720">
        <v>9189706.7891126815</v>
      </c>
      <c r="V2720">
        <v>-19356328.242235538</v>
      </c>
      <c r="W2720">
        <v>-20344256.188529745</v>
      </c>
      <c r="X2720">
        <v>-40344256.188529745</v>
      </c>
    </row>
    <row r="2721" spans="2:24" x14ac:dyDescent="0.4">
      <c r="B2721" s="13">
        <v>2718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19691118.841108792</v>
      </c>
      <c r="O2721">
        <v>-21269850.425718598</v>
      </c>
      <c r="P2721">
        <v>-18241685.381697759</v>
      </c>
      <c r="Q2721">
        <v>8540771.2041502558</v>
      </c>
      <c r="R2721">
        <v>10813422.065850064</v>
      </c>
      <c r="S2721">
        <v>11360498.255711</v>
      </c>
      <c r="T2721">
        <v>18195742.078940693</v>
      </c>
      <c r="U2721">
        <v>19487635.407568224</v>
      </c>
      <c r="V2721">
        <v>24458880.642997935</v>
      </c>
      <c r="W2721">
        <v>33591486.599106781</v>
      </c>
      <c r="X2721">
        <v>13591486.599106785</v>
      </c>
    </row>
    <row r="2722" spans="2:24" x14ac:dyDescent="0.4">
      <c r="B2722" s="13">
        <v>2719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23658308.536075383</v>
      </c>
      <c r="O2722">
        <v>25551942.25488</v>
      </c>
      <c r="P2722">
        <v>33205524.822330199</v>
      </c>
      <c r="Q2722">
        <v>35575926.636724338</v>
      </c>
      <c r="R2722">
        <v>37865331.183873855</v>
      </c>
      <c r="S2722">
        <v>34663382.444946758</v>
      </c>
      <c r="T2722">
        <v>39311298.202413939</v>
      </c>
      <c r="U2722">
        <v>40259903.780227199</v>
      </c>
      <c r="V2722">
        <v>43040412.722784989</v>
      </c>
      <c r="W2722">
        <v>46133379.277550519</v>
      </c>
      <c r="X2722">
        <v>26133379.277550511</v>
      </c>
    </row>
    <row r="2723" spans="2:24" x14ac:dyDescent="0.4">
      <c r="B2723" s="13">
        <v>2720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22972527.873668212</v>
      </c>
      <c r="O2723">
        <v>25998577.692996036</v>
      </c>
      <c r="P2723">
        <v>29806052.847405385</v>
      </c>
      <c r="Q2723">
        <v>34110108.146337777</v>
      </c>
      <c r="R2723">
        <v>36616249.831868626</v>
      </c>
      <c r="S2723">
        <v>36049832.709937081</v>
      </c>
      <c r="T2723">
        <v>38509107.110784099</v>
      </c>
      <c r="U2723">
        <v>40375065.766552828</v>
      </c>
      <c r="V2723">
        <v>37580024.779320955</v>
      </c>
      <c r="W2723">
        <v>31266158.266564887</v>
      </c>
      <c r="X2723">
        <v>11266158.266564885</v>
      </c>
    </row>
    <row r="2724" spans="2:24" x14ac:dyDescent="0.4">
      <c r="B2724" s="13">
        <v>2721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23838607.048165482</v>
      </c>
      <c r="O2724">
        <v>32944741.499974497</v>
      </c>
      <c r="P2724">
        <v>41299320.295125686</v>
      </c>
      <c r="Q2724">
        <v>40810737.499640577</v>
      </c>
      <c r="R2724">
        <v>37962557.371960007</v>
      </c>
      <c r="S2724">
        <v>39188879.852513596</v>
      </c>
      <c r="T2724">
        <v>46633077.267206967</v>
      </c>
      <c r="U2724">
        <v>50287463.007392265</v>
      </c>
      <c r="V2724">
        <v>54485852.63997601</v>
      </c>
      <c r="W2724">
        <v>57376870.8707164</v>
      </c>
      <c r="X2724">
        <v>37376870.8707164</v>
      </c>
    </row>
    <row r="2725" spans="2:24" x14ac:dyDescent="0.4">
      <c r="B2725" s="13">
        <v>2722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18290593.912746683</v>
      </c>
      <c r="O2725">
        <v>23001915.549710017</v>
      </c>
      <c r="P2725">
        <v>27139486.881769095</v>
      </c>
      <c r="Q2725">
        <v>30853954.997889653</v>
      </c>
      <c r="R2725">
        <v>31552073.792140577</v>
      </c>
      <c r="S2725">
        <v>33173938.794354446</v>
      </c>
      <c r="T2725">
        <v>38768482.598243639</v>
      </c>
      <c r="U2725">
        <v>36003039.340929098</v>
      </c>
      <c r="V2725">
        <v>34970039.261405021</v>
      </c>
      <c r="W2725">
        <v>35147110.23000329</v>
      </c>
      <c r="X2725">
        <v>15147110.230003288</v>
      </c>
    </row>
    <row r="2726" spans="2:24" x14ac:dyDescent="0.4">
      <c r="B2726" s="13">
        <v>2723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23616895.431994677</v>
      </c>
      <c r="O2726">
        <v>23761338.775032733</v>
      </c>
      <c r="P2726">
        <v>32628620.989745177</v>
      </c>
      <c r="Q2726">
        <v>40372147.687358253</v>
      </c>
      <c r="R2726">
        <v>44453218.424686931</v>
      </c>
      <c r="S2726">
        <v>51491908.245879807</v>
      </c>
      <c r="T2726">
        <v>54328531.320595197</v>
      </c>
      <c r="U2726">
        <v>57143094.800319172</v>
      </c>
      <c r="V2726">
        <v>57484957.700977944</v>
      </c>
      <c r="W2726">
        <v>57679725.968564376</v>
      </c>
      <c r="X2726">
        <v>37679725.968564376</v>
      </c>
    </row>
    <row r="2727" spans="2:24" x14ac:dyDescent="0.4">
      <c r="B2727" s="13">
        <v>2724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19766320.000836786</v>
      </c>
      <c r="O2727">
        <v>23117039.59705152</v>
      </c>
      <c r="P2727">
        <v>21451843.481525727</v>
      </c>
      <c r="Q2727">
        <v>20005881.233242553</v>
      </c>
      <c r="R2727">
        <v>21441462.661743309</v>
      </c>
      <c r="S2727">
        <v>18211717.846323546</v>
      </c>
      <c r="T2727">
        <v>17792051.342071928</v>
      </c>
      <c r="U2727">
        <v>19579422.696066953</v>
      </c>
      <c r="V2727">
        <v>19075439.73078417</v>
      </c>
      <c r="W2727">
        <v>20801215.531818371</v>
      </c>
      <c r="X2727">
        <v>801215.53181837196</v>
      </c>
    </row>
    <row r="2728" spans="2:24" x14ac:dyDescent="0.4">
      <c r="B2728" s="13">
        <v>2725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19056412.117768243</v>
      </c>
      <c r="O2728">
        <v>26847734.132628597</v>
      </c>
      <c r="P2728">
        <v>28685327.780342817</v>
      </c>
      <c r="Q2728">
        <v>28184648.119887028</v>
      </c>
      <c r="R2728">
        <v>20221466.386755101</v>
      </c>
      <c r="S2728">
        <v>19478873.876319941</v>
      </c>
      <c r="T2728">
        <v>19628658.591713473</v>
      </c>
      <c r="U2728">
        <v>20929981.531699587</v>
      </c>
      <c r="V2728">
        <v>22826547.5712783</v>
      </c>
      <c r="W2728">
        <v>22905995.025649697</v>
      </c>
      <c r="X2728">
        <v>2905995.0256496905</v>
      </c>
    </row>
    <row r="2729" spans="2:24" x14ac:dyDescent="0.4">
      <c r="B2729" s="13">
        <v>2726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22240211.430411197</v>
      </c>
      <c r="O2729">
        <v>12418709.156372834</v>
      </c>
      <c r="P2729">
        <v>16232543.737780292</v>
      </c>
      <c r="Q2729">
        <v>15901125.934840178</v>
      </c>
      <c r="R2729">
        <v>18200296.730621293</v>
      </c>
      <c r="S2729">
        <v>17930300.540037088</v>
      </c>
      <c r="T2729">
        <v>20922368.436164785</v>
      </c>
      <c r="U2729">
        <v>24277947.651659861</v>
      </c>
      <c r="V2729">
        <v>24701835.957311317</v>
      </c>
      <c r="W2729">
        <v>33709077.485434406</v>
      </c>
      <c r="X2729">
        <v>13709077.485434407</v>
      </c>
    </row>
    <row r="2730" spans="2:24" x14ac:dyDescent="0.4">
      <c r="B2730" s="13">
        <v>2727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24672744.476483837</v>
      </c>
      <c r="O2730">
        <v>24273755.056598619</v>
      </c>
      <c r="P2730">
        <v>25891660.488430854</v>
      </c>
      <c r="Q2730">
        <v>29080505.192667287</v>
      </c>
      <c r="R2730">
        <v>37389184.278160691</v>
      </c>
      <c r="S2730">
        <v>37930951.517267682</v>
      </c>
      <c r="T2730">
        <v>39230507.32686843</v>
      </c>
      <c r="U2730">
        <v>36453289.696458042</v>
      </c>
      <c r="V2730">
        <v>38679705.825451933</v>
      </c>
      <c r="W2730">
        <v>38007767.878294177</v>
      </c>
      <c r="X2730">
        <v>18007767.878294177</v>
      </c>
    </row>
    <row r="2731" spans="2:24" x14ac:dyDescent="0.4">
      <c r="B2731" s="13">
        <v>2728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21276259.975249838</v>
      </c>
      <c r="O2731">
        <v>26585059.192716748</v>
      </c>
      <c r="P2731">
        <v>19092125.388728276</v>
      </c>
      <c r="Q2731">
        <v>20805527.508250602</v>
      </c>
      <c r="R2731">
        <v>28255376.060996559</v>
      </c>
      <c r="S2731">
        <v>29838448.946972087</v>
      </c>
      <c r="T2731">
        <v>21808849.530920971</v>
      </c>
      <c r="U2731">
        <v>23735260.636753824</v>
      </c>
      <c r="V2731">
        <v>26219412.450196557</v>
      </c>
      <c r="W2731">
        <v>24294479.001225062</v>
      </c>
      <c r="X2731">
        <v>4294479.0012250599</v>
      </c>
    </row>
    <row r="2732" spans="2:24" x14ac:dyDescent="0.4">
      <c r="B2732" s="13">
        <v>2729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17110334.155081291</v>
      </c>
      <c r="O2732">
        <v>2501571.2620999152</v>
      </c>
      <c r="P2732">
        <v>-31881879.42147287</v>
      </c>
      <c r="Q2732">
        <v>-15820806.123349074</v>
      </c>
      <c r="R2732">
        <v>-23332201.377370179</v>
      </c>
      <c r="S2732">
        <v>-19843539.388907041</v>
      </c>
      <c r="T2732">
        <v>-2878865.776781654</v>
      </c>
      <c r="U2732">
        <v>-2697341.0361152263</v>
      </c>
      <c r="V2732">
        <v>-25410327.558458444</v>
      </c>
      <c r="W2732">
        <v>-27963817.433309291</v>
      </c>
      <c r="X2732">
        <v>-47963817.433309294</v>
      </c>
    </row>
    <row r="2733" spans="2:24" x14ac:dyDescent="0.4">
      <c r="B2733" s="13">
        <v>2730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26115022.506912634</v>
      </c>
      <c r="O2733">
        <v>-77169335.93226859</v>
      </c>
      <c r="P2733">
        <v>-70385853.025809199</v>
      </c>
      <c r="Q2733">
        <v>-12982732.407595173</v>
      </c>
      <c r="R2733">
        <v>-10166199.666836284</v>
      </c>
      <c r="S2733">
        <v>-27120344.559991613</v>
      </c>
      <c r="T2733">
        <v>-30845587.564148802</v>
      </c>
      <c r="U2733">
        <v>-23521994.70392039</v>
      </c>
      <c r="V2733">
        <v>-23902249.711522035</v>
      </c>
      <c r="W2733">
        <v>-18045055.578625977</v>
      </c>
      <c r="X2733">
        <v>-38045055.578625977</v>
      </c>
    </row>
    <row r="2734" spans="2:24" x14ac:dyDescent="0.4">
      <c r="B2734" s="13">
        <v>2731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26186181.860028584</v>
      </c>
      <c r="O2734">
        <v>23919265.995736856</v>
      </c>
      <c r="P2734">
        <v>32737506.322120812</v>
      </c>
      <c r="Q2734">
        <v>31999376.52422113</v>
      </c>
      <c r="R2734">
        <v>29356724.422609694</v>
      </c>
      <c r="S2734">
        <v>29050173.108432185</v>
      </c>
      <c r="T2734">
        <v>34213795.730608299</v>
      </c>
      <c r="U2734">
        <v>34894089.910299934</v>
      </c>
      <c r="V2734">
        <v>34236299.662175149</v>
      </c>
      <c r="W2734">
        <v>40343385.172342032</v>
      </c>
      <c r="X2734">
        <v>20343385.172342036</v>
      </c>
    </row>
    <row r="2735" spans="2:24" x14ac:dyDescent="0.4">
      <c r="B2735" s="13">
        <v>2732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17029461.520398088</v>
      </c>
      <c r="O2735">
        <v>25317853.669822328</v>
      </c>
      <c r="P2735">
        <v>-5722668.1582230804</v>
      </c>
      <c r="Q2735">
        <v>-2294009.2444857075</v>
      </c>
      <c r="R2735">
        <v>19377113.475729473</v>
      </c>
      <c r="S2735">
        <v>23554010.600514535</v>
      </c>
      <c r="T2735">
        <v>30866657.363372777</v>
      </c>
      <c r="U2735">
        <v>32095680.850495465</v>
      </c>
      <c r="V2735">
        <v>37203129.175038852</v>
      </c>
      <c r="W2735">
        <v>39625290.623938084</v>
      </c>
      <c r="X2735">
        <v>19625290.623938076</v>
      </c>
    </row>
    <row r="2736" spans="2:24" x14ac:dyDescent="0.4">
      <c r="B2736" s="13">
        <v>2733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25821179.034415059</v>
      </c>
      <c r="O2736">
        <v>27607815.5844106</v>
      </c>
      <c r="P2736">
        <v>24515434.39366091</v>
      </c>
      <c r="Q2736">
        <v>22634346.492128976</v>
      </c>
      <c r="R2736">
        <v>12500160.62736284</v>
      </c>
      <c r="S2736">
        <v>13059352.732186288</v>
      </c>
      <c r="T2736">
        <v>13637178.65720938</v>
      </c>
      <c r="U2736">
        <v>16534852.545620557</v>
      </c>
      <c r="V2736">
        <v>16395108.832998857</v>
      </c>
      <c r="W2736">
        <v>19019581.322250251</v>
      </c>
      <c r="X2736">
        <v>-980418.67774974694</v>
      </c>
    </row>
    <row r="2737" spans="2:24" x14ac:dyDescent="0.4">
      <c r="B2737" s="13">
        <v>2734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19170514.144701965</v>
      </c>
      <c r="O2737">
        <v>15938599.014907595</v>
      </c>
      <c r="P2737">
        <v>19326949.088476352</v>
      </c>
      <c r="Q2737">
        <v>18588453.041819036</v>
      </c>
      <c r="R2737">
        <v>23289066.410657972</v>
      </c>
      <c r="S2737">
        <v>24930644.450088136</v>
      </c>
      <c r="T2737">
        <v>30590592.951649521</v>
      </c>
      <c r="U2737">
        <v>30808288.415272862</v>
      </c>
      <c r="V2737">
        <v>36641287.387632564</v>
      </c>
      <c r="W2737">
        <v>42015660.695457168</v>
      </c>
      <c r="X2737">
        <v>22015660.695457175</v>
      </c>
    </row>
    <row r="2738" spans="2:24" x14ac:dyDescent="0.4">
      <c r="B2738" s="13">
        <v>2735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20967626.848074049</v>
      </c>
      <c r="O2738">
        <v>21033105.75137946</v>
      </c>
      <c r="P2738">
        <v>26830076.431938216</v>
      </c>
      <c r="Q2738">
        <v>24732780.095078371</v>
      </c>
      <c r="R2738">
        <v>29839068.767651509</v>
      </c>
      <c r="S2738">
        <v>33585924.11045631</v>
      </c>
      <c r="T2738">
        <v>41160601.441374883</v>
      </c>
      <c r="U2738">
        <v>43573893.547398612</v>
      </c>
      <c r="V2738">
        <v>45687324.323311351</v>
      </c>
      <c r="W2738">
        <v>47118636.518556885</v>
      </c>
      <c r="X2738">
        <v>27118636.518556874</v>
      </c>
    </row>
    <row r="2739" spans="2:24" x14ac:dyDescent="0.4">
      <c r="B2739" s="13">
        <v>2736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25547103.459745407</v>
      </c>
      <c r="O2739">
        <v>28784650.082393467</v>
      </c>
      <c r="P2739">
        <v>22857141.958708972</v>
      </c>
      <c r="Q2739">
        <v>20694541.999497518</v>
      </c>
      <c r="R2739">
        <v>18370807.085169211</v>
      </c>
      <c r="S2739">
        <v>16187671.274662515</v>
      </c>
      <c r="T2739">
        <v>5028611.5714757191</v>
      </c>
      <c r="U2739">
        <v>6755430.3760613371</v>
      </c>
      <c r="V2739">
        <v>5463299.262025401</v>
      </c>
      <c r="W2739">
        <v>3425419.7409583936</v>
      </c>
      <c r="X2739">
        <v>-16574580.259041604</v>
      </c>
    </row>
    <row r="2740" spans="2:24" x14ac:dyDescent="0.4">
      <c r="B2740" s="13">
        <v>2737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21211670.908400893</v>
      </c>
      <c r="O2740">
        <v>22027323.423977643</v>
      </c>
      <c r="P2740">
        <v>29901595.621738035</v>
      </c>
      <c r="Q2740">
        <v>34936795.693913437</v>
      </c>
      <c r="R2740">
        <v>34521646.347063348</v>
      </c>
      <c r="S2740">
        <v>28291244.351542994</v>
      </c>
      <c r="T2740">
        <v>30100383.760219377</v>
      </c>
      <c r="U2740">
        <v>34217015.518394746</v>
      </c>
      <c r="V2740">
        <v>43125659.767855428</v>
      </c>
      <c r="W2740">
        <v>47466235.066444412</v>
      </c>
      <c r="X2740">
        <v>27466235.066444404</v>
      </c>
    </row>
    <row r="2741" spans="2:24" x14ac:dyDescent="0.4">
      <c r="B2741" s="13">
        <v>2738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26945092.286839489</v>
      </c>
      <c r="O2741">
        <v>27614181.693479989</v>
      </c>
      <c r="P2741">
        <v>31661429.117335599</v>
      </c>
      <c r="Q2741">
        <v>30280759.909718141</v>
      </c>
      <c r="R2741">
        <v>30803795.952021264</v>
      </c>
      <c r="S2741">
        <v>22163672.300315127</v>
      </c>
      <c r="T2741">
        <v>27765765.720394865</v>
      </c>
      <c r="U2741">
        <v>32380504.06503861</v>
      </c>
      <c r="V2741">
        <v>39503603.324055552</v>
      </c>
      <c r="W2741">
        <v>44371610.128206372</v>
      </c>
      <c r="X2741">
        <v>24371610.128206372</v>
      </c>
    </row>
    <row r="2742" spans="2:24" x14ac:dyDescent="0.4">
      <c r="B2742" s="13">
        <v>2739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20224836.491342098</v>
      </c>
      <c r="O2742">
        <v>10009476.593390347</v>
      </c>
      <c r="P2742">
        <v>15392870.494488141</v>
      </c>
      <c r="Q2742">
        <v>20464874.992740981</v>
      </c>
      <c r="R2742">
        <v>27655210.167717095</v>
      </c>
      <c r="S2742">
        <v>18703196.831891354</v>
      </c>
      <c r="T2742">
        <v>19443224.787457477</v>
      </c>
      <c r="U2742">
        <v>20419820.132385828</v>
      </c>
      <c r="V2742">
        <v>19446534.025880277</v>
      </c>
      <c r="W2742">
        <v>17165917.534408618</v>
      </c>
      <c r="X2742">
        <v>-2834082.4655913813</v>
      </c>
    </row>
    <row r="2743" spans="2:24" x14ac:dyDescent="0.4">
      <c r="B2743" s="13">
        <v>2740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21880330.47815913</v>
      </c>
      <c r="O2743">
        <v>23394676.847055819</v>
      </c>
      <c r="P2743">
        <v>21927108.734888181</v>
      </c>
      <c r="Q2743">
        <v>27014712.45899833</v>
      </c>
      <c r="R2743">
        <v>27750587.101722479</v>
      </c>
      <c r="S2743">
        <v>23327423.106703922</v>
      </c>
      <c r="T2743">
        <v>23386968.311925262</v>
      </c>
      <c r="U2743">
        <v>26976452.533339873</v>
      </c>
      <c r="V2743">
        <v>26368501.661253288</v>
      </c>
      <c r="W2743">
        <v>28514758.243589785</v>
      </c>
      <c r="X2743">
        <v>8514758.2435897887</v>
      </c>
    </row>
    <row r="2744" spans="2:24" x14ac:dyDescent="0.4">
      <c r="B2744" s="13">
        <v>2741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22669256.615169048</v>
      </c>
      <c r="O2744">
        <v>19678227.380576182</v>
      </c>
      <c r="P2744">
        <v>19901388.112419564</v>
      </c>
      <c r="Q2744">
        <v>-16033553.75799712</v>
      </c>
      <c r="R2744">
        <v>-14454851.157764599</v>
      </c>
      <c r="S2744">
        <v>6872728.1197206788</v>
      </c>
      <c r="T2744">
        <v>8545002.1372814402</v>
      </c>
      <c r="U2744">
        <v>7452416.7999487128</v>
      </c>
      <c r="V2744">
        <v>3048796.0501493919</v>
      </c>
      <c r="W2744">
        <v>4498783.104310289</v>
      </c>
      <c r="X2744">
        <v>-15501216.895689718</v>
      </c>
    </row>
    <row r="2745" spans="2:24" x14ac:dyDescent="0.4">
      <c r="B2745" s="13">
        <v>2742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22114846.339943599</v>
      </c>
      <c r="O2745">
        <v>24684602.993741881</v>
      </c>
      <c r="P2745">
        <v>31279692.542542487</v>
      </c>
      <c r="Q2745">
        <v>38803906.942942023</v>
      </c>
      <c r="R2745">
        <v>37340965.577225663</v>
      </c>
      <c r="S2745">
        <v>41419334.369683862</v>
      </c>
      <c r="T2745">
        <v>42695112.409004763</v>
      </c>
      <c r="U2745">
        <v>46346148.135595433</v>
      </c>
      <c r="V2745">
        <v>44120255.445619196</v>
      </c>
      <c r="W2745">
        <v>51938834.71926596</v>
      </c>
      <c r="X2745">
        <v>31938834.719265953</v>
      </c>
    </row>
    <row r="2746" spans="2:24" x14ac:dyDescent="0.4">
      <c r="B2746" s="13">
        <v>2743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26179527.704812933</v>
      </c>
      <c r="O2746">
        <v>26718011.988692947</v>
      </c>
      <c r="P2746">
        <v>26024803.482175846</v>
      </c>
      <c r="Q2746">
        <v>29614578.775208458</v>
      </c>
      <c r="R2746">
        <v>27724669.965248033</v>
      </c>
      <c r="S2746">
        <v>34542412.064100772</v>
      </c>
      <c r="T2746">
        <v>33968463.693615265</v>
      </c>
      <c r="U2746">
        <v>35960771.929839283</v>
      </c>
      <c r="V2746">
        <v>41322396.013764918</v>
      </c>
      <c r="W2746">
        <v>40397978.837810732</v>
      </c>
      <c r="X2746">
        <v>20397978.837810729</v>
      </c>
    </row>
    <row r="2747" spans="2:24" x14ac:dyDescent="0.4">
      <c r="B2747" s="13">
        <v>2744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24707413.910475779</v>
      </c>
      <c r="O2747">
        <v>27367613.876378089</v>
      </c>
      <c r="P2747">
        <v>33316312.16050062</v>
      </c>
      <c r="Q2747">
        <v>36113406.019313321</v>
      </c>
      <c r="R2747">
        <v>42041883.924218997</v>
      </c>
      <c r="S2747">
        <v>48759589.298070185</v>
      </c>
      <c r="T2747">
        <v>49733881.97112029</v>
      </c>
      <c r="U2747">
        <v>49668487.173530392</v>
      </c>
      <c r="V2747">
        <v>52400726.358729906</v>
      </c>
      <c r="W2747">
        <v>54765242.928928912</v>
      </c>
      <c r="X2747">
        <v>34765242.928928912</v>
      </c>
    </row>
    <row r="2748" spans="2:24" x14ac:dyDescent="0.4">
      <c r="B2748" s="13">
        <v>2745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20149175.977870673</v>
      </c>
      <c r="O2748">
        <v>25003290.6517478</v>
      </c>
      <c r="P2748">
        <v>31121311.589264996</v>
      </c>
      <c r="Q2748">
        <v>20628386.683724221</v>
      </c>
      <c r="R2748">
        <v>25826068.859607749</v>
      </c>
      <c r="S2748">
        <v>33114683.338293552</v>
      </c>
      <c r="T2748">
        <v>17904306.90821784</v>
      </c>
      <c r="U2748">
        <v>18837192.721429218</v>
      </c>
      <c r="V2748">
        <v>25248769.22698329</v>
      </c>
      <c r="W2748">
        <v>29536631.238960788</v>
      </c>
      <c r="X2748">
        <v>9536631.2389607877</v>
      </c>
    </row>
    <row r="2749" spans="2:24" x14ac:dyDescent="0.4">
      <c r="B2749" s="13">
        <v>2746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22395900.763444968</v>
      </c>
      <c r="O2749">
        <v>21668174.687638037</v>
      </c>
      <c r="P2749">
        <v>23477513.671346821</v>
      </c>
      <c r="Q2749">
        <v>20727653.406998605</v>
      </c>
      <c r="R2749">
        <v>21126942.900006548</v>
      </c>
      <c r="S2749">
        <v>19988956.738016836</v>
      </c>
      <c r="T2749">
        <v>15264166.101492673</v>
      </c>
      <c r="U2749">
        <v>16114803.032642001</v>
      </c>
      <c r="V2749">
        <v>17530426.196405791</v>
      </c>
      <c r="W2749">
        <v>19317899.162542511</v>
      </c>
      <c r="X2749">
        <v>-682100.83745749085</v>
      </c>
    </row>
    <row r="2750" spans="2:24" x14ac:dyDescent="0.4">
      <c r="B2750" s="13">
        <v>2747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23508383.148352936</v>
      </c>
      <c r="O2750">
        <v>29879637.308519609</v>
      </c>
      <c r="P2750">
        <v>-6407778.8175687687</v>
      </c>
      <c r="Q2750">
        <v>-2475029.9762648842</v>
      </c>
      <c r="R2750">
        <v>21302374.019363061</v>
      </c>
      <c r="S2750">
        <v>8873830.5130290613</v>
      </c>
      <c r="T2750">
        <v>5114235.2519598678</v>
      </c>
      <c r="U2750">
        <v>14274106.448886713</v>
      </c>
      <c r="V2750">
        <v>11996226.811406329</v>
      </c>
      <c r="W2750">
        <v>11447278.155546675</v>
      </c>
      <c r="X2750">
        <v>-8552721.8444533218</v>
      </c>
    </row>
    <row r="2751" spans="2:24" x14ac:dyDescent="0.4">
      <c r="B2751" s="13">
        <v>2748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18759444.229008444</v>
      </c>
      <c r="O2751">
        <v>14245606.05909656</v>
      </c>
      <c r="P2751">
        <v>12415120.247999039</v>
      </c>
      <c r="Q2751">
        <v>12515753.90077561</v>
      </c>
      <c r="R2751">
        <v>15044878.520961396</v>
      </c>
      <c r="S2751">
        <v>15838459.987571763</v>
      </c>
      <c r="T2751">
        <v>20541225.10523795</v>
      </c>
      <c r="U2751">
        <v>11268411.50054644</v>
      </c>
      <c r="V2751">
        <v>16622387.407293545</v>
      </c>
      <c r="W2751">
        <v>18165879.233410724</v>
      </c>
      <c r="X2751">
        <v>-1834120.7665892779</v>
      </c>
    </row>
    <row r="2752" spans="2:24" x14ac:dyDescent="0.4">
      <c r="B2752" s="13">
        <v>2749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19574264.94414803</v>
      </c>
      <c r="O2752">
        <v>20929993.211414758</v>
      </c>
      <c r="P2752">
        <v>19995314.85458203</v>
      </c>
      <c r="Q2752">
        <v>22082746.965179347</v>
      </c>
      <c r="R2752">
        <v>25625024.029217891</v>
      </c>
      <c r="S2752">
        <v>25295156.798614729</v>
      </c>
      <c r="T2752">
        <v>26132820.801883474</v>
      </c>
      <c r="U2752">
        <v>27671583.087282177</v>
      </c>
      <c r="V2752">
        <v>32147993.718210503</v>
      </c>
      <c r="W2752">
        <v>30773393.017850958</v>
      </c>
      <c r="X2752">
        <v>10773393.017850956</v>
      </c>
    </row>
    <row r="2753" spans="2:24" x14ac:dyDescent="0.4">
      <c r="B2753" s="13">
        <v>2750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22709703.90268971</v>
      </c>
      <c r="O2753">
        <v>16335168.439184945</v>
      </c>
      <c r="P2753">
        <v>18308189.657011688</v>
      </c>
      <c r="Q2753">
        <v>22736073.947460853</v>
      </c>
      <c r="R2753">
        <v>25834138.345401261</v>
      </c>
      <c r="S2753">
        <v>22560931.972756222</v>
      </c>
      <c r="T2753">
        <v>23270854.137230624</v>
      </c>
      <c r="U2753">
        <v>20493976.603570085</v>
      </c>
      <c r="V2753">
        <v>24205448.978229068</v>
      </c>
      <c r="W2753">
        <v>25332246.138622809</v>
      </c>
      <c r="X2753">
        <v>5332246.1386228064</v>
      </c>
    </row>
    <row r="2754" spans="2:24" x14ac:dyDescent="0.4">
      <c r="B2754" s="13">
        <v>2751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15640801.251257667</v>
      </c>
      <c r="O2754">
        <v>21756668.551904421</v>
      </c>
      <c r="P2754">
        <v>26600340.991266418</v>
      </c>
      <c r="Q2754">
        <v>32468621.523982704</v>
      </c>
      <c r="R2754">
        <v>25664074.012623221</v>
      </c>
      <c r="S2754">
        <v>22923614.029458296</v>
      </c>
      <c r="T2754">
        <v>22193447.00874459</v>
      </c>
      <c r="U2754">
        <v>22347238.222723648</v>
      </c>
      <c r="V2754">
        <v>19032579.440700874</v>
      </c>
      <c r="W2754">
        <v>22704708.42431657</v>
      </c>
      <c r="X2754">
        <v>2704708.4243165646</v>
      </c>
    </row>
    <row r="2755" spans="2:24" x14ac:dyDescent="0.4">
      <c r="B2755" s="13">
        <v>2752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25849811.632091809</v>
      </c>
      <c r="O2755">
        <v>31010056.168151937</v>
      </c>
      <c r="P2755">
        <v>35761783.965502292</v>
      </c>
      <c r="Q2755">
        <v>36775642.549347408</v>
      </c>
      <c r="R2755">
        <v>38698484.183453567</v>
      </c>
      <c r="S2755">
        <v>29484272.843868282</v>
      </c>
      <c r="T2755">
        <v>29335812.715958357</v>
      </c>
      <c r="U2755">
        <v>32171272.61189745</v>
      </c>
      <c r="V2755">
        <v>28963251.253225762</v>
      </c>
      <c r="W2755">
        <v>29831310.08281789</v>
      </c>
      <c r="X2755">
        <v>9831310.082817886</v>
      </c>
    </row>
    <row r="2756" spans="2:24" x14ac:dyDescent="0.4">
      <c r="B2756" s="13">
        <v>2753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20570479.753326386</v>
      </c>
      <c r="O2756">
        <v>19328057.700087875</v>
      </c>
      <c r="P2756">
        <v>23771379.638259403</v>
      </c>
      <c r="Q2756">
        <v>24089163.049750634</v>
      </c>
      <c r="R2756">
        <v>21441780.755043883</v>
      </c>
      <c r="S2756">
        <v>-80334376.898755118</v>
      </c>
      <c r="T2756">
        <v>-82106043.399349779</v>
      </c>
      <c r="U2756">
        <v>-26442253.108392209</v>
      </c>
      <c r="V2756">
        <v>-25146521.559136227</v>
      </c>
      <c r="W2756">
        <v>-23025076.989220243</v>
      </c>
      <c r="X2756">
        <v>-43025076.989220247</v>
      </c>
    </row>
    <row r="2757" spans="2:24" x14ac:dyDescent="0.4">
      <c r="B2757" s="13">
        <v>2754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13608496.222902246</v>
      </c>
      <c r="O2757">
        <v>13551882.496362284</v>
      </c>
      <c r="P2757">
        <v>15074244.036418324</v>
      </c>
      <c r="Q2757">
        <v>14545286.63529662</v>
      </c>
      <c r="R2757">
        <v>18411386.680235222</v>
      </c>
      <c r="S2757">
        <v>25184337.559654567</v>
      </c>
      <c r="T2757">
        <v>1532727.539308219</v>
      </c>
      <c r="U2757">
        <v>-1659262.741329497</v>
      </c>
      <c r="V2757">
        <v>10369801.926252011</v>
      </c>
      <c r="W2757">
        <v>18750953.410061505</v>
      </c>
      <c r="X2757">
        <v>-1249046.5899384944</v>
      </c>
    </row>
    <row r="2758" spans="2:24" x14ac:dyDescent="0.4">
      <c r="B2758" s="13">
        <v>2755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24204080.720897183</v>
      </c>
      <c r="O2758">
        <v>26095362.3225872</v>
      </c>
      <c r="P2758">
        <v>23112937.778302372</v>
      </c>
      <c r="Q2758">
        <v>21735274.410454415</v>
      </c>
      <c r="R2758">
        <v>28288872.027892709</v>
      </c>
      <c r="S2758">
        <v>26735219.186742719</v>
      </c>
      <c r="T2758">
        <v>25163857.53558141</v>
      </c>
      <c r="U2758">
        <v>32435272.769472167</v>
      </c>
      <c r="V2758">
        <v>35203191.879162304</v>
      </c>
      <c r="W2758">
        <v>33635980.033479303</v>
      </c>
      <c r="X2758">
        <v>13635980.033479301</v>
      </c>
    </row>
    <row r="2759" spans="2:24" x14ac:dyDescent="0.4">
      <c r="B2759" s="13">
        <v>2756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21487258.459448405</v>
      </c>
      <c r="O2759">
        <v>23152539.081180602</v>
      </c>
      <c r="P2759">
        <v>23436649.588309769</v>
      </c>
      <c r="Q2759">
        <v>26977738.4123738</v>
      </c>
      <c r="R2759">
        <v>27913956.460702136</v>
      </c>
      <c r="S2759">
        <v>25869493.57762054</v>
      </c>
      <c r="T2759">
        <v>30208578.429674622</v>
      </c>
      <c r="U2759">
        <v>31050581.304584388</v>
      </c>
      <c r="V2759">
        <v>29126605.224930495</v>
      </c>
      <c r="W2759">
        <v>31737394.866654836</v>
      </c>
      <c r="X2759">
        <v>11737394.866654832</v>
      </c>
    </row>
    <row r="2760" spans="2:24" x14ac:dyDescent="0.4">
      <c r="B2760" s="13">
        <v>2757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28322848.966118962</v>
      </c>
      <c r="O2760">
        <v>26658553.725098994</v>
      </c>
      <c r="P2760">
        <v>25690309.05309508</v>
      </c>
      <c r="Q2760">
        <v>27663366.402342111</v>
      </c>
      <c r="R2760">
        <v>26240928.490073614</v>
      </c>
      <c r="S2760">
        <v>27802158.761499017</v>
      </c>
      <c r="T2760">
        <v>27891623.17353756</v>
      </c>
      <c r="U2760">
        <v>31255988.699653942</v>
      </c>
      <c r="V2760">
        <v>36703666.30661393</v>
      </c>
      <c r="W2760">
        <v>37449183.552809</v>
      </c>
      <c r="X2760">
        <v>17449183.552809</v>
      </c>
    </row>
    <row r="2761" spans="2:24" x14ac:dyDescent="0.4">
      <c r="B2761" s="13">
        <v>2758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19339833.05753703</v>
      </c>
      <c r="O2761">
        <v>19234058.996752933</v>
      </c>
      <c r="P2761">
        <v>15383849.712832203</v>
      </c>
      <c r="Q2761">
        <v>13288626.882012499</v>
      </c>
      <c r="R2761">
        <v>15361459.197743602</v>
      </c>
      <c r="S2761">
        <v>20246058.236823663</v>
      </c>
      <c r="T2761">
        <v>23135406.325420801</v>
      </c>
      <c r="U2761">
        <v>16352147.577062191</v>
      </c>
      <c r="V2761">
        <v>16827155.966475371</v>
      </c>
      <c r="W2761">
        <v>30384841.455319066</v>
      </c>
      <c r="X2761">
        <v>10384841.455319062</v>
      </c>
    </row>
    <row r="2762" spans="2:24" x14ac:dyDescent="0.4">
      <c r="B2762" s="13">
        <v>2759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19923708.70205779</v>
      </c>
      <c r="O2762">
        <v>21025871.765207004</v>
      </c>
      <c r="P2762">
        <v>24807007.613138806</v>
      </c>
      <c r="Q2762">
        <v>25076550.287400998</v>
      </c>
      <c r="R2762">
        <v>25243582.990112584</v>
      </c>
      <c r="S2762">
        <v>20170294.285269745</v>
      </c>
      <c r="T2762">
        <v>25736622.5418339</v>
      </c>
      <c r="U2762">
        <v>26359081.64325032</v>
      </c>
      <c r="V2762">
        <v>27110954.773372483</v>
      </c>
      <c r="W2762">
        <v>34295430.884984687</v>
      </c>
      <c r="X2762">
        <v>14295430.884984689</v>
      </c>
    </row>
    <row r="2763" spans="2:24" x14ac:dyDescent="0.4">
      <c r="B2763" s="13">
        <v>2760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22776806.845674232</v>
      </c>
      <c r="O2763">
        <v>22775145.089357655</v>
      </c>
      <c r="P2763">
        <v>24616639.170475904</v>
      </c>
      <c r="Q2763">
        <v>26152344.081738684</v>
      </c>
      <c r="R2763">
        <v>23682564.471935108</v>
      </c>
      <c r="S2763">
        <v>23913400.144461036</v>
      </c>
      <c r="T2763">
        <v>23441723.901721787</v>
      </c>
      <c r="U2763">
        <v>23953692.42406486</v>
      </c>
      <c r="V2763">
        <v>27019144.179772731</v>
      </c>
      <c r="W2763">
        <v>27931322.490515172</v>
      </c>
      <c r="X2763">
        <v>7931322.4905151688</v>
      </c>
    </row>
    <row r="2764" spans="2:24" x14ac:dyDescent="0.4">
      <c r="B2764" s="13">
        <v>2761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20092798.044466522</v>
      </c>
      <c r="O2764">
        <v>21202009.673800156</v>
      </c>
      <c r="P2764">
        <v>3066720.4540666714</v>
      </c>
      <c r="Q2764">
        <v>3127707.3967035096</v>
      </c>
      <c r="R2764">
        <v>14349715.043133438</v>
      </c>
      <c r="S2764">
        <v>15836437.904347437</v>
      </c>
      <c r="T2764">
        <v>16210522.857205998</v>
      </c>
      <c r="U2764">
        <v>15818485.141209248</v>
      </c>
      <c r="V2764">
        <v>16915916.546785489</v>
      </c>
      <c r="W2764">
        <v>17358501.694610149</v>
      </c>
      <c r="X2764">
        <v>-2641498.3053898495</v>
      </c>
    </row>
    <row r="2765" spans="2:24" x14ac:dyDescent="0.4">
      <c r="B2765" s="13">
        <v>2762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22465102.190562073</v>
      </c>
      <c r="O2765">
        <v>19567538.161454864</v>
      </c>
      <c r="P2765">
        <v>20950550.418307669</v>
      </c>
      <c r="Q2765">
        <v>13607307.446562536</v>
      </c>
      <c r="R2765">
        <v>13300407.223525915</v>
      </c>
      <c r="S2765">
        <v>12774316.800617686</v>
      </c>
      <c r="T2765">
        <v>12687060.77405066</v>
      </c>
      <c r="U2765">
        <v>15562848.580333218</v>
      </c>
      <c r="V2765">
        <v>12548333.240408447</v>
      </c>
      <c r="W2765">
        <v>12697392.663062243</v>
      </c>
      <c r="X2765">
        <v>-7302607.3369377544</v>
      </c>
    </row>
    <row r="2766" spans="2:24" x14ac:dyDescent="0.4">
      <c r="B2766" s="13">
        <v>2763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26520942.00544408</v>
      </c>
      <c r="O2766">
        <v>21933892.093452275</v>
      </c>
      <c r="P2766">
        <v>30083689.159360491</v>
      </c>
      <c r="Q2766">
        <v>30611596.189878132</v>
      </c>
      <c r="R2766">
        <v>31971260.390607052</v>
      </c>
      <c r="S2766">
        <v>33444278.416993584</v>
      </c>
      <c r="T2766">
        <v>31795177.702390604</v>
      </c>
      <c r="U2766">
        <v>33181461.280411221</v>
      </c>
      <c r="V2766">
        <v>35508067.048743986</v>
      </c>
      <c r="W2766">
        <v>40264574.820955366</v>
      </c>
      <c r="X2766">
        <v>20264574.820955358</v>
      </c>
    </row>
    <row r="2767" spans="2:24" x14ac:dyDescent="0.4">
      <c r="B2767" s="13">
        <v>2764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11137053.184392191</v>
      </c>
      <c r="O2767">
        <v>11179281.053609405</v>
      </c>
      <c r="P2767">
        <v>16629862.246117869</v>
      </c>
      <c r="Q2767">
        <v>18305658.903639115</v>
      </c>
      <c r="R2767">
        <v>20062544.744606417</v>
      </c>
      <c r="S2767">
        <v>27925195.698930576</v>
      </c>
      <c r="T2767">
        <v>22070606.517477933</v>
      </c>
      <c r="U2767">
        <v>19905983.577004746</v>
      </c>
      <c r="V2767">
        <v>23018662.163764317</v>
      </c>
      <c r="W2767">
        <v>28535569.217967805</v>
      </c>
      <c r="X2767">
        <v>8535569.2179678082</v>
      </c>
    </row>
    <row r="2768" spans="2:24" x14ac:dyDescent="0.4">
      <c r="B2768" s="13">
        <v>2765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23386690.844558369</v>
      </c>
      <c r="O2768">
        <v>27179714.336283188</v>
      </c>
      <c r="P2768">
        <v>26556435.616835702</v>
      </c>
      <c r="Q2768">
        <v>27231866.289917722</v>
      </c>
      <c r="R2768">
        <v>27206539.090666078</v>
      </c>
      <c r="S2768">
        <v>26892263.436418302</v>
      </c>
      <c r="T2768">
        <v>20047376.939013824</v>
      </c>
      <c r="U2768">
        <v>15041772.291348478</v>
      </c>
      <c r="V2768">
        <v>17079005.588044636</v>
      </c>
      <c r="W2768">
        <v>3832168.3637463083</v>
      </c>
      <c r="X2768">
        <v>-16167831.636253687</v>
      </c>
    </row>
    <row r="2769" spans="2:24" x14ac:dyDescent="0.4">
      <c r="B2769" s="13">
        <v>2766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22267731.571882971</v>
      </c>
      <c r="O2769">
        <v>19315753.553146195</v>
      </c>
      <c r="P2769">
        <v>19923289.231367901</v>
      </c>
      <c r="Q2769">
        <v>17407761.936791636</v>
      </c>
      <c r="R2769">
        <v>22346232.760642953</v>
      </c>
      <c r="S2769">
        <v>25957252.257914558</v>
      </c>
      <c r="T2769">
        <v>26055120.510738347</v>
      </c>
      <c r="U2769">
        <v>34225928.454141796</v>
      </c>
      <c r="V2769">
        <v>39555134.764823288</v>
      </c>
      <c r="W2769">
        <v>37228761.146892801</v>
      </c>
      <c r="X2769">
        <v>17228761.146892797</v>
      </c>
    </row>
    <row r="2770" spans="2:24" x14ac:dyDescent="0.4">
      <c r="B2770" s="13">
        <v>2767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18402603.432917397</v>
      </c>
      <c r="O2770">
        <v>20573640.816329982</v>
      </c>
      <c r="P2770">
        <v>23622184.837367754</v>
      </c>
      <c r="Q2770">
        <v>27849398.456710249</v>
      </c>
      <c r="R2770">
        <v>19904138.097978618</v>
      </c>
      <c r="S2770">
        <v>22386591.622724473</v>
      </c>
      <c r="T2770">
        <v>24845521.959743638</v>
      </c>
      <c r="U2770">
        <v>33634439.935756728</v>
      </c>
      <c r="V2770">
        <v>33651720.35910926</v>
      </c>
      <c r="W2770">
        <v>40676410.514603734</v>
      </c>
      <c r="X2770">
        <v>20676410.514603738</v>
      </c>
    </row>
    <row r="2771" spans="2:24" x14ac:dyDescent="0.4">
      <c r="B2771" s="13">
        <v>2768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12090510.891115388</v>
      </c>
      <c r="O2771">
        <v>14184890.705621507</v>
      </c>
      <c r="P2771">
        <v>19405140.068775106</v>
      </c>
      <c r="Q2771">
        <v>20798696.934235729</v>
      </c>
      <c r="R2771">
        <v>22361764.225198053</v>
      </c>
      <c r="S2771">
        <v>23141303.913022246</v>
      </c>
      <c r="T2771">
        <v>25993969.868267581</v>
      </c>
      <c r="U2771">
        <v>29204944.820767667</v>
      </c>
      <c r="V2771">
        <v>29449934.778284069</v>
      </c>
      <c r="W2771">
        <v>29489366.317227408</v>
      </c>
      <c r="X2771">
        <v>9489366.3172274102</v>
      </c>
    </row>
    <row r="2772" spans="2:24" x14ac:dyDescent="0.4">
      <c r="B2772" s="13">
        <v>2769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27867352.610492837</v>
      </c>
      <c r="O2772">
        <v>23579700.661491547</v>
      </c>
      <c r="P2772">
        <v>25845867.977861788</v>
      </c>
      <c r="Q2772">
        <v>32193616.309911467</v>
      </c>
      <c r="R2772">
        <v>30380423.381103925</v>
      </c>
      <c r="S2772">
        <v>25103646.713355269</v>
      </c>
      <c r="T2772">
        <v>28108282.558689676</v>
      </c>
      <c r="U2772">
        <v>29976140.258571178</v>
      </c>
      <c r="V2772">
        <v>28359335.974873286</v>
      </c>
      <c r="W2772">
        <v>28459753.545577377</v>
      </c>
      <c r="X2772">
        <v>8459753.5455773734</v>
      </c>
    </row>
    <row r="2773" spans="2:24" x14ac:dyDescent="0.4">
      <c r="B2773" s="13">
        <v>2770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19145502.29193183</v>
      </c>
      <c r="O2773">
        <v>16171431.223330572</v>
      </c>
      <c r="P2773">
        <v>-15482084.753965616</v>
      </c>
      <c r="Q2773">
        <v>-10007115.054002658</v>
      </c>
      <c r="R2773">
        <v>8786504.9904428869</v>
      </c>
      <c r="S2773">
        <v>9616829.1663367264</v>
      </c>
      <c r="T2773">
        <v>16921039.44253213</v>
      </c>
      <c r="U2773">
        <v>12904212.903781023</v>
      </c>
      <c r="V2773">
        <v>6014989.7828867026</v>
      </c>
      <c r="W2773">
        <v>-21991904.868854176</v>
      </c>
      <c r="X2773">
        <v>-41991904.868854173</v>
      </c>
    </row>
    <row r="2774" spans="2:24" x14ac:dyDescent="0.4">
      <c r="B2774" s="13">
        <v>2771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22459305.219595455</v>
      </c>
      <c r="O2774">
        <v>-256175120.60900241</v>
      </c>
      <c r="P2774">
        <v>-264788269.39629772</v>
      </c>
      <c r="Q2774">
        <v>-124750888.22716613</v>
      </c>
      <c r="R2774">
        <v>-125060768.38036089</v>
      </c>
      <c r="S2774">
        <v>-126412303.1949393</v>
      </c>
      <c r="T2774">
        <v>-125630505.57476495</v>
      </c>
      <c r="U2774">
        <v>-122382197.84455869</v>
      </c>
      <c r="V2774">
        <v>-114238222.71980257</v>
      </c>
      <c r="W2774">
        <v>-114765762.45634371</v>
      </c>
      <c r="X2774">
        <v>-134765762.45634368</v>
      </c>
    </row>
    <row r="2775" spans="2:24" x14ac:dyDescent="0.4">
      <c r="B2775" s="13">
        <v>2772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19963065.224514857</v>
      </c>
      <c r="O2775">
        <v>12090739.236365709</v>
      </c>
      <c r="P2775">
        <v>12105582.009283291</v>
      </c>
      <c r="Q2775">
        <v>19583489.717751004</v>
      </c>
      <c r="R2775">
        <v>10161677.237479076</v>
      </c>
      <c r="S2775">
        <v>17321107.055275254</v>
      </c>
      <c r="T2775">
        <v>20667550.337334238</v>
      </c>
      <c r="U2775">
        <v>19806964.561335772</v>
      </c>
      <c r="V2775">
        <v>18881642.771252751</v>
      </c>
      <c r="W2775">
        <v>19719345.188216474</v>
      </c>
      <c r="X2775">
        <v>-280654.81178352551</v>
      </c>
    </row>
    <row r="2776" spans="2:24" x14ac:dyDescent="0.4">
      <c r="B2776" s="13">
        <v>2773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19762431.098929495</v>
      </c>
      <c r="O2776">
        <v>24766798.762055531</v>
      </c>
      <c r="P2776">
        <v>1402892.6299674567</v>
      </c>
      <c r="Q2776">
        <v>-719297.69336097548</v>
      </c>
      <c r="R2776">
        <v>13919298.65791633</v>
      </c>
      <c r="S2776">
        <v>13325223.861233115</v>
      </c>
      <c r="T2776">
        <v>15934340.355715638</v>
      </c>
      <c r="U2776">
        <v>17089438.34070443</v>
      </c>
      <c r="V2776">
        <v>25446343.618506704</v>
      </c>
      <c r="W2776">
        <v>23216861.698624928</v>
      </c>
      <c r="X2776">
        <v>3216861.6986249308</v>
      </c>
    </row>
    <row r="2777" spans="2:24" x14ac:dyDescent="0.4">
      <c r="B2777" s="13">
        <v>2774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23923123.136319537</v>
      </c>
      <c r="O2777">
        <v>26959988.545673598</v>
      </c>
      <c r="P2777">
        <v>20926523.053479679</v>
      </c>
      <c r="Q2777">
        <v>11168596.310290774</v>
      </c>
      <c r="R2777">
        <v>2034269.0688560568</v>
      </c>
      <c r="S2777">
        <v>14434161.863505244</v>
      </c>
      <c r="T2777">
        <v>17369310.588819314</v>
      </c>
      <c r="U2777">
        <v>19546042.509330656</v>
      </c>
      <c r="V2777">
        <v>23550911.837467324</v>
      </c>
      <c r="W2777">
        <v>25442468.188344337</v>
      </c>
      <c r="X2777">
        <v>5442468.1883443352</v>
      </c>
    </row>
    <row r="2778" spans="2:24" x14ac:dyDescent="0.4">
      <c r="B2778" s="13">
        <v>2775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17522331.750746209</v>
      </c>
      <c r="O2778">
        <v>18062627.804670271</v>
      </c>
      <c r="P2778">
        <v>21263064.807197534</v>
      </c>
      <c r="Q2778">
        <v>6279373.056043935</v>
      </c>
      <c r="R2778">
        <v>-215696.29218842415</v>
      </c>
      <c r="S2778">
        <v>7428760.8176416671</v>
      </c>
      <c r="T2778">
        <v>15072109.051329736</v>
      </c>
      <c r="U2778">
        <v>20314789.641232613</v>
      </c>
      <c r="V2778">
        <v>24855782.645303831</v>
      </c>
      <c r="W2778">
        <v>23772311.475828573</v>
      </c>
      <c r="X2778">
        <v>3772311.4758285717</v>
      </c>
    </row>
    <row r="2779" spans="2:24" x14ac:dyDescent="0.4">
      <c r="B2779" s="13">
        <v>2776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7420068.5156847723</v>
      </c>
      <c r="O2779">
        <v>5921563.0154958852</v>
      </c>
      <c r="P2779">
        <v>15794443.312453017</v>
      </c>
      <c r="Q2779">
        <v>15003788.753746746</v>
      </c>
      <c r="R2779">
        <v>11627591.853480741</v>
      </c>
      <c r="S2779">
        <v>10428095.202199014</v>
      </c>
      <c r="T2779">
        <v>16376303.373168852</v>
      </c>
      <c r="U2779">
        <v>19412639.969266228</v>
      </c>
      <c r="V2779">
        <v>17978049.210045353</v>
      </c>
      <c r="W2779">
        <v>18816172.975067735</v>
      </c>
      <c r="X2779">
        <v>-1183827.024932262</v>
      </c>
    </row>
    <row r="2780" spans="2:24" x14ac:dyDescent="0.4">
      <c r="B2780" s="13">
        <v>2777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19644737.743132405</v>
      </c>
      <c r="O2780">
        <v>20328683.999796178</v>
      </c>
      <c r="P2780">
        <v>20667004.168114066</v>
      </c>
      <c r="Q2780">
        <v>26126103.912253663</v>
      </c>
      <c r="R2780">
        <v>-1487095.182464743</v>
      </c>
      <c r="S2780">
        <v>555845.03129946627</v>
      </c>
      <c r="T2780">
        <v>5033293.4192705713</v>
      </c>
      <c r="U2780">
        <v>9042475.9900822677</v>
      </c>
      <c r="V2780">
        <v>20320690.299580578</v>
      </c>
      <c r="W2780">
        <v>17560801.137191493</v>
      </c>
      <c r="X2780">
        <v>-2439198.8628085107</v>
      </c>
    </row>
    <row r="2781" spans="2:24" x14ac:dyDescent="0.4">
      <c r="B2781" s="13">
        <v>2778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25945734.65016678</v>
      </c>
      <c r="O2781">
        <v>25453237.160324156</v>
      </c>
      <c r="P2781">
        <v>25243876.665349599</v>
      </c>
      <c r="Q2781">
        <v>27547565.987381451</v>
      </c>
      <c r="R2781">
        <v>35355398.50292071</v>
      </c>
      <c r="S2781">
        <v>36354968.761182368</v>
      </c>
      <c r="T2781">
        <v>36658757.332419142</v>
      </c>
      <c r="U2781">
        <v>41528789.63112589</v>
      </c>
      <c r="V2781">
        <v>43739985.619984463</v>
      </c>
      <c r="W2781">
        <v>44860388.855837345</v>
      </c>
      <c r="X2781">
        <v>24860388.855837345</v>
      </c>
    </row>
    <row r="2782" spans="2:24" x14ac:dyDescent="0.4">
      <c r="B2782" s="13">
        <v>2779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21506667.524063114</v>
      </c>
      <c r="O2782">
        <v>22328201.336631555</v>
      </c>
      <c r="P2782">
        <v>24952934.334660657</v>
      </c>
      <c r="Q2782">
        <v>19478374.426296331</v>
      </c>
      <c r="R2782">
        <v>-237168.43679893529</v>
      </c>
      <c r="S2782">
        <v>-1907629.1759161486</v>
      </c>
      <c r="T2782">
        <v>12769639.966365339</v>
      </c>
      <c r="U2782">
        <v>12572394.368350795</v>
      </c>
      <c r="V2782">
        <v>9467081.0730175395</v>
      </c>
      <c r="W2782">
        <v>13099797.943568222</v>
      </c>
      <c r="X2782">
        <v>-6900202.0564317778</v>
      </c>
    </row>
    <row r="2783" spans="2:24" x14ac:dyDescent="0.4">
      <c r="B2783" s="13">
        <v>2780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22141908.815510362</v>
      </c>
      <c r="O2783">
        <v>19621538.896662984</v>
      </c>
      <c r="P2783">
        <v>21734353.484825496</v>
      </c>
      <c r="Q2783">
        <v>22268946.547637086</v>
      </c>
      <c r="R2783">
        <v>31758179.551075518</v>
      </c>
      <c r="S2783">
        <v>36310979.585486121</v>
      </c>
      <c r="T2783">
        <v>38358751.392115794</v>
      </c>
      <c r="U2783">
        <v>42666857.84231513</v>
      </c>
      <c r="V2783">
        <v>47089852.46460221</v>
      </c>
      <c r="W2783">
        <v>52826983.931824736</v>
      </c>
      <c r="X2783">
        <v>32826983.93182474</v>
      </c>
    </row>
    <row r="2784" spans="2:24" x14ac:dyDescent="0.4">
      <c r="B2784" s="13">
        <v>2781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22695683.304647412</v>
      </c>
      <c r="O2784">
        <v>25873814.361643795</v>
      </c>
      <c r="P2784">
        <v>31163681.762780745</v>
      </c>
      <c r="Q2784">
        <v>32494644.705594182</v>
      </c>
      <c r="R2784">
        <v>31726418.328298964</v>
      </c>
      <c r="S2784">
        <v>31305878.496921305</v>
      </c>
      <c r="T2784">
        <v>34477084.73544769</v>
      </c>
      <c r="U2784">
        <v>38500785.694758445</v>
      </c>
      <c r="V2784">
        <v>36816668.650346927</v>
      </c>
      <c r="W2784">
        <v>39500414.043613173</v>
      </c>
      <c r="X2784">
        <v>19500414.043613177</v>
      </c>
    </row>
    <row r="2785" spans="2:24" x14ac:dyDescent="0.4">
      <c r="B2785" s="13">
        <v>2782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12550155.208541945</v>
      </c>
      <c r="O2785">
        <v>11773874.19596413</v>
      </c>
      <c r="P2785">
        <v>10233102.216377925</v>
      </c>
      <c r="Q2785">
        <v>11062033.072992528</v>
      </c>
      <c r="R2785">
        <v>11068745.479700698</v>
      </c>
      <c r="S2785">
        <v>10364855.728242032</v>
      </c>
      <c r="T2785">
        <v>1292293.8204147965</v>
      </c>
      <c r="U2785">
        <v>1306834.154153249</v>
      </c>
      <c r="V2785">
        <v>10943679.564865679</v>
      </c>
      <c r="W2785">
        <v>10158951.053519439</v>
      </c>
      <c r="X2785">
        <v>-9841048.9464805592</v>
      </c>
    </row>
    <row r="2786" spans="2:24" x14ac:dyDescent="0.4">
      <c r="B2786" s="13">
        <v>2783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2881528.7377415076</v>
      </c>
      <c r="O2786">
        <v>4949560.5627592541</v>
      </c>
      <c r="P2786">
        <v>13223850.029335234</v>
      </c>
      <c r="Q2786">
        <v>10224463.478909248</v>
      </c>
      <c r="R2786">
        <v>15540213.525403108</v>
      </c>
      <c r="S2786">
        <v>18543342.86360966</v>
      </c>
      <c r="T2786">
        <v>19303812.476065293</v>
      </c>
      <c r="U2786">
        <v>22495204.404448658</v>
      </c>
      <c r="V2786">
        <v>-481937.43323875125</v>
      </c>
      <c r="W2786">
        <v>2174212.7111129477</v>
      </c>
      <c r="X2786">
        <v>-17825787.288887054</v>
      </c>
    </row>
    <row r="2787" spans="2:24" x14ac:dyDescent="0.4">
      <c r="B2787" s="13">
        <v>2784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27401589.079732321</v>
      </c>
      <c r="O2787">
        <v>29905424.101836894</v>
      </c>
      <c r="P2787">
        <v>28259456.664233256</v>
      </c>
      <c r="Q2787">
        <v>28501330.178959798</v>
      </c>
      <c r="R2787">
        <v>25000720.300154716</v>
      </c>
      <c r="S2787">
        <v>23175605.464587275</v>
      </c>
      <c r="T2787">
        <v>19428533.180293504</v>
      </c>
      <c r="U2787">
        <v>21672075.051551625</v>
      </c>
      <c r="V2787">
        <v>23514998.579309303</v>
      </c>
      <c r="W2787">
        <v>29430004.92889354</v>
      </c>
      <c r="X2787">
        <v>9430004.9288935401</v>
      </c>
    </row>
    <row r="2788" spans="2:24" x14ac:dyDescent="0.4">
      <c r="B2788" s="13">
        <v>2785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22079261.243799169</v>
      </c>
      <c r="O2788">
        <v>21997619.629420172</v>
      </c>
      <c r="P2788">
        <v>30304758.825178891</v>
      </c>
      <c r="Q2788">
        <v>35588621.591669254</v>
      </c>
      <c r="R2788">
        <v>35955020.571000658</v>
      </c>
      <c r="S2788">
        <v>39618194.602849022</v>
      </c>
      <c r="T2788">
        <v>42300656.701136395</v>
      </c>
      <c r="U2788">
        <v>41269183.785042152</v>
      </c>
      <c r="V2788">
        <v>39817433.687073715</v>
      </c>
      <c r="W2788">
        <v>45405414.614799842</v>
      </c>
      <c r="X2788">
        <v>25405414.614799842</v>
      </c>
    </row>
    <row r="2789" spans="2:24" x14ac:dyDescent="0.4">
      <c r="B2789" s="13">
        <v>2786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22247581.314892184</v>
      </c>
      <c r="O2789">
        <v>22813808.592846014</v>
      </c>
      <c r="P2789">
        <v>21360212.018123094</v>
      </c>
      <c r="Q2789">
        <v>19278948.900697693</v>
      </c>
      <c r="R2789">
        <v>24183184.653865587</v>
      </c>
      <c r="S2789">
        <v>28779218.268528607</v>
      </c>
      <c r="T2789">
        <v>31655858.875041522</v>
      </c>
      <c r="U2789">
        <v>33859131.809230722</v>
      </c>
      <c r="V2789">
        <v>32531408.138119608</v>
      </c>
      <c r="W2789">
        <v>22117035.221803978</v>
      </c>
      <c r="X2789">
        <v>2117035.221803979</v>
      </c>
    </row>
    <row r="2790" spans="2:24" x14ac:dyDescent="0.4">
      <c r="B2790" s="13">
        <v>2787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21164290.774166413</v>
      </c>
      <c r="O2790">
        <v>19520748.45574636</v>
      </c>
      <c r="P2790">
        <v>23173936.41239053</v>
      </c>
      <c r="Q2790">
        <v>20348847.470191352</v>
      </c>
      <c r="R2790">
        <v>18168873.113410402</v>
      </c>
      <c r="S2790">
        <v>13853000.7119436</v>
      </c>
      <c r="T2790">
        <v>19926876.6484906</v>
      </c>
      <c r="U2790">
        <v>21537476.526685845</v>
      </c>
      <c r="V2790">
        <v>20916009.021661632</v>
      </c>
      <c r="W2790">
        <v>23412052.791518301</v>
      </c>
      <c r="X2790">
        <v>3412052.7915183012</v>
      </c>
    </row>
    <row r="2791" spans="2:24" x14ac:dyDescent="0.4">
      <c r="B2791" s="13">
        <v>2788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21483143.718983572</v>
      </c>
      <c r="O2791">
        <v>21697019.893744964</v>
      </c>
      <c r="P2791">
        <v>21828601.12197198</v>
      </c>
      <c r="Q2791">
        <v>-12278423.155939696</v>
      </c>
      <c r="R2791">
        <v>-13889409.120979644</v>
      </c>
      <c r="S2791">
        <v>1685292.1414731182</v>
      </c>
      <c r="T2791">
        <v>-6819960.4625422033</v>
      </c>
      <c r="U2791">
        <v>-4390883.736131832</v>
      </c>
      <c r="V2791">
        <v>1598785.1716450555</v>
      </c>
      <c r="W2791">
        <v>6394132.1064001014</v>
      </c>
      <c r="X2791">
        <v>-13605867.893599905</v>
      </c>
    </row>
    <row r="2792" spans="2:24" x14ac:dyDescent="0.4">
      <c r="B2792" s="13">
        <v>2789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20926244.391371634</v>
      </c>
      <c r="O2792">
        <v>21373927.119478233</v>
      </c>
      <c r="P2792">
        <v>18138389.444212485</v>
      </c>
      <c r="Q2792">
        <v>17931060.17339908</v>
      </c>
      <c r="R2792">
        <v>-45322308.225256212</v>
      </c>
      <c r="S2792">
        <v>-55085875.986475304</v>
      </c>
      <c r="T2792">
        <v>-24917403.623022251</v>
      </c>
      <c r="U2792">
        <v>-15145760.770647323</v>
      </c>
      <c r="V2792">
        <v>-9869114.8491130937</v>
      </c>
      <c r="W2792">
        <v>-19447189.484172553</v>
      </c>
      <c r="X2792">
        <v>-39447189.484172553</v>
      </c>
    </row>
    <row r="2793" spans="2:24" x14ac:dyDescent="0.4">
      <c r="B2793" s="13">
        <v>2790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19885458.69009763</v>
      </c>
      <c r="O2793">
        <v>19983279.365989376</v>
      </c>
      <c r="P2793">
        <v>19068786.896867789</v>
      </c>
      <c r="Q2793">
        <v>20343876.10405077</v>
      </c>
      <c r="R2793">
        <v>19002917.21219717</v>
      </c>
      <c r="S2793">
        <v>21737398.998388261</v>
      </c>
      <c r="T2793">
        <v>22601925.44962696</v>
      </c>
      <c r="U2793">
        <v>27355873.711394534</v>
      </c>
      <c r="V2793">
        <v>22307496.02745438</v>
      </c>
      <c r="W2793">
        <v>31131201.581182398</v>
      </c>
      <c r="X2793">
        <v>11131201.581182392</v>
      </c>
    </row>
    <row r="2794" spans="2:24" x14ac:dyDescent="0.4">
      <c r="B2794" s="13">
        <v>2791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-7225338.5405631559</v>
      </c>
      <c r="O2794">
        <v>-3778188.2940386399</v>
      </c>
      <c r="P2794">
        <v>14027408.72426828</v>
      </c>
      <c r="Q2794">
        <v>18152593.981238887</v>
      </c>
      <c r="R2794">
        <v>21837943.670375742</v>
      </c>
      <c r="S2794">
        <v>25195914.615947276</v>
      </c>
      <c r="T2794">
        <v>27420281.733267087</v>
      </c>
      <c r="U2794">
        <v>-1660073.1365194016</v>
      </c>
      <c r="V2794">
        <v>-2583270.2047185428</v>
      </c>
      <c r="W2794">
        <v>15924118.154000726</v>
      </c>
      <c r="X2794">
        <v>-4075881.8459992763</v>
      </c>
    </row>
    <row r="2795" spans="2:24" x14ac:dyDescent="0.4">
      <c r="B2795" s="13">
        <v>2792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15679188.944446128</v>
      </c>
      <c r="O2795">
        <v>17061991.186914369</v>
      </c>
      <c r="P2795">
        <v>15225274.328600081</v>
      </c>
      <c r="Q2795">
        <v>16550777.152220506</v>
      </c>
      <c r="R2795">
        <v>17394175.538432498</v>
      </c>
      <c r="S2795">
        <v>24159202.902816441</v>
      </c>
      <c r="T2795">
        <v>29825061.990795583</v>
      </c>
      <c r="U2795">
        <v>33461188.70991144</v>
      </c>
      <c r="V2795">
        <v>35800124.711947694</v>
      </c>
      <c r="W2795">
        <v>36949102.601180308</v>
      </c>
      <c r="X2795">
        <v>16949102.601180308</v>
      </c>
    </row>
    <row r="2796" spans="2:24" x14ac:dyDescent="0.4">
      <c r="B2796" s="13">
        <v>2793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20361279.46997809</v>
      </c>
      <c r="O2796">
        <v>21573632.840963557</v>
      </c>
      <c r="P2796">
        <v>22193113.864251025</v>
      </c>
      <c r="Q2796">
        <v>24049181.634515196</v>
      </c>
      <c r="R2796">
        <v>21927784.643409979</v>
      </c>
      <c r="S2796">
        <v>14931546.199080603</v>
      </c>
      <c r="T2796">
        <v>17600039.889084991</v>
      </c>
      <c r="U2796">
        <v>16073289.442218825</v>
      </c>
      <c r="V2796">
        <v>11265812.595514169</v>
      </c>
      <c r="W2796">
        <v>13574996.464518862</v>
      </c>
      <c r="X2796">
        <v>-6425003.5354811363</v>
      </c>
    </row>
    <row r="2797" spans="2:24" x14ac:dyDescent="0.4">
      <c r="B2797" s="13">
        <v>2794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8216698.4425062034</v>
      </c>
      <c r="O2797">
        <v>10043200.554845748</v>
      </c>
      <c r="P2797">
        <v>9624201.9642718565</v>
      </c>
      <c r="Q2797">
        <v>8309353.0937059922</v>
      </c>
      <c r="R2797">
        <v>-175740.40745015908</v>
      </c>
      <c r="S2797">
        <v>3801406.7306613801</v>
      </c>
      <c r="T2797">
        <v>13453037.789669059</v>
      </c>
      <c r="U2797">
        <v>20632280.872743689</v>
      </c>
      <c r="V2797">
        <v>18969202.853357375</v>
      </c>
      <c r="W2797">
        <v>23746474.638578176</v>
      </c>
      <c r="X2797">
        <v>3746474.6385781812</v>
      </c>
    </row>
    <row r="2798" spans="2:24" x14ac:dyDescent="0.4">
      <c r="B2798" s="13">
        <v>2795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16285609.106165767</v>
      </c>
      <c r="O2798">
        <v>19416980.42272513</v>
      </c>
      <c r="P2798">
        <v>20917775.289006494</v>
      </c>
      <c r="Q2798">
        <v>20254573.819412634</v>
      </c>
      <c r="R2798">
        <v>20424878.17781283</v>
      </c>
      <c r="S2798">
        <v>20223675.85338987</v>
      </c>
      <c r="T2798">
        <v>17134131.088993743</v>
      </c>
      <c r="U2798">
        <v>19323530.504625276</v>
      </c>
      <c r="V2798">
        <v>27803543.363263454</v>
      </c>
      <c r="W2798">
        <v>29645972.693402726</v>
      </c>
      <c r="X2798">
        <v>9645972.6934027225</v>
      </c>
    </row>
    <row r="2799" spans="2:24" x14ac:dyDescent="0.4">
      <c r="B2799" s="13">
        <v>2796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26549288.120887708</v>
      </c>
      <c r="O2799">
        <v>30020270.356459551</v>
      </c>
      <c r="P2799">
        <v>32247945.612100463</v>
      </c>
      <c r="Q2799">
        <v>25849552.591517083</v>
      </c>
      <c r="R2799">
        <v>26580826.41210689</v>
      </c>
      <c r="S2799">
        <v>37519053.104345441</v>
      </c>
      <c r="T2799">
        <v>36278845.436652839</v>
      </c>
      <c r="U2799">
        <v>4099200.9433961897</v>
      </c>
      <c r="V2799">
        <v>629720.63952536089</v>
      </c>
      <c r="W2799">
        <v>21842637.319333632</v>
      </c>
      <c r="X2799">
        <v>1842637.3193336343</v>
      </c>
    </row>
    <row r="2800" spans="2:24" x14ac:dyDescent="0.4">
      <c r="B2800" s="13">
        <v>2797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-289202605.91434216</v>
      </c>
      <c r="O2800">
        <v>-289877745.70613271</v>
      </c>
      <c r="P2800">
        <v>-137024583.40183228</v>
      </c>
      <c r="Q2800">
        <v>-137898619.17321673</v>
      </c>
      <c r="R2800">
        <v>-138051495.84295359</v>
      </c>
      <c r="S2800">
        <v>-132195898.06216948</v>
      </c>
      <c r="T2800">
        <v>-128320866.88912703</v>
      </c>
      <c r="U2800">
        <v>-128427710.04897635</v>
      </c>
      <c r="V2800">
        <v>-122502769.76132447</v>
      </c>
      <c r="W2800">
        <v>-122244317.95488895</v>
      </c>
      <c r="X2800">
        <v>-142244317.95488894</v>
      </c>
    </row>
    <row r="2801" spans="2:24" x14ac:dyDescent="0.4">
      <c r="B2801" s="13">
        <v>2798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20270625.356154013</v>
      </c>
      <c r="O2801">
        <v>21591181.209262047</v>
      </c>
      <c r="P2801">
        <v>16855389.393098529</v>
      </c>
      <c r="Q2801">
        <v>19146285.205176491</v>
      </c>
      <c r="R2801">
        <v>17474798.110091291</v>
      </c>
      <c r="S2801">
        <v>16754052.620292738</v>
      </c>
      <c r="T2801">
        <v>15464736.607136535</v>
      </c>
      <c r="U2801">
        <v>13860247.549886735</v>
      </c>
      <c r="V2801">
        <v>10670125.710090354</v>
      </c>
      <c r="W2801">
        <v>14603232.587860741</v>
      </c>
      <c r="X2801">
        <v>-5396767.4121392639</v>
      </c>
    </row>
    <row r="2802" spans="2:24" x14ac:dyDescent="0.4">
      <c r="B2802" s="13">
        <v>2799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18291108.364291649</v>
      </c>
      <c r="O2802">
        <v>18498319.8144853</v>
      </c>
      <c r="P2802">
        <v>26088579.736184992</v>
      </c>
      <c r="Q2802">
        <v>28567479.637766115</v>
      </c>
      <c r="R2802">
        <v>22413200.887130097</v>
      </c>
      <c r="S2802">
        <v>25233415.520959157</v>
      </c>
      <c r="T2802">
        <v>24651541.662698198</v>
      </c>
      <c r="U2802">
        <v>28084389.206115186</v>
      </c>
      <c r="V2802">
        <v>26248764.241051462</v>
      </c>
      <c r="W2802">
        <v>30507322.067451742</v>
      </c>
      <c r="X2802">
        <v>10507322.067451742</v>
      </c>
    </row>
    <row r="2803" spans="2:24" x14ac:dyDescent="0.4">
      <c r="B2803" s="13">
        <v>2800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25896111.569676127</v>
      </c>
      <c r="O2803">
        <v>18866712.800811034</v>
      </c>
      <c r="P2803">
        <v>23018013.453345206</v>
      </c>
      <c r="Q2803">
        <v>24296355.52074679</v>
      </c>
      <c r="R2803">
        <v>23917895.466774575</v>
      </c>
      <c r="S2803">
        <v>30907572.689088043</v>
      </c>
      <c r="T2803">
        <v>32732686.373267237</v>
      </c>
      <c r="U2803">
        <v>34062858.926476531</v>
      </c>
      <c r="V2803">
        <v>33675611.496923544</v>
      </c>
      <c r="W2803">
        <v>33357686.259342048</v>
      </c>
      <c r="X2803">
        <v>13357686.259342046</v>
      </c>
    </row>
    <row r="2804" spans="2:24" x14ac:dyDescent="0.4">
      <c r="B2804" s="13">
        <v>2801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23317191.015884791</v>
      </c>
      <c r="O2804">
        <v>26768498.623888947</v>
      </c>
      <c r="P2804">
        <v>34032726.147769772</v>
      </c>
      <c r="Q2804">
        <v>37222881.23672872</v>
      </c>
      <c r="R2804">
        <v>40308024.940192014</v>
      </c>
      <c r="S2804">
        <v>47008412.752415664</v>
      </c>
      <c r="T2804">
        <v>49476028.552990422</v>
      </c>
      <c r="U2804">
        <v>55313885.172826394</v>
      </c>
      <c r="V2804">
        <v>48902565.610609822</v>
      </c>
      <c r="W2804">
        <v>51133542.273603983</v>
      </c>
      <c r="X2804">
        <v>31133542.273603983</v>
      </c>
    </row>
    <row r="2805" spans="2:24" x14ac:dyDescent="0.4">
      <c r="B2805" s="13">
        <v>2802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14720243.985163638</v>
      </c>
      <c r="O2805">
        <v>17652478.636568211</v>
      </c>
      <c r="P2805">
        <v>10994061.000503093</v>
      </c>
      <c r="Q2805">
        <v>14054896.568728862</v>
      </c>
      <c r="R2805">
        <v>14263553.064769426</v>
      </c>
      <c r="S2805">
        <v>22759321.934104647</v>
      </c>
      <c r="T2805">
        <v>28244491.382985145</v>
      </c>
      <c r="U2805">
        <v>30054045.9373882</v>
      </c>
      <c r="V2805">
        <v>30719623.056540128</v>
      </c>
      <c r="W2805">
        <v>34504319.989478275</v>
      </c>
      <c r="X2805">
        <v>14504319.98947827</v>
      </c>
    </row>
    <row r="2806" spans="2:24" x14ac:dyDescent="0.4">
      <c r="B2806" s="13">
        <v>2803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23502627.330000632</v>
      </c>
      <c r="O2806">
        <v>25805143.097959645</v>
      </c>
      <c r="P2806">
        <v>26897559.741608474</v>
      </c>
      <c r="Q2806">
        <v>27187955.021067992</v>
      </c>
      <c r="R2806">
        <v>27079550.323175684</v>
      </c>
      <c r="S2806">
        <v>26654090.551840931</v>
      </c>
      <c r="T2806">
        <v>28872494.037750594</v>
      </c>
      <c r="U2806">
        <v>26132339.78917525</v>
      </c>
      <c r="V2806">
        <v>31317096.214543894</v>
      </c>
      <c r="W2806">
        <v>29495490.296893995</v>
      </c>
      <c r="X2806">
        <v>9495490.296893999</v>
      </c>
    </row>
    <row r="2807" spans="2:24" x14ac:dyDescent="0.4">
      <c r="B2807" s="13">
        <v>2804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18787400.616564188</v>
      </c>
      <c r="O2807">
        <v>20120278.154505003</v>
      </c>
      <c r="P2807">
        <v>17717967.762063809</v>
      </c>
      <c r="Q2807">
        <v>16625240.237837322</v>
      </c>
      <c r="R2807">
        <v>22152033.387512285</v>
      </c>
      <c r="S2807">
        <v>22895896.571489725</v>
      </c>
      <c r="T2807">
        <v>21310577.294070635</v>
      </c>
      <c r="U2807">
        <v>20211461.918347791</v>
      </c>
      <c r="V2807">
        <v>21433710.073744852</v>
      </c>
      <c r="W2807">
        <v>23905157.996624023</v>
      </c>
      <c r="X2807">
        <v>3905157.9966240218</v>
      </c>
    </row>
    <row r="2808" spans="2:24" x14ac:dyDescent="0.4">
      <c r="B2808" s="13">
        <v>2805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28273176.870312884</v>
      </c>
      <c r="O2808">
        <v>28046591.39999501</v>
      </c>
      <c r="P2808">
        <v>27866331.361793149</v>
      </c>
      <c r="Q2808">
        <v>33243053.822471574</v>
      </c>
      <c r="R2808">
        <v>36390235.996561319</v>
      </c>
      <c r="S2808">
        <v>36494576.246900111</v>
      </c>
      <c r="T2808">
        <v>36348892.482546784</v>
      </c>
      <c r="U2808">
        <v>34744710.904673629</v>
      </c>
      <c r="V2808">
        <v>43165962.252459578</v>
      </c>
      <c r="W2808">
        <v>47266562.710304327</v>
      </c>
      <c r="X2808">
        <v>27266562.710304331</v>
      </c>
    </row>
    <row r="2809" spans="2:24" x14ac:dyDescent="0.4">
      <c r="B2809" s="13">
        <v>2806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23167730.377258316</v>
      </c>
      <c r="O2809">
        <v>26621873.64400642</v>
      </c>
      <c r="P2809">
        <v>29052515.871843919</v>
      </c>
      <c r="Q2809">
        <v>29111796.823329344</v>
      </c>
      <c r="R2809">
        <v>29613851.398427907</v>
      </c>
      <c r="S2809">
        <v>29299987.933196776</v>
      </c>
      <c r="T2809">
        <v>33410656.871081568</v>
      </c>
      <c r="U2809">
        <v>34150477.718692183</v>
      </c>
      <c r="V2809">
        <v>39392205.453074731</v>
      </c>
      <c r="W2809">
        <v>38657539.722756192</v>
      </c>
      <c r="X2809">
        <v>18657539.722756192</v>
      </c>
    </row>
    <row r="2810" spans="2:24" x14ac:dyDescent="0.4">
      <c r="B2810" s="13">
        <v>2807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21943161.48524129</v>
      </c>
      <c r="O2810">
        <v>28132907.064092256</v>
      </c>
      <c r="P2810">
        <v>27969125.730019856</v>
      </c>
      <c r="Q2810">
        <v>19082885.966646198</v>
      </c>
      <c r="R2810">
        <v>21838327.134714577</v>
      </c>
      <c r="S2810">
        <v>34563935.282535285</v>
      </c>
      <c r="T2810">
        <v>24731006.348394699</v>
      </c>
      <c r="U2810">
        <v>22903437.621979658</v>
      </c>
      <c r="V2810">
        <v>23746286.149740633</v>
      </c>
      <c r="W2810">
        <v>28951935.212702181</v>
      </c>
      <c r="X2810">
        <v>8951935.2127021849</v>
      </c>
    </row>
    <row r="2811" spans="2:24" x14ac:dyDescent="0.4">
      <c r="B2811" s="13">
        <v>2808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24382984.149782345</v>
      </c>
      <c r="O2811">
        <v>27160302.883056734</v>
      </c>
      <c r="P2811">
        <v>31006063.106090736</v>
      </c>
      <c r="Q2811">
        <v>38417221.549659193</v>
      </c>
      <c r="R2811">
        <v>37036620.907909453</v>
      </c>
      <c r="S2811">
        <v>44276407.834084891</v>
      </c>
      <c r="T2811">
        <v>46300329.55703865</v>
      </c>
      <c r="U2811">
        <v>46047422.910631999</v>
      </c>
      <c r="V2811">
        <v>45893682.563980691</v>
      </c>
      <c r="W2811">
        <v>42982288.827854916</v>
      </c>
      <c r="X2811">
        <v>22982288.827854909</v>
      </c>
    </row>
    <row r="2812" spans="2:24" x14ac:dyDescent="0.4">
      <c r="B2812" s="13">
        <v>2809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24413503.752531774</v>
      </c>
      <c r="O2812">
        <v>29610682.388358321</v>
      </c>
      <c r="P2812">
        <v>-22963595.582719777</v>
      </c>
      <c r="Q2812">
        <v>-22239674.288213834</v>
      </c>
      <c r="R2812">
        <v>6273763.4394906024</v>
      </c>
      <c r="S2812">
        <v>1908334.5308942732</v>
      </c>
      <c r="T2812">
        <v>8941919.1342153698</v>
      </c>
      <c r="U2812">
        <v>9729733.2908532955</v>
      </c>
      <c r="V2812">
        <v>10028361.06862678</v>
      </c>
      <c r="W2812">
        <v>10810096.987968445</v>
      </c>
      <c r="X2812">
        <v>-9189903.012031557</v>
      </c>
    </row>
    <row r="2813" spans="2:24" x14ac:dyDescent="0.4">
      <c r="B2813" s="13">
        <v>2810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3714090.222591043</v>
      </c>
      <c r="O2813">
        <v>6130845.0602037534</v>
      </c>
      <c r="P2813">
        <v>14170997.430551242</v>
      </c>
      <c r="Q2813">
        <v>13660658.287567448</v>
      </c>
      <c r="R2813">
        <v>13696809.905709896</v>
      </c>
      <c r="S2813">
        <v>20695900.297216132</v>
      </c>
      <c r="T2813">
        <v>27664376.584690344</v>
      </c>
      <c r="U2813">
        <v>28563956.066594485</v>
      </c>
      <c r="V2813">
        <v>29516640.445947461</v>
      </c>
      <c r="W2813">
        <v>7599243.7509548981</v>
      </c>
      <c r="X2813">
        <v>-12400756.249045102</v>
      </c>
    </row>
    <row r="2814" spans="2:24" x14ac:dyDescent="0.4">
      <c r="B2814" s="13">
        <v>2811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13775994.437678613</v>
      </c>
      <c r="O2814">
        <v>15416842.986356046</v>
      </c>
      <c r="P2814">
        <v>19559367.501486555</v>
      </c>
      <c r="Q2814">
        <v>19366068.158441331</v>
      </c>
      <c r="R2814">
        <v>24638281.35066025</v>
      </c>
      <c r="S2814">
        <v>30924085.769847333</v>
      </c>
      <c r="T2814">
        <v>28841982.874211732</v>
      </c>
      <c r="U2814">
        <v>8731337.5068611745</v>
      </c>
      <c r="V2814">
        <v>9717826.7948331777</v>
      </c>
      <c r="W2814">
        <v>24181241.421359304</v>
      </c>
      <c r="X2814">
        <v>4181241.4213593081</v>
      </c>
    </row>
    <row r="2815" spans="2:24" x14ac:dyDescent="0.4">
      <c r="B2815" s="13">
        <v>2812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19514364.540108304</v>
      </c>
      <c r="O2815">
        <v>20903999.42253441</v>
      </c>
      <c r="P2815">
        <v>20820455.967112489</v>
      </c>
      <c r="Q2815">
        <v>19770168.659624174</v>
      </c>
      <c r="R2815">
        <v>22570224.036255427</v>
      </c>
      <c r="S2815">
        <v>24121656.817341294</v>
      </c>
      <c r="T2815">
        <v>27426129.919771768</v>
      </c>
      <c r="U2815">
        <v>26476812.560115952</v>
      </c>
      <c r="V2815">
        <v>31369066.901750777</v>
      </c>
      <c r="W2815">
        <v>32709994.116267912</v>
      </c>
      <c r="X2815">
        <v>12709994.116267916</v>
      </c>
    </row>
    <row r="2816" spans="2:24" x14ac:dyDescent="0.4">
      <c r="B2816" s="13">
        <v>2813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26788187.849685028</v>
      </c>
      <c r="O2816">
        <v>25837027.541706167</v>
      </c>
      <c r="P2816">
        <v>32445959.626888938</v>
      </c>
      <c r="Q2816">
        <v>30765517.559970818</v>
      </c>
      <c r="R2816">
        <v>31117257.683085255</v>
      </c>
      <c r="S2816">
        <v>28168718.953601867</v>
      </c>
      <c r="T2816">
        <v>34004762.899184793</v>
      </c>
      <c r="U2816">
        <v>35174111.187218778</v>
      </c>
      <c r="V2816">
        <v>36012632.148560405</v>
      </c>
      <c r="W2816">
        <v>39070764.581553213</v>
      </c>
      <c r="X2816">
        <v>19070764.58155321</v>
      </c>
    </row>
    <row r="2817" spans="2:24" x14ac:dyDescent="0.4">
      <c r="B2817" s="13">
        <v>2814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23453470.117962554</v>
      </c>
      <c r="O2817">
        <v>21339112.009198777</v>
      </c>
      <c r="P2817">
        <v>27437364.26542303</v>
      </c>
      <c r="Q2817">
        <v>24624618.127237931</v>
      </c>
      <c r="R2817">
        <v>25287885.27092538</v>
      </c>
      <c r="S2817">
        <v>29389046.264216859</v>
      </c>
      <c r="T2817">
        <v>12190165.187701114</v>
      </c>
      <c r="U2817">
        <v>-53846694.657003172</v>
      </c>
      <c r="V2817">
        <v>-44257819.677677453</v>
      </c>
      <c r="W2817">
        <v>-4270864.094289491</v>
      </c>
      <c r="X2817">
        <v>-24270864.094289482</v>
      </c>
    </row>
    <row r="2818" spans="2:24" x14ac:dyDescent="0.4">
      <c r="B2818" s="13">
        <v>2815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16755708.735509358</v>
      </c>
      <c r="O2818">
        <v>21341496.259355921</v>
      </c>
      <c r="P2818">
        <v>12024378.868136622</v>
      </c>
      <c r="Q2818">
        <v>13014214.246178469</v>
      </c>
      <c r="R2818">
        <v>21307506.192653704</v>
      </c>
      <c r="S2818">
        <v>22774879.678839803</v>
      </c>
      <c r="T2818">
        <v>20767011.92082784</v>
      </c>
      <c r="U2818">
        <v>20546126.501760766</v>
      </c>
      <c r="V2818">
        <v>20670022.19924086</v>
      </c>
      <c r="W2818">
        <v>18733655.340953708</v>
      </c>
      <c r="X2818">
        <v>-1266344.6590462916</v>
      </c>
    </row>
    <row r="2819" spans="2:24" x14ac:dyDescent="0.4">
      <c r="B2819" s="13">
        <v>2816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27163447.555356592</v>
      </c>
      <c r="O2819">
        <v>28493747.30335594</v>
      </c>
      <c r="P2819">
        <v>38098735.261879995</v>
      </c>
      <c r="Q2819">
        <v>39259794.192403629</v>
      </c>
      <c r="R2819">
        <v>36442176.182083011</v>
      </c>
      <c r="S2819">
        <v>40828286.679396555</v>
      </c>
      <c r="T2819">
        <v>35817977.69774349</v>
      </c>
      <c r="U2819">
        <v>33036926.160848685</v>
      </c>
      <c r="V2819">
        <v>32668218.464711644</v>
      </c>
      <c r="W2819">
        <v>30797543.290872123</v>
      </c>
      <c r="X2819">
        <v>10797543.290872129</v>
      </c>
    </row>
    <row r="2820" spans="2:24" x14ac:dyDescent="0.4">
      <c r="B2820" s="13">
        <v>2817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17243900.970286179</v>
      </c>
      <c r="O2820">
        <v>23564601.634497948</v>
      </c>
      <c r="P2820">
        <v>22327736.212593451</v>
      </c>
      <c r="Q2820">
        <v>21098556.848409098</v>
      </c>
      <c r="R2820">
        <v>22903122.995813366</v>
      </c>
      <c r="S2820">
        <v>24603947.610027719</v>
      </c>
      <c r="T2820">
        <v>30963865.316042107</v>
      </c>
      <c r="U2820">
        <v>33619707.37812385</v>
      </c>
      <c r="V2820">
        <v>31908898.568257906</v>
      </c>
      <c r="W2820">
        <v>31259047.97814098</v>
      </c>
      <c r="X2820">
        <v>11259047.978140976</v>
      </c>
    </row>
    <row r="2821" spans="2:24" x14ac:dyDescent="0.4">
      <c r="B2821" s="13">
        <v>2818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21582595.001724776</v>
      </c>
      <c r="O2821">
        <v>22895822.969305828</v>
      </c>
      <c r="P2821">
        <v>28324735.492503911</v>
      </c>
      <c r="Q2821">
        <v>30910801.099851295</v>
      </c>
      <c r="R2821">
        <v>33455837.239970341</v>
      </c>
      <c r="S2821">
        <v>32605644.08134722</v>
      </c>
      <c r="T2821">
        <v>37399390.718306489</v>
      </c>
      <c r="U2821">
        <v>36222990.805405051</v>
      </c>
      <c r="V2821">
        <v>36553957.203375734</v>
      </c>
      <c r="W2821">
        <v>41102800.96172905</v>
      </c>
      <c r="X2821">
        <v>21102800.961729046</v>
      </c>
    </row>
    <row r="2822" spans="2:24" x14ac:dyDescent="0.4">
      <c r="B2822" s="13">
        <v>2819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19742235.087224543</v>
      </c>
      <c r="O2822">
        <v>24363377.062965803</v>
      </c>
      <c r="P2822">
        <v>27803108.348528553</v>
      </c>
      <c r="Q2822">
        <v>30523653.078603134</v>
      </c>
      <c r="R2822">
        <v>31551797.790596031</v>
      </c>
      <c r="S2822">
        <v>36172305.168340296</v>
      </c>
      <c r="T2822">
        <v>29270944.62896008</v>
      </c>
      <c r="U2822">
        <v>37617402.441105112</v>
      </c>
      <c r="V2822">
        <v>41683373.255049571</v>
      </c>
      <c r="W2822">
        <v>44362529.561538875</v>
      </c>
      <c r="X2822">
        <v>24362529.561538871</v>
      </c>
    </row>
    <row r="2823" spans="2:24" x14ac:dyDescent="0.4">
      <c r="B2823" s="13">
        <v>2820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17386255.971829168</v>
      </c>
      <c r="O2823">
        <v>17975739.344127771</v>
      </c>
      <c r="P2823">
        <v>15246725.949827077</v>
      </c>
      <c r="Q2823">
        <v>15570551.491547536</v>
      </c>
      <c r="R2823">
        <v>19089763.321086358</v>
      </c>
      <c r="S2823">
        <v>16667891.429081928</v>
      </c>
      <c r="T2823">
        <v>14948760.332303949</v>
      </c>
      <c r="U2823">
        <v>17567930.700286664</v>
      </c>
      <c r="V2823">
        <v>16761784.775934964</v>
      </c>
      <c r="W2823">
        <v>23510131.896434076</v>
      </c>
      <c r="X2823">
        <v>3510131.8964340752</v>
      </c>
    </row>
    <row r="2824" spans="2:24" x14ac:dyDescent="0.4">
      <c r="B2824" s="13">
        <v>2821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23208373.85247308</v>
      </c>
      <c r="O2824">
        <v>22307502.900610954</v>
      </c>
      <c r="P2824">
        <v>23517146.920954645</v>
      </c>
      <c r="Q2824">
        <v>29214565.561509579</v>
      </c>
      <c r="R2824">
        <v>28728425.810896184</v>
      </c>
      <c r="S2824">
        <v>29759539.046355687</v>
      </c>
      <c r="T2824">
        <v>32459409.480343539</v>
      </c>
      <c r="U2824">
        <v>22900827.740808636</v>
      </c>
      <c r="V2824">
        <v>22461246.166038007</v>
      </c>
      <c r="W2824">
        <v>28096893.456773072</v>
      </c>
      <c r="X2824">
        <v>8096893.4567730725</v>
      </c>
    </row>
    <row r="2825" spans="2:24" x14ac:dyDescent="0.4">
      <c r="B2825" s="13">
        <v>2822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21153099.973288313</v>
      </c>
      <c r="O2825">
        <v>18997170.372695468</v>
      </c>
      <c r="P2825">
        <v>25108305.908930216</v>
      </c>
      <c r="Q2825">
        <v>33583383.350197576</v>
      </c>
      <c r="R2825">
        <v>36277463.235634305</v>
      </c>
      <c r="S2825">
        <v>43800174.254329406</v>
      </c>
      <c r="T2825">
        <v>17427742.5866361</v>
      </c>
      <c r="U2825">
        <v>18265063.246753525</v>
      </c>
      <c r="V2825">
        <v>-5443400.2195362467</v>
      </c>
      <c r="W2825">
        <v>1888520.7411987884</v>
      </c>
      <c r="X2825">
        <v>-18111479.258801211</v>
      </c>
    </row>
    <row r="2826" spans="2:24" x14ac:dyDescent="0.4">
      <c r="B2826" s="13">
        <v>2823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19813869.087224431</v>
      </c>
      <c r="O2826">
        <v>22372782.144592736</v>
      </c>
      <c r="P2826">
        <v>28630381.613016695</v>
      </c>
      <c r="Q2826">
        <v>32937041.106854189</v>
      </c>
      <c r="R2826">
        <v>35618989.986240178</v>
      </c>
      <c r="S2826">
        <v>38150549.324760355</v>
      </c>
      <c r="T2826">
        <v>45225915.309741862</v>
      </c>
      <c r="U2826">
        <v>44204572.673168942</v>
      </c>
      <c r="V2826">
        <v>42465286.934729122</v>
      </c>
      <c r="W2826">
        <v>50016143.490889378</v>
      </c>
      <c r="X2826">
        <v>30016143.490889378</v>
      </c>
    </row>
    <row r="2827" spans="2:24" x14ac:dyDescent="0.4">
      <c r="B2827" s="13">
        <v>2824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18170674.455124553</v>
      </c>
      <c r="O2827">
        <v>23109262.83947337</v>
      </c>
      <c r="P2827">
        <v>23339725.106201332</v>
      </c>
      <c r="Q2827">
        <v>27251647.305339105</v>
      </c>
      <c r="R2827">
        <v>-24743269.703008071</v>
      </c>
      <c r="S2827">
        <v>-21965201.013802119</v>
      </c>
      <c r="T2827">
        <v>7764491.9852574831</v>
      </c>
      <c r="U2827">
        <v>6746861.2954455875</v>
      </c>
      <c r="V2827">
        <v>11624359.020105176</v>
      </c>
      <c r="W2827">
        <v>9973388.1931954939</v>
      </c>
      <c r="X2827">
        <v>-10026611.806804506</v>
      </c>
    </row>
    <row r="2828" spans="2:24" x14ac:dyDescent="0.4">
      <c r="B2828" s="13">
        <v>2825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25005662.141041115</v>
      </c>
      <c r="O2828">
        <v>26409810.44768947</v>
      </c>
      <c r="P2828">
        <v>30527193.700080037</v>
      </c>
      <c r="Q2828">
        <v>33014147.679866634</v>
      </c>
      <c r="R2828">
        <v>22796064.569141876</v>
      </c>
      <c r="S2828">
        <v>31600054.727383867</v>
      </c>
      <c r="T2828">
        <v>33049804.165876321</v>
      </c>
      <c r="U2828">
        <v>34471976.511433072</v>
      </c>
      <c r="V2828">
        <v>33029946.634762459</v>
      </c>
      <c r="W2828">
        <v>31819987.251948103</v>
      </c>
      <c r="X2828">
        <v>11819987.251948109</v>
      </c>
    </row>
    <row r="2829" spans="2:24" x14ac:dyDescent="0.4">
      <c r="B2829" s="13">
        <v>2826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17843661.296810012</v>
      </c>
      <c r="O2829">
        <v>8446009.0332198832</v>
      </c>
      <c r="P2829">
        <v>6469436.8820772227</v>
      </c>
      <c r="Q2829">
        <v>12235820.437986877</v>
      </c>
      <c r="R2829">
        <v>15816051.283726303</v>
      </c>
      <c r="S2829">
        <v>-3699798.7401009612</v>
      </c>
      <c r="T2829">
        <v>-5160984.9454175755</v>
      </c>
      <c r="U2829">
        <v>5020955.7605899666</v>
      </c>
      <c r="V2829">
        <v>9309377.0450718962</v>
      </c>
      <c r="W2829">
        <v>14463772.623918418</v>
      </c>
      <c r="X2829">
        <v>-5536227.3760815794</v>
      </c>
    </row>
    <row r="2830" spans="2:24" x14ac:dyDescent="0.4">
      <c r="B2830" s="13">
        <v>2827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19304368.875267923</v>
      </c>
      <c r="O2830">
        <v>9149482.875321744</v>
      </c>
      <c r="P2830">
        <v>9919872.7099256925</v>
      </c>
      <c r="Q2830">
        <v>21365216.31440372</v>
      </c>
      <c r="R2830">
        <v>21090979.94518907</v>
      </c>
      <c r="S2830">
        <v>25348166.839114789</v>
      </c>
      <c r="T2830">
        <v>32121562.746958662</v>
      </c>
      <c r="U2830">
        <v>39330127.979449712</v>
      </c>
      <c r="V2830">
        <v>40891826.090731248</v>
      </c>
      <c r="W2830">
        <v>39265199.040879808</v>
      </c>
      <c r="X2830">
        <v>19265199.040879812</v>
      </c>
    </row>
    <row r="2831" spans="2:24" x14ac:dyDescent="0.4">
      <c r="B2831" s="13">
        <v>2828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22511233.434890993</v>
      </c>
      <c r="O2831">
        <v>25274352.217460174</v>
      </c>
      <c r="P2831">
        <v>23915034.883618955</v>
      </c>
      <c r="Q2831">
        <v>22861752.598180246</v>
      </c>
      <c r="R2831">
        <v>-32748072.638984367</v>
      </c>
      <c r="S2831">
        <v>-27807791.382106327</v>
      </c>
      <c r="T2831">
        <v>2186887.0402800478</v>
      </c>
      <c r="U2831">
        <v>3898818.1299630753</v>
      </c>
      <c r="V2831">
        <v>4468362.0574889565</v>
      </c>
      <c r="W2831">
        <v>10810067.012207126</v>
      </c>
      <c r="X2831">
        <v>-9189932.9877928719</v>
      </c>
    </row>
    <row r="2832" spans="2:24" x14ac:dyDescent="0.4">
      <c r="B2832" s="13">
        <v>2829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20683557.443594549</v>
      </c>
      <c r="O2832">
        <v>24394968.303920776</v>
      </c>
      <c r="P2832">
        <v>24917041.873929463</v>
      </c>
      <c r="Q2832">
        <v>24571739.165331122</v>
      </c>
      <c r="R2832">
        <v>26069075.228392541</v>
      </c>
      <c r="S2832">
        <v>30834349.123217218</v>
      </c>
      <c r="T2832">
        <v>30624943.919261295</v>
      </c>
      <c r="U2832">
        <v>33279420.792889915</v>
      </c>
      <c r="V2832">
        <v>37087331.295693085</v>
      </c>
      <c r="W2832">
        <v>36646578.019638523</v>
      </c>
      <c r="X2832">
        <v>16646578.019638522</v>
      </c>
    </row>
    <row r="2833" spans="2:24" x14ac:dyDescent="0.4">
      <c r="B2833" s="13">
        <v>2830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22813779.061199464</v>
      </c>
      <c r="O2833">
        <v>26787525.529189914</v>
      </c>
      <c r="P2833">
        <v>27956806.184249807</v>
      </c>
      <c r="Q2833">
        <v>28217793.62460044</v>
      </c>
      <c r="R2833">
        <v>27688492.370987475</v>
      </c>
      <c r="S2833">
        <v>25513920.824108701</v>
      </c>
      <c r="T2833">
        <v>26610102.019093588</v>
      </c>
      <c r="U2833">
        <v>28135682.814496167</v>
      </c>
      <c r="V2833">
        <v>30484679.014904838</v>
      </c>
      <c r="W2833">
        <v>-257894.74612353602</v>
      </c>
      <c r="X2833">
        <v>-20257894.746123534</v>
      </c>
    </row>
    <row r="2834" spans="2:24" x14ac:dyDescent="0.4">
      <c r="B2834" s="13">
        <v>2831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21945269.219888709</v>
      </c>
      <c r="O2834">
        <v>25394190.496400636</v>
      </c>
      <c r="P2834">
        <v>4138535.1049855631</v>
      </c>
      <c r="Q2834">
        <v>6092548.3252779972</v>
      </c>
      <c r="R2834">
        <v>18881025.193103068</v>
      </c>
      <c r="S2834">
        <v>15504414.019723229</v>
      </c>
      <c r="T2834">
        <v>24686095.801982999</v>
      </c>
      <c r="U2834">
        <v>26472307.215123594</v>
      </c>
      <c r="V2834">
        <v>29592001.166485876</v>
      </c>
      <c r="W2834">
        <v>32170053.322281573</v>
      </c>
      <c r="X2834">
        <v>12170053.322281569</v>
      </c>
    </row>
    <row r="2835" spans="2:24" x14ac:dyDescent="0.4">
      <c r="B2835" s="13">
        <v>2832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18802967.109553967</v>
      </c>
      <c r="O2835">
        <v>16539646.415889226</v>
      </c>
      <c r="P2835">
        <v>16564784.998311086</v>
      </c>
      <c r="Q2835">
        <v>16165983.175907498</v>
      </c>
      <c r="R2835">
        <v>16680619.547589185</v>
      </c>
      <c r="S2835">
        <v>14903323.070797749</v>
      </c>
      <c r="T2835">
        <v>16552218.209203793</v>
      </c>
      <c r="U2835">
        <v>22479546.677934729</v>
      </c>
      <c r="V2835">
        <v>29129080.684499275</v>
      </c>
      <c r="W2835">
        <v>34549285.8397789</v>
      </c>
      <c r="X2835">
        <v>14549285.8397789</v>
      </c>
    </row>
    <row r="2836" spans="2:24" x14ac:dyDescent="0.4">
      <c r="B2836" s="13">
        <v>2833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19037641.08054379</v>
      </c>
      <c r="O2836">
        <v>16360875.908543259</v>
      </c>
      <c r="P2836">
        <v>5752868.8956489377</v>
      </c>
      <c r="Q2836">
        <v>4459704.2512072977</v>
      </c>
      <c r="R2836">
        <v>-3577008.5116655589</v>
      </c>
      <c r="S2836">
        <v>-2988492.4829959227</v>
      </c>
      <c r="T2836">
        <v>4089459.4476923877</v>
      </c>
      <c r="U2836">
        <v>7367467.8851323156</v>
      </c>
      <c r="V2836">
        <v>7642716.8227475416</v>
      </c>
      <c r="W2836">
        <v>7376067.5526532121</v>
      </c>
      <c r="X2836">
        <v>-12623932.44734679</v>
      </c>
    </row>
    <row r="2837" spans="2:24" x14ac:dyDescent="0.4">
      <c r="B2837" s="13">
        <v>2834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23569109.805707883</v>
      </c>
      <c r="O2837">
        <v>29300346.625843145</v>
      </c>
      <c r="P2837">
        <v>32274620.829335049</v>
      </c>
      <c r="Q2837">
        <v>35641548.388568424</v>
      </c>
      <c r="R2837">
        <v>40590550.875927173</v>
      </c>
      <c r="S2837">
        <v>44144242.641112871</v>
      </c>
      <c r="T2837">
        <v>41932496.211959846</v>
      </c>
      <c r="U2837">
        <v>46848155.716969498</v>
      </c>
      <c r="V2837">
        <v>51274996.156386338</v>
      </c>
      <c r="W2837">
        <v>13135884.306926029</v>
      </c>
      <c r="X2837">
        <v>-6864115.6930739712</v>
      </c>
    </row>
    <row r="2838" spans="2:24" x14ac:dyDescent="0.4">
      <c r="B2838" s="13">
        <v>2835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26977540.525751054</v>
      </c>
      <c r="O2838">
        <v>30388043.745995902</v>
      </c>
      <c r="P2838">
        <v>32581348.382829074</v>
      </c>
      <c r="Q2838">
        <v>-102305708.67743507</v>
      </c>
      <c r="R2838">
        <v>-102907056.63776761</v>
      </c>
      <c r="S2838">
        <v>-33127620.599625327</v>
      </c>
      <c r="T2838">
        <v>-28800527.00539802</v>
      </c>
      <c r="U2838">
        <v>-30661026.896817543</v>
      </c>
      <c r="V2838">
        <v>-34706010.260966271</v>
      </c>
      <c r="W2838">
        <v>-29493719.931300834</v>
      </c>
      <c r="X2838">
        <v>-49493719.931300834</v>
      </c>
    </row>
    <row r="2839" spans="2:24" x14ac:dyDescent="0.4">
      <c r="B2839" s="13">
        <v>2836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21157716.67055076</v>
      </c>
      <c r="O2839">
        <v>17771406.214647535</v>
      </c>
      <c r="P2839">
        <v>18193886.989998985</v>
      </c>
      <c r="Q2839">
        <v>12959848.461151907</v>
      </c>
      <c r="R2839">
        <v>13469119.821513744</v>
      </c>
      <c r="S2839">
        <v>12269332.536962735</v>
      </c>
      <c r="T2839">
        <v>4765145.3424058296</v>
      </c>
      <c r="U2839">
        <v>4720349.4654382234</v>
      </c>
      <c r="V2839">
        <v>6420029.8424062589</v>
      </c>
      <c r="W2839">
        <v>10440340.93680368</v>
      </c>
      <c r="X2839">
        <v>-9559659.0631963219</v>
      </c>
    </row>
    <row r="2840" spans="2:24" x14ac:dyDescent="0.4">
      <c r="B2840" s="13">
        <v>2837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16647114.421499429</v>
      </c>
      <c r="O2840">
        <v>21783650.772977438</v>
      </c>
      <c r="P2840">
        <v>27356983.465105765</v>
      </c>
      <c r="Q2840">
        <v>26869306.506871987</v>
      </c>
      <c r="R2840">
        <v>29903476.016783964</v>
      </c>
      <c r="S2840">
        <v>29597298.430266406</v>
      </c>
      <c r="T2840">
        <v>32126645.114501867</v>
      </c>
      <c r="U2840">
        <v>33694169.069634989</v>
      </c>
      <c r="V2840">
        <v>34993807.304691479</v>
      </c>
      <c r="W2840">
        <v>32194634.608444277</v>
      </c>
      <c r="X2840">
        <v>12194634.608444273</v>
      </c>
    </row>
    <row r="2841" spans="2:24" x14ac:dyDescent="0.4">
      <c r="B2841" s="13">
        <v>2838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18760466.590372168</v>
      </c>
      <c r="O2841">
        <v>-395051920.16178006</v>
      </c>
      <c r="P2841">
        <v>-396975021.90982115</v>
      </c>
      <c r="Q2841">
        <v>-200700888.35820386</v>
      </c>
      <c r="R2841">
        <v>-199148493.07611102</v>
      </c>
      <c r="S2841">
        <v>-191349903.80217385</v>
      </c>
      <c r="T2841">
        <v>-191338405.1354827</v>
      </c>
      <c r="U2841">
        <v>-189906205.33102322</v>
      </c>
      <c r="V2841">
        <v>-186237854.08661225</v>
      </c>
      <c r="W2841">
        <v>-186709505.7347998</v>
      </c>
      <c r="X2841">
        <v>-206709505.7347998</v>
      </c>
    </row>
    <row r="2842" spans="2:24" x14ac:dyDescent="0.4">
      <c r="B2842" s="13">
        <v>2839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23210056.332245104</v>
      </c>
      <c r="O2842">
        <v>28208354.848372705</v>
      </c>
      <c r="P2842">
        <v>30039909.824198443</v>
      </c>
      <c r="Q2842">
        <v>36594807.167794742</v>
      </c>
      <c r="R2842">
        <v>36813035.833928287</v>
      </c>
      <c r="S2842">
        <v>35761616.3496475</v>
      </c>
      <c r="T2842">
        <v>39954913.872998454</v>
      </c>
      <c r="U2842">
        <v>39949647.510806277</v>
      </c>
      <c r="V2842">
        <v>42709348.523598433</v>
      </c>
      <c r="W2842">
        <v>40939666.938937262</v>
      </c>
      <c r="X2842">
        <v>20939666.938937273</v>
      </c>
    </row>
    <row r="2843" spans="2:24" x14ac:dyDescent="0.4">
      <c r="B2843" s="13">
        <v>2840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18966727.076865241</v>
      </c>
      <c r="O2843">
        <v>19537499.801459599</v>
      </c>
      <c r="P2843">
        <v>23348234.179336715</v>
      </c>
      <c r="Q2843">
        <v>9398263.3795610741</v>
      </c>
      <c r="R2843">
        <v>13280880.392885575</v>
      </c>
      <c r="S2843">
        <v>21772936.416412752</v>
      </c>
      <c r="T2843">
        <v>23456292.517018683</v>
      </c>
      <c r="U2843">
        <v>26885783.047421534</v>
      </c>
      <c r="V2843">
        <v>25451792.176198442</v>
      </c>
      <c r="W2843">
        <v>33429660.230485037</v>
      </c>
      <c r="X2843">
        <v>13429660.230485033</v>
      </c>
    </row>
    <row r="2844" spans="2:24" x14ac:dyDescent="0.4">
      <c r="B2844" s="13">
        <v>2841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9844577.9421025701</v>
      </c>
      <c r="O2844">
        <v>14874288.812138136</v>
      </c>
      <c r="P2844">
        <v>16456705.166323135</v>
      </c>
      <c r="Q2844">
        <v>16392610.658470349</v>
      </c>
      <c r="R2844">
        <v>15298316.07495475</v>
      </c>
      <c r="S2844">
        <v>15301875.857311264</v>
      </c>
      <c r="T2844">
        <v>16434184.524503989</v>
      </c>
      <c r="U2844">
        <v>13515485.40381276</v>
      </c>
      <c r="V2844">
        <v>2358755.7416762188</v>
      </c>
      <c r="W2844">
        <v>3861573.933066004</v>
      </c>
      <c r="X2844">
        <v>-16138426.066933997</v>
      </c>
    </row>
    <row r="2845" spans="2:24" x14ac:dyDescent="0.4">
      <c r="B2845" s="13">
        <v>2842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29262558.502928041</v>
      </c>
      <c r="O2845">
        <v>34785691.359859526</v>
      </c>
      <c r="P2845">
        <v>36595603.16035147</v>
      </c>
      <c r="Q2845">
        <v>34717879.639718994</v>
      </c>
      <c r="R2845">
        <v>34129230.021584511</v>
      </c>
      <c r="S2845">
        <v>32566423.30486799</v>
      </c>
      <c r="T2845">
        <v>33465758.327385489</v>
      </c>
      <c r="U2845">
        <v>35354857.755286343</v>
      </c>
      <c r="V2845">
        <v>42164893.484072208</v>
      </c>
      <c r="W2845">
        <v>40566792.785961546</v>
      </c>
      <c r="X2845">
        <v>20566792.785961546</v>
      </c>
    </row>
    <row r="2846" spans="2:24" x14ac:dyDescent="0.4">
      <c r="B2846" s="13">
        <v>2843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24734919.341775913</v>
      </c>
      <c r="O2846">
        <v>28395578.542240411</v>
      </c>
      <c r="P2846">
        <v>15590512.435912734</v>
      </c>
      <c r="Q2846">
        <v>22127482.65437815</v>
      </c>
      <c r="R2846">
        <v>27655754.027432382</v>
      </c>
      <c r="S2846">
        <v>18515483.461854793</v>
      </c>
      <c r="T2846">
        <v>19729503.417102594</v>
      </c>
      <c r="U2846">
        <v>23435327.477787621</v>
      </c>
      <c r="V2846">
        <v>28958250.791025907</v>
      </c>
      <c r="W2846">
        <v>27978800.417369012</v>
      </c>
      <c r="X2846">
        <v>7978800.4173690174</v>
      </c>
    </row>
    <row r="2847" spans="2:24" x14ac:dyDescent="0.4">
      <c r="B2847" s="13">
        <v>2844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23893554.008314025</v>
      </c>
      <c r="O2847">
        <v>25907339.420605246</v>
      </c>
      <c r="P2847">
        <v>29162919.44921381</v>
      </c>
      <c r="Q2847">
        <v>29427011.639055818</v>
      </c>
      <c r="R2847">
        <v>36370032.364555977</v>
      </c>
      <c r="S2847">
        <v>36253385.935451612</v>
      </c>
      <c r="T2847">
        <v>39904291.200476862</v>
      </c>
      <c r="U2847">
        <v>43986478.439461783</v>
      </c>
      <c r="V2847">
        <v>48419294.1562282</v>
      </c>
      <c r="W2847">
        <v>54790250.45904462</v>
      </c>
      <c r="X2847">
        <v>34790250.459044598</v>
      </c>
    </row>
    <row r="2848" spans="2:24" x14ac:dyDescent="0.4">
      <c r="B2848" s="13">
        <v>2845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18981851.78948395</v>
      </c>
      <c r="O2848">
        <v>26315957.751561914</v>
      </c>
      <c r="P2848">
        <v>31779319.359449171</v>
      </c>
      <c r="Q2848">
        <v>31631575.643993694</v>
      </c>
      <c r="R2848">
        <v>32937944.057918813</v>
      </c>
      <c r="S2848">
        <v>35174752.572381392</v>
      </c>
      <c r="T2848">
        <v>35130562.523025967</v>
      </c>
      <c r="U2848">
        <v>35117767.330050558</v>
      </c>
      <c r="V2848">
        <v>36680979.009858944</v>
      </c>
      <c r="W2848">
        <v>27249257.519241884</v>
      </c>
      <c r="X2848">
        <v>7249257.5192418862</v>
      </c>
    </row>
    <row r="2849" spans="2:24" x14ac:dyDescent="0.4">
      <c r="B2849" s="13">
        <v>2846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21966219.673893444</v>
      </c>
      <c r="O2849">
        <v>22368504.335834332</v>
      </c>
      <c r="P2849">
        <v>22154673.458012264</v>
      </c>
      <c r="Q2849">
        <v>21907558.273043446</v>
      </c>
      <c r="R2849">
        <v>22261605.550814062</v>
      </c>
      <c r="S2849">
        <v>22689799.990036339</v>
      </c>
      <c r="T2849">
        <v>27273529.678120572</v>
      </c>
      <c r="U2849">
        <v>28655678.355012726</v>
      </c>
      <c r="V2849">
        <v>30671510.383611746</v>
      </c>
      <c r="W2849">
        <v>33069839.875402611</v>
      </c>
      <c r="X2849">
        <v>13069839.875402611</v>
      </c>
    </row>
    <row r="2850" spans="2:24" x14ac:dyDescent="0.4">
      <c r="B2850" s="13">
        <v>2847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17426884.297985695</v>
      </c>
      <c r="O2850">
        <v>22161782.791497972</v>
      </c>
      <c r="P2850">
        <v>23979435.551065058</v>
      </c>
      <c r="Q2850">
        <v>21568894.733127616</v>
      </c>
      <c r="R2850">
        <v>26032446.50729993</v>
      </c>
      <c r="S2850">
        <v>25264515.754664458</v>
      </c>
      <c r="T2850">
        <v>34686899.404838353</v>
      </c>
      <c r="U2850">
        <v>39754093.730685055</v>
      </c>
      <c r="V2850">
        <v>7482242.4710140927</v>
      </c>
      <c r="W2850">
        <v>7864178.4446915705</v>
      </c>
      <c r="X2850">
        <v>-12135821.55530843</v>
      </c>
    </row>
    <row r="2851" spans="2:24" x14ac:dyDescent="0.4">
      <c r="B2851" s="13">
        <v>2848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18869987.875402894</v>
      </c>
      <c r="O2851">
        <v>22823688.348937158</v>
      </c>
      <c r="P2851">
        <v>19450277.99860651</v>
      </c>
      <c r="Q2851">
        <v>20266093.207660463</v>
      </c>
      <c r="R2851">
        <v>17031462.320476405</v>
      </c>
      <c r="S2851">
        <v>14525460.864622254</v>
      </c>
      <c r="T2851">
        <v>17052186.560174223</v>
      </c>
      <c r="U2851">
        <v>17761660.591099713</v>
      </c>
      <c r="V2851">
        <v>19080561.918770961</v>
      </c>
      <c r="W2851">
        <v>22917632.281459469</v>
      </c>
      <c r="X2851">
        <v>2917632.2814594759</v>
      </c>
    </row>
    <row r="2852" spans="2:24" x14ac:dyDescent="0.4">
      <c r="B2852" s="13">
        <v>2849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12990712.232704125</v>
      </c>
      <c r="O2852">
        <v>13399898.387756344</v>
      </c>
      <c r="P2852">
        <v>16012200.295387631</v>
      </c>
      <c r="Q2852">
        <v>16743350.940747855</v>
      </c>
      <c r="R2852">
        <v>17306544.925503373</v>
      </c>
      <c r="S2852">
        <v>18680331.182748873</v>
      </c>
      <c r="T2852">
        <v>16265962.797153899</v>
      </c>
      <c r="U2852">
        <v>15967087.457802661</v>
      </c>
      <c r="V2852">
        <v>17322785.211369429</v>
      </c>
      <c r="W2852">
        <v>15573964.460255533</v>
      </c>
      <c r="X2852">
        <v>-4426035.5397444665</v>
      </c>
    </row>
    <row r="2853" spans="2:24" x14ac:dyDescent="0.4">
      <c r="B2853" s="13">
        <v>2850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27844363.258869696</v>
      </c>
      <c r="O2853">
        <v>32898837.828591008</v>
      </c>
      <c r="P2853">
        <v>37951967.466322154</v>
      </c>
      <c r="Q2853">
        <v>21067439.95161251</v>
      </c>
      <c r="R2853">
        <v>26151503.393413503</v>
      </c>
      <c r="S2853">
        <v>35309048.519546926</v>
      </c>
      <c r="T2853">
        <v>20424838.05342387</v>
      </c>
      <c r="U2853">
        <v>23242716.753652863</v>
      </c>
      <c r="V2853">
        <v>36728757.191678457</v>
      </c>
      <c r="W2853">
        <v>16693268.262239443</v>
      </c>
      <c r="X2853">
        <v>-3306731.7377605485</v>
      </c>
    </row>
    <row r="2854" spans="2:24" x14ac:dyDescent="0.4">
      <c r="B2854" s="13">
        <v>2851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23968485.988201115</v>
      </c>
      <c r="O2854">
        <v>30362056.618534312</v>
      </c>
      <c r="P2854">
        <v>29940174.642571673</v>
      </c>
      <c r="Q2854">
        <v>34154918.681138672</v>
      </c>
      <c r="R2854">
        <v>36185922.636233062</v>
      </c>
      <c r="S2854">
        <v>39170481.886134319</v>
      </c>
      <c r="T2854">
        <v>37782314.829283521</v>
      </c>
      <c r="U2854">
        <v>22156302.42858414</v>
      </c>
      <c r="V2854">
        <v>21672966.656674344</v>
      </c>
      <c r="W2854">
        <v>31024870.889100697</v>
      </c>
      <c r="X2854">
        <v>11024870.889100693</v>
      </c>
    </row>
    <row r="2855" spans="2:24" x14ac:dyDescent="0.4">
      <c r="B2855" s="13">
        <v>2852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18685501.135870095</v>
      </c>
      <c r="O2855">
        <v>25368328.474351857</v>
      </c>
      <c r="P2855">
        <v>-686473826.58628786</v>
      </c>
      <c r="Q2855">
        <v>-681876927.61142457</v>
      </c>
      <c r="R2855">
        <v>-325110403.98366046</v>
      </c>
      <c r="S2855">
        <v>-321119727.63576454</v>
      </c>
      <c r="T2855">
        <v>-317959600.6453191</v>
      </c>
      <c r="U2855">
        <v>-320644644.38211906</v>
      </c>
      <c r="V2855">
        <v>-355938707.86796206</v>
      </c>
      <c r="W2855">
        <v>-353084338.49977469</v>
      </c>
      <c r="X2855">
        <v>-373084338.49977469</v>
      </c>
    </row>
    <row r="2856" spans="2:24" x14ac:dyDescent="0.4">
      <c r="B2856" s="13">
        <v>2853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27854764.360819608</v>
      </c>
      <c r="O2856">
        <v>31112302.141598456</v>
      </c>
      <c r="P2856">
        <v>36321287.458074927</v>
      </c>
      <c r="Q2856">
        <v>26254272.578806218</v>
      </c>
      <c r="R2856">
        <v>25811984.981022429</v>
      </c>
      <c r="S2856">
        <v>30015717.861905582</v>
      </c>
      <c r="T2856">
        <v>37385018.141308576</v>
      </c>
      <c r="U2856">
        <v>38636440.355728872</v>
      </c>
      <c r="V2856">
        <v>37519546.70796562</v>
      </c>
      <c r="W2856">
        <v>38256777.706822321</v>
      </c>
      <c r="X2856">
        <v>18256777.706822328</v>
      </c>
    </row>
    <row r="2857" spans="2:24" x14ac:dyDescent="0.4">
      <c r="B2857" s="13">
        <v>2854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26676604.679347415</v>
      </c>
      <c r="O2857">
        <v>27830522.998516612</v>
      </c>
      <c r="P2857">
        <v>32462986.822366782</v>
      </c>
      <c r="Q2857">
        <v>38062349.436452933</v>
      </c>
      <c r="R2857">
        <v>38865162.423771374</v>
      </c>
      <c r="S2857">
        <v>39521554.618735507</v>
      </c>
      <c r="T2857">
        <v>46960260.308465458</v>
      </c>
      <c r="U2857">
        <v>50334953.4842491</v>
      </c>
      <c r="V2857">
        <v>54948266.112706505</v>
      </c>
      <c r="W2857">
        <v>55526885.855046608</v>
      </c>
      <c r="X2857">
        <v>35526885.855046622</v>
      </c>
    </row>
    <row r="2858" spans="2:24" x14ac:dyDescent="0.4">
      <c r="B2858" s="13">
        <v>2855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25267624.423152752</v>
      </c>
      <c r="O2858">
        <v>31112952.559273794</v>
      </c>
      <c r="P2858">
        <v>21992265.273735628</v>
      </c>
      <c r="Q2858">
        <v>22623726.538127694</v>
      </c>
      <c r="R2858">
        <v>22921277.721265811</v>
      </c>
      <c r="S2858">
        <v>23932912.27987095</v>
      </c>
      <c r="T2858">
        <v>23752495.898750227</v>
      </c>
      <c r="U2858">
        <v>28991088.860098045</v>
      </c>
      <c r="V2858">
        <v>23010150.114794195</v>
      </c>
      <c r="W2858">
        <v>24751842.026715063</v>
      </c>
      <c r="X2858">
        <v>4751842.0267150598</v>
      </c>
    </row>
    <row r="2859" spans="2:24" x14ac:dyDescent="0.4">
      <c r="B2859" s="13">
        <v>2856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18666338.293405239</v>
      </c>
      <c r="O2859">
        <v>15013718.815664453</v>
      </c>
      <c r="P2859">
        <v>12305031.109302003</v>
      </c>
      <c r="Q2859">
        <v>13089510.793422021</v>
      </c>
      <c r="R2859">
        <v>12569536.837389763</v>
      </c>
      <c r="S2859">
        <v>17319073.353814743</v>
      </c>
      <c r="T2859">
        <v>23479894.120130442</v>
      </c>
      <c r="U2859">
        <v>25009770.564593371</v>
      </c>
      <c r="V2859">
        <v>28170409.643316299</v>
      </c>
      <c r="W2859">
        <v>27686280.588511709</v>
      </c>
      <c r="X2859">
        <v>7686280.5885117091</v>
      </c>
    </row>
    <row r="2860" spans="2:24" x14ac:dyDescent="0.4">
      <c r="B2860" s="13">
        <v>2857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18559583.058265466</v>
      </c>
      <c r="O2860">
        <v>16652099.9721363</v>
      </c>
      <c r="P2860">
        <v>15077126.948318785</v>
      </c>
      <c r="Q2860">
        <v>15649487.95686573</v>
      </c>
      <c r="R2860">
        <v>18916217.735320922</v>
      </c>
      <c r="S2860">
        <v>17813559.309198402</v>
      </c>
      <c r="T2860">
        <v>17432199.22093109</v>
      </c>
      <c r="U2860">
        <v>-32030860.762703884</v>
      </c>
      <c r="V2860">
        <v>-29256075.317294516</v>
      </c>
      <c r="W2860">
        <v>-4867613.7272259751</v>
      </c>
      <c r="X2860">
        <v>-24867613.727225974</v>
      </c>
    </row>
    <row r="2861" spans="2:24" x14ac:dyDescent="0.4">
      <c r="B2861" s="13">
        <v>2858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19461701.604648516</v>
      </c>
      <c r="O2861">
        <v>24328523.362122949</v>
      </c>
      <c r="P2861">
        <v>26379713.607603256</v>
      </c>
      <c r="Q2861">
        <v>27582693.335106101</v>
      </c>
      <c r="R2861">
        <v>24712189.541273352</v>
      </c>
      <c r="S2861">
        <v>20468787.502722356</v>
      </c>
      <c r="T2861">
        <v>22005496.675023407</v>
      </c>
      <c r="U2861">
        <v>30679051.582041521</v>
      </c>
      <c r="V2861">
        <v>31885914.62153155</v>
      </c>
      <c r="W2861">
        <v>36418801.435685322</v>
      </c>
      <c r="X2861">
        <v>16418801.435685318</v>
      </c>
    </row>
    <row r="2862" spans="2:24" x14ac:dyDescent="0.4">
      <c r="B2862" s="13">
        <v>2859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19322051.554521561</v>
      </c>
      <c r="O2862">
        <v>14856309.543865625</v>
      </c>
      <c r="P2862">
        <v>13842024.817996152</v>
      </c>
      <c r="Q2862">
        <v>16025856.418364834</v>
      </c>
      <c r="R2862">
        <v>13733546.749133179</v>
      </c>
      <c r="S2862">
        <v>17688386.836356722</v>
      </c>
      <c r="T2862">
        <v>18185189.224714298</v>
      </c>
      <c r="U2862">
        <v>18089597.90616988</v>
      </c>
      <c r="V2862">
        <v>16218763.183510341</v>
      </c>
      <c r="W2862">
        <v>15952380.019386757</v>
      </c>
      <c r="X2862">
        <v>-4047619.980613247</v>
      </c>
    </row>
    <row r="2863" spans="2:24" x14ac:dyDescent="0.4">
      <c r="B2863" s="13">
        <v>2860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19551140.219286431</v>
      </c>
      <c r="O2863">
        <v>22790590.413727775</v>
      </c>
      <c r="P2863">
        <v>24259812.208808165</v>
      </c>
      <c r="Q2863">
        <v>25869400.794198819</v>
      </c>
      <c r="R2863">
        <v>31769668.070221804</v>
      </c>
      <c r="S2863">
        <v>38411536.654328391</v>
      </c>
      <c r="T2863">
        <v>39960289.364099458</v>
      </c>
      <c r="U2863">
        <v>42013191.720416121</v>
      </c>
      <c r="V2863">
        <v>47146200.21950312</v>
      </c>
      <c r="W2863">
        <v>45956137.68306721</v>
      </c>
      <c r="X2863">
        <v>25956137.683067217</v>
      </c>
    </row>
    <row r="2864" spans="2:24" x14ac:dyDescent="0.4">
      <c r="B2864" s="13">
        <v>2861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20761217.66683666</v>
      </c>
      <c r="O2864">
        <v>19357086.92839016</v>
      </c>
      <c r="P2864">
        <v>26567709.493474975</v>
      </c>
      <c r="Q2864">
        <v>26164854.548725225</v>
      </c>
      <c r="R2864">
        <v>23844149.283879679</v>
      </c>
      <c r="S2864">
        <v>27370000.095207091</v>
      </c>
      <c r="T2864">
        <v>30054388.899071511</v>
      </c>
      <c r="U2864">
        <v>30795273.223539636</v>
      </c>
      <c r="V2864">
        <v>35047750.479864724</v>
      </c>
      <c r="W2864">
        <v>35224235.461844228</v>
      </c>
      <c r="X2864">
        <v>15224235.461844224</v>
      </c>
    </row>
    <row r="2865" spans="2:24" x14ac:dyDescent="0.4">
      <c r="B2865" s="13">
        <v>2862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18557002.443577621</v>
      </c>
      <c r="O2865">
        <v>22489805.316326849</v>
      </c>
      <c r="P2865">
        <v>23428003.344301075</v>
      </c>
      <c r="Q2865">
        <v>25129135.772510659</v>
      </c>
      <c r="R2865">
        <v>25162893.978401396</v>
      </c>
      <c r="S2865">
        <v>24331163.41419943</v>
      </c>
      <c r="T2865">
        <v>27598283.048735805</v>
      </c>
      <c r="U2865">
        <v>33139622.801267449</v>
      </c>
      <c r="V2865">
        <v>27590797.532205589</v>
      </c>
      <c r="W2865">
        <v>36072265.537570842</v>
      </c>
      <c r="X2865">
        <v>16072265.53757084</v>
      </c>
    </row>
    <row r="2866" spans="2:24" x14ac:dyDescent="0.4">
      <c r="B2866" s="13">
        <v>2863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15082564.451419182</v>
      </c>
      <c r="O2866">
        <v>20636511.823227681</v>
      </c>
      <c r="P2866">
        <v>20978647.78783251</v>
      </c>
      <c r="Q2866">
        <v>12468034.996584469</v>
      </c>
      <c r="R2866">
        <v>9480385.2137687821</v>
      </c>
      <c r="S2866">
        <v>6320522.7865573652</v>
      </c>
      <c r="T2866">
        <v>4311064.0584139926</v>
      </c>
      <c r="U2866">
        <v>4252368.3422739618</v>
      </c>
      <c r="V2866">
        <v>7475875.740443401</v>
      </c>
      <c r="W2866">
        <v>4555685.6595286597</v>
      </c>
      <c r="X2866">
        <v>-15444314.340471337</v>
      </c>
    </row>
    <row r="2867" spans="2:24" x14ac:dyDescent="0.4">
      <c r="B2867" s="13">
        <v>2864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23231836.843972273</v>
      </c>
      <c r="O2867">
        <v>22380395.660455659</v>
      </c>
      <c r="P2867">
        <v>21499465.604220465</v>
      </c>
      <c r="Q2867">
        <v>20242080.225180935</v>
      </c>
      <c r="R2867">
        <v>23906819.014811281</v>
      </c>
      <c r="S2867">
        <v>26674513.059718203</v>
      </c>
      <c r="T2867">
        <v>28832100.968817003</v>
      </c>
      <c r="U2867">
        <v>31738562.695256803</v>
      </c>
      <c r="V2867">
        <v>33442930.489700411</v>
      </c>
      <c r="W2867">
        <v>39043215.55668167</v>
      </c>
      <c r="X2867">
        <v>19043215.55668167</v>
      </c>
    </row>
    <row r="2868" spans="2:24" x14ac:dyDescent="0.4">
      <c r="B2868" s="13">
        <v>2865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20613874.205887347</v>
      </c>
      <c r="O2868">
        <v>12489142.077005133</v>
      </c>
      <c r="P2868">
        <v>10320248.700363226</v>
      </c>
      <c r="Q2868">
        <v>22602691.316973999</v>
      </c>
      <c r="R2868">
        <v>15505824.15771726</v>
      </c>
      <c r="S2868">
        <v>15011605.562333675</v>
      </c>
      <c r="T2868">
        <v>15738353.429685455</v>
      </c>
      <c r="U2868">
        <v>16362564.537413554</v>
      </c>
      <c r="V2868">
        <v>18030587.021104224</v>
      </c>
      <c r="W2868">
        <v>21420635.172903333</v>
      </c>
      <c r="X2868">
        <v>1420635.1729033287</v>
      </c>
    </row>
    <row r="2869" spans="2:24" x14ac:dyDescent="0.4">
      <c r="B2869" s="13">
        <v>2866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23780950.497503895</v>
      </c>
      <c r="O2869">
        <v>25483100.796924978</v>
      </c>
      <c r="P2869">
        <v>30984175.974663343</v>
      </c>
      <c r="Q2869">
        <v>29308427.442474425</v>
      </c>
      <c r="R2869">
        <v>27704930.427847356</v>
      </c>
      <c r="S2869">
        <v>15172732.092422698</v>
      </c>
      <c r="T2869">
        <v>22153021.105994675</v>
      </c>
      <c r="U2869">
        <v>20929215.899014313</v>
      </c>
      <c r="V2869">
        <v>-30199015.621414229</v>
      </c>
      <c r="W2869">
        <v>-24950577.678138718</v>
      </c>
      <c r="X2869">
        <v>-44950577.678138718</v>
      </c>
    </row>
    <row r="2870" spans="2:24" x14ac:dyDescent="0.4">
      <c r="B2870" s="13">
        <v>2867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22533761.862757389</v>
      </c>
      <c r="O2870">
        <v>25083404.401230533</v>
      </c>
      <c r="P2870">
        <v>23918001.710404824</v>
      </c>
      <c r="Q2870">
        <v>31789693.566572715</v>
      </c>
      <c r="R2870">
        <v>31718369.346331254</v>
      </c>
      <c r="S2870">
        <v>37053664.79389666</v>
      </c>
      <c r="T2870">
        <v>41504620.395192713</v>
      </c>
      <c r="U2870">
        <v>47558534.753823526</v>
      </c>
      <c r="V2870">
        <v>50153613.839207172</v>
      </c>
      <c r="W2870">
        <v>51775658.5772058</v>
      </c>
      <c r="X2870">
        <v>31775658.577205803</v>
      </c>
    </row>
    <row r="2871" spans="2:24" x14ac:dyDescent="0.4">
      <c r="B2871" s="13">
        <v>2868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20037881.310182549</v>
      </c>
      <c r="O2871">
        <v>25185527.965491008</v>
      </c>
      <c r="P2871">
        <v>26376872.315822337</v>
      </c>
      <c r="Q2871">
        <v>25569029.815324511</v>
      </c>
      <c r="R2871">
        <v>34322601.426067226</v>
      </c>
      <c r="S2871">
        <v>38190087.526600987</v>
      </c>
      <c r="T2871">
        <v>40584170.944822751</v>
      </c>
      <c r="U2871">
        <v>44391149.286316238</v>
      </c>
      <c r="V2871">
        <v>48448436.871132687</v>
      </c>
      <c r="W2871">
        <v>53735629.591750495</v>
      </c>
      <c r="X2871">
        <v>33735629.591750495</v>
      </c>
    </row>
    <row r="2872" spans="2:24" x14ac:dyDescent="0.4">
      <c r="B2872" s="13">
        <v>2869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-26917136.316906076</v>
      </c>
      <c r="O2872">
        <v>-69385241.829112411</v>
      </c>
      <c r="P2872">
        <v>-43533140.46852947</v>
      </c>
      <c r="Q2872">
        <v>-21926389.439974234</v>
      </c>
      <c r="R2872">
        <v>-17896194.500017498</v>
      </c>
      <c r="S2872">
        <v>-30453240.681157798</v>
      </c>
      <c r="T2872">
        <v>-31341954.539812606</v>
      </c>
      <c r="U2872">
        <v>-23879619.110610329</v>
      </c>
      <c r="V2872">
        <v>-19977030.645489603</v>
      </c>
      <c r="W2872">
        <v>-21301722.131319012</v>
      </c>
      <c r="X2872">
        <v>-41301722.131319016</v>
      </c>
    </row>
    <row r="2873" spans="2:24" x14ac:dyDescent="0.4">
      <c r="B2873" s="13">
        <v>2870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24867286.88345157</v>
      </c>
      <c r="O2873">
        <v>23228745.234480154</v>
      </c>
      <c r="P2873">
        <v>26810019.172047574</v>
      </c>
      <c r="Q2873">
        <v>32221994.782218765</v>
      </c>
      <c r="R2873">
        <v>21580284.562890518</v>
      </c>
      <c r="S2873">
        <v>19679580.04801169</v>
      </c>
      <c r="T2873">
        <v>26276066.049707782</v>
      </c>
      <c r="U2873">
        <v>32245289.068442993</v>
      </c>
      <c r="V2873">
        <v>35713628.368884712</v>
      </c>
      <c r="W2873">
        <v>40557987.646307692</v>
      </c>
      <c r="X2873">
        <v>20557987.646307692</v>
      </c>
    </row>
    <row r="2874" spans="2:24" x14ac:dyDescent="0.4">
      <c r="B2874" s="13">
        <v>2871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12631711.494222034</v>
      </c>
      <c r="O2874">
        <v>14174674.182032634</v>
      </c>
      <c r="P2874">
        <v>14528348.594847694</v>
      </c>
      <c r="Q2874">
        <v>14576424.663409369</v>
      </c>
      <c r="R2874">
        <v>21016833.96176409</v>
      </c>
      <c r="S2874">
        <v>24738794.519716069</v>
      </c>
      <c r="T2874">
        <v>26146523.807143185</v>
      </c>
      <c r="U2874">
        <v>29022217.996294226</v>
      </c>
      <c r="V2874">
        <v>31206689.394666839</v>
      </c>
      <c r="W2874">
        <v>35663180.235108107</v>
      </c>
      <c r="X2874">
        <v>15663180.235108104</v>
      </c>
    </row>
    <row r="2875" spans="2:24" x14ac:dyDescent="0.4">
      <c r="B2875" s="13">
        <v>2872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26071273.985028073</v>
      </c>
      <c r="O2875">
        <v>26216842.582119994</v>
      </c>
      <c r="P2875">
        <v>24521388.021688741</v>
      </c>
      <c r="Q2875">
        <v>-645019533.91362655</v>
      </c>
      <c r="R2875">
        <v>-646291408.80951297</v>
      </c>
      <c r="S2875">
        <v>-312127223.45040303</v>
      </c>
      <c r="T2875">
        <v>-314018024.93102348</v>
      </c>
      <c r="U2875">
        <v>-312407270.88790995</v>
      </c>
      <c r="V2875">
        <v>-311492310.35232884</v>
      </c>
      <c r="W2875">
        <v>-308921018.14694661</v>
      </c>
      <c r="X2875">
        <v>-328921018.14694661</v>
      </c>
    </row>
    <row r="2876" spans="2:24" x14ac:dyDescent="0.4">
      <c r="B2876" s="13">
        <v>2873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18141825.955790266</v>
      </c>
      <c r="O2876">
        <v>18588112.853124224</v>
      </c>
      <c r="P2876">
        <v>22759643.645945683</v>
      </c>
      <c r="Q2876">
        <v>23601432.399692494</v>
      </c>
      <c r="R2876">
        <v>26343405.231413737</v>
      </c>
      <c r="S2876">
        <v>29602850.955358241</v>
      </c>
      <c r="T2876">
        <v>30306476.273554742</v>
      </c>
      <c r="U2876">
        <v>24278659.65669591</v>
      </c>
      <c r="V2876">
        <v>23538769.065872915</v>
      </c>
      <c r="W2876">
        <v>23285860.561340872</v>
      </c>
      <c r="X2876">
        <v>3285860.5613408741</v>
      </c>
    </row>
    <row r="2877" spans="2:24" x14ac:dyDescent="0.4">
      <c r="B2877" s="13">
        <v>2874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24115775.184028536</v>
      </c>
      <c r="O2877">
        <v>31158582.715890519</v>
      </c>
      <c r="P2877">
        <v>32977072.420977555</v>
      </c>
      <c r="Q2877">
        <v>37155907.488368571</v>
      </c>
      <c r="R2877">
        <v>42631944.333069853</v>
      </c>
      <c r="S2877">
        <v>42556520.27598536</v>
      </c>
      <c r="T2877">
        <v>41957392.033025108</v>
      </c>
      <c r="U2877">
        <v>40838864.975373186</v>
      </c>
      <c r="V2877">
        <v>43822136.050890505</v>
      </c>
      <c r="W2877">
        <v>48734382.856379904</v>
      </c>
      <c r="X2877">
        <v>28734382.856379889</v>
      </c>
    </row>
    <row r="2878" spans="2:24" x14ac:dyDescent="0.4">
      <c r="B2878" s="13">
        <v>2875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24095409.016744711</v>
      </c>
      <c r="O2878">
        <v>24360995.828157198</v>
      </c>
      <c r="P2878">
        <v>23630849.76576801</v>
      </c>
      <c r="Q2878">
        <v>25386152.173649523</v>
      </c>
      <c r="R2878">
        <v>-2239556.0152558833</v>
      </c>
      <c r="S2878">
        <v>-740877.89602054446</v>
      </c>
      <c r="T2878">
        <v>17557798.47354947</v>
      </c>
      <c r="U2878">
        <v>20460968.478194952</v>
      </c>
      <c r="V2878">
        <v>21606402.367228672</v>
      </c>
      <c r="W2878">
        <v>18674925.495322626</v>
      </c>
      <c r="X2878">
        <v>-1325074.5046773655</v>
      </c>
    </row>
    <row r="2879" spans="2:24" x14ac:dyDescent="0.4">
      <c r="B2879" s="13">
        <v>2876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18958884.432178102</v>
      </c>
      <c r="O2879">
        <v>18997298.620348185</v>
      </c>
      <c r="P2879">
        <v>22809874.414778613</v>
      </c>
      <c r="Q2879">
        <v>22668220.42988633</v>
      </c>
      <c r="R2879">
        <v>29086419.015945181</v>
      </c>
      <c r="S2879">
        <v>32038081.820318352</v>
      </c>
      <c r="T2879">
        <v>33614347.596526459</v>
      </c>
      <c r="U2879">
        <v>34653704.33168333</v>
      </c>
      <c r="V2879">
        <v>37595173.538157918</v>
      </c>
      <c r="W2879">
        <v>44180465.317881413</v>
      </c>
      <c r="X2879">
        <v>24180465.317881409</v>
      </c>
    </row>
    <row r="2880" spans="2:24" x14ac:dyDescent="0.4">
      <c r="B2880" s="13">
        <v>2877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20325533.112954199</v>
      </c>
      <c r="O2880">
        <v>23794729.037476126</v>
      </c>
      <c r="P2880">
        <v>21476078.566963673</v>
      </c>
      <c r="Q2880">
        <v>8804586.5261268038</v>
      </c>
      <c r="R2880">
        <v>9244480.1671196017</v>
      </c>
      <c r="S2880">
        <v>23887520.761947066</v>
      </c>
      <c r="T2880">
        <v>24625991.281454396</v>
      </c>
      <c r="U2880">
        <v>27934454.657811299</v>
      </c>
      <c r="V2880">
        <v>34546085.536056221</v>
      </c>
      <c r="W2880">
        <v>37365108.246330999</v>
      </c>
      <c r="X2880">
        <v>17365108.246330999</v>
      </c>
    </row>
    <row r="2881" spans="2:24" x14ac:dyDescent="0.4">
      <c r="B2881" s="13">
        <v>2878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22201742.397344556</v>
      </c>
      <c r="O2881">
        <v>29832695.977368481</v>
      </c>
      <c r="P2881">
        <v>31459594.967928324</v>
      </c>
      <c r="Q2881">
        <v>31661466.309283864</v>
      </c>
      <c r="R2881">
        <v>32008038.786320742</v>
      </c>
      <c r="S2881">
        <v>35316565.379899181</v>
      </c>
      <c r="T2881">
        <v>38517936.86256922</v>
      </c>
      <c r="U2881">
        <v>39033068.085235588</v>
      </c>
      <c r="V2881">
        <v>43394851.871284992</v>
      </c>
      <c r="W2881">
        <v>46458531.418707058</v>
      </c>
      <c r="X2881">
        <v>26458531.418707058</v>
      </c>
    </row>
    <row r="2882" spans="2:24" x14ac:dyDescent="0.4">
      <c r="B2882" s="13">
        <v>2879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25994726.315389678</v>
      </c>
      <c r="O2882">
        <v>25327943.764367193</v>
      </c>
      <c r="P2882">
        <v>24227865.630354062</v>
      </c>
      <c r="Q2882">
        <v>22975674.943591136</v>
      </c>
      <c r="R2882">
        <v>25946313.035636999</v>
      </c>
      <c r="S2882">
        <v>27390474.036565274</v>
      </c>
      <c r="T2882">
        <v>27800156.066134419</v>
      </c>
      <c r="U2882">
        <v>26310117.101228151</v>
      </c>
      <c r="V2882">
        <v>27051845.908448845</v>
      </c>
      <c r="W2882">
        <v>5914260.8781320872</v>
      </c>
      <c r="X2882">
        <v>-14085739.121867914</v>
      </c>
    </row>
    <row r="2883" spans="2:24" x14ac:dyDescent="0.4">
      <c r="B2883" s="13">
        <v>2880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17860442.785844937</v>
      </c>
      <c r="O2883">
        <v>21837046.005270597</v>
      </c>
      <c r="P2883">
        <v>21732928.264931396</v>
      </c>
      <c r="Q2883">
        <v>22029172.44736905</v>
      </c>
      <c r="R2883">
        <v>23254182.490488924</v>
      </c>
      <c r="S2883">
        <v>25931348.215918362</v>
      </c>
      <c r="T2883">
        <v>15449659.080824843</v>
      </c>
      <c r="U2883">
        <v>15833145.211154429</v>
      </c>
      <c r="V2883">
        <v>22673244.423931446</v>
      </c>
      <c r="W2883">
        <v>20969500.975121818</v>
      </c>
      <c r="X2883">
        <v>969500.97512182174</v>
      </c>
    </row>
    <row r="2884" spans="2:24" x14ac:dyDescent="0.4">
      <c r="B2884" s="13">
        <v>2881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20439385.031897813</v>
      </c>
      <c r="O2884">
        <v>22486349.164849341</v>
      </c>
      <c r="P2884">
        <v>27660669.359213322</v>
      </c>
      <c r="Q2884">
        <v>-10807544.957836097</v>
      </c>
      <c r="R2884">
        <v>-5976491.9983637594</v>
      </c>
      <c r="S2884">
        <v>11272223.94564987</v>
      </c>
      <c r="T2884">
        <v>15705782.961308353</v>
      </c>
      <c r="U2884">
        <v>24389873.135971382</v>
      </c>
      <c r="V2884">
        <v>25070150.915588513</v>
      </c>
      <c r="W2884">
        <v>24049567.635111522</v>
      </c>
      <c r="X2884">
        <v>4049567.6351115238</v>
      </c>
    </row>
    <row r="2885" spans="2:24" x14ac:dyDescent="0.4">
      <c r="B2885" s="13">
        <v>2882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19157604.267059479</v>
      </c>
      <c r="O2885">
        <v>25598036.847961437</v>
      </c>
      <c r="P2885">
        <v>24802208.342859704</v>
      </c>
      <c r="Q2885">
        <v>28172486.070043638</v>
      </c>
      <c r="R2885">
        <v>25445696.359905411</v>
      </c>
      <c r="S2885">
        <v>31117314.935032368</v>
      </c>
      <c r="T2885">
        <v>30193266.47900299</v>
      </c>
      <c r="U2885">
        <v>29236505.025309917</v>
      </c>
      <c r="V2885">
        <v>31732916.654854607</v>
      </c>
      <c r="W2885">
        <v>38224621.141381621</v>
      </c>
      <c r="X2885">
        <v>18224621.141381614</v>
      </c>
    </row>
    <row r="2886" spans="2:24" x14ac:dyDescent="0.4">
      <c r="B2886" s="13">
        <v>2883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21140805.311588265</v>
      </c>
      <c r="O2886">
        <v>7441503.8829287775</v>
      </c>
      <c r="P2886">
        <v>11481760.919274166</v>
      </c>
      <c r="Q2886">
        <v>24604777.433501884</v>
      </c>
      <c r="R2886">
        <v>29829536.933387138</v>
      </c>
      <c r="S2886">
        <v>30222574.649109181</v>
      </c>
      <c r="T2886">
        <v>27908039.92137222</v>
      </c>
      <c r="U2886">
        <v>-403451895.68398082</v>
      </c>
      <c r="V2886">
        <v>-403652382.98878044</v>
      </c>
      <c r="W2886">
        <v>-188717714.08302385</v>
      </c>
      <c r="X2886">
        <v>-208717714.08302385</v>
      </c>
    </row>
    <row r="2887" spans="2:24" x14ac:dyDescent="0.4">
      <c r="B2887" s="13">
        <v>2884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27397249.865100149</v>
      </c>
      <c r="O2887">
        <v>17847543.066476505</v>
      </c>
      <c r="P2887">
        <v>20419674.060583774</v>
      </c>
      <c r="Q2887">
        <v>27353976.727811746</v>
      </c>
      <c r="R2887">
        <v>29193627.79282175</v>
      </c>
      <c r="S2887">
        <v>27747666.001441408</v>
      </c>
      <c r="T2887">
        <v>28294104.693811249</v>
      </c>
      <c r="U2887">
        <v>26784816.941509757</v>
      </c>
      <c r="V2887">
        <v>29383565.01948455</v>
      </c>
      <c r="W2887">
        <v>29347603.848316107</v>
      </c>
      <c r="X2887">
        <v>9347603.8483161088</v>
      </c>
    </row>
    <row r="2888" spans="2:24" x14ac:dyDescent="0.4">
      <c r="B2888" s="13">
        <v>2885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21377869.125586037</v>
      </c>
      <c r="O2888">
        <v>23498117.669935275</v>
      </c>
      <c r="P2888">
        <v>23734418.570161242</v>
      </c>
      <c r="Q2888">
        <v>28151896.760995582</v>
      </c>
      <c r="R2888">
        <v>28954597.296390973</v>
      </c>
      <c r="S2888">
        <v>27720377.18953988</v>
      </c>
      <c r="T2888">
        <v>31414922.605703317</v>
      </c>
      <c r="U2888">
        <v>9385002.9572028574</v>
      </c>
      <c r="V2888">
        <v>-4330806.5057307696</v>
      </c>
      <c r="W2888">
        <v>6977958.2841166975</v>
      </c>
      <c r="X2888">
        <v>-13022041.715883303</v>
      </c>
    </row>
    <row r="2889" spans="2:24" x14ac:dyDescent="0.4">
      <c r="B2889" s="13">
        <v>2886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17964556.690362103</v>
      </c>
      <c r="O2889">
        <v>20278645.971623868</v>
      </c>
      <c r="P2889">
        <v>21126931.580469113</v>
      </c>
      <c r="Q2889">
        <v>20371352.531836726</v>
      </c>
      <c r="R2889">
        <v>19701492.484702647</v>
      </c>
      <c r="S2889">
        <v>22705478.737605885</v>
      </c>
      <c r="T2889">
        <v>15371045.796441173</v>
      </c>
      <c r="U2889">
        <v>12815780.673546823</v>
      </c>
      <c r="V2889">
        <v>15951365.689849831</v>
      </c>
      <c r="W2889">
        <v>9114884.3098991774</v>
      </c>
      <c r="X2889">
        <v>-10885115.690100824</v>
      </c>
    </row>
    <row r="2890" spans="2:24" x14ac:dyDescent="0.4">
      <c r="B2890" s="13">
        <v>2887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24332368.286001842</v>
      </c>
      <c r="O2890">
        <v>13671537.621317167</v>
      </c>
      <c r="P2890">
        <v>12003599.186821209</v>
      </c>
      <c r="Q2890">
        <v>20471720.412476294</v>
      </c>
      <c r="R2890">
        <v>22293690.654405646</v>
      </c>
      <c r="S2890">
        <v>26570746.003919043</v>
      </c>
      <c r="T2890">
        <v>29137672.260052662</v>
      </c>
      <c r="U2890">
        <v>29027224.446488082</v>
      </c>
      <c r="V2890">
        <v>33773521.57479611</v>
      </c>
      <c r="W2890">
        <v>34569126.340564325</v>
      </c>
      <c r="X2890">
        <v>14569126.340564333</v>
      </c>
    </row>
    <row r="2891" spans="2:24" x14ac:dyDescent="0.4">
      <c r="B2891" s="13">
        <v>2888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24397398.438975986</v>
      </c>
      <c r="O2891">
        <v>17346517.878906108</v>
      </c>
      <c r="P2891">
        <v>21676239.531003702</v>
      </c>
      <c r="Q2891">
        <v>23364443.784028675</v>
      </c>
      <c r="R2891">
        <v>27323566.259655084</v>
      </c>
      <c r="S2891">
        <v>35249373.287196502</v>
      </c>
      <c r="T2891">
        <v>38461110.513842471</v>
      </c>
      <c r="U2891">
        <v>37899650.716924384</v>
      </c>
      <c r="V2891">
        <v>40174352.192114204</v>
      </c>
      <c r="W2891">
        <v>43247281.161791757</v>
      </c>
      <c r="X2891">
        <v>23247281.16179176</v>
      </c>
    </row>
    <row r="2892" spans="2:24" x14ac:dyDescent="0.4">
      <c r="B2892" s="13">
        <v>2889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-66545839.820113249</v>
      </c>
      <c r="O2892">
        <v>-67874988.223077998</v>
      </c>
      <c r="P2892">
        <v>-24214668.845046658</v>
      </c>
      <c r="Q2892">
        <v>-23733092.631521523</v>
      </c>
      <c r="R2892">
        <v>-24161451.264239978</v>
      </c>
      <c r="S2892">
        <v>-40092980.825001352</v>
      </c>
      <c r="T2892">
        <v>-39099752.714274809</v>
      </c>
      <c r="U2892">
        <v>-34614644.847990081</v>
      </c>
      <c r="V2892">
        <v>-28067472.123911928</v>
      </c>
      <c r="W2892">
        <v>-25768117.195768863</v>
      </c>
      <c r="X2892">
        <v>-45768117.195768856</v>
      </c>
    </row>
    <row r="2893" spans="2:24" x14ac:dyDescent="0.4">
      <c r="B2893" s="13">
        <v>2890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19230826.234843556</v>
      </c>
      <c r="O2893">
        <v>20969408.272970222</v>
      </c>
      <c r="P2893">
        <v>29118533.751337808</v>
      </c>
      <c r="Q2893">
        <v>31538564.058021735</v>
      </c>
      <c r="R2893">
        <v>29682011.834661324</v>
      </c>
      <c r="S2893">
        <v>18684719.347662002</v>
      </c>
      <c r="T2893">
        <v>25284671.828347161</v>
      </c>
      <c r="U2893">
        <v>25082995.566503353</v>
      </c>
      <c r="V2893">
        <v>24214795.120090902</v>
      </c>
      <c r="W2893">
        <v>21903546.216158196</v>
      </c>
      <c r="X2893">
        <v>1903546.2161581963</v>
      </c>
    </row>
    <row r="2894" spans="2:24" x14ac:dyDescent="0.4">
      <c r="B2894" s="13">
        <v>2891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19332776.552705951</v>
      </c>
      <c r="O2894">
        <v>19139117.307129122</v>
      </c>
      <c r="P2894">
        <v>17846211.208712649</v>
      </c>
      <c r="Q2894">
        <v>19627062.395126894</v>
      </c>
      <c r="R2894">
        <v>20195863.840501215</v>
      </c>
      <c r="S2894">
        <v>14306038.085593563</v>
      </c>
      <c r="T2894">
        <v>15605293.419143239</v>
      </c>
      <c r="U2894">
        <v>17550623.125507876</v>
      </c>
      <c r="V2894">
        <v>22909054.260879312</v>
      </c>
      <c r="W2894">
        <v>32138666.928077728</v>
      </c>
      <c r="X2894">
        <v>12138666.928077731</v>
      </c>
    </row>
    <row r="2895" spans="2:24" x14ac:dyDescent="0.4">
      <c r="B2895" s="13">
        <v>2892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22673025.782266922</v>
      </c>
      <c r="O2895">
        <v>11399983.539704645</v>
      </c>
      <c r="P2895">
        <v>12939518.343003348</v>
      </c>
      <c r="Q2895">
        <v>16025662.469293613</v>
      </c>
      <c r="R2895">
        <v>15369016.177002024</v>
      </c>
      <c r="S2895">
        <v>18777420.617423836</v>
      </c>
      <c r="T2895">
        <v>24963092.445887744</v>
      </c>
      <c r="U2895">
        <v>30469817.498767324</v>
      </c>
      <c r="V2895">
        <v>32238844.802171391</v>
      </c>
      <c r="W2895">
        <v>35656464.206238464</v>
      </c>
      <c r="X2895">
        <v>15656464.206238464</v>
      </c>
    </row>
    <row r="2896" spans="2:24" x14ac:dyDescent="0.4">
      <c r="B2896" s="13">
        <v>2893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17676557.233129781</v>
      </c>
      <c r="O2896">
        <v>25381672.983426366</v>
      </c>
      <c r="P2896">
        <v>29214884.634343777</v>
      </c>
      <c r="Q2896">
        <v>30688615.418109201</v>
      </c>
      <c r="R2896">
        <v>33662552.72788702</v>
      </c>
      <c r="S2896">
        <v>40621256.751409441</v>
      </c>
      <c r="T2896">
        <v>41353645.713775404</v>
      </c>
      <c r="U2896">
        <v>42032853.471009426</v>
      </c>
      <c r="V2896">
        <v>44518580.527056187</v>
      </c>
      <c r="W2896">
        <v>45685362.484805427</v>
      </c>
      <c r="X2896">
        <v>25685362.484805427</v>
      </c>
    </row>
    <row r="2897" spans="2:24" x14ac:dyDescent="0.4">
      <c r="B2897" s="13">
        <v>2894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23915179.338229317</v>
      </c>
      <c r="O2897">
        <v>26048897.89352335</v>
      </c>
      <c r="P2897">
        <v>25504391.873534292</v>
      </c>
      <c r="Q2897">
        <v>15768635.747174531</v>
      </c>
      <c r="R2897">
        <v>18348472.37725649</v>
      </c>
      <c r="S2897">
        <v>29887335.283967994</v>
      </c>
      <c r="T2897">
        <v>26843964.499641221</v>
      </c>
      <c r="U2897">
        <v>29645597.205513023</v>
      </c>
      <c r="V2897">
        <v>31233062.643090118</v>
      </c>
      <c r="W2897">
        <v>30028545.517018773</v>
      </c>
      <c r="X2897">
        <v>10028545.517018773</v>
      </c>
    </row>
    <row r="2898" spans="2:24" x14ac:dyDescent="0.4">
      <c r="B2898" s="13">
        <v>2895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26414431.668942746</v>
      </c>
      <c r="O2898">
        <v>25816350.543234538</v>
      </c>
      <c r="P2898">
        <v>26057731.902167164</v>
      </c>
      <c r="Q2898">
        <v>25787840.074074034</v>
      </c>
      <c r="R2898">
        <v>-1475018706.6023908</v>
      </c>
      <c r="S2898">
        <v>-1472503507.9192214</v>
      </c>
      <c r="T2898">
        <v>-712115450.38549864</v>
      </c>
      <c r="U2898">
        <v>-712643301.68971384</v>
      </c>
      <c r="V2898">
        <v>-705774637.97018337</v>
      </c>
      <c r="W2898">
        <v>-703780307.06299675</v>
      </c>
      <c r="X2898">
        <v>-723780307.06299675</v>
      </c>
    </row>
    <row r="2899" spans="2:24" x14ac:dyDescent="0.4">
      <c r="B2899" s="13">
        <v>2896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22203925.976257108</v>
      </c>
      <c r="O2899">
        <v>24385291.504320852</v>
      </c>
      <c r="P2899">
        <v>22707285.775277831</v>
      </c>
      <c r="Q2899">
        <v>23812616.603162423</v>
      </c>
      <c r="R2899">
        <v>24117534.909335028</v>
      </c>
      <c r="S2899">
        <v>29118079.323794127</v>
      </c>
      <c r="T2899">
        <v>31587557.74685457</v>
      </c>
      <c r="U2899">
        <v>30754686.506658744</v>
      </c>
      <c r="V2899">
        <v>27280590.580630638</v>
      </c>
      <c r="W2899">
        <v>27845507.428996943</v>
      </c>
      <c r="X2899">
        <v>7845507.4289969429</v>
      </c>
    </row>
    <row r="2900" spans="2:24" x14ac:dyDescent="0.4">
      <c r="B2900" s="13">
        <v>2897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24130087.197737515</v>
      </c>
      <c r="O2900">
        <v>32222267.322480008</v>
      </c>
      <c r="P2900">
        <v>32088743.447140872</v>
      </c>
      <c r="Q2900">
        <v>35186444.26236546</v>
      </c>
      <c r="R2900">
        <v>41248317.143540859</v>
      </c>
      <c r="S2900">
        <v>31708012.896678641</v>
      </c>
      <c r="T2900">
        <v>29035202.092077296</v>
      </c>
      <c r="U2900">
        <v>43171599.50390467</v>
      </c>
      <c r="V2900">
        <v>48668868.327282667</v>
      </c>
      <c r="W2900">
        <v>57628914.757587463</v>
      </c>
      <c r="X2900">
        <v>37628914.757587463</v>
      </c>
    </row>
    <row r="2901" spans="2:24" x14ac:dyDescent="0.4">
      <c r="B2901" s="13">
        <v>2898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21731245.644123666</v>
      </c>
      <c r="O2901">
        <v>21036148.851647701</v>
      </c>
      <c r="P2901">
        <v>21899694.784327932</v>
      </c>
      <c r="Q2901">
        <v>23800944.168578442</v>
      </c>
      <c r="R2901">
        <v>25583706.08010738</v>
      </c>
      <c r="S2901">
        <v>27629439.175821714</v>
      </c>
      <c r="T2901">
        <v>28300078.09075851</v>
      </c>
      <c r="U2901">
        <v>18658897.455276851</v>
      </c>
      <c r="V2901">
        <v>20368183.271960795</v>
      </c>
      <c r="W2901">
        <v>30985901.712579139</v>
      </c>
      <c r="X2901">
        <v>10985901.71257914</v>
      </c>
    </row>
    <row r="2902" spans="2:24" x14ac:dyDescent="0.4">
      <c r="B2902" s="13">
        <v>2899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17214358.13343659</v>
      </c>
      <c r="O2902">
        <v>9128056.1160761397</v>
      </c>
      <c r="P2902">
        <v>11172387.817609655</v>
      </c>
      <c r="Q2902">
        <v>-311811502.38193375</v>
      </c>
      <c r="R2902">
        <v>-303210110.69425142</v>
      </c>
      <c r="S2902">
        <v>-137049937.7391907</v>
      </c>
      <c r="T2902">
        <v>-156238695.33510271</v>
      </c>
      <c r="U2902">
        <v>-155586749.1055817</v>
      </c>
      <c r="V2902">
        <v>-144678386.03582755</v>
      </c>
      <c r="W2902">
        <v>-136912976.43298432</v>
      </c>
      <c r="X2902">
        <v>-156912976.43298432</v>
      </c>
    </row>
    <row r="2903" spans="2:24" x14ac:dyDescent="0.4">
      <c r="B2903" s="13">
        <v>2900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23135228.292521272</v>
      </c>
      <c r="O2903">
        <v>21730215.188050725</v>
      </c>
      <c r="P2903">
        <v>20283344.669768911</v>
      </c>
      <c r="Q2903">
        <v>19587900.215555519</v>
      </c>
      <c r="R2903">
        <v>19059775.563478168</v>
      </c>
      <c r="S2903">
        <v>14887884.817078866</v>
      </c>
      <c r="T2903">
        <v>22683184.072666656</v>
      </c>
      <c r="U2903">
        <v>24506740.131792478</v>
      </c>
      <c r="V2903">
        <v>28202371.319477778</v>
      </c>
      <c r="W2903">
        <v>26984100.573701106</v>
      </c>
      <c r="X2903">
        <v>6984100.5737011051</v>
      </c>
    </row>
    <row r="2904" spans="2:24" x14ac:dyDescent="0.4">
      <c r="B2904" s="13">
        <v>2901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16520134.293514498</v>
      </c>
      <c r="O2904">
        <v>13685565.76528072</v>
      </c>
      <c r="P2904">
        <v>13769109.16994076</v>
      </c>
      <c r="Q2904">
        <v>15189821.040696625</v>
      </c>
      <c r="R2904">
        <v>20335878.126288384</v>
      </c>
      <c r="S2904">
        <v>-9301331.1427273173</v>
      </c>
      <c r="T2904">
        <v>-5181571.6881165802</v>
      </c>
      <c r="U2904">
        <v>18139713.667235807</v>
      </c>
      <c r="V2904">
        <v>15715134.113855464</v>
      </c>
      <c r="W2904">
        <v>19494331.229819901</v>
      </c>
      <c r="X2904">
        <v>-505668.77018010197</v>
      </c>
    </row>
    <row r="2905" spans="2:24" x14ac:dyDescent="0.4">
      <c r="B2905" s="13">
        <v>2902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23655947.390068453</v>
      </c>
      <c r="O2905">
        <v>23986057.58887339</v>
      </c>
      <c r="P2905">
        <v>21800996.062258199</v>
      </c>
      <c r="Q2905">
        <v>25153631.91657602</v>
      </c>
      <c r="R2905">
        <v>24705108.671812855</v>
      </c>
      <c r="S2905">
        <v>25459362.292145908</v>
      </c>
      <c r="T2905">
        <v>19183954.956033908</v>
      </c>
      <c r="U2905">
        <v>-8778777.2624591049</v>
      </c>
      <c r="V2905">
        <v>-7476035.9495185185</v>
      </c>
      <c r="W2905">
        <v>8601246.6516554914</v>
      </c>
      <c r="X2905">
        <v>-11398753.34834451</v>
      </c>
    </row>
    <row r="2906" spans="2:24" x14ac:dyDescent="0.4">
      <c r="B2906" s="13">
        <v>2903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-236472905.62316975</v>
      </c>
      <c r="O2906">
        <v>-234679479.53980443</v>
      </c>
      <c r="P2906">
        <v>-105017035.53518221</v>
      </c>
      <c r="Q2906">
        <v>-103294925.71226241</v>
      </c>
      <c r="R2906">
        <v>-105289013.47751875</v>
      </c>
      <c r="S2906">
        <v>-100512115.07038017</v>
      </c>
      <c r="T2906">
        <v>-100686343.31152058</v>
      </c>
      <c r="U2906">
        <v>-110499748.7221456</v>
      </c>
      <c r="V2906">
        <v>-106381897.96620899</v>
      </c>
      <c r="W2906">
        <v>-108965309.52669917</v>
      </c>
      <c r="X2906">
        <v>-128965309.52669917</v>
      </c>
    </row>
    <row r="2907" spans="2:24" x14ac:dyDescent="0.4">
      <c r="B2907" s="13">
        <v>2904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18405046.474955775</v>
      </c>
      <c r="O2907">
        <v>18930741.437902961</v>
      </c>
      <c r="P2907">
        <v>-14583698.847669955</v>
      </c>
      <c r="Q2907">
        <v>-13509531.096797356</v>
      </c>
      <c r="R2907">
        <v>8539723.6375463903</v>
      </c>
      <c r="S2907">
        <v>13456686.628358983</v>
      </c>
      <c r="T2907">
        <v>18460056.728302285</v>
      </c>
      <c r="U2907">
        <v>23235775.297209151</v>
      </c>
      <c r="V2907">
        <v>27050804.231873587</v>
      </c>
      <c r="W2907">
        <v>28460553.441477917</v>
      </c>
      <c r="X2907">
        <v>8460553.4414779153</v>
      </c>
    </row>
    <row r="2908" spans="2:24" x14ac:dyDescent="0.4">
      <c r="B2908" s="13">
        <v>2905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18715451.077412184</v>
      </c>
      <c r="O2908">
        <v>15218526.121834243</v>
      </c>
      <c r="P2908">
        <v>9813222.1118058972</v>
      </c>
      <c r="Q2908">
        <v>9643292.4937261436</v>
      </c>
      <c r="R2908">
        <v>-3272838.9476207765</v>
      </c>
      <c r="S2908">
        <v>-23239131.46537783</v>
      </c>
      <c r="T2908">
        <v>-11587000.913322525</v>
      </c>
      <c r="U2908">
        <v>6683305.8764646016</v>
      </c>
      <c r="V2908">
        <v>3773455.3938537436</v>
      </c>
      <c r="W2908">
        <v>11722240.20039887</v>
      </c>
      <c r="X2908">
        <v>-8277759.7996011321</v>
      </c>
    </row>
    <row r="2909" spans="2:24" x14ac:dyDescent="0.4">
      <c r="B2909" s="13">
        <v>2906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22464046.694915041</v>
      </c>
      <c r="O2909">
        <v>22588458.952300392</v>
      </c>
      <c r="P2909">
        <v>29421087.444442566</v>
      </c>
      <c r="Q2909">
        <v>22618802.514407501</v>
      </c>
      <c r="R2909">
        <v>20409643.122519225</v>
      </c>
      <c r="S2909">
        <v>19796862.432183504</v>
      </c>
      <c r="T2909">
        <v>12984952.385299979</v>
      </c>
      <c r="U2909">
        <v>11990868.255987067</v>
      </c>
      <c r="V2909">
        <v>11129935.120913165</v>
      </c>
      <c r="W2909">
        <v>17926176.021876246</v>
      </c>
      <c r="X2909">
        <v>-2073823.9781237543</v>
      </c>
    </row>
    <row r="2910" spans="2:24" x14ac:dyDescent="0.4">
      <c r="B2910" s="13">
        <v>2907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25509873.068492938</v>
      </c>
      <c r="O2910">
        <v>16242435.234848917</v>
      </c>
      <c r="P2910">
        <v>18663759.394425657</v>
      </c>
      <c r="Q2910">
        <v>24504949.990036845</v>
      </c>
      <c r="R2910">
        <v>25070307.37839774</v>
      </c>
      <c r="S2910">
        <v>22991476.424832385</v>
      </c>
      <c r="T2910">
        <v>25726436.532552198</v>
      </c>
      <c r="U2910">
        <v>22820427.937505476</v>
      </c>
      <c r="V2910">
        <v>3629152.1114693643</v>
      </c>
      <c r="W2910">
        <v>5996755.0971371001</v>
      </c>
      <c r="X2910">
        <v>-14003244.902862905</v>
      </c>
    </row>
    <row r="2911" spans="2:24" x14ac:dyDescent="0.4">
      <c r="B2911" s="13">
        <v>2908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24152659.129467253</v>
      </c>
      <c r="O2911">
        <v>25086037.363420632</v>
      </c>
      <c r="P2911">
        <v>22801892.614076447</v>
      </c>
      <c r="Q2911">
        <v>28532768.155817367</v>
      </c>
      <c r="R2911">
        <v>26728571.451568123</v>
      </c>
      <c r="S2911">
        <v>24744699.323358752</v>
      </c>
      <c r="T2911">
        <v>24242600.052437808</v>
      </c>
      <c r="U2911">
        <v>31859135.836923443</v>
      </c>
      <c r="V2911">
        <v>36978572.664589711</v>
      </c>
      <c r="W2911">
        <v>34099367.315684453</v>
      </c>
      <c r="X2911">
        <v>14099367.315684449</v>
      </c>
    </row>
    <row r="2912" spans="2:24" x14ac:dyDescent="0.4">
      <c r="B2912" s="13">
        <v>2909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27526283.155743621</v>
      </c>
      <c r="O2912">
        <v>28661553.267006405</v>
      </c>
      <c r="P2912">
        <v>34427767.605119795</v>
      </c>
      <c r="Q2912">
        <v>41103850.366246775</v>
      </c>
      <c r="R2912">
        <v>41135963.181944184</v>
      </c>
      <c r="S2912">
        <v>41333171.744765691</v>
      </c>
      <c r="T2912">
        <v>38758883.94609341</v>
      </c>
      <c r="U2912">
        <v>40526200.193661109</v>
      </c>
      <c r="V2912">
        <v>40192105.53767626</v>
      </c>
      <c r="W2912">
        <v>39001921.649559349</v>
      </c>
      <c r="X2912">
        <v>19001921.649559364</v>
      </c>
    </row>
    <row r="2913" spans="2:24" x14ac:dyDescent="0.4">
      <c r="B2913" s="13">
        <v>2910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20732062.91589915</v>
      </c>
      <c r="O2913">
        <v>23729425.856098242</v>
      </c>
      <c r="P2913">
        <v>15167673.907982515</v>
      </c>
      <c r="Q2913">
        <v>14805602.777809637</v>
      </c>
      <c r="R2913">
        <v>20558917.431618448</v>
      </c>
      <c r="S2913">
        <v>22197003.115888994</v>
      </c>
      <c r="T2913">
        <v>21416218.106890123</v>
      </c>
      <c r="U2913">
        <v>25763914.292431545</v>
      </c>
      <c r="V2913">
        <v>29683652.096331608</v>
      </c>
      <c r="W2913">
        <v>29134324.271206107</v>
      </c>
      <c r="X2913">
        <v>9134324.2712061051</v>
      </c>
    </row>
    <row r="2914" spans="2:24" x14ac:dyDescent="0.4">
      <c r="B2914" s="13">
        <v>2911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27585553.858568393</v>
      </c>
      <c r="O2914">
        <v>27991458.055518523</v>
      </c>
      <c r="P2914">
        <v>34110685.988836423</v>
      </c>
      <c r="Q2914">
        <v>34178243.187926255</v>
      </c>
      <c r="R2914">
        <v>40686534.967694573</v>
      </c>
      <c r="S2914">
        <v>40869059.898737103</v>
      </c>
      <c r="T2914">
        <v>40939937.515082866</v>
      </c>
      <c r="U2914">
        <v>38383268.838041611</v>
      </c>
      <c r="V2914">
        <v>38799070.077310391</v>
      </c>
      <c r="W2914">
        <v>40627856.506990634</v>
      </c>
      <c r="X2914">
        <v>20627856.50699063</v>
      </c>
    </row>
    <row r="2915" spans="2:24" x14ac:dyDescent="0.4">
      <c r="B2915" s="13">
        <v>2912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24023369.597644646</v>
      </c>
      <c r="O2915">
        <v>31341507.324850451</v>
      </c>
      <c r="P2915">
        <v>34053432.561916105</v>
      </c>
      <c r="Q2915">
        <v>40924383.931714103</v>
      </c>
      <c r="R2915">
        <v>49404195.43411468</v>
      </c>
      <c r="S2915">
        <v>48096257.307085104</v>
      </c>
      <c r="T2915">
        <v>49602619.215693109</v>
      </c>
      <c r="U2915">
        <v>48529710.758105285</v>
      </c>
      <c r="V2915">
        <v>52981403.578531146</v>
      </c>
      <c r="W2915">
        <v>52090833.353668906</v>
      </c>
      <c r="X2915">
        <v>32090833.353668898</v>
      </c>
    </row>
    <row r="2916" spans="2:24" x14ac:dyDescent="0.4">
      <c r="B2916" s="13">
        <v>2913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25528449.793157846</v>
      </c>
      <c r="O2916">
        <v>28137234.822933078</v>
      </c>
      <c r="P2916">
        <v>29054497.19114916</v>
      </c>
      <c r="Q2916">
        <v>34168801.590899751</v>
      </c>
      <c r="R2916">
        <v>32865075.32945754</v>
      </c>
      <c r="S2916">
        <v>29878707.560506746</v>
      </c>
      <c r="T2916">
        <v>30818197.767586417</v>
      </c>
      <c r="U2916">
        <v>29457321.4466445</v>
      </c>
      <c r="V2916">
        <v>27577828.189688563</v>
      </c>
      <c r="W2916">
        <v>26318415.801614724</v>
      </c>
      <c r="X2916">
        <v>6318415.8016147278</v>
      </c>
    </row>
    <row r="2917" spans="2:24" x14ac:dyDescent="0.4">
      <c r="B2917" s="13">
        <v>2914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19308072.653041109</v>
      </c>
      <c r="O2917">
        <v>18039508.361781776</v>
      </c>
      <c r="P2917">
        <v>16473505.949971674</v>
      </c>
      <c r="Q2917">
        <v>14257418.882862628</v>
      </c>
      <c r="R2917">
        <v>14405616.97828</v>
      </c>
      <c r="S2917">
        <v>15057973.626778863</v>
      </c>
      <c r="T2917">
        <v>16454854.426723037</v>
      </c>
      <c r="U2917">
        <v>18847435.74466572</v>
      </c>
      <c r="V2917">
        <v>23474788.797136102</v>
      </c>
      <c r="W2917">
        <v>25404551.675235614</v>
      </c>
      <c r="X2917">
        <v>5404551.6752356114</v>
      </c>
    </row>
    <row r="2918" spans="2:24" x14ac:dyDescent="0.4">
      <c r="B2918" s="13">
        <v>2915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20071858.215337776</v>
      </c>
      <c r="O2918">
        <v>27217401.917849146</v>
      </c>
      <c r="P2918">
        <v>28102580.984524485</v>
      </c>
      <c r="Q2918">
        <v>26928040.207389813</v>
      </c>
      <c r="R2918">
        <v>27622805.090866886</v>
      </c>
      <c r="S2918">
        <v>33330714.288987957</v>
      </c>
      <c r="T2918">
        <v>32392789.977766629</v>
      </c>
      <c r="U2918">
        <v>36490556.82334742</v>
      </c>
      <c r="V2918">
        <v>40712592.498722829</v>
      </c>
      <c r="W2918">
        <v>45124044.29743094</v>
      </c>
      <c r="X2918">
        <v>25124044.297430944</v>
      </c>
    </row>
    <row r="2919" spans="2:24" x14ac:dyDescent="0.4">
      <c r="B2919" s="13">
        <v>2916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23451888.954153836</v>
      </c>
      <c r="O2919">
        <v>26536162.84704246</v>
      </c>
      <c r="P2919">
        <v>30850239.424725339</v>
      </c>
      <c r="Q2919">
        <v>38321773.243032321</v>
      </c>
      <c r="R2919">
        <v>46174262.843516812</v>
      </c>
      <c r="S2919">
        <v>50295427.574760325</v>
      </c>
      <c r="T2919">
        <v>56403490.720139489</v>
      </c>
      <c r="U2919">
        <v>64341752.361695908</v>
      </c>
      <c r="V2919">
        <v>63777453.131967455</v>
      </c>
      <c r="W2919">
        <v>63467451.415107153</v>
      </c>
      <c r="X2919">
        <v>43467451.415107138</v>
      </c>
    </row>
    <row r="2920" spans="2:24" x14ac:dyDescent="0.4">
      <c r="B2920" s="13">
        <v>2917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20483619.681381259</v>
      </c>
      <c r="O2920">
        <v>23189883.156605709</v>
      </c>
      <c r="P2920">
        <v>21785526.465480279</v>
      </c>
      <c r="Q2920">
        <v>25123703.336516857</v>
      </c>
      <c r="R2920">
        <v>26064134.850950483</v>
      </c>
      <c r="S2920">
        <v>28552828.614760764</v>
      </c>
      <c r="T2920">
        <v>36417504.386056155</v>
      </c>
      <c r="U2920">
        <v>39060767.394225642</v>
      </c>
      <c r="V2920">
        <v>38226601.289780535</v>
      </c>
      <c r="W2920">
        <v>41602450.205088951</v>
      </c>
      <c r="X2920">
        <v>21602450.205088954</v>
      </c>
    </row>
    <row r="2921" spans="2:24" x14ac:dyDescent="0.4">
      <c r="B2921" s="13">
        <v>2918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21915205.056782577</v>
      </c>
      <c r="O2921">
        <v>19898375.548091993</v>
      </c>
      <c r="P2921">
        <v>21438442.417432625</v>
      </c>
      <c r="Q2921">
        <v>28822839.830680318</v>
      </c>
      <c r="R2921">
        <v>27805274.645988472</v>
      </c>
      <c r="S2921">
        <v>35495609.106635451</v>
      </c>
      <c r="T2921">
        <v>32523549.227221541</v>
      </c>
      <c r="U2921">
        <v>15271347.243160905</v>
      </c>
      <c r="V2921">
        <v>14155730.056647651</v>
      </c>
      <c r="W2921">
        <v>21487832.424645118</v>
      </c>
      <c r="X2921">
        <v>1487832.4246451233</v>
      </c>
    </row>
    <row r="2922" spans="2:24" x14ac:dyDescent="0.4">
      <c r="B2922" s="13">
        <v>2919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22455130.956625156</v>
      </c>
      <c r="O2922">
        <v>15381180.992458198</v>
      </c>
      <c r="P2922">
        <v>18548980.135883227</v>
      </c>
      <c r="Q2922">
        <v>19503497.663995806</v>
      </c>
      <c r="R2922">
        <v>19448571.561512258</v>
      </c>
      <c r="S2922">
        <v>-30965796.009738639</v>
      </c>
      <c r="T2922">
        <v>-27334382.226108182</v>
      </c>
      <c r="U2922">
        <v>-3114829.4005208244</v>
      </c>
      <c r="V2922">
        <v>-58021338.374281406</v>
      </c>
      <c r="W2922">
        <v>-59491495.449514933</v>
      </c>
      <c r="X2922">
        <v>-79491495.44951494</v>
      </c>
    </row>
    <row r="2923" spans="2:24" x14ac:dyDescent="0.4">
      <c r="B2923" s="13">
        <v>2920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21930830.783152975</v>
      </c>
      <c r="O2923">
        <v>18172924.649228543</v>
      </c>
      <c r="P2923">
        <v>20647680.603362694</v>
      </c>
      <c r="Q2923">
        <v>21909720.427847128</v>
      </c>
      <c r="R2923">
        <v>22377026.373980537</v>
      </c>
      <c r="S2923">
        <v>20842401.252582032</v>
      </c>
      <c r="T2923">
        <v>26202172.527852908</v>
      </c>
      <c r="U2923">
        <v>26999451.462999947</v>
      </c>
      <c r="V2923">
        <v>32613655.044394571</v>
      </c>
      <c r="W2923">
        <v>31659308.679698557</v>
      </c>
      <c r="X2923">
        <v>11659308.679698555</v>
      </c>
    </row>
    <row r="2924" spans="2:24" x14ac:dyDescent="0.4">
      <c r="B2924" s="13">
        <v>2921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20284021.915136512</v>
      </c>
      <c r="O2924">
        <v>18332612.439858861</v>
      </c>
      <c r="P2924">
        <v>25529964.010259293</v>
      </c>
      <c r="Q2924">
        <v>19649510.026784752</v>
      </c>
      <c r="R2924">
        <v>21022692.731354371</v>
      </c>
      <c r="S2924">
        <v>22473651.271586869</v>
      </c>
      <c r="T2924">
        <v>28988625.349233419</v>
      </c>
      <c r="U2924">
        <v>27780799.130065002</v>
      </c>
      <c r="V2924">
        <v>25601179.671460472</v>
      </c>
      <c r="W2924">
        <v>26643353.601545457</v>
      </c>
      <c r="X2924">
        <v>6643353.6015454596</v>
      </c>
    </row>
    <row r="2925" spans="2:24" x14ac:dyDescent="0.4">
      <c r="B2925" s="13">
        <v>2922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22891394.449342169</v>
      </c>
      <c r="O2925">
        <v>28280707.326444119</v>
      </c>
      <c r="P2925">
        <v>27746891.015894238</v>
      </c>
      <c r="Q2925">
        <v>32143645.211225532</v>
      </c>
      <c r="R2925">
        <v>29676495.000786573</v>
      </c>
      <c r="S2925">
        <v>32464556.209463552</v>
      </c>
      <c r="T2925">
        <v>33200111.464817569</v>
      </c>
      <c r="U2925">
        <v>34721057.886505291</v>
      </c>
      <c r="V2925">
        <v>33473452.206692193</v>
      </c>
      <c r="W2925">
        <v>26481715.096472871</v>
      </c>
      <c r="X2925">
        <v>6481715.0964728687</v>
      </c>
    </row>
    <row r="2926" spans="2:24" x14ac:dyDescent="0.4">
      <c r="B2926" s="13">
        <v>2923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12345361.293683019</v>
      </c>
      <c r="O2926">
        <v>17422389.486777987</v>
      </c>
      <c r="P2926">
        <v>22229814.652891677</v>
      </c>
      <c r="Q2926">
        <v>22214011.633565824</v>
      </c>
      <c r="R2926">
        <v>21721725.955907982</v>
      </c>
      <c r="S2926">
        <v>22630346.567699462</v>
      </c>
      <c r="T2926">
        <v>21560339.726784263</v>
      </c>
      <c r="U2926">
        <v>21514271.331282247</v>
      </c>
      <c r="V2926">
        <v>23095610.826995954</v>
      </c>
      <c r="W2926">
        <v>26765104.9098421</v>
      </c>
      <c r="X2926">
        <v>6765104.9098420981</v>
      </c>
    </row>
    <row r="2927" spans="2:24" x14ac:dyDescent="0.4">
      <c r="B2927" s="13">
        <v>2924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20145283.824511733</v>
      </c>
      <c r="O2927">
        <v>24142987.49491781</v>
      </c>
      <c r="P2927">
        <v>30142718.762841571</v>
      </c>
      <c r="Q2927">
        <v>31435553.389866389</v>
      </c>
      <c r="R2927">
        <v>28164926.413879335</v>
      </c>
      <c r="S2927">
        <v>18080993.11669454</v>
      </c>
      <c r="T2927">
        <v>15897129.816028688</v>
      </c>
      <c r="U2927">
        <v>-34426804.348303035</v>
      </c>
      <c r="V2927">
        <v>-29660697.703043733</v>
      </c>
      <c r="W2927">
        <v>-3220465.3641726449</v>
      </c>
      <c r="X2927">
        <v>-23220465.364172641</v>
      </c>
    </row>
    <row r="2928" spans="2:24" x14ac:dyDescent="0.4">
      <c r="B2928" s="13">
        <v>2925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23286227.548574049</v>
      </c>
      <c r="O2928">
        <v>28341586.969123483</v>
      </c>
      <c r="P2928">
        <v>30026742.412063304</v>
      </c>
      <c r="Q2928">
        <v>38079402.730806388</v>
      </c>
      <c r="R2928">
        <v>42394073.375641868</v>
      </c>
      <c r="S2928">
        <v>42656332.397009462</v>
      </c>
      <c r="T2928">
        <v>48016028.919364519</v>
      </c>
      <c r="U2928">
        <v>-280273424.85602427</v>
      </c>
      <c r="V2928">
        <v>-277891958.97811145</v>
      </c>
      <c r="W2928">
        <v>-109645030.85783042</v>
      </c>
      <c r="X2928">
        <v>-129645030.85783042</v>
      </c>
    </row>
    <row r="2929" spans="2:24" x14ac:dyDescent="0.4">
      <c r="B2929" s="13">
        <v>2926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25100666.502304688</v>
      </c>
      <c r="O2929">
        <v>23460546.610035148</v>
      </c>
      <c r="P2929">
        <v>26114637.247523289</v>
      </c>
      <c r="Q2929">
        <v>27757641.833868366</v>
      </c>
      <c r="R2929">
        <v>25074719.234764945</v>
      </c>
      <c r="S2929">
        <v>24199626.297671832</v>
      </c>
      <c r="T2929">
        <v>27185778.606510259</v>
      </c>
      <c r="U2929">
        <v>29553910.563720398</v>
      </c>
      <c r="V2929">
        <v>33783893.785391547</v>
      </c>
      <c r="W2929">
        <v>35045743.6065621</v>
      </c>
      <c r="X2929">
        <v>15045743.6065621</v>
      </c>
    </row>
    <row r="2930" spans="2:24" x14ac:dyDescent="0.4">
      <c r="B2930" s="13">
        <v>2927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6448569.7360270908</v>
      </c>
      <c r="O2930">
        <v>7450182.6591797313</v>
      </c>
      <c r="P2930">
        <v>6104177.7018448468</v>
      </c>
      <c r="Q2930">
        <v>3784175.978049696</v>
      </c>
      <c r="R2930">
        <v>7669768.4637815226</v>
      </c>
      <c r="S2930">
        <v>9993443.9205950201</v>
      </c>
      <c r="T2930">
        <v>12334786.39387485</v>
      </c>
      <c r="U2930">
        <v>16909154.933101371</v>
      </c>
      <c r="V2930">
        <v>19668792.327505287</v>
      </c>
      <c r="W2930">
        <v>16773422.696805416</v>
      </c>
      <c r="X2930">
        <v>-3226577.3031945764</v>
      </c>
    </row>
    <row r="2931" spans="2:24" x14ac:dyDescent="0.4">
      <c r="B2931" s="13">
        <v>2928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13529631.902343255</v>
      </c>
      <c r="O2931">
        <v>15260809.239940967</v>
      </c>
      <c r="P2931">
        <v>12075623.666308321</v>
      </c>
      <c r="Q2931">
        <v>10962777.522427388</v>
      </c>
      <c r="R2931">
        <v>16426963.345606744</v>
      </c>
      <c r="S2931">
        <v>14012779.652401287</v>
      </c>
      <c r="T2931">
        <v>16039114.610534139</v>
      </c>
      <c r="U2931">
        <v>23659753.585623451</v>
      </c>
      <c r="V2931">
        <v>22225530.277653486</v>
      </c>
      <c r="W2931">
        <v>19510250.931570046</v>
      </c>
      <c r="X2931">
        <v>-489749.06842995249</v>
      </c>
    </row>
    <row r="2932" spans="2:24" x14ac:dyDescent="0.4">
      <c r="B2932" s="13">
        <v>2929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23988138.502366014</v>
      </c>
      <c r="O2932">
        <v>26312404.087351445</v>
      </c>
      <c r="P2932">
        <v>23393248.335650891</v>
      </c>
      <c r="Q2932">
        <v>13189444.625304464</v>
      </c>
      <c r="R2932">
        <v>17333422.002693482</v>
      </c>
      <c r="S2932">
        <v>-23766995.00727389</v>
      </c>
      <c r="T2932">
        <v>-25466015.851041872</v>
      </c>
      <c r="U2932">
        <v>-376470.35233927425</v>
      </c>
      <c r="V2932">
        <v>253768.70466831373</v>
      </c>
      <c r="W2932">
        <v>-1473825.7087057461</v>
      </c>
      <c r="X2932">
        <v>-21473825.708705742</v>
      </c>
    </row>
    <row r="2933" spans="2:24" x14ac:dyDescent="0.4">
      <c r="B2933" s="13">
        <v>2930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24417136.357619021</v>
      </c>
      <c r="O2933">
        <v>-22600155.586273201</v>
      </c>
      <c r="P2933">
        <v>-23026931.860720236</v>
      </c>
      <c r="Q2933">
        <v>-6298522.9592232443</v>
      </c>
      <c r="R2933">
        <v>-13802716.91231872</v>
      </c>
      <c r="S2933">
        <v>-8221144.7520904075</v>
      </c>
      <c r="T2933">
        <v>52008.069792892784</v>
      </c>
      <c r="U2933">
        <v>-1370533.8593282704</v>
      </c>
      <c r="V2933">
        <v>-2883093.8464281606</v>
      </c>
      <c r="W2933">
        <v>-1508155.1148993073</v>
      </c>
      <c r="X2933">
        <v>-21508155.114899326</v>
      </c>
    </row>
    <row r="2934" spans="2:24" x14ac:dyDescent="0.4">
      <c r="B2934" s="13">
        <v>2931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19297280.550624561</v>
      </c>
      <c r="O2934">
        <v>16900549.359132707</v>
      </c>
      <c r="P2934">
        <v>-11855887.947604541</v>
      </c>
      <c r="Q2934">
        <v>-7989985.4439835437</v>
      </c>
      <c r="R2934">
        <v>-3918066.6782918563</v>
      </c>
      <c r="S2934">
        <v>381345.06780143455</v>
      </c>
      <c r="T2934">
        <v>-47694165.308606789</v>
      </c>
      <c r="U2934">
        <v>-46223834.951590091</v>
      </c>
      <c r="V2934">
        <v>-45624478.273427241</v>
      </c>
      <c r="W2934">
        <v>-44006187.176528938</v>
      </c>
      <c r="X2934">
        <v>-64006187.176528908</v>
      </c>
    </row>
    <row r="2935" spans="2:24" x14ac:dyDescent="0.4">
      <c r="B2935" s="13">
        <v>2932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26808001.416291602</v>
      </c>
      <c r="O2935">
        <v>27469163.966888297</v>
      </c>
      <c r="P2935">
        <v>30066122.961408727</v>
      </c>
      <c r="Q2935">
        <v>31188766.025502019</v>
      </c>
      <c r="R2935">
        <v>32256310.841780793</v>
      </c>
      <c r="S2935">
        <v>32798348.891304299</v>
      </c>
      <c r="T2935">
        <v>33119800.589141257</v>
      </c>
      <c r="U2935">
        <v>32994211.207359623</v>
      </c>
      <c r="V2935">
        <v>32741900.580194019</v>
      </c>
      <c r="W2935">
        <v>29389973.44068858</v>
      </c>
      <c r="X2935">
        <v>9389973.4406885821</v>
      </c>
    </row>
    <row r="2936" spans="2:24" x14ac:dyDescent="0.4">
      <c r="B2936" s="13">
        <v>2933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24760639.78249941</v>
      </c>
      <c r="O2936">
        <v>28271541.646573242</v>
      </c>
      <c r="P2936">
        <v>31850398.232401427</v>
      </c>
      <c r="Q2936">
        <v>28994499.41125071</v>
      </c>
      <c r="R2936">
        <v>7147383.4140308108</v>
      </c>
      <c r="S2936">
        <v>4177609.928715046</v>
      </c>
      <c r="T2936">
        <v>14320254.821317464</v>
      </c>
      <c r="U2936">
        <v>-2670769.2291881586</v>
      </c>
      <c r="V2936">
        <v>-16946315.783415917</v>
      </c>
      <c r="W2936">
        <v>-6094142.0085606873</v>
      </c>
      <c r="X2936">
        <v>-26094142.008560684</v>
      </c>
    </row>
    <row r="2937" spans="2:24" x14ac:dyDescent="0.4">
      <c r="B2937" s="13">
        <v>2934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19245216.285031639</v>
      </c>
      <c r="O2937">
        <v>18511684.197392035</v>
      </c>
      <c r="P2937">
        <v>28148208.109756563</v>
      </c>
      <c r="Q2937">
        <v>27908100.190711286</v>
      </c>
      <c r="R2937">
        <v>35580388.620934181</v>
      </c>
      <c r="S2937">
        <v>32140148.749955565</v>
      </c>
      <c r="T2937">
        <v>30638911.5500274</v>
      </c>
      <c r="U2937">
        <v>40375710.279036291</v>
      </c>
      <c r="V2937">
        <v>43312425.387732059</v>
      </c>
      <c r="W2937">
        <v>37214321.086628854</v>
      </c>
      <c r="X2937">
        <v>17214321.086628858</v>
      </c>
    </row>
    <row r="2938" spans="2:24" x14ac:dyDescent="0.4">
      <c r="B2938" s="13">
        <v>2935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25233781.302656189</v>
      </c>
      <c r="O2938">
        <v>28923940.707027353</v>
      </c>
      <c r="P2938">
        <v>27369695.241394695</v>
      </c>
      <c r="Q2938">
        <v>31315926.34422712</v>
      </c>
      <c r="R2938">
        <v>32215338.782085292</v>
      </c>
      <c r="S2938">
        <v>-60617786.641542986</v>
      </c>
      <c r="T2938">
        <v>-60842459.600587621</v>
      </c>
      <c r="U2938">
        <v>-11771356.633093555</v>
      </c>
      <c r="V2938">
        <v>-11390781.632188676</v>
      </c>
      <c r="W2938">
        <v>-8197880.5128864478</v>
      </c>
      <c r="X2938">
        <v>-28197880.512886435</v>
      </c>
    </row>
    <row r="2939" spans="2:24" x14ac:dyDescent="0.4">
      <c r="B2939" s="13">
        <v>2936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23736256.086984091</v>
      </c>
      <c r="O2939">
        <v>27964803.686989397</v>
      </c>
      <c r="P2939">
        <v>28821498.930215158</v>
      </c>
      <c r="Q2939">
        <v>33932049.486853115</v>
      </c>
      <c r="R2939">
        <v>39532932.475088097</v>
      </c>
      <c r="S2939">
        <v>41615868.546683379</v>
      </c>
      <c r="T2939">
        <v>40992071.122844629</v>
      </c>
      <c r="U2939">
        <v>46777803.087135874</v>
      </c>
      <c r="V2939">
        <v>46414179.278934851</v>
      </c>
      <c r="W2939">
        <v>46867501.082940511</v>
      </c>
      <c r="X2939">
        <v>26867501.082940515</v>
      </c>
    </row>
    <row r="2940" spans="2:24" x14ac:dyDescent="0.4">
      <c r="B2940" s="13">
        <v>2937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21902737.914125543</v>
      </c>
      <c r="O2940">
        <v>26641054.409173615</v>
      </c>
      <c r="P2940">
        <v>31687328.360391907</v>
      </c>
      <c r="Q2940">
        <v>32875867.368989758</v>
      </c>
      <c r="R2940">
        <v>30692121.854609497</v>
      </c>
      <c r="S2940">
        <v>28703573.962978639</v>
      </c>
      <c r="T2940">
        <v>30472623.277198359</v>
      </c>
      <c r="U2940">
        <v>29567278.415469062</v>
      </c>
      <c r="V2940">
        <v>29137677.941493865</v>
      </c>
      <c r="W2940">
        <v>29401650.658637457</v>
      </c>
      <c r="X2940">
        <v>9401650.6586374529</v>
      </c>
    </row>
    <row r="2941" spans="2:24" x14ac:dyDescent="0.4">
      <c r="B2941" s="13">
        <v>2938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21230503.1069014</v>
      </c>
      <c r="O2941">
        <v>21641455.02147828</v>
      </c>
      <c r="P2941">
        <v>21088737.581450194</v>
      </c>
      <c r="Q2941">
        <v>23546847.673127025</v>
      </c>
      <c r="R2941">
        <v>18946346.420855351</v>
      </c>
      <c r="S2941">
        <v>22423789.31070726</v>
      </c>
      <c r="T2941">
        <v>30549288.969135098</v>
      </c>
      <c r="U2941">
        <v>19044633.155874893</v>
      </c>
      <c r="V2941">
        <v>17174494.25522951</v>
      </c>
      <c r="W2941">
        <v>19059494.978555731</v>
      </c>
      <c r="X2941">
        <v>-940505.02144427295</v>
      </c>
    </row>
    <row r="2942" spans="2:24" x14ac:dyDescent="0.4">
      <c r="B2942" s="13">
        <v>2939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23443832.975882586</v>
      </c>
      <c r="O2942">
        <v>26849614.364327103</v>
      </c>
      <c r="P2942">
        <v>32603336.747958709</v>
      </c>
      <c r="Q2942">
        <v>38980998.47503677</v>
      </c>
      <c r="R2942">
        <v>38467578.700281709</v>
      </c>
      <c r="S2942">
        <v>38061522.301707871</v>
      </c>
      <c r="T2942">
        <v>9326486.9621460084</v>
      </c>
      <c r="U2942">
        <v>9979807.325787304</v>
      </c>
      <c r="V2942">
        <v>35017091.097448245</v>
      </c>
      <c r="W2942">
        <v>34845133.546679646</v>
      </c>
      <c r="X2942">
        <v>14845133.546679638</v>
      </c>
    </row>
    <row r="2943" spans="2:24" x14ac:dyDescent="0.4">
      <c r="B2943" s="13">
        <v>2940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20083812.581578944</v>
      </c>
      <c r="O2943">
        <v>20418153.058484849</v>
      </c>
      <c r="P2943">
        <v>22733032.022527948</v>
      </c>
      <c r="Q2943">
        <v>28712182.703786965</v>
      </c>
      <c r="R2943">
        <v>27471184.566368069</v>
      </c>
      <c r="S2943">
        <v>21510850.94272561</v>
      </c>
      <c r="T2943">
        <v>27736385.764923785</v>
      </c>
      <c r="U2943">
        <v>37280262.775810286</v>
      </c>
      <c r="V2943">
        <v>34808231.261733957</v>
      </c>
      <c r="W2943">
        <v>34563857.635787115</v>
      </c>
      <c r="X2943">
        <v>14563857.635787111</v>
      </c>
    </row>
    <row r="2944" spans="2:24" x14ac:dyDescent="0.4">
      <c r="B2944" s="13">
        <v>2941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19016858.280301068</v>
      </c>
      <c r="O2944">
        <v>20992254.538347311</v>
      </c>
      <c r="P2944">
        <v>24839997.844858304</v>
      </c>
      <c r="Q2944">
        <v>27036985.609887589</v>
      </c>
      <c r="R2944">
        <v>34647016.317498945</v>
      </c>
      <c r="S2944">
        <v>39194271.374953672</v>
      </c>
      <c r="T2944">
        <v>36483882.250729509</v>
      </c>
      <c r="U2944">
        <v>39555485.136144966</v>
      </c>
      <c r="V2944">
        <v>45375444.447033241</v>
      </c>
      <c r="W2944">
        <v>-1945002906.3950949</v>
      </c>
      <c r="X2944">
        <v>-1965002906.3950949</v>
      </c>
    </row>
    <row r="2945" spans="2:24" x14ac:dyDescent="0.4">
      <c r="B2945" s="13">
        <v>2942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21731061.141914744</v>
      </c>
      <c r="O2945">
        <v>21175134.563051678</v>
      </c>
      <c r="P2945">
        <v>17940655.975943945</v>
      </c>
      <c r="Q2945">
        <v>19436161.739934545</v>
      </c>
      <c r="R2945">
        <v>17884368.658919618</v>
      </c>
      <c r="S2945">
        <v>17135836.946006373</v>
      </c>
      <c r="T2945">
        <v>18021000.093306027</v>
      </c>
      <c r="U2945">
        <v>17335599.641029298</v>
      </c>
      <c r="V2945">
        <v>20045673.313701835</v>
      </c>
      <c r="W2945">
        <v>23745628.442005277</v>
      </c>
      <c r="X2945">
        <v>3745628.4420052809</v>
      </c>
    </row>
    <row r="2946" spans="2:24" x14ac:dyDescent="0.4">
      <c r="B2946" s="13">
        <v>2943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22829538.06383764</v>
      </c>
      <c r="O2946">
        <v>24105365.233742982</v>
      </c>
      <c r="P2946">
        <v>1511909.3399565248</v>
      </c>
      <c r="Q2946">
        <v>-640140.31741663069</v>
      </c>
      <c r="R2946">
        <v>11729184.776364254</v>
      </c>
      <c r="S2946">
        <v>17013282.489515111</v>
      </c>
      <c r="T2946">
        <v>21582196.278890271</v>
      </c>
      <c r="U2946">
        <v>19303195.648248404</v>
      </c>
      <c r="V2946">
        <v>19155755.704459392</v>
      </c>
      <c r="W2946">
        <v>18825616.611680668</v>
      </c>
      <c r="X2946">
        <v>-1174383.3883193338</v>
      </c>
    </row>
    <row r="2947" spans="2:24" x14ac:dyDescent="0.4">
      <c r="B2947" s="13">
        <v>2944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18376345.42493182</v>
      </c>
      <c r="O2947">
        <v>20331587.028857004</v>
      </c>
      <c r="P2947">
        <v>22483798.579983607</v>
      </c>
      <c r="Q2947">
        <v>27584454.473757904</v>
      </c>
      <c r="R2947">
        <v>29269111.118731555</v>
      </c>
      <c r="S2947">
        <v>28730236.953924514</v>
      </c>
      <c r="T2947">
        <v>33661081.125225835</v>
      </c>
      <c r="U2947">
        <v>33099235.358190592</v>
      </c>
      <c r="V2947">
        <v>36445443.976125255</v>
      </c>
      <c r="W2947">
        <v>35799518.649427719</v>
      </c>
      <c r="X2947">
        <v>15799518.649427712</v>
      </c>
    </row>
    <row r="2948" spans="2:24" x14ac:dyDescent="0.4">
      <c r="B2948" s="13">
        <v>2945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27762154.067160815</v>
      </c>
      <c r="O2948">
        <v>32625220.63636823</v>
      </c>
      <c r="P2948">
        <v>34430845.442201182</v>
      </c>
      <c r="Q2948">
        <v>37697834.317745432</v>
      </c>
      <c r="R2948">
        <v>46229909.39106036</v>
      </c>
      <c r="S2948">
        <v>46621206.270714901</v>
      </c>
      <c r="T2948">
        <v>46308407.014841974</v>
      </c>
      <c r="U2948">
        <v>47444566.807875521</v>
      </c>
      <c r="V2948">
        <v>47811812.259983025</v>
      </c>
      <c r="W2948">
        <v>51662808.82792221</v>
      </c>
      <c r="X2948">
        <v>31662808.827922214</v>
      </c>
    </row>
    <row r="2949" spans="2:24" x14ac:dyDescent="0.4">
      <c r="B2949" s="13">
        <v>2946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24905367.062644534</v>
      </c>
      <c r="O2949">
        <v>24793453.219551422</v>
      </c>
      <c r="P2949">
        <v>-85656704.790642723</v>
      </c>
      <c r="Q2949">
        <v>-81209668.706792444</v>
      </c>
      <c r="R2949">
        <v>-25671763.805729978</v>
      </c>
      <c r="S2949">
        <v>-23479896.490112394</v>
      </c>
      <c r="T2949">
        <v>-68096080.45253928</v>
      </c>
      <c r="U2949">
        <v>-64442136.699935898</v>
      </c>
      <c r="V2949">
        <v>-43800547.952380575</v>
      </c>
      <c r="W2949">
        <v>-47017108.422581382</v>
      </c>
      <c r="X2949">
        <v>-67017108.422581382</v>
      </c>
    </row>
    <row r="2950" spans="2:24" x14ac:dyDescent="0.4">
      <c r="B2950" s="13">
        <v>2947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26893753.095644325</v>
      </c>
      <c r="O2950">
        <v>26556682.004162442</v>
      </c>
      <c r="P2950">
        <v>28480843.900304068</v>
      </c>
      <c r="Q2950">
        <v>16186823.523325579</v>
      </c>
      <c r="R2950">
        <v>21957786.747151472</v>
      </c>
      <c r="S2950">
        <v>136093.72816487541</v>
      </c>
      <c r="T2950">
        <v>667649.91147910978</v>
      </c>
      <c r="U2950">
        <v>23812672.127195403</v>
      </c>
      <c r="V2950">
        <v>25535634.068678528</v>
      </c>
      <c r="W2950">
        <v>33676049.341403529</v>
      </c>
      <c r="X2950">
        <v>13676049.341403533</v>
      </c>
    </row>
    <row r="2951" spans="2:24" x14ac:dyDescent="0.4">
      <c r="B2951" s="13">
        <v>2948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17960105.80867447</v>
      </c>
      <c r="O2951">
        <v>23077960.058136322</v>
      </c>
      <c r="P2951">
        <v>21939516.406688489</v>
      </c>
      <c r="Q2951">
        <v>22655430.560257491</v>
      </c>
      <c r="R2951">
        <v>22477126.74749627</v>
      </c>
      <c r="S2951">
        <v>29002524.842484049</v>
      </c>
      <c r="T2951">
        <v>27280272.807989433</v>
      </c>
      <c r="U2951">
        <v>31828082.851608545</v>
      </c>
      <c r="V2951">
        <v>32994090.123343732</v>
      </c>
      <c r="W2951">
        <v>39043697.107847512</v>
      </c>
      <c r="X2951">
        <v>19043697.107847515</v>
      </c>
    </row>
    <row r="2952" spans="2:24" x14ac:dyDescent="0.4">
      <c r="B2952" s="13">
        <v>2949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18950639.761807974</v>
      </c>
      <c r="O2952">
        <v>20727341.086753588</v>
      </c>
      <c r="P2952">
        <v>26626994.902524814</v>
      </c>
      <c r="Q2952">
        <v>31434068.439689726</v>
      </c>
      <c r="R2952">
        <v>33187165.267365336</v>
      </c>
      <c r="S2952">
        <v>37353935.291419573</v>
      </c>
      <c r="T2952">
        <v>36842990.110184833</v>
      </c>
      <c r="U2952">
        <v>21952573.805017967</v>
      </c>
      <c r="V2952">
        <v>27432250.282813989</v>
      </c>
      <c r="W2952">
        <v>37843387.407473199</v>
      </c>
      <c r="X2952">
        <v>17843387.40747321</v>
      </c>
    </row>
    <row r="2953" spans="2:24" x14ac:dyDescent="0.4">
      <c r="B2953" s="13">
        <v>2950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22303043.529432848</v>
      </c>
      <c r="O2953">
        <v>25486058.786251191</v>
      </c>
      <c r="P2953">
        <v>14698961.343502376</v>
      </c>
      <c r="Q2953">
        <v>12442796.149438959</v>
      </c>
      <c r="R2953">
        <v>21317103.557188984</v>
      </c>
      <c r="S2953">
        <v>20076546.130066384</v>
      </c>
      <c r="T2953">
        <v>20783178.81075047</v>
      </c>
      <c r="U2953">
        <v>26764137.065927111</v>
      </c>
      <c r="V2953">
        <v>30324271.072155651</v>
      </c>
      <c r="W2953">
        <v>31164313.602244306</v>
      </c>
      <c r="X2953">
        <v>11164313.602244306</v>
      </c>
    </row>
    <row r="2954" spans="2:24" x14ac:dyDescent="0.4">
      <c r="B2954" s="13">
        <v>2951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17713396.832461223</v>
      </c>
      <c r="O2954">
        <v>23429971.058398806</v>
      </c>
      <c r="P2954">
        <v>20618298.180454992</v>
      </c>
      <c r="Q2954">
        <v>25544679.710108813</v>
      </c>
      <c r="R2954">
        <v>25099865.725824244</v>
      </c>
      <c r="S2954">
        <v>25695981.295167424</v>
      </c>
      <c r="T2954">
        <v>35218840.40801318</v>
      </c>
      <c r="U2954">
        <v>40478088.526582912</v>
      </c>
      <c r="V2954">
        <v>45502540.099556185</v>
      </c>
      <c r="W2954">
        <v>46786835.368474826</v>
      </c>
      <c r="X2954">
        <v>26786835.36847483</v>
      </c>
    </row>
    <row r="2955" spans="2:24" x14ac:dyDescent="0.4">
      <c r="B2955" s="13">
        <v>2952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-78456114.668862775</v>
      </c>
      <c r="O2955">
        <v>-80663083.006290033</v>
      </c>
      <c r="P2955">
        <v>-25417162.566821717</v>
      </c>
      <c r="Q2955">
        <v>-24421381.378541667</v>
      </c>
      <c r="R2955">
        <v>-26358312.794511259</v>
      </c>
      <c r="S2955">
        <v>-24016043.780928802</v>
      </c>
      <c r="T2955">
        <v>-23855841.847896911</v>
      </c>
      <c r="U2955">
        <v>-18223922.686595518</v>
      </c>
      <c r="V2955">
        <v>-15571205.596602742</v>
      </c>
      <c r="W2955">
        <v>-13856469.575101275</v>
      </c>
      <c r="X2955">
        <v>-33856469.575101279</v>
      </c>
    </row>
    <row r="2956" spans="2:24" x14ac:dyDescent="0.4">
      <c r="B2956" s="13">
        <v>2953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27972135.448441014</v>
      </c>
      <c r="O2956">
        <v>33254657.058248207</v>
      </c>
      <c r="P2956">
        <v>41258667.471307501</v>
      </c>
      <c r="Q2956">
        <v>40888095.590649843</v>
      </c>
      <c r="R2956">
        <v>43540925.375501856</v>
      </c>
      <c r="S2956">
        <v>42253371.997989208</v>
      </c>
      <c r="T2956">
        <v>45712025.530442581</v>
      </c>
      <c r="U2956">
        <v>45305745.230034523</v>
      </c>
      <c r="V2956">
        <v>48089815.737977944</v>
      </c>
      <c r="W2956">
        <v>49514952.212025389</v>
      </c>
      <c r="X2956">
        <v>29514952.212025393</v>
      </c>
    </row>
    <row r="2957" spans="2:24" x14ac:dyDescent="0.4">
      <c r="B2957" s="13">
        <v>2954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24450220.327292733</v>
      </c>
      <c r="O2957">
        <v>28030750.911663737</v>
      </c>
      <c r="P2957">
        <v>32569601.990961149</v>
      </c>
      <c r="Q2957">
        <v>39540009.581034288</v>
      </c>
      <c r="R2957">
        <v>40778438.69875668</v>
      </c>
      <c r="S2957">
        <v>43203328.67269244</v>
      </c>
      <c r="T2957">
        <v>45057871.241615511</v>
      </c>
      <c r="U2957">
        <v>44495242.098818012</v>
      </c>
      <c r="V2957">
        <v>45549955.303683355</v>
      </c>
      <c r="W2957">
        <v>40310209.834394157</v>
      </c>
      <c r="X2957">
        <v>20310209.834394157</v>
      </c>
    </row>
    <row r="2958" spans="2:24" x14ac:dyDescent="0.4">
      <c r="B2958" s="13">
        <v>2955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20435160.644529805</v>
      </c>
      <c r="O2958">
        <v>23833604.913892739</v>
      </c>
      <c r="P2958">
        <v>25540571.51758711</v>
      </c>
      <c r="Q2958">
        <v>34258626.299357638</v>
      </c>
      <c r="R2958">
        <v>31883495.7481924</v>
      </c>
      <c r="S2958">
        <v>28480516.771415342</v>
      </c>
      <c r="T2958">
        <v>30686743.530947741</v>
      </c>
      <c r="U2958">
        <v>25461787.209103074</v>
      </c>
      <c r="V2958">
        <v>17348811.988341965</v>
      </c>
      <c r="W2958">
        <v>18630239.298661392</v>
      </c>
      <c r="X2958">
        <v>-1369760.7013386125</v>
      </c>
    </row>
    <row r="2959" spans="2:24" x14ac:dyDescent="0.4">
      <c r="B2959" s="13">
        <v>2956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24378753.744244747</v>
      </c>
      <c r="O2959">
        <v>25306526.632909421</v>
      </c>
      <c r="P2959">
        <v>29285299.523200043</v>
      </c>
      <c r="Q2959">
        <v>37615544.841672778</v>
      </c>
      <c r="R2959">
        <v>37613254.448709778</v>
      </c>
      <c r="S2959">
        <v>40489021.455146052</v>
      </c>
      <c r="T2959">
        <v>39665947.867543444</v>
      </c>
      <c r="U2959">
        <v>44353265.004297875</v>
      </c>
      <c r="V2959">
        <v>45425412.229700573</v>
      </c>
      <c r="W2959">
        <v>43922039.798343994</v>
      </c>
      <c r="X2959">
        <v>23922039.798343997</v>
      </c>
    </row>
    <row r="2960" spans="2:24" x14ac:dyDescent="0.4">
      <c r="B2960" s="13">
        <v>2957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13972800.73280271</v>
      </c>
      <c r="O2960">
        <v>13260976.438381253</v>
      </c>
      <c r="P2960">
        <v>17300024.225621704</v>
      </c>
      <c r="Q2960">
        <v>18069844.272008918</v>
      </c>
      <c r="R2960">
        <v>22592417.457522485</v>
      </c>
      <c r="S2960">
        <v>30072491.906521656</v>
      </c>
      <c r="T2960">
        <v>26388326.555600144</v>
      </c>
      <c r="U2960">
        <v>33946684.786583804</v>
      </c>
      <c r="V2960">
        <v>35514729.604124963</v>
      </c>
      <c r="W2960">
        <v>34247352.184579395</v>
      </c>
      <c r="X2960">
        <v>14247352.184579391</v>
      </c>
    </row>
    <row r="2961" spans="2:24" x14ac:dyDescent="0.4">
      <c r="B2961" s="13">
        <v>2958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20053082.796477746</v>
      </c>
      <c r="O2961">
        <v>19080181.631006688</v>
      </c>
      <c r="P2961">
        <v>16896066.708593301</v>
      </c>
      <c r="Q2961">
        <v>6201514.8974998007</v>
      </c>
      <c r="R2961">
        <v>9974336.4544579145</v>
      </c>
      <c r="S2961">
        <v>17422424.700126152</v>
      </c>
      <c r="T2961">
        <v>21085128.793356236</v>
      </c>
      <c r="U2961">
        <v>21741241.892482348</v>
      </c>
      <c r="V2961">
        <v>20886896.924602665</v>
      </c>
      <c r="W2961">
        <v>20870725.78111903</v>
      </c>
      <c r="X2961">
        <v>870725.78111902589</v>
      </c>
    </row>
    <row r="2962" spans="2:24" x14ac:dyDescent="0.4">
      <c r="B2962" s="13">
        <v>2959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10493592.266228544</v>
      </c>
      <c r="O2962">
        <v>14091285.636065122</v>
      </c>
      <c r="P2962">
        <v>6982757.3218587348</v>
      </c>
      <c r="Q2962">
        <v>13410365.424385607</v>
      </c>
      <c r="R2962">
        <v>17598439.648046575</v>
      </c>
      <c r="S2962">
        <v>17043749.85374004</v>
      </c>
      <c r="T2962">
        <v>17542681.672511723</v>
      </c>
      <c r="U2962">
        <v>17001205.645672858</v>
      </c>
      <c r="V2962">
        <v>23257362.159161337</v>
      </c>
      <c r="W2962">
        <v>23150430.555651259</v>
      </c>
      <c r="X2962">
        <v>3150430.5556512563</v>
      </c>
    </row>
    <row r="2963" spans="2:24" x14ac:dyDescent="0.4">
      <c r="B2963" s="13">
        <v>2960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-159686350.74960211</v>
      </c>
      <c r="O2963">
        <v>-158811406.04389295</v>
      </c>
      <c r="P2963">
        <v>-70216779.206346363</v>
      </c>
      <c r="Q2963">
        <v>-68971432.092688411</v>
      </c>
      <c r="R2963">
        <v>-68546847.944940671</v>
      </c>
      <c r="S2963">
        <v>-68689425.559664592</v>
      </c>
      <c r="T2963">
        <v>-65831112.680211499</v>
      </c>
      <c r="U2963">
        <v>-63628829.201527715</v>
      </c>
      <c r="V2963">
        <v>-59946908.664888881</v>
      </c>
      <c r="W2963">
        <v>-56026481.869025208</v>
      </c>
      <c r="X2963">
        <v>-76026481.869025201</v>
      </c>
    </row>
    <row r="2964" spans="2:24" x14ac:dyDescent="0.4">
      <c r="B2964" s="13">
        <v>2961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22244297.014304724</v>
      </c>
      <c r="O2964">
        <v>19313122.239150077</v>
      </c>
      <c r="P2964">
        <v>23315705.402885731</v>
      </c>
      <c r="Q2964">
        <v>23707099.320119325</v>
      </c>
      <c r="R2964">
        <v>25569239.455171648</v>
      </c>
      <c r="S2964">
        <v>26593381.651793998</v>
      </c>
      <c r="T2964">
        <v>24067406.298717313</v>
      </c>
      <c r="U2964">
        <v>26904601.50091926</v>
      </c>
      <c r="V2964">
        <v>35127443.860119097</v>
      </c>
      <c r="W2964">
        <v>34603282.051935211</v>
      </c>
      <c r="X2964">
        <v>14603282.051935216</v>
      </c>
    </row>
    <row r="2965" spans="2:24" x14ac:dyDescent="0.4">
      <c r="B2965" s="13">
        <v>2962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24146067.759643652</v>
      </c>
      <c r="O2965">
        <v>11960071.234549202</v>
      </c>
      <c r="P2965">
        <v>8595219.5541933496</v>
      </c>
      <c r="Q2965">
        <v>17658126.561525375</v>
      </c>
      <c r="R2965">
        <v>21290427.9983523</v>
      </c>
      <c r="S2965">
        <v>23656482.340554997</v>
      </c>
      <c r="T2965">
        <v>22459696.948287208</v>
      </c>
      <c r="U2965">
        <v>19732065.469340593</v>
      </c>
      <c r="V2965">
        <v>17678358.209440708</v>
      </c>
      <c r="W2965">
        <v>19242149.045798749</v>
      </c>
      <c r="X2965">
        <v>-757850.95420124987</v>
      </c>
    </row>
    <row r="2966" spans="2:24" x14ac:dyDescent="0.4">
      <c r="B2966" s="13">
        <v>2963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19457651.766486853</v>
      </c>
      <c r="O2966">
        <v>19680437.882058572</v>
      </c>
      <c r="P2966">
        <v>19052203.102331504</v>
      </c>
      <c r="Q2966">
        <v>23903949.874745265</v>
      </c>
      <c r="R2966">
        <v>4496809.298182996</v>
      </c>
      <c r="S2966">
        <v>11966986.342861712</v>
      </c>
      <c r="T2966">
        <v>28753456.881997649</v>
      </c>
      <c r="U2966">
        <v>33107289.257850796</v>
      </c>
      <c r="V2966">
        <v>38900869.027890362</v>
      </c>
      <c r="W2966">
        <v>38845268.456945263</v>
      </c>
      <c r="X2966">
        <v>18845268.456945259</v>
      </c>
    </row>
    <row r="2967" spans="2:24" x14ac:dyDescent="0.4">
      <c r="B2967" s="13">
        <v>2964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18275470.781960931</v>
      </c>
      <c r="O2967">
        <v>25721183.112133272</v>
      </c>
      <c r="P2967">
        <v>24063666.626031332</v>
      </c>
      <c r="Q2967">
        <v>25450370.233626552</v>
      </c>
      <c r="R2967">
        <v>24182147.462756172</v>
      </c>
      <c r="S2967">
        <v>21880111.670378789</v>
      </c>
      <c r="T2967">
        <v>24576488.650952343</v>
      </c>
      <c r="U2967">
        <v>33016313.888623595</v>
      </c>
      <c r="V2967">
        <v>40917251.833778672</v>
      </c>
      <c r="W2967">
        <v>47511993.994167909</v>
      </c>
      <c r="X2967">
        <v>27511993.994167905</v>
      </c>
    </row>
    <row r="2968" spans="2:24" x14ac:dyDescent="0.4">
      <c r="B2968" s="13">
        <v>2965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22686183.443540636</v>
      </c>
      <c r="O2968">
        <v>27348210.300135389</v>
      </c>
      <c r="P2968">
        <v>27561769.396795969</v>
      </c>
      <c r="Q2968">
        <v>36785908.600066304</v>
      </c>
      <c r="R2968">
        <v>33216023.139374938</v>
      </c>
      <c r="S2968">
        <v>34008556.320895299</v>
      </c>
      <c r="T2968">
        <v>27569199.974016424</v>
      </c>
      <c r="U2968">
        <v>36655307.081013754</v>
      </c>
      <c r="V2968">
        <v>41143148.753219806</v>
      </c>
      <c r="W2968">
        <v>42650249.771714106</v>
      </c>
      <c r="X2968">
        <v>22650249.771714106</v>
      </c>
    </row>
    <row r="2969" spans="2:24" x14ac:dyDescent="0.4">
      <c r="B2969" s="13">
        <v>2966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15754717.955273317</v>
      </c>
      <c r="O2969">
        <v>15908342.412030667</v>
      </c>
      <c r="P2969">
        <v>16803640.823847014</v>
      </c>
      <c r="Q2969">
        <v>5119136.2295095986</v>
      </c>
      <c r="R2969">
        <v>6915253.9228830319</v>
      </c>
      <c r="S2969">
        <v>10707534.484558506</v>
      </c>
      <c r="T2969">
        <v>12352181.722351888</v>
      </c>
      <c r="U2969">
        <v>9761544.6881227288</v>
      </c>
      <c r="V2969">
        <v>9002175.6738087554</v>
      </c>
      <c r="W2969">
        <v>13719848.190688875</v>
      </c>
      <c r="X2969">
        <v>-6280151.8093111236</v>
      </c>
    </row>
    <row r="2970" spans="2:24" x14ac:dyDescent="0.4">
      <c r="B2970" s="13">
        <v>2967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20409000.373764224</v>
      </c>
      <c r="O2970">
        <v>20627307.01387674</v>
      </c>
      <c r="P2970">
        <v>22162006.83022156</v>
      </c>
      <c r="Q2970">
        <v>23061949.860473838</v>
      </c>
      <c r="R2970">
        <v>27110628.6370438</v>
      </c>
      <c r="S2970">
        <v>24159741.729433112</v>
      </c>
      <c r="T2970">
        <v>22328837.172598496</v>
      </c>
      <c r="U2970">
        <v>24364890.471364427</v>
      </c>
      <c r="V2970">
        <v>25478819.27056089</v>
      </c>
      <c r="W2970">
        <v>27244031.350990683</v>
      </c>
      <c r="X2970">
        <v>7244031.3509906782</v>
      </c>
    </row>
    <row r="2971" spans="2:24" x14ac:dyDescent="0.4">
      <c r="B2971" s="13">
        <v>2968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20605825.751553874</v>
      </c>
      <c r="O2971">
        <v>24736999.191532671</v>
      </c>
      <c r="P2971">
        <v>30826733.970338285</v>
      </c>
      <c r="Q2971">
        <v>37806226.103648745</v>
      </c>
      <c r="R2971">
        <v>-92856926.259452984</v>
      </c>
      <c r="S2971">
        <v>-89755693.736746207</v>
      </c>
      <c r="T2971">
        <v>-23906275.520884749</v>
      </c>
      <c r="U2971">
        <v>-21251350.172506709</v>
      </c>
      <c r="V2971">
        <v>-22799052.340266202</v>
      </c>
      <c r="W2971">
        <v>-21467285.644547269</v>
      </c>
      <c r="X2971">
        <v>-41467285.644547269</v>
      </c>
    </row>
    <row r="2972" spans="2:24" x14ac:dyDescent="0.4">
      <c r="B2972" s="13">
        <v>2969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27359107.986719228</v>
      </c>
      <c r="O2972">
        <v>28458046.253186826</v>
      </c>
      <c r="P2972">
        <v>28781412.370129663</v>
      </c>
      <c r="Q2972">
        <v>31732190.459752459</v>
      </c>
      <c r="R2972">
        <v>-24061621.158243537</v>
      </c>
      <c r="S2972">
        <v>-19116228.643072966</v>
      </c>
      <c r="T2972">
        <v>6424254.5246358849</v>
      </c>
      <c r="U2972">
        <v>4536352.2036092402</v>
      </c>
      <c r="V2972">
        <v>8102070.1808007061</v>
      </c>
      <c r="W2972">
        <v>5795016.211008003</v>
      </c>
      <c r="X2972">
        <v>-14204983.788992008</v>
      </c>
    </row>
    <row r="2973" spans="2:24" x14ac:dyDescent="0.4">
      <c r="B2973" s="13">
        <v>2970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19409058.843403392</v>
      </c>
      <c r="O2973">
        <v>19708609.286779568</v>
      </c>
      <c r="P2973">
        <v>18245349.166282982</v>
      </c>
      <c r="Q2973">
        <v>21650302.043866299</v>
      </c>
      <c r="R2973">
        <v>19435475.659992885</v>
      </c>
      <c r="S2973">
        <v>24277818.292662453</v>
      </c>
      <c r="T2973">
        <v>31606893.036040083</v>
      </c>
      <c r="U2973">
        <v>38527037.910255998</v>
      </c>
      <c r="V2973">
        <v>40294108.030855849</v>
      </c>
      <c r="W2973">
        <v>38377251.716053486</v>
      </c>
      <c r="X2973">
        <v>18377251.716053486</v>
      </c>
    </row>
    <row r="2974" spans="2:24" x14ac:dyDescent="0.4">
      <c r="B2974" s="13">
        <v>2971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23560281.099197514</v>
      </c>
      <c r="O2974">
        <v>27191556.907939624</v>
      </c>
      <c r="P2974">
        <v>24866929.003661171</v>
      </c>
      <c r="Q2974">
        <v>24253475.692061599</v>
      </c>
      <c r="R2974">
        <v>27860197.696893938</v>
      </c>
      <c r="S2974">
        <v>24495957.680938136</v>
      </c>
      <c r="T2974">
        <v>23517584.586970434</v>
      </c>
      <c r="U2974">
        <v>28443415.263777807</v>
      </c>
      <c r="V2974">
        <v>30363090.479965463</v>
      </c>
      <c r="W2974">
        <v>34361261.325488932</v>
      </c>
      <c r="X2974">
        <v>14361261.325488929</v>
      </c>
    </row>
    <row r="2975" spans="2:24" x14ac:dyDescent="0.4">
      <c r="B2975" s="13">
        <v>2972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17550359.228024811</v>
      </c>
      <c r="O2975">
        <v>18895797.390611842</v>
      </c>
      <c r="P2975">
        <v>16902151.612094563</v>
      </c>
      <c r="Q2975">
        <v>14885002.881779835</v>
      </c>
      <c r="R2975">
        <v>14090006.568903605</v>
      </c>
      <c r="S2975">
        <v>21816507.895800106</v>
      </c>
      <c r="T2975">
        <v>19588691.906943318</v>
      </c>
      <c r="U2975">
        <v>18864040.246848729</v>
      </c>
      <c r="V2975">
        <v>16343164.674171723</v>
      </c>
      <c r="W2975">
        <v>17994098.184074093</v>
      </c>
      <c r="X2975">
        <v>-2005901.8159259115</v>
      </c>
    </row>
    <row r="2976" spans="2:24" x14ac:dyDescent="0.4">
      <c r="B2976" s="13">
        <v>2973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22841088.539987281</v>
      </c>
      <c r="O2976">
        <v>19770093.965067428</v>
      </c>
      <c r="P2976">
        <v>24418626.203138161</v>
      </c>
      <c r="Q2976">
        <v>29428319.991177738</v>
      </c>
      <c r="R2976">
        <v>29941088.18948672</v>
      </c>
      <c r="S2976">
        <v>36380705.688012071</v>
      </c>
      <c r="T2976">
        <v>37055197.128696866</v>
      </c>
      <c r="U2976">
        <v>25107301.34189184</v>
      </c>
      <c r="V2976">
        <v>26175445.513297547</v>
      </c>
      <c r="W2976">
        <v>34339503.14095334</v>
      </c>
      <c r="X2976">
        <v>14339503.14095334</v>
      </c>
    </row>
    <row r="2977" spans="2:24" x14ac:dyDescent="0.4">
      <c r="B2977" s="13">
        <v>2974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18337726.889838517</v>
      </c>
      <c r="O2977">
        <v>23915638.855596047</v>
      </c>
      <c r="P2977">
        <v>23005538.208317209</v>
      </c>
      <c r="Q2977">
        <v>25146754.592391606</v>
      </c>
      <c r="R2977">
        <v>26164861.089732151</v>
      </c>
      <c r="S2977">
        <v>31697792.16484797</v>
      </c>
      <c r="T2977">
        <v>32269009.322628275</v>
      </c>
      <c r="U2977">
        <v>41151187.380660214</v>
      </c>
      <c r="V2977">
        <v>42137651.813278936</v>
      </c>
      <c r="W2977">
        <v>43164426.791514784</v>
      </c>
      <c r="X2977">
        <v>23164426.79151478</v>
      </c>
    </row>
    <row r="2978" spans="2:24" x14ac:dyDescent="0.4">
      <c r="B2978" s="13">
        <v>2975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26403991.907509759</v>
      </c>
      <c r="O2978">
        <v>-66949304.269264936</v>
      </c>
      <c r="P2978">
        <v>-67964365.806882441</v>
      </c>
      <c r="Q2978">
        <v>-15858784.828365177</v>
      </c>
      <c r="R2978">
        <v>-13367772.693390422</v>
      </c>
      <c r="S2978">
        <v>-11134978.973534685</v>
      </c>
      <c r="T2978">
        <v>-8889577.6242825072</v>
      </c>
      <c r="U2978">
        <v>-6393200.1848484911</v>
      </c>
      <c r="V2978">
        <v>-9431503.5522318166</v>
      </c>
      <c r="W2978">
        <v>-10771264.878074776</v>
      </c>
      <c r="X2978">
        <v>-30771264.878074773</v>
      </c>
    </row>
    <row r="2979" spans="2:24" x14ac:dyDescent="0.4">
      <c r="B2979" s="13">
        <v>2976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19631032.548815075</v>
      </c>
      <c r="O2979">
        <v>12054708.097493082</v>
      </c>
      <c r="P2979">
        <v>12340608.556333426</v>
      </c>
      <c r="Q2979">
        <v>15468559.746498894</v>
      </c>
      <c r="R2979">
        <v>17082972.441352934</v>
      </c>
      <c r="S2979">
        <v>20557126.487612881</v>
      </c>
      <c r="T2979">
        <v>18787342.384553086</v>
      </c>
      <c r="U2979">
        <v>18422917.690202959</v>
      </c>
      <c r="V2979">
        <v>22694523.733658206</v>
      </c>
      <c r="W2979">
        <v>22012651.47039856</v>
      </c>
      <c r="X2979">
        <v>2012651.4703985581</v>
      </c>
    </row>
    <row r="2980" spans="2:24" x14ac:dyDescent="0.4">
      <c r="B2980" s="13">
        <v>2977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11069320.684062775</v>
      </c>
      <c r="O2980">
        <v>14021911.491172461</v>
      </c>
      <c r="P2980">
        <v>14817441.755394349</v>
      </c>
      <c r="Q2980">
        <v>18038763.822845187</v>
      </c>
      <c r="R2980">
        <v>20573038.785917647</v>
      </c>
      <c r="S2980">
        <v>21126839.379802786</v>
      </c>
      <c r="T2980">
        <v>18067749.900647633</v>
      </c>
      <c r="U2980">
        <v>19540643.293795671</v>
      </c>
      <c r="V2980">
        <v>25094023.297729734</v>
      </c>
      <c r="W2980">
        <v>22626418.285721354</v>
      </c>
      <c r="X2980">
        <v>2626418.2857213537</v>
      </c>
    </row>
    <row r="2981" spans="2:24" x14ac:dyDescent="0.4">
      <c r="B2981" s="13">
        <v>2978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19287981.87927898</v>
      </c>
      <c r="O2981">
        <v>20657095.621317692</v>
      </c>
      <c r="P2981">
        <v>17239446.594823603</v>
      </c>
      <c r="Q2981">
        <v>9256074.938749278</v>
      </c>
      <c r="R2981">
        <v>13806693.417731799</v>
      </c>
      <c r="S2981">
        <v>15228825.334507834</v>
      </c>
      <c r="T2981">
        <v>-6247059.2040776666</v>
      </c>
      <c r="U2981">
        <v>-5513213.3692307938</v>
      </c>
      <c r="V2981">
        <v>12219229.650636785</v>
      </c>
      <c r="W2981">
        <v>14705919.438831037</v>
      </c>
      <c r="X2981">
        <v>-5294080.5611689575</v>
      </c>
    </row>
    <row r="2982" spans="2:24" x14ac:dyDescent="0.4">
      <c r="B2982" s="13">
        <v>2979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27186208.85287606</v>
      </c>
      <c r="O2982">
        <v>16877804.339569367</v>
      </c>
      <c r="P2982">
        <v>17034543.411968388</v>
      </c>
      <c r="Q2982">
        <v>23487847.801225908</v>
      </c>
      <c r="R2982">
        <v>23541558.092292052</v>
      </c>
      <c r="S2982">
        <v>21589862.803015478</v>
      </c>
      <c r="T2982">
        <v>22938378.010557752</v>
      </c>
      <c r="U2982">
        <v>29081118.045994855</v>
      </c>
      <c r="V2982">
        <v>31831392.358214602</v>
      </c>
      <c r="W2982">
        <v>30449190.800525911</v>
      </c>
      <c r="X2982">
        <v>10449190.800525906</v>
      </c>
    </row>
    <row r="2983" spans="2:24" x14ac:dyDescent="0.4">
      <c r="B2983" s="13">
        <v>2980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22791865.174052421</v>
      </c>
      <c r="O2983">
        <v>21626466.26424104</v>
      </c>
      <c r="P2983">
        <v>19879074.421291582</v>
      </c>
      <c r="Q2983">
        <v>21874726.824679203</v>
      </c>
      <c r="R2983">
        <v>22550438.900511853</v>
      </c>
      <c r="S2983">
        <v>21741383.144887671</v>
      </c>
      <c r="T2983">
        <v>24690407.109434016</v>
      </c>
      <c r="U2983">
        <v>30786442.406375397</v>
      </c>
      <c r="V2983">
        <v>37425471.39187602</v>
      </c>
      <c r="W2983">
        <v>46054993.294508666</v>
      </c>
      <c r="X2983">
        <v>26054993.294508655</v>
      </c>
    </row>
    <row r="2984" spans="2:24" x14ac:dyDescent="0.4">
      <c r="B2984" s="13">
        <v>2981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20736509.79975317</v>
      </c>
      <c r="O2984">
        <v>20911583.441191453</v>
      </c>
      <c r="P2984">
        <v>28208699.782472383</v>
      </c>
      <c r="Q2984">
        <v>35187403.634015299</v>
      </c>
      <c r="R2984">
        <v>33003054.799763124</v>
      </c>
      <c r="S2984">
        <v>32452528.769839816</v>
      </c>
      <c r="T2984">
        <v>41427980.800080538</v>
      </c>
      <c r="U2984">
        <v>39490334.32075423</v>
      </c>
      <c r="V2984">
        <v>-28417015.315730475</v>
      </c>
      <c r="W2984">
        <v>-25167731.879815403</v>
      </c>
      <c r="X2984">
        <v>-45167731.879815415</v>
      </c>
    </row>
    <row r="2985" spans="2:24" x14ac:dyDescent="0.4">
      <c r="B2985" s="13">
        <v>2982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19956725.099639889</v>
      </c>
      <c r="O2985">
        <v>23584258.991522815</v>
      </c>
      <c r="P2985">
        <v>24739764.458779406</v>
      </c>
      <c r="Q2985">
        <v>25255673.83211403</v>
      </c>
      <c r="R2985">
        <v>26169736.98102567</v>
      </c>
      <c r="S2985">
        <v>25919298.249653384</v>
      </c>
      <c r="T2985">
        <v>24359457.384520762</v>
      </c>
      <c r="U2985">
        <v>24790761.774105437</v>
      </c>
      <c r="V2985">
        <v>27759779.993003316</v>
      </c>
      <c r="W2985">
        <v>33680376.913607225</v>
      </c>
      <c r="X2985">
        <v>13680376.913607217</v>
      </c>
    </row>
    <row r="2986" spans="2:24" x14ac:dyDescent="0.4">
      <c r="B2986" s="13">
        <v>2983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25449596.308900837</v>
      </c>
      <c r="O2986">
        <v>19498338.780765612</v>
      </c>
      <c r="P2986">
        <v>20435343.145343959</v>
      </c>
      <c r="Q2986">
        <v>22063581.444642939</v>
      </c>
      <c r="R2986">
        <v>12003885.271575805</v>
      </c>
      <c r="S2986">
        <v>15586881.965492509</v>
      </c>
      <c r="T2986">
        <v>14887565.346318536</v>
      </c>
      <c r="U2986">
        <v>-3116226.1292990907</v>
      </c>
      <c r="V2986">
        <v>-3463705.0148449144</v>
      </c>
      <c r="W2986">
        <v>665066.26027657837</v>
      </c>
      <c r="X2986">
        <v>-19334933.739723422</v>
      </c>
    </row>
    <row r="2987" spans="2:24" x14ac:dyDescent="0.4">
      <c r="B2987" s="13">
        <v>2984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23419371.89862784</v>
      </c>
      <c r="O2987">
        <v>25155470.733248677</v>
      </c>
      <c r="P2987">
        <v>29688593.827492673</v>
      </c>
      <c r="Q2987">
        <v>29592971.221663486</v>
      </c>
      <c r="R2987">
        <v>30696870.773371719</v>
      </c>
      <c r="S2987">
        <v>29877520.62134916</v>
      </c>
      <c r="T2987">
        <v>32014658.647372488</v>
      </c>
      <c r="U2987">
        <v>31847893.828888312</v>
      </c>
      <c r="V2987">
        <v>30203149.328725506</v>
      </c>
      <c r="W2987">
        <v>6021365.1779283909</v>
      </c>
      <c r="X2987">
        <v>-13978634.822071608</v>
      </c>
    </row>
    <row r="2988" spans="2:24" x14ac:dyDescent="0.4">
      <c r="B2988" s="13">
        <v>2985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22879850.128955431</v>
      </c>
      <c r="O2988">
        <v>11404970.831529826</v>
      </c>
      <c r="P2988">
        <v>1714298.6021679887</v>
      </c>
      <c r="Q2988">
        <v>8652421.5703114793</v>
      </c>
      <c r="R2988">
        <v>13308522.788514517</v>
      </c>
      <c r="S2988">
        <v>16523341.869270939</v>
      </c>
      <c r="T2988">
        <v>24794219.778102484</v>
      </c>
      <c r="U2988">
        <v>25828070.011327993</v>
      </c>
      <c r="V2988">
        <v>31337509.45531404</v>
      </c>
      <c r="W2988">
        <v>32965722.60783615</v>
      </c>
      <c r="X2988">
        <v>12965722.60783615</v>
      </c>
    </row>
    <row r="2989" spans="2:24" x14ac:dyDescent="0.4">
      <c r="B2989" s="13">
        <v>2986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20337777.838127621</v>
      </c>
      <c r="O2989">
        <v>24000227.980665166</v>
      </c>
      <c r="P2989">
        <v>29091352.863115974</v>
      </c>
      <c r="Q2989">
        <v>28837788.831692316</v>
      </c>
      <c r="R2989">
        <v>30532920.837920811</v>
      </c>
      <c r="S2989">
        <v>27297690.011653662</v>
      </c>
      <c r="T2989">
        <v>30953230.670999706</v>
      </c>
      <c r="U2989">
        <v>36091886.540514603</v>
      </c>
      <c r="V2989">
        <v>37831175.653383128</v>
      </c>
      <c r="W2989">
        <v>37895947.308343939</v>
      </c>
      <c r="X2989">
        <v>17895947.308343932</v>
      </c>
    </row>
    <row r="2990" spans="2:24" x14ac:dyDescent="0.4">
      <c r="B2990" s="13">
        <v>2987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28853675.923554808</v>
      </c>
      <c r="O2990">
        <v>34260186.590931796</v>
      </c>
      <c r="P2990">
        <v>35693087.690547891</v>
      </c>
      <c r="Q2990">
        <v>33355302.078750592</v>
      </c>
      <c r="R2990">
        <v>29864040.170205094</v>
      </c>
      <c r="S2990">
        <v>30666534.22067045</v>
      </c>
      <c r="T2990">
        <v>36380623.374770552</v>
      </c>
      <c r="U2990">
        <v>37684879.223961145</v>
      </c>
      <c r="V2990">
        <v>37445498.333083771</v>
      </c>
      <c r="W2990">
        <v>36761405.038739808</v>
      </c>
      <c r="X2990">
        <v>16761405.038739808</v>
      </c>
    </row>
    <row r="2991" spans="2:24" x14ac:dyDescent="0.4">
      <c r="B2991" s="13">
        <v>2988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23321799.439054485</v>
      </c>
      <c r="O2991">
        <v>26510335.023824915</v>
      </c>
      <c r="P2991">
        <v>30311809.441621736</v>
      </c>
      <c r="Q2991">
        <v>29143472.381835278</v>
      </c>
      <c r="R2991">
        <v>30392557.432250228</v>
      </c>
      <c r="S2991">
        <v>29029123.606521606</v>
      </c>
      <c r="T2991">
        <v>32175893.707480688</v>
      </c>
      <c r="U2991">
        <v>30403595.859251343</v>
      </c>
      <c r="V2991">
        <v>33301888.786575168</v>
      </c>
      <c r="W2991">
        <v>33562135.976492323</v>
      </c>
      <c r="X2991">
        <v>13562135.976492321</v>
      </c>
    </row>
    <row r="2992" spans="2:24" x14ac:dyDescent="0.4">
      <c r="B2992" s="13">
        <v>2989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20651502.048436478</v>
      </c>
      <c r="O2992">
        <v>20547377.256503738</v>
      </c>
      <c r="P2992">
        <v>25404321.142259676</v>
      </c>
      <c r="Q2992">
        <v>29504823.39045921</v>
      </c>
      <c r="R2992">
        <v>26594153.3311304</v>
      </c>
      <c r="S2992">
        <v>27380006.258241437</v>
      </c>
      <c r="T2992">
        <v>31084649.401353363</v>
      </c>
      <c r="U2992">
        <v>32826603.648975477</v>
      </c>
      <c r="V2992">
        <v>32314486.231652804</v>
      </c>
      <c r="W2992">
        <v>40232988.675677888</v>
      </c>
      <c r="X2992">
        <v>20232988.675677892</v>
      </c>
    </row>
    <row r="2993" spans="2:24" x14ac:dyDescent="0.4">
      <c r="B2993" s="13">
        <v>2990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24592820.729885675</v>
      </c>
      <c r="O2993">
        <v>30747780.516345523</v>
      </c>
      <c r="P2993">
        <v>16012437.498949612</v>
      </c>
      <c r="Q2993">
        <v>13784220.776288841</v>
      </c>
      <c r="R2993">
        <v>23457390.140677031</v>
      </c>
      <c r="S2993">
        <v>24038106.693543226</v>
      </c>
      <c r="T2993">
        <v>25189437.7795025</v>
      </c>
      <c r="U2993">
        <v>15753274.221979747</v>
      </c>
      <c r="V2993">
        <v>16769571.283395775</v>
      </c>
      <c r="W2993">
        <v>15920061.505332947</v>
      </c>
      <c r="X2993">
        <v>-4079938.4946670593</v>
      </c>
    </row>
    <row r="2994" spans="2:24" x14ac:dyDescent="0.4">
      <c r="B2994" s="13">
        <v>2991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21703100.561935198</v>
      </c>
      <c r="O2994">
        <v>7617071.8220708258</v>
      </c>
      <c r="P2994">
        <v>9583523.1405391544</v>
      </c>
      <c r="Q2994">
        <v>22575255.529713109</v>
      </c>
      <c r="R2994">
        <v>20342561.630322937</v>
      </c>
      <c r="S2994">
        <v>19763705.814714685</v>
      </c>
      <c r="T2994">
        <v>21525664.809783243</v>
      </c>
      <c r="U2994">
        <v>22466057.419170924</v>
      </c>
      <c r="V2994">
        <v>21527945.611109424</v>
      </c>
      <c r="W2994">
        <v>21167436.491779462</v>
      </c>
      <c r="X2994">
        <v>1167436.4917794573</v>
      </c>
    </row>
    <row r="2995" spans="2:24" x14ac:dyDescent="0.4">
      <c r="B2995" s="13">
        <v>2992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24346046.624751333</v>
      </c>
      <c r="O2995">
        <v>25609751.706597432</v>
      </c>
      <c r="P2995">
        <v>26628582.356941506</v>
      </c>
      <c r="Q2995">
        <v>32755295.167737469</v>
      </c>
      <c r="R2995">
        <v>23972826.159650255</v>
      </c>
      <c r="S2995">
        <v>28089710.995485313</v>
      </c>
      <c r="T2995">
        <v>30964291.291904535</v>
      </c>
      <c r="U2995">
        <v>33636563.480665386</v>
      </c>
      <c r="V2995">
        <v>30788594.222551402</v>
      </c>
      <c r="W2995">
        <v>36139560.21825543</v>
      </c>
      <c r="X2995">
        <v>16139560.21825543</v>
      </c>
    </row>
    <row r="2996" spans="2:24" x14ac:dyDescent="0.4">
      <c r="B2996" s="13">
        <v>2993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19577193.333721302</v>
      </c>
      <c r="O2996">
        <v>20629814.494623974</v>
      </c>
      <c r="P2996">
        <v>-70047422.449326083</v>
      </c>
      <c r="Q2996">
        <v>-143700942.40218964</v>
      </c>
      <c r="R2996">
        <v>-91722979.041762441</v>
      </c>
      <c r="S2996">
        <v>-57748860.773598</v>
      </c>
      <c r="T2996">
        <v>-54842543.346737564</v>
      </c>
      <c r="U2996">
        <v>-53624993.601049773</v>
      </c>
      <c r="V2996">
        <v>-122123412.39045179</v>
      </c>
      <c r="W2996">
        <v>-124314707.26455639</v>
      </c>
      <c r="X2996">
        <v>-144314707.26455638</v>
      </c>
    </row>
    <row r="2997" spans="2:24" x14ac:dyDescent="0.4">
      <c r="B2997" s="13">
        <v>2994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25393068.961258925</v>
      </c>
      <c r="O2997">
        <v>24915292.611070793</v>
      </c>
      <c r="P2997">
        <v>25101552.8175621</v>
      </c>
      <c r="Q2997">
        <v>27236834.210693605</v>
      </c>
      <c r="R2997">
        <v>28666327.118489299</v>
      </c>
      <c r="S2997">
        <v>35930305.877787754</v>
      </c>
      <c r="T2997">
        <v>35699256.226561509</v>
      </c>
      <c r="U2997">
        <v>40138052.433414012</v>
      </c>
      <c r="V2997">
        <v>41536268.652446613</v>
      </c>
      <c r="W2997">
        <v>42642932.763140246</v>
      </c>
      <c r="X2997">
        <v>22642932.763140254</v>
      </c>
    </row>
    <row r="2998" spans="2:24" x14ac:dyDescent="0.4">
      <c r="B2998" s="13">
        <v>2995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18296129.654965088</v>
      </c>
      <c r="O2998">
        <v>17068317.260601636</v>
      </c>
      <c r="P2998">
        <v>26286532.341541626</v>
      </c>
      <c r="Q2998">
        <v>24079684.18428563</v>
      </c>
      <c r="R2998">
        <v>30892969.733196452</v>
      </c>
      <c r="S2998">
        <v>30372862.758400247</v>
      </c>
      <c r="T2998">
        <v>33085212.253928505</v>
      </c>
      <c r="U2998">
        <v>26379368.320210643</v>
      </c>
      <c r="V2998">
        <v>29133154.112474017</v>
      </c>
      <c r="W2998">
        <v>33696147.074095786</v>
      </c>
      <c r="X2998">
        <v>13696147.074095793</v>
      </c>
    </row>
    <row r="2999" spans="2:24" x14ac:dyDescent="0.4">
      <c r="B2999" s="13">
        <v>2996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26707689.892538633</v>
      </c>
      <c r="O2999">
        <v>-17371728.620627299</v>
      </c>
      <c r="P2999">
        <v>-13844637.672945913</v>
      </c>
      <c r="Q2999">
        <v>9861826.8490383513</v>
      </c>
      <c r="R2999">
        <v>12197408.206102526</v>
      </c>
      <c r="S2999">
        <v>13340829.464145398</v>
      </c>
      <c r="T2999">
        <v>15607009.547050457</v>
      </c>
      <c r="U2999">
        <v>3536565.1822695127</v>
      </c>
      <c r="V2999">
        <v>1198880.5558065902</v>
      </c>
      <c r="W2999">
        <v>-5208587.0380458822</v>
      </c>
      <c r="X2999">
        <v>-25208587.038045868</v>
      </c>
    </row>
    <row r="3000" spans="2:24" x14ac:dyDescent="0.4">
      <c r="B3000" s="13">
        <v>2997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26319983.89104455</v>
      </c>
      <c r="O3000">
        <v>27301127.035453748</v>
      </c>
      <c r="P3000">
        <v>27463368.997613575</v>
      </c>
      <c r="Q3000">
        <v>29921071.664492305</v>
      </c>
      <c r="R3000">
        <v>23828663.900191147</v>
      </c>
      <c r="S3000">
        <v>30416767.398066513</v>
      </c>
      <c r="T3000">
        <v>33841267.966986172</v>
      </c>
      <c r="U3000">
        <v>32092100.387031361</v>
      </c>
      <c r="V3000">
        <v>31367474.406995364</v>
      </c>
      <c r="W3000">
        <v>33031648.869598012</v>
      </c>
      <c r="X3000">
        <v>13031648.869598016</v>
      </c>
    </row>
    <row r="3001" spans="2:24" x14ac:dyDescent="0.4">
      <c r="B3001" s="13">
        <v>2998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23161793.862325475</v>
      </c>
      <c r="O3001">
        <v>30033688.844721414</v>
      </c>
      <c r="P3001">
        <v>32051492.783456873</v>
      </c>
      <c r="Q3001">
        <v>33464955.220617548</v>
      </c>
      <c r="R3001">
        <v>27783906.608647574</v>
      </c>
      <c r="S3001">
        <v>30252702.843104605</v>
      </c>
      <c r="T3001">
        <v>31922531.384182401</v>
      </c>
      <c r="U3001">
        <v>36413371.976502463</v>
      </c>
      <c r="V3001">
        <v>31155643.02876116</v>
      </c>
      <c r="W3001">
        <v>14607623.732711527</v>
      </c>
      <c r="X3001">
        <v>-5392376.2672884651</v>
      </c>
    </row>
    <row r="3002" spans="2:24" x14ac:dyDescent="0.4">
      <c r="B3002" s="13">
        <v>2999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22558117.371604893</v>
      </c>
      <c r="O3002">
        <v>22858208.646334939</v>
      </c>
      <c r="P3002">
        <v>20331840.110481668</v>
      </c>
      <c r="Q3002">
        <v>20043278.795609042</v>
      </c>
      <c r="R3002">
        <v>24352070.005149797</v>
      </c>
      <c r="S3002">
        <v>24251117.11684655</v>
      </c>
      <c r="T3002">
        <v>28093635.132423796</v>
      </c>
      <c r="U3002">
        <v>29360944.121523716</v>
      </c>
      <c r="V3002">
        <v>30600529.016960148</v>
      </c>
      <c r="W3002">
        <v>31634366.044301335</v>
      </c>
      <c r="X3002">
        <v>11634366.044301337</v>
      </c>
    </row>
    <row r="3003" spans="2:24" x14ac:dyDescent="0.4">
      <c r="B3003" s="13">
        <v>3000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21804404.655755207</v>
      </c>
      <c r="O3003">
        <v>21374024.159201857</v>
      </c>
      <c r="P3003">
        <v>20210081.802051421</v>
      </c>
      <c r="Q3003">
        <v>22048356.789414849</v>
      </c>
      <c r="R3003">
        <v>10529741.71516218</v>
      </c>
      <c r="S3003">
        <v>11015524.792211292</v>
      </c>
      <c r="T3003">
        <v>10969493.311608447</v>
      </c>
      <c r="U3003">
        <v>12929980.752574859</v>
      </c>
      <c r="V3003">
        <v>17915594.616033778</v>
      </c>
      <c r="W3003">
        <v>17252758.490687001</v>
      </c>
      <c r="X3003">
        <v>-2747241.5093129985</v>
      </c>
    </row>
    <row r="3004" spans="2:24" x14ac:dyDescent="0.4">
      <c r="B3004" s="13">
        <v>3001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25917365.741265848</v>
      </c>
      <c r="O3004">
        <v>28426032.522637699</v>
      </c>
      <c r="P3004">
        <v>20632074.518100243</v>
      </c>
      <c r="Q3004">
        <v>-54721488.076199323</v>
      </c>
      <c r="R3004">
        <v>-48184298.517198242</v>
      </c>
      <c r="S3004">
        <v>-10058484.356510619</v>
      </c>
      <c r="T3004">
        <v>-9264975.417134624</v>
      </c>
      <c r="U3004">
        <v>-2802475.5231355866</v>
      </c>
      <c r="V3004">
        <v>-68287.482715561055</v>
      </c>
      <c r="W3004">
        <v>4751157.2819867851</v>
      </c>
      <c r="X3004">
        <v>-15248842.718013212</v>
      </c>
    </row>
    <row r="3005" spans="2:24" x14ac:dyDescent="0.4">
      <c r="B3005" s="13">
        <v>3002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23125333.438331418</v>
      </c>
      <c r="O3005">
        <v>29871624.345933273</v>
      </c>
      <c r="P3005">
        <v>31805910.542710099</v>
      </c>
      <c r="Q3005">
        <v>32414328.390556794</v>
      </c>
      <c r="R3005">
        <v>30604624.595938098</v>
      </c>
      <c r="S3005">
        <v>38792585.613383844</v>
      </c>
      <c r="T3005">
        <v>43625219.12330851</v>
      </c>
      <c r="U3005">
        <v>51877684.870806068</v>
      </c>
      <c r="V3005">
        <v>51806940.322043628</v>
      </c>
      <c r="W3005">
        <v>56707206.779456161</v>
      </c>
      <c r="X3005">
        <v>36707206.779456161</v>
      </c>
    </row>
    <row r="3006" spans="2:24" x14ac:dyDescent="0.4">
      <c r="B3006" s="13">
        <v>3003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20659717.388469275</v>
      </c>
      <c r="O3006">
        <v>21571750.050783399</v>
      </c>
      <c r="P3006">
        <v>20283594.898207378</v>
      </c>
      <c r="Q3006">
        <v>22774153.810536146</v>
      </c>
      <c r="R3006">
        <v>24629557.362892482</v>
      </c>
      <c r="S3006">
        <v>32324894.128677264</v>
      </c>
      <c r="T3006">
        <v>15922159.478663281</v>
      </c>
      <c r="U3006">
        <v>21634128.262838669</v>
      </c>
      <c r="V3006">
        <v>30957789.859104969</v>
      </c>
      <c r="W3006">
        <v>29617978.863449886</v>
      </c>
      <c r="X3006">
        <v>9617978.8634498902</v>
      </c>
    </row>
    <row r="3007" spans="2:24" x14ac:dyDescent="0.4">
      <c r="B3007" s="13">
        <v>3004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23441074.792401981</v>
      </c>
      <c r="O3007">
        <v>26616226.653439507</v>
      </c>
      <c r="P3007">
        <v>29820094.355730653</v>
      </c>
      <c r="Q3007">
        <v>30094820.523261283</v>
      </c>
      <c r="R3007">
        <v>30308924.430916406</v>
      </c>
      <c r="S3007">
        <v>25297825.74040116</v>
      </c>
      <c r="T3007">
        <v>23001229.809177838</v>
      </c>
      <c r="U3007">
        <v>22848774.297453947</v>
      </c>
      <c r="V3007">
        <v>22711030.371732701</v>
      </c>
      <c r="W3007">
        <v>19487505.641396299</v>
      </c>
      <c r="X3007">
        <v>-512494.35860370379</v>
      </c>
    </row>
    <row r="3008" spans="2:24" x14ac:dyDescent="0.4">
      <c r="B3008" s="13">
        <v>3005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24714122.995154515</v>
      </c>
      <c r="O3008">
        <v>23170145.516696606</v>
      </c>
      <c r="P3008">
        <v>27331051.468416583</v>
      </c>
      <c r="Q3008">
        <v>24725214.432290241</v>
      </c>
      <c r="R3008">
        <v>24128659.298533924</v>
      </c>
      <c r="S3008">
        <v>23329917.934173778</v>
      </c>
      <c r="T3008">
        <v>25409182.34881942</v>
      </c>
      <c r="U3008">
        <v>10360551.203220239</v>
      </c>
      <c r="V3008">
        <v>12639037.356875513</v>
      </c>
      <c r="W3008">
        <v>13672841.158596426</v>
      </c>
      <c r="X3008">
        <v>-6327158.8414035747</v>
      </c>
    </row>
    <row r="3009" spans="2:24" x14ac:dyDescent="0.4">
      <c r="B3009" s="13">
        <v>3006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20166267.333723433</v>
      </c>
      <c r="O3009">
        <v>19801719.979884114</v>
      </c>
      <c r="P3009">
        <v>19514883.83995498</v>
      </c>
      <c r="Q3009">
        <v>14319372.341859313</v>
      </c>
      <c r="R3009">
        <v>15989813.480059614</v>
      </c>
      <c r="S3009">
        <v>22286161.27864182</v>
      </c>
      <c r="T3009">
        <v>22856524.037861612</v>
      </c>
      <c r="U3009">
        <v>28409151.93689093</v>
      </c>
      <c r="V3009">
        <v>33687644.492080733</v>
      </c>
      <c r="W3009">
        <v>32942028.719196107</v>
      </c>
      <c r="X3009">
        <v>12942028.719196104</v>
      </c>
    </row>
    <row r="3010" spans="2:24" x14ac:dyDescent="0.4">
      <c r="B3010" s="13">
        <v>3007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17270790.0771726</v>
      </c>
      <c r="O3010">
        <v>19585696.629974365</v>
      </c>
      <c r="P3010">
        <v>19063727.1750856</v>
      </c>
      <c r="Q3010">
        <v>20313103.17675161</v>
      </c>
      <c r="R3010">
        <v>21114372.982551888</v>
      </c>
      <c r="S3010">
        <v>24675567.945524819</v>
      </c>
      <c r="T3010">
        <v>3315566.6520684948</v>
      </c>
      <c r="U3010">
        <v>5921046.3861767668</v>
      </c>
      <c r="V3010">
        <v>22260526.130549263</v>
      </c>
      <c r="W3010">
        <v>21110161.52508441</v>
      </c>
      <c r="X3010">
        <v>1110161.5250844161</v>
      </c>
    </row>
    <row r="3011" spans="2:24" x14ac:dyDescent="0.4">
      <c r="B3011" s="13">
        <v>3008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20604116.533294596</v>
      </c>
      <c r="O3011">
        <v>21465254.730672728</v>
      </c>
      <c r="P3011">
        <v>23383114.624512549</v>
      </c>
      <c r="Q3011">
        <v>24336038.523944657</v>
      </c>
      <c r="R3011">
        <v>23341634.478249215</v>
      </c>
      <c r="S3011">
        <v>27499131.770540968</v>
      </c>
      <c r="T3011">
        <v>12820375.947113998</v>
      </c>
      <c r="U3011">
        <v>14113271.793718701</v>
      </c>
      <c r="V3011">
        <v>28552538.28318176</v>
      </c>
      <c r="W3011">
        <v>27782180.383680135</v>
      </c>
      <c r="X3011">
        <v>7782180.3836801434</v>
      </c>
    </row>
    <row r="3012" spans="2:24" x14ac:dyDescent="0.4">
      <c r="B3012" s="13">
        <v>3009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20496532.407363046</v>
      </c>
      <c r="O3012">
        <v>11958196.761507059</v>
      </c>
      <c r="P3012">
        <v>13196755.291413905</v>
      </c>
      <c r="Q3012">
        <v>15350537.738453638</v>
      </c>
      <c r="R3012">
        <v>23739315.466832399</v>
      </c>
      <c r="S3012">
        <v>27982914.306579344</v>
      </c>
      <c r="T3012">
        <v>30129052.358124215</v>
      </c>
      <c r="U3012">
        <v>33256138.614224803</v>
      </c>
      <c r="V3012">
        <v>32784018.950959153</v>
      </c>
      <c r="W3012">
        <v>34913755.608310454</v>
      </c>
      <c r="X3012">
        <v>14913755.608310457</v>
      </c>
    </row>
    <row r="3013" spans="2:24" x14ac:dyDescent="0.4">
      <c r="B3013" s="13">
        <v>3010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16202227.95691552</v>
      </c>
      <c r="O3013">
        <v>18551953.509752255</v>
      </c>
      <c r="P3013">
        <v>20041342.914047673</v>
      </c>
      <c r="Q3013">
        <v>21407907.767680142</v>
      </c>
      <c r="R3013">
        <v>28179465.540738951</v>
      </c>
      <c r="S3013">
        <v>26266945.978358261</v>
      </c>
      <c r="T3013">
        <v>33931182.435409613</v>
      </c>
      <c r="U3013">
        <v>39433401.734366275</v>
      </c>
      <c r="V3013">
        <v>37716205.941668361</v>
      </c>
      <c r="W3013">
        <v>39455380.91696582</v>
      </c>
      <c r="X3013">
        <v>19455380.916965824</v>
      </c>
    </row>
    <row r="3014" spans="2:24" x14ac:dyDescent="0.4">
      <c r="B3014" s="13">
        <v>3011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-385812162.2514506</v>
      </c>
      <c r="O3014">
        <v>-388685512.16362065</v>
      </c>
      <c r="P3014">
        <v>-179985618.54989448</v>
      </c>
      <c r="Q3014">
        <v>-177154980.55461353</v>
      </c>
      <c r="R3014">
        <v>-172542376.87634429</v>
      </c>
      <c r="S3014">
        <v>-163322754.70883462</v>
      </c>
      <c r="T3014">
        <v>-159248017.93815681</v>
      </c>
      <c r="U3014">
        <v>-161176019.05285126</v>
      </c>
      <c r="V3014">
        <v>-162200442.56932414</v>
      </c>
      <c r="W3014">
        <v>-162567177.03651437</v>
      </c>
      <c r="X3014">
        <v>-182567177.03651437</v>
      </c>
    </row>
    <row r="3015" spans="2:24" x14ac:dyDescent="0.4">
      <c r="B3015" s="13">
        <v>3012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18930053.32045665</v>
      </c>
      <c r="O3015">
        <v>22082838.874030065</v>
      </c>
      <c r="P3015">
        <v>21550009.525877662</v>
      </c>
      <c r="Q3015">
        <v>23161296.49185507</v>
      </c>
      <c r="R3015">
        <v>27428954.52764326</v>
      </c>
      <c r="S3015">
        <v>29475427.563403532</v>
      </c>
      <c r="T3015">
        <v>34069692.477437615</v>
      </c>
      <c r="U3015">
        <v>38520835.072892271</v>
      </c>
      <c r="V3015">
        <v>40999985.965888008</v>
      </c>
      <c r="W3015">
        <v>42173414.666422494</v>
      </c>
      <c r="X3015">
        <v>22173414.666422494</v>
      </c>
    </row>
    <row r="3016" spans="2:24" x14ac:dyDescent="0.4">
      <c r="B3016" s="13">
        <v>3013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19977410.24729874</v>
      </c>
      <c r="O3016">
        <v>25674486.857107792</v>
      </c>
      <c r="P3016">
        <v>25808556.707132082</v>
      </c>
      <c r="Q3016">
        <v>28217925.020241089</v>
      </c>
      <c r="R3016">
        <v>29912681.988935269</v>
      </c>
      <c r="S3016">
        <v>31693241.701036066</v>
      </c>
      <c r="T3016">
        <v>30600129.358321004</v>
      </c>
      <c r="U3016">
        <v>32606471.109872237</v>
      </c>
      <c r="V3016">
        <v>18799586.869782619</v>
      </c>
      <c r="W3016">
        <v>16724205.844805917</v>
      </c>
      <c r="X3016">
        <v>-3275794.1551940832</v>
      </c>
    </row>
    <row r="3017" spans="2:24" x14ac:dyDescent="0.4">
      <c r="B3017" s="13">
        <v>3014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22573409.09162914</v>
      </c>
      <c r="O3017">
        <v>27057292.46163008</v>
      </c>
      <c r="P3017">
        <v>26848615.768121947</v>
      </c>
      <c r="Q3017">
        <v>26766816.293465517</v>
      </c>
      <c r="R3017">
        <v>32014447.00971365</v>
      </c>
      <c r="S3017">
        <v>31709558.769049097</v>
      </c>
      <c r="T3017">
        <v>36894063.775463611</v>
      </c>
      <c r="U3017">
        <v>37645508.254455246</v>
      </c>
      <c r="V3017">
        <v>37354655.358806737</v>
      </c>
      <c r="W3017">
        <v>38199660.334989302</v>
      </c>
      <c r="X3017">
        <v>18199660.334989309</v>
      </c>
    </row>
    <row r="3018" spans="2:24" x14ac:dyDescent="0.4">
      <c r="B3018" s="13">
        <v>3015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27401105.256811194</v>
      </c>
      <c r="O3018">
        <v>35384041.211259179</v>
      </c>
      <c r="P3018">
        <v>37500385.101004764</v>
      </c>
      <c r="Q3018">
        <v>44037535.463467039</v>
      </c>
      <c r="R3018">
        <v>47323577.645440556</v>
      </c>
      <c r="S3018">
        <v>45855500.042042799</v>
      </c>
      <c r="T3018">
        <v>36651044.55697301</v>
      </c>
      <c r="U3018">
        <v>39253330.308554873</v>
      </c>
      <c r="V3018">
        <v>37238357.361890718</v>
      </c>
      <c r="W3018">
        <v>45749118.508087784</v>
      </c>
      <c r="X3018">
        <v>25749118.508087784</v>
      </c>
    </row>
    <row r="3019" spans="2:24" x14ac:dyDescent="0.4">
      <c r="B3019" s="13">
        <v>3016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21346895.384955671</v>
      </c>
      <c r="O3019">
        <v>20676179.551496636</v>
      </c>
      <c r="P3019">
        <v>23405681.827039726</v>
      </c>
      <c r="Q3019">
        <v>24154856.707181867</v>
      </c>
      <c r="R3019">
        <v>30999228.086058699</v>
      </c>
      <c r="S3019">
        <v>31644242.192307618</v>
      </c>
      <c r="T3019">
        <v>34752048.375362694</v>
      </c>
      <c r="U3019">
        <v>27870336.224028647</v>
      </c>
      <c r="V3019">
        <v>32471108.791995987</v>
      </c>
      <c r="W3019">
        <v>31886201.96656248</v>
      </c>
      <c r="X3019">
        <v>11886201.966562476</v>
      </c>
    </row>
    <row r="3020" spans="2:24" x14ac:dyDescent="0.4">
      <c r="B3020" s="13">
        <v>3017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14419885.339375194</v>
      </c>
      <c r="O3020">
        <v>14456900.438454907</v>
      </c>
      <c r="P3020">
        <v>13643873.425986448</v>
      </c>
      <c r="Q3020">
        <v>6500505.5931582879</v>
      </c>
      <c r="R3020">
        <v>10658794.17909009</v>
      </c>
      <c r="S3020">
        <v>13905554.41888327</v>
      </c>
      <c r="T3020">
        <v>22164005.324485362</v>
      </c>
      <c r="U3020">
        <v>20292422.470304467</v>
      </c>
      <c r="V3020">
        <v>19522631.081178363</v>
      </c>
      <c r="W3020">
        <v>21926709.919018768</v>
      </c>
      <c r="X3020">
        <v>1926709.919018764</v>
      </c>
    </row>
    <row r="3021" spans="2:24" x14ac:dyDescent="0.4">
      <c r="B3021" s="13">
        <v>3018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25176218.583310116</v>
      </c>
      <c r="O3021">
        <v>31699078.143433481</v>
      </c>
      <c r="P3021">
        <v>38815921.009220913</v>
      </c>
      <c r="Q3021">
        <v>37556316.19240924</v>
      </c>
      <c r="R3021">
        <v>39853382.797942832</v>
      </c>
      <c r="S3021">
        <v>42797468.172524944</v>
      </c>
      <c r="T3021">
        <v>47968385.736825697</v>
      </c>
      <c r="U3021">
        <v>49678089.143935382</v>
      </c>
      <c r="V3021">
        <v>48196376.95729401</v>
      </c>
      <c r="W3021">
        <v>53006681.220500194</v>
      </c>
      <c r="X3021">
        <v>33006681.22050019</v>
      </c>
    </row>
    <row r="3022" spans="2:24" x14ac:dyDescent="0.4">
      <c r="B3022" s="13">
        <v>3019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20259260.23167159</v>
      </c>
      <c r="O3022">
        <v>-29202779.791425321</v>
      </c>
      <c r="P3022">
        <v>-27482919.498248592</v>
      </c>
      <c r="Q3022">
        <v>-3251732.1128020864</v>
      </c>
      <c r="R3022">
        <v>-4693518.9149809806</v>
      </c>
      <c r="S3022">
        <v>205131.35991933569</v>
      </c>
      <c r="T3022">
        <v>682864.48120269924</v>
      </c>
      <c r="U3022">
        <v>-888400.87434259756</v>
      </c>
      <c r="V3022">
        <v>-3635131.1098448141</v>
      </c>
      <c r="W3022">
        <v>-1801368.5470179555</v>
      </c>
      <c r="X3022">
        <v>-21801368.547017962</v>
      </c>
    </row>
    <row r="3023" spans="2:24" x14ac:dyDescent="0.4">
      <c r="B3023" s="13">
        <v>3020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12844748.442269722</v>
      </c>
      <c r="O3023">
        <v>6530236.339368403</v>
      </c>
      <c r="P3023">
        <v>8544321.9832720831</v>
      </c>
      <c r="Q3023">
        <v>13246133.09998516</v>
      </c>
      <c r="R3023">
        <v>11624443.35356896</v>
      </c>
      <c r="S3023">
        <v>12151244.837138001</v>
      </c>
      <c r="T3023">
        <v>10609437.168462338</v>
      </c>
      <c r="U3023">
        <v>13306872.816359702</v>
      </c>
      <c r="V3023">
        <v>13559758.727789167</v>
      </c>
      <c r="W3023">
        <v>22214034.952749733</v>
      </c>
      <c r="X3023">
        <v>2214034.952749731</v>
      </c>
    </row>
    <row r="3024" spans="2:24" x14ac:dyDescent="0.4">
      <c r="B3024" s="13">
        <v>3021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24146425.601694562</v>
      </c>
      <c r="O3024">
        <v>32213044.22507368</v>
      </c>
      <c r="P3024">
        <v>35206962.571744516</v>
      </c>
      <c r="Q3024">
        <v>35650388.011601448</v>
      </c>
      <c r="R3024">
        <v>34293554.277628705</v>
      </c>
      <c r="S3024">
        <v>33839262.58149042</v>
      </c>
      <c r="T3024">
        <v>38537601.378492974</v>
      </c>
      <c r="U3024">
        <v>36848633.686210938</v>
      </c>
      <c r="V3024">
        <v>34590841.981693</v>
      </c>
      <c r="W3024">
        <v>37728180.118629664</v>
      </c>
      <c r="X3024">
        <v>17728180.118629672</v>
      </c>
    </row>
    <row r="3025" spans="2:24" x14ac:dyDescent="0.4">
      <c r="B3025" s="13">
        <v>3022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20094940.978811752</v>
      </c>
      <c r="O3025">
        <v>23237725.165716097</v>
      </c>
      <c r="P3025">
        <v>12190396.129482925</v>
      </c>
      <c r="Q3025">
        <v>15020331.730721189</v>
      </c>
      <c r="R3025">
        <v>28970838.746065315</v>
      </c>
      <c r="S3025">
        <v>37063238.51912865</v>
      </c>
      <c r="T3025">
        <v>40730506.486826532</v>
      </c>
      <c r="U3025">
        <v>4083504.5267519518</v>
      </c>
      <c r="V3025">
        <v>5982256.3227086607</v>
      </c>
      <c r="W3025">
        <v>32251530.676383689</v>
      </c>
      <c r="X3025">
        <v>12251530.676383689</v>
      </c>
    </row>
    <row r="3026" spans="2:24" x14ac:dyDescent="0.4">
      <c r="B3026" s="13">
        <v>3023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25239654.244275928</v>
      </c>
      <c r="O3026">
        <v>30961118.781043731</v>
      </c>
      <c r="P3026">
        <v>38873769.112569764</v>
      </c>
      <c r="Q3026">
        <v>42330354.520249128</v>
      </c>
      <c r="R3026">
        <v>48500958.698325083</v>
      </c>
      <c r="S3026">
        <v>48857479.470298804</v>
      </c>
      <c r="T3026">
        <v>49432802.078403614</v>
      </c>
      <c r="U3026">
        <v>51431542.688518502</v>
      </c>
      <c r="V3026">
        <v>51843725.048997805</v>
      </c>
      <c r="W3026">
        <v>58358446.528120905</v>
      </c>
      <c r="X3026">
        <v>38358446.528120898</v>
      </c>
    </row>
    <row r="3027" spans="2:24" x14ac:dyDescent="0.4">
      <c r="B3027" s="13">
        <v>3024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18288067.058293227</v>
      </c>
      <c r="O3027">
        <v>20552427.498764914</v>
      </c>
      <c r="P3027">
        <v>26188032.464258954</v>
      </c>
      <c r="Q3027">
        <v>25481385.265386768</v>
      </c>
      <c r="R3027">
        <v>22686606.395566765</v>
      </c>
      <c r="S3027">
        <v>21274113.680417478</v>
      </c>
      <c r="T3027">
        <v>24008329.228366222</v>
      </c>
      <c r="U3027">
        <v>21560604.268366765</v>
      </c>
      <c r="V3027">
        <v>12366665.765491327</v>
      </c>
      <c r="W3027">
        <v>19462209.834460884</v>
      </c>
      <c r="X3027">
        <v>-537790.16553912032</v>
      </c>
    </row>
    <row r="3028" spans="2:24" x14ac:dyDescent="0.4">
      <c r="B3028" s="13">
        <v>3025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26601120.983295333</v>
      </c>
      <c r="O3028">
        <v>33760454.502316147</v>
      </c>
      <c r="P3028">
        <v>37964153.157648295</v>
      </c>
      <c r="Q3028">
        <v>43458991.617850453</v>
      </c>
      <c r="R3028">
        <v>52693143.535264038</v>
      </c>
      <c r="S3028">
        <v>50413739.26544477</v>
      </c>
      <c r="T3028">
        <v>47900984.134195365</v>
      </c>
      <c r="U3028">
        <v>46562609.566626355</v>
      </c>
      <c r="V3028">
        <v>54095904.938783072</v>
      </c>
      <c r="W3028">
        <v>51814179.930601157</v>
      </c>
      <c r="X3028">
        <v>31814179.930601165</v>
      </c>
    </row>
    <row r="3029" spans="2:24" x14ac:dyDescent="0.4">
      <c r="B3029" s="13">
        <v>3026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16993744.26667266</v>
      </c>
      <c r="O3029">
        <v>10355223.798973234</v>
      </c>
      <c r="P3029">
        <v>12772610.409991929</v>
      </c>
      <c r="Q3029">
        <v>10558332.952287499</v>
      </c>
      <c r="R3029">
        <v>16839452.04832866</v>
      </c>
      <c r="S3029">
        <v>17881047.321665104</v>
      </c>
      <c r="T3029">
        <v>18788252.908757228</v>
      </c>
      <c r="U3029">
        <v>16908816.228987519</v>
      </c>
      <c r="V3029">
        <v>17269674.908246376</v>
      </c>
      <c r="W3029">
        <v>21122074.338770162</v>
      </c>
      <c r="X3029">
        <v>1122074.3387701609</v>
      </c>
    </row>
    <row r="3030" spans="2:24" x14ac:dyDescent="0.4">
      <c r="B3030" s="13">
        <v>3027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20807666.212169275</v>
      </c>
      <c r="O3030">
        <v>26733466.74011714</v>
      </c>
      <c r="P3030">
        <v>29768892.782980364</v>
      </c>
      <c r="Q3030">
        <v>28734313.5460715</v>
      </c>
      <c r="R3030">
        <v>29157974.998654529</v>
      </c>
      <c r="S3030">
        <v>31341426.50017263</v>
      </c>
      <c r="T3030">
        <v>37029905.946647368</v>
      </c>
      <c r="U3030">
        <v>37108917.788058318</v>
      </c>
      <c r="V3030">
        <v>41537242.8182294</v>
      </c>
      <c r="W3030">
        <v>46162259.341779917</v>
      </c>
      <c r="X3030">
        <v>26162259.341779925</v>
      </c>
    </row>
    <row r="3031" spans="2:24" x14ac:dyDescent="0.4">
      <c r="B3031" s="13">
        <v>3028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19243942.301043276</v>
      </c>
      <c r="O3031">
        <v>17717245.004052803</v>
      </c>
      <c r="P3031">
        <v>16604947.615844885</v>
      </c>
      <c r="Q3031">
        <v>17658624.446696546</v>
      </c>
      <c r="R3031">
        <v>5784591.6158789182</v>
      </c>
      <c r="S3031">
        <v>6520625.3881617365</v>
      </c>
      <c r="T3031">
        <v>13100210.492473602</v>
      </c>
      <c r="U3031">
        <v>-1394517.0363808584</v>
      </c>
      <c r="V3031">
        <v>-3624911.76422338</v>
      </c>
      <c r="W3031">
        <v>3949657.792541205</v>
      </c>
      <c r="X3031">
        <v>-16050342.207458796</v>
      </c>
    </row>
    <row r="3032" spans="2:24" x14ac:dyDescent="0.4">
      <c r="B3032" s="13">
        <v>3029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17818053.655538078</v>
      </c>
      <c r="O3032">
        <v>16261991.954516707</v>
      </c>
      <c r="P3032">
        <v>19654086.994500645</v>
      </c>
      <c r="Q3032">
        <v>20683488.697540306</v>
      </c>
      <c r="R3032">
        <v>20739864.522848934</v>
      </c>
      <c r="S3032">
        <v>25462860.295224458</v>
      </c>
      <c r="T3032">
        <v>25328488.99865634</v>
      </c>
      <c r="U3032">
        <v>25642116.09010122</v>
      </c>
      <c r="V3032">
        <v>15725413.467739312</v>
      </c>
      <c r="W3032">
        <v>16151206.388024595</v>
      </c>
      <c r="X3032">
        <v>-3848793.6119753998</v>
      </c>
    </row>
    <row r="3033" spans="2:24" x14ac:dyDescent="0.4">
      <c r="B3033" s="13">
        <v>3030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23409463.005549774</v>
      </c>
      <c r="O3033">
        <v>28711913.800619103</v>
      </c>
      <c r="P3033">
        <v>27664693.1385732</v>
      </c>
      <c r="Q3033">
        <v>32296177.232483264</v>
      </c>
      <c r="R3033">
        <v>30071326.498365205</v>
      </c>
      <c r="S3033">
        <v>29916758.981389225</v>
      </c>
      <c r="T3033">
        <v>30529588.443444584</v>
      </c>
      <c r="U3033">
        <v>35225534.50214982</v>
      </c>
      <c r="V3033">
        <v>35430869.550587013</v>
      </c>
      <c r="W3033">
        <v>36433032.193282008</v>
      </c>
      <c r="X3033">
        <v>16433032.193282003</v>
      </c>
    </row>
    <row r="3034" spans="2:24" x14ac:dyDescent="0.4">
      <c r="B3034" s="13">
        <v>3031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21541199.180038717</v>
      </c>
      <c r="O3034">
        <v>24325008.050282337</v>
      </c>
      <c r="P3034">
        <v>28753391.745221488</v>
      </c>
      <c r="Q3034">
        <v>33480332.50699367</v>
      </c>
      <c r="R3034">
        <v>32091351.649448704</v>
      </c>
      <c r="S3034">
        <v>31686407.582003754</v>
      </c>
      <c r="T3034">
        <v>29110980.111292601</v>
      </c>
      <c r="U3034">
        <v>28577127.055021625</v>
      </c>
      <c r="V3034">
        <v>36565683.615724392</v>
      </c>
      <c r="W3034">
        <v>38328786.755772904</v>
      </c>
      <c r="X3034">
        <v>18328786.755772904</v>
      </c>
    </row>
    <row r="3035" spans="2:24" x14ac:dyDescent="0.4">
      <c r="B3035" s="13">
        <v>3032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19034337.254378106</v>
      </c>
      <c r="O3035">
        <v>20062045.02817468</v>
      </c>
      <c r="P3035">
        <v>20041157.955026951</v>
      </c>
      <c r="Q3035">
        <v>19351848.128307063</v>
      </c>
      <c r="R3035">
        <v>6925992.5652881525</v>
      </c>
      <c r="S3035">
        <v>11979401.685137186</v>
      </c>
      <c r="T3035">
        <v>21667973.377175726</v>
      </c>
      <c r="U3035">
        <v>27809355.195510719</v>
      </c>
      <c r="V3035">
        <v>21461844.992509108</v>
      </c>
      <c r="W3035">
        <v>20509160.044595737</v>
      </c>
      <c r="X3035">
        <v>509160.04459573352</v>
      </c>
    </row>
    <row r="3036" spans="2:24" x14ac:dyDescent="0.4">
      <c r="B3036" s="13">
        <v>3033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25797373.70680574</v>
      </c>
      <c r="O3036">
        <v>25538962.736405235</v>
      </c>
      <c r="P3036">
        <v>25447582.459404483</v>
      </c>
      <c r="Q3036">
        <v>27700751.156035431</v>
      </c>
      <c r="R3036">
        <v>20071592.695477515</v>
      </c>
      <c r="S3036">
        <v>19991312.753993116</v>
      </c>
      <c r="T3036">
        <v>24709200.143182907</v>
      </c>
      <c r="U3036">
        <v>21745420.152991146</v>
      </c>
      <c r="V3036">
        <v>20423371.724282462</v>
      </c>
      <c r="W3036">
        <v>24593040.836938452</v>
      </c>
      <c r="X3036">
        <v>4593040.8369384464</v>
      </c>
    </row>
    <row r="3037" spans="2:24" x14ac:dyDescent="0.4">
      <c r="B3037" s="13">
        <v>3034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23987014.481240302</v>
      </c>
      <c r="O3037">
        <v>23794816.527256086</v>
      </c>
      <c r="P3037">
        <v>28444644.269293122</v>
      </c>
      <c r="Q3037">
        <v>27412293.051975418</v>
      </c>
      <c r="R3037">
        <v>29924176.280482639</v>
      </c>
      <c r="S3037">
        <v>-237483033.80822259</v>
      </c>
      <c r="T3037">
        <v>-235962092.41684073</v>
      </c>
      <c r="U3037">
        <v>-104477375.53415537</v>
      </c>
      <c r="V3037">
        <v>-105999783.50006787</v>
      </c>
      <c r="W3037">
        <v>-102493116.72306156</v>
      </c>
      <c r="X3037">
        <v>-122493116.72306156</v>
      </c>
    </row>
    <row r="3038" spans="2:24" x14ac:dyDescent="0.4">
      <c r="B3038" s="13">
        <v>3035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22734157.722367451</v>
      </c>
      <c r="O3038">
        <v>23809596.435745928</v>
      </c>
      <c r="P3038">
        <v>30333806.094858468</v>
      </c>
      <c r="Q3038">
        <v>33223350.367124114</v>
      </c>
      <c r="R3038">
        <v>38521630.593335703</v>
      </c>
      <c r="S3038">
        <v>41599049.493493646</v>
      </c>
      <c r="T3038">
        <v>38751262.268683888</v>
      </c>
      <c r="U3038">
        <v>38337095.964848511</v>
      </c>
      <c r="V3038">
        <v>41276302.084112227</v>
      </c>
      <c r="W3038">
        <v>40809899.149404563</v>
      </c>
      <c r="X3038">
        <v>20809899.149404556</v>
      </c>
    </row>
    <row r="3039" spans="2:24" x14ac:dyDescent="0.4">
      <c r="B3039" s="13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26860373.157068241</v>
      </c>
      <c r="O3039">
        <v>35907123.963492431</v>
      </c>
      <c r="P3039">
        <v>36982142.789369069</v>
      </c>
      <c r="Q3039">
        <v>17405837.398127131</v>
      </c>
      <c r="R3039">
        <v>19335470.974365979</v>
      </c>
      <c r="S3039">
        <v>36749994.684847765</v>
      </c>
      <c r="T3039">
        <v>43183792.187819414</v>
      </c>
      <c r="U3039">
        <v>-135772666.58472222</v>
      </c>
      <c r="V3039">
        <v>-129801744.77130896</v>
      </c>
      <c r="W3039">
        <v>-39533420.907055043</v>
      </c>
      <c r="X3039">
        <v>-59533420.907055043</v>
      </c>
    </row>
    <row r="3040" spans="2:24" x14ac:dyDescent="0.4">
      <c r="B3040" s="13">
        <v>3037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21990160.481191032</v>
      </c>
      <c r="O3040">
        <v>20572624.523290209</v>
      </c>
      <c r="P3040">
        <v>19751931.048436724</v>
      </c>
      <c r="Q3040">
        <v>12701684.666217955</v>
      </c>
      <c r="R3040">
        <v>10355928.380902275</v>
      </c>
      <c r="S3040">
        <v>8656824.2294636481</v>
      </c>
      <c r="T3040">
        <v>9817799.3328917958</v>
      </c>
      <c r="U3040">
        <v>8619455.8986848388</v>
      </c>
      <c r="V3040">
        <v>15645854.609672796</v>
      </c>
      <c r="W3040">
        <v>12394928.682987541</v>
      </c>
      <c r="X3040">
        <v>-7605071.3170124581</v>
      </c>
    </row>
    <row r="3041" spans="2:24" x14ac:dyDescent="0.4">
      <c r="B3041" s="13">
        <v>3038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1849085.3685639799</v>
      </c>
      <c r="O3041">
        <v>-1375778.9850822007</v>
      </c>
      <c r="P3041">
        <v>10304897.452350818</v>
      </c>
      <c r="Q3041">
        <v>8854523.4295947924</v>
      </c>
      <c r="R3041">
        <v>12249590.131583601</v>
      </c>
      <c r="S3041">
        <v>-27005963.418790013</v>
      </c>
      <c r="T3041">
        <v>-20509124.688552331</v>
      </c>
      <c r="U3041">
        <v>2324818.932207793</v>
      </c>
      <c r="V3041">
        <v>342581.59836565936</v>
      </c>
      <c r="W3041">
        <v>-1993821.0958405668</v>
      </c>
      <c r="X3041">
        <v>-21993821.09584057</v>
      </c>
    </row>
    <row r="3042" spans="2:24" x14ac:dyDescent="0.4">
      <c r="B3042" s="13">
        <v>3039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16367360.458576132</v>
      </c>
      <c r="O3042">
        <v>23657045.24520376</v>
      </c>
      <c r="P3042">
        <v>27984589.912307285</v>
      </c>
      <c r="Q3042">
        <v>32724522.976331323</v>
      </c>
      <c r="R3042">
        <v>34497449.555946037</v>
      </c>
      <c r="S3042">
        <v>36507360.11106348</v>
      </c>
      <c r="T3042">
        <v>36007492.625512719</v>
      </c>
      <c r="U3042">
        <v>37079090.090287372</v>
      </c>
      <c r="V3042">
        <v>37186497.400229432</v>
      </c>
      <c r="W3042">
        <v>41110239.386188336</v>
      </c>
      <c r="X3042">
        <v>21110239.386188336</v>
      </c>
    </row>
    <row r="3043" spans="2:24" x14ac:dyDescent="0.4">
      <c r="B3043" s="13">
        <v>3040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20931711.073342256</v>
      </c>
      <c r="O3043">
        <v>9093921.0703589562</v>
      </c>
      <c r="P3043">
        <v>-105435444.36404014</v>
      </c>
      <c r="Q3043">
        <v>-93770523.687958062</v>
      </c>
      <c r="R3043">
        <v>-32000124.961836364</v>
      </c>
      <c r="S3043">
        <v>-22350725.481085323</v>
      </c>
      <c r="T3043">
        <v>-26244079.350166302</v>
      </c>
      <c r="U3043">
        <v>-25176534.24560095</v>
      </c>
      <c r="V3043">
        <v>-24365463.054565251</v>
      </c>
      <c r="W3043">
        <v>-24575124.499174252</v>
      </c>
      <c r="X3043">
        <v>-44575124.499174237</v>
      </c>
    </row>
    <row r="3044" spans="2:24" x14ac:dyDescent="0.4">
      <c r="B3044" s="13">
        <v>3041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24127724.268368527</v>
      </c>
      <c r="O3044">
        <v>27531041.251656566</v>
      </c>
      <c r="P3044">
        <v>28856088.708509628</v>
      </c>
      <c r="Q3044">
        <v>28590377.631801661</v>
      </c>
      <c r="R3044">
        <v>34978990.316360727</v>
      </c>
      <c r="S3044">
        <v>37139057.478177257</v>
      </c>
      <c r="T3044">
        <v>38315481.115565702</v>
      </c>
      <c r="U3044">
        <v>40922728.789422005</v>
      </c>
      <c r="V3044">
        <v>44783042.39418605</v>
      </c>
      <c r="W3044">
        <v>51941348.179902062</v>
      </c>
      <c r="X3044">
        <v>31941348.179902073</v>
      </c>
    </row>
    <row r="3045" spans="2:24" x14ac:dyDescent="0.4">
      <c r="B3045" s="13">
        <v>3042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23113820.698133022</v>
      </c>
      <c r="O3045">
        <v>19793660.247647163</v>
      </c>
      <c r="P3045">
        <v>19807152.030882731</v>
      </c>
      <c r="Q3045">
        <v>24491588.023696773</v>
      </c>
      <c r="R3045">
        <v>30547366.677119445</v>
      </c>
      <c r="S3045">
        <v>27327721.943104636</v>
      </c>
      <c r="T3045">
        <v>32325619.312386274</v>
      </c>
      <c r="U3045">
        <v>38116186.247302502</v>
      </c>
      <c r="V3045">
        <v>41244467.727150887</v>
      </c>
      <c r="W3045">
        <v>45570950.929342568</v>
      </c>
      <c r="X3045">
        <v>25570950.929342568</v>
      </c>
    </row>
    <row r="3046" spans="2:24" x14ac:dyDescent="0.4">
      <c r="B3046" s="13">
        <v>3043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19204958.686689503</v>
      </c>
      <c r="O3046">
        <v>12665334.060896419</v>
      </c>
      <c r="P3046">
        <v>-56266262.508028805</v>
      </c>
      <c r="Q3046">
        <v>-53940602.220527977</v>
      </c>
      <c r="R3046">
        <v>-19714652.414402198</v>
      </c>
      <c r="S3046">
        <v>-16918883.687238008</v>
      </c>
      <c r="T3046">
        <v>-17335507.918695513</v>
      </c>
      <c r="U3046">
        <v>-14654572.104071837</v>
      </c>
      <c r="V3046">
        <v>-11574840.716561701</v>
      </c>
      <c r="W3046">
        <v>-6215802.7637213813</v>
      </c>
      <c r="X3046">
        <v>-26215802.763721399</v>
      </c>
    </row>
    <row r="3047" spans="2:24" x14ac:dyDescent="0.4">
      <c r="B3047" s="13">
        <v>3044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20107793.844749495</v>
      </c>
      <c r="O3047">
        <v>24266789.441127695</v>
      </c>
      <c r="P3047">
        <v>23541504.571139593</v>
      </c>
      <c r="Q3047">
        <v>29090689.615268514</v>
      </c>
      <c r="R3047">
        <v>-528563119.38440031</v>
      </c>
      <c r="S3047">
        <v>-526924802.27531928</v>
      </c>
      <c r="T3047">
        <v>-239344137.46329477</v>
      </c>
      <c r="U3047">
        <v>-236064676.98664096</v>
      </c>
      <c r="V3047">
        <v>-234668609.69345623</v>
      </c>
      <c r="W3047">
        <v>-258893478.39454079</v>
      </c>
      <c r="X3047">
        <v>-278893478.39454079</v>
      </c>
    </row>
    <row r="3048" spans="2:24" x14ac:dyDescent="0.4">
      <c r="B3048" s="13">
        <v>3045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28959556.513826437</v>
      </c>
      <c r="O3048">
        <v>28248661.009065576</v>
      </c>
      <c r="P3048">
        <v>33938670.923481867</v>
      </c>
      <c r="Q3048">
        <v>37039604.217248566</v>
      </c>
      <c r="R3048">
        <v>39818452.418899447</v>
      </c>
      <c r="S3048">
        <v>43809533.844428949</v>
      </c>
      <c r="T3048">
        <v>46760246.905667149</v>
      </c>
      <c r="U3048">
        <v>45950943.316433996</v>
      </c>
      <c r="V3048">
        <v>44724388.084329426</v>
      </c>
      <c r="W3048">
        <v>42544079.718584374</v>
      </c>
      <c r="X3048">
        <v>22544079.718584374</v>
      </c>
    </row>
    <row r="3049" spans="2:24" x14ac:dyDescent="0.4">
      <c r="B3049" s="13">
        <v>3046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19205475.015637621</v>
      </c>
      <c r="O3049">
        <v>25937397.615933623</v>
      </c>
      <c r="P3049">
        <v>28596889.400114968</v>
      </c>
      <c r="Q3049">
        <v>31022028.063774455</v>
      </c>
      <c r="R3049">
        <v>29645286.945037823</v>
      </c>
      <c r="S3049">
        <v>31064930.236629728</v>
      </c>
      <c r="T3049">
        <v>34968502.663448811</v>
      </c>
      <c r="U3049">
        <v>34954075.94578822</v>
      </c>
      <c r="V3049">
        <v>40212891.918235004</v>
      </c>
      <c r="W3049">
        <v>42245940.724578068</v>
      </c>
      <c r="X3049">
        <v>22245940.724578068</v>
      </c>
    </row>
    <row r="3050" spans="2:24" x14ac:dyDescent="0.4">
      <c r="B3050" s="13">
        <v>3047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27120764.273810998</v>
      </c>
      <c r="O3050">
        <v>25227224.198434316</v>
      </c>
      <c r="P3050">
        <v>26675839.487894069</v>
      </c>
      <c r="Q3050">
        <v>21563189.3324406</v>
      </c>
      <c r="R3050">
        <v>24479903.108755462</v>
      </c>
      <c r="S3050">
        <v>33846878.657931477</v>
      </c>
      <c r="T3050">
        <v>37213349.666202806</v>
      </c>
      <c r="U3050">
        <v>31853630.264876079</v>
      </c>
      <c r="V3050">
        <v>30714780.102068812</v>
      </c>
      <c r="W3050">
        <v>32102601.081541784</v>
      </c>
      <c r="X3050">
        <v>12102601.081541786</v>
      </c>
    </row>
    <row r="3051" spans="2:24" x14ac:dyDescent="0.4">
      <c r="B3051" s="13">
        <v>3048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26515189.966507301</v>
      </c>
      <c r="O3051">
        <v>31215723.807166852</v>
      </c>
      <c r="P3051">
        <v>35540790.227106892</v>
      </c>
      <c r="Q3051">
        <v>35308693.500602134</v>
      </c>
      <c r="R3051">
        <v>34923420.680685274</v>
      </c>
      <c r="S3051">
        <v>22179357.261800833</v>
      </c>
      <c r="T3051">
        <v>19705707.800179809</v>
      </c>
      <c r="U3051">
        <v>30888426.677924391</v>
      </c>
      <c r="V3051">
        <v>35593469.810958132</v>
      </c>
      <c r="W3051">
        <v>34810992.456347704</v>
      </c>
      <c r="X3051">
        <v>14810992.456347717</v>
      </c>
    </row>
    <row r="3052" spans="2:24" x14ac:dyDescent="0.4">
      <c r="B3052" s="13">
        <v>3049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19929611.468977887</v>
      </c>
      <c r="O3052">
        <v>23460791.19069637</v>
      </c>
      <c r="P3052">
        <v>21935178.287687957</v>
      </c>
      <c r="Q3052">
        <v>26290838.534572925</v>
      </c>
      <c r="R3052">
        <v>23713977.166955821</v>
      </c>
      <c r="S3052">
        <v>-20453556.251097243</v>
      </c>
      <c r="T3052">
        <v>-16178048.008839095</v>
      </c>
      <c r="U3052">
        <v>4677420.3441140819</v>
      </c>
      <c r="V3052">
        <v>8834708.3628626838</v>
      </c>
      <c r="W3052">
        <v>9709800.6541560572</v>
      </c>
      <c r="X3052">
        <v>-10290199.345843941</v>
      </c>
    </row>
    <row r="3053" spans="2:24" x14ac:dyDescent="0.4">
      <c r="B3053" s="13">
        <v>3050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24986779.538610905</v>
      </c>
      <c r="O3053">
        <v>27186572.772197537</v>
      </c>
      <c r="P3053">
        <v>26373025.93353026</v>
      </c>
      <c r="Q3053">
        <v>33225305.795997005</v>
      </c>
      <c r="R3053">
        <v>32946646.903828964</v>
      </c>
      <c r="S3053">
        <v>24200877.596080378</v>
      </c>
      <c r="T3053">
        <v>22760407.520827577</v>
      </c>
      <c r="U3053">
        <v>22473305.240059055</v>
      </c>
      <c r="V3053">
        <v>23783633.131157309</v>
      </c>
      <c r="W3053">
        <v>24083479.49428086</v>
      </c>
      <c r="X3053">
        <v>4083479.4942808589</v>
      </c>
    </row>
    <row r="3054" spans="2:24" x14ac:dyDescent="0.4">
      <c r="B3054" s="13">
        <v>3051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17936632.423825555</v>
      </c>
      <c r="O3054">
        <v>16910051.904882796</v>
      </c>
      <c r="P3054">
        <v>49613.596542984887</v>
      </c>
      <c r="Q3054">
        <v>-13936541.76496033</v>
      </c>
      <c r="R3054">
        <v>3043333.2733910177</v>
      </c>
      <c r="S3054">
        <v>9908628.9990925584</v>
      </c>
      <c r="T3054">
        <v>8056833.078741597</v>
      </c>
      <c r="U3054">
        <v>8556473.2371453848</v>
      </c>
      <c r="V3054">
        <v>11158790.696278859</v>
      </c>
      <c r="W3054">
        <v>1361596.2354153926</v>
      </c>
      <c r="X3054">
        <v>-18638403.764584612</v>
      </c>
    </row>
    <row r="3055" spans="2:24" x14ac:dyDescent="0.4">
      <c r="B3055" s="13">
        <v>3052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22242286.526666392</v>
      </c>
      <c r="O3055">
        <v>24855978.50421302</v>
      </c>
      <c r="P3055">
        <v>26084182.560179111</v>
      </c>
      <c r="Q3055">
        <v>14817654.08835686</v>
      </c>
      <c r="R3055">
        <v>19262887.36407949</v>
      </c>
      <c r="S3055">
        <v>28767883.397559922</v>
      </c>
      <c r="T3055">
        <v>36108426.399583094</v>
      </c>
      <c r="U3055">
        <v>42385658.832974881</v>
      </c>
      <c r="V3055">
        <v>44797095.135997802</v>
      </c>
      <c r="W3055">
        <v>51325842.501888074</v>
      </c>
      <c r="X3055">
        <v>31325842.501888067</v>
      </c>
    </row>
    <row r="3056" spans="2:24" x14ac:dyDescent="0.4">
      <c r="B3056" s="13">
        <v>3053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22699767.820729889</v>
      </c>
      <c r="O3056">
        <v>22995794.413848996</v>
      </c>
      <c r="P3056">
        <v>27845079.479857627</v>
      </c>
      <c r="Q3056">
        <v>28616703.223931931</v>
      </c>
      <c r="R3056">
        <v>27946414.164775889</v>
      </c>
      <c r="S3056">
        <v>32142171.822769638</v>
      </c>
      <c r="T3056">
        <v>26118701.767354749</v>
      </c>
      <c r="U3056">
        <v>28287776.675591987</v>
      </c>
      <c r="V3056">
        <v>28583093.392971642</v>
      </c>
      <c r="W3056">
        <v>29822143.481142864</v>
      </c>
      <c r="X3056">
        <v>9822143.4811428636</v>
      </c>
    </row>
    <row r="3057" spans="2:24" x14ac:dyDescent="0.4">
      <c r="B3057" s="13">
        <v>3054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20191198.67404801</v>
      </c>
      <c r="O3057">
        <v>24254662.944335733</v>
      </c>
      <c r="P3057">
        <v>24419157.415333658</v>
      </c>
      <c r="Q3057">
        <v>9934289.9492931217</v>
      </c>
      <c r="R3057">
        <v>13446591.122130839</v>
      </c>
      <c r="S3057">
        <v>23969772.088125128</v>
      </c>
      <c r="T3057">
        <v>27857956.494178347</v>
      </c>
      <c r="U3057">
        <v>28796519.785365254</v>
      </c>
      <c r="V3057">
        <v>30416176.030907024</v>
      </c>
      <c r="W3057">
        <v>29338096.179164182</v>
      </c>
      <c r="X3057">
        <v>9338096.1791641843</v>
      </c>
    </row>
    <row r="3058" spans="2:24" x14ac:dyDescent="0.4">
      <c r="B3058" s="13">
        <v>3055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26332731.390385907</v>
      </c>
      <c r="O3058">
        <v>27513517.746624872</v>
      </c>
      <c r="P3058">
        <v>31626196.191451006</v>
      </c>
      <c r="Q3058">
        <v>30860131.141167525</v>
      </c>
      <c r="R3058">
        <v>37027177.988870338</v>
      </c>
      <c r="S3058">
        <v>44949771.208567023</v>
      </c>
      <c r="T3058">
        <v>49440573.922017291</v>
      </c>
      <c r="U3058">
        <v>49728166.427463651</v>
      </c>
      <c r="V3058">
        <v>48939945.396357603</v>
      </c>
      <c r="W3058">
        <v>46434391.350754999</v>
      </c>
      <c r="X3058">
        <v>26434391.350754991</v>
      </c>
    </row>
    <row r="3059" spans="2:24" x14ac:dyDescent="0.4">
      <c r="B3059" s="13">
        <v>3056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28122218.087868311</v>
      </c>
      <c r="O3059">
        <v>33544357.335141301</v>
      </c>
      <c r="P3059">
        <v>15559518.233183255</v>
      </c>
      <c r="Q3059">
        <v>12027296.741619933</v>
      </c>
      <c r="R3059">
        <v>21342824.508025933</v>
      </c>
      <c r="S3059">
        <v>25078855.894530047</v>
      </c>
      <c r="T3059">
        <v>25624991.81732925</v>
      </c>
      <c r="U3059">
        <v>23339853.888803072</v>
      </c>
      <c r="V3059">
        <v>27400365.497284003</v>
      </c>
      <c r="W3059">
        <v>30595317.208060797</v>
      </c>
      <c r="X3059">
        <v>10595317.208060805</v>
      </c>
    </row>
    <row r="3060" spans="2:24" x14ac:dyDescent="0.4">
      <c r="B3060" s="13">
        <v>3057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22784794.26484115</v>
      </c>
      <c r="O3060">
        <v>24844166.608321689</v>
      </c>
      <c r="P3060">
        <v>26911422.413886838</v>
      </c>
      <c r="Q3060">
        <v>30119319.756867882</v>
      </c>
      <c r="R3060">
        <v>29651709.447037537</v>
      </c>
      <c r="S3060">
        <v>27710838.706221897</v>
      </c>
      <c r="T3060">
        <v>28661484.050240919</v>
      </c>
      <c r="U3060">
        <v>28750287.586668432</v>
      </c>
      <c r="V3060">
        <v>32333284.008822538</v>
      </c>
      <c r="W3060">
        <v>39797549.200857498</v>
      </c>
      <c r="X3060">
        <v>19797549.200857505</v>
      </c>
    </row>
    <row r="3061" spans="2:24" x14ac:dyDescent="0.4">
      <c r="B3061" s="13">
        <v>3058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24760355.191111699</v>
      </c>
      <c r="O3061">
        <v>27881075.134459876</v>
      </c>
      <c r="P3061">
        <v>31676489.942116063</v>
      </c>
      <c r="Q3061">
        <v>35943423.953774936</v>
      </c>
      <c r="R3061">
        <v>38328288.287916727</v>
      </c>
      <c r="S3061">
        <v>35517434.079067856</v>
      </c>
      <c r="T3061">
        <v>39146274.505670756</v>
      </c>
      <c r="U3061">
        <v>12852446.555733174</v>
      </c>
      <c r="V3061">
        <v>15621225.695512312</v>
      </c>
      <c r="W3061">
        <v>36331819.754496358</v>
      </c>
      <c r="X3061">
        <v>16331819.754496358</v>
      </c>
    </row>
    <row r="3062" spans="2:24" x14ac:dyDescent="0.4">
      <c r="B3062" s="13">
        <v>3059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16936280.410447635</v>
      </c>
      <c r="O3062">
        <v>-65093872.419322625</v>
      </c>
      <c r="P3062">
        <v>-60157692.374091409</v>
      </c>
      <c r="Q3062">
        <v>-20272464.818051517</v>
      </c>
      <c r="R3062">
        <v>-18197791.360784475</v>
      </c>
      <c r="S3062">
        <v>-16436933.572751384</v>
      </c>
      <c r="T3062">
        <v>-18143622.381559998</v>
      </c>
      <c r="U3062">
        <v>-15694675.031113403</v>
      </c>
      <c r="V3062">
        <v>-15161596.72081079</v>
      </c>
      <c r="W3062">
        <v>-13269804.526675876</v>
      </c>
      <c r="X3062">
        <v>-33269804.52667588</v>
      </c>
    </row>
    <row r="3063" spans="2:24" x14ac:dyDescent="0.4">
      <c r="B3063" s="13">
        <v>3060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22909584.950346682</v>
      </c>
      <c r="O3063">
        <v>23412134.137874834</v>
      </c>
      <c r="P3063">
        <v>20499254.795180958</v>
      </c>
      <c r="Q3063">
        <v>25314597.929824792</v>
      </c>
      <c r="R3063">
        <v>29410791.961302329</v>
      </c>
      <c r="S3063">
        <v>31063040.029437646</v>
      </c>
      <c r="T3063">
        <v>37093423.432798617</v>
      </c>
      <c r="U3063">
        <v>34947502.677788891</v>
      </c>
      <c r="V3063">
        <v>38518638.756805941</v>
      </c>
      <c r="W3063">
        <v>41996445.100362554</v>
      </c>
      <c r="X3063">
        <v>21996445.100362558</v>
      </c>
    </row>
    <row r="3064" spans="2:24" x14ac:dyDescent="0.4">
      <c r="B3064" s="13">
        <v>3061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-317447.72431932529</v>
      </c>
      <c r="O3064">
        <v>5566250.0305340234</v>
      </c>
      <c r="P3064">
        <v>25292657.731643435</v>
      </c>
      <c r="Q3064">
        <v>32974934.315761</v>
      </c>
      <c r="R3064">
        <v>35366935.384249002</v>
      </c>
      <c r="S3064">
        <v>19895918.605246797</v>
      </c>
      <c r="T3064">
        <v>18808342.128471274</v>
      </c>
      <c r="U3064">
        <v>30639699.907180656</v>
      </c>
      <c r="V3064">
        <v>32191075.527248573</v>
      </c>
      <c r="W3064">
        <v>32959367.571326952</v>
      </c>
      <c r="X3064">
        <v>12959367.571326954</v>
      </c>
    </row>
    <row r="3065" spans="2:24" x14ac:dyDescent="0.4">
      <c r="B3065" s="13">
        <v>3062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22040424.178018462</v>
      </c>
      <c r="O3065">
        <v>25622810.125978764</v>
      </c>
      <c r="P3065">
        <v>20075343.391583286</v>
      </c>
      <c r="Q3065">
        <v>20379901.008288842</v>
      </c>
      <c r="R3065">
        <v>24575379.371883325</v>
      </c>
      <c r="S3065">
        <v>23573259.934671912</v>
      </c>
      <c r="T3065">
        <v>24494450.210666046</v>
      </c>
      <c r="U3065">
        <v>24524135.409957848</v>
      </c>
      <c r="V3065">
        <v>23406338.014168512</v>
      </c>
      <c r="W3065">
        <v>28132218.834959738</v>
      </c>
      <c r="X3065">
        <v>8132218.8349597398</v>
      </c>
    </row>
    <row r="3066" spans="2:24" x14ac:dyDescent="0.4">
      <c r="B3066" s="13">
        <v>3063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26606255.757185139</v>
      </c>
      <c r="O3066">
        <v>34375860.636629775</v>
      </c>
      <c r="P3066">
        <v>33663946.886872143</v>
      </c>
      <c r="Q3066">
        <v>37393018.184204459</v>
      </c>
      <c r="R3066">
        <v>39830687.646572426</v>
      </c>
      <c r="S3066">
        <v>37917134.962271035</v>
      </c>
      <c r="T3066">
        <v>40038573.158611931</v>
      </c>
      <c r="U3066">
        <v>43030439.931264639</v>
      </c>
      <c r="V3066">
        <v>41672991.755903646</v>
      </c>
      <c r="W3066">
        <v>47230522.558153525</v>
      </c>
      <c r="X3066">
        <v>27230522.55815351</v>
      </c>
    </row>
    <row r="3067" spans="2:24" x14ac:dyDescent="0.4">
      <c r="B3067" s="13">
        <v>3064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20010245.967365459</v>
      </c>
      <c r="O3067">
        <v>26297668.527784143</v>
      </c>
      <c r="P3067">
        <v>30374504.387512889</v>
      </c>
      <c r="Q3067">
        <v>31170568.411304373</v>
      </c>
      <c r="R3067">
        <v>31441259.699842352</v>
      </c>
      <c r="S3067">
        <v>32162891.215496633</v>
      </c>
      <c r="T3067">
        <v>32393314.880394734</v>
      </c>
      <c r="U3067">
        <v>37279537.106056087</v>
      </c>
      <c r="V3067">
        <v>39753485.148950152</v>
      </c>
      <c r="W3067">
        <v>39535103.230725355</v>
      </c>
      <c r="X3067">
        <v>19535103.230725359</v>
      </c>
    </row>
    <row r="3068" spans="2:24" x14ac:dyDescent="0.4">
      <c r="B3068" s="13">
        <v>3065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20668766.964007337</v>
      </c>
      <c r="O3068">
        <v>27886479.924099468</v>
      </c>
      <c r="P3068">
        <v>36426883.151409701</v>
      </c>
      <c r="Q3068">
        <v>36227973.868990935</v>
      </c>
      <c r="R3068">
        <v>21279374.586194385</v>
      </c>
      <c r="S3068">
        <v>26842147.16477026</v>
      </c>
      <c r="T3068">
        <v>33560752.630295016</v>
      </c>
      <c r="U3068">
        <v>34221303.002025381</v>
      </c>
      <c r="V3068">
        <v>32726909.82959339</v>
      </c>
      <c r="W3068">
        <v>33974067.897408403</v>
      </c>
      <c r="X3068">
        <v>13974067.897408394</v>
      </c>
    </row>
    <row r="3069" spans="2:24" x14ac:dyDescent="0.4">
      <c r="B3069" s="13">
        <v>3066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23999678.322161175</v>
      </c>
      <c r="O3069">
        <v>25501201.536815263</v>
      </c>
      <c r="P3069">
        <v>19464306.102593269</v>
      </c>
      <c r="Q3069">
        <v>18581886.590980392</v>
      </c>
      <c r="R3069">
        <v>-9227263.3017999548</v>
      </c>
      <c r="S3069">
        <v>-5442131.3572977595</v>
      </c>
      <c r="T3069">
        <v>12811657.860636501</v>
      </c>
      <c r="U3069">
        <v>14110252.962959724</v>
      </c>
      <c r="V3069">
        <v>21579359.33248315</v>
      </c>
      <c r="W3069">
        <v>23638248.470389441</v>
      </c>
      <c r="X3069">
        <v>3638248.4703894397</v>
      </c>
    </row>
    <row r="3070" spans="2:24" x14ac:dyDescent="0.4">
      <c r="B3070" s="13">
        <v>3067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19824553.793427415</v>
      </c>
      <c r="O3070">
        <v>22495475.507829025</v>
      </c>
      <c r="P3070">
        <v>-602309317.70740926</v>
      </c>
      <c r="Q3070">
        <v>-603422468.36844146</v>
      </c>
      <c r="R3070">
        <v>-286339525.13523567</v>
      </c>
      <c r="S3070">
        <v>-289481059.48130906</v>
      </c>
      <c r="T3070">
        <v>-288715128.65794879</v>
      </c>
      <c r="U3070">
        <v>-287955995.05724841</v>
      </c>
      <c r="V3070">
        <v>-287467071.56926274</v>
      </c>
      <c r="W3070">
        <v>-279097772.026254</v>
      </c>
      <c r="X3070">
        <v>-299097772.026254</v>
      </c>
    </row>
    <row r="3071" spans="2:24" x14ac:dyDescent="0.4">
      <c r="B3071" s="13">
        <v>3068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16704812.769344274</v>
      </c>
      <c r="O3071">
        <v>14414373.323994711</v>
      </c>
      <c r="P3071">
        <v>15473494.3990773</v>
      </c>
      <c r="Q3071">
        <v>14396096.179522326</v>
      </c>
      <c r="R3071">
        <v>14675735.962319486</v>
      </c>
      <c r="S3071">
        <v>18978591.350663997</v>
      </c>
      <c r="T3071">
        <v>21428803.366761606</v>
      </c>
      <c r="U3071">
        <v>20774679.540064674</v>
      </c>
      <c r="V3071">
        <v>27478059.552792564</v>
      </c>
      <c r="W3071">
        <v>26549574.031824812</v>
      </c>
      <c r="X3071">
        <v>6549574.0318248086</v>
      </c>
    </row>
    <row r="3072" spans="2:24" x14ac:dyDescent="0.4">
      <c r="B3072" s="13">
        <v>3069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24653353.759356387</v>
      </c>
      <c r="O3072">
        <v>16395990.782670891</v>
      </c>
      <c r="P3072">
        <v>-3647834591.7470222</v>
      </c>
      <c r="Q3072">
        <v>-3648962777.1086059</v>
      </c>
      <c r="R3072">
        <v>-1817589319.3713117</v>
      </c>
      <c r="S3072">
        <v>-1818145160.5496383</v>
      </c>
      <c r="T3072">
        <v>-1809827746.1796596</v>
      </c>
      <c r="U3072">
        <v>-1804772565.6529665</v>
      </c>
      <c r="V3072">
        <v>-1803548171.9151049</v>
      </c>
      <c r="W3072">
        <v>-1806449326.2957449</v>
      </c>
      <c r="X3072">
        <v>-1826449326.2957449</v>
      </c>
    </row>
    <row r="3073" spans="2:24" x14ac:dyDescent="0.4">
      <c r="B3073" s="13">
        <v>3070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4384032.8011660427</v>
      </c>
      <c r="O3073">
        <v>7088066.2761244616</v>
      </c>
      <c r="P3073">
        <v>22166170.605664048</v>
      </c>
      <c r="Q3073">
        <v>24595715.252916507</v>
      </c>
      <c r="R3073">
        <v>26176822.977392465</v>
      </c>
      <c r="S3073">
        <v>30918050.634990409</v>
      </c>
      <c r="T3073">
        <v>28719933.741207585</v>
      </c>
      <c r="U3073">
        <v>32333018.802889559</v>
      </c>
      <c r="V3073">
        <v>33159073.625951182</v>
      </c>
      <c r="W3073">
        <v>33372619.634397402</v>
      </c>
      <c r="X3073">
        <v>13372619.634397404</v>
      </c>
    </row>
    <row r="3074" spans="2:24" x14ac:dyDescent="0.4">
      <c r="B3074" s="13">
        <v>3071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26986371.361507393</v>
      </c>
      <c r="O3074">
        <v>32816544.813989401</v>
      </c>
      <c r="P3074">
        <v>31057654.250194464</v>
      </c>
      <c r="Q3074">
        <v>37226484.138177425</v>
      </c>
      <c r="R3074">
        <v>38590625.87660522</v>
      </c>
      <c r="S3074">
        <v>38687050.819516167</v>
      </c>
      <c r="T3074">
        <v>38677349.894118749</v>
      </c>
      <c r="U3074">
        <v>45000389.627391241</v>
      </c>
      <c r="V3074">
        <v>47630550.139332555</v>
      </c>
      <c r="W3074">
        <v>40665778.667822815</v>
      </c>
      <c r="X3074">
        <v>20665778.667822815</v>
      </c>
    </row>
    <row r="3075" spans="2:24" x14ac:dyDescent="0.4">
      <c r="B3075" s="13">
        <v>3072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24099942.573661976</v>
      </c>
      <c r="O3075">
        <v>20526686.841538284</v>
      </c>
      <c r="P3075">
        <v>17391628.069715939</v>
      </c>
      <c r="Q3075">
        <v>15742912.644556811</v>
      </c>
      <c r="R3075">
        <v>20164436.894229196</v>
      </c>
      <c r="S3075">
        <v>23677103.99124556</v>
      </c>
      <c r="T3075">
        <v>25656224.819474962</v>
      </c>
      <c r="U3075">
        <v>24337855.554687362</v>
      </c>
      <c r="V3075">
        <v>29062934.412163571</v>
      </c>
      <c r="W3075">
        <v>31759553.143463489</v>
      </c>
      <c r="X3075">
        <v>11759553.143463489</v>
      </c>
    </row>
    <row r="3076" spans="2:24" x14ac:dyDescent="0.4">
      <c r="B3076" s="13">
        <v>3073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18997375.729549639</v>
      </c>
      <c r="O3076">
        <v>22176168.934584707</v>
      </c>
      <c r="P3076">
        <v>24812912.190355819</v>
      </c>
      <c r="Q3076">
        <v>-446890.88476376835</v>
      </c>
      <c r="R3076">
        <v>-3511256.5022919793</v>
      </c>
      <c r="S3076">
        <v>7722913.0236316035</v>
      </c>
      <c r="T3076">
        <v>-7925136.3539113663</v>
      </c>
      <c r="U3076">
        <v>-2663091.8556890041</v>
      </c>
      <c r="V3076">
        <v>8680507.8179521225</v>
      </c>
      <c r="W3076">
        <v>9843044.3080278728</v>
      </c>
      <c r="X3076">
        <v>-10156955.691972127</v>
      </c>
    </row>
    <row r="3077" spans="2:24" x14ac:dyDescent="0.4">
      <c r="B3077" s="13">
        <v>3074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22868792.546516579</v>
      </c>
      <c r="O3077">
        <v>25691467.29242808</v>
      </c>
      <c r="P3077">
        <v>23346084.974824615</v>
      </c>
      <c r="Q3077">
        <v>23697447.953958899</v>
      </c>
      <c r="R3077">
        <v>22535815.573427133</v>
      </c>
      <c r="S3077">
        <v>24138913.307670478</v>
      </c>
      <c r="T3077">
        <v>24417886.520418581</v>
      </c>
      <c r="U3077">
        <v>28504202.578050662</v>
      </c>
      <c r="V3077">
        <v>26579507.247634858</v>
      </c>
      <c r="W3077">
        <v>25674434.30569315</v>
      </c>
      <c r="X3077">
        <v>5674434.3056931542</v>
      </c>
    </row>
    <row r="3078" spans="2:24" x14ac:dyDescent="0.4">
      <c r="B3078" s="13">
        <v>3075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25065945.292467803</v>
      </c>
      <c r="O3078">
        <v>25299674.741976768</v>
      </c>
      <c r="P3078">
        <v>30952354.634306803</v>
      </c>
      <c r="Q3078">
        <v>34828346.216815516</v>
      </c>
      <c r="R3078">
        <v>33353575.347247776</v>
      </c>
      <c r="S3078">
        <v>37069520.979693525</v>
      </c>
      <c r="T3078">
        <v>27109386.285109971</v>
      </c>
      <c r="U3078">
        <v>26045265.781820193</v>
      </c>
      <c r="V3078">
        <v>28782699.045202821</v>
      </c>
      <c r="W3078">
        <v>28962171.594167832</v>
      </c>
      <c r="X3078">
        <v>8962171.5941678267</v>
      </c>
    </row>
    <row r="3079" spans="2:24" x14ac:dyDescent="0.4">
      <c r="B3079" s="13">
        <v>3076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18204222.781651273</v>
      </c>
      <c r="O3079">
        <v>19541814.418113641</v>
      </c>
      <c r="P3079">
        <v>-123132232.32195838</v>
      </c>
      <c r="Q3079">
        <v>-124145521.25776604</v>
      </c>
      <c r="R3079">
        <v>-48253397.854641184</v>
      </c>
      <c r="S3079">
        <v>-105425091.38709757</v>
      </c>
      <c r="T3079">
        <v>-105300870.39480744</v>
      </c>
      <c r="U3079">
        <v>-78546252.567615494</v>
      </c>
      <c r="V3079">
        <v>-78740465.461215347</v>
      </c>
      <c r="W3079">
        <v>-77348024.502546206</v>
      </c>
      <c r="X3079">
        <v>-97348024.502546206</v>
      </c>
    </row>
    <row r="3080" spans="2:24" x14ac:dyDescent="0.4">
      <c r="B3080" s="13">
        <v>3077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25985938.988183711</v>
      </c>
      <c r="O3080">
        <v>26699948.552031416</v>
      </c>
      <c r="P3080">
        <v>32376626.307200458</v>
      </c>
      <c r="Q3080">
        <v>33056434.147232071</v>
      </c>
      <c r="R3080">
        <v>30853231.955226682</v>
      </c>
      <c r="S3080">
        <v>35017755.309606731</v>
      </c>
      <c r="T3080">
        <v>30372612.735911969</v>
      </c>
      <c r="U3080">
        <v>32943839.742047857</v>
      </c>
      <c r="V3080">
        <v>29584533.703090813</v>
      </c>
      <c r="W3080">
        <v>29351222.600202944</v>
      </c>
      <c r="X3080">
        <v>9351222.6002029441</v>
      </c>
    </row>
    <row r="3081" spans="2:24" x14ac:dyDescent="0.4">
      <c r="B3081" s="13">
        <v>3078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25307186.252433155</v>
      </c>
      <c r="O3081">
        <v>26248838.231710114</v>
      </c>
      <c r="P3081">
        <v>24368373.02748267</v>
      </c>
      <c r="Q3081">
        <v>28541599.309452273</v>
      </c>
      <c r="R3081">
        <v>27765710.853879519</v>
      </c>
      <c r="S3081">
        <v>29154811.253190726</v>
      </c>
      <c r="T3081">
        <v>-3729938.4937892593</v>
      </c>
      <c r="U3081">
        <v>-4835577.7044180995</v>
      </c>
      <c r="V3081">
        <v>16211050.291838478</v>
      </c>
      <c r="W3081">
        <v>16049274.853454914</v>
      </c>
      <c r="X3081">
        <v>-3950725.146545087</v>
      </c>
    </row>
    <row r="3082" spans="2:24" x14ac:dyDescent="0.4">
      <c r="B3082" s="13">
        <v>3079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27300348.562981021</v>
      </c>
      <c r="O3082">
        <v>27772402.132627133</v>
      </c>
      <c r="P3082">
        <v>25904486.7830985</v>
      </c>
      <c r="Q3082">
        <v>25993621.17691908</v>
      </c>
      <c r="R3082">
        <v>27401909.383926217</v>
      </c>
      <c r="S3082">
        <v>28163697.887375694</v>
      </c>
      <c r="T3082">
        <v>29596723.772794899</v>
      </c>
      <c r="U3082">
        <v>33186039.371232621</v>
      </c>
      <c r="V3082">
        <v>31982787.339361716</v>
      </c>
      <c r="W3082">
        <v>33804861.185797401</v>
      </c>
      <c r="X3082">
        <v>13804861.185797397</v>
      </c>
    </row>
    <row r="3083" spans="2:24" x14ac:dyDescent="0.4">
      <c r="B3083" s="13">
        <v>3080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21539423.503067438</v>
      </c>
      <c r="O3083">
        <v>27441061.998360209</v>
      </c>
      <c r="P3083">
        <v>31440473.143571403</v>
      </c>
      <c r="Q3083">
        <v>31919295.936006561</v>
      </c>
      <c r="R3083">
        <v>37142356.440885291</v>
      </c>
      <c r="S3083">
        <v>44058097.872323006</v>
      </c>
      <c r="T3083">
        <v>44639159.194634959</v>
      </c>
      <c r="U3083">
        <v>47148430.78678178</v>
      </c>
      <c r="V3083">
        <v>24933134.924456149</v>
      </c>
      <c r="W3083">
        <v>32681873.864855874</v>
      </c>
      <c r="X3083">
        <v>12681873.864855874</v>
      </c>
    </row>
    <row r="3084" spans="2:24" x14ac:dyDescent="0.4">
      <c r="B3084" s="13">
        <v>3081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20606932.418401133</v>
      </c>
      <c r="O3084">
        <v>20761768.008249979</v>
      </c>
      <c r="P3084">
        <v>7831437.7865626896</v>
      </c>
      <c r="Q3084">
        <v>14497535.579900093</v>
      </c>
      <c r="R3084">
        <v>26658298.827468373</v>
      </c>
      <c r="S3084">
        <v>34431840.944966152</v>
      </c>
      <c r="T3084">
        <v>34154892.950647391</v>
      </c>
      <c r="U3084">
        <v>40731963.179924354</v>
      </c>
      <c r="V3084">
        <v>45529085.336409323</v>
      </c>
      <c r="W3084">
        <v>52363599.983219445</v>
      </c>
      <c r="X3084">
        <v>32363599.983219448</v>
      </c>
    </row>
    <row r="3085" spans="2:24" x14ac:dyDescent="0.4">
      <c r="B3085" s="13">
        <v>3082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17629507.185814254</v>
      </c>
      <c r="O3085">
        <v>16167009.168027602</v>
      </c>
      <c r="P3085">
        <v>18262539.455969311</v>
      </c>
      <c r="Q3085">
        <v>18041387.078937989</v>
      </c>
      <c r="R3085">
        <v>18503928.634204332</v>
      </c>
      <c r="S3085">
        <v>16988113.878569935</v>
      </c>
      <c r="T3085">
        <v>20185672.02963911</v>
      </c>
      <c r="U3085">
        <v>27298977.434784599</v>
      </c>
      <c r="V3085">
        <v>26234557.828580499</v>
      </c>
      <c r="W3085">
        <v>26557941.51761543</v>
      </c>
      <c r="X3085">
        <v>6557941.5176154273</v>
      </c>
    </row>
    <row r="3086" spans="2:24" x14ac:dyDescent="0.4">
      <c r="B3086" s="13">
        <v>3083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22163323.65750096</v>
      </c>
      <c r="O3086">
        <v>22123000.987621009</v>
      </c>
      <c r="P3086">
        <v>22340464.514367588</v>
      </c>
      <c r="Q3086">
        <v>22366159.782997429</v>
      </c>
      <c r="R3086">
        <v>29598529.098136459</v>
      </c>
      <c r="S3086">
        <v>21654560.787783567</v>
      </c>
      <c r="T3086">
        <v>19972817.804234285</v>
      </c>
      <c r="U3086">
        <v>26128490.223680981</v>
      </c>
      <c r="V3086">
        <v>30192113.940508753</v>
      </c>
      <c r="W3086">
        <v>28603795.172918018</v>
      </c>
      <c r="X3086">
        <v>8603795.1729180198</v>
      </c>
    </row>
    <row r="3087" spans="2:24" x14ac:dyDescent="0.4">
      <c r="B3087" s="13">
        <v>3084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24298369.696807086</v>
      </c>
      <c r="O3087">
        <v>24082609.610391315</v>
      </c>
      <c r="P3087">
        <v>23534070.717375483</v>
      </c>
      <c r="Q3087">
        <v>29905540.174643692</v>
      </c>
      <c r="R3087">
        <v>36133995.108157769</v>
      </c>
      <c r="S3087">
        <v>40063914.775105335</v>
      </c>
      <c r="T3087">
        <v>39462647.166773282</v>
      </c>
      <c r="U3087">
        <v>44232846.781697065</v>
      </c>
      <c r="V3087">
        <v>43428218.720382474</v>
      </c>
      <c r="W3087">
        <v>46080255.352318563</v>
      </c>
      <c r="X3087">
        <v>26080255.352318563</v>
      </c>
    </row>
    <row r="3088" spans="2:24" x14ac:dyDescent="0.4">
      <c r="B3088" s="13">
        <v>3085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25752404.39778519</v>
      </c>
      <c r="O3088">
        <v>25373814.350186925</v>
      </c>
      <c r="P3088">
        <v>26392548.339139923</v>
      </c>
      <c r="Q3088">
        <v>28088472.467922628</v>
      </c>
      <c r="R3088">
        <v>31453495.045505561</v>
      </c>
      <c r="S3088">
        <v>34182772.024273708</v>
      </c>
      <c r="T3088">
        <v>38522950.842631683</v>
      </c>
      <c r="U3088">
        <v>42703742.041877456</v>
      </c>
      <c r="V3088">
        <v>48048659.112422459</v>
      </c>
      <c r="W3088">
        <v>50172300.872605897</v>
      </c>
      <c r="X3088">
        <v>30172300.872605897</v>
      </c>
    </row>
    <row r="3089" spans="2:24" x14ac:dyDescent="0.4">
      <c r="B3089" s="13">
        <v>3086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27170070.367023297</v>
      </c>
      <c r="O3089">
        <v>28316456.465594158</v>
      </c>
      <c r="P3089">
        <v>29507474.888867084</v>
      </c>
      <c r="Q3089">
        <v>35444804.966169417</v>
      </c>
      <c r="R3089">
        <v>36968260.706171706</v>
      </c>
      <c r="S3089">
        <v>35851644.099951446</v>
      </c>
      <c r="T3089">
        <v>35928774.182053521</v>
      </c>
      <c r="U3089">
        <v>34333531.67104239</v>
      </c>
      <c r="V3089">
        <v>39604284.529200517</v>
      </c>
      <c r="W3089">
        <v>37027261.542779133</v>
      </c>
      <c r="X3089">
        <v>17027261.542779148</v>
      </c>
    </row>
    <row r="3090" spans="2:24" x14ac:dyDescent="0.4">
      <c r="B3090" s="13">
        <v>3087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21056495.413097158</v>
      </c>
      <c r="O3090">
        <v>28777983.997368187</v>
      </c>
      <c r="P3090">
        <v>33331535.748525053</v>
      </c>
      <c r="Q3090">
        <v>36344675.767145932</v>
      </c>
      <c r="R3090">
        <v>40464856.887008741</v>
      </c>
      <c r="S3090">
        <v>43899321.672279283</v>
      </c>
      <c r="T3090">
        <v>48028035.715198554</v>
      </c>
      <c r="U3090">
        <v>47345404.277999386</v>
      </c>
      <c r="V3090">
        <v>53984592.4095283</v>
      </c>
      <c r="W3090">
        <v>57915239.375541352</v>
      </c>
      <c r="X3090">
        <v>37915239.375541352</v>
      </c>
    </row>
    <row r="3091" spans="2:24" x14ac:dyDescent="0.4">
      <c r="B3091" s="13">
        <v>3088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22290216.85973192</v>
      </c>
      <c r="O3091">
        <v>23931922.581994187</v>
      </c>
      <c r="P3091">
        <v>26305256.458377104</v>
      </c>
      <c r="Q3091">
        <v>27328058.425651547</v>
      </c>
      <c r="R3091">
        <v>28027534.019217104</v>
      </c>
      <c r="S3091">
        <v>32387331.834791612</v>
      </c>
      <c r="T3091">
        <v>30030359.270867866</v>
      </c>
      <c r="U3091">
        <v>34218399.546268754</v>
      </c>
      <c r="V3091">
        <v>35000866.105439186</v>
      </c>
      <c r="W3091">
        <v>7472608.0998204751</v>
      </c>
      <c r="X3091">
        <v>-12527391.900179528</v>
      </c>
    </row>
    <row r="3092" spans="2:24" x14ac:dyDescent="0.4">
      <c r="B3092" s="13">
        <v>3089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20056367.944736212</v>
      </c>
      <c r="O3092">
        <v>17951698.947057817</v>
      </c>
      <c r="P3092">
        <v>7721049.29511174</v>
      </c>
      <c r="Q3092">
        <v>8856769.6424514037</v>
      </c>
      <c r="R3092">
        <v>13814825.295789316</v>
      </c>
      <c r="S3092">
        <v>16446594.050273571</v>
      </c>
      <c r="T3092">
        <v>19421041.01229867</v>
      </c>
      <c r="U3092">
        <v>25207787.874182113</v>
      </c>
      <c r="V3092">
        <v>25277453.477742624</v>
      </c>
      <c r="W3092">
        <v>31010157.777624179</v>
      </c>
      <c r="X3092">
        <v>11010157.777624175</v>
      </c>
    </row>
    <row r="3093" spans="2:24" x14ac:dyDescent="0.4">
      <c r="B3093" s="13">
        <v>3090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21913482.864597153</v>
      </c>
      <c r="O3093">
        <v>21032081.411065683</v>
      </c>
      <c r="P3093">
        <v>29957832.808223225</v>
      </c>
      <c r="Q3093">
        <v>31922259.670826256</v>
      </c>
      <c r="R3093">
        <v>34947633.610117614</v>
      </c>
      <c r="S3093">
        <v>38623685.079369038</v>
      </c>
      <c r="T3093">
        <v>46752849.276356824</v>
      </c>
      <c r="U3093">
        <v>47216786.086608812</v>
      </c>
      <c r="V3093">
        <v>50365743.449327953</v>
      </c>
      <c r="W3093">
        <v>49677321.456038959</v>
      </c>
      <c r="X3093">
        <v>29677321.456038971</v>
      </c>
    </row>
    <row r="3094" spans="2:24" x14ac:dyDescent="0.4">
      <c r="B3094" s="13">
        <v>3091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25825192.727820322</v>
      </c>
      <c r="O3094">
        <v>11491222.452930968</v>
      </c>
      <c r="P3094">
        <v>13615632.664084062</v>
      </c>
      <c r="Q3094">
        <v>19648295.735179611</v>
      </c>
      <c r="R3094">
        <v>20735853.466108836</v>
      </c>
      <c r="S3094">
        <v>22746936.228533667</v>
      </c>
      <c r="T3094">
        <v>24283434.461142145</v>
      </c>
      <c r="U3094">
        <v>15210635.335267741</v>
      </c>
      <c r="V3094">
        <v>14591616.888422532</v>
      </c>
      <c r="W3094">
        <v>24007424.542767651</v>
      </c>
      <c r="X3094">
        <v>4007424.5427676509</v>
      </c>
    </row>
    <row r="3095" spans="2:24" x14ac:dyDescent="0.4">
      <c r="B3095" s="13">
        <v>3092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23761380.667097412</v>
      </c>
      <c r="O3095">
        <v>22319366.984218109</v>
      </c>
      <c r="P3095">
        <v>24146591.453440424</v>
      </c>
      <c r="Q3095">
        <v>26273476.040258225</v>
      </c>
      <c r="R3095">
        <v>27158308.395194795</v>
      </c>
      <c r="S3095">
        <v>30119995.412800122</v>
      </c>
      <c r="T3095">
        <v>36607161.712010741</v>
      </c>
      <c r="U3095">
        <v>33282800.300289582</v>
      </c>
      <c r="V3095">
        <v>35943798.702889435</v>
      </c>
      <c r="W3095">
        <v>41522463.163465254</v>
      </c>
      <c r="X3095">
        <v>21522463.163465254</v>
      </c>
    </row>
    <row r="3096" spans="2:24" x14ac:dyDescent="0.4">
      <c r="B3096" s="13">
        <v>3093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18407179.321111806</v>
      </c>
      <c r="O3096">
        <v>17640079.497975059</v>
      </c>
      <c r="P3096">
        <v>18922903.402594652</v>
      </c>
      <c r="Q3096">
        <v>20566900.113364279</v>
      </c>
      <c r="R3096">
        <v>-838860133.88559663</v>
      </c>
      <c r="S3096">
        <v>-835762793.50778842</v>
      </c>
      <c r="T3096">
        <v>-403866550.97667569</v>
      </c>
      <c r="U3096">
        <v>-403433413.37306774</v>
      </c>
      <c r="V3096">
        <v>-428402273.71014661</v>
      </c>
      <c r="W3096">
        <v>-431048801.88503408</v>
      </c>
      <c r="X3096">
        <v>-451048801.88503408</v>
      </c>
    </row>
    <row r="3097" spans="2:24" x14ac:dyDescent="0.4">
      <c r="B3097" s="13">
        <v>3094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19550895.877782993</v>
      </c>
      <c r="O3097">
        <v>19059972.203602023</v>
      </c>
      <c r="P3097">
        <v>18598550.205332693</v>
      </c>
      <c r="Q3097">
        <v>18112413.180151056</v>
      </c>
      <c r="R3097">
        <v>18427060.364313386</v>
      </c>
      <c r="S3097">
        <v>19155628.167393871</v>
      </c>
      <c r="T3097">
        <v>16798749.098820217</v>
      </c>
      <c r="U3097">
        <v>19781835.900956932</v>
      </c>
      <c r="V3097">
        <v>18683995.688186008</v>
      </c>
      <c r="W3097">
        <v>18395477.035699114</v>
      </c>
      <c r="X3097">
        <v>-1604522.9643008835</v>
      </c>
    </row>
    <row r="3098" spans="2:24" x14ac:dyDescent="0.4">
      <c r="B3098" s="13">
        <v>3095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22160442.499092866</v>
      </c>
      <c r="O3098">
        <v>31075494.305151492</v>
      </c>
      <c r="P3098">
        <v>33247607.828281943</v>
      </c>
      <c r="Q3098">
        <v>35147924.274886616</v>
      </c>
      <c r="R3098">
        <v>39433248.741081148</v>
      </c>
      <c r="S3098">
        <v>39395453.016826548</v>
      </c>
      <c r="T3098">
        <v>39905338.434474126</v>
      </c>
      <c r="U3098">
        <v>37761047.889057949</v>
      </c>
      <c r="V3098">
        <v>40895577.809459157</v>
      </c>
      <c r="W3098">
        <v>28223584.854608625</v>
      </c>
      <c r="X3098">
        <v>8223584.8546086233</v>
      </c>
    </row>
    <row r="3099" spans="2:24" x14ac:dyDescent="0.4">
      <c r="B3099" s="13">
        <v>3096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20627741.093693215</v>
      </c>
      <c r="O3099">
        <v>-105588587.0662214</v>
      </c>
      <c r="P3099">
        <v>-277899683.25134289</v>
      </c>
      <c r="Q3099">
        <v>-216203798.88531643</v>
      </c>
      <c r="R3099">
        <v>-128268797.37673552</v>
      </c>
      <c r="S3099">
        <v>-121414079.53284374</v>
      </c>
      <c r="T3099">
        <v>-121107870.55708809</v>
      </c>
      <c r="U3099">
        <v>-124608580.35151243</v>
      </c>
      <c r="V3099">
        <v>-120754509.91147684</v>
      </c>
      <c r="W3099">
        <v>-121540902.02387878</v>
      </c>
      <c r="X3099">
        <v>-141540902.02387872</v>
      </c>
    </row>
    <row r="3100" spans="2:24" x14ac:dyDescent="0.4">
      <c r="B3100" s="13">
        <v>3097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23440721.680515461</v>
      </c>
      <c r="O3100">
        <v>20693284.38343139</v>
      </c>
      <c r="P3100">
        <v>26055023.340658747</v>
      </c>
      <c r="Q3100">
        <v>20216178.319774423</v>
      </c>
      <c r="R3100">
        <v>21104002.931718852</v>
      </c>
      <c r="S3100">
        <v>20997577.434998326</v>
      </c>
      <c r="T3100">
        <v>19870698.524642862</v>
      </c>
      <c r="U3100">
        <v>20037296.663615186</v>
      </c>
      <c r="V3100">
        <v>10946532.806196596</v>
      </c>
      <c r="W3100">
        <v>1150465.3797544907</v>
      </c>
      <c r="X3100">
        <v>-18849534.620245513</v>
      </c>
    </row>
    <row r="3101" spans="2:24" x14ac:dyDescent="0.4">
      <c r="B3101" s="13">
        <v>3098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10750236.655150233</v>
      </c>
      <c r="O3101">
        <v>17263303.268304367</v>
      </c>
      <c r="P3101">
        <v>22728552.023498345</v>
      </c>
      <c r="Q3101">
        <v>19999062.598425519</v>
      </c>
      <c r="R3101">
        <v>19804209.439778049</v>
      </c>
      <c r="S3101">
        <v>18490990.154398844</v>
      </c>
      <c r="T3101">
        <v>26220976.731780559</v>
      </c>
      <c r="U3101">
        <v>26951438.665227097</v>
      </c>
      <c r="V3101">
        <v>33823528.010852575</v>
      </c>
      <c r="W3101">
        <v>34227927.949254714</v>
      </c>
      <c r="X3101">
        <v>14227927.949254714</v>
      </c>
    </row>
    <row r="3102" spans="2:24" x14ac:dyDescent="0.4">
      <c r="B3102" s="13">
        <v>3099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24370074.86143415</v>
      </c>
      <c r="O3102">
        <v>-68123057.22694245</v>
      </c>
      <c r="P3102">
        <v>-64521952.756705642</v>
      </c>
      <c r="Q3102">
        <v>-21280326.619367704</v>
      </c>
      <c r="R3102">
        <v>-16718167.385100823</v>
      </c>
      <c r="S3102">
        <v>-16899794.899052732</v>
      </c>
      <c r="T3102">
        <v>-16734331.710489696</v>
      </c>
      <c r="U3102">
        <v>-8353839.8212032318</v>
      </c>
      <c r="V3102">
        <v>-10348996.458830517</v>
      </c>
      <c r="W3102">
        <v>-11392132.785148043</v>
      </c>
      <c r="X3102">
        <v>-31392132.785148051</v>
      </c>
    </row>
    <row r="3103" spans="2:24" x14ac:dyDescent="0.4">
      <c r="B3103" s="13">
        <v>3100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21798072.001251161</v>
      </c>
      <c r="O3103">
        <v>23233156.148601502</v>
      </c>
      <c r="P3103">
        <v>27983494.986795753</v>
      </c>
      <c r="Q3103">
        <v>16621362.930065563</v>
      </c>
      <c r="R3103">
        <v>15762195.665991848</v>
      </c>
      <c r="S3103">
        <v>18774625.781925231</v>
      </c>
      <c r="T3103">
        <v>17984567.088674277</v>
      </c>
      <c r="U3103">
        <v>23446246.899909787</v>
      </c>
      <c r="V3103">
        <v>16026226.016044358</v>
      </c>
      <c r="W3103">
        <v>14766455.812146295</v>
      </c>
      <c r="X3103">
        <v>-5233544.1878537042</v>
      </c>
    </row>
    <row r="3104" spans="2:24" x14ac:dyDescent="0.4">
      <c r="B3104" s="13">
        <v>3101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24172784.542252112</v>
      </c>
      <c r="O3104">
        <v>22878779.329152931</v>
      </c>
      <c r="P3104">
        <v>23053643.560410179</v>
      </c>
      <c r="Q3104">
        <v>19845114.881626692</v>
      </c>
      <c r="R3104">
        <v>11566760.609225741</v>
      </c>
      <c r="S3104">
        <v>12739438.988611231</v>
      </c>
      <c r="T3104">
        <v>-2595336.0402863808</v>
      </c>
      <c r="U3104">
        <v>-4539880.7721626982</v>
      </c>
      <c r="V3104">
        <v>5766188.9664119873</v>
      </c>
      <c r="W3104">
        <v>7313733.8162060548</v>
      </c>
      <c r="X3104">
        <v>-12686266.183793951</v>
      </c>
    </row>
    <row r="3105" spans="2:24" x14ac:dyDescent="0.4">
      <c r="B3105" s="13">
        <v>3102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22421978.178032327</v>
      </c>
      <c r="O3105">
        <v>31131559.566575311</v>
      </c>
      <c r="P3105">
        <v>31044905.099203352</v>
      </c>
      <c r="Q3105">
        <v>36863165.448536411</v>
      </c>
      <c r="R3105">
        <v>25819852.884836696</v>
      </c>
      <c r="S3105">
        <v>26981003.395093627</v>
      </c>
      <c r="T3105">
        <v>39053102.229114793</v>
      </c>
      <c r="U3105">
        <v>42203251.779340796</v>
      </c>
      <c r="V3105">
        <v>46628292.430346206</v>
      </c>
      <c r="W3105">
        <v>54715149.412346706</v>
      </c>
      <c r="X3105">
        <v>34715149.412346698</v>
      </c>
    </row>
    <row r="3106" spans="2:24" x14ac:dyDescent="0.4">
      <c r="B3106" s="13">
        <v>3103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28678652.193560507</v>
      </c>
      <c r="O3106">
        <v>17536653.800968021</v>
      </c>
      <c r="P3106">
        <v>22294071.054772787</v>
      </c>
      <c r="Q3106">
        <v>29608474.472559996</v>
      </c>
      <c r="R3106">
        <v>32437228.323061239</v>
      </c>
      <c r="S3106">
        <v>38755564.860857479</v>
      </c>
      <c r="T3106">
        <v>34393344.033694834</v>
      </c>
      <c r="U3106">
        <v>32671434.381146815</v>
      </c>
      <c r="V3106">
        <v>30095677.434319761</v>
      </c>
      <c r="W3106">
        <v>26980779.108107392</v>
      </c>
      <c r="X3106">
        <v>6980779.1081073917</v>
      </c>
    </row>
    <row r="3107" spans="2:24" x14ac:dyDescent="0.4">
      <c r="B3107" s="13">
        <v>3104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25871867.037154265</v>
      </c>
      <c r="O3107">
        <v>22447160.486351296</v>
      </c>
      <c r="P3107">
        <v>26068690.648785338</v>
      </c>
      <c r="Q3107">
        <v>29957067.436180539</v>
      </c>
      <c r="R3107">
        <v>-18004266.707056716</v>
      </c>
      <c r="S3107">
        <v>-20818195.803674437</v>
      </c>
      <c r="T3107">
        <v>7864851.5200140812</v>
      </c>
      <c r="U3107">
        <v>13333676.515866742</v>
      </c>
      <c r="V3107">
        <v>16327776.840898134</v>
      </c>
      <c r="W3107">
        <v>22482784.173654839</v>
      </c>
      <c r="X3107">
        <v>2482784.1736548324</v>
      </c>
    </row>
    <row r="3108" spans="2:24" x14ac:dyDescent="0.4">
      <c r="B3108" s="13">
        <v>3105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19207744.792421333</v>
      </c>
      <c r="O3108">
        <v>18508504.777531721</v>
      </c>
      <c r="P3108">
        <v>18387045.528435659</v>
      </c>
      <c r="Q3108">
        <v>18352584.109875955</v>
      </c>
      <c r="R3108">
        <v>19099813.151252434</v>
      </c>
      <c r="S3108">
        <v>14632547.127522279</v>
      </c>
      <c r="T3108">
        <v>13943327.40214519</v>
      </c>
      <c r="U3108">
        <v>20095775.94380733</v>
      </c>
      <c r="V3108">
        <v>23135184.501423486</v>
      </c>
      <c r="W3108">
        <v>26644071.842010949</v>
      </c>
      <c r="X3108">
        <v>6644071.8420109544</v>
      </c>
    </row>
    <row r="3109" spans="2:24" x14ac:dyDescent="0.4">
      <c r="B3109" s="13">
        <v>3106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11313188.01757024</v>
      </c>
      <c r="O3109">
        <v>7822247.7426704522</v>
      </c>
      <c r="P3109">
        <v>-16044912.584427034</v>
      </c>
      <c r="Q3109">
        <v>-19320447.296051387</v>
      </c>
      <c r="R3109">
        <v>-8118505.7591309361</v>
      </c>
      <c r="S3109">
        <v>-17125034.539836489</v>
      </c>
      <c r="T3109">
        <v>-19246837.683091059</v>
      </c>
      <c r="U3109">
        <v>-17715606.422050331</v>
      </c>
      <c r="V3109">
        <v>-13045754.604565812</v>
      </c>
      <c r="W3109">
        <v>-12521007.415918656</v>
      </c>
      <c r="X3109">
        <v>-32521007.415918656</v>
      </c>
    </row>
    <row r="3110" spans="2:24" x14ac:dyDescent="0.4">
      <c r="B3110" s="13">
        <v>3107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-6188120.0105619207</v>
      </c>
      <c r="O3110">
        <v>526468.09457426239</v>
      </c>
      <c r="P3110">
        <v>12254183.072419658</v>
      </c>
      <c r="Q3110">
        <v>12302745.677185314</v>
      </c>
      <c r="R3110">
        <v>9298693.7282856647</v>
      </c>
      <c r="S3110">
        <v>8978368.5906872302</v>
      </c>
      <c r="T3110">
        <v>8876906.1782625038</v>
      </c>
      <c r="U3110">
        <v>6911800.7703898819</v>
      </c>
      <c r="V3110">
        <v>8918719.2065328043</v>
      </c>
      <c r="W3110">
        <v>7358822.3322277702</v>
      </c>
      <c r="X3110">
        <v>-12641177.667772228</v>
      </c>
    </row>
    <row r="3111" spans="2:24" x14ac:dyDescent="0.4">
      <c r="B3111" s="13">
        <v>3108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29652846.609628253</v>
      </c>
      <c r="O3111">
        <v>33985567.798189372</v>
      </c>
      <c r="P3111">
        <v>37587188.257855631</v>
      </c>
      <c r="Q3111">
        <v>38422509.008317851</v>
      </c>
      <c r="R3111">
        <v>41823542.631957315</v>
      </c>
      <c r="S3111">
        <v>41394809.393090621</v>
      </c>
      <c r="T3111">
        <v>26041551.965530083</v>
      </c>
      <c r="U3111">
        <v>32257103.579986591</v>
      </c>
      <c r="V3111">
        <v>22237390.669514365</v>
      </c>
      <c r="W3111">
        <v>21436119.259593833</v>
      </c>
      <c r="X3111">
        <v>1436119.2595938295</v>
      </c>
    </row>
    <row r="3112" spans="2:24" x14ac:dyDescent="0.4">
      <c r="B3112" s="13">
        <v>3109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18117128.534515392</v>
      </c>
      <c r="O3112">
        <v>18767005.433463443</v>
      </c>
      <c r="P3112">
        <v>15366865.344921414</v>
      </c>
      <c r="Q3112">
        <v>13287414.809435036</v>
      </c>
      <c r="R3112">
        <v>15109913.339249659</v>
      </c>
      <c r="S3112">
        <v>8398223.3528496958</v>
      </c>
      <c r="T3112">
        <v>10996354.275332585</v>
      </c>
      <c r="U3112">
        <v>15887613.708510123</v>
      </c>
      <c r="V3112">
        <v>18563906.853299458</v>
      </c>
      <c r="W3112">
        <v>9995210.9560634568</v>
      </c>
      <c r="X3112">
        <v>-10004789.043936547</v>
      </c>
    </row>
    <row r="3113" spans="2:24" x14ac:dyDescent="0.4">
      <c r="B3113" s="13">
        <v>3110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20546565.808794167</v>
      </c>
      <c r="O3113">
        <v>19345677.246743914</v>
      </c>
      <c r="P3113">
        <v>19762598.767242484</v>
      </c>
      <c r="Q3113">
        <v>19255528.166655589</v>
      </c>
      <c r="R3113">
        <v>26227268.363027439</v>
      </c>
      <c r="S3113">
        <v>23767506.803424668</v>
      </c>
      <c r="T3113">
        <v>25925978.816490367</v>
      </c>
      <c r="U3113">
        <v>24603178.094214529</v>
      </c>
      <c r="V3113">
        <v>18704413.697870992</v>
      </c>
      <c r="W3113">
        <v>20624700.169698771</v>
      </c>
      <c r="X3113">
        <v>624700.16969877388</v>
      </c>
    </row>
    <row r="3114" spans="2:24" x14ac:dyDescent="0.4">
      <c r="B3114" s="13">
        <v>3111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19964136.536599047</v>
      </c>
      <c r="O3114">
        <v>27865696.408550687</v>
      </c>
      <c r="P3114">
        <v>25219910.099676412</v>
      </c>
      <c r="Q3114">
        <v>24812137.012358766</v>
      </c>
      <c r="R3114">
        <v>25832727.014303226</v>
      </c>
      <c r="S3114">
        <v>23736217.127815899</v>
      </c>
      <c r="T3114">
        <v>27767375.5038145</v>
      </c>
      <c r="U3114">
        <v>30020065.878327254</v>
      </c>
      <c r="V3114">
        <v>31385412.739713669</v>
      </c>
      <c r="W3114">
        <v>29297588.468204863</v>
      </c>
      <c r="X3114">
        <v>9297588.468204869</v>
      </c>
    </row>
    <row r="3115" spans="2:24" x14ac:dyDescent="0.4">
      <c r="B3115" s="13">
        <v>3112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18442343.563777253</v>
      </c>
      <c r="O3115">
        <v>22299674.497924268</v>
      </c>
      <c r="P3115">
        <v>14974291.440366853</v>
      </c>
      <c r="Q3115">
        <v>17041462.063081335</v>
      </c>
      <c r="R3115">
        <v>25438708.562138498</v>
      </c>
      <c r="S3115">
        <v>32395973.309323743</v>
      </c>
      <c r="T3115">
        <v>40482199.977556162</v>
      </c>
      <c r="U3115">
        <v>44591572.79601866</v>
      </c>
      <c r="V3115">
        <v>45070892.988264561</v>
      </c>
      <c r="W3115">
        <v>45060691.169379234</v>
      </c>
      <c r="X3115">
        <v>25060691.169379238</v>
      </c>
    </row>
    <row r="3116" spans="2:24" x14ac:dyDescent="0.4">
      <c r="B3116" s="13">
        <v>3113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24742817.759604141</v>
      </c>
      <c r="O3116">
        <v>24017170.134324353</v>
      </c>
      <c r="P3116">
        <v>33540806.665992752</v>
      </c>
      <c r="Q3116">
        <v>37872952.996148564</v>
      </c>
      <c r="R3116">
        <v>43765121.836076096</v>
      </c>
      <c r="S3116">
        <v>38214369.304597616</v>
      </c>
      <c r="T3116">
        <v>30764765.70198052</v>
      </c>
      <c r="U3116">
        <v>34064270.007673338</v>
      </c>
      <c r="V3116">
        <v>34051924.315465473</v>
      </c>
      <c r="W3116">
        <v>35009724.741277114</v>
      </c>
      <c r="X3116">
        <v>15009724.741277114</v>
      </c>
    </row>
    <row r="3117" spans="2:24" x14ac:dyDescent="0.4">
      <c r="B3117" s="13">
        <v>3114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20163720.393444426</v>
      </c>
      <c r="O3117">
        <v>8975799.2208600901</v>
      </c>
      <c r="P3117">
        <v>7936176.4453682117</v>
      </c>
      <c r="Q3117">
        <v>12390558.010584038</v>
      </c>
      <c r="R3117">
        <v>12186958.357836859</v>
      </c>
      <c r="S3117">
        <v>11779049.697011553</v>
      </c>
      <c r="T3117">
        <v>12548189.086118368</v>
      </c>
      <c r="U3117">
        <v>14790041.386651857</v>
      </c>
      <c r="V3117">
        <v>19113503.622277312</v>
      </c>
      <c r="W3117">
        <v>21890636.668676242</v>
      </c>
      <c r="X3117">
        <v>1890636.6686762408</v>
      </c>
    </row>
    <row r="3118" spans="2:24" x14ac:dyDescent="0.4">
      <c r="B3118" s="13">
        <v>3115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20148647.417103961</v>
      </c>
      <c r="O3118">
        <v>23966721.361371916</v>
      </c>
      <c r="P3118">
        <v>21469592.073895559</v>
      </c>
      <c r="Q3118">
        <v>27913902.992462583</v>
      </c>
      <c r="R3118">
        <v>26733609.442112885</v>
      </c>
      <c r="S3118">
        <v>23830026.362557352</v>
      </c>
      <c r="T3118">
        <v>30070917.137362637</v>
      </c>
      <c r="U3118">
        <v>30448226.745461665</v>
      </c>
      <c r="V3118">
        <v>36807093.423485905</v>
      </c>
      <c r="W3118">
        <v>38555079.21855244</v>
      </c>
      <c r="X3118">
        <v>18555079.218552444</v>
      </c>
    </row>
    <row r="3119" spans="2:24" x14ac:dyDescent="0.4">
      <c r="B3119" s="13">
        <v>3116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23453392.500619423</v>
      </c>
      <c r="O3119">
        <v>31123824.600577034</v>
      </c>
      <c r="P3119">
        <v>38305450.700999312</v>
      </c>
      <c r="Q3119">
        <v>35867509.311858505</v>
      </c>
      <c r="R3119">
        <v>42060380.104290485</v>
      </c>
      <c r="S3119">
        <v>41780595.322926223</v>
      </c>
      <c r="T3119">
        <v>42595751.748647608</v>
      </c>
      <c r="U3119">
        <v>22462922.178847007</v>
      </c>
      <c r="V3119">
        <v>23158320.933498591</v>
      </c>
      <c r="W3119">
        <v>34238448.540588737</v>
      </c>
      <c r="X3119">
        <v>14238448.540588733</v>
      </c>
    </row>
    <row r="3120" spans="2:24" x14ac:dyDescent="0.4">
      <c r="B3120" s="13">
        <v>3117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26688640.248739481</v>
      </c>
      <c r="O3120">
        <v>27023884.011303421</v>
      </c>
      <c r="P3120">
        <v>12767112.570194542</v>
      </c>
      <c r="Q3120">
        <v>19869637.170679089</v>
      </c>
      <c r="R3120">
        <v>32607411.001457155</v>
      </c>
      <c r="S3120">
        <v>35056353.748051226</v>
      </c>
      <c r="T3120">
        <v>34341688.989821345</v>
      </c>
      <c r="U3120">
        <v>38970018.421593979</v>
      </c>
      <c r="V3120">
        <v>40799851.237422362</v>
      </c>
      <c r="W3120">
        <v>43588547.474341519</v>
      </c>
      <c r="X3120">
        <v>23588547.474341515</v>
      </c>
    </row>
    <row r="3121" spans="2:24" x14ac:dyDescent="0.4">
      <c r="B3121" s="13">
        <v>3118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24167677.845747754</v>
      </c>
      <c r="O3121">
        <v>26318393.718542892</v>
      </c>
      <c r="P3121">
        <v>31905956.885665298</v>
      </c>
      <c r="Q3121">
        <v>32768004.13943224</v>
      </c>
      <c r="R3121">
        <v>35023637.112241991</v>
      </c>
      <c r="S3121">
        <v>34168103.071154572</v>
      </c>
      <c r="T3121">
        <v>24696987.729035951</v>
      </c>
      <c r="U3121">
        <v>31795950.737797417</v>
      </c>
      <c r="V3121">
        <v>33317568.010282747</v>
      </c>
      <c r="W3121">
        <v>37612886.145131677</v>
      </c>
      <c r="X3121">
        <v>17612886.145131677</v>
      </c>
    </row>
    <row r="3122" spans="2:24" x14ac:dyDescent="0.4">
      <c r="B3122" s="13">
        <v>3119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22822501.834714297</v>
      </c>
      <c r="O3122">
        <v>21100454.245920256</v>
      </c>
      <c r="P3122">
        <v>19433000.367902208</v>
      </c>
      <c r="Q3122">
        <v>21068339.98996048</v>
      </c>
      <c r="R3122">
        <v>21445217.588852912</v>
      </c>
      <c r="S3122">
        <v>23207797.797426421</v>
      </c>
      <c r="T3122">
        <v>26646606.884488657</v>
      </c>
      <c r="U3122">
        <v>28530893.011244763</v>
      </c>
      <c r="V3122">
        <v>35503540.6654981</v>
      </c>
      <c r="W3122">
        <v>40831911.471502401</v>
      </c>
      <c r="X3122">
        <v>20831911.471502393</v>
      </c>
    </row>
    <row r="3123" spans="2:24" x14ac:dyDescent="0.4">
      <c r="B3123" s="13">
        <v>3120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-1570758.8673333097</v>
      </c>
      <c r="O3123">
        <v>-1471110.6473609756</v>
      </c>
      <c r="P3123">
        <v>13601117.533306956</v>
      </c>
      <c r="Q3123">
        <v>15483084.912036566</v>
      </c>
      <c r="R3123">
        <v>16292843.794843951</v>
      </c>
      <c r="S3123">
        <v>13176675.314853087</v>
      </c>
      <c r="T3123">
        <v>15472398.506959233</v>
      </c>
      <c r="U3123">
        <v>17258966.609250441</v>
      </c>
      <c r="V3123">
        <v>18546954.715585854</v>
      </c>
      <c r="W3123">
        <v>16223943.001220737</v>
      </c>
      <c r="X3123">
        <v>-3776056.9987792629</v>
      </c>
    </row>
    <row r="3124" spans="2:24" x14ac:dyDescent="0.4">
      <c r="B3124" s="13">
        <v>3121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19096892.685333271</v>
      </c>
      <c r="O3124">
        <v>19307699.888282534</v>
      </c>
      <c r="P3124">
        <v>22804442.233416382</v>
      </c>
      <c r="Q3124">
        <v>20470780.061568901</v>
      </c>
      <c r="R3124">
        <v>17019127.730037626</v>
      </c>
      <c r="S3124">
        <v>17342679.658353221</v>
      </c>
      <c r="T3124">
        <v>-13014826.034561403</v>
      </c>
      <c r="U3124">
        <v>-13855254.248962998</v>
      </c>
      <c r="V3124">
        <v>-1415266.1488286587</v>
      </c>
      <c r="W3124">
        <v>2540739.4734517904</v>
      </c>
      <c r="X3124">
        <v>-17459260.526548203</v>
      </c>
    </row>
    <row r="3125" spans="2:24" x14ac:dyDescent="0.4">
      <c r="B3125" s="13">
        <v>3122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24574023.949854951</v>
      </c>
      <c r="O3125">
        <v>29724394.99072383</v>
      </c>
      <c r="P3125">
        <v>28210674.743625883</v>
      </c>
      <c r="Q3125">
        <v>29216963.556592297</v>
      </c>
      <c r="R3125">
        <v>34570647.107221551</v>
      </c>
      <c r="S3125">
        <v>33700621.937823445</v>
      </c>
      <c r="T3125">
        <v>36583873.923995405</v>
      </c>
      <c r="U3125">
        <v>35318245.072340548</v>
      </c>
      <c r="V3125">
        <v>40594791.08785598</v>
      </c>
      <c r="W3125">
        <v>39583110.420540199</v>
      </c>
      <c r="X3125">
        <v>19583110.420540199</v>
      </c>
    </row>
    <row r="3126" spans="2:24" x14ac:dyDescent="0.4">
      <c r="B3126" s="13">
        <v>3123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11921320.451771379</v>
      </c>
      <c r="O3126">
        <v>14736642.686341204</v>
      </c>
      <c r="P3126">
        <v>12847689.829912892</v>
      </c>
      <c r="Q3126">
        <v>10309496.200013906</v>
      </c>
      <c r="R3126">
        <v>9230822.4078764301</v>
      </c>
      <c r="S3126">
        <v>8718793.2023798171</v>
      </c>
      <c r="T3126">
        <v>9014547.7401346825</v>
      </c>
      <c r="U3126">
        <v>11800677.530913016</v>
      </c>
      <c r="V3126">
        <v>14221053.004135489</v>
      </c>
      <c r="W3126">
        <v>12487642.265600452</v>
      </c>
      <c r="X3126">
        <v>-7512357.7343995478</v>
      </c>
    </row>
    <row r="3127" spans="2:24" x14ac:dyDescent="0.4">
      <c r="B3127" s="13">
        <v>3124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20558720.727908514</v>
      </c>
      <c r="O3127">
        <v>25710533.020588387</v>
      </c>
      <c r="P3127">
        <v>28367470.50309664</v>
      </c>
      <c r="Q3127">
        <v>29752630.126294255</v>
      </c>
      <c r="R3127">
        <v>32010578.3539664</v>
      </c>
      <c r="S3127">
        <v>32814712.446885962</v>
      </c>
      <c r="T3127">
        <v>34215500.949959308</v>
      </c>
      <c r="U3127">
        <v>32734232.573329184</v>
      </c>
      <c r="V3127">
        <v>40238705.878369346</v>
      </c>
      <c r="W3127">
        <v>43446111.010009602</v>
      </c>
      <c r="X3127">
        <v>23446111.010009598</v>
      </c>
    </row>
    <row r="3128" spans="2:24" x14ac:dyDescent="0.4">
      <c r="B3128" s="13">
        <v>3125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19625949.972905517</v>
      </c>
      <c r="O3128">
        <v>17114666.1058813</v>
      </c>
      <c r="P3128">
        <v>15736751.048272798</v>
      </c>
      <c r="Q3128">
        <v>14654641.89898916</v>
      </c>
      <c r="R3128">
        <v>17259220.755346</v>
      </c>
      <c r="S3128">
        <v>14033676.747714095</v>
      </c>
      <c r="T3128">
        <v>14037370.381496077</v>
      </c>
      <c r="U3128">
        <v>16906766.694174774</v>
      </c>
      <c r="V3128">
        <v>17720335.481990963</v>
      </c>
      <c r="W3128">
        <v>16975468.287622508</v>
      </c>
      <c r="X3128">
        <v>-3024531.7123774933</v>
      </c>
    </row>
    <row r="3129" spans="2:24" x14ac:dyDescent="0.4">
      <c r="B3129" s="13">
        <v>3126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21426451.969284575</v>
      </c>
      <c r="O3129">
        <v>22010208.752911698</v>
      </c>
      <c r="P3129">
        <v>14209277.711212054</v>
      </c>
      <c r="Q3129">
        <v>15737124.532011852</v>
      </c>
      <c r="R3129">
        <v>-17286114.151242852</v>
      </c>
      <c r="S3129">
        <v>-9960732.2317869477</v>
      </c>
      <c r="T3129">
        <v>-15615880.238286465</v>
      </c>
      <c r="U3129">
        <v>-16166871.977947958</v>
      </c>
      <c r="V3129">
        <v>-8814246.2582870536</v>
      </c>
      <c r="W3129">
        <v>-2212916.9623648338</v>
      </c>
      <c r="X3129">
        <v>-22212916.96236483</v>
      </c>
    </row>
    <row r="3130" spans="2:24" x14ac:dyDescent="0.4">
      <c r="B3130" s="13">
        <v>3127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18287544.182485238</v>
      </c>
      <c r="O3130">
        <v>17177053.680735987</v>
      </c>
      <c r="P3130">
        <v>21408705.12251468</v>
      </c>
      <c r="Q3130">
        <v>14373065.737589825</v>
      </c>
      <c r="R3130">
        <v>20614231.393362414</v>
      </c>
      <c r="S3130">
        <v>23202512.782421492</v>
      </c>
      <c r="T3130">
        <v>20283933.344559293</v>
      </c>
      <c r="U3130">
        <v>11163226.088944409</v>
      </c>
      <c r="V3130">
        <v>13802755.608728681</v>
      </c>
      <c r="W3130">
        <v>17225914.230197255</v>
      </c>
      <c r="X3130">
        <v>-2774085.7698027478</v>
      </c>
    </row>
    <row r="3131" spans="2:24" x14ac:dyDescent="0.4">
      <c r="B3131" s="13">
        <v>3128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23412941.077979021</v>
      </c>
      <c r="O3131">
        <v>24997630.759354673</v>
      </c>
      <c r="P3131">
        <v>27585466.331698827</v>
      </c>
      <c r="Q3131">
        <v>34876734.927098848</v>
      </c>
      <c r="R3131">
        <v>36211396.588672265</v>
      </c>
      <c r="S3131">
        <v>39745179.893506214</v>
      </c>
      <c r="T3131">
        <v>41694959.216885313</v>
      </c>
      <c r="U3131">
        <v>46537701.344626591</v>
      </c>
      <c r="V3131">
        <v>45811347.687945448</v>
      </c>
      <c r="W3131">
        <v>50053641.168041512</v>
      </c>
      <c r="X3131">
        <v>30053641.168041509</v>
      </c>
    </row>
    <row r="3132" spans="2:24" x14ac:dyDescent="0.4">
      <c r="B3132" s="13">
        <v>3129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19996669.204287857</v>
      </c>
      <c r="O3132">
        <v>17845765.461794458</v>
      </c>
      <c r="P3132">
        <v>21123478.705738712</v>
      </c>
      <c r="Q3132">
        <v>19934516.036416128</v>
      </c>
      <c r="R3132">
        <v>21727522.243325669</v>
      </c>
      <c r="S3132">
        <v>26008961.028805047</v>
      </c>
      <c r="T3132">
        <v>29000409.800496947</v>
      </c>
      <c r="U3132">
        <v>28488398.844542131</v>
      </c>
      <c r="V3132">
        <v>28561654.216610041</v>
      </c>
      <c r="W3132">
        <v>24788200.70062615</v>
      </c>
      <c r="X3132">
        <v>4788200.700626146</v>
      </c>
    </row>
    <row r="3133" spans="2:24" x14ac:dyDescent="0.4">
      <c r="B3133" s="13">
        <v>3130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21132354.054848552</v>
      </c>
      <c r="O3133">
        <v>20204229.85801952</v>
      </c>
      <c r="P3133">
        <v>20004857.305198822</v>
      </c>
      <c r="Q3133">
        <v>23562540.576834816</v>
      </c>
      <c r="R3133">
        <v>27084148.116039935</v>
      </c>
      <c r="S3133">
        <v>25151983.923539165</v>
      </c>
      <c r="T3133">
        <v>27655216.264860179</v>
      </c>
      <c r="U3133">
        <v>30981290.054500706</v>
      </c>
      <c r="V3133">
        <v>30238394.683588516</v>
      </c>
      <c r="W3133">
        <v>36385377.136253148</v>
      </c>
      <c r="X3133">
        <v>16385377.136253143</v>
      </c>
    </row>
    <row r="3134" spans="2:24" x14ac:dyDescent="0.4">
      <c r="B3134" s="13">
        <v>3131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21223780.818627078</v>
      </c>
      <c r="O3134">
        <v>18953642.553138081</v>
      </c>
      <c r="P3134">
        <v>-28958587.063680489</v>
      </c>
      <c r="Q3134">
        <v>-25944748.872478724</v>
      </c>
      <c r="R3134">
        <v>-2303738.740503923</v>
      </c>
      <c r="S3134">
        <v>1285553.9133483721</v>
      </c>
      <c r="T3134">
        <v>1684566.4396458259</v>
      </c>
      <c r="U3134">
        <v>-6017780.5794630982</v>
      </c>
      <c r="V3134">
        <v>-4550534.8262434779</v>
      </c>
      <c r="W3134">
        <v>4577470.5516271805</v>
      </c>
      <c r="X3134">
        <v>-15422529.44837282</v>
      </c>
    </row>
    <row r="3135" spans="2:24" x14ac:dyDescent="0.4">
      <c r="B3135" s="13">
        <v>3132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22873453.962893777</v>
      </c>
      <c r="O3135">
        <v>25569422.511752553</v>
      </c>
      <c r="P3135">
        <v>27835320.087843612</v>
      </c>
      <c r="Q3135">
        <v>27671475.855178341</v>
      </c>
      <c r="R3135">
        <v>18192550.779983506</v>
      </c>
      <c r="S3135">
        <v>8797164.4983457215</v>
      </c>
      <c r="T3135">
        <v>13289829.750547731</v>
      </c>
      <c r="U3135">
        <v>14656733.641607631</v>
      </c>
      <c r="V3135">
        <v>12878057.320370795</v>
      </c>
      <c r="W3135">
        <v>15981558.00715645</v>
      </c>
      <c r="X3135">
        <v>-4018441.9928435474</v>
      </c>
    </row>
    <row r="3136" spans="2:24" x14ac:dyDescent="0.4">
      <c r="B3136" s="13">
        <v>3133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20788244.970788162</v>
      </c>
      <c r="O3136">
        <v>26197127.926413838</v>
      </c>
      <c r="P3136">
        <v>27150985.117340751</v>
      </c>
      <c r="Q3136">
        <v>31358487.296012927</v>
      </c>
      <c r="R3136">
        <v>36733454.483520664</v>
      </c>
      <c r="S3136">
        <v>40175844.779314853</v>
      </c>
      <c r="T3136">
        <v>38701852.81028302</v>
      </c>
      <c r="U3136">
        <v>46479627.581682421</v>
      </c>
      <c r="V3136">
        <v>54093067.964122169</v>
      </c>
      <c r="W3136">
        <v>54383592.501883134</v>
      </c>
      <c r="X3136">
        <v>34383592.501883134</v>
      </c>
    </row>
    <row r="3137" spans="2:24" x14ac:dyDescent="0.4">
      <c r="B3137" s="13">
        <v>3134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16949480.779513147</v>
      </c>
      <c r="O3137">
        <v>20039146.649607833</v>
      </c>
      <c r="P3137">
        <v>23910952.208269451</v>
      </c>
      <c r="Q3137">
        <v>24802072.588401861</v>
      </c>
      <c r="R3137">
        <v>27428977.887579471</v>
      </c>
      <c r="S3137">
        <v>29098992.405762482</v>
      </c>
      <c r="T3137">
        <v>19822730.339980256</v>
      </c>
      <c r="U3137">
        <v>19753079.588615667</v>
      </c>
      <c r="V3137">
        <v>20173702.219068911</v>
      </c>
      <c r="W3137">
        <v>27965133.13058937</v>
      </c>
      <c r="X3137">
        <v>7965133.130589365</v>
      </c>
    </row>
    <row r="3138" spans="2:24" x14ac:dyDescent="0.4">
      <c r="B3138" s="13">
        <v>3135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17458265.200404193</v>
      </c>
      <c r="O3138">
        <v>21706996.242014643</v>
      </c>
      <c r="P3138">
        <v>5824311.0242585391</v>
      </c>
      <c r="Q3138">
        <v>7536746.8169960557</v>
      </c>
      <c r="R3138">
        <v>13933677.974456495</v>
      </c>
      <c r="S3138">
        <v>18326624.007213254</v>
      </c>
      <c r="T3138">
        <v>16764715.884554537</v>
      </c>
      <c r="U3138">
        <v>16821776.968203466</v>
      </c>
      <c r="V3138">
        <v>13578485.912732493</v>
      </c>
      <c r="W3138">
        <v>12133337.666734217</v>
      </c>
      <c r="X3138">
        <v>-7866662.3332657833</v>
      </c>
    </row>
    <row r="3139" spans="2:24" x14ac:dyDescent="0.4">
      <c r="B3139" s="13">
        <v>3136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27305896.934926927</v>
      </c>
      <c r="O3139">
        <v>28096772.84226362</v>
      </c>
      <c r="P3139">
        <v>26361472.306933332</v>
      </c>
      <c r="Q3139">
        <v>24574199.237951502</v>
      </c>
      <c r="R3139">
        <v>22378970.798411127</v>
      </c>
      <c r="S3139">
        <v>20663099.092725132</v>
      </c>
      <c r="T3139">
        <v>19975328.174733046</v>
      </c>
      <c r="U3139">
        <v>15070861.609425891</v>
      </c>
      <c r="V3139">
        <v>17538280.533580221</v>
      </c>
      <c r="W3139">
        <v>17495525.263065908</v>
      </c>
      <c r="X3139">
        <v>-2504474.7369340919</v>
      </c>
    </row>
    <row r="3140" spans="2:24" x14ac:dyDescent="0.4">
      <c r="B3140" s="13">
        <v>3137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18104282.036973834</v>
      </c>
      <c r="O3140">
        <v>23498515.714356951</v>
      </c>
      <c r="P3140">
        <v>24983239.544971343</v>
      </c>
      <c r="Q3140">
        <v>29154798.437873401</v>
      </c>
      <c r="R3140">
        <v>29359964.373210017</v>
      </c>
      <c r="S3140">
        <v>29802256.780428737</v>
      </c>
      <c r="T3140">
        <v>27759721.301096689</v>
      </c>
      <c r="U3140">
        <v>35122093.566962138</v>
      </c>
      <c r="V3140">
        <v>41679421.770470507</v>
      </c>
      <c r="W3140">
        <v>40719812.234600544</v>
      </c>
      <c r="X3140">
        <v>20719812.234600544</v>
      </c>
    </row>
    <row r="3141" spans="2:24" x14ac:dyDescent="0.4">
      <c r="B3141" s="13">
        <v>3138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26808687.217361104</v>
      </c>
      <c r="O3141">
        <v>27001622.810641464</v>
      </c>
      <c r="P3141">
        <v>27089383.569892161</v>
      </c>
      <c r="Q3141">
        <v>-32263095.352075908</v>
      </c>
      <c r="R3141">
        <v>-29083880.636288408</v>
      </c>
      <c r="S3141">
        <v>-1577303.9198126921</v>
      </c>
      <c r="T3141">
        <v>-2653803.0662794109</v>
      </c>
      <c r="U3141">
        <v>-4758716.8308500694</v>
      </c>
      <c r="V3141">
        <v>-8443180.4458303712</v>
      </c>
      <c r="W3141">
        <v>-8797206.1229194831</v>
      </c>
      <c r="X3141">
        <v>-28797206.122919481</v>
      </c>
    </row>
    <row r="3142" spans="2:24" x14ac:dyDescent="0.4">
      <c r="B3142" s="13">
        <v>3139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19614951.842065468</v>
      </c>
      <c r="O3142">
        <v>21291541.26295802</v>
      </c>
      <c r="P3142">
        <v>25372727.023241051</v>
      </c>
      <c r="Q3142">
        <v>22177404.922206476</v>
      </c>
      <c r="R3142">
        <v>20244415.340449277</v>
      </c>
      <c r="S3142">
        <v>20273449.448595233</v>
      </c>
      <c r="T3142">
        <v>-4810891.3149509877</v>
      </c>
      <c r="U3142">
        <v>-4114507.4957362358</v>
      </c>
      <c r="V3142">
        <v>10625712.923278356</v>
      </c>
      <c r="W3142">
        <v>20200605.187798396</v>
      </c>
      <c r="X3142">
        <v>200605.18779839575</v>
      </c>
    </row>
    <row r="3143" spans="2:24" x14ac:dyDescent="0.4">
      <c r="B3143" s="13">
        <v>3140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28135816.065377228</v>
      </c>
      <c r="O3143">
        <v>31465950.227880143</v>
      </c>
      <c r="P3143">
        <v>-32920365.685471479</v>
      </c>
      <c r="Q3143">
        <v>-33822792.661359906</v>
      </c>
      <c r="R3143">
        <v>4325417.7628445243</v>
      </c>
      <c r="S3143">
        <v>7025998.7397839781</v>
      </c>
      <c r="T3143">
        <v>7890648.5107694389</v>
      </c>
      <c r="U3143">
        <v>11915359.744461365</v>
      </c>
      <c r="V3143">
        <v>19171017.900285289</v>
      </c>
      <c r="W3143">
        <v>19818604.047512259</v>
      </c>
      <c r="X3143">
        <v>-181395.95248773671</v>
      </c>
    </row>
    <row r="3144" spans="2:24" x14ac:dyDescent="0.4">
      <c r="B3144" s="13">
        <v>3141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25576863.139995109</v>
      </c>
      <c r="O3144">
        <v>29822188.861030973</v>
      </c>
      <c r="P3144">
        <v>30443707.313124646</v>
      </c>
      <c r="Q3144">
        <v>30167950.883676384</v>
      </c>
      <c r="R3144">
        <v>32069517.738546081</v>
      </c>
      <c r="S3144">
        <v>32086378.361294318</v>
      </c>
      <c r="T3144">
        <v>33058189.507876031</v>
      </c>
      <c r="U3144">
        <v>31092359.318664972</v>
      </c>
      <c r="V3144">
        <v>-43750311.254275806</v>
      </c>
      <c r="W3144">
        <v>-42245395.457697697</v>
      </c>
      <c r="X3144">
        <v>-62245395.457697697</v>
      </c>
    </row>
    <row r="3145" spans="2:24" x14ac:dyDescent="0.4">
      <c r="B3145" s="13">
        <v>3142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23114854.836103581</v>
      </c>
      <c r="O3145">
        <v>24282511.397706572</v>
      </c>
      <c r="P3145">
        <v>25094581.232717983</v>
      </c>
      <c r="Q3145">
        <v>31999912.929689102</v>
      </c>
      <c r="R3145">
        <v>21797983.018993162</v>
      </c>
      <c r="S3145">
        <v>24956077.556626376</v>
      </c>
      <c r="T3145">
        <v>33177899.796550829</v>
      </c>
      <c r="U3145">
        <v>33987487.902501725</v>
      </c>
      <c r="V3145">
        <v>33718135.172941573</v>
      </c>
      <c r="W3145">
        <v>37454985.182528228</v>
      </c>
      <c r="X3145">
        <v>17454985.182528224</v>
      </c>
    </row>
    <row r="3146" spans="2:24" x14ac:dyDescent="0.4">
      <c r="B3146" s="13">
        <v>3143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8852403.042287413</v>
      </c>
      <c r="O3146">
        <v>-815973089.26002765</v>
      </c>
      <c r="P3146">
        <v>-815875443.78035772</v>
      </c>
      <c r="Q3146">
        <v>-397308315.00359887</v>
      </c>
      <c r="R3146">
        <v>-399838013.74289888</v>
      </c>
      <c r="S3146">
        <v>-400655713.46363282</v>
      </c>
      <c r="T3146">
        <v>-394069582.51496023</v>
      </c>
      <c r="U3146">
        <v>-389827328.90182847</v>
      </c>
      <c r="V3146">
        <v>-382341668.49793488</v>
      </c>
      <c r="W3146">
        <v>-384928232.04818887</v>
      </c>
      <c r="X3146">
        <v>-404928232.04818887</v>
      </c>
    </row>
    <row r="3147" spans="2:24" x14ac:dyDescent="0.4">
      <c r="B3147" s="13">
        <v>3144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13201429.072702821</v>
      </c>
      <c r="O3147">
        <v>18519746.111090548</v>
      </c>
      <c r="P3147">
        <v>18481624.506316155</v>
      </c>
      <c r="Q3147">
        <v>17693097.133847117</v>
      </c>
      <c r="R3147">
        <v>8266106.6590547422</v>
      </c>
      <c r="S3147">
        <v>7041372.07154404</v>
      </c>
      <c r="T3147">
        <v>6608803.69040165</v>
      </c>
      <c r="U3147">
        <v>7314168.9054878689</v>
      </c>
      <c r="V3147">
        <v>-215906372.56261146</v>
      </c>
      <c r="W3147">
        <v>-212117717.76618057</v>
      </c>
      <c r="X3147">
        <v>-232117717.76618057</v>
      </c>
    </row>
    <row r="3148" spans="2:24" x14ac:dyDescent="0.4">
      <c r="B3148" s="13">
        <v>3145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22379802.704125728</v>
      </c>
      <c r="O3148">
        <v>26178647.230280615</v>
      </c>
      <c r="P3148">
        <v>28325752.645219296</v>
      </c>
      <c r="Q3148">
        <v>25698469.048238605</v>
      </c>
      <c r="R3148">
        <v>8901306.9600550123</v>
      </c>
      <c r="S3148">
        <v>-14633808.455804117</v>
      </c>
      <c r="T3148">
        <v>-4729565.9526149798</v>
      </c>
      <c r="U3148">
        <v>9378569.2084678765</v>
      </c>
      <c r="V3148">
        <v>-38719856.598384507</v>
      </c>
      <c r="W3148">
        <v>-37624783.003076442</v>
      </c>
      <c r="X3148">
        <v>-57624783.003076442</v>
      </c>
    </row>
    <row r="3149" spans="2:24" x14ac:dyDescent="0.4">
      <c r="B3149" s="13">
        <v>3146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21499671.049618099</v>
      </c>
      <c r="O3149">
        <v>25643571.481973752</v>
      </c>
      <c r="P3149">
        <v>30333758.833371527</v>
      </c>
      <c r="Q3149">
        <v>18798613.655985776</v>
      </c>
      <c r="R3149">
        <v>21297746.495633114</v>
      </c>
      <c r="S3149">
        <v>24576350.548060864</v>
      </c>
      <c r="T3149">
        <v>26511363.056816287</v>
      </c>
      <c r="U3149">
        <v>28204061.807743117</v>
      </c>
      <c r="V3149">
        <v>26947017.130017977</v>
      </c>
      <c r="W3149">
        <v>29381003.816747967</v>
      </c>
      <c r="X3149">
        <v>9381003.8167479616</v>
      </c>
    </row>
    <row r="3150" spans="2:24" x14ac:dyDescent="0.4">
      <c r="B3150" s="13">
        <v>3147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19067854.310220055</v>
      </c>
      <c r="O3150">
        <v>18524324.993634824</v>
      </c>
      <c r="P3150">
        <v>24901286.856911208</v>
      </c>
      <c r="Q3150">
        <v>31677120.595234852</v>
      </c>
      <c r="R3150">
        <v>30482691.198916774</v>
      </c>
      <c r="S3150">
        <v>32326993.355213657</v>
      </c>
      <c r="T3150">
        <v>33206886.973603692</v>
      </c>
      <c r="U3150">
        <v>32703700.568513978</v>
      </c>
      <c r="V3150">
        <v>33237589.601024177</v>
      </c>
      <c r="W3150">
        <v>26156906.478664182</v>
      </c>
      <c r="X3150">
        <v>6156906.4786641803</v>
      </c>
    </row>
    <row r="3151" spans="2:24" x14ac:dyDescent="0.4">
      <c r="B3151" s="13">
        <v>3148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21069877.246072602</v>
      </c>
      <c r="O3151">
        <v>27666428.106856599</v>
      </c>
      <c r="P3151">
        <v>27323748.439295754</v>
      </c>
      <c r="Q3151">
        <v>25495208.658349235</v>
      </c>
      <c r="R3151">
        <v>26445981.460247196</v>
      </c>
      <c r="S3151">
        <v>29418378.787106048</v>
      </c>
      <c r="T3151">
        <v>31937717.105895165</v>
      </c>
      <c r="U3151">
        <v>31317407.243274286</v>
      </c>
      <c r="V3151">
        <v>37268618.822293088</v>
      </c>
      <c r="W3151">
        <v>34454674.670621745</v>
      </c>
      <c r="X3151">
        <v>14454674.670621742</v>
      </c>
    </row>
    <row r="3152" spans="2:24" x14ac:dyDescent="0.4">
      <c r="B3152" s="13">
        <v>3149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16589997.414442081</v>
      </c>
      <c r="O3152">
        <v>15506389.149798373</v>
      </c>
      <c r="P3152">
        <v>14260169.165089374</v>
      </c>
      <c r="Q3152">
        <v>15988408.346396057</v>
      </c>
      <c r="R3152">
        <v>15356722.519114442</v>
      </c>
      <c r="S3152">
        <v>15542710.180776017</v>
      </c>
      <c r="T3152">
        <v>20258173.096172571</v>
      </c>
      <c r="U3152">
        <v>-2628788507.2405105</v>
      </c>
      <c r="V3152">
        <v>-2625757373.4200535</v>
      </c>
      <c r="W3152">
        <v>-1298003763.3158882</v>
      </c>
      <c r="X3152">
        <v>-1318003763.3158877</v>
      </c>
    </row>
    <row r="3153" spans="2:24" x14ac:dyDescent="0.4">
      <c r="B3153" s="13">
        <v>3150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2687735.9150619144</v>
      </c>
      <c r="O3153">
        <v>6048943.8476384822</v>
      </c>
      <c r="P3153">
        <v>15133592.643422</v>
      </c>
      <c r="Q3153">
        <v>13932853.81170509</v>
      </c>
      <c r="R3153">
        <v>14040476.71879827</v>
      </c>
      <c r="S3153">
        <v>15899400.599157535</v>
      </c>
      <c r="T3153">
        <v>20085807.341165856</v>
      </c>
      <c r="U3153">
        <v>25910564.284588389</v>
      </c>
      <c r="V3153">
        <v>28654030.067019317</v>
      </c>
      <c r="W3153">
        <v>20621374.448057145</v>
      </c>
      <c r="X3153">
        <v>621374.44805714663</v>
      </c>
    </row>
    <row r="3154" spans="2:24" x14ac:dyDescent="0.4">
      <c r="B3154" s="13">
        <v>3151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20610573.322293356</v>
      </c>
      <c r="O3154">
        <v>23178024.081517026</v>
      </c>
      <c r="P3154">
        <v>22150715.905956525</v>
      </c>
      <c r="Q3154">
        <v>26557439.186316773</v>
      </c>
      <c r="R3154">
        <v>25613395.934941735</v>
      </c>
      <c r="S3154">
        <v>-88479053.528380841</v>
      </c>
      <c r="T3154">
        <v>-81398356.944279373</v>
      </c>
      <c r="U3154">
        <v>-22607476.736335807</v>
      </c>
      <c r="V3154">
        <v>-22704165.21819267</v>
      </c>
      <c r="W3154">
        <v>-14377968.38931695</v>
      </c>
      <c r="X3154">
        <v>-34377968.389316954</v>
      </c>
    </row>
    <row r="3155" spans="2:24" x14ac:dyDescent="0.4">
      <c r="B3155" s="13">
        <v>3152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28296852.394541658</v>
      </c>
      <c r="O3155">
        <v>36454167.498378225</v>
      </c>
      <c r="P3155">
        <v>40274085.955931172</v>
      </c>
      <c r="Q3155">
        <v>-72297456.838973939</v>
      </c>
      <c r="R3155">
        <v>-75316410.907374814</v>
      </c>
      <c r="S3155">
        <v>-18690720.593008872</v>
      </c>
      <c r="T3155">
        <v>-20002676.782155082</v>
      </c>
      <c r="U3155">
        <v>-18506234.364475321</v>
      </c>
      <c r="V3155">
        <v>-18657560.971907269</v>
      </c>
      <c r="W3155">
        <v>-17712741.514970928</v>
      </c>
      <c r="X3155">
        <v>-37712741.514970951</v>
      </c>
    </row>
    <row r="3156" spans="2:24" x14ac:dyDescent="0.4">
      <c r="B3156" s="13">
        <v>3153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19217255.250337608</v>
      </c>
      <c r="O3156">
        <v>16638228.845545445</v>
      </c>
      <c r="P3156">
        <v>23455540.265174486</v>
      </c>
      <c r="Q3156">
        <v>23527139.032235757</v>
      </c>
      <c r="R3156">
        <v>30601423.041136734</v>
      </c>
      <c r="S3156">
        <v>35735272.654916361</v>
      </c>
      <c r="T3156">
        <v>35148293.868696429</v>
      </c>
      <c r="U3156">
        <v>34658452.384860843</v>
      </c>
      <c r="V3156">
        <v>42935724.903106421</v>
      </c>
      <c r="W3156">
        <v>51070778.806559496</v>
      </c>
      <c r="X3156">
        <v>31070778.806559488</v>
      </c>
    </row>
    <row r="3157" spans="2:24" x14ac:dyDescent="0.4">
      <c r="B3157" s="13">
        <v>3154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19776251.922473043</v>
      </c>
      <c r="O3157">
        <v>22436370.222683996</v>
      </c>
      <c r="P3157">
        <v>28577786.689247407</v>
      </c>
      <c r="Q3157">
        <v>28940728.149402194</v>
      </c>
      <c r="R3157">
        <v>30198737.19638307</v>
      </c>
      <c r="S3157">
        <v>31338352.871478401</v>
      </c>
      <c r="T3157">
        <v>37894690.070004806</v>
      </c>
      <c r="U3157">
        <v>37124283.338911884</v>
      </c>
      <c r="V3157">
        <v>33963515.839022376</v>
      </c>
      <c r="W3157">
        <v>33754951.839491256</v>
      </c>
      <c r="X3157">
        <v>13754951.839491269</v>
      </c>
    </row>
    <row r="3158" spans="2:24" x14ac:dyDescent="0.4">
      <c r="B3158" s="13">
        <v>3155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21078362.372209676</v>
      </c>
      <c r="O3158">
        <v>26488882.332749099</v>
      </c>
      <c r="P3158">
        <v>32959899.923896372</v>
      </c>
      <c r="Q3158">
        <v>33363879.850651305</v>
      </c>
      <c r="R3158">
        <v>35770250.897887662</v>
      </c>
      <c r="S3158">
        <v>-36476604.779127434</v>
      </c>
      <c r="T3158">
        <v>-32500877.081466697</v>
      </c>
      <c r="U3158">
        <v>6350898.5202695113</v>
      </c>
      <c r="V3158">
        <v>7934613.7210974889</v>
      </c>
      <c r="W3158">
        <v>10203840.354686327</v>
      </c>
      <c r="X3158">
        <v>-9796159.6453136727</v>
      </c>
    </row>
    <row r="3159" spans="2:24" x14ac:dyDescent="0.4">
      <c r="B3159" s="13">
        <v>3156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20615445.927479748</v>
      </c>
      <c r="O3159">
        <v>21778771.775001626</v>
      </c>
      <c r="P3159">
        <v>21352869.736851394</v>
      </c>
      <c r="Q3159">
        <v>20220193.3383101</v>
      </c>
      <c r="R3159">
        <v>22196215.959487554</v>
      </c>
      <c r="S3159">
        <v>25385284.20603545</v>
      </c>
      <c r="T3159">
        <v>23108241.372658491</v>
      </c>
      <c r="U3159">
        <v>32406857.283111528</v>
      </c>
      <c r="V3159">
        <v>32490920.610642042</v>
      </c>
      <c r="W3159">
        <v>23891659.862627584</v>
      </c>
      <c r="X3159">
        <v>3891659.8626275919</v>
      </c>
    </row>
    <row r="3160" spans="2:24" x14ac:dyDescent="0.4">
      <c r="B3160" s="13">
        <v>3157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17440148.881276395</v>
      </c>
      <c r="O3160">
        <v>14824346.535590556</v>
      </c>
      <c r="P3160">
        <v>15847282.045120623</v>
      </c>
      <c r="Q3160">
        <v>22807750.333203748</v>
      </c>
      <c r="R3160">
        <v>23435309.919425715</v>
      </c>
      <c r="S3160">
        <v>22622915.616430577</v>
      </c>
      <c r="T3160">
        <v>21193646.173506379</v>
      </c>
      <c r="U3160">
        <v>23883756.93828138</v>
      </c>
      <c r="V3160">
        <v>16530439.204234269</v>
      </c>
      <c r="W3160">
        <v>15290662.455918327</v>
      </c>
      <c r="X3160">
        <v>-4709337.5440816712</v>
      </c>
    </row>
    <row r="3161" spans="2:24" x14ac:dyDescent="0.4">
      <c r="B3161" s="13">
        <v>3158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19938703.714763373</v>
      </c>
      <c r="O3161">
        <v>18152373.583778955</v>
      </c>
      <c r="P3161">
        <v>18765817.017533369</v>
      </c>
      <c r="Q3161">
        <v>-68477531.957511961</v>
      </c>
      <c r="R3161">
        <v>-66410013.595803358</v>
      </c>
      <c r="S3161">
        <v>-18607895.996733043</v>
      </c>
      <c r="T3161">
        <v>-16401387.251766395</v>
      </c>
      <c r="U3161">
        <v>-15619443.4931366</v>
      </c>
      <c r="V3161">
        <v>-11866665.661666734</v>
      </c>
      <c r="W3161">
        <v>-11867911.876112323</v>
      </c>
      <c r="X3161">
        <v>-31867911.87611232</v>
      </c>
    </row>
    <row r="3162" spans="2:24" x14ac:dyDescent="0.4">
      <c r="B3162" s="13">
        <v>3159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22555001.367381666</v>
      </c>
      <c r="O3162">
        <v>20061568.570045542</v>
      </c>
      <c r="P3162">
        <v>26352052.349889722</v>
      </c>
      <c r="Q3162">
        <v>31976876.409829274</v>
      </c>
      <c r="R3162">
        <v>29747342.689141538</v>
      </c>
      <c r="S3162">
        <v>-4835918.7042785957</v>
      </c>
      <c r="T3162">
        <v>-4231716.2347973976</v>
      </c>
      <c r="U3162">
        <v>20651563.30457592</v>
      </c>
      <c r="V3162">
        <v>22224786.10537149</v>
      </c>
      <c r="W3162">
        <v>22216978.740349159</v>
      </c>
      <c r="X3162">
        <v>2216978.7403491614</v>
      </c>
    </row>
    <row r="3163" spans="2:24" x14ac:dyDescent="0.4">
      <c r="B3163" s="13">
        <v>3160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16625179.57508494</v>
      </c>
      <c r="O3163">
        <v>20105608.077717409</v>
      </c>
      <c r="P3163">
        <v>19333789.513584834</v>
      </c>
      <c r="Q3163">
        <v>23095796.716687012</v>
      </c>
      <c r="R3163">
        <v>27182623.966520503</v>
      </c>
      <c r="S3163">
        <v>35418627.30753082</v>
      </c>
      <c r="T3163">
        <v>38643262.89030911</v>
      </c>
      <c r="U3163">
        <v>19508333.964337457</v>
      </c>
      <c r="V3163">
        <v>18415322.094797026</v>
      </c>
      <c r="W3163">
        <v>30386445.964610636</v>
      </c>
      <c r="X3163">
        <v>10386445.964610633</v>
      </c>
    </row>
    <row r="3164" spans="2:24" x14ac:dyDescent="0.4">
      <c r="B3164" s="13">
        <v>3161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17656742.166491561</v>
      </c>
      <c r="O3164">
        <v>22386146.975079723</v>
      </c>
      <c r="P3164">
        <v>23265666.890091471</v>
      </c>
      <c r="Q3164">
        <v>22372058.706578035</v>
      </c>
      <c r="R3164">
        <v>20976872.22870839</v>
      </c>
      <c r="S3164">
        <v>19834477.90711372</v>
      </c>
      <c r="T3164">
        <v>12293810.298601976</v>
      </c>
      <c r="U3164">
        <v>13585184.167236598</v>
      </c>
      <c r="V3164">
        <v>28368773.218762886</v>
      </c>
      <c r="W3164">
        <v>-37502437.817355134</v>
      </c>
      <c r="X3164">
        <v>-57502437.817355134</v>
      </c>
    </row>
    <row r="3165" spans="2:24" x14ac:dyDescent="0.4">
      <c r="B3165" s="13">
        <v>3162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28165488.117491193</v>
      </c>
      <c r="O3165">
        <v>34955933.754533008</v>
      </c>
      <c r="P3165">
        <v>34008617.147649147</v>
      </c>
      <c r="Q3165">
        <v>36767192.641858153</v>
      </c>
      <c r="R3165">
        <v>40463296.576989003</v>
      </c>
      <c r="S3165">
        <v>39089638.094936013</v>
      </c>
      <c r="T3165">
        <v>35845226.064518355</v>
      </c>
      <c r="U3165">
        <v>43840013.106863327</v>
      </c>
      <c r="V3165">
        <v>45604366.367972873</v>
      </c>
      <c r="W3165">
        <v>46519776.951443247</v>
      </c>
      <c r="X3165">
        <v>26519776.951443247</v>
      </c>
    </row>
    <row r="3166" spans="2:24" x14ac:dyDescent="0.4">
      <c r="B3166" s="13">
        <v>3163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21822790.649956968</v>
      </c>
      <c r="O3166">
        <v>27484547.654622793</v>
      </c>
      <c r="P3166">
        <v>32965917.997906215</v>
      </c>
      <c r="Q3166">
        <v>32561601.044017043</v>
      </c>
      <c r="R3166">
        <v>32562525.257324874</v>
      </c>
      <c r="S3166">
        <v>32490437.419916503</v>
      </c>
      <c r="T3166">
        <v>33173171.838901702</v>
      </c>
      <c r="U3166">
        <v>-66095458.972016081</v>
      </c>
      <c r="V3166">
        <v>-151805487.54828557</v>
      </c>
      <c r="W3166">
        <v>-110627127.94755232</v>
      </c>
      <c r="X3166">
        <v>-130627127.94755232</v>
      </c>
    </row>
    <row r="3167" spans="2:24" x14ac:dyDescent="0.4">
      <c r="B3167" s="13">
        <v>3164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21162680.051982094</v>
      </c>
      <c r="O3167">
        <v>25859546.925046038</v>
      </c>
      <c r="P3167">
        <v>28178310.533621758</v>
      </c>
      <c r="Q3167">
        <v>29010130.32891975</v>
      </c>
      <c r="R3167">
        <v>27702036.903632667</v>
      </c>
      <c r="S3167">
        <v>32980570.950775336</v>
      </c>
      <c r="T3167">
        <v>38010402.683867097</v>
      </c>
      <c r="U3167">
        <v>34833719.799268305</v>
      </c>
      <c r="V3167">
        <v>32103600.356690455</v>
      </c>
      <c r="W3167">
        <v>32543281.841805845</v>
      </c>
      <c r="X3167">
        <v>12543281.841805842</v>
      </c>
    </row>
    <row r="3168" spans="2:24" x14ac:dyDescent="0.4">
      <c r="B3168" s="13">
        <v>3165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18409788.354612488</v>
      </c>
      <c r="O3168">
        <v>22091393.444473423</v>
      </c>
      <c r="P3168">
        <v>29981555.028976604</v>
      </c>
      <c r="Q3168">
        <v>30830984.8349461</v>
      </c>
      <c r="R3168">
        <v>29681248.13211219</v>
      </c>
      <c r="S3168">
        <v>27833952.893071335</v>
      </c>
      <c r="T3168">
        <v>33625352.517007329</v>
      </c>
      <c r="U3168">
        <v>20281428.642410476</v>
      </c>
      <c r="V3168">
        <v>24858936.221412435</v>
      </c>
      <c r="W3168">
        <v>39542525.049232818</v>
      </c>
      <c r="X3168">
        <v>19542525.049232814</v>
      </c>
    </row>
    <row r="3169" spans="2:24" x14ac:dyDescent="0.4">
      <c r="B3169" s="13">
        <v>3166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19448756.353963565</v>
      </c>
      <c r="O3169">
        <v>21320658.895106323</v>
      </c>
      <c r="P3169">
        <v>28630965.722830847</v>
      </c>
      <c r="Q3169">
        <v>18744475.347214457</v>
      </c>
      <c r="R3169">
        <v>27424116.482845038</v>
      </c>
      <c r="S3169">
        <v>27842910.078223679</v>
      </c>
      <c r="T3169">
        <v>28433449.017332438</v>
      </c>
      <c r="U3169">
        <v>31388970.715092927</v>
      </c>
      <c r="V3169">
        <v>29912554.641003408</v>
      </c>
      <c r="W3169">
        <v>32349329.28458422</v>
      </c>
      <c r="X3169">
        <v>12349329.284584217</v>
      </c>
    </row>
    <row r="3170" spans="2:24" x14ac:dyDescent="0.4">
      <c r="B3170" s="13">
        <v>3167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24943655.33842675</v>
      </c>
      <c r="O3170">
        <v>32719065.039820727</v>
      </c>
      <c r="P3170">
        <v>32869059.722610369</v>
      </c>
      <c r="Q3170">
        <v>32115388.239715699</v>
      </c>
      <c r="R3170">
        <v>22882191.517674103</v>
      </c>
      <c r="S3170">
        <v>23616652.840201467</v>
      </c>
      <c r="T3170">
        <v>24575031.351184454</v>
      </c>
      <c r="U3170">
        <v>26732670.637851432</v>
      </c>
      <c r="V3170">
        <v>31090804.931619529</v>
      </c>
      <c r="W3170">
        <v>34545181.373677433</v>
      </c>
      <c r="X3170">
        <v>14545181.373677434</v>
      </c>
    </row>
    <row r="3171" spans="2:24" x14ac:dyDescent="0.4">
      <c r="B3171" s="13">
        <v>3168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20260925.934748285</v>
      </c>
      <c r="O3171">
        <v>14644914.740181562</v>
      </c>
      <c r="P3171">
        <v>12696498.405767992</v>
      </c>
      <c r="Q3171">
        <v>19632735.036710866</v>
      </c>
      <c r="R3171">
        <v>22141129.050663337</v>
      </c>
      <c r="S3171">
        <v>25762007.685433485</v>
      </c>
      <c r="T3171">
        <v>30958697.817927748</v>
      </c>
      <c r="U3171">
        <v>32689569.151974708</v>
      </c>
      <c r="V3171">
        <v>29617519.696244147</v>
      </c>
      <c r="W3171">
        <v>31341965.517349355</v>
      </c>
      <c r="X3171">
        <v>11341965.517349347</v>
      </c>
    </row>
    <row r="3172" spans="2:24" x14ac:dyDescent="0.4">
      <c r="B3172" s="13">
        <v>3169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17093039.791673023</v>
      </c>
      <c r="O3172">
        <v>16968015.695338916</v>
      </c>
      <c r="P3172">
        <v>23676969.495951194</v>
      </c>
      <c r="Q3172">
        <v>26881808.873404048</v>
      </c>
      <c r="R3172">
        <v>27010498.88986266</v>
      </c>
      <c r="S3172">
        <v>24778939.090874303</v>
      </c>
      <c r="T3172">
        <v>28136324.708157636</v>
      </c>
      <c r="U3172">
        <v>32734320.79319977</v>
      </c>
      <c r="V3172">
        <v>37948536.520051971</v>
      </c>
      <c r="W3172">
        <v>38611927.694255263</v>
      </c>
      <c r="X3172">
        <v>18611927.694255266</v>
      </c>
    </row>
    <row r="3173" spans="2:24" x14ac:dyDescent="0.4">
      <c r="B3173" s="13">
        <v>3170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24648217.733703282</v>
      </c>
      <c r="O3173">
        <v>-8748290.1816390492</v>
      </c>
      <c r="P3173">
        <v>-998368.50729822926</v>
      </c>
      <c r="Q3173">
        <v>18707680.813143462</v>
      </c>
      <c r="R3173">
        <v>7964463.5747933416</v>
      </c>
      <c r="S3173">
        <v>7607834.587684215</v>
      </c>
      <c r="T3173">
        <v>13132164.939868454</v>
      </c>
      <c r="U3173">
        <v>19254835.804063767</v>
      </c>
      <c r="V3173">
        <v>22558962.516453136</v>
      </c>
      <c r="W3173">
        <v>21831985.168155372</v>
      </c>
      <c r="X3173">
        <v>1831985.1681553703</v>
      </c>
    </row>
    <row r="3174" spans="2:24" x14ac:dyDescent="0.4">
      <c r="B3174" s="13">
        <v>3171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24069298.906259745</v>
      </c>
      <c r="O3174">
        <v>24921590.166126896</v>
      </c>
      <c r="P3174">
        <v>12118505.538876604</v>
      </c>
      <c r="Q3174">
        <v>15362835.325268293</v>
      </c>
      <c r="R3174">
        <v>24868497.143790212</v>
      </c>
      <c r="S3174">
        <v>26147839.670460891</v>
      </c>
      <c r="T3174">
        <v>24857197.737113383</v>
      </c>
      <c r="U3174">
        <v>27377922.680929266</v>
      </c>
      <c r="V3174">
        <v>30683452.460858844</v>
      </c>
      <c r="W3174">
        <v>29206626.840982392</v>
      </c>
      <c r="X3174">
        <v>9206626.8409823962</v>
      </c>
    </row>
    <row r="3175" spans="2:24" x14ac:dyDescent="0.4">
      <c r="B3175" s="13">
        <v>3172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7848295.4784853701</v>
      </c>
      <c r="O3175">
        <v>12475440.079159334</v>
      </c>
      <c r="P3175">
        <v>23753045.727130264</v>
      </c>
      <c r="Q3175">
        <v>23637936.961928837</v>
      </c>
      <c r="R3175">
        <v>25989276.345849991</v>
      </c>
      <c r="S3175">
        <v>16550558.190327819</v>
      </c>
      <c r="T3175">
        <v>20287626.710219614</v>
      </c>
      <c r="U3175">
        <v>27706838.988387659</v>
      </c>
      <c r="V3175">
        <v>32757061.073357958</v>
      </c>
      <c r="W3175">
        <v>31601023.632770874</v>
      </c>
      <c r="X3175">
        <v>11601023.632770874</v>
      </c>
    </row>
    <row r="3176" spans="2:24" x14ac:dyDescent="0.4">
      <c r="B3176" s="13">
        <v>3173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19753765.536860511</v>
      </c>
      <c r="O3176">
        <v>19261329.91386136</v>
      </c>
      <c r="P3176">
        <v>8298892.4458270464</v>
      </c>
      <c r="Q3176">
        <v>10223849.288803728</v>
      </c>
      <c r="R3176">
        <v>15781669.346300319</v>
      </c>
      <c r="S3176">
        <v>17439050.966237217</v>
      </c>
      <c r="T3176">
        <v>19896936.019544199</v>
      </c>
      <c r="U3176">
        <v>8575171.1619670168</v>
      </c>
      <c r="V3176">
        <v>12782110.505669758</v>
      </c>
      <c r="W3176">
        <v>25474768.992251199</v>
      </c>
      <c r="X3176">
        <v>5474768.9922511969</v>
      </c>
    </row>
    <row r="3177" spans="2:24" x14ac:dyDescent="0.4">
      <c r="B3177" s="13">
        <v>3174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22914335.623767797</v>
      </c>
      <c r="O3177">
        <v>27680579.434622947</v>
      </c>
      <c r="P3177">
        <v>35475412.482752487</v>
      </c>
      <c r="Q3177">
        <v>44913564.883333027</v>
      </c>
      <c r="R3177">
        <v>39653929.456196189</v>
      </c>
      <c r="S3177">
        <v>40518694.607573964</v>
      </c>
      <c r="T3177">
        <v>49411692.258372679</v>
      </c>
      <c r="U3177">
        <v>47671236.26748506</v>
      </c>
      <c r="V3177">
        <v>50300121.292228967</v>
      </c>
      <c r="W3177">
        <v>52533524.415571302</v>
      </c>
      <c r="X3177">
        <v>32533524.415571298</v>
      </c>
    </row>
    <row r="3178" spans="2:24" x14ac:dyDescent="0.4">
      <c r="B3178" s="13">
        <v>3175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16766898.19926234</v>
      </c>
      <c r="O3178">
        <v>16374264.609567963</v>
      </c>
      <c r="P3178">
        <v>20430953.27508726</v>
      </c>
      <c r="Q3178">
        <v>29478438.084731176</v>
      </c>
      <c r="R3178">
        <v>26419804.31368966</v>
      </c>
      <c r="S3178">
        <v>30708169.689287361</v>
      </c>
      <c r="T3178">
        <v>30791774.352354877</v>
      </c>
      <c r="U3178">
        <v>6635730.0968957664</v>
      </c>
      <c r="V3178">
        <v>14532077.880747955</v>
      </c>
      <c r="W3178">
        <v>26870912.932409786</v>
      </c>
      <c r="X3178">
        <v>6870912.9324097829</v>
      </c>
    </row>
    <row r="3179" spans="2:24" x14ac:dyDescent="0.4">
      <c r="B3179" s="13">
        <v>3176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19892280.982500743</v>
      </c>
      <c r="O3179">
        <v>18158638.277602702</v>
      </c>
      <c r="P3179">
        <v>25033587.038517363</v>
      </c>
      <c r="Q3179">
        <v>25597603.24202545</v>
      </c>
      <c r="R3179">
        <v>29876158.784498259</v>
      </c>
      <c r="S3179">
        <v>29551559.707924817</v>
      </c>
      <c r="T3179">
        <v>20815986.121066883</v>
      </c>
      <c r="U3179">
        <v>16950246.706804208</v>
      </c>
      <c r="V3179">
        <v>16601011.861858999</v>
      </c>
      <c r="W3179">
        <v>16480462.639320118</v>
      </c>
      <c r="X3179">
        <v>-3519537.3606798803</v>
      </c>
    </row>
    <row r="3180" spans="2:24" x14ac:dyDescent="0.4">
      <c r="B3180" s="13">
        <v>3177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26196804.692776509</v>
      </c>
      <c r="O3180">
        <v>34177386.775138326</v>
      </c>
      <c r="P3180">
        <v>33947511.63534873</v>
      </c>
      <c r="Q3180">
        <v>43147102.446925737</v>
      </c>
      <c r="R3180">
        <v>43300507.712212183</v>
      </c>
      <c r="S3180">
        <v>50076924.531244226</v>
      </c>
      <c r="T3180">
        <v>56395250.444633298</v>
      </c>
      <c r="U3180">
        <v>55574351.344353892</v>
      </c>
      <c r="V3180">
        <v>57863070.258497506</v>
      </c>
      <c r="W3180">
        <v>58777163.02630417</v>
      </c>
      <c r="X3180">
        <v>38777163.02630417</v>
      </c>
    </row>
    <row r="3181" spans="2:24" x14ac:dyDescent="0.4">
      <c r="B3181" s="13">
        <v>3178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19096355.628642764</v>
      </c>
      <c r="O3181">
        <v>18211833.927690044</v>
      </c>
      <c r="P3181">
        <v>19068471.394317187</v>
      </c>
      <c r="Q3181">
        <v>21657593.904050279</v>
      </c>
      <c r="R3181">
        <v>27898066.039742574</v>
      </c>
      <c r="S3181">
        <v>26771794.775959406</v>
      </c>
      <c r="T3181">
        <v>24902015.434569791</v>
      </c>
      <c r="U3181">
        <v>22109317.243516438</v>
      </c>
      <c r="V3181">
        <v>29148750.046530794</v>
      </c>
      <c r="W3181">
        <v>30313351.910377219</v>
      </c>
      <c r="X3181">
        <v>10313351.910377223</v>
      </c>
    </row>
    <row r="3182" spans="2:24" x14ac:dyDescent="0.4">
      <c r="B3182" s="13">
        <v>3179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22261174.570092108</v>
      </c>
      <c r="O3182">
        <v>13176902.208950767</v>
      </c>
      <c r="P3182">
        <v>7712524.0176436119</v>
      </c>
      <c r="Q3182">
        <v>9052187.6348975375</v>
      </c>
      <c r="R3182">
        <v>15831218.923924353</v>
      </c>
      <c r="S3182">
        <v>18730493.997491561</v>
      </c>
      <c r="T3182">
        <v>23704212.661655873</v>
      </c>
      <c r="U3182">
        <v>31226159.269579813</v>
      </c>
      <c r="V3182">
        <v>29073296.867977429</v>
      </c>
      <c r="W3182">
        <v>32590382.673607156</v>
      </c>
      <c r="X3182">
        <v>12590382.673607156</v>
      </c>
    </row>
    <row r="3183" spans="2:24" x14ac:dyDescent="0.4">
      <c r="B3183" s="13">
        <v>3180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18183207.966815688</v>
      </c>
      <c r="O3183">
        <v>18041624.83847516</v>
      </c>
      <c r="P3183">
        <v>17074490.592863012</v>
      </c>
      <c r="Q3183">
        <v>16945221.305645507</v>
      </c>
      <c r="R3183">
        <v>22356125.287324239</v>
      </c>
      <c r="S3183">
        <v>26215196.013795756</v>
      </c>
      <c r="T3183">
        <v>30820767.00261344</v>
      </c>
      <c r="U3183">
        <v>31726088.129765637</v>
      </c>
      <c r="V3183">
        <v>36063946.39387425</v>
      </c>
      <c r="W3183">
        <v>37721088.271378748</v>
      </c>
      <c r="X3183">
        <v>17721088.271378741</v>
      </c>
    </row>
    <row r="3184" spans="2:24" x14ac:dyDescent="0.4">
      <c r="B3184" s="13">
        <v>3181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22550599.215732049</v>
      </c>
      <c r="O3184">
        <v>26143167.364460815</v>
      </c>
      <c r="P3184">
        <v>25614855.05034164</v>
      </c>
      <c r="Q3184">
        <v>25960789.220637754</v>
      </c>
      <c r="R3184">
        <v>25158354.857531182</v>
      </c>
      <c r="S3184">
        <v>29189148.682427719</v>
      </c>
      <c r="T3184">
        <v>36239553.337616161</v>
      </c>
      <c r="U3184">
        <v>36933512.836157024</v>
      </c>
      <c r="V3184">
        <v>38557812.574047491</v>
      </c>
      <c r="W3184">
        <v>44143968.288089782</v>
      </c>
      <c r="X3184">
        <v>24143968.288089771</v>
      </c>
    </row>
    <row r="3185" spans="2:24" x14ac:dyDescent="0.4">
      <c r="B3185" s="13">
        <v>3182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3280854.5866064802</v>
      </c>
      <c r="O3185">
        <v>4461866.6249439456</v>
      </c>
      <c r="P3185">
        <v>22946985.300883077</v>
      </c>
      <c r="Q3185">
        <v>6964803.3804760715</v>
      </c>
      <c r="R3185">
        <v>6678461.8504995555</v>
      </c>
      <c r="S3185">
        <v>16436810.559192205</v>
      </c>
      <c r="T3185">
        <v>2575242.2521211309</v>
      </c>
      <c r="U3185">
        <v>298454.38752813032</v>
      </c>
      <c r="V3185">
        <v>7854682.2803139109</v>
      </c>
      <c r="W3185">
        <v>5740045.1386685288</v>
      </c>
      <c r="X3185">
        <v>-14259954.86133147</v>
      </c>
    </row>
    <row r="3186" spans="2:24" x14ac:dyDescent="0.4">
      <c r="B3186" s="13">
        <v>3183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24851912.366596188</v>
      </c>
      <c r="O3186">
        <v>-12663982.709287286</v>
      </c>
      <c r="P3186">
        <v>-4132008.3575398196</v>
      </c>
      <c r="Q3186">
        <v>21139388.539929967</v>
      </c>
      <c r="R3186">
        <v>24643188.238522951</v>
      </c>
      <c r="S3186">
        <v>23620887.019671373</v>
      </c>
      <c r="T3186">
        <v>27159193.988954544</v>
      </c>
      <c r="U3186">
        <v>26348268.276453611</v>
      </c>
      <c r="V3186">
        <v>31349593.413712915</v>
      </c>
      <c r="W3186">
        <v>34564964.813569665</v>
      </c>
      <c r="X3186">
        <v>14564964.813569661</v>
      </c>
    </row>
    <row r="3187" spans="2:24" x14ac:dyDescent="0.4">
      <c r="B3187" s="13">
        <v>3184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20492797.014570456</v>
      </c>
      <c r="O3187">
        <v>17976058.685792331</v>
      </c>
      <c r="P3187">
        <v>-19709943.381454594</v>
      </c>
      <c r="Q3187">
        <v>-15063433.69858009</v>
      </c>
      <c r="R3187">
        <v>10019041.289327422</v>
      </c>
      <c r="S3187">
        <v>7296598.2585154977</v>
      </c>
      <c r="T3187">
        <v>8214092.775963923</v>
      </c>
      <c r="U3187">
        <v>15153054.811251599</v>
      </c>
      <c r="V3187">
        <v>22779984.127381533</v>
      </c>
      <c r="W3187">
        <v>31586834.886913009</v>
      </c>
      <c r="X3187">
        <v>11586834.886913002</v>
      </c>
    </row>
    <row r="3188" spans="2:24" x14ac:dyDescent="0.4">
      <c r="B3188" s="13">
        <v>3185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20167022.794180509</v>
      </c>
      <c r="O3188">
        <v>24456365.245834816</v>
      </c>
      <c r="P3188">
        <v>30493541.833176814</v>
      </c>
      <c r="Q3188">
        <v>30503261.128287204</v>
      </c>
      <c r="R3188">
        <v>36028886.457973838</v>
      </c>
      <c r="S3188">
        <v>36819269.288838223</v>
      </c>
      <c r="T3188">
        <v>39243711.383675046</v>
      </c>
      <c r="U3188">
        <v>33252826.150881447</v>
      </c>
      <c r="V3188">
        <v>26905651.564899594</v>
      </c>
      <c r="W3188">
        <v>26917294.625842419</v>
      </c>
      <c r="X3188">
        <v>6917294.6258424101</v>
      </c>
    </row>
    <row r="3189" spans="2:24" x14ac:dyDescent="0.4">
      <c r="B3189" s="13">
        <v>3186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26097563.836628251</v>
      </c>
      <c r="O3189">
        <v>24461280.546023697</v>
      </c>
      <c r="P3189">
        <v>23681374.581193149</v>
      </c>
      <c r="Q3189">
        <v>22614624.372227997</v>
      </c>
      <c r="R3189">
        <v>4776383.54609414</v>
      </c>
      <c r="S3189">
        <v>5184342.7456035428</v>
      </c>
      <c r="T3189">
        <v>11774758.808491427</v>
      </c>
      <c r="U3189">
        <v>13856535.224565508</v>
      </c>
      <c r="V3189">
        <v>17936918.161800656</v>
      </c>
      <c r="W3189">
        <v>17858674.225340202</v>
      </c>
      <c r="X3189">
        <v>-2141325.7746597962</v>
      </c>
    </row>
    <row r="3190" spans="2:24" x14ac:dyDescent="0.4">
      <c r="B3190" s="13">
        <v>3187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12594467.003909284</v>
      </c>
      <c r="O3190">
        <v>17418209.656378042</v>
      </c>
      <c r="P3190">
        <v>20627894.534812547</v>
      </c>
      <c r="Q3190">
        <v>22281377.333010785</v>
      </c>
      <c r="R3190">
        <v>27590344.482160106</v>
      </c>
      <c r="S3190">
        <v>33613854.041608244</v>
      </c>
      <c r="T3190">
        <v>33525938.919237591</v>
      </c>
      <c r="U3190">
        <v>32904602.729500197</v>
      </c>
      <c r="V3190">
        <v>32781273.729235671</v>
      </c>
      <c r="W3190">
        <v>33309236.970073905</v>
      </c>
      <c r="X3190">
        <v>13309236.970073907</v>
      </c>
    </row>
    <row r="3191" spans="2:24" x14ac:dyDescent="0.4">
      <c r="B3191" s="13">
        <v>3188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22270014.910680942</v>
      </c>
      <c r="O3191">
        <v>18878592.35009129</v>
      </c>
      <c r="P3191">
        <v>21497130.521071069</v>
      </c>
      <c r="Q3191">
        <v>18996769.959352668</v>
      </c>
      <c r="R3191">
        <v>10920341.812909983</v>
      </c>
      <c r="S3191">
        <v>12632037.418578401</v>
      </c>
      <c r="T3191">
        <v>15191803.332107823</v>
      </c>
      <c r="U3191">
        <v>15479545.126936989</v>
      </c>
      <c r="V3191">
        <v>14563695.689402308</v>
      </c>
      <c r="W3191">
        <v>18642335.10034031</v>
      </c>
      <c r="X3191">
        <v>-1357664.8996596891</v>
      </c>
    </row>
    <row r="3192" spans="2:24" x14ac:dyDescent="0.4">
      <c r="B3192" s="13">
        <v>3189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25302249.655136619</v>
      </c>
      <c r="O3192">
        <v>29348241.709207803</v>
      </c>
      <c r="P3192">
        <v>29926179.794577874</v>
      </c>
      <c r="Q3192">
        <v>33979348.908861056</v>
      </c>
      <c r="R3192">
        <v>30309727.441412497</v>
      </c>
      <c r="S3192">
        <v>34549347.72311087</v>
      </c>
      <c r="T3192">
        <v>35434624.972698778</v>
      </c>
      <c r="U3192">
        <v>27599275.54993159</v>
      </c>
      <c r="V3192">
        <v>32434054.945535034</v>
      </c>
      <c r="W3192">
        <v>29488260.65348947</v>
      </c>
      <c r="X3192">
        <v>9488260.6534894705</v>
      </c>
    </row>
    <row r="3193" spans="2:24" x14ac:dyDescent="0.4">
      <c r="B3193" s="13">
        <v>3190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23370017.509090193</v>
      </c>
      <c r="O3193">
        <v>32132736.269818604</v>
      </c>
      <c r="P3193">
        <v>35467797.139686882</v>
      </c>
      <c r="Q3193">
        <v>34503442.781690374</v>
      </c>
      <c r="R3193">
        <v>34860898.878123455</v>
      </c>
      <c r="S3193">
        <v>34700882.698424257</v>
      </c>
      <c r="T3193">
        <v>34395084.605949871</v>
      </c>
      <c r="U3193">
        <v>40297102.09476085</v>
      </c>
      <c r="V3193">
        <v>41552045.225505695</v>
      </c>
      <c r="W3193">
        <v>47955521.708284378</v>
      </c>
      <c r="X3193">
        <v>27955521.708284386</v>
      </c>
    </row>
    <row r="3194" spans="2:24" x14ac:dyDescent="0.4">
      <c r="B3194" s="13">
        <v>3191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22257719.774343174</v>
      </c>
      <c r="O3194">
        <v>27356436.891646229</v>
      </c>
      <c r="P3194">
        <v>28085242.984863654</v>
      </c>
      <c r="Q3194">
        <v>28061770.771505687</v>
      </c>
      <c r="R3194">
        <v>26785224.961856212</v>
      </c>
      <c r="S3194">
        <v>34124168.71256914</v>
      </c>
      <c r="T3194">
        <v>35502729.793147624</v>
      </c>
      <c r="U3194">
        <v>32102961.665018544</v>
      </c>
      <c r="V3194">
        <v>39839913.240378641</v>
      </c>
      <c r="W3194">
        <v>41181253.386511378</v>
      </c>
      <c r="X3194">
        <v>21181253.386511374</v>
      </c>
    </row>
    <row r="3195" spans="2:24" x14ac:dyDescent="0.4">
      <c r="B3195" s="13">
        <v>3192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23307447.756836135</v>
      </c>
      <c r="O3195">
        <v>27572729.92007158</v>
      </c>
      <c r="P3195">
        <v>26961436.2180048</v>
      </c>
      <c r="Q3195">
        <v>25272289.1951303</v>
      </c>
      <c r="R3195">
        <v>23409086.86915762</v>
      </c>
      <c r="S3195">
        <v>5505446.2470452972</v>
      </c>
      <c r="T3195">
        <v>2222915.1662351759</v>
      </c>
      <c r="U3195">
        <v>12884158.156590426</v>
      </c>
      <c r="V3195">
        <v>-10507129.494557254</v>
      </c>
      <c r="W3195">
        <v>-3177634.9636141518</v>
      </c>
      <c r="X3195">
        <v>-23177634.963614155</v>
      </c>
    </row>
    <row r="3196" spans="2:24" x14ac:dyDescent="0.4">
      <c r="B3196" s="13">
        <v>3193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19071616.594562005</v>
      </c>
      <c r="O3196">
        <v>20609417.887215726</v>
      </c>
      <c r="P3196">
        <v>24175713.078725167</v>
      </c>
      <c r="Q3196">
        <v>29992005.192841358</v>
      </c>
      <c r="R3196">
        <v>18712286.843138888</v>
      </c>
      <c r="S3196">
        <v>25624685.246482387</v>
      </c>
      <c r="T3196">
        <v>25664073.39827621</v>
      </c>
      <c r="U3196">
        <v>24098869.784020629</v>
      </c>
      <c r="V3196">
        <v>24219227.225688476</v>
      </c>
      <c r="W3196">
        <v>25559764.431764547</v>
      </c>
      <c r="X3196">
        <v>5559764.4317645468</v>
      </c>
    </row>
    <row r="3197" spans="2:24" x14ac:dyDescent="0.4">
      <c r="B3197" s="13">
        <v>3194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16395166.649082005</v>
      </c>
      <c r="O3197">
        <v>18291318.185795203</v>
      </c>
      <c r="P3197">
        <v>20406796.869594079</v>
      </c>
      <c r="Q3197">
        <v>19563287.206878934</v>
      </c>
      <c r="R3197">
        <v>23591928.489903226</v>
      </c>
      <c r="S3197">
        <v>19080566.553685393</v>
      </c>
      <c r="T3197">
        <v>21231889.720256545</v>
      </c>
      <c r="U3197">
        <v>-17613806.373878215</v>
      </c>
      <c r="V3197">
        <v>-10711595.446411222</v>
      </c>
      <c r="W3197">
        <v>11677330.105956726</v>
      </c>
      <c r="X3197">
        <v>-8322669.8940432854</v>
      </c>
    </row>
    <row r="3198" spans="2:24" x14ac:dyDescent="0.4">
      <c r="B3198" s="13">
        <v>3195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22474925.503234915</v>
      </c>
      <c r="O3198">
        <v>21676252.469763968</v>
      </c>
      <c r="P3198">
        <v>20649450.391417172</v>
      </c>
      <c r="Q3198">
        <v>24514755.327905875</v>
      </c>
      <c r="R3198">
        <v>27090557.63279134</v>
      </c>
      <c r="S3198">
        <v>25357567.402018908</v>
      </c>
      <c r="T3198">
        <v>31661728.801394001</v>
      </c>
      <c r="U3198">
        <v>32673328.438297395</v>
      </c>
      <c r="V3198">
        <v>32892616.70763969</v>
      </c>
      <c r="W3198">
        <v>31545265.295144226</v>
      </c>
      <c r="X3198">
        <v>11545265.295144228</v>
      </c>
    </row>
    <row r="3199" spans="2:24" x14ac:dyDescent="0.4">
      <c r="B3199" s="13">
        <v>3196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18225423.969126463</v>
      </c>
      <c r="O3199">
        <v>14871530.31133903</v>
      </c>
      <c r="P3199">
        <v>12468987.354277432</v>
      </c>
      <c r="Q3199">
        <v>2306940.9708733433</v>
      </c>
      <c r="R3199">
        <v>2920383.7934401706</v>
      </c>
      <c r="S3199">
        <v>3717186.3346913359</v>
      </c>
      <c r="T3199">
        <v>-2236925.2055244641</v>
      </c>
      <c r="U3199">
        <v>4479956.9663548945</v>
      </c>
      <c r="V3199">
        <v>7089934.6889363807</v>
      </c>
      <c r="W3199">
        <v>7780343.4714296442</v>
      </c>
      <c r="X3199">
        <v>-12219656.52857036</v>
      </c>
    </row>
    <row r="3200" spans="2:24" x14ac:dyDescent="0.4">
      <c r="B3200" s="13">
        <v>3197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18020241.767096113</v>
      </c>
      <c r="O3200">
        <v>25761953.733672455</v>
      </c>
      <c r="P3200">
        <v>24921226.527746215</v>
      </c>
      <c r="Q3200">
        <v>27409003.68960125</v>
      </c>
      <c r="R3200">
        <v>27803354.256643362</v>
      </c>
      <c r="S3200">
        <v>29936031.502703413</v>
      </c>
      <c r="T3200">
        <v>30490385.6238105</v>
      </c>
      <c r="U3200">
        <v>33109642.952502497</v>
      </c>
      <c r="V3200">
        <v>34075477.864524826</v>
      </c>
      <c r="W3200">
        <v>41590742.611774907</v>
      </c>
      <c r="X3200">
        <v>21590742.611774907</v>
      </c>
    </row>
    <row r="3201" spans="2:24" x14ac:dyDescent="0.4">
      <c r="B3201" s="13">
        <v>3198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21857627.881695211</v>
      </c>
      <c r="O3201">
        <v>25250036.852992818</v>
      </c>
      <c r="P3201">
        <v>24397840.574542698</v>
      </c>
      <c r="Q3201">
        <v>28692799.155878372</v>
      </c>
      <c r="R3201">
        <v>28056688.282461829</v>
      </c>
      <c r="S3201">
        <v>31460273.725455776</v>
      </c>
      <c r="T3201">
        <v>31753765.35911224</v>
      </c>
      <c r="U3201">
        <v>37752499.046012178</v>
      </c>
      <c r="V3201">
        <v>45199181.037516102</v>
      </c>
      <c r="W3201">
        <v>51209406.0422635</v>
      </c>
      <c r="X3201">
        <v>31209406.0422635</v>
      </c>
    </row>
    <row r="3202" spans="2:24" x14ac:dyDescent="0.4">
      <c r="B3202" s="13">
        <v>3199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18690111.732906949</v>
      </c>
      <c r="O3202">
        <v>27217684.356757469</v>
      </c>
      <c r="P3202">
        <v>34426470.006101817</v>
      </c>
      <c r="Q3202">
        <v>24632221.795651153</v>
      </c>
      <c r="R3202">
        <v>27872807.072078761</v>
      </c>
      <c r="S3202">
        <v>34561785.99698998</v>
      </c>
      <c r="T3202">
        <v>36448112.429261863</v>
      </c>
      <c r="U3202">
        <v>35491213.189745046</v>
      </c>
      <c r="V3202">
        <v>33905758.395320632</v>
      </c>
      <c r="W3202">
        <v>36158576.070987478</v>
      </c>
      <c r="X3202">
        <v>16158576.070987476</v>
      </c>
    </row>
    <row r="3203" spans="2:24" x14ac:dyDescent="0.4">
      <c r="B3203" s="13">
        <v>3200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10960638.725832608</v>
      </c>
      <c r="O3203">
        <v>17330441.996089812</v>
      </c>
      <c r="P3203">
        <v>16673738.773431102</v>
      </c>
      <c r="Q3203">
        <v>17664593.238788716</v>
      </c>
      <c r="R3203">
        <v>20665572.653762843</v>
      </c>
      <c r="S3203">
        <v>17970426.173544079</v>
      </c>
      <c r="T3203">
        <v>18987268.831106324</v>
      </c>
      <c r="U3203">
        <v>20068063.272247527</v>
      </c>
      <c r="V3203">
        <v>13747601.93267124</v>
      </c>
      <c r="W3203">
        <v>13595956.657753309</v>
      </c>
      <c r="X3203">
        <v>-6404043.3422466917</v>
      </c>
    </row>
    <row r="3204" spans="2:24" x14ac:dyDescent="0.4">
      <c r="B3204" s="13">
        <v>3201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19391975.236848041</v>
      </c>
      <c r="O3204">
        <v>19409087.651965246</v>
      </c>
      <c r="P3204">
        <v>17860703.842884228</v>
      </c>
      <c r="Q3204">
        <v>18368814.078518562</v>
      </c>
      <c r="R3204">
        <v>22276307.221788682</v>
      </c>
      <c r="S3204">
        <v>8859242.7455914989</v>
      </c>
      <c r="T3204">
        <v>8498968.7818503771</v>
      </c>
      <c r="U3204">
        <v>23923248.033768944</v>
      </c>
      <c r="V3204">
        <v>20754959.586425103</v>
      </c>
      <c r="W3204">
        <v>19300858.262618031</v>
      </c>
      <c r="X3204">
        <v>-699141.73738196981</v>
      </c>
    </row>
    <row r="3205" spans="2:24" x14ac:dyDescent="0.4">
      <c r="B3205" s="13">
        <v>3202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20220289.318788819</v>
      </c>
      <c r="O3205">
        <v>24154704.900065243</v>
      </c>
      <c r="P3205">
        <v>27923711.55318097</v>
      </c>
      <c r="Q3205">
        <v>-542291209.07763898</v>
      </c>
      <c r="R3205">
        <v>-544958249.10376835</v>
      </c>
      <c r="S3205">
        <v>-260676469.98580328</v>
      </c>
      <c r="T3205">
        <v>-257704158.96832615</v>
      </c>
      <c r="U3205">
        <v>-257487054.69757426</v>
      </c>
      <c r="V3205">
        <v>-256651447.17059451</v>
      </c>
      <c r="W3205">
        <v>-251420820.56218326</v>
      </c>
      <c r="X3205">
        <v>-271420820.5621832</v>
      </c>
    </row>
    <row r="3206" spans="2:24" x14ac:dyDescent="0.4">
      <c r="B3206" s="13">
        <v>3203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22922146.862170242</v>
      </c>
      <c r="O3206">
        <v>24052819.313854899</v>
      </c>
      <c r="P3206">
        <v>32170206.505816679</v>
      </c>
      <c r="Q3206">
        <v>23563440.943623211</v>
      </c>
      <c r="R3206">
        <v>16409752.36450788</v>
      </c>
      <c r="S3206">
        <v>16694422.088546975</v>
      </c>
      <c r="T3206">
        <v>26027528.751888063</v>
      </c>
      <c r="U3206">
        <v>30511312.642973915</v>
      </c>
      <c r="V3206">
        <v>29145073.38098225</v>
      </c>
      <c r="W3206">
        <v>17980835.929381836</v>
      </c>
      <c r="X3206">
        <v>-2019164.0706181671</v>
      </c>
    </row>
    <row r="3207" spans="2:24" x14ac:dyDescent="0.4">
      <c r="B3207" s="13">
        <v>3204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16126811.340567077</v>
      </c>
      <c r="O3207">
        <v>14666265.547299922</v>
      </c>
      <c r="P3207">
        <v>20652926.860431202</v>
      </c>
      <c r="Q3207">
        <v>22952464.00777635</v>
      </c>
      <c r="R3207">
        <v>25937145.527807143</v>
      </c>
      <c r="S3207">
        <v>33425738.669159278</v>
      </c>
      <c r="T3207">
        <v>35059462.885702789</v>
      </c>
      <c r="U3207">
        <v>32908442.334882353</v>
      </c>
      <c r="V3207">
        <v>34876852.357967213</v>
      </c>
      <c r="W3207">
        <v>34944876.642010525</v>
      </c>
      <c r="X3207">
        <v>14944876.642010517</v>
      </c>
    </row>
    <row r="3208" spans="2:24" x14ac:dyDescent="0.4">
      <c r="B3208" s="13">
        <v>3205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24959643.324761331</v>
      </c>
      <c r="O3208">
        <v>30531917.435504213</v>
      </c>
      <c r="P3208">
        <v>32470820.592116423</v>
      </c>
      <c r="Q3208">
        <v>31674104.558266111</v>
      </c>
      <c r="R3208">
        <v>26114478.061486054</v>
      </c>
      <c r="S3208">
        <v>24315440.270679567</v>
      </c>
      <c r="T3208">
        <v>23375072.026066802</v>
      </c>
      <c r="U3208">
        <v>23958809.015664961</v>
      </c>
      <c r="V3208">
        <v>25651625.677985638</v>
      </c>
      <c r="W3208">
        <v>30451169.520387061</v>
      </c>
      <c r="X3208">
        <v>10451169.520387065</v>
      </c>
    </row>
    <row r="3209" spans="2:24" x14ac:dyDescent="0.4">
      <c r="B3209" s="13">
        <v>3206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19466986.788128242</v>
      </c>
      <c r="O3209">
        <v>21359111.072344329</v>
      </c>
      <c r="P3209">
        <v>21680380.471357543</v>
      </c>
      <c r="Q3209">
        <v>18148380.900940057</v>
      </c>
      <c r="R3209">
        <v>23403688.527387053</v>
      </c>
      <c r="S3209">
        <v>28004402.700720143</v>
      </c>
      <c r="T3209">
        <v>34431746.120429873</v>
      </c>
      <c r="U3209">
        <v>38103673.676307783</v>
      </c>
      <c r="V3209">
        <v>35985201.199113496</v>
      </c>
      <c r="W3209">
        <v>35668204.697641909</v>
      </c>
      <c r="X3209">
        <v>15668204.697641917</v>
      </c>
    </row>
    <row r="3210" spans="2:24" x14ac:dyDescent="0.4">
      <c r="B3210" s="13">
        <v>3207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20378927.563633021</v>
      </c>
      <c r="O3210">
        <v>18864485.648372632</v>
      </c>
      <c r="P3210">
        <v>17406755.460292503</v>
      </c>
      <c r="Q3210">
        <v>16009718.502772732</v>
      </c>
      <c r="R3210">
        <v>17493340.159496613</v>
      </c>
      <c r="S3210">
        <v>18508312.606017422</v>
      </c>
      <c r="T3210">
        <v>22484900.432130616</v>
      </c>
      <c r="U3210">
        <v>23099516.405312505</v>
      </c>
      <c r="V3210">
        <v>26198374.23022078</v>
      </c>
      <c r="W3210">
        <v>31169622.687195811</v>
      </c>
      <c r="X3210">
        <v>11169622.687195811</v>
      </c>
    </row>
    <row r="3211" spans="2:24" x14ac:dyDescent="0.4">
      <c r="B3211" s="13">
        <v>3208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16288805.617102161</v>
      </c>
      <c r="O3211">
        <v>16184055.187243577</v>
      </c>
      <c r="P3211">
        <v>15397524.665772462</v>
      </c>
      <c r="Q3211">
        <v>13137003.262353167</v>
      </c>
      <c r="R3211">
        <v>13936619.66216852</v>
      </c>
      <c r="S3211">
        <v>21853900.732531533</v>
      </c>
      <c r="T3211">
        <v>25385763.73390783</v>
      </c>
      <c r="U3211">
        <v>25450843.199219152</v>
      </c>
      <c r="V3211">
        <v>28322458.939594585</v>
      </c>
      <c r="W3211">
        <v>25288899.091447301</v>
      </c>
      <c r="X3211">
        <v>5288899.0914473012</v>
      </c>
    </row>
    <row r="3212" spans="2:24" x14ac:dyDescent="0.4">
      <c r="B3212" s="13">
        <v>3209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19771230.758123644</v>
      </c>
      <c r="O3212">
        <v>20983986.038750444</v>
      </c>
      <c r="P3212">
        <v>26424991.369736042</v>
      </c>
      <c r="Q3212">
        <v>27885652.794073291</v>
      </c>
      <c r="R3212">
        <v>31076763.098123785</v>
      </c>
      <c r="S3212">
        <v>37199294.763487995</v>
      </c>
      <c r="T3212">
        <v>41087115.930334166</v>
      </c>
      <c r="U3212">
        <v>45484580.206900448</v>
      </c>
      <c r="V3212">
        <v>42320715.926776581</v>
      </c>
      <c r="W3212">
        <v>42741123.284248799</v>
      </c>
      <c r="X3212">
        <v>22741123.284248792</v>
      </c>
    </row>
    <row r="3213" spans="2:24" x14ac:dyDescent="0.4">
      <c r="B3213" s="13">
        <v>3210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23552870.727059402</v>
      </c>
      <c r="O3213">
        <v>24680080.420058992</v>
      </c>
      <c r="P3213">
        <v>26879234.165957917</v>
      </c>
      <c r="Q3213">
        <v>26122092.112266887</v>
      </c>
      <c r="R3213">
        <v>13974777.502145654</v>
      </c>
      <c r="S3213">
        <v>18844101.511384416</v>
      </c>
      <c r="T3213">
        <v>30464362.200154342</v>
      </c>
      <c r="U3213">
        <v>29187592.609132059</v>
      </c>
      <c r="V3213">
        <v>32810869.783660293</v>
      </c>
      <c r="W3213">
        <v>30722623.586998589</v>
      </c>
      <c r="X3213">
        <v>10722623.586998578</v>
      </c>
    </row>
    <row r="3214" spans="2:24" x14ac:dyDescent="0.4">
      <c r="B3214" s="13">
        <v>3211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28419949.497757878</v>
      </c>
      <c r="O3214">
        <v>28973093.576712281</v>
      </c>
      <c r="P3214">
        <v>29650243.923735861</v>
      </c>
      <c r="Q3214">
        <v>31896854.899406735</v>
      </c>
      <c r="R3214">
        <v>33790287.695728593</v>
      </c>
      <c r="S3214">
        <v>34127721.225556165</v>
      </c>
      <c r="T3214">
        <v>30871726.750075031</v>
      </c>
      <c r="U3214">
        <v>36618106.386091881</v>
      </c>
      <c r="V3214">
        <v>32816411.127581593</v>
      </c>
      <c r="W3214">
        <v>35181848.47082074</v>
      </c>
      <c r="X3214">
        <v>15181848.470820732</v>
      </c>
    </row>
    <row r="3215" spans="2:24" x14ac:dyDescent="0.4">
      <c r="B3215" s="13">
        <v>3212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18217234.602954395</v>
      </c>
      <c r="O3215">
        <v>17939947.836434998</v>
      </c>
      <c r="P3215">
        <v>18801367.305328097</v>
      </c>
      <c r="Q3215">
        <v>19117549.90279394</v>
      </c>
      <c r="R3215">
        <v>-140054623.35442114</v>
      </c>
      <c r="S3215">
        <v>-141875900.28058365</v>
      </c>
      <c r="T3215">
        <v>-55749400.806471765</v>
      </c>
      <c r="U3215">
        <v>-58885912.664682969</v>
      </c>
      <c r="V3215">
        <v>-58196439.319769934</v>
      </c>
      <c r="W3215">
        <v>-50587154.742104337</v>
      </c>
      <c r="X3215">
        <v>-70587154.742104337</v>
      </c>
    </row>
    <row r="3216" spans="2:24" x14ac:dyDescent="0.4">
      <c r="B3216" s="13">
        <v>3213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17736376.234199073</v>
      </c>
      <c r="O3216">
        <v>22518758.426914904</v>
      </c>
      <c r="P3216">
        <v>27736482.436852261</v>
      </c>
      <c r="Q3216">
        <v>-13008392.681288425</v>
      </c>
      <c r="R3216">
        <v>-9973864.266651988</v>
      </c>
      <c r="S3216">
        <v>11269866.725453885</v>
      </c>
      <c r="T3216">
        <v>15692037.279116537</v>
      </c>
      <c r="U3216">
        <v>15399855.34161474</v>
      </c>
      <c r="V3216">
        <v>13636515.098094145</v>
      </c>
      <c r="W3216">
        <v>12307621.350926241</v>
      </c>
      <c r="X3216">
        <v>-7692378.649073761</v>
      </c>
    </row>
    <row r="3217" spans="2:24" x14ac:dyDescent="0.4">
      <c r="B3217" s="13">
        <v>3214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19523191.977799285</v>
      </c>
      <c r="O3217">
        <v>22479684.804449473</v>
      </c>
      <c r="P3217">
        <v>14118102.413164759</v>
      </c>
      <c r="Q3217">
        <v>18830773.962848127</v>
      </c>
      <c r="R3217">
        <v>12708134.136926576</v>
      </c>
      <c r="S3217">
        <v>15182265.607468376</v>
      </c>
      <c r="T3217">
        <v>24100463.379599832</v>
      </c>
      <c r="U3217">
        <v>31001197.19859983</v>
      </c>
      <c r="V3217">
        <v>30271304.892341673</v>
      </c>
      <c r="W3217">
        <v>32822375.514197402</v>
      </c>
      <c r="X3217">
        <v>12822375.514197405</v>
      </c>
    </row>
    <row r="3218" spans="2:24" x14ac:dyDescent="0.4">
      <c r="B3218" s="13">
        <v>3215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21634885.829992712</v>
      </c>
      <c r="O3218">
        <v>23143937.478765864</v>
      </c>
      <c r="P3218">
        <v>16948773.113214143</v>
      </c>
      <c r="Q3218">
        <v>17742947.414774086</v>
      </c>
      <c r="R3218">
        <v>16779395.525109809</v>
      </c>
      <c r="S3218">
        <v>16637296.991096919</v>
      </c>
      <c r="T3218">
        <v>16989170.010351684</v>
      </c>
      <c r="U3218">
        <v>16547332.775136784</v>
      </c>
      <c r="V3218">
        <v>19074838.76547543</v>
      </c>
      <c r="W3218">
        <v>22237947.959230229</v>
      </c>
      <c r="X3218">
        <v>2237947.9592302279</v>
      </c>
    </row>
    <row r="3219" spans="2:24" x14ac:dyDescent="0.4">
      <c r="B3219" s="13">
        <v>3216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20924910.049650896</v>
      </c>
      <c r="O3219">
        <v>21018818.460672975</v>
      </c>
      <c r="P3219">
        <v>27389172.242994905</v>
      </c>
      <c r="Q3219">
        <v>29777194.300718125</v>
      </c>
      <c r="R3219">
        <v>14821748.778057281</v>
      </c>
      <c r="S3219">
        <v>7879988.8412400596</v>
      </c>
      <c r="T3219">
        <v>14152247.234347597</v>
      </c>
      <c r="U3219">
        <v>12664808.590953356</v>
      </c>
      <c r="V3219">
        <v>18082636.794899158</v>
      </c>
      <c r="W3219">
        <v>11390968.073156122</v>
      </c>
      <c r="X3219">
        <v>-8609031.9268438816</v>
      </c>
    </row>
    <row r="3220" spans="2:24" x14ac:dyDescent="0.4">
      <c r="B3220" s="13">
        <v>3217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18114692.225988958</v>
      </c>
      <c r="O3220">
        <v>-98860360.82154572</v>
      </c>
      <c r="P3220">
        <v>-101852876.62888882</v>
      </c>
      <c r="Q3220">
        <v>-44378714.131659046</v>
      </c>
      <c r="R3220">
        <v>-39497515.21919468</v>
      </c>
      <c r="S3220">
        <v>-32006074.064676058</v>
      </c>
      <c r="T3220">
        <v>-32215658.830482602</v>
      </c>
      <c r="U3220">
        <v>-35148473.044078246</v>
      </c>
      <c r="V3220">
        <v>-34800708.821433276</v>
      </c>
      <c r="W3220">
        <v>-32389197.420699827</v>
      </c>
      <c r="X3220">
        <v>-52389197.420699827</v>
      </c>
    </row>
    <row r="3221" spans="2:24" x14ac:dyDescent="0.4">
      <c r="B3221" s="13">
        <v>3218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21404154.277304716</v>
      </c>
      <c r="O3221">
        <v>23154082.140957639</v>
      </c>
      <c r="P3221">
        <v>27487384.9850039</v>
      </c>
      <c r="Q3221">
        <v>28696055.685913805</v>
      </c>
      <c r="R3221">
        <v>29962396.708140951</v>
      </c>
      <c r="S3221">
        <v>32983283.60036375</v>
      </c>
      <c r="T3221">
        <v>35480860.764717355</v>
      </c>
      <c r="U3221">
        <v>36286100.149721056</v>
      </c>
      <c r="V3221">
        <v>36194481.780151285</v>
      </c>
      <c r="W3221">
        <v>37555150.190421753</v>
      </c>
      <c r="X3221">
        <v>17555150.190421756</v>
      </c>
    </row>
    <row r="3222" spans="2:24" x14ac:dyDescent="0.4">
      <c r="B3222" s="13">
        <v>3219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25289678.673559099</v>
      </c>
      <c r="O3222">
        <v>33821331.743928477</v>
      </c>
      <c r="P3222">
        <v>31737599.998438966</v>
      </c>
      <c r="Q3222">
        <v>36735565.928472728</v>
      </c>
      <c r="R3222">
        <v>39671897.921612516</v>
      </c>
      <c r="S3222">
        <v>39640000.744854517</v>
      </c>
      <c r="T3222">
        <v>44880884.431790903</v>
      </c>
      <c r="U3222">
        <v>49162515.16518411</v>
      </c>
      <c r="V3222">
        <v>48533240.932490364</v>
      </c>
      <c r="W3222">
        <v>52434285.369904086</v>
      </c>
      <c r="X3222">
        <v>32434285.369904086</v>
      </c>
    </row>
    <row r="3223" spans="2:24" x14ac:dyDescent="0.4">
      <c r="B3223" s="13">
        <v>3220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20544521.297105134</v>
      </c>
      <c r="O3223">
        <v>21178319.113630481</v>
      </c>
      <c r="P3223">
        <v>19830032.271073226</v>
      </c>
      <c r="Q3223">
        <v>23428752.345186081</v>
      </c>
      <c r="R3223">
        <v>24151021.085375141</v>
      </c>
      <c r="S3223">
        <v>30106048.528440133</v>
      </c>
      <c r="T3223">
        <v>33594287.056209207</v>
      </c>
      <c r="U3223">
        <v>38232903.543472022</v>
      </c>
      <c r="V3223">
        <v>40800194.529925801</v>
      </c>
      <c r="W3223">
        <v>41285180.06704291</v>
      </c>
      <c r="X3223">
        <v>21285180.067042906</v>
      </c>
    </row>
    <row r="3224" spans="2:24" x14ac:dyDescent="0.4">
      <c r="B3224" s="13">
        <v>3221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20190425.134287704</v>
      </c>
      <c r="O3224">
        <v>19432319.794071294</v>
      </c>
      <c r="P3224">
        <v>21248973.338943619</v>
      </c>
      <c r="Q3224">
        <v>21151292.314453915</v>
      </c>
      <c r="R3224">
        <v>25770398.8320751</v>
      </c>
      <c r="S3224">
        <v>31490636.125856131</v>
      </c>
      <c r="T3224">
        <v>32741853.863636002</v>
      </c>
      <c r="U3224">
        <v>33036022.172465473</v>
      </c>
      <c r="V3224">
        <v>29343542.150453296</v>
      </c>
      <c r="W3224">
        <v>34127383.475469299</v>
      </c>
      <c r="X3224">
        <v>14127383.475469301</v>
      </c>
    </row>
    <row r="3225" spans="2:24" x14ac:dyDescent="0.4">
      <c r="B3225" s="13">
        <v>3222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26759674.720892485</v>
      </c>
      <c r="O3225">
        <v>24340250.258761283</v>
      </c>
      <c r="P3225">
        <v>26473738.115566131</v>
      </c>
      <c r="Q3225">
        <v>26113176.066042792</v>
      </c>
      <c r="R3225">
        <v>26088883.194819823</v>
      </c>
      <c r="S3225">
        <v>25759694.133878414</v>
      </c>
      <c r="T3225">
        <v>28010203.248562738</v>
      </c>
      <c r="U3225">
        <v>31291970.97972694</v>
      </c>
      <c r="V3225">
        <v>33116478.496604953</v>
      </c>
      <c r="W3225">
        <v>32056661.474426087</v>
      </c>
      <c r="X3225">
        <v>12056661.474426093</v>
      </c>
    </row>
    <row r="3226" spans="2:24" x14ac:dyDescent="0.4">
      <c r="B3226" s="13">
        <v>3223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-62933329.273299128</v>
      </c>
      <c r="O3226">
        <v>-62800941.517733954</v>
      </c>
      <c r="P3226">
        <v>-16294745.263130182</v>
      </c>
      <c r="Q3226">
        <v>-24623381.221520785</v>
      </c>
      <c r="R3226">
        <v>-21862707.859666605</v>
      </c>
      <c r="S3226">
        <v>-20791024.519101713</v>
      </c>
      <c r="T3226">
        <v>-18081998.475242484</v>
      </c>
      <c r="U3226">
        <v>-17150069.426623419</v>
      </c>
      <c r="V3226">
        <v>-11802706.769380199</v>
      </c>
      <c r="W3226">
        <v>-13003865.700094799</v>
      </c>
      <c r="X3226">
        <v>-33003865.700094812</v>
      </c>
    </row>
    <row r="3227" spans="2:24" x14ac:dyDescent="0.4">
      <c r="B3227" s="13">
        <v>3224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19166045.721930001</v>
      </c>
      <c r="O3227">
        <v>23361784.294175208</v>
      </c>
      <c r="P3227">
        <v>25417575.861815061</v>
      </c>
      <c r="Q3227">
        <v>24107434.18320867</v>
      </c>
      <c r="R3227">
        <v>24775673.776328579</v>
      </c>
      <c r="S3227">
        <v>23658633.423195656</v>
      </c>
      <c r="T3227">
        <v>20191649.625831906</v>
      </c>
      <c r="U3227">
        <v>16376797.755237743</v>
      </c>
      <c r="V3227">
        <v>15234599.250673981</v>
      </c>
      <c r="W3227">
        <v>18163520.529533237</v>
      </c>
      <c r="X3227">
        <v>-1836479.4704667605</v>
      </c>
    </row>
    <row r="3228" spans="2:24" x14ac:dyDescent="0.4">
      <c r="B3228" s="13">
        <v>3225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17986650.175198562</v>
      </c>
      <c r="O3228">
        <v>25691927.621206503</v>
      </c>
      <c r="P3228">
        <v>24753716.579781808</v>
      </c>
      <c r="Q3228">
        <v>28153206.448572788</v>
      </c>
      <c r="R3228">
        <v>27107634.514879104</v>
      </c>
      <c r="S3228">
        <v>28242995.014376424</v>
      </c>
      <c r="T3228">
        <v>27987439.875364985</v>
      </c>
      <c r="U3228">
        <v>26941221.613515325</v>
      </c>
      <c r="V3228">
        <v>25828205.078753654</v>
      </c>
      <c r="W3228">
        <v>28422726.001308851</v>
      </c>
      <c r="X3228">
        <v>8422726.0013088472</v>
      </c>
    </row>
    <row r="3229" spans="2:24" x14ac:dyDescent="0.4">
      <c r="B3229" s="13">
        <v>3226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19640152.320470195</v>
      </c>
      <c r="O3229">
        <v>24972800.481151596</v>
      </c>
      <c r="P3229">
        <v>32562699.302511789</v>
      </c>
      <c r="Q3229">
        <v>32025017.434759989</v>
      </c>
      <c r="R3229">
        <v>37952390.576180503</v>
      </c>
      <c r="S3229">
        <v>43814709.934411421</v>
      </c>
      <c r="T3229">
        <v>42517831.640477583</v>
      </c>
      <c r="U3229">
        <v>44028894.735823773</v>
      </c>
      <c r="V3229">
        <v>9872985.7878064122</v>
      </c>
      <c r="W3229">
        <v>18654684.335504219</v>
      </c>
      <c r="X3229">
        <v>-1345315.6644957829</v>
      </c>
    </row>
    <row r="3230" spans="2:24" x14ac:dyDescent="0.4">
      <c r="B3230" s="13">
        <v>3227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19662423.164784119</v>
      </c>
      <c r="O3230">
        <v>19616659.924735602</v>
      </c>
      <c r="P3230">
        <v>22587865.554129884</v>
      </c>
      <c r="Q3230">
        <v>27200858.095136642</v>
      </c>
      <c r="R3230">
        <v>-13112970.010857027</v>
      </c>
      <c r="S3230">
        <v>-14124964.44949729</v>
      </c>
      <c r="T3230">
        <v>11630899.861866936</v>
      </c>
      <c r="U3230">
        <v>-2567174.473972661</v>
      </c>
      <c r="V3230">
        <v>2664563.4718653266</v>
      </c>
      <c r="W3230">
        <v>12329640.893263191</v>
      </c>
      <c r="X3230">
        <v>-7670359.1067368034</v>
      </c>
    </row>
    <row r="3231" spans="2:24" x14ac:dyDescent="0.4">
      <c r="B3231" s="13">
        <v>3228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18910625.111969955</v>
      </c>
      <c r="O3231">
        <v>19656127.230258331</v>
      </c>
      <c r="P3231">
        <v>24200809.71166721</v>
      </c>
      <c r="Q3231">
        <v>24236516.766869847</v>
      </c>
      <c r="R3231">
        <v>24676369.231725577</v>
      </c>
      <c r="S3231">
        <v>29660899.049891673</v>
      </c>
      <c r="T3231">
        <v>33315766.328893144</v>
      </c>
      <c r="U3231">
        <v>34083045.683554418</v>
      </c>
      <c r="V3231">
        <v>42353570.58029066</v>
      </c>
      <c r="W3231">
        <v>46325995.335665345</v>
      </c>
      <c r="X3231">
        <v>26325995.335665353</v>
      </c>
    </row>
    <row r="3232" spans="2:24" x14ac:dyDescent="0.4">
      <c r="B3232" s="13">
        <v>3229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12274570.138734642</v>
      </c>
      <c r="O3232">
        <v>13028669.466663718</v>
      </c>
      <c r="P3232">
        <v>18890295.197300702</v>
      </c>
      <c r="Q3232">
        <v>26363188.762037031</v>
      </c>
      <c r="R3232">
        <v>26805545.50290291</v>
      </c>
      <c r="S3232">
        <v>30581688.963559344</v>
      </c>
      <c r="T3232">
        <v>32365154.888549827</v>
      </c>
      <c r="U3232">
        <v>-537408555.47326732</v>
      </c>
      <c r="V3232">
        <v>-572697868.31167889</v>
      </c>
      <c r="W3232">
        <v>-284153995.98223656</v>
      </c>
      <c r="X3232">
        <v>-304153995.98223656</v>
      </c>
    </row>
    <row r="3233" spans="2:24" x14ac:dyDescent="0.4">
      <c r="B3233" s="13">
        <v>3230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-2645262.1141760033</v>
      </c>
      <c r="O3233">
        <v>-3119343.0411781659</v>
      </c>
      <c r="P3233">
        <v>9022953.9593859147</v>
      </c>
      <c r="Q3233">
        <v>9703954.487141721</v>
      </c>
      <c r="R3233">
        <v>10738413.899052195</v>
      </c>
      <c r="S3233">
        <v>7668005.9110136405</v>
      </c>
      <c r="T3233">
        <v>7509480.523061092</v>
      </c>
      <c r="U3233">
        <v>8646278.3354155477</v>
      </c>
      <c r="V3233">
        <v>-557581.81288140919</v>
      </c>
      <c r="W3233">
        <v>907839.86899929144</v>
      </c>
      <c r="X3233">
        <v>-19092160.131000705</v>
      </c>
    </row>
    <row r="3234" spans="2:24" x14ac:dyDescent="0.4">
      <c r="B3234" s="13">
        <v>3231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19071485.400784925</v>
      </c>
      <c r="O3234">
        <v>18692421.684492145</v>
      </c>
      <c r="P3234">
        <v>5852198.0398124047</v>
      </c>
      <c r="Q3234">
        <v>13206154.670795098</v>
      </c>
      <c r="R3234">
        <v>20081899.776754163</v>
      </c>
      <c r="S3234">
        <v>24551646.521173209</v>
      </c>
      <c r="T3234">
        <v>22135833.319427438</v>
      </c>
      <c r="U3234">
        <v>24177518.430453587</v>
      </c>
      <c r="V3234">
        <v>26887879.479962278</v>
      </c>
      <c r="W3234">
        <v>24212457.074797664</v>
      </c>
      <c r="X3234">
        <v>4212457.0747976666</v>
      </c>
    </row>
    <row r="3235" spans="2:24" x14ac:dyDescent="0.4">
      <c r="B3235" s="13">
        <v>3232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16862823.486328125</v>
      </c>
      <c r="O3235">
        <v>21318444.948331181</v>
      </c>
      <c r="P3235">
        <v>22632798.744253106</v>
      </c>
      <c r="Q3235">
        <v>25463853.684851598</v>
      </c>
      <c r="R3235">
        <v>27201830.303946603</v>
      </c>
      <c r="S3235">
        <v>25772300.823684309</v>
      </c>
      <c r="T3235">
        <v>30380226.592692744</v>
      </c>
      <c r="U3235">
        <v>30745462.394748632</v>
      </c>
      <c r="V3235">
        <v>-32516638.529713605</v>
      </c>
      <c r="W3235">
        <v>-24927072.430847574</v>
      </c>
      <c r="X3235">
        <v>-44927072.430847578</v>
      </c>
    </row>
    <row r="3236" spans="2:24" x14ac:dyDescent="0.4">
      <c r="B3236" s="13">
        <v>3233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-2609026.9751996333</v>
      </c>
      <c r="O3236">
        <v>-831205.19890131149</v>
      </c>
      <c r="P3236">
        <v>14226020.343155444</v>
      </c>
      <c r="Q3236">
        <v>16194167.701723821</v>
      </c>
      <c r="R3236">
        <v>22918843.828421779</v>
      </c>
      <c r="S3236">
        <v>22150062.356041871</v>
      </c>
      <c r="T3236">
        <v>22767747.673171327</v>
      </c>
      <c r="U3236">
        <v>30162451.920627959</v>
      </c>
      <c r="V3236">
        <v>29555414.383019697</v>
      </c>
      <c r="W3236">
        <v>37097641.556854583</v>
      </c>
      <c r="X3236">
        <v>17097641.55685458</v>
      </c>
    </row>
    <row r="3237" spans="2:24" x14ac:dyDescent="0.4">
      <c r="B3237" s="13">
        <v>3234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24701893.531102195</v>
      </c>
      <c r="O3237">
        <v>22941826.596467916</v>
      </c>
      <c r="P3237">
        <v>23115810.922113132</v>
      </c>
      <c r="Q3237">
        <v>22318351.499481704</v>
      </c>
      <c r="R3237">
        <v>23526144.466893945</v>
      </c>
      <c r="S3237">
        <v>23586873.373194415</v>
      </c>
      <c r="T3237">
        <v>28183137.900700547</v>
      </c>
      <c r="U3237">
        <v>-391438283.12425828</v>
      </c>
      <c r="V3237">
        <v>-393545454.79906553</v>
      </c>
      <c r="W3237">
        <v>-178797785.40441135</v>
      </c>
      <c r="X3237">
        <v>-198797785.40441135</v>
      </c>
    </row>
    <row r="3238" spans="2:24" x14ac:dyDescent="0.4">
      <c r="B3238" s="13">
        <v>3235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25929320.143006209</v>
      </c>
      <c r="O3238">
        <v>30728764.877250113</v>
      </c>
      <c r="P3238">
        <v>34959434.843327753</v>
      </c>
      <c r="Q3238">
        <v>41380935.139932983</v>
      </c>
      <c r="R3238">
        <v>40964992.906956024</v>
      </c>
      <c r="S3238">
        <v>37529010.131002791</v>
      </c>
      <c r="T3238">
        <v>40158240.601296917</v>
      </c>
      <c r="U3238">
        <v>40139395.98215469</v>
      </c>
      <c r="V3238">
        <v>43228049.334608138</v>
      </c>
      <c r="W3238">
        <v>42768313.703979939</v>
      </c>
      <c r="X3238">
        <v>22768313.703979939</v>
      </c>
    </row>
    <row r="3239" spans="2:24" x14ac:dyDescent="0.4">
      <c r="B3239" s="13">
        <v>3236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17924600.771597713</v>
      </c>
      <c r="O3239">
        <v>18061924.331239272</v>
      </c>
      <c r="P3239">
        <v>21250741.663598455</v>
      </c>
      <c r="Q3239">
        <v>27493038.50668823</v>
      </c>
      <c r="R3239">
        <v>28649564.920782004</v>
      </c>
      <c r="S3239">
        <v>36420654.792564146</v>
      </c>
      <c r="T3239">
        <v>42252197.438079223</v>
      </c>
      <c r="U3239">
        <v>48565030.490473427</v>
      </c>
      <c r="V3239">
        <v>48673398.867670804</v>
      </c>
      <c r="W3239">
        <v>49739276.583371229</v>
      </c>
      <c r="X3239">
        <v>29739276.583371226</v>
      </c>
    </row>
    <row r="3240" spans="2:24" x14ac:dyDescent="0.4">
      <c r="B3240" s="13">
        <v>3237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20878621.17737288</v>
      </c>
      <c r="O3240">
        <v>27240974.402419031</v>
      </c>
      <c r="P3240">
        <v>20364847.230706908</v>
      </c>
      <c r="Q3240">
        <v>20669476.544476666</v>
      </c>
      <c r="R3240">
        <v>29478920.442455001</v>
      </c>
      <c r="S3240">
        <v>30734676.884101138</v>
      </c>
      <c r="T3240">
        <v>38647589.020578496</v>
      </c>
      <c r="U3240">
        <v>41794685.877980568</v>
      </c>
      <c r="V3240">
        <v>48077688.479509234</v>
      </c>
      <c r="W3240">
        <v>47792681.012634344</v>
      </c>
      <c r="X3240">
        <v>27792681.012634344</v>
      </c>
    </row>
    <row r="3241" spans="2:24" x14ac:dyDescent="0.4">
      <c r="B3241" s="13">
        <v>3238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20976488.443338964</v>
      </c>
      <c r="O3241">
        <v>23867677.993953597</v>
      </c>
      <c r="P3241">
        <v>22358853.119435851</v>
      </c>
      <c r="Q3241">
        <v>12563152.270077435</v>
      </c>
      <c r="R3241">
        <v>14089841.183880247</v>
      </c>
      <c r="S3241">
        <v>16110979.649181277</v>
      </c>
      <c r="T3241">
        <v>16574654.103271406</v>
      </c>
      <c r="U3241">
        <v>17097181.047080472</v>
      </c>
      <c r="V3241">
        <v>18222206.506249342</v>
      </c>
      <c r="W3241">
        <v>15719834.868963234</v>
      </c>
      <c r="X3241">
        <v>-4280165.131036764</v>
      </c>
    </row>
    <row r="3242" spans="2:24" x14ac:dyDescent="0.4">
      <c r="B3242" s="13">
        <v>3239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18749552.581478626</v>
      </c>
      <c r="O3242">
        <v>25310748.414751817</v>
      </c>
      <c r="P3242">
        <v>31824622.748065621</v>
      </c>
      <c r="Q3242">
        <v>39278367.642972857</v>
      </c>
      <c r="R3242">
        <v>40451284.60090594</v>
      </c>
      <c r="S3242">
        <v>46022737.701317832</v>
      </c>
      <c r="T3242">
        <v>46899112.219388984</v>
      </c>
      <c r="U3242">
        <v>50180864.441425651</v>
      </c>
      <c r="V3242">
        <v>52090353.113937199</v>
      </c>
      <c r="W3242">
        <v>53676700.276422709</v>
      </c>
      <c r="X3242">
        <v>33676700.276422702</v>
      </c>
    </row>
    <row r="3243" spans="2:24" x14ac:dyDescent="0.4">
      <c r="B3243" s="13">
        <v>3240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23069809.24585095</v>
      </c>
      <c r="O3243">
        <v>27793953.931508601</v>
      </c>
      <c r="P3243">
        <v>28192683.506882399</v>
      </c>
      <c r="Q3243">
        <v>28409619.892897058</v>
      </c>
      <c r="R3243">
        <v>27010113.509825651</v>
      </c>
      <c r="S3243">
        <v>24138362.705216307</v>
      </c>
      <c r="T3243">
        <v>28780704.028477639</v>
      </c>
      <c r="U3243">
        <v>30321918.942516852</v>
      </c>
      <c r="V3243">
        <v>22585806.420963868</v>
      </c>
      <c r="W3243">
        <v>24810235.070283271</v>
      </c>
      <c r="X3243">
        <v>4810235.0702832621</v>
      </c>
    </row>
    <row r="3244" spans="2:24" x14ac:dyDescent="0.4">
      <c r="B3244" s="13">
        <v>3241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20789072.905718029</v>
      </c>
      <c r="O3244">
        <v>24422071.781382624</v>
      </c>
      <c r="P3244">
        <v>32366621.07494092</v>
      </c>
      <c r="Q3244">
        <v>41446895.857317112</v>
      </c>
      <c r="R3244">
        <v>42274663.928827859</v>
      </c>
      <c r="S3244">
        <v>48243243.220985465</v>
      </c>
      <c r="T3244">
        <v>47441168.50573761</v>
      </c>
      <c r="U3244">
        <v>48173237.986311994</v>
      </c>
      <c r="V3244">
        <v>50936826.42928651</v>
      </c>
      <c r="W3244">
        <v>55896714.505883969</v>
      </c>
      <c r="X3244">
        <v>35896714.505883969</v>
      </c>
    </row>
    <row r="3245" spans="2:24" x14ac:dyDescent="0.4">
      <c r="B3245" s="13">
        <v>3242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16274446.544495841</v>
      </c>
      <c r="O3245">
        <v>20144976.063657541</v>
      </c>
      <c r="P3245">
        <v>26014896.487677906</v>
      </c>
      <c r="Q3245">
        <v>24442013.893375017</v>
      </c>
      <c r="R3245">
        <v>24219860.205060471</v>
      </c>
      <c r="S3245">
        <v>30471240.708713312</v>
      </c>
      <c r="T3245">
        <v>29632267.912760839</v>
      </c>
      <c r="U3245">
        <v>26767766.541559514</v>
      </c>
      <c r="V3245">
        <v>24895612.169477057</v>
      </c>
      <c r="W3245">
        <v>22719279.336389281</v>
      </c>
      <c r="X3245">
        <v>2719279.3363892799</v>
      </c>
    </row>
    <row r="3246" spans="2:24" x14ac:dyDescent="0.4">
      <c r="B3246" s="13">
        <v>3243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21120656.969803479</v>
      </c>
      <c r="O3246">
        <v>19770484.024228323</v>
      </c>
      <c r="P3246">
        <v>9865482.9620872829</v>
      </c>
      <c r="Q3246">
        <v>17673304.898049656</v>
      </c>
      <c r="R3246">
        <v>19837254.594932005</v>
      </c>
      <c r="S3246">
        <v>21361682.623376992</v>
      </c>
      <c r="T3246">
        <v>21956057.96117017</v>
      </c>
      <c r="U3246">
        <v>24997904.21510848</v>
      </c>
      <c r="V3246">
        <v>23983767.054095678</v>
      </c>
      <c r="W3246">
        <v>29983901.409121323</v>
      </c>
      <c r="X3246">
        <v>9983901.4091213252</v>
      </c>
    </row>
    <row r="3247" spans="2:24" x14ac:dyDescent="0.4">
      <c r="B3247" s="13">
        <v>3244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17680801.901576083</v>
      </c>
      <c r="O3247">
        <v>20117355.186401345</v>
      </c>
      <c r="P3247">
        <v>19992000.030150149</v>
      </c>
      <c r="Q3247">
        <v>20577698.480348401</v>
      </c>
      <c r="R3247">
        <v>20166922.474168945</v>
      </c>
      <c r="S3247">
        <v>24563589.9270055</v>
      </c>
      <c r="T3247">
        <v>30935944.476070505</v>
      </c>
      <c r="U3247">
        <v>31352609.830557745</v>
      </c>
      <c r="V3247">
        <v>30167968.532600008</v>
      </c>
      <c r="W3247">
        <v>35022956.631700523</v>
      </c>
      <c r="X3247">
        <v>15022956.631700518</v>
      </c>
    </row>
    <row r="3248" spans="2:24" x14ac:dyDescent="0.4">
      <c r="B3248" s="13">
        <v>3245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22967956.71471009</v>
      </c>
      <c r="O3248">
        <v>22824170.78975587</v>
      </c>
      <c r="P3248">
        <v>21915332.271486655</v>
      </c>
      <c r="Q3248">
        <v>28325019.66610197</v>
      </c>
      <c r="R3248">
        <v>29733032.539274238</v>
      </c>
      <c r="S3248">
        <v>28021504.604345273</v>
      </c>
      <c r="T3248">
        <v>29165723.601370472</v>
      </c>
      <c r="U3248">
        <v>30065189.799196497</v>
      </c>
      <c r="V3248">
        <v>36949908.558108181</v>
      </c>
      <c r="W3248">
        <v>40524902.977485135</v>
      </c>
      <c r="X3248">
        <v>20524902.977485135</v>
      </c>
    </row>
    <row r="3249" spans="2:24" x14ac:dyDescent="0.4">
      <c r="B3249" s="13">
        <v>3246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21040435.456123393</v>
      </c>
      <c r="O3249">
        <v>25295033.52442345</v>
      </c>
      <c r="P3249">
        <v>28731708.977007329</v>
      </c>
      <c r="Q3249">
        <v>23072520.050516736</v>
      </c>
      <c r="R3249">
        <v>24083209.567608818</v>
      </c>
      <c r="S3249">
        <v>22816950.554600652</v>
      </c>
      <c r="T3249">
        <v>25227361.315394055</v>
      </c>
      <c r="U3249">
        <v>28973227.774899419</v>
      </c>
      <c r="V3249">
        <v>29768230.489809517</v>
      </c>
      <c r="W3249">
        <v>22023676.138862282</v>
      </c>
      <c r="X3249">
        <v>2023676.1388622806</v>
      </c>
    </row>
    <row r="3250" spans="2:24" x14ac:dyDescent="0.4">
      <c r="B3250" s="13">
        <v>3247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16911168.579695627</v>
      </c>
      <c r="O3250">
        <v>21703798.814353041</v>
      </c>
      <c r="P3250">
        <v>24829100.458572567</v>
      </c>
      <c r="Q3250">
        <v>26270898.167506579</v>
      </c>
      <c r="R3250">
        <v>26766722.71379308</v>
      </c>
      <c r="S3250">
        <v>28965678.431975119</v>
      </c>
      <c r="T3250">
        <v>32026528.693800446</v>
      </c>
      <c r="U3250">
        <v>38300022.248391807</v>
      </c>
      <c r="V3250">
        <v>41125144.245590024</v>
      </c>
      <c r="W3250">
        <v>40901658.358594395</v>
      </c>
      <c r="X3250">
        <v>20901658.358594395</v>
      </c>
    </row>
    <row r="3251" spans="2:24" x14ac:dyDescent="0.4">
      <c r="B3251" s="13">
        <v>3248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17859581.965610392</v>
      </c>
      <c r="O3251">
        <v>17155033.71544826</v>
      </c>
      <c r="P3251">
        <v>19689467.491464309</v>
      </c>
      <c r="Q3251">
        <v>-975370.4731221965</v>
      </c>
      <c r="R3251">
        <v>2559821.1949191066</v>
      </c>
      <c r="S3251">
        <v>13205051.727959093</v>
      </c>
      <c r="T3251">
        <v>13001032.497181229</v>
      </c>
      <c r="U3251">
        <v>18041981.529145312</v>
      </c>
      <c r="V3251">
        <v>24716597.386439964</v>
      </c>
      <c r="W3251">
        <v>28866942.125596121</v>
      </c>
      <c r="X3251">
        <v>8866942.1255961172</v>
      </c>
    </row>
    <row r="3252" spans="2:24" x14ac:dyDescent="0.4">
      <c r="B3252" s="13">
        <v>3249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9334279.2467518896</v>
      </c>
      <c r="O3252">
        <v>7281144.9113696767</v>
      </c>
      <c r="P3252">
        <v>5814814.3473603334</v>
      </c>
      <c r="Q3252">
        <v>2785264.4705609907</v>
      </c>
      <c r="R3252">
        <v>7157765.4359910227</v>
      </c>
      <c r="S3252">
        <v>12876588.464975158</v>
      </c>
      <c r="T3252">
        <v>15256969.383777034</v>
      </c>
      <c r="U3252">
        <v>22278312.088745475</v>
      </c>
      <c r="V3252">
        <v>24483505.775836483</v>
      </c>
      <c r="W3252">
        <v>26955877.656952821</v>
      </c>
      <c r="X3252">
        <v>6955877.6569528216</v>
      </c>
    </row>
    <row r="3253" spans="2:24" x14ac:dyDescent="0.4">
      <c r="B3253" s="13">
        <v>3250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21213355.450106356</v>
      </c>
      <c r="O3253">
        <v>22949287.766833302</v>
      </c>
      <c r="P3253">
        <v>25230276.51055285</v>
      </c>
      <c r="Q3253">
        <v>24693567.198586576</v>
      </c>
      <c r="R3253">
        <v>27164251.545904949</v>
      </c>
      <c r="S3253">
        <v>29525043.124712963</v>
      </c>
      <c r="T3253">
        <v>30542714.101165395</v>
      </c>
      <c r="U3253">
        <v>36369675.671170689</v>
      </c>
      <c r="V3253">
        <v>36432830.152964108</v>
      </c>
      <c r="W3253">
        <v>39876882.619885609</v>
      </c>
      <c r="X3253">
        <v>19876882.619885605</v>
      </c>
    </row>
    <row r="3254" spans="2:24" x14ac:dyDescent="0.4">
      <c r="B3254" s="13">
        <v>3251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20830072.622712173</v>
      </c>
      <c r="O3254">
        <v>18130762.18321757</v>
      </c>
      <c r="P3254">
        <v>17712895.437607273</v>
      </c>
      <c r="Q3254">
        <v>18023466.680184521</v>
      </c>
      <c r="R3254">
        <v>17604185.037875723</v>
      </c>
      <c r="S3254">
        <v>17175952.772773679</v>
      </c>
      <c r="T3254">
        <v>19799233.250328682</v>
      </c>
      <c r="U3254">
        <v>16486978.285382474</v>
      </c>
      <c r="V3254">
        <v>6485930.9618888218</v>
      </c>
      <c r="W3254">
        <v>7096101.8967143418</v>
      </c>
      <c r="X3254">
        <v>-12903898.103285655</v>
      </c>
    </row>
    <row r="3255" spans="2:24" x14ac:dyDescent="0.4">
      <c r="B3255" s="13">
        <v>3252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18480126.69919486</v>
      </c>
      <c r="O3255">
        <v>20878113.824189197</v>
      </c>
      <c r="P3255">
        <v>23128767.902299907</v>
      </c>
      <c r="Q3255">
        <v>23871487.880114384</v>
      </c>
      <c r="R3255">
        <v>26796496.85382181</v>
      </c>
      <c r="S3255">
        <v>25851741.389232356</v>
      </c>
      <c r="T3255">
        <v>24802341.948706992</v>
      </c>
      <c r="U3255">
        <v>24299412.211272914</v>
      </c>
      <c r="V3255">
        <v>27035563.713686507</v>
      </c>
      <c r="W3255">
        <v>34503989.803126901</v>
      </c>
      <c r="X3255">
        <v>14503989.803126901</v>
      </c>
    </row>
    <row r="3256" spans="2:24" x14ac:dyDescent="0.4">
      <c r="B3256" s="13">
        <v>3253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20542922.660851512</v>
      </c>
      <c r="O3256">
        <v>22195699.705385234</v>
      </c>
      <c r="P3256">
        <v>20856081.137103811</v>
      </c>
      <c r="Q3256">
        <v>27724673.571778849</v>
      </c>
      <c r="R3256">
        <v>28034999.111393243</v>
      </c>
      <c r="S3256">
        <v>27484971.961423233</v>
      </c>
      <c r="T3256">
        <v>-247853570.36564097</v>
      </c>
      <c r="U3256">
        <v>-248811579.3836284</v>
      </c>
      <c r="V3256">
        <v>-110566908.89057352</v>
      </c>
      <c r="W3256">
        <v>-103729169.97677685</v>
      </c>
      <c r="X3256">
        <v>-123729169.97677688</v>
      </c>
    </row>
    <row r="3257" spans="2:24" x14ac:dyDescent="0.4">
      <c r="B3257" s="13">
        <v>3254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25857492.24488065</v>
      </c>
      <c r="O3257">
        <v>27298460.866867892</v>
      </c>
      <c r="P3257">
        <v>29993225.873940006</v>
      </c>
      <c r="Q3257">
        <v>25710741.460374597</v>
      </c>
      <c r="R3257">
        <v>24122750.176811263</v>
      </c>
      <c r="S3257">
        <v>22337505.693990611</v>
      </c>
      <c r="T3257">
        <v>21174059.900857575</v>
      </c>
      <c r="U3257">
        <v>20733327.305788122</v>
      </c>
      <c r="V3257">
        <v>20466313.656532642</v>
      </c>
      <c r="W3257">
        <v>16835558.208573118</v>
      </c>
      <c r="X3257">
        <v>-3164441.7914268859</v>
      </c>
    </row>
    <row r="3258" spans="2:24" x14ac:dyDescent="0.4">
      <c r="B3258" s="13">
        <v>3255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26851358.454103943</v>
      </c>
      <c r="O3258">
        <v>24601290.862994112</v>
      </c>
      <c r="P3258">
        <v>21230073.999211818</v>
      </c>
      <c r="Q3258">
        <v>20202420.979633041</v>
      </c>
      <c r="R3258">
        <v>22167809.663133312</v>
      </c>
      <c r="S3258">
        <v>20854668.725708291</v>
      </c>
      <c r="T3258">
        <v>21112121.165650044</v>
      </c>
      <c r="U3258">
        <v>27618211.558231972</v>
      </c>
      <c r="V3258">
        <v>33733730.561801299</v>
      </c>
      <c r="W3258">
        <v>35136612.659690417</v>
      </c>
      <c r="X3258">
        <v>15136612.659690421</v>
      </c>
    </row>
    <row r="3259" spans="2:24" x14ac:dyDescent="0.4">
      <c r="B3259" s="13">
        <v>3256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19265357.604755059</v>
      </c>
      <c r="O3259">
        <v>20929422.117822576</v>
      </c>
      <c r="P3259">
        <v>22958167.886881553</v>
      </c>
      <c r="Q3259">
        <v>24388992.223728608</v>
      </c>
      <c r="R3259">
        <v>29295008.203762382</v>
      </c>
      <c r="S3259">
        <v>30310304.31614653</v>
      </c>
      <c r="T3259">
        <v>34303509.084095828</v>
      </c>
      <c r="U3259">
        <v>34639907.963079385</v>
      </c>
      <c r="V3259">
        <v>36711578.32278996</v>
      </c>
      <c r="W3259">
        <v>38720219.950762577</v>
      </c>
      <c r="X3259">
        <v>18720219.950762574</v>
      </c>
    </row>
    <row r="3260" spans="2:24" x14ac:dyDescent="0.4">
      <c r="B3260" s="13">
        <v>3257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18119032.381738801</v>
      </c>
      <c r="O3260">
        <v>22733872.345953669</v>
      </c>
      <c r="P3260">
        <v>18818872.654503565</v>
      </c>
      <c r="Q3260">
        <v>18804743.797410976</v>
      </c>
      <c r="R3260">
        <v>20417906.975438513</v>
      </c>
      <c r="S3260">
        <v>25542271.098249603</v>
      </c>
      <c r="T3260">
        <v>28467663.862128261</v>
      </c>
      <c r="U3260">
        <v>30295609.617285285</v>
      </c>
      <c r="V3260">
        <v>35553094.361639008</v>
      </c>
      <c r="W3260">
        <v>40350206.963931419</v>
      </c>
      <c r="X3260">
        <v>20350206.963931419</v>
      </c>
    </row>
    <row r="3261" spans="2:24" x14ac:dyDescent="0.4">
      <c r="B3261" s="13">
        <v>3258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22998090.246200547</v>
      </c>
      <c r="O3261">
        <v>23578274.794900112</v>
      </c>
      <c r="P3261">
        <v>23687466.126893532</v>
      </c>
      <c r="Q3261">
        <v>-171577925.3074871</v>
      </c>
      <c r="R3261">
        <v>-163722027.12729916</v>
      </c>
      <c r="S3261">
        <v>-61670851.392764881</v>
      </c>
      <c r="T3261">
        <v>-56656891.092376128</v>
      </c>
      <c r="U3261">
        <v>-56411035.735197909</v>
      </c>
      <c r="V3261">
        <v>-57915954.694829144</v>
      </c>
      <c r="W3261">
        <v>-58072095.593588531</v>
      </c>
      <c r="X3261">
        <v>-78072095.593588531</v>
      </c>
    </row>
    <row r="3262" spans="2:24" x14ac:dyDescent="0.4">
      <c r="B3262" s="13">
        <v>3259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18896147.54198648</v>
      </c>
      <c r="O3262">
        <v>18261772.584595222</v>
      </c>
      <c r="P3262">
        <v>22219295.16432856</v>
      </c>
      <c r="Q3262">
        <v>2359326.5986264269</v>
      </c>
      <c r="R3262">
        <v>640662.1151959016</v>
      </c>
      <c r="S3262">
        <v>6414185.1180679761</v>
      </c>
      <c r="T3262">
        <v>5371701.559676093</v>
      </c>
      <c r="U3262">
        <v>6922488.5697243288</v>
      </c>
      <c r="V3262">
        <v>10677050.212695198</v>
      </c>
      <c r="W3262">
        <v>16537360.332134245</v>
      </c>
      <c r="X3262">
        <v>-3462639.6678657569</v>
      </c>
    </row>
    <row r="3263" spans="2:24" x14ac:dyDescent="0.4">
      <c r="B3263" s="13">
        <v>3260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23328437.919753462</v>
      </c>
      <c r="O3263">
        <v>30396190.593922518</v>
      </c>
      <c r="P3263">
        <v>31441577.427252181</v>
      </c>
      <c r="Q3263">
        <v>31347963.287836056</v>
      </c>
      <c r="R3263">
        <v>34789334.826405101</v>
      </c>
      <c r="S3263">
        <v>38948045.902988285</v>
      </c>
      <c r="T3263">
        <v>-28523309.193457305</v>
      </c>
      <c r="U3263">
        <v>-30263943.921492141</v>
      </c>
      <c r="V3263">
        <v>6706391.8951973226</v>
      </c>
      <c r="W3263">
        <v>11750540.878898166</v>
      </c>
      <c r="X3263">
        <v>-8249459.1211018302</v>
      </c>
    </row>
    <row r="3264" spans="2:24" x14ac:dyDescent="0.4">
      <c r="B3264" s="13">
        <v>3261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22920092.545132883</v>
      </c>
      <c r="O3264">
        <v>25537445.234631188</v>
      </c>
      <c r="P3264">
        <v>25688293.564747613</v>
      </c>
      <c r="Q3264">
        <v>26047598.074229084</v>
      </c>
      <c r="R3264">
        <v>19370227.851108111</v>
      </c>
      <c r="S3264">
        <v>21548655.931556985</v>
      </c>
      <c r="T3264">
        <v>28496250.857603941</v>
      </c>
      <c r="U3264">
        <v>34671252.693619795</v>
      </c>
      <c r="V3264">
        <v>34816929.882416338</v>
      </c>
      <c r="W3264">
        <v>34622038.829392396</v>
      </c>
      <c r="X3264">
        <v>14622038.829392392</v>
      </c>
    </row>
    <row r="3265" spans="2:24" x14ac:dyDescent="0.4">
      <c r="B3265" s="13">
        <v>3262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28474554.91625376</v>
      </c>
      <c r="O3265">
        <v>27043837.156543948</v>
      </c>
      <c r="P3265">
        <v>27839811.014434095</v>
      </c>
      <c r="Q3265">
        <v>28717738.076624572</v>
      </c>
      <c r="R3265">
        <v>27757285.120234959</v>
      </c>
      <c r="S3265">
        <v>32302395.450450785</v>
      </c>
      <c r="T3265">
        <v>35305555.580373228</v>
      </c>
      <c r="U3265">
        <v>33506482.17118505</v>
      </c>
      <c r="V3265">
        <v>31959558.682327308</v>
      </c>
      <c r="W3265">
        <v>37227787.808278896</v>
      </c>
      <c r="X3265">
        <v>17227787.808278892</v>
      </c>
    </row>
    <row r="3266" spans="2:24" x14ac:dyDescent="0.4">
      <c r="B3266" s="13">
        <v>3263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19148265.896213349</v>
      </c>
      <c r="O3266">
        <v>20190747.317208115</v>
      </c>
      <c r="P3266">
        <v>13258335.226518538</v>
      </c>
      <c r="Q3266">
        <v>15070361.873051986</v>
      </c>
      <c r="R3266">
        <v>18272412.157301109</v>
      </c>
      <c r="S3266">
        <v>21717196.436754152</v>
      </c>
      <c r="T3266">
        <v>26176980.495834302</v>
      </c>
      <c r="U3266">
        <v>25157693.524093352</v>
      </c>
      <c r="V3266">
        <v>25989224.697067298</v>
      </c>
      <c r="W3266">
        <v>26124183.248694751</v>
      </c>
      <c r="X3266">
        <v>6124183.2486947486</v>
      </c>
    </row>
    <row r="3267" spans="2:24" x14ac:dyDescent="0.4">
      <c r="B3267" s="13">
        <v>3264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23086668.132098272</v>
      </c>
      <c r="O3267">
        <v>27760445.117695138</v>
      </c>
      <c r="P3267">
        <v>26386421.926859494</v>
      </c>
      <c r="Q3267">
        <v>26020115.707434569</v>
      </c>
      <c r="R3267">
        <v>23781061.160617694</v>
      </c>
      <c r="S3267">
        <v>26809696.138072975</v>
      </c>
      <c r="T3267">
        <v>30550418.335935887</v>
      </c>
      <c r="U3267">
        <v>32611621.813674517</v>
      </c>
      <c r="V3267">
        <v>37983047.348850287</v>
      </c>
      <c r="W3267">
        <v>38039249.865291476</v>
      </c>
      <c r="X3267">
        <v>18039249.86529148</v>
      </c>
    </row>
    <row r="3268" spans="2:24" x14ac:dyDescent="0.4">
      <c r="B3268" s="13">
        <v>3265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27005738.980937082</v>
      </c>
      <c r="O3268">
        <v>17315140.943918638</v>
      </c>
      <c r="P3268">
        <v>16838543.694503702</v>
      </c>
      <c r="Q3268">
        <v>-1655387.3967165565</v>
      </c>
      <c r="R3268">
        <v>3755946.5240546167</v>
      </c>
      <c r="S3268">
        <v>10466147.994859418</v>
      </c>
      <c r="T3268">
        <v>12074769.766284425</v>
      </c>
      <c r="U3268">
        <v>15510547.478898641</v>
      </c>
      <c r="V3268">
        <v>19177309.680469166</v>
      </c>
      <c r="W3268">
        <v>27188708.422957662</v>
      </c>
      <c r="X3268">
        <v>7188708.4229576541</v>
      </c>
    </row>
    <row r="3269" spans="2:24" x14ac:dyDescent="0.4">
      <c r="B3269" s="13">
        <v>3266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26683288.952101316</v>
      </c>
      <c r="O3269">
        <v>34997234.827837095</v>
      </c>
      <c r="P3269">
        <v>36046689.183325812</v>
      </c>
      <c r="Q3269">
        <v>18985269.881788522</v>
      </c>
      <c r="R3269">
        <v>24905024.479568027</v>
      </c>
      <c r="S3269">
        <v>36233882.490271196</v>
      </c>
      <c r="T3269">
        <v>41107481.402348362</v>
      </c>
      <c r="U3269">
        <v>42956338.014531344</v>
      </c>
      <c r="V3269">
        <v>50163006.886381172</v>
      </c>
      <c r="W3269">
        <v>51781108.774918601</v>
      </c>
      <c r="X3269">
        <v>31781108.774918593</v>
      </c>
    </row>
    <row r="3270" spans="2:24" x14ac:dyDescent="0.4">
      <c r="B3270" s="13">
        <v>3267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18316693.393309362</v>
      </c>
      <c r="O3270">
        <v>22161209.15423543</v>
      </c>
      <c r="P3270">
        <v>24274634.108623452</v>
      </c>
      <c r="Q3270">
        <v>20641657.624992326</v>
      </c>
      <c r="R3270">
        <v>24203046.326739218</v>
      </c>
      <c r="S3270">
        <v>26632034.80900228</v>
      </c>
      <c r="T3270">
        <v>25349045.769452244</v>
      </c>
      <c r="U3270">
        <v>28501073.745099235</v>
      </c>
      <c r="V3270">
        <v>32188560.641053814</v>
      </c>
      <c r="W3270">
        <v>30781237.465953566</v>
      </c>
      <c r="X3270">
        <v>10781237.465953564</v>
      </c>
    </row>
    <row r="3271" spans="2:24" x14ac:dyDescent="0.4">
      <c r="B3271" s="13">
        <v>3268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15386430.015027292</v>
      </c>
      <c r="O3271">
        <v>17474061.17285949</v>
      </c>
      <c r="P3271">
        <v>26744574.495942518</v>
      </c>
      <c r="Q3271">
        <v>26087788.90461823</v>
      </c>
      <c r="R3271">
        <v>29929426.83568535</v>
      </c>
      <c r="S3271">
        <v>30535474.408112805</v>
      </c>
      <c r="T3271">
        <v>30236638.247957617</v>
      </c>
      <c r="U3271">
        <v>33055837.768947132</v>
      </c>
      <c r="V3271">
        <v>41263940.356962688</v>
      </c>
      <c r="W3271">
        <v>37978675.793534487</v>
      </c>
      <c r="X3271">
        <v>17978675.793534499</v>
      </c>
    </row>
    <row r="3272" spans="2:24" x14ac:dyDescent="0.4">
      <c r="B3272" s="13">
        <v>3269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22932472.900335148</v>
      </c>
      <c r="O3272">
        <v>19917625.39020928</v>
      </c>
      <c r="P3272">
        <v>20654859.237749878</v>
      </c>
      <c r="Q3272">
        <v>28150794.381465942</v>
      </c>
      <c r="R3272">
        <v>28934362.928630527</v>
      </c>
      <c r="S3272">
        <v>21605930.494966365</v>
      </c>
      <c r="T3272">
        <v>25987561.662156448</v>
      </c>
      <c r="U3272">
        <v>25252251.374265898</v>
      </c>
      <c r="V3272">
        <v>27924375.994985491</v>
      </c>
      <c r="W3272">
        <v>30792046.677602053</v>
      </c>
      <c r="X3272">
        <v>10792046.677602051</v>
      </c>
    </row>
    <row r="3273" spans="2:24" x14ac:dyDescent="0.4">
      <c r="B3273" s="13">
        <v>3270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20644081.371304162</v>
      </c>
      <c r="O3273">
        <v>-8973715.7969616167</v>
      </c>
      <c r="P3273">
        <v>-2044671.1193764349</v>
      </c>
      <c r="Q3273">
        <v>11067111.845194753</v>
      </c>
      <c r="R3273">
        <v>9955548.8602867126</v>
      </c>
      <c r="S3273">
        <v>9621188.1981432699</v>
      </c>
      <c r="T3273">
        <v>14723061.082433395</v>
      </c>
      <c r="U3273">
        <v>15342806.355865614</v>
      </c>
      <c r="V3273">
        <v>12366365.246947952</v>
      </c>
      <c r="W3273">
        <v>9700336.0131694488</v>
      </c>
      <c r="X3273">
        <v>-10299663.986830549</v>
      </c>
    </row>
    <row r="3274" spans="2:24" x14ac:dyDescent="0.4">
      <c r="B3274" s="13">
        <v>3271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23026779.490984239</v>
      </c>
      <c r="O3274">
        <v>29292879.692003433</v>
      </c>
      <c r="P3274">
        <v>30530240.205897734</v>
      </c>
      <c r="Q3274">
        <v>29617404.730191365</v>
      </c>
      <c r="R3274">
        <v>30235990.530240286</v>
      </c>
      <c r="S3274">
        <v>31562794.876045793</v>
      </c>
      <c r="T3274">
        <v>24640405.681265719</v>
      </c>
      <c r="U3274">
        <v>17653395.556232743</v>
      </c>
      <c r="V3274">
        <v>27308578.122816078</v>
      </c>
      <c r="W3274">
        <v>8135749.4542302629</v>
      </c>
      <c r="X3274">
        <v>-11864250.54576974</v>
      </c>
    </row>
    <row r="3275" spans="2:24" x14ac:dyDescent="0.4">
      <c r="B3275" s="13">
        <v>3272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22585777.930756137</v>
      </c>
      <c r="O3275">
        <v>13462163.397756079</v>
      </c>
      <c r="P3275">
        <v>5756151.5162396114</v>
      </c>
      <c r="Q3275">
        <v>-19034907.586836088</v>
      </c>
      <c r="R3275">
        <v>-17501566.560864381</v>
      </c>
      <c r="S3275">
        <v>-6168311.9367213119</v>
      </c>
      <c r="T3275">
        <v>-4946350.3892438635</v>
      </c>
      <c r="U3275">
        <v>-1630388.4458196769</v>
      </c>
      <c r="V3275">
        <v>-647286.06167306972</v>
      </c>
      <c r="W3275">
        <v>4466982.5274253087</v>
      </c>
      <c r="X3275">
        <v>-15533017.472574677</v>
      </c>
    </row>
    <row r="3276" spans="2:24" x14ac:dyDescent="0.4">
      <c r="B3276" s="13">
        <v>3273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21879956.957002342</v>
      </c>
      <c r="O3276">
        <v>21099048.798203342</v>
      </c>
      <c r="P3276">
        <v>22412073.104493596</v>
      </c>
      <c r="Q3276">
        <v>21944432.043710072</v>
      </c>
      <c r="R3276">
        <v>28720884.891355053</v>
      </c>
      <c r="S3276">
        <v>29680959.735471833</v>
      </c>
      <c r="T3276">
        <v>29800923.926851381</v>
      </c>
      <c r="U3276">
        <v>-91601242.957302615</v>
      </c>
      <c r="V3276">
        <v>-93738517.291177392</v>
      </c>
      <c r="W3276">
        <v>-36590644.408422276</v>
      </c>
      <c r="X3276">
        <v>-56590644.408422276</v>
      </c>
    </row>
    <row r="3277" spans="2:24" x14ac:dyDescent="0.4">
      <c r="B3277" s="13">
        <v>3274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22114602.372371819</v>
      </c>
      <c r="O3277">
        <v>19601237.768987648</v>
      </c>
      <c r="P3277">
        <v>19266323.328850731</v>
      </c>
      <c r="Q3277">
        <v>20934092.715212028</v>
      </c>
      <c r="R3277">
        <v>20674978.378748</v>
      </c>
      <c r="S3277">
        <v>21502083.164328992</v>
      </c>
      <c r="T3277">
        <v>21565495.968516178</v>
      </c>
      <c r="U3277">
        <v>20215276.01191549</v>
      </c>
      <c r="V3277">
        <v>17724672.153016634</v>
      </c>
      <c r="W3277">
        <v>16827557.145116653</v>
      </c>
      <c r="X3277">
        <v>-3172442.8548833448</v>
      </c>
    </row>
    <row r="3278" spans="2:24" x14ac:dyDescent="0.4">
      <c r="B3278" s="13">
        <v>3275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24615623.919085614</v>
      </c>
      <c r="O3278">
        <v>21059856.40859215</v>
      </c>
      <c r="P3278">
        <v>-388080604.99868512</v>
      </c>
      <c r="Q3278">
        <v>-389384469.682298</v>
      </c>
      <c r="R3278">
        <v>-189204232.68021378</v>
      </c>
      <c r="S3278">
        <v>-186816161.87977704</v>
      </c>
      <c r="T3278">
        <v>-188980348.91382912</v>
      </c>
      <c r="U3278">
        <v>-189839112.76873022</v>
      </c>
      <c r="V3278">
        <v>-189266842.62348181</v>
      </c>
      <c r="W3278">
        <v>-191052874.10882699</v>
      </c>
      <c r="X3278">
        <v>-211052874.10882699</v>
      </c>
    </row>
    <row r="3279" spans="2:24" x14ac:dyDescent="0.4">
      <c r="B3279" s="13">
        <v>3276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24855911.918850623</v>
      </c>
      <c r="O3279">
        <v>25488774.663538452</v>
      </c>
      <c r="P3279">
        <v>19547620.173171926</v>
      </c>
      <c r="Q3279">
        <v>22844509.760799386</v>
      </c>
      <c r="R3279">
        <v>26742032.093891371</v>
      </c>
      <c r="S3279">
        <v>29095111.299133204</v>
      </c>
      <c r="T3279">
        <v>26518694.631335314</v>
      </c>
      <c r="U3279">
        <v>32708170.082143761</v>
      </c>
      <c r="V3279">
        <v>36439041.484476075</v>
      </c>
      <c r="W3279">
        <v>19513290.466086969</v>
      </c>
      <c r="X3279">
        <v>-486709.5339130275</v>
      </c>
    </row>
    <row r="3280" spans="2:24" x14ac:dyDescent="0.4">
      <c r="B3280" s="13">
        <v>3277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23254202.742754027</v>
      </c>
      <c r="O3280">
        <v>28721819.279451266</v>
      </c>
      <c r="P3280">
        <v>23464314.396933522</v>
      </c>
      <c r="Q3280">
        <v>23626210.028543968</v>
      </c>
      <c r="R3280">
        <v>23452557.68312699</v>
      </c>
      <c r="S3280">
        <v>15525958.836560907</v>
      </c>
      <c r="T3280">
        <v>13238203.569334973</v>
      </c>
      <c r="U3280">
        <v>17413156.927405048</v>
      </c>
      <c r="V3280">
        <v>16197715.482327446</v>
      </c>
      <c r="W3280">
        <v>7637648.7891501533</v>
      </c>
      <c r="X3280">
        <v>-12362351.210849844</v>
      </c>
    </row>
    <row r="3281" spans="2:24" x14ac:dyDescent="0.4">
      <c r="B3281" s="13">
        <v>3278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27640152.854410246</v>
      </c>
      <c r="O3281">
        <v>-82110138.162004039</v>
      </c>
      <c r="P3281">
        <v>-77179318.00467293</v>
      </c>
      <c r="Q3281">
        <v>-20933600.660583727</v>
      </c>
      <c r="R3281">
        <v>-17126101.671585202</v>
      </c>
      <c r="S3281">
        <v>-17329351.45326132</v>
      </c>
      <c r="T3281">
        <v>-18179731.605717916</v>
      </c>
      <c r="U3281">
        <v>-9276343.3180380631</v>
      </c>
      <c r="V3281">
        <v>-6934536.5011106329</v>
      </c>
      <c r="W3281">
        <v>-4762429.3844823688</v>
      </c>
      <c r="X3281">
        <v>-24762429.384482361</v>
      </c>
    </row>
    <row r="3282" spans="2:24" x14ac:dyDescent="0.4">
      <c r="B3282" s="13">
        <v>3279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-288031222.44592196</v>
      </c>
      <c r="O3282">
        <v>-288836021.46582669</v>
      </c>
      <c r="P3282">
        <v>-131483264.50413533</v>
      </c>
      <c r="Q3282">
        <v>-149548325.74962938</v>
      </c>
      <c r="R3282">
        <v>-149509584.11040592</v>
      </c>
      <c r="S3282">
        <v>-135938628.91391441</v>
      </c>
      <c r="T3282">
        <v>-138257534.98629335</v>
      </c>
      <c r="U3282">
        <v>-134154719.08790046</v>
      </c>
      <c r="V3282">
        <v>-127694782.99155612</v>
      </c>
      <c r="W3282">
        <v>-124505306.96640284</v>
      </c>
      <c r="X3282">
        <v>-144505306.96640286</v>
      </c>
    </row>
    <row r="3283" spans="2:24" x14ac:dyDescent="0.4">
      <c r="B3283" s="13">
        <v>3280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18235350.000748396</v>
      </c>
      <c r="O3283">
        <v>23307738.897775259</v>
      </c>
      <c r="P3283">
        <v>25795238.772358805</v>
      </c>
      <c r="Q3283">
        <v>29238824.157188147</v>
      </c>
      <c r="R3283">
        <v>31030236.651589129</v>
      </c>
      <c r="S3283">
        <v>15436176.448629817</v>
      </c>
      <c r="T3283">
        <v>13848252.608898096</v>
      </c>
      <c r="U3283">
        <v>25736283.683222774</v>
      </c>
      <c r="V3283">
        <v>30733270.396666095</v>
      </c>
      <c r="W3283">
        <v>31276989.460126393</v>
      </c>
      <c r="X3283">
        <v>11276989.460126394</v>
      </c>
    </row>
    <row r="3284" spans="2:24" x14ac:dyDescent="0.4">
      <c r="B3284" s="13">
        <v>3281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25104683.007742859</v>
      </c>
      <c r="O3284">
        <v>28609691.222707577</v>
      </c>
      <c r="P3284">
        <v>28366900.67866471</v>
      </c>
      <c r="Q3284">
        <v>26073847.777107634</v>
      </c>
      <c r="R3284">
        <v>13030149.663915422</v>
      </c>
      <c r="S3284">
        <v>15918280.267717164</v>
      </c>
      <c r="T3284">
        <v>9715290.7231169604</v>
      </c>
      <c r="U3284">
        <v>11044583.128457716</v>
      </c>
      <c r="V3284">
        <v>9658960.6129454151</v>
      </c>
      <c r="W3284">
        <v>11798856.16495304</v>
      </c>
      <c r="X3284">
        <v>-8201143.83504696</v>
      </c>
    </row>
    <row r="3285" spans="2:24" x14ac:dyDescent="0.4">
      <c r="B3285" s="13">
        <v>3282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-50861947.401298329</v>
      </c>
      <c r="O3285">
        <v>-47431851.387811199</v>
      </c>
      <c r="P3285">
        <v>-7480213.934101779</v>
      </c>
      <c r="Q3285">
        <v>-5437610.9104117248</v>
      </c>
      <c r="R3285">
        <v>-21005826.475350261</v>
      </c>
      <c r="S3285">
        <v>-23175890.615945905</v>
      </c>
      <c r="T3285">
        <v>-12409752.172052665</v>
      </c>
      <c r="U3285">
        <v>-7504274.957449357</v>
      </c>
      <c r="V3285">
        <v>-4128715.3409834369</v>
      </c>
      <c r="W3285">
        <v>-3814977.1624669163</v>
      </c>
      <c r="X3285">
        <v>-23814977.162466902</v>
      </c>
    </row>
    <row r="3286" spans="2:24" x14ac:dyDescent="0.4">
      <c r="B3286" s="13">
        <v>3283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22065488.935104907</v>
      </c>
      <c r="O3286">
        <v>9932242.799825076</v>
      </c>
      <c r="P3286">
        <v>8557956.7080275714</v>
      </c>
      <c r="Q3286">
        <v>14714771.876186432</v>
      </c>
      <c r="R3286">
        <v>22250286.625831947</v>
      </c>
      <c r="S3286">
        <v>19594557.571675874</v>
      </c>
      <c r="T3286">
        <v>22335815.649265647</v>
      </c>
      <c r="U3286">
        <v>23750203.422339518</v>
      </c>
      <c r="V3286">
        <v>21555567.234278522</v>
      </c>
      <c r="W3286">
        <v>21604259.706699844</v>
      </c>
      <c r="X3286">
        <v>1604259.7066998447</v>
      </c>
    </row>
    <row r="3287" spans="2:24" x14ac:dyDescent="0.4">
      <c r="B3287" s="13">
        <v>3284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24700106.837276783</v>
      </c>
      <c r="O3287">
        <v>17049040.975198459</v>
      </c>
      <c r="P3287">
        <v>20177823.213517133</v>
      </c>
      <c r="Q3287">
        <v>21355646.21667495</v>
      </c>
      <c r="R3287">
        <v>28328768.415890172</v>
      </c>
      <c r="S3287">
        <v>28959404.654805873</v>
      </c>
      <c r="T3287">
        <v>28957598.192977771</v>
      </c>
      <c r="U3287">
        <v>337436.63259221031</v>
      </c>
      <c r="V3287">
        <v>-1562571.7091564818</v>
      </c>
      <c r="W3287">
        <v>13634544.904195907</v>
      </c>
      <c r="X3287">
        <v>-6365455.0958040962</v>
      </c>
    </row>
    <row r="3288" spans="2:24" x14ac:dyDescent="0.4">
      <c r="B3288" s="13">
        <v>3285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23240676.3327277</v>
      </c>
      <c r="O3288">
        <v>24490280.325635079</v>
      </c>
      <c r="P3288">
        <v>33041238.937297214</v>
      </c>
      <c r="Q3288">
        <v>37454197.439332165</v>
      </c>
      <c r="R3288">
        <v>36241254.472191028</v>
      </c>
      <c r="S3288">
        <v>37064526.89800109</v>
      </c>
      <c r="T3288">
        <v>37061836.795177869</v>
      </c>
      <c r="U3288">
        <v>38834520.657635383</v>
      </c>
      <c r="V3288">
        <v>43466401.354734391</v>
      </c>
      <c r="W3288">
        <v>44411829.607462995</v>
      </c>
      <c r="X3288">
        <v>24411829.607462995</v>
      </c>
    </row>
    <row r="3289" spans="2:24" x14ac:dyDescent="0.4">
      <c r="B3289" s="13">
        <v>3286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21993131.702397529</v>
      </c>
      <c r="O3289">
        <v>19851122.40390854</v>
      </c>
      <c r="P3289">
        <v>20469355.466269705</v>
      </c>
      <c r="Q3289">
        <v>24558313.337304693</v>
      </c>
      <c r="R3289">
        <v>31935319.161062468</v>
      </c>
      <c r="S3289">
        <v>31160795.161254168</v>
      </c>
      <c r="T3289">
        <v>15678672.673449097</v>
      </c>
      <c r="U3289">
        <v>11181494.315574266</v>
      </c>
      <c r="V3289">
        <v>17478975.688863836</v>
      </c>
      <c r="W3289">
        <v>16075848.918232305</v>
      </c>
      <c r="X3289">
        <v>-3924151.081767696</v>
      </c>
    </row>
    <row r="3290" spans="2:24" x14ac:dyDescent="0.4">
      <c r="B3290" s="13">
        <v>3287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22226008.486032795</v>
      </c>
      <c r="O3290">
        <v>20984438.253740638</v>
      </c>
      <c r="P3290">
        <v>20191579.782053445</v>
      </c>
      <c r="Q3290">
        <v>21781352.001163963</v>
      </c>
      <c r="R3290">
        <v>28216882.466798078</v>
      </c>
      <c r="S3290">
        <v>21635058.092777994</v>
      </c>
      <c r="T3290">
        <v>26318932.30439407</v>
      </c>
      <c r="U3290">
        <v>25335868.719051208</v>
      </c>
      <c r="V3290">
        <v>33105476.842935178</v>
      </c>
      <c r="W3290">
        <v>34570705.401149094</v>
      </c>
      <c r="X3290">
        <v>14570705.401149096</v>
      </c>
    </row>
    <row r="3291" spans="2:24" x14ac:dyDescent="0.4">
      <c r="B3291" s="13">
        <v>3288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17089885.499165904</v>
      </c>
      <c r="O3291">
        <v>20166296.069073599</v>
      </c>
      <c r="P3291">
        <v>18967863.307263207</v>
      </c>
      <c r="Q3291">
        <v>25807042.800744463</v>
      </c>
      <c r="R3291">
        <v>27274371.082692623</v>
      </c>
      <c r="S3291">
        <v>18916416.817230549</v>
      </c>
      <c r="T3291">
        <v>18468972.76716058</v>
      </c>
      <c r="U3291">
        <v>24525053.831749596</v>
      </c>
      <c r="V3291">
        <v>30986940.360531516</v>
      </c>
      <c r="W3291">
        <v>13076131.364834482</v>
      </c>
      <c r="X3291">
        <v>-6923868.6351655181</v>
      </c>
    </row>
    <row r="3292" spans="2:24" x14ac:dyDescent="0.4">
      <c r="B3292" s="13">
        <v>3289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6702170.3476775978</v>
      </c>
      <c r="O3292">
        <v>5565294.0248447768</v>
      </c>
      <c r="P3292">
        <v>13259894.991399981</v>
      </c>
      <c r="Q3292">
        <v>18487039.690981656</v>
      </c>
      <c r="R3292">
        <v>21390788.577903219</v>
      </c>
      <c r="S3292">
        <v>-1858598751.320735</v>
      </c>
      <c r="T3292">
        <v>-1860284882.6733096</v>
      </c>
      <c r="U3292">
        <v>-913606511.2372874</v>
      </c>
      <c r="V3292">
        <v>-918523325.40840256</v>
      </c>
      <c r="W3292">
        <v>-917034576.35541141</v>
      </c>
      <c r="X3292">
        <v>-937034576.35541141</v>
      </c>
    </row>
    <row r="3293" spans="2:24" x14ac:dyDescent="0.4">
      <c r="B3293" s="13">
        <v>3290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22748650.004469469</v>
      </c>
      <c r="O3293">
        <v>30326340.905733105</v>
      </c>
      <c r="P3293">
        <v>31892669.960010022</v>
      </c>
      <c r="Q3293">
        <v>36924622.491978154</v>
      </c>
      <c r="R3293">
        <v>34246661.449523672</v>
      </c>
      <c r="S3293">
        <v>32701520.071483884</v>
      </c>
      <c r="T3293">
        <v>33257380.432664316</v>
      </c>
      <c r="U3293">
        <v>34790308.853181437</v>
      </c>
      <c r="V3293">
        <v>27739995.479585316</v>
      </c>
      <c r="W3293">
        <v>33337640.471726153</v>
      </c>
      <c r="X3293">
        <v>13337640.471726159</v>
      </c>
    </row>
    <row r="3294" spans="2:24" x14ac:dyDescent="0.4">
      <c r="B3294" s="13">
        <v>3291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20239247.205085468</v>
      </c>
      <c r="O3294">
        <v>25459036.004006933</v>
      </c>
      <c r="P3294">
        <v>28106260.011375144</v>
      </c>
      <c r="Q3294">
        <v>32048522.297698483</v>
      </c>
      <c r="R3294">
        <v>35564510.680236466</v>
      </c>
      <c r="S3294">
        <v>36580178.698696069</v>
      </c>
      <c r="T3294">
        <v>35093839.670329526</v>
      </c>
      <c r="U3294">
        <v>40762292.532387473</v>
      </c>
      <c r="V3294">
        <v>33819921.960522369</v>
      </c>
      <c r="W3294">
        <v>32508034.687239997</v>
      </c>
      <c r="X3294">
        <v>12508034.687240008</v>
      </c>
    </row>
    <row r="3295" spans="2:24" x14ac:dyDescent="0.4">
      <c r="B3295" s="13">
        <v>3292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20161852.56914236</v>
      </c>
      <c r="O3295">
        <v>20165621.174657602</v>
      </c>
      <c r="P3295">
        <v>-20917711.607049078</v>
      </c>
      <c r="Q3295">
        <v>-16817584.603595145</v>
      </c>
      <c r="R3295">
        <v>-10291482.416537652</v>
      </c>
      <c r="S3295">
        <v>-3250132.0041928384</v>
      </c>
      <c r="T3295">
        <v>-14910528.570018126</v>
      </c>
      <c r="U3295">
        <v>-17814611.646910112</v>
      </c>
      <c r="V3295">
        <v>-6729906.6880243607</v>
      </c>
      <c r="W3295">
        <v>-19957483.78839618</v>
      </c>
      <c r="X3295">
        <v>-39957483.78839618</v>
      </c>
    </row>
    <row r="3296" spans="2:24" x14ac:dyDescent="0.4">
      <c r="B3296" s="13">
        <v>3293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20322441.264941849</v>
      </c>
      <c r="O3296">
        <v>17968930.408589348</v>
      </c>
      <c r="P3296">
        <v>16094313.170704463</v>
      </c>
      <c r="Q3296">
        <v>23451031.115036242</v>
      </c>
      <c r="R3296">
        <v>23205505.687967077</v>
      </c>
      <c r="S3296">
        <v>23886913.643300425</v>
      </c>
      <c r="T3296">
        <v>30511306.57788609</v>
      </c>
      <c r="U3296">
        <v>29413991.057612054</v>
      </c>
      <c r="V3296">
        <v>33214108.735621728</v>
      </c>
      <c r="W3296">
        <v>35746685.528074585</v>
      </c>
      <c r="X3296">
        <v>15746685.528074583</v>
      </c>
    </row>
    <row r="3297" spans="2:24" x14ac:dyDescent="0.4">
      <c r="B3297" s="13">
        <v>3294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21302672.588319216</v>
      </c>
      <c r="O3297">
        <v>27230816.744000256</v>
      </c>
      <c r="P3297">
        <v>28223664.883951377</v>
      </c>
      <c r="Q3297">
        <v>31845556.860058706</v>
      </c>
      <c r="R3297">
        <v>33187236.868604943</v>
      </c>
      <c r="S3297">
        <v>29951511.76123815</v>
      </c>
      <c r="T3297">
        <v>33945425.831802659</v>
      </c>
      <c r="U3297">
        <v>39686551.390666641</v>
      </c>
      <c r="V3297">
        <v>42387514.530314416</v>
      </c>
      <c r="W3297">
        <v>43428019.671941586</v>
      </c>
      <c r="X3297">
        <v>23428019.671941586</v>
      </c>
    </row>
    <row r="3298" spans="2:24" x14ac:dyDescent="0.4">
      <c r="B3298" s="13">
        <v>3295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19279142.866471514</v>
      </c>
      <c r="O3298">
        <v>2980651.349899089</v>
      </c>
      <c r="P3298">
        <v>-117061191.05301881</v>
      </c>
      <c r="Q3298">
        <v>-116356254.50741868</v>
      </c>
      <c r="R3298">
        <v>-51668432.345792897</v>
      </c>
      <c r="S3298">
        <v>-49725336.88962391</v>
      </c>
      <c r="T3298">
        <v>-66671279.021037683</v>
      </c>
      <c r="U3298">
        <v>-68897009.749999195</v>
      </c>
      <c r="V3298">
        <v>-61896127.5228604</v>
      </c>
      <c r="W3298">
        <v>-56446965.426850513</v>
      </c>
      <c r="X3298">
        <v>-76446965.426850498</v>
      </c>
    </row>
    <row r="3299" spans="2:24" x14ac:dyDescent="0.4">
      <c r="B3299" s="13">
        <v>3296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20752654.215616018</v>
      </c>
      <c r="O3299">
        <v>21706185.204237264</v>
      </c>
      <c r="P3299">
        <v>26694854.605934568</v>
      </c>
      <c r="Q3299">
        <v>33455297.184570439</v>
      </c>
      <c r="R3299">
        <v>33206978.696545489</v>
      </c>
      <c r="S3299">
        <v>25691325.943288531</v>
      </c>
      <c r="T3299">
        <v>15436774.877455212</v>
      </c>
      <c r="U3299">
        <v>13480685.02012136</v>
      </c>
      <c r="V3299">
        <v>17583610.777733002</v>
      </c>
      <c r="W3299">
        <v>21063504.672991838</v>
      </c>
      <c r="X3299">
        <v>1063504.672991843</v>
      </c>
    </row>
    <row r="3300" spans="2:24" x14ac:dyDescent="0.4">
      <c r="B3300" s="13">
        <v>3297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22696160.479955848</v>
      </c>
      <c r="O3300">
        <v>27413140.302957114</v>
      </c>
      <c r="P3300">
        <v>25981814.473265607</v>
      </c>
      <c r="Q3300">
        <v>24838211.837389909</v>
      </c>
      <c r="R3300">
        <v>27236802.696327768</v>
      </c>
      <c r="S3300">
        <v>25003107.750095479</v>
      </c>
      <c r="T3300">
        <v>32397329.840745069</v>
      </c>
      <c r="U3300">
        <v>17150178.760394547</v>
      </c>
      <c r="V3300">
        <v>20203500.244772874</v>
      </c>
      <c r="W3300">
        <v>32611872.290821813</v>
      </c>
      <c r="X3300">
        <v>12611872.290821802</v>
      </c>
    </row>
    <row r="3301" spans="2:24" x14ac:dyDescent="0.4">
      <c r="B3301" s="13">
        <v>3298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23346367.5231556</v>
      </c>
      <c r="O3301">
        <v>23196279.590636287</v>
      </c>
      <c r="P3301">
        <v>27888820.16378656</v>
      </c>
      <c r="Q3301">
        <v>23203802.91254472</v>
      </c>
      <c r="R3301">
        <v>21338432.865645498</v>
      </c>
      <c r="S3301">
        <v>22488317.58064466</v>
      </c>
      <c r="T3301">
        <v>24990927.91849253</v>
      </c>
      <c r="U3301">
        <v>29705014.706133753</v>
      </c>
      <c r="V3301">
        <v>28044472.870673671</v>
      </c>
      <c r="W3301">
        <v>32278766.345866442</v>
      </c>
      <c r="X3301">
        <v>12278766.345866442</v>
      </c>
    </row>
    <row r="3302" spans="2:24" x14ac:dyDescent="0.4">
      <c r="B3302" s="13">
        <v>3299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14999500.250046927</v>
      </c>
      <c r="O3302">
        <v>20119259.921396092</v>
      </c>
      <c r="P3302">
        <v>20141224.078001115</v>
      </c>
      <c r="Q3302">
        <v>20257136.627245516</v>
      </c>
      <c r="R3302">
        <v>23810386.69737456</v>
      </c>
      <c r="S3302">
        <v>25402304.469877772</v>
      </c>
      <c r="T3302">
        <v>27323819.845908731</v>
      </c>
      <c r="U3302">
        <v>32915649.170726374</v>
      </c>
      <c r="V3302">
        <v>33614682.715167969</v>
      </c>
      <c r="W3302">
        <v>37697783.537340052</v>
      </c>
      <c r="X3302">
        <v>17697783.537340052</v>
      </c>
    </row>
    <row r="3303" spans="2:24" x14ac:dyDescent="0.4">
      <c r="B3303" s="13">
        <v>3300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-105952875.06226842</v>
      </c>
      <c r="O3303">
        <v>-103677343.70889272</v>
      </c>
      <c r="P3303">
        <v>-35778834.93046838</v>
      </c>
      <c r="Q3303">
        <v>-31669451.971701428</v>
      </c>
      <c r="R3303">
        <v>-25771929.692291632</v>
      </c>
      <c r="S3303">
        <v>-22803052.383730717</v>
      </c>
      <c r="T3303">
        <v>-16697043.819944454</v>
      </c>
      <c r="U3303">
        <v>-14728071.649168272</v>
      </c>
      <c r="V3303">
        <v>-13181990.871760858</v>
      </c>
      <c r="W3303">
        <v>-10601686.306938915</v>
      </c>
      <c r="X3303">
        <v>-30601686.30693892</v>
      </c>
    </row>
    <row r="3304" spans="2:24" x14ac:dyDescent="0.4">
      <c r="B3304" s="13">
        <v>3301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19519629.491557673</v>
      </c>
      <c r="O3304">
        <v>23057219.204429671</v>
      </c>
      <c r="P3304">
        <v>24907213.66689837</v>
      </c>
      <c r="Q3304">
        <v>27482852.298380397</v>
      </c>
      <c r="R3304">
        <v>29252278.443092208</v>
      </c>
      <c r="S3304">
        <v>33764303.391966745</v>
      </c>
      <c r="T3304">
        <v>40756315.250334807</v>
      </c>
      <c r="U3304">
        <v>39697434.636341721</v>
      </c>
      <c r="V3304">
        <v>38762821.175319843</v>
      </c>
      <c r="W3304">
        <v>38403685.884902559</v>
      </c>
      <c r="X3304">
        <v>18403685.884902563</v>
      </c>
    </row>
    <row r="3305" spans="2:24" x14ac:dyDescent="0.4">
      <c r="B3305" s="13">
        <v>3302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23768693.449069008</v>
      </c>
      <c r="O3305">
        <v>19788446.053747144</v>
      </c>
      <c r="P3305">
        <v>28491351.981554486</v>
      </c>
      <c r="Q3305">
        <v>29633164.599263038</v>
      </c>
      <c r="R3305">
        <v>31594064.518216874</v>
      </c>
      <c r="S3305">
        <v>37378339.458080441</v>
      </c>
      <c r="T3305">
        <v>27741454.247190185</v>
      </c>
      <c r="U3305">
        <v>28568516.457854927</v>
      </c>
      <c r="V3305">
        <v>32308368.487523533</v>
      </c>
      <c r="W3305">
        <v>33492595.779939435</v>
      </c>
      <c r="X3305">
        <v>13492595.77993943</v>
      </c>
    </row>
    <row r="3306" spans="2:24" x14ac:dyDescent="0.4">
      <c r="B3306" s="13">
        <v>3303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22694802.731532257</v>
      </c>
      <c r="O3306">
        <v>24139232.304910623</v>
      </c>
      <c r="P3306">
        <v>23811308.052812524</v>
      </c>
      <c r="Q3306">
        <v>23373283.268069334</v>
      </c>
      <c r="R3306">
        <v>20856181.621257368</v>
      </c>
      <c r="S3306">
        <v>22323121.570350625</v>
      </c>
      <c r="T3306">
        <v>18253896.697425105</v>
      </c>
      <c r="U3306">
        <v>15060824.969624864</v>
      </c>
      <c r="V3306">
        <v>17103669.784099136</v>
      </c>
      <c r="W3306">
        <v>15166343.095609941</v>
      </c>
      <c r="X3306">
        <v>-4833656.9043900669</v>
      </c>
    </row>
    <row r="3307" spans="2:24" x14ac:dyDescent="0.4">
      <c r="B3307" s="13">
        <v>3304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27592652.426911831</v>
      </c>
      <c r="O3307">
        <v>27667877.014220864</v>
      </c>
      <c r="P3307">
        <v>34344266.367975123</v>
      </c>
      <c r="Q3307">
        <v>34214305.185056813</v>
      </c>
      <c r="R3307">
        <v>34970651.853099577</v>
      </c>
      <c r="S3307">
        <v>39727031.324062139</v>
      </c>
      <c r="T3307">
        <v>46513274.466128148</v>
      </c>
      <c r="U3307">
        <v>52909979.672927178</v>
      </c>
      <c r="V3307">
        <v>57050493.090319656</v>
      </c>
      <c r="W3307">
        <v>58196259.005461179</v>
      </c>
      <c r="X3307">
        <v>38196259.005461186</v>
      </c>
    </row>
    <row r="3308" spans="2:24" x14ac:dyDescent="0.4">
      <c r="B3308" s="13">
        <v>3305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21356401.336303607</v>
      </c>
      <c r="O3308">
        <v>26005777.007545035</v>
      </c>
      <c r="P3308">
        <v>34459303.301659688</v>
      </c>
      <c r="Q3308">
        <v>15069819.705366652</v>
      </c>
      <c r="R3308">
        <v>14628466.866616039</v>
      </c>
      <c r="S3308">
        <v>18671057.417912439</v>
      </c>
      <c r="T3308">
        <v>24191789.610265136</v>
      </c>
      <c r="U3308">
        <v>29767879.579382788</v>
      </c>
      <c r="V3308">
        <v>32308109.539705232</v>
      </c>
      <c r="W3308">
        <v>30795239.655358754</v>
      </c>
      <c r="X3308">
        <v>10795239.655358754</v>
      </c>
    </row>
    <row r="3309" spans="2:24" x14ac:dyDescent="0.4">
      <c r="B3309" s="13">
        <v>3306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18387403.744367801</v>
      </c>
      <c r="O3309">
        <v>19975951.819843341</v>
      </c>
      <c r="P3309">
        <v>24776070.676629864</v>
      </c>
      <c r="Q3309">
        <v>24132829.699961223</v>
      </c>
      <c r="R3309">
        <v>26881739.291315999</v>
      </c>
      <c r="S3309">
        <v>27392448.936637308</v>
      </c>
      <c r="T3309">
        <v>23080505.324513227</v>
      </c>
      <c r="U3309">
        <v>26533997.276175939</v>
      </c>
      <c r="V3309">
        <v>26518819.857025221</v>
      </c>
      <c r="W3309">
        <v>23229812.5957243</v>
      </c>
      <c r="X3309">
        <v>3229812.5957242982</v>
      </c>
    </row>
    <row r="3310" spans="2:24" x14ac:dyDescent="0.4">
      <c r="B3310" s="13">
        <v>3307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19827029.8762304</v>
      </c>
      <c r="O3310">
        <v>21220466.991602097</v>
      </c>
      <c r="P3310">
        <v>22245956.278981201</v>
      </c>
      <c r="Q3310">
        <v>27802892.965530135</v>
      </c>
      <c r="R3310">
        <v>27379634.722171191</v>
      </c>
      <c r="S3310">
        <v>30195821.938597895</v>
      </c>
      <c r="T3310">
        <v>28643667.098535784</v>
      </c>
      <c r="U3310">
        <v>-198437977.88560703</v>
      </c>
      <c r="V3310">
        <v>-194225820.57846999</v>
      </c>
      <c r="W3310">
        <v>-78989501.678350002</v>
      </c>
      <c r="X3310">
        <v>-98989501.678350002</v>
      </c>
    </row>
    <row r="3311" spans="2:24" x14ac:dyDescent="0.4">
      <c r="B3311" s="13">
        <v>3308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21574004.513043635</v>
      </c>
      <c r="O3311">
        <v>25143937.881574724</v>
      </c>
      <c r="P3311">
        <v>24051859.47888986</v>
      </c>
      <c r="Q3311">
        <v>20778734.73661866</v>
      </c>
      <c r="R3311">
        <v>20745203.856583141</v>
      </c>
      <c r="S3311">
        <v>-19777377.137961697</v>
      </c>
      <c r="T3311">
        <v>-18789402.901244968</v>
      </c>
      <c r="U3311">
        <v>4808207.5367624322</v>
      </c>
      <c r="V3311">
        <v>10557515.756089907</v>
      </c>
      <c r="W3311">
        <v>9510416.6440557521</v>
      </c>
      <c r="X3311">
        <v>-10489583.355944257</v>
      </c>
    </row>
    <row r="3312" spans="2:24" x14ac:dyDescent="0.4">
      <c r="B3312" s="13">
        <v>3309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19649373.96036398</v>
      </c>
      <c r="O3312">
        <v>20827611.15433969</v>
      </c>
      <c r="P3312">
        <v>21501720.352242254</v>
      </c>
      <c r="Q3312">
        <v>21937077.832236644</v>
      </c>
      <c r="R3312">
        <v>21570366.569179099</v>
      </c>
      <c r="S3312">
        <v>19973865.22940319</v>
      </c>
      <c r="T3312">
        <v>19975195.188388038</v>
      </c>
      <c r="U3312">
        <v>19088330.5935493</v>
      </c>
      <c r="V3312">
        <v>18482376.884311229</v>
      </c>
      <c r="W3312">
        <v>23925736.436771095</v>
      </c>
      <c r="X3312">
        <v>3925736.4367711036</v>
      </c>
    </row>
    <row r="3313" spans="2:24" x14ac:dyDescent="0.4">
      <c r="B3313" s="13">
        <v>3310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21886999.067910809</v>
      </c>
      <c r="O3313">
        <v>28081531.160190243</v>
      </c>
      <c r="P3313">
        <v>28504427.668526862</v>
      </c>
      <c r="Q3313">
        <v>28102968.944079626</v>
      </c>
      <c r="R3313">
        <v>27522105.645431563</v>
      </c>
      <c r="S3313">
        <v>-62238216.548008591</v>
      </c>
      <c r="T3313">
        <v>-64205260.49669674</v>
      </c>
      <c r="U3313">
        <v>-16430568.005528055</v>
      </c>
      <c r="V3313">
        <v>-13042077.2492183</v>
      </c>
      <c r="W3313">
        <v>-9505094.3066279069</v>
      </c>
      <c r="X3313">
        <v>-29505094.306627907</v>
      </c>
    </row>
    <row r="3314" spans="2:24" x14ac:dyDescent="0.4">
      <c r="B3314" s="13">
        <v>3311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19139886.20857368</v>
      </c>
      <c r="O3314">
        <v>18812843.340238322</v>
      </c>
      <c r="P3314">
        <v>23023798.486658692</v>
      </c>
      <c r="Q3314">
        <v>30421843.289078683</v>
      </c>
      <c r="R3314">
        <v>34994501.142127268</v>
      </c>
      <c r="S3314">
        <v>37537250.219400316</v>
      </c>
      <c r="T3314">
        <v>44142959.372087754</v>
      </c>
      <c r="U3314">
        <v>46240430.740748361</v>
      </c>
      <c r="V3314">
        <v>48943182.675209135</v>
      </c>
      <c r="W3314">
        <v>47595753.754955977</v>
      </c>
      <c r="X3314">
        <v>27595753.754955977</v>
      </c>
    </row>
    <row r="3315" spans="2:24" x14ac:dyDescent="0.4">
      <c r="B3315" s="13">
        <v>3312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17782930.143035039</v>
      </c>
      <c r="O3315">
        <v>20856720.796896402</v>
      </c>
      <c r="P3315">
        <v>20442569.859264649</v>
      </c>
      <c r="Q3315">
        <v>24687193.992816418</v>
      </c>
      <c r="R3315">
        <v>33954784.653972596</v>
      </c>
      <c r="S3315">
        <v>34361107.174921915</v>
      </c>
      <c r="T3315">
        <v>37702979.211191252</v>
      </c>
      <c r="U3315">
        <v>38158657.692346618</v>
      </c>
      <c r="V3315">
        <v>41275948.864176139</v>
      </c>
      <c r="W3315">
        <v>43758299.985652141</v>
      </c>
      <c r="X3315">
        <v>23758299.985652126</v>
      </c>
    </row>
    <row r="3316" spans="2:24" x14ac:dyDescent="0.4">
      <c r="B3316" s="13">
        <v>3313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14779619.069169238</v>
      </c>
      <c r="O3316">
        <v>18548843.924261905</v>
      </c>
      <c r="P3316">
        <v>23656386.183327932</v>
      </c>
      <c r="Q3316">
        <v>30424063.847456418</v>
      </c>
      <c r="R3316">
        <v>32282900.901078112</v>
      </c>
      <c r="S3316">
        <v>33705141.1540391</v>
      </c>
      <c r="T3316">
        <v>29566956.86896719</v>
      </c>
      <c r="U3316">
        <v>21193262.884604167</v>
      </c>
      <c r="V3316">
        <v>27847396.658618268</v>
      </c>
      <c r="W3316">
        <v>29094765.945807431</v>
      </c>
      <c r="X3316">
        <v>9094765.9458074234</v>
      </c>
    </row>
    <row r="3317" spans="2:24" x14ac:dyDescent="0.4">
      <c r="B3317" s="13">
        <v>3314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21148867.655367441</v>
      </c>
      <c r="O3317">
        <v>19230809.859044395</v>
      </c>
      <c r="P3317">
        <v>23216559.226866454</v>
      </c>
      <c r="Q3317">
        <v>22572673.53881716</v>
      </c>
      <c r="R3317">
        <v>26965151.42581106</v>
      </c>
      <c r="S3317">
        <v>32301655.268867832</v>
      </c>
      <c r="T3317">
        <v>26691516.365185041</v>
      </c>
      <c r="U3317">
        <v>31380283.265932694</v>
      </c>
      <c r="V3317">
        <v>29585696.683539525</v>
      </c>
      <c r="W3317">
        <v>28360834.506387059</v>
      </c>
      <c r="X3317">
        <v>8360834.5063870531</v>
      </c>
    </row>
    <row r="3318" spans="2:24" x14ac:dyDescent="0.4">
      <c r="B3318" s="13">
        <v>3315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22796530.617928345</v>
      </c>
      <c r="O3318">
        <v>25557974.771900829</v>
      </c>
      <c r="P3318">
        <v>24301082.892123401</v>
      </c>
      <c r="Q3318">
        <v>25214423.90226474</v>
      </c>
      <c r="R3318">
        <v>30494463.269976918</v>
      </c>
      <c r="S3318">
        <v>32867868.877061129</v>
      </c>
      <c r="T3318">
        <v>32790761.960023008</v>
      </c>
      <c r="U3318">
        <v>30583159.050625201</v>
      </c>
      <c r="V3318">
        <v>35979286.954743341</v>
      </c>
      <c r="W3318">
        <v>-28454557.545142241</v>
      </c>
      <c r="X3318">
        <v>-48454557.545142241</v>
      </c>
    </row>
    <row r="3319" spans="2:24" x14ac:dyDescent="0.4">
      <c r="B3319" s="13">
        <v>3316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22813909.441266023</v>
      </c>
      <c r="O3319">
        <v>25596632.381896812</v>
      </c>
      <c r="P3319">
        <v>27728468.133177612</v>
      </c>
      <c r="Q3319">
        <v>25220110.208104018</v>
      </c>
      <c r="R3319">
        <v>32092095.511132374</v>
      </c>
      <c r="S3319">
        <v>30414267.904174604</v>
      </c>
      <c r="T3319">
        <v>35898391.931406602</v>
      </c>
      <c r="U3319">
        <v>44080571.615567468</v>
      </c>
      <c r="V3319">
        <v>51674481.692552239</v>
      </c>
      <c r="W3319">
        <v>53414468.732049838</v>
      </c>
      <c r="X3319">
        <v>33414468.732049838</v>
      </c>
    </row>
    <row r="3320" spans="2:24" x14ac:dyDescent="0.4">
      <c r="B3320" s="13">
        <v>3317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21893239.920570105</v>
      </c>
      <c r="O3320">
        <v>23294130.01458976</v>
      </c>
      <c r="P3320">
        <v>23315013.93506448</v>
      </c>
      <c r="Q3320">
        <v>22799238.51281435</v>
      </c>
      <c r="R3320">
        <v>-43400593.44225578</v>
      </c>
      <c r="S3320">
        <v>-49849025.235452645</v>
      </c>
      <c r="T3320">
        <v>-14838578.614758253</v>
      </c>
      <c r="U3320">
        <v>-7083937.7620312404</v>
      </c>
      <c r="V3320">
        <v>-5097437.0753540415</v>
      </c>
      <c r="W3320">
        <v>-12563968.441519761</v>
      </c>
      <c r="X3320">
        <v>-32563968.441519756</v>
      </c>
    </row>
    <row r="3321" spans="2:24" x14ac:dyDescent="0.4">
      <c r="B3321" s="13">
        <v>3318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21480074.699797682</v>
      </c>
      <c r="O3321">
        <v>20063196.502707835</v>
      </c>
      <c r="P3321">
        <v>23840159.141017493</v>
      </c>
      <c r="Q3321">
        <v>24413083.424746461</v>
      </c>
      <c r="R3321">
        <v>21382418.642021492</v>
      </c>
      <c r="S3321">
        <v>26875897.399877295</v>
      </c>
      <c r="T3321">
        <v>24552785.517717067</v>
      </c>
      <c r="U3321">
        <v>22900520.800955612</v>
      </c>
      <c r="V3321">
        <v>24026669.057112478</v>
      </c>
      <c r="W3321">
        <v>24085984.194576327</v>
      </c>
      <c r="X3321">
        <v>4085984.1945763272</v>
      </c>
    </row>
    <row r="3322" spans="2:24" x14ac:dyDescent="0.4">
      <c r="B3322" s="13">
        <v>3319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4853562.9042898612</v>
      </c>
      <c r="O3322">
        <v>2394770.4261672497</v>
      </c>
      <c r="P3322">
        <v>11178176.437514635</v>
      </c>
      <c r="Q3322">
        <v>10434746.400686877</v>
      </c>
      <c r="R3322">
        <v>10725446.719406163</v>
      </c>
      <c r="S3322">
        <v>11188950.925373172</v>
      </c>
      <c r="T3322">
        <v>8986859.0311682466</v>
      </c>
      <c r="U3322">
        <v>7706078.4585764064</v>
      </c>
      <c r="V3322">
        <v>9927106.7968776803</v>
      </c>
      <c r="W3322">
        <v>12924800.135145824</v>
      </c>
      <c r="X3322">
        <v>-7075199.8648541756</v>
      </c>
    </row>
    <row r="3323" spans="2:24" x14ac:dyDescent="0.4">
      <c r="B3323" s="13">
        <v>3320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25036468.412277389</v>
      </c>
      <c r="O3323">
        <v>19844458.913621679</v>
      </c>
      <c r="P3323">
        <v>21109495.929140382</v>
      </c>
      <c r="Q3323">
        <v>21878251.536279548</v>
      </c>
      <c r="R3323">
        <v>22982135.799502179</v>
      </c>
      <c r="S3323">
        <v>27574955.887370173</v>
      </c>
      <c r="T3323">
        <v>28997614.046806999</v>
      </c>
      <c r="U3323">
        <v>32017515.546097163</v>
      </c>
      <c r="V3323">
        <v>36691733.36478363</v>
      </c>
      <c r="W3323">
        <v>43673373.116404079</v>
      </c>
      <c r="X3323">
        <v>23673373.116404083</v>
      </c>
    </row>
    <row r="3324" spans="2:24" x14ac:dyDescent="0.4">
      <c r="B3324" s="13">
        <v>3321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15288769.134828564</v>
      </c>
      <c r="O3324">
        <v>23110295.835172009</v>
      </c>
      <c r="P3324">
        <v>24412413.62801449</v>
      </c>
      <c r="Q3324">
        <v>26151049.82171692</v>
      </c>
      <c r="R3324">
        <v>29386099.561599348</v>
      </c>
      <c r="S3324">
        <v>29494434.18139058</v>
      </c>
      <c r="T3324">
        <v>31503794.037334412</v>
      </c>
      <c r="U3324">
        <v>31966590.801727697</v>
      </c>
      <c r="V3324">
        <v>26358911.175958116</v>
      </c>
      <c r="W3324">
        <v>26310366.833949223</v>
      </c>
      <c r="X3324">
        <v>6310366.8339492213</v>
      </c>
    </row>
    <row r="3325" spans="2:24" x14ac:dyDescent="0.4">
      <c r="B3325" s="13">
        <v>3322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20721464.934167877</v>
      </c>
      <c r="O3325">
        <v>24965438.668298844</v>
      </c>
      <c r="P3325">
        <v>22689956.21730011</v>
      </c>
      <c r="Q3325">
        <v>27729475.978979487</v>
      </c>
      <c r="R3325">
        <v>29306458.597782619</v>
      </c>
      <c r="S3325">
        <v>26994240.087870203</v>
      </c>
      <c r="T3325">
        <v>25342525.996040475</v>
      </c>
      <c r="U3325">
        <v>28921017.652406711</v>
      </c>
      <c r="V3325">
        <v>31559728.715611875</v>
      </c>
      <c r="W3325">
        <v>35164688.915374205</v>
      </c>
      <c r="X3325">
        <v>15164688.915374212</v>
      </c>
    </row>
    <row r="3326" spans="2:24" x14ac:dyDescent="0.4">
      <c r="B3326" s="13">
        <v>3323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24345040.242232744</v>
      </c>
      <c r="O3326">
        <v>30621943.270242963</v>
      </c>
      <c r="P3326">
        <v>31685084.248102129</v>
      </c>
      <c r="Q3326">
        <v>32411296.278735567</v>
      </c>
      <c r="R3326">
        <v>38075449.706037596</v>
      </c>
      <c r="S3326">
        <v>39604659.388370655</v>
      </c>
      <c r="T3326">
        <v>44943825.433225088</v>
      </c>
      <c r="U3326">
        <v>48438246.682336524</v>
      </c>
      <c r="V3326">
        <v>51575151.444330752</v>
      </c>
      <c r="W3326">
        <v>53158699.737844519</v>
      </c>
      <c r="X3326">
        <v>33158699.737844508</v>
      </c>
    </row>
    <row r="3327" spans="2:24" x14ac:dyDescent="0.4">
      <c r="B3327" s="13">
        <v>3324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23264884.077337403</v>
      </c>
      <c r="O3327">
        <v>26592965.786184646</v>
      </c>
      <c r="P3327">
        <v>27754708.10996848</v>
      </c>
      <c r="Q3327">
        <v>27465417.611935604</v>
      </c>
      <c r="R3327">
        <v>26900862.021668553</v>
      </c>
      <c r="S3327">
        <v>12854074.787654512</v>
      </c>
      <c r="T3327">
        <v>14419070.425300201</v>
      </c>
      <c r="U3327">
        <v>20568376.74982645</v>
      </c>
      <c r="V3327">
        <v>24108080.403937262</v>
      </c>
      <c r="W3327">
        <v>25142222.900267586</v>
      </c>
      <c r="X3327">
        <v>5142222.9002675824</v>
      </c>
    </row>
    <row r="3328" spans="2:24" x14ac:dyDescent="0.4">
      <c r="B3328" s="13">
        <v>3325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20618090.313026659</v>
      </c>
      <c r="O3328">
        <v>22369917.89302583</v>
      </c>
      <c r="P3328">
        <v>29222105.313090991</v>
      </c>
      <c r="Q3328">
        <v>30433063.402016416</v>
      </c>
      <c r="R3328">
        <v>32911797.985784315</v>
      </c>
      <c r="S3328">
        <v>29244230.953871109</v>
      </c>
      <c r="T3328">
        <v>32789682.562766373</v>
      </c>
      <c r="U3328">
        <v>32455643.954569213</v>
      </c>
      <c r="V3328">
        <v>34878389.728451297</v>
      </c>
      <c r="W3328">
        <v>34919190.957582928</v>
      </c>
      <c r="X3328">
        <v>14919190.957582923</v>
      </c>
    </row>
    <row r="3329" spans="2:24" x14ac:dyDescent="0.4">
      <c r="B3329" s="13">
        <v>3326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21159260.462255891</v>
      </c>
      <c r="O3329">
        <v>21111078.345171265</v>
      </c>
      <c r="P3329">
        <v>23424880.795095555</v>
      </c>
      <c r="Q3329">
        <v>28123445.406120751</v>
      </c>
      <c r="R3329">
        <v>29002303.03915384</v>
      </c>
      <c r="S3329">
        <v>36410119.061388344</v>
      </c>
      <c r="T3329">
        <v>35915719.930246577</v>
      </c>
      <c r="U3329">
        <v>43494207.834839739</v>
      </c>
      <c r="V3329">
        <v>49076443.892569341</v>
      </c>
      <c r="W3329">
        <v>50729275.592306644</v>
      </c>
      <c r="X3329">
        <v>30729275.592306647</v>
      </c>
    </row>
    <row r="3330" spans="2:24" x14ac:dyDescent="0.4">
      <c r="B3330" s="13">
        <v>3327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4739551.5731195426</v>
      </c>
      <c r="O3330">
        <v>3156101.8015984073</v>
      </c>
      <c r="P3330">
        <v>15844288.277628375</v>
      </c>
      <c r="Q3330">
        <v>18776200.011195868</v>
      </c>
      <c r="R3330">
        <v>16895607.388262264</v>
      </c>
      <c r="S3330">
        <v>22318959.425028849</v>
      </c>
      <c r="T3330">
        <v>20358164.149768297</v>
      </c>
      <c r="U3330">
        <v>19806013.697515238</v>
      </c>
      <c r="V3330">
        <v>20698180.537588164</v>
      </c>
      <c r="W3330">
        <v>-89432721.294793084</v>
      </c>
      <c r="X3330">
        <v>-109432721.29479308</v>
      </c>
    </row>
    <row r="3331" spans="2:24" x14ac:dyDescent="0.4">
      <c r="B3331" s="13">
        <v>3328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20849585.908865917</v>
      </c>
      <c r="O3331">
        <v>22782327.891837835</v>
      </c>
      <c r="P3331">
        <v>23872061.081604254</v>
      </c>
      <c r="Q3331">
        <v>20435110.840473861</v>
      </c>
      <c r="R3331">
        <v>21722561.884842027</v>
      </c>
      <c r="S3331">
        <v>22332959.549524736</v>
      </c>
      <c r="T3331">
        <v>25991876.865505531</v>
      </c>
      <c r="U3331">
        <v>25079002.130376611</v>
      </c>
      <c r="V3331">
        <v>25479357.23750139</v>
      </c>
      <c r="W3331">
        <v>27099823.631253302</v>
      </c>
      <c r="X3331">
        <v>7099823.631253303</v>
      </c>
    </row>
    <row r="3332" spans="2:24" x14ac:dyDescent="0.4">
      <c r="B3332" s="13">
        <v>3329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19808916.555931892</v>
      </c>
      <c r="O3332">
        <v>25090431.117528014</v>
      </c>
      <c r="P3332">
        <v>26867816.361668091</v>
      </c>
      <c r="Q3332">
        <v>31463487.599806637</v>
      </c>
      <c r="R3332">
        <v>14268645.868091146</v>
      </c>
      <c r="S3332">
        <v>19475416.35641811</v>
      </c>
      <c r="T3332">
        <v>31280319.75851161</v>
      </c>
      <c r="U3332">
        <v>31015381.693852935</v>
      </c>
      <c r="V3332">
        <v>35913808.764100462</v>
      </c>
      <c r="W3332">
        <v>39131864.895543642</v>
      </c>
      <c r="X3332">
        <v>19131864.895543635</v>
      </c>
    </row>
    <row r="3333" spans="2:24" x14ac:dyDescent="0.4">
      <c r="B3333" s="13">
        <v>3330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21285495.856498476</v>
      </c>
      <c r="O3333">
        <v>21417948.772735514</v>
      </c>
      <c r="P3333">
        <v>24297989.091797743</v>
      </c>
      <c r="Q3333">
        <v>28579407.907061063</v>
      </c>
      <c r="R3333">
        <v>28527426.224903632</v>
      </c>
      <c r="S3333">
        <v>31814428.246605679</v>
      </c>
      <c r="T3333">
        <v>36603832.977107465</v>
      </c>
      <c r="U3333">
        <v>38660040.584421732</v>
      </c>
      <c r="V3333">
        <v>37233859.70029553</v>
      </c>
      <c r="W3333">
        <v>44496795.799527548</v>
      </c>
      <c r="X3333">
        <v>24496795.799527537</v>
      </c>
    </row>
    <row r="3334" spans="2:24" x14ac:dyDescent="0.4">
      <c r="B3334" s="13">
        <v>3331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22137343.733446203</v>
      </c>
      <c r="O3334">
        <v>29500098.914556801</v>
      </c>
      <c r="P3334">
        <v>35804298.60056819</v>
      </c>
      <c r="Q3334">
        <v>16208602.466223646</v>
      </c>
      <c r="R3334">
        <v>20485258.610952176</v>
      </c>
      <c r="S3334">
        <v>33012117.075519603</v>
      </c>
      <c r="T3334">
        <v>38564652.076169215</v>
      </c>
      <c r="U3334">
        <v>30781889.894524809</v>
      </c>
      <c r="V3334">
        <v>32704503.28158658</v>
      </c>
      <c r="W3334">
        <v>32338389.85783517</v>
      </c>
      <c r="X3334">
        <v>12338389.857835166</v>
      </c>
    </row>
    <row r="3335" spans="2:24" x14ac:dyDescent="0.4">
      <c r="B3335" s="13">
        <v>3332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23495690.64374996</v>
      </c>
      <c r="O3335">
        <v>25976537.729120165</v>
      </c>
      <c r="P3335">
        <v>31614963.628479898</v>
      </c>
      <c r="Q3335">
        <v>28840155.858280424</v>
      </c>
      <c r="R3335">
        <v>32712464.45930028</v>
      </c>
      <c r="S3335">
        <v>33149847.236016776</v>
      </c>
      <c r="T3335">
        <v>34401885.329174645</v>
      </c>
      <c r="U3335">
        <v>36052414.767784059</v>
      </c>
      <c r="V3335">
        <v>35293316.264861137</v>
      </c>
      <c r="W3335">
        <v>36824760.120382294</v>
      </c>
      <c r="X3335">
        <v>16824760.120382298</v>
      </c>
    </row>
    <row r="3336" spans="2:24" x14ac:dyDescent="0.4">
      <c r="B3336" s="13">
        <v>3333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19018309.689239107</v>
      </c>
      <c r="O3336">
        <v>18428428.496802185</v>
      </c>
      <c r="P3336">
        <v>21592358.798554625</v>
      </c>
      <c r="Q3336">
        <v>22189561.910320859</v>
      </c>
      <c r="R3336">
        <v>23666737.406503417</v>
      </c>
      <c r="S3336">
        <v>26954960.145107877</v>
      </c>
      <c r="T3336">
        <v>32947612.045817573</v>
      </c>
      <c r="U3336">
        <v>33648059.383339606</v>
      </c>
      <c r="V3336">
        <v>36984509.731619313</v>
      </c>
      <c r="W3336">
        <v>39453466.36091093</v>
      </c>
      <c r="X3336">
        <v>19453466.360910926</v>
      </c>
    </row>
    <row r="3337" spans="2:24" x14ac:dyDescent="0.4">
      <c r="B3337" s="13">
        <v>3334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6866435.998003508</v>
      </c>
      <c r="O3337">
        <v>3494024.9689291874</v>
      </c>
      <c r="P3337">
        <v>13591838.484976012</v>
      </c>
      <c r="Q3337">
        <v>13886538.49545542</v>
      </c>
      <c r="R3337">
        <v>-7382273.9760069856</v>
      </c>
      <c r="S3337">
        <v>-6316347.7640972743</v>
      </c>
      <c r="T3337">
        <v>-3053542.7192624914</v>
      </c>
      <c r="U3337">
        <v>-380084.07981105149</v>
      </c>
      <c r="V3337">
        <v>4205810.4354765955</v>
      </c>
      <c r="W3337">
        <v>3593397.2589818505</v>
      </c>
      <c r="X3337">
        <v>-16406602.74101815</v>
      </c>
    </row>
    <row r="3338" spans="2:24" x14ac:dyDescent="0.4">
      <c r="B3338" s="13">
        <v>3335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19289133.358116228</v>
      </c>
      <c r="O3338">
        <v>19828597.626242511</v>
      </c>
      <c r="P3338">
        <v>18179805.794291008</v>
      </c>
      <c r="Q3338">
        <v>19297566.239822339</v>
      </c>
      <c r="R3338">
        <v>24456554.928180538</v>
      </c>
      <c r="S3338">
        <v>27595932.926453218</v>
      </c>
      <c r="T3338">
        <v>24590504.587656267</v>
      </c>
      <c r="U3338">
        <v>23128086.698251624</v>
      </c>
      <c r="V3338">
        <v>24406379.462063566</v>
      </c>
      <c r="W3338">
        <v>28869606.180628806</v>
      </c>
      <c r="X3338">
        <v>8869606.1806288082</v>
      </c>
    </row>
    <row r="3339" spans="2:24" x14ac:dyDescent="0.4">
      <c r="B3339" s="13">
        <v>3336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19507579.48761547</v>
      </c>
      <c r="O3339">
        <v>18724800.589863885</v>
      </c>
      <c r="P3339">
        <v>21082182.77381815</v>
      </c>
      <c r="Q3339">
        <v>22609326.488512371</v>
      </c>
      <c r="R3339">
        <v>26237536.688678883</v>
      </c>
      <c r="S3339">
        <v>26942295.051143765</v>
      </c>
      <c r="T3339">
        <v>28713235.107395638</v>
      </c>
      <c r="U3339">
        <v>28926195.448239546</v>
      </c>
      <c r="V3339">
        <v>31098662.642576814</v>
      </c>
      <c r="W3339">
        <v>35364612.027171694</v>
      </c>
      <c r="X3339">
        <v>15364612.027171694</v>
      </c>
    </row>
    <row r="3340" spans="2:24" x14ac:dyDescent="0.4">
      <c r="B3340" s="13">
        <v>3337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21120801.183520101</v>
      </c>
      <c r="O3340">
        <v>20493013.111749083</v>
      </c>
      <c r="P3340">
        <v>20459273.180235855</v>
      </c>
      <c r="Q3340">
        <v>25918134.393200833</v>
      </c>
      <c r="R3340">
        <v>23593062.686905835</v>
      </c>
      <c r="S3340">
        <v>20803977.480399657</v>
      </c>
      <c r="T3340">
        <v>21284581.115101065</v>
      </c>
      <c r="U3340">
        <v>26796377.177659981</v>
      </c>
      <c r="V3340">
        <v>13765119.218514957</v>
      </c>
      <c r="W3340">
        <v>14420840.626659321</v>
      </c>
      <c r="X3340">
        <v>-5579159.3733406793</v>
      </c>
    </row>
    <row r="3341" spans="2:24" x14ac:dyDescent="0.4">
      <c r="B3341" s="13">
        <v>3338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19426842.586684123</v>
      </c>
      <c r="O3341">
        <v>25808317.021491818</v>
      </c>
      <c r="P3341">
        <v>18092599.97791864</v>
      </c>
      <c r="Q3341">
        <v>24772639.365573339</v>
      </c>
      <c r="R3341">
        <v>26985151.974234574</v>
      </c>
      <c r="S3341">
        <v>25280621.908511657</v>
      </c>
      <c r="T3341">
        <v>31348562.078412183</v>
      </c>
      <c r="U3341">
        <v>33123538.622123562</v>
      </c>
      <c r="V3341">
        <v>36431917.93791578</v>
      </c>
      <c r="W3341">
        <v>40822466.26358097</v>
      </c>
      <c r="X3341">
        <v>20822466.263580963</v>
      </c>
    </row>
    <row r="3342" spans="2:24" x14ac:dyDescent="0.4">
      <c r="B3342" s="13">
        <v>3339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28768867.14869187</v>
      </c>
      <c r="O3342">
        <v>34030611.489791632</v>
      </c>
      <c r="P3342">
        <v>38640939.793808073</v>
      </c>
      <c r="Q3342">
        <v>42996986.45609837</v>
      </c>
      <c r="R3342">
        <v>44109300.838393115</v>
      </c>
      <c r="S3342">
        <v>44212267.540494494</v>
      </c>
      <c r="T3342">
        <v>51371246.496559732</v>
      </c>
      <c r="U3342">
        <v>48417401.344406262</v>
      </c>
      <c r="V3342">
        <v>52559157.502390392</v>
      </c>
      <c r="W3342">
        <v>56694203.823077612</v>
      </c>
      <c r="X3342">
        <v>36694203.823077597</v>
      </c>
    </row>
    <row r="3343" spans="2:24" x14ac:dyDescent="0.4">
      <c r="B3343" s="13">
        <v>3340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25290159.799700424</v>
      </c>
      <c r="O3343">
        <v>26707079.048704989</v>
      </c>
      <c r="P3343">
        <v>30173237.293377131</v>
      </c>
      <c r="Q3343">
        <v>30147829.913783714</v>
      </c>
      <c r="R3343">
        <v>30748167.648682237</v>
      </c>
      <c r="S3343">
        <v>27239901.894242242</v>
      </c>
      <c r="T3343">
        <v>25981540.804275051</v>
      </c>
      <c r="U3343">
        <v>23778978.288456623</v>
      </c>
      <c r="V3343">
        <v>24465351.479389876</v>
      </c>
      <c r="W3343">
        <v>29307309.201735597</v>
      </c>
      <c r="X3343">
        <v>9307309.2017356008</v>
      </c>
    </row>
    <row r="3344" spans="2:24" x14ac:dyDescent="0.4">
      <c r="B3344" s="13">
        <v>3341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20655990.825729258</v>
      </c>
      <c r="O3344">
        <v>22386896.596510105</v>
      </c>
      <c r="P3344">
        <v>22851674.071136978</v>
      </c>
      <c r="Q3344">
        <v>26663641.123692282</v>
      </c>
      <c r="R3344">
        <v>26256991.653836776</v>
      </c>
      <c r="S3344">
        <v>34807667.473802857</v>
      </c>
      <c r="T3344">
        <v>33826692.833536871</v>
      </c>
      <c r="U3344">
        <v>34394177.782823429</v>
      </c>
      <c r="V3344">
        <v>33124916.055817895</v>
      </c>
      <c r="W3344">
        <v>39615284.410353914</v>
      </c>
      <c r="X3344">
        <v>19615284.410353918</v>
      </c>
    </row>
    <row r="3345" spans="2:24" x14ac:dyDescent="0.4">
      <c r="B3345" s="13">
        <v>3342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21438024.649440318</v>
      </c>
      <c r="O3345">
        <v>28715623.351389032</v>
      </c>
      <c r="P3345">
        <v>-20768632.133117527</v>
      </c>
      <c r="Q3345">
        <v>-21987580.878009982</v>
      </c>
      <c r="R3345">
        <v>4491539.8654669523</v>
      </c>
      <c r="S3345">
        <v>6059703.8917305972</v>
      </c>
      <c r="T3345">
        <v>3131898.0656434651</v>
      </c>
      <c r="U3345">
        <v>9653534.5825339295</v>
      </c>
      <c r="V3345">
        <v>8292285.4198446563</v>
      </c>
      <c r="W3345">
        <v>4813726.0248929644</v>
      </c>
      <c r="X3345">
        <v>-15186273.975107037</v>
      </c>
    </row>
    <row r="3346" spans="2:24" x14ac:dyDescent="0.4">
      <c r="B3346" s="13">
        <v>3343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16812865.183792807</v>
      </c>
      <c r="O3346">
        <v>18313259.377212614</v>
      </c>
      <c r="P3346">
        <v>19081123.988571107</v>
      </c>
      <c r="Q3346">
        <v>26917968.885493994</v>
      </c>
      <c r="R3346">
        <v>25253301.358868733</v>
      </c>
      <c r="S3346">
        <v>6680468.3389968183</v>
      </c>
      <c r="T3346">
        <v>2954593.5627676207</v>
      </c>
      <c r="U3346">
        <v>11540457.144833881</v>
      </c>
      <c r="V3346">
        <v>14700668.175261995</v>
      </c>
      <c r="W3346">
        <v>-132895901.97164348</v>
      </c>
      <c r="X3346">
        <v>-152895901.97164348</v>
      </c>
    </row>
    <row r="3347" spans="2:24" x14ac:dyDescent="0.4">
      <c r="B3347" s="13">
        <v>3344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25452196.188891307</v>
      </c>
      <c r="O3347">
        <v>25302691.854846921</v>
      </c>
      <c r="P3347">
        <v>26133963.184663039</v>
      </c>
      <c r="Q3347">
        <v>27905151.365222313</v>
      </c>
      <c r="R3347">
        <v>25844434.813046552</v>
      </c>
      <c r="S3347">
        <v>33547690.039405119</v>
      </c>
      <c r="T3347">
        <v>27671072.045013972</v>
      </c>
      <c r="U3347">
        <v>28429079.857920077</v>
      </c>
      <c r="V3347">
        <v>26122034.914463591</v>
      </c>
      <c r="W3347">
        <v>29318772.685362067</v>
      </c>
      <c r="X3347">
        <v>9318772.6853620652</v>
      </c>
    </row>
    <row r="3348" spans="2:24" x14ac:dyDescent="0.4">
      <c r="B3348" s="13">
        <v>3345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6039832.9272423051</v>
      </c>
      <c r="O3348">
        <v>8537282.4803143758</v>
      </c>
      <c r="P3348">
        <v>23495786.653377663</v>
      </c>
      <c r="Q3348">
        <v>23056968.401900858</v>
      </c>
      <c r="R3348">
        <v>23084849.787873063</v>
      </c>
      <c r="S3348">
        <v>-238664584.88961583</v>
      </c>
      <c r="T3348">
        <v>-236865832.32016027</v>
      </c>
      <c r="U3348">
        <v>-101632047.396699</v>
      </c>
      <c r="V3348">
        <v>-100293195.81101826</v>
      </c>
      <c r="W3348">
        <v>-104904048.72195598</v>
      </c>
      <c r="X3348">
        <v>-124904048.72195598</v>
      </c>
    </row>
    <row r="3349" spans="2:24" x14ac:dyDescent="0.4">
      <c r="B3349" s="13">
        <v>3346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20105133.682903495</v>
      </c>
      <c r="O3349">
        <v>23101823.467380747</v>
      </c>
      <c r="P3349">
        <v>26277952.06698275</v>
      </c>
      <c r="Q3349">
        <v>23636265.392039817</v>
      </c>
      <c r="R3349">
        <v>-5360742.389529448</v>
      </c>
      <c r="S3349">
        <v>-4914050.653446611</v>
      </c>
      <c r="T3349">
        <v>12952045.11692467</v>
      </c>
      <c r="U3349">
        <v>12883057.085150661</v>
      </c>
      <c r="V3349">
        <v>13788906.790062703</v>
      </c>
      <c r="W3349">
        <v>14355412.662409868</v>
      </c>
      <c r="X3349">
        <v>-5644587.3375901328</v>
      </c>
    </row>
    <row r="3350" spans="2:24" x14ac:dyDescent="0.4">
      <c r="B3350" s="13">
        <v>3347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27950795.434032109</v>
      </c>
      <c r="O3350">
        <v>33521240.82458099</v>
      </c>
      <c r="P3350">
        <v>34845631.847213715</v>
      </c>
      <c r="Q3350">
        <v>31730184.989429589</v>
      </c>
      <c r="R3350">
        <v>36079996.833600715</v>
      </c>
      <c r="S3350">
        <v>37796549.371023379</v>
      </c>
      <c r="T3350">
        <v>37772007.699065588</v>
      </c>
      <c r="U3350">
        <v>39853924.431257419</v>
      </c>
      <c r="V3350">
        <v>48335933.360245913</v>
      </c>
      <c r="W3350">
        <v>45207320.337662533</v>
      </c>
      <c r="X3350">
        <v>25207320.337662518</v>
      </c>
    </row>
    <row r="3351" spans="2:24" x14ac:dyDescent="0.4">
      <c r="B3351" s="13">
        <v>3348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25288789.880542807</v>
      </c>
      <c r="O3351">
        <v>25503135.388014749</v>
      </c>
      <c r="P3351">
        <v>27909733.209410883</v>
      </c>
      <c r="Q3351">
        <v>37462893.24804116</v>
      </c>
      <c r="R3351">
        <v>42344992.56014321</v>
      </c>
      <c r="S3351">
        <v>46877319.25863947</v>
      </c>
      <c r="T3351">
        <v>49469536.64363008</v>
      </c>
      <c r="U3351">
        <v>54597183.020438477</v>
      </c>
      <c r="V3351">
        <v>54646414.510469854</v>
      </c>
      <c r="W3351">
        <v>-220474721.43558925</v>
      </c>
      <c r="X3351">
        <v>-240474721.43558925</v>
      </c>
    </row>
    <row r="3352" spans="2:24" x14ac:dyDescent="0.4">
      <c r="B3352" s="13">
        <v>3349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19473761.278527215</v>
      </c>
      <c r="O3352">
        <v>20205286.27791274</v>
      </c>
      <c r="P3352">
        <v>25999464.144743912</v>
      </c>
      <c r="Q3352">
        <v>28306568.965382952</v>
      </c>
      <c r="R3352">
        <v>29336175.394147538</v>
      </c>
      <c r="S3352">
        <v>34505875.662233822</v>
      </c>
      <c r="T3352">
        <v>35933598.846587896</v>
      </c>
      <c r="U3352">
        <v>11706397.669229716</v>
      </c>
      <c r="V3352">
        <v>11498864.659186859</v>
      </c>
      <c r="W3352">
        <v>13436438.062408427</v>
      </c>
      <c r="X3352">
        <v>-6563561.9375915667</v>
      </c>
    </row>
    <row r="3353" spans="2:24" x14ac:dyDescent="0.4">
      <c r="B3353" s="13">
        <v>3350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18436683.457457777</v>
      </c>
      <c r="O3353">
        <v>19252011.876178902</v>
      </c>
      <c r="P3353">
        <v>17498118.609587912</v>
      </c>
      <c r="Q3353">
        <v>22718952.763956893</v>
      </c>
      <c r="R3353">
        <v>22721774.462816957</v>
      </c>
      <c r="S3353">
        <v>24627222.645073321</v>
      </c>
      <c r="T3353">
        <v>25797878.140600856</v>
      </c>
      <c r="U3353">
        <v>26274019.010564364</v>
      </c>
      <c r="V3353">
        <v>30454639.587862544</v>
      </c>
      <c r="W3353">
        <v>32743521.840662058</v>
      </c>
      <c r="X3353">
        <v>12743521.840662058</v>
      </c>
    </row>
    <row r="3354" spans="2:24" x14ac:dyDescent="0.4">
      <c r="B3354" s="13">
        <v>3351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23437376.546282478</v>
      </c>
      <c r="O3354">
        <v>25432616.281259373</v>
      </c>
      <c r="P3354">
        <v>30570761.120615296</v>
      </c>
      <c r="Q3354">
        <v>28578041.453396346</v>
      </c>
      <c r="R3354">
        <v>32194762.623289473</v>
      </c>
      <c r="S3354">
        <v>32055481.515191659</v>
      </c>
      <c r="T3354">
        <v>33989203.877886675</v>
      </c>
      <c r="U3354">
        <v>41398143.994728461</v>
      </c>
      <c r="V3354">
        <v>47915679.037704222</v>
      </c>
      <c r="W3354">
        <v>54352776.22046005</v>
      </c>
      <c r="X3354">
        <v>34352776.22046005</v>
      </c>
    </row>
    <row r="3355" spans="2:24" x14ac:dyDescent="0.4">
      <c r="B3355" s="13">
        <v>3352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19720872.495080344</v>
      </c>
      <c r="O3355">
        <v>18109866.527495138</v>
      </c>
      <c r="P3355">
        <v>18339035.831871565</v>
      </c>
      <c r="Q3355">
        <v>19283773.539095309</v>
      </c>
      <c r="R3355">
        <v>24752405.033508386</v>
      </c>
      <c r="S3355">
        <v>25847314.366366521</v>
      </c>
      <c r="T3355">
        <v>-4424841.2459347881</v>
      </c>
      <c r="U3355">
        <v>-4782075.4693810819</v>
      </c>
      <c r="V3355">
        <v>11694797.107504772</v>
      </c>
      <c r="W3355">
        <v>18456750.232528128</v>
      </c>
      <c r="X3355">
        <v>-1543249.767471876</v>
      </c>
    </row>
    <row r="3356" spans="2:24" x14ac:dyDescent="0.4">
      <c r="B3356" s="13">
        <v>3353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20420120.022452824</v>
      </c>
      <c r="O3356">
        <v>21791581.990039509</v>
      </c>
      <c r="P3356">
        <v>14864117.010699153</v>
      </c>
      <c r="Q3356">
        <v>17771181.008485705</v>
      </c>
      <c r="R3356">
        <v>20567399.719259985</v>
      </c>
      <c r="S3356">
        <v>23968703.920273446</v>
      </c>
      <c r="T3356">
        <v>25138912.7177101</v>
      </c>
      <c r="U3356">
        <v>29798989.837440342</v>
      </c>
      <c r="V3356">
        <v>31707506.84123547</v>
      </c>
      <c r="W3356">
        <v>33981335.426518708</v>
      </c>
      <c r="X3356">
        <v>13981335.426518705</v>
      </c>
    </row>
    <row r="3357" spans="2:24" x14ac:dyDescent="0.4">
      <c r="B3357" s="13">
        <v>3354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19297782.567239791</v>
      </c>
      <c r="O3357">
        <v>21900258.127735265</v>
      </c>
      <c r="P3357">
        <v>12190720.723003754</v>
      </c>
      <c r="Q3357">
        <v>15649447.447878612</v>
      </c>
      <c r="R3357">
        <v>14651234.321031854</v>
      </c>
      <c r="S3357">
        <v>11103911.897789817</v>
      </c>
      <c r="T3357">
        <v>12933779.643274292</v>
      </c>
      <c r="U3357">
        <v>14431606.953728175</v>
      </c>
      <c r="V3357">
        <v>15804413.646890184</v>
      </c>
      <c r="W3357">
        <v>18087239.311800666</v>
      </c>
      <c r="X3357">
        <v>-1912760.688199332</v>
      </c>
    </row>
    <row r="3358" spans="2:24" x14ac:dyDescent="0.4">
      <c r="B3358" s="13">
        <v>3355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21739478.498576436</v>
      </c>
      <c r="O3358">
        <v>30222162.172240138</v>
      </c>
      <c r="P3358">
        <v>31496622.23497114</v>
      </c>
      <c r="Q3358">
        <v>32780418.549152583</v>
      </c>
      <c r="R3358">
        <v>23228588.122606419</v>
      </c>
      <c r="S3358">
        <v>20438018.374834582</v>
      </c>
      <c r="T3358">
        <v>29182651.460974477</v>
      </c>
      <c r="U3358">
        <v>27042549.980770055</v>
      </c>
      <c r="V3358">
        <v>7810448.0421184907</v>
      </c>
      <c r="W3358">
        <v>7710993.7018966982</v>
      </c>
      <c r="X3358">
        <v>-12289006.298103299</v>
      </c>
    </row>
    <row r="3359" spans="2:24" x14ac:dyDescent="0.4">
      <c r="B3359" s="13">
        <v>3356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25230715.157036092</v>
      </c>
      <c r="O3359">
        <v>25835840.250660174</v>
      </c>
      <c r="P3359">
        <v>31826256.100970846</v>
      </c>
      <c r="Q3359">
        <v>30842280.293334696</v>
      </c>
      <c r="R3359">
        <v>31456400.577524688</v>
      </c>
      <c r="S3359">
        <v>30717650.435119845</v>
      </c>
      <c r="T3359">
        <v>29852351.074563146</v>
      </c>
      <c r="U3359">
        <v>36359340.737574205</v>
      </c>
      <c r="V3359">
        <v>36877862.892081209</v>
      </c>
      <c r="W3359">
        <v>39309640.524250329</v>
      </c>
      <c r="X3359">
        <v>19309640.524250336</v>
      </c>
    </row>
    <row r="3360" spans="2:24" x14ac:dyDescent="0.4">
      <c r="B3360" s="13">
        <v>3357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27675471.330016267</v>
      </c>
      <c r="O3360">
        <v>32684722.462813564</v>
      </c>
      <c r="P3360">
        <v>40863105.847114936</v>
      </c>
      <c r="Q3360">
        <v>48678893.088042408</v>
      </c>
      <c r="R3360">
        <v>49671139.547800727</v>
      </c>
      <c r="S3360">
        <v>51928486.238793649</v>
      </c>
      <c r="T3360">
        <v>53139054.770077817</v>
      </c>
      <c r="U3360">
        <v>51534356.579484627</v>
      </c>
      <c r="V3360">
        <v>54413318.803697407</v>
      </c>
      <c r="W3360">
        <v>57985920.953160323</v>
      </c>
      <c r="X3360">
        <v>37985920.953160323</v>
      </c>
    </row>
    <row r="3361" spans="2:24" x14ac:dyDescent="0.4">
      <c r="B3361" s="13">
        <v>3358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21470267.571610015</v>
      </c>
      <c r="O3361">
        <v>24443643.877738725</v>
      </c>
      <c r="P3361">
        <v>24162114.013758641</v>
      </c>
      <c r="Q3361">
        <v>24749322.009055119</v>
      </c>
      <c r="R3361">
        <v>26200852.804233272</v>
      </c>
      <c r="S3361">
        <v>23005762.354178242</v>
      </c>
      <c r="T3361">
        <v>24154795.492518175</v>
      </c>
      <c r="U3361">
        <v>26179773.160224706</v>
      </c>
      <c r="V3361">
        <v>31421031.665575806</v>
      </c>
      <c r="W3361">
        <v>28999459.011861347</v>
      </c>
      <c r="X3361">
        <v>8999459.0118613448</v>
      </c>
    </row>
    <row r="3362" spans="2:24" x14ac:dyDescent="0.4">
      <c r="B3362" s="13">
        <v>3359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24542292.861830268</v>
      </c>
      <c r="O3362">
        <v>25462438.344491713</v>
      </c>
      <c r="P3362">
        <v>33448017.30469751</v>
      </c>
      <c r="Q3362">
        <v>30627166.442043174</v>
      </c>
      <c r="R3362">
        <v>34837782.389022753</v>
      </c>
      <c r="S3362">
        <v>36236036.021675639</v>
      </c>
      <c r="T3362">
        <v>35398320.426853411</v>
      </c>
      <c r="U3362">
        <v>43351933.691833377</v>
      </c>
      <c r="V3362">
        <v>44206781.938381143</v>
      </c>
      <c r="W3362">
        <v>22352115.143680323</v>
      </c>
      <c r="X3362">
        <v>2352115.1436803192</v>
      </c>
    </row>
    <row r="3363" spans="2:24" x14ac:dyDescent="0.4">
      <c r="B3363" s="13">
        <v>3360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24374338.624971844</v>
      </c>
      <c r="O3363">
        <v>31245113.296026822</v>
      </c>
      <c r="P3363">
        <v>36419074.066316977</v>
      </c>
      <c r="Q3363">
        <v>35585305.179520868</v>
      </c>
      <c r="R3363">
        <v>37729409.95883815</v>
      </c>
      <c r="S3363">
        <v>41472456.568338946</v>
      </c>
      <c r="T3363">
        <v>47876608.999482833</v>
      </c>
      <c r="U3363">
        <v>47454436.963543966</v>
      </c>
      <c r="V3363">
        <v>47825913.98472017</v>
      </c>
      <c r="W3363">
        <v>41624614.997490115</v>
      </c>
      <c r="X3363">
        <v>21624614.997490127</v>
      </c>
    </row>
    <row r="3364" spans="2:24" x14ac:dyDescent="0.4">
      <c r="B3364" s="13">
        <v>3361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20696977.721951552</v>
      </c>
      <c r="O3364">
        <v>21324382.609551746</v>
      </c>
      <c r="P3364">
        <v>20393746.514644954</v>
      </c>
      <c r="Q3364">
        <v>25150283.945971519</v>
      </c>
      <c r="R3364">
        <v>30819811.926281091</v>
      </c>
      <c r="S3364">
        <v>34396662.728698395</v>
      </c>
      <c r="T3364">
        <v>36092925.503145225</v>
      </c>
      <c r="U3364">
        <v>41946255.304118112</v>
      </c>
      <c r="V3364">
        <v>31445084.505199257</v>
      </c>
      <c r="W3364">
        <v>36613856.469103917</v>
      </c>
      <c r="X3364">
        <v>16613856.469103917</v>
      </c>
    </row>
    <row r="3365" spans="2:24" x14ac:dyDescent="0.4">
      <c r="B3365" s="13">
        <v>3362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24082031.505926222</v>
      </c>
      <c r="O3365">
        <v>26343203.698318623</v>
      </c>
      <c r="P3365">
        <v>18465841.720787689</v>
      </c>
      <c r="Q3365">
        <v>20498225.121329892</v>
      </c>
      <c r="R3365">
        <v>22807287.501410365</v>
      </c>
      <c r="S3365">
        <v>21802749.432596669</v>
      </c>
      <c r="T3365">
        <v>18620673.391218033</v>
      </c>
      <c r="U3365">
        <v>-4067281.4917401564</v>
      </c>
      <c r="V3365">
        <v>-170893.58452181239</v>
      </c>
      <c r="W3365">
        <v>16315395.170181323</v>
      </c>
      <c r="X3365">
        <v>-3684604.8298186762</v>
      </c>
    </row>
    <row r="3366" spans="2:24" x14ac:dyDescent="0.4">
      <c r="B3366" s="13">
        <v>3363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17870093.382093742</v>
      </c>
      <c r="O3366">
        <v>19454962.431328371</v>
      </c>
      <c r="P3366">
        <v>19389291.744794097</v>
      </c>
      <c r="Q3366">
        <v>22727477.036686298</v>
      </c>
      <c r="R3366">
        <v>21542667.491121549</v>
      </c>
      <c r="S3366">
        <v>21370982.72824239</v>
      </c>
      <c r="T3366">
        <v>24790755.349420063</v>
      </c>
      <c r="U3366">
        <v>26832971.43916522</v>
      </c>
      <c r="V3366">
        <v>27563628.295772284</v>
      </c>
      <c r="W3366">
        <v>32526165.315951999</v>
      </c>
      <c r="X3366">
        <v>12526165.315951999</v>
      </c>
    </row>
    <row r="3367" spans="2:24" x14ac:dyDescent="0.4">
      <c r="B3367" s="13">
        <v>3364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20493428.166726686</v>
      </c>
      <c r="O3367">
        <v>19501784.106872767</v>
      </c>
      <c r="P3367">
        <v>25506399.379850205</v>
      </c>
      <c r="Q3367">
        <v>25402319.298552759</v>
      </c>
      <c r="R3367">
        <v>28097178.691880725</v>
      </c>
      <c r="S3367">
        <v>27764809.403475761</v>
      </c>
      <c r="T3367">
        <v>28843802.82964658</v>
      </c>
      <c r="U3367">
        <v>32915840.226276241</v>
      </c>
      <c r="V3367">
        <v>36571274.239528589</v>
      </c>
      <c r="W3367">
        <v>43888132.169979863</v>
      </c>
      <c r="X3367">
        <v>23888132.169979859</v>
      </c>
    </row>
    <row r="3368" spans="2:24" x14ac:dyDescent="0.4">
      <c r="B3368" s="13">
        <v>3365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28417009.593622781</v>
      </c>
      <c r="O3368">
        <v>27043480.868416864</v>
      </c>
      <c r="P3368">
        <v>26979507.820882343</v>
      </c>
      <c r="Q3368">
        <v>30510438.729851648</v>
      </c>
      <c r="R3368">
        <v>33881965.559044085</v>
      </c>
      <c r="S3368">
        <v>36524701.344306737</v>
      </c>
      <c r="T3368">
        <v>37966910.380647741</v>
      </c>
      <c r="U3368">
        <v>39678634.705678962</v>
      </c>
      <c r="V3368">
        <v>26898563.305453386</v>
      </c>
      <c r="W3368">
        <v>28780063.317379963</v>
      </c>
      <c r="X3368">
        <v>8780063.3173799627</v>
      </c>
    </row>
    <row r="3369" spans="2:24" x14ac:dyDescent="0.4">
      <c r="B3369" s="13">
        <v>3366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20273795.658576775</v>
      </c>
      <c r="O3369">
        <v>8162474.7273077909</v>
      </c>
      <c r="P3369">
        <v>7864955.1753693167</v>
      </c>
      <c r="Q3369">
        <v>13049108.134522099</v>
      </c>
      <c r="R3369">
        <v>15624458.490239073</v>
      </c>
      <c r="S3369">
        <v>22566795.868993539</v>
      </c>
      <c r="T3369">
        <v>20290678.654365342</v>
      </c>
      <c r="U3369">
        <v>23853093.30335841</v>
      </c>
      <c r="V3369">
        <v>24976846.38824879</v>
      </c>
      <c r="W3369">
        <v>25085779.850026783</v>
      </c>
      <c r="X3369">
        <v>5085779.8500267761</v>
      </c>
    </row>
    <row r="3370" spans="2:24" x14ac:dyDescent="0.4">
      <c r="B3370" s="13">
        <v>3367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28090380.652799629</v>
      </c>
      <c r="O3370">
        <v>26986050.342406437</v>
      </c>
      <c r="P3370">
        <v>16113316.435838945</v>
      </c>
      <c r="Q3370">
        <v>5899021.2690883316</v>
      </c>
      <c r="R3370">
        <v>15455065.24674998</v>
      </c>
      <c r="S3370">
        <v>24987871.736367777</v>
      </c>
      <c r="T3370">
        <v>27815670.845085531</v>
      </c>
      <c r="U3370">
        <v>31161176.125249151</v>
      </c>
      <c r="V3370">
        <v>27572675.595677041</v>
      </c>
      <c r="W3370">
        <v>20407305.358096745</v>
      </c>
      <c r="X3370">
        <v>407305.35809674847</v>
      </c>
    </row>
    <row r="3371" spans="2:24" x14ac:dyDescent="0.4">
      <c r="B3371" s="13">
        <v>3368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23364459.044867046</v>
      </c>
      <c r="O3371">
        <v>24120790.570806347</v>
      </c>
      <c r="P3371">
        <v>26844398.248860613</v>
      </c>
      <c r="Q3371">
        <v>27117680.602199823</v>
      </c>
      <c r="R3371">
        <v>29252172.863557968</v>
      </c>
      <c r="S3371">
        <v>32212541.911908496</v>
      </c>
      <c r="T3371">
        <v>29067445.426952161</v>
      </c>
      <c r="U3371">
        <v>33847125.434196979</v>
      </c>
      <c r="V3371">
        <v>33474689.571980458</v>
      </c>
      <c r="W3371">
        <v>37049861.746178403</v>
      </c>
      <c r="X3371">
        <v>17049861.746178403</v>
      </c>
    </row>
    <row r="3372" spans="2:24" x14ac:dyDescent="0.4">
      <c r="B3372" s="13">
        <v>3369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22292833.136487912</v>
      </c>
      <c r="O3372">
        <v>-14006923.124038631</v>
      </c>
      <c r="P3372">
        <v>-28789105.631748274</v>
      </c>
      <c r="Q3372">
        <v>-9770810.6794082522</v>
      </c>
      <c r="R3372">
        <v>-2092381.5764068211</v>
      </c>
      <c r="S3372">
        <v>-1681196.5060977931</v>
      </c>
      <c r="T3372">
        <v>1109590.5881105037</v>
      </c>
      <c r="U3372">
        <v>-1659391.9943323303</v>
      </c>
      <c r="V3372">
        <v>265828.92388616921</v>
      </c>
      <c r="W3372">
        <v>2244845.8604543228</v>
      </c>
      <c r="X3372">
        <v>-17755154.139545675</v>
      </c>
    </row>
    <row r="3373" spans="2:24" x14ac:dyDescent="0.4">
      <c r="B3373" s="13">
        <v>3370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4645942.0780184697</v>
      </c>
      <c r="O3373">
        <v>4450398.6061913203</v>
      </c>
      <c r="P3373">
        <v>19266703.945974581</v>
      </c>
      <c r="Q3373">
        <v>19239573.285480116</v>
      </c>
      <c r="R3373">
        <v>21461767.641429607</v>
      </c>
      <c r="S3373">
        <v>18815087.804471534</v>
      </c>
      <c r="T3373">
        <v>20420248.390329625</v>
      </c>
      <c r="U3373">
        <v>20907908.263845596</v>
      </c>
      <c r="V3373">
        <v>26699006.66211801</v>
      </c>
      <c r="W3373">
        <v>28489129.018883873</v>
      </c>
      <c r="X3373">
        <v>8489129.0188838728</v>
      </c>
    </row>
    <row r="3374" spans="2:24" x14ac:dyDescent="0.4">
      <c r="B3374" s="13">
        <v>3371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23213903.869304527</v>
      </c>
      <c r="O3374">
        <v>25436914.105095647</v>
      </c>
      <c r="P3374">
        <v>23526746.244078591</v>
      </c>
      <c r="Q3374">
        <v>30993553.848213106</v>
      </c>
      <c r="R3374">
        <v>36399005.481086284</v>
      </c>
      <c r="S3374">
        <v>41712554.461640507</v>
      </c>
      <c r="T3374">
        <v>40070217.734125055</v>
      </c>
      <c r="U3374">
        <v>41437164.304320157</v>
      </c>
      <c r="V3374">
        <v>-91663676.639159709</v>
      </c>
      <c r="W3374">
        <v>-98582619.784920111</v>
      </c>
      <c r="X3374">
        <v>-118582619.78492013</v>
      </c>
    </row>
    <row r="3375" spans="2:24" x14ac:dyDescent="0.4">
      <c r="B3375" s="13">
        <v>3372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21210586.529030491</v>
      </c>
      <c r="O3375">
        <v>25839369.233894382</v>
      </c>
      <c r="P3375">
        <v>24403985.782632191</v>
      </c>
      <c r="Q3375">
        <v>10199883.278614908</v>
      </c>
      <c r="R3375">
        <v>13397589.120937634</v>
      </c>
      <c r="S3375">
        <v>24463730.457607049</v>
      </c>
      <c r="T3375">
        <v>23826942.713796172</v>
      </c>
      <c r="U3375">
        <v>-21891444.006665371</v>
      </c>
      <c r="V3375">
        <v>-23461466.177904088</v>
      </c>
      <c r="W3375">
        <v>5266632.5529366937</v>
      </c>
      <c r="X3375">
        <v>-14733367.447063303</v>
      </c>
    </row>
    <row r="3376" spans="2:24" x14ac:dyDescent="0.4">
      <c r="B3376" s="13">
        <v>3373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27410029.811856523</v>
      </c>
      <c r="O3376">
        <v>27124236.132451843</v>
      </c>
      <c r="P3376">
        <v>21537216.808645874</v>
      </c>
      <c r="Q3376">
        <v>22668674.1148335</v>
      </c>
      <c r="R3376">
        <v>26135575.771362707</v>
      </c>
      <c r="S3376">
        <v>26009994.779240433</v>
      </c>
      <c r="T3376">
        <v>29548862.705906536</v>
      </c>
      <c r="U3376">
        <v>-532872871.75981218</v>
      </c>
      <c r="V3376">
        <v>-530464972.3838501</v>
      </c>
      <c r="W3376">
        <v>-245013534.94804442</v>
      </c>
      <c r="X3376">
        <v>-265013534.94804442</v>
      </c>
    </row>
    <row r="3377" spans="2:24" x14ac:dyDescent="0.4">
      <c r="B3377" s="13">
        <v>3374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19721923.37609148</v>
      </c>
      <c r="O3377">
        <v>22530559.157460757</v>
      </c>
      <c r="P3377">
        <v>20265937.070850041</v>
      </c>
      <c r="Q3377">
        <v>21429334.011954825</v>
      </c>
      <c r="R3377">
        <v>22312363.13816091</v>
      </c>
      <c r="S3377">
        <v>19739119.808013711</v>
      </c>
      <c r="T3377">
        <v>23593026.65167661</v>
      </c>
      <c r="U3377">
        <v>29677938.950839713</v>
      </c>
      <c r="V3377">
        <v>29254763.572874349</v>
      </c>
      <c r="W3377">
        <v>33056566.763842154</v>
      </c>
      <c r="X3377">
        <v>13056566.763842151</v>
      </c>
    </row>
    <row r="3378" spans="2:24" x14ac:dyDescent="0.4">
      <c r="B3378" s="13">
        <v>3375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26643108.743761186</v>
      </c>
      <c r="O3378">
        <v>20338850.273373321</v>
      </c>
      <c r="P3378">
        <v>20624015.082695153</v>
      </c>
      <c r="Q3378">
        <v>22839343.226779658</v>
      </c>
      <c r="R3378">
        <v>22600666.0641228</v>
      </c>
      <c r="S3378">
        <v>23081047.277559061</v>
      </c>
      <c r="T3378">
        <v>20815621.838269711</v>
      </c>
      <c r="U3378">
        <v>23324287.947381169</v>
      </c>
      <c r="V3378">
        <v>25980809.885767519</v>
      </c>
      <c r="W3378">
        <v>25200002.302810658</v>
      </c>
      <c r="X3378">
        <v>5200002.3028106671</v>
      </c>
    </row>
    <row r="3379" spans="2:24" x14ac:dyDescent="0.4">
      <c r="B3379" s="13">
        <v>3376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20076451.518383443</v>
      </c>
      <c r="O3379">
        <v>5659064.2937978655</v>
      </c>
      <c r="P3379">
        <v>4168250.5354080647</v>
      </c>
      <c r="Q3379">
        <v>-54270448.749819644</v>
      </c>
      <c r="R3379">
        <v>-51906801.207078084</v>
      </c>
      <c r="S3379">
        <v>-18606848.178367376</v>
      </c>
      <c r="T3379">
        <v>-20640188.05123876</v>
      </c>
      <c r="U3379">
        <v>-23095718.492958568</v>
      </c>
      <c r="V3379">
        <v>-19973846.039407443</v>
      </c>
      <c r="W3379">
        <v>-13413943.248755146</v>
      </c>
      <c r="X3379">
        <v>-33413943.248755164</v>
      </c>
    </row>
    <row r="3380" spans="2:24" x14ac:dyDescent="0.4">
      <c r="B3380" s="13">
        <v>3377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26691587.266376369</v>
      </c>
      <c r="O3380">
        <v>31747069.785479095</v>
      </c>
      <c r="P3380">
        <v>40665608.660366744</v>
      </c>
      <c r="Q3380">
        <v>43504695.007964715</v>
      </c>
      <c r="R3380">
        <v>50572092.820866406</v>
      </c>
      <c r="S3380">
        <v>57043963.486420885</v>
      </c>
      <c r="T3380">
        <v>63582042.702137597</v>
      </c>
      <c r="U3380">
        <v>65079190.323917873</v>
      </c>
      <c r="V3380">
        <v>67973248.347572818</v>
      </c>
      <c r="W3380">
        <v>67149557.385616899</v>
      </c>
      <c r="X3380">
        <v>47149557.385616899</v>
      </c>
    </row>
    <row r="3381" spans="2:24" x14ac:dyDescent="0.4">
      <c r="B3381" s="13">
        <v>3378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22109716.417037696</v>
      </c>
      <c r="O3381">
        <v>20423181.635052696</v>
      </c>
      <c r="P3381">
        <v>17544777.646657556</v>
      </c>
      <c r="Q3381">
        <v>16429203.046361461</v>
      </c>
      <c r="R3381">
        <v>16715387.930390501</v>
      </c>
      <c r="S3381">
        <v>16714288.191212004</v>
      </c>
      <c r="T3381">
        <v>16055510.995399764</v>
      </c>
      <c r="U3381">
        <v>5768032.3604888264</v>
      </c>
      <c r="V3381">
        <v>7759006.9805204272</v>
      </c>
      <c r="W3381">
        <v>17987698.764707409</v>
      </c>
      <c r="X3381">
        <v>-2012301.2352925958</v>
      </c>
    </row>
    <row r="3382" spans="2:24" x14ac:dyDescent="0.4">
      <c r="B3382" s="13">
        <v>3379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21812608.229015011</v>
      </c>
      <c r="O3382">
        <v>27393493.471596122</v>
      </c>
      <c r="P3382">
        <v>35637993.259204239</v>
      </c>
      <c r="Q3382">
        <v>39507933.839726798</v>
      </c>
      <c r="R3382">
        <v>39274368.174059741</v>
      </c>
      <c r="S3382">
        <v>40386988.868671335</v>
      </c>
      <c r="T3382">
        <v>39240571.492748417</v>
      </c>
      <c r="U3382">
        <v>24146316.153090585</v>
      </c>
      <c r="V3382">
        <v>24868309.236779444</v>
      </c>
      <c r="W3382">
        <v>34922156.47887665</v>
      </c>
      <c r="X3382">
        <v>14922156.478876643</v>
      </c>
    </row>
    <row r="3383" spans="2:24" x14ac:dyDescent="0.4">
      <c r="B3383" s="13">
        <v>3380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26042131.844367191</v>
      </c>
      <c r="O3383">
        <v>25878935.29956267</v>
      </c>
      <c r="P3383">
        <v>26209802.842521954</v>
      </c>
      <c r="Q3383">
        <v>33582916.239363566</v>
      </c>
      <c r="R3383">
        <v>36304801.482761681</v>
      </c>
      <c r="S3383">
        <v>41079612.303498343</v>
      </c>
      <c r="T3383">
        <v>30719081.157492906</v>
      </c>
      <c r="U3383">
        <v>25936703.626340892</v>
      </c>
      <c r="V3383">
        <v>30810191.364195671</v>
      </c>
      <c r="W3383">
        <v>35679648.980118915</v>
      </c>
      <c r="X3383">
        <v>15679648.980118917</v>
      </c>
    </row>
    <row r="3384" spans="2:24" x14ac:dyDescent="0.4">
      <c r="B3384" s="13">
        <v>3381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21004422.468391247</v>
      </c>
      <c r="O3384">
        <v>25413401.358372387</v>
      </c>
      <c r="P3384">
        <v>31050466.781958021</v>
      </c>
      <c r="Q3384">
        <v>32054268.983684402</v>
      </c>
      <c r="R3384">
        <v>34573929.1104635</v>
      </c>
      <c r="S3384">
        <v>37813244.249977559</v>
      </c>
      <c r="T3384">
        <v>40461135.640866689</v>
      </c>
      <c r="U3384">
        <v>47908059.123748735</v>
      </c>
      <c r="V3384">
        <v>51327804.001943164</v>
      </c>
      <c r="W3384">
        <v>58178987.715987347</v>
      </c>
      <c r="X3384">
        <v>38178987.715987332</v>
      </c>
    </row>
    <row r="3385" spans="2:24" x14ac:dyDescent="0.4">
      <c r="B3385" s="13">
        <v>3382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18588739.72098707</v>
      </c>
      <c r="O3385">
        <v>19418452.260219585</v>
      </c>
      <c r="P3385">
        <v>20345059.807979211</v>
      </c>
      <c r="Q3385">
        <v>23626489.434695303</v>
      </c>
      <c r="R3385">
        <v>23439777.565177705</v>
      </c>
      <c r="S3385">
        <v>25653378.83802966</v>
      </c>
      <c r="T3385">
        <v>27968561.396269232</v>
      </c>
      <c r="U3385">
        <v>29468268.693553865</v>
      </c>
      <c r="V3385">
        <v>31867881.743576743</v>
      </c>
      <c r="W3385">
        <v>34012596.936464377</v>
      </c>
      <c r="X3385">
        <v>14012596.936464371</v>
      </c>
    </row>
    <row r="3386" spans="2:24" x14ac:dyDescent="0.4">
      <c r="B3386" s="13">
        <v>3383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24128294.596114382</v>
      </c>
      <c r="O3386">
        <v>26169114.966737941</v>
      </c>
      <c r="P3386">
        <v>30810449.999668077</v>
      </c>
      <c r="Q3386">
        <v>30619285.453321572</v>
      </c>
      <c r="R3386">
        <v>37648848.802974701</v>
      </c>
      <c r="S3386">
        <v>35733592.067801632</v>
      </c>
      <c r="T3386">
        <v>36833746.038810678</v>
      </c>
      <c r="U3386">
        <v>38426500.188854098</v>
      </c>
      <c r="V3386">
        <v>43290297.472609393</v>
      </c>
      <c r="W3386">
        <v>49257473.250919245</v>
      </c>
      <c r="X3386">
        <v>29257473.25091923</v>
      </c>
    </row>
    <row r="3387" spans="2:24" x14ac:dyDescent="0.4">
      <c r="B3387" s="13">
        <v>3384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22747526.36495252</v>
      </c>
      <c r="O3387">
        <v>24580350.803808086</v>
      </c>
      <c r="P3387">
        <v>22710437.655889586</v>
      </c>
      <c r="Q3387">
        <v>28088032.786528919</v>
      </c>
      <c r="R3387">
        <v>28871635.422801081</v>
      </c>
      <c r="S3387">
        <v>25283213.512982719</v>
      </c>
      <c r="T3387">
        <v>31773618.521488067</v>
      </c>
      <c r="U3387">
        <v>32154454.799806714</v>
      </c>
      <c r="V3387">
        <v>12054059.081566896</v>
      </c>
      <c r="W3387">
        <v>-10283990.944965772</v>
      </c>
      <c r="X3387">
        <v>-30283990.944965776</v>
      </c>
    </row>
    <row r="3388" spans="2:24" x14ac:dyDescent="0.4">
      <c r="B3388" s="13">
        <v>3385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18813473.824119359</v>
      </c>
      <c r="O3388">
        <v>8885184.0678518936</v>
      </c>
      <c r="P3388">
        <v>14020074.876036845</v>
      </c>
      <c r="Q3388">
        <v>22098431.53797812</v>
      </c>
      <c r="R3388">
        <v>24713443.948900525</v>
      </c>
      <c r="S3388">
        <v>30138887.640526395</v>
      </c>
      <c r="T3388">
        <v>34688018.79093571</v>
      </c>
      <c r="U3388">
        <v>32683545.437308479</v>
      </c>
      <c r="V3388">
        <v>33274185.432979036</v>
      </c>
      <c r="W3388">
        <v>30318199.037732042</v>
      </c>
      <c r="X3388">
        <v>10318199.037732039</v>
      </c>
    </row>
    <row r="3389" spans="2:24" x14ac:dyDescent="0.4">
      <c r="B3389" s="13">
        <v>3386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20458239.082373608</v>
      </c>
      <c r="O3389">
        <v>20975930.668409519</v>
      </c>
      <c r="P3389">
        <v>23889774.300938256</v>
      </c>
      <c r="Q3389">
        <v>26861939.567059383</v>
      </c>
      <c r="R3389">
        <v>29526355.305669852</v>
      </c>
      <c r="S3389">
        <v>30650397.668284465</v>
      </c>
      <c r="T3389">
        <v>32937523.251931101</v>
      </c>
      <c r="U3389">
        <v>36079080.543913648</v>
      </c>
      <c r="V3389">
        <v>40211044.935758933</v>
      </c>
      <c r="W3389">
        <v>41036370.870467991</v>
      </c>
      <c r="X3389">
        <v>21036370.870467987</v>
      </c>
    </row>
    <row r="3390" spans="2:24" x14ac:dyDescent="0.4">
      <c r="B3390" s="13">
        <v>3387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22329677.220187224</v>
      </c>
      <c r="O3390">
        <v>24228281.451469693</v>
      </c>
      <c r="P3390">
        <v>18630258.042982854</v>
      </c>
      <c r="Q3390">
        <v>20653185.117541697</v>
      </c>
      <c r="R3390">
        <v>24182010.297999777</v>
      </c>
      <c r="S3390">
        <v>28294904.046594057</v>
      </c>
      <c r="T3390">
        <v>32562517.069153614</v>
      </c>
      <c r="U3390">
        <v>30131995.423448712</v>
      </c>
      <c r="V3390">
        <v>12742460.423068097</v>
      </c>
      <c r="W3390">
        <v>15522397.840635931</v>
      </c>
      <c r="X3390">
        <v>-4477602.159364067</v>
      </c>
    </row>
    <row r="3391" spans="2:24" x14ac:dyDescent="0.4">
      <c r="B3391" s="13">
        <v>3388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-199378283.45406207</v>
      </c>
      <c r="O3391">
        <v>-200254276.33236539</v>
      </c>
      <c r="P3391">
        <v>-86494356.883207053</v>
      </c>
      <c r="Q3391">
        <v>-88380948.420892492</v>
      </c>
      <c r="R3391">
        <v>-90331442.908410057</v>
      </c>
      <c r="S3391">
        <v>-87069827.769317701</v>
      </c>
      <c r="T3391">
        <v>-79893831.322110534</v>
      </c>
      <c r="U3391">
        <v>-81651460.905824363</v>
      </c>
      <c r="V3391">
        <v>-78052119.976620913</v>
      </c>
      <c r="W3391">
        <v>-76092896.517191097</v>
      </c>
      <c r="X3391">
        <v>-96092896.517191097</v>
      </c>
    </row>
    <row r="3392" spans="2:24" x14ac:dyDescent="0.4">
      <c r="B3392" s="13">
        <v>3389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18658923.395402472</v>
      </c>
      <c r="O3392">
        <v>20422017.42585516</v>
      </c>
      <c r="P3392">
        <v>25300695.150699131</v>
      </c>
      <c r="Q3392">
        <v>26354975.816734944</v>
      </c>
      <c r="R3392">
        <v>18536382.307829723</v>
      </c>
      <c r="S3392">
        <v>15887717.746395851</v>
      </c>
      <c r="T3392">
        <v>18146846.972851373</v>
      </c>
      <c r="U3392">
        <v>6595218.6071422538</v>
      </c>
      <c r="V3392">
        <v>8655085.0337376129</v>
      </c>
      <c r="W3392">
        <v>11957946.236726945</v>
      </c>
      <c r="X3392">
        <v>-8042053.763273051</v>
      </c>
    </row>
    <row r="3393" spans="2:24" x14ac:dyDescent="0.4">
      <c r="B3393" s="13">
        <v>3390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20268955.544139907</v>
      </c>
      <c r="O3393">
        <v>21781015.276778873</v>
      </c>
      <c r="P3393">
        <v>28205950.959681172</v>
      </c>
      <c r="Q3393">
        <v>-14738212.377696428</v>
      </c>
      <c r="R3393">
        <v>-15442959.003779169</v>
      </c>
      <c r="S3393">
        <v>6216350.0195450904</v>
      </c>
      <c r="T3393">
        <v>5574941.3523103641</v>
      </c>
      <c r="U3393">
        <v>544012.41699158633</v>
      </c>
      <c r="V3393">
        <v>1227941.8262863676</v>
      </c>
      <c r="W3393">
        <v>-1822649.2715650722</v>
      </c>
      <c r="X3393">
        <v>-21822649.271565069</v>
      </c>
    </row>
    <row r="3394" spans="2:24" x14ac:dyDescent="0.4">
      <c r="B3394" s="13">
        <v>3391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17951732.108064175</v>
      </c>
      <c r="O3394">
        <v>-72045806.747605219</v>
      </c>
      <c r="P3394">
        <v>-65040722.39994847</v>
      </c>
      <c r="Q3394">
        <v>-15565323.892761426</v>
      </c>
      <c r="R3394">
        <v>-13082152.836084697</v>
      </c>
      <c r="S3394">
        <v>-11210526.755840929</v>
      </c>
      <c r="T3394">
        <v>-8778658.0603448376</v>
      </c>
      <c r="U3394">
        <v>-5478625.5694892332</v>
      </c>
      <c r="V3394">
        <v>-1080238.4176056748</v>
      </c>
      <c r="W3394">
        <v>2078001.1823012452</v>
      </c>
      <c r="X3394">
        <v>-17921998.817698758</v>
      </c>
    </row>
    <row r="3395" spans="2:24" x14ac:dyDescent="0.4">
      <c r="B3395" s="13">
        <v>3392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27942417.839734972</v>
      </c>
      <c r="O3395">
        <v>29119831.712856214</v>
      </c>
      <c r="P3395">
        <v>32074027.70511217</v>
      </c>
      <c r="Q3395">
        <v>35310440.560564563</v>
      </c>
      <c r="R3395">
        <v>33253257.764377192</v>
      </c>
      <c r="S3395">
        <v>41135077.949491635</v>
      </c>
      <c r="T3395">
        <v>44810698.833111212</v>
      </c>
      <c r="U3395">
        <v>44106936.774039038</v>
      </c>
      <c r="V3395">
        <v>49307291.886644475</v>
      </c>
      <c r="W3395">
        <v>48346478.556824751</v>
      </c>
      <c r="X3395">
        <v>28346478.556824736</v>
      </c>
    </row>
    <row r="3396" spans="2:24" x14ac:dyDescent="0.4">
      <c r="B3396" s="13">
        <v>3393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22329730.1223047</v>
      </c>
      <c r="O3396">
        <v>19921875.158886474</v>
      </c>
      <c r="P3396">
        <v>27160055.024426945</v>
      </c>
      <c r="Q3396">
        <v>32741616.635499321</v>
      </c>
      <c r="R3396">
        <v>33011357.531793814</v>
      </c>
      <c r="S3396">
        <v>32812436.48890293</v>
      </c>
      <c r="T3396">
        <v>37167141.587384023</v>
      </c>
      <c r="U3396">
        <v>38877577.038985714</v>
      </c>
      <c r="V3396">
        <v>41210670.232080691</v>
      </c>
      <c r="W3396">
        <v>41830406.626918003</v>
      </c>
      <c r="X3396">
        <v>21830406.626918003</v>
      </c>
    </row>
    <row r="3397" spans="2:24" x14ac:dyDescent="0.4">
      <c r="B3397" s="13">
        <v>3394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17651193.918458235</v>
      </c>
      <c r="O3397">
        <v>25108181.624753933</v>
      </c>
      <c r="P3397">
        <v>23886587.845556337</v>
      </c>
      <c r="Q3397">
        <v>25762345.348872442</v>
      </c>
      <c r="R3397">
        <v>19038929.579233151</v>
      </c>
      <c r="S3397">
        <v>16604022.739696514</v>
      </c>
      <c r="T3397">
        <v>15719067.89503273</v>
      </c>
      <c r="U3397">
        <v>19503563.695961755</v>
      </c>
      <c r="V3397">
        <v>18805007.315085217</v>
      </c>
      <c r="W3397">
        <v>1294375.8350706538</v>
      </c>
      <c r="X3397">
        <v>-18705624.164929345</v>
      </c>
    </row>
    <row r="3398" spans="2:24" x14ac:dyDescent="0.4">
      <c r="B3398" s="13">
        <v>3395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21874288.128639087</v>
      </c>
      <c r="O3398">
        <v>29862657.687462665</v>
      </c>
      <c r="P3398">
        <v>24885364.675628625</v>
      </c>
      <c r="Q3398">
        <v>28346113.799642466</v>
      </c>
      <c r="R3398">
        <v>32144638.38485802</v>
      </c>
      <c r="S3398">
        <v>33557654.501952142</v>
      </c>
      <c r="T3398">
        <v>33508936.184094038</v>
      </c>
      <c r="U3398">
        <v>38355540.208791278</v>
      </c>
      <c r="V3398">
        <v>41756364.870671317</v>
      </c>
      <c r="W3398">
        <v>24473054.567608017</v>
      </c>
      <c r="X3398">
        <v>4473054.5676080175</v>
      </c>
    </row>
    <row r="3399" spans="2:24" x14ac:dyDescent="0.4">
      <c r="B3399" s="13">
        <v>3396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23647235.875630952</v>
      </c>
      <c r="O3399">
        <v>24548440.114358079</v>
      </c>
      <c r="P3399">
        <v>27512960.436106898</v>
      </c>
      <c r="Q3399">
        <v>33365552.964163497</v>
      </c>
      <c r="R3399">
        <v>39599172.917210668</v>
      </c>
      <c r="S3399">
        <v>46162004.250676863</v>
      </c>
      <c r="T3399">
        <v>49346681.565175101</v>
      </c>
      <c r="U3399">
        <v>50928110.287576094</v>
      </c>
      <c r="V3399">
        <v>57449597.32366848</v>
      </c>
      <c r="W3399">
        <v>55117395.753982879</v>
      </c>
      <c r="X3399">
        <v>35117395.753982879</v>
      </c>
    </row>
    <row r="3400" spans="2:24" x14ac:dyDescent="0.4">
      <c r="B3400" s="13">
        <v>3397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18605607.793828208</v>
      </c>
      <c r="O3400">
        <v>18821739.464333184</v>
      </c>
      <c r="P3400">
        <v>21666361.455880899</v>
      </c>
      <c r="Q3400">
        <v>23867265.98640465</v>
      </c>
      <c r="R3400">
        <v>24199417.708497893</v>
      </c>
      <c r="S3400">
        <v>26546222.882623695</v>
      </c>
      <c r="T3400">
        <v>26591343.911936559</v>
      </c>
      <c r="U3400">
        <v>23966505.27831823</v>
      </c>
      <c r="V3400">
        <v>28415163.520151</v>
      </c>
      <c r="W3400">
        <v>34677357.404609434</v>
      </c>
      <c r="X3400">
        <v>14677357.404609434</v>
      </c>
    </row>
    <row r="3401" spans="2:24" x14ac:dyDescent="0.4">
      <c r="B3401" s="13">
        <v>3398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21396077.342276558</v>
      </c>
      <c r="O3401">
        <v>21115144.049465399</v>
      </c>
      <c r="P3401">
        <v>21016071.530251428</v>
      </c>
      <c r="Q3401">
        <v>18375556.878291562</v>
      </c>
      <c r="R3401">
        <v>19349514.224912416</v>
      </c>
      <c r="S3401">
        <v>21784909.233572818</v>
      </c>
      <c r="T3401">
        <v>23739912.62366721</v>
      </c>
      <c r="U3401">
        <v>23849073.837087743</v>
      </c>
      <c r="V3401">
        <v>23890414.056037363</v>
      </c>
      <c r="W3401">
        <v>23787003.00169608</v>
      </c>
      <c r="X3401">
        <v>3787003.0016960832</v>
      </c>
    </row>
    <row r="3402" spans="2:24" x14ac:dyDescent="0.4">
      <c r="B3402" s="13">
        <v>3399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19879268.742509171</v>
      </c>
      <c r="O3402">
        <v>17841811.642473865</v>
      </c>
      <c r="P3402">
        <v>19033462.326055229</v>
      </c>
      <c r="Q3402">
        <v>25459774.697136104</v>
      </c>
      <c r="R3402">
        <v>32397806.820724878</v>
      </c>
      <c r="S3402">
        <v>30077720.297782153</v>
      </c>
      <c r="T3402">
        <v>30791523.593710516</v>
      </c>
      <c r="U3402">
        <v>33789096.641117588</v>
      </c>
      <c r="V3402">
        <v>28348317.906260166</v>
      </c>
      <c r="W3402">
        <v>36750547.847940564</v>
      </c>
      <c r="X3402">
        <v>16750547.84794056</v>
      </c>
    </row>
    <row r="3403" spans="2:24" x14ac:dyDescent="0.4">
      <c r="B3403" s="13">
        <v>3400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28063278.03083732</v>
      </c>
      <c r="O3403">
        <v>10131357.346157625</v>
      </c>
      <c r="P3403">
        <v>430957.86683591618</v>
      </c>
      <c r="Q3403">
        <v>12166047.480333462</v>
      </c>
      <c r="R3403">
        <v>17958619.974238358</v>
      </c>
      <c r="S3403">
        <v>2810081.4627275411</v>
      </c>
      <c r="T3403">
        <v>6780045.9405814921</v>
      </c>
      <c r="U3403">
        <v>15019269.916137289</v>
      </c>
      <c r="V3403">
        <v>21168959.984307088</v>
      </c>
      <c r="W3403">
        <v>27957997.666319624</v>
      </c>
      <c r="X3403">
        <v>7957997.6663196208</v>
      </c>
    </row>
    <row r="3404" spans="2:24" x14ac:dyDescent="0.4">
      <c r="B3404" s="13">
        <v>3401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23815155.174043242</v>
      </c>
      <c r="O3404">
        <v>27669744.095803067</v>
      </c>
      <c r="P3404">
        <v>27967243.527891189</v>
      </c>
      <c r="Q3404">
        <v>35974148.730988435</v>
      </c>
      <c r="R3404">
        <v>40378943.01647824</v>
      </c>
      <c r="S3404">
        <v>39322710.041141719</v>
      </c>
      <c r="T3404">
        <v>40192225.486838229</v>
      </c>
      <c r="U3404">
        <v>46198661.7082792</v>
      </c>
      <c r="V3404">
        <v>52650863.048913486</v>
      </c>
      <c r="W3404">
        <v>54340819.799953744</v>
      </c>
      <c r="X3404">
        <v>34340819.799953744</v>
      </c>
    </row>
    <row r="3405" spans="2:24" x14ac:dyDescent="0.4">
      <c r="B3405" s="13">
        <v>3402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18130293.595099829</v>
      </c>
      <c r="O3405">
        <v>17279784.119912628</v>
      </c>
      <c r="P3405">
        <v>17471767.521577265</v>
      </c>
      <c r="Q3405">
        <v>24351196.314783603</v>
      </c>
      <c r="R3405">
        <v>11582925.430834051</v>
      </c>
      <c r="S3405">
        <v>-1625421.3313850239</v>
      </c>
      <c r="T3405">
        <v>7367849.0030922098</v>
      </c>
      <c r="U3405">
        <v>12116741.422226515</v>
      </c>
      <c r="V3405">
        <v>12327206.909606462</v>
      </c>
      <c r="W3405">
        <v>15307575.136678204</v>
      </c>
      <c r="X3405">
        <v>-4692424.8633217961</v>
      </c>
    </row>
    <row r="3406" spans="2:24" x14ac:dyDescent="0.4">
      <c r="B3406" s="13">
        <v>3403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26915798.375571467</v>
      </c>
      <c r="O3406">
        <v>18016811.164445277</v>
      </c>
      <c r="P3406">
        <v>21812865.615410261</v>
      </c>
      <c r="Q3406">
        <v>22945527.895254027</v>
      </c>
      <c r="R3406">
        <v>27258901.410804</v>
      </c>
      <c r="S3406">
        <v>34036454.786320269</v>
      </c>
      <c r="T3406">
        <v>33417322.977837756</v>
      </c>
      <c r="U3406">
        <v>32488017.151491512</v>
      </c>
      <c r="V3406">
        <v>35064933.033142544</v>
      </c>
      <c r="W3406">
        <v>35125587.097220786</v>
      </c>
      <c r="X3406">
        <v>15125587.097220784</v>
      </c>
    </row>
    <row r="3407" spans="2:24" x14ac:dyDescent="0.4">
      <c r="B3407" s="13">
        <v>3404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17912947.968857564</v>
      </c>
      <c r="O3407">
        <v>19974643.496137053</v>
      </c>
      <c r="P3407">
        <v>24100561.397851981</v>
      </c>
      <c r="Q3407">
        <v>30047284.300445028</v>
      </c>
      <c r="R3407">
        <v>8655587.2559512276</v>
      </c>
      <c r="S3407">
        <v>16328407.252665743</v>
      </c>
      <c r="T3407">
        <v>26328776.317247655</v>
      </c>
      <c r="U3407">
        <v>25095695.270308502</v>
      </c>
      <c r="V3407">
        <v>29674906.722638894</v>
      </c>
      <c r="W3407">
        <v>30370152.011938505</v>
      </c>
      <c r="X3407">
        <v>10370152.011938507</v>
      </c>
    </row>
    <row r="3408" spans="2:24" x14ac:dyDescent="0.4">
      <c r="B3408" s="13">
        <v>3405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21993319.599434242</v>
      </c>
      <c r="O3408">
        <v>22146939.833667379</v>
      </c>
      <c r="P3408">
        <v>27099117.699873224</v>
      </c>
      <c r="Q3408">
        <v>27377616.88100148</v>
      </c>
      <c r="R3408">
        <v>27079821.973139726</v>
      </c>
      <c r="S3408">
        <v>30558297.247294575</v>
      </c>
      <c r="T3408">
        <v>31853674.618089348</v>
      </c>
      <c r="U3408">
        <v>39319734.379846729</v>
      </c>
      <c r="V3408">
        <v>38988626.620126784</v>
      </c>
      <c r="W3408">
        <v>43654485.75705342</v>
      </c>
      <c r="X3408">
        <v>23654485.757053424</v>
      </c>
    </row>
    <row r="3409" spans="2:24" x14ac:dyDescent="0.4">
      <c r="B3409" s="13">
        <v>3406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17816914.007271651</v>
      </c>
      <c r="O3409">
        <v>20519412.468006518</v>
      </c>
      <c r="P3409">
        <v>19566148.061932638</v>
      </c>
      <c r="Q3409">
        <v>18025778.71689143</v>
      </c>
      <c r="R3409">
        <v>24747157.085208394</v>
      </c>
      <c r="S3409">
        <v>33438899.197105341</v>
      </c>
      <c r="T3409">
        <v>31614691.623001039</v>
      </c>
      <c r="U3409">
        <v>7450655.1913712434</v>
      </c>
      <c r="V3409">
        <v>5137673.1855902039</v>
      </c>
      <c r="W3409">
        <v>17643547.854867678</v>
      </c>
      <c r="X3409">
        <v>-2356452.1451323288</v>
      </c>
    </row>
    <row r="3410" spans="2:24" x14ac:dyDescent="0.4">
      <c r="B3410" s="13">
        <v>3407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26649093.720863048</v>
      </c>
      <c r="O3410">
        <v>26901886.373058505</v>
      </c>
      <c r="P3410">
        <v>30300953.420353703</v>
      </c>
      <c r="Q3410">
        <v>38213738.999615543</v>
      </c>
      <c r="R3410">
        <v>40809993.263949364</v>
      </c>
      <c r="S3410">
        <v>30533688.886679038</v>
      </c>
      <c r="T3410">
        <v>29140778.620229118</v>
      </c>
      <c r="U3410">
        <v>35818992.24491404</v>
      </c>
      <c r="V3410">
        <v>33415706.28735967</v>
      </c>
      <c r="W3410">
        <v>33237829.132781655</v>
      </c>
      <c r="X3410">
        <v>13237829.132781651</v>
      </c>
    </row>
    <row r="3411" spans="2:24" x14ac:dyDescent="0.4">
      <c r="B3411" s="13">
        <v>3408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20187481.287362657</v>
      </c>
      <c r="O3411">
        <v>25877146.174367249</v>
      </c>
      <c r="P3411">
        <v>-290667584.74946684</v>
      </c>
      <c r="Q3411">
        <v>-289472445.17361563</v>
      </c>
      <c r="R3411">
        <v>-125248958.93469873</v>
      </c>
      <c r="S3411">
        <v>-123735845.55056094</v>
      </c>
      <c r="T3411">
        <v>-124800362.33496358</v>
      </c>
      <c r="U3411">
        <v>-123710305.71954881</v>
      </c>
      <c r="V3411">
        <v>-122990152.62995701</v>
      </c>
      <c r="W3411">
        <v>-124163876.51918899</v>
      </c>
      <c r="X3411">
        <v>-144163876.51918897</v>
      </c>
    </row>
    <row r="3412" spans="2:24" x14ac:dyDescent="0.4">
      <c r="B3412" s="13">
        <v>3409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25568930.391553339</v>
      </c>
      <c r="O3412">
        <v>22807504.145474434</v>
      </c>
      <c r="P3412">
        <v>28629077.444068436</v>
      </c>
      <c r="Q3412">
        <v>31890464.126115836</v>
      </c>
      <c r="R3412">
        <v>33086618.300404098</v>
      </c>
      <c r="S3412">
        <v>32717903.888044629</v>
      </c>
      <c r="T3412">
        <v>34250511.14362298</v>
      </c>
      <c r="U3412">
        <v>36869897.323876061</v>
      </c>
      <c r="V3412">
        <v>39314529.251559734</v>
      </c>
      <c r="W3412">
        <v>43251739.978032701</v>
      </c>
      <c r="X3412">
        <v>23251739.978032701</v>
      </c>
    </row>
    <row r="3413" spans="2:24" x14ac:dyDescent="0.4">
      <c r="B3413" s="13">
        <v>3410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24275619.900535185</v>
      </c>
      <c r="O3413">
        <v>21341277.441418063</v>
      </c>
      <c r="P3413">
        <v>23116376.710231926</v>
      </c>
      <c r="Q3413">
        <v>22340326.874236021</v>
      </c>
      <c r="R3413">
        <v>23326122.876169156</v>
      </c>
      <c r="S3413">
        <v>27531099.185316984</v>
      </c>
      <c r="T3413">
        <v>30643440.189981382</v>
      </c>
      <c r="U3413">
        <v>34561906.43313501</v>
      </c>
      <c r="V3413">
        <v>38318060.48438096</v>
      </c>
      <c r="W3413">
        <v>37247541.7579263</v>
      </c>
      <c r="X3413">
        <v>17247541.7579263</v>
      </c>
    </row>
    <row r="3414" spans="2:24" x14ac:dyDescent="0.4">
      <c r="B3414" s="13">
        <v>3411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18529743.774987135</v>
      </c>
      <c r="O3414">
        <v>16692915.169705238</v>
      </c>
      <c r="P3414">
        <v>13626125.432774073</v>
      </c>
      <c r="Q3414">
        <v>5177699.4297496062</v>
      </c>
      <c r="R3414">
        <v>10231675.713533882</v>
      </c>
      <c r="S3414">
        <v>10660568.771939907</v>
      </c>
      <c r="T3414">
        <v>11659964.255314535</v>
      </c>
      <c r="U3414">
        <v>15677276.097790742</v>
      </c>
      <c r="V3414">
        <v>-848590392.66940582</v>
      </c>
      <c r="W3414">
        <v>-846610550.29698098</v>
      </c>
      <c r="X3414">
        <v>-866610550.29698098</v>
      </c>
    </row>
    <row r="3415" spans="2:24" x14ac:dyDescent="0.4">
      <c r="B3415" s="13">
        <v>3412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20160240.640340552</v>
      </c>
      <c r="O3415">
        <v>13390650.144106243</v>
      </c>
      <c r="P3415">
        <v>14319049.326193882</v>
      </c>
      <c r="Q3415">
        <v>16732589.178894788</v>
      </c>
      <c r="R3415">
        <v>17478782.192245014</v>
      </c>
      <c r="S3415">
        <v>15948654.222372478</v>
      </c>
      <c r="T3415">
        <v>14264310.284638114</v>
      </c>
      <c r="U3415">
        <v>13159488.501987921</v>
      </c>
      <c r="V3415">
        <v>15781926.049934629</v>
      </c>
      <c r="W3415">
        <v>14933873.451400252</v>
      </c>
      <c r="X3415">
        <v>-5066126.5485997517</v>
      </c>
    </row>
    <row r="3416" spans="2:24" x14ac:dyDescent="0.4">
      <c r="B3416" s="13">
        <v>3413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18081232.635027166</v>
      </c>
      <c r="O3416">
        <v>10704768.286422854</v>
      </c>
      <c r="P3416">
        <v>8961669.0862559751</v>
      </c>
      <c r="Q3416">
        <v>13752231.538237724</v>
      </c>
      <c r="R3416">
        <v>14610729.640213598</v>
      </c>
      <c r="S3416">
        <v>-85538480.175714925</v>
      </c>
      <c r="T3416">
        <v>-79650363.560194269</v>
      </c>
      <c r="U3416">
        <v>-25977444.984256174</v>
      </c>
      <c r="V3416">
        <v>-22945961.31933957</v>
      </c>
      <c r="W3416">
        <v>-50386882.426177703</v>
      </c>
      <c r="X3416">
        <v>-70386882.426177695</v>
      </c>
    </row>
    <row r="3417" spans="2:24" x14ac:dyDescent="0.4">
      <c r="B3417" s="13">
        <v>3414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21296600.342412163</v>
      </c>
      <c r="O3417">
        <v>25214822.062044088</v>
      </c>
      <c r="P3417">
        <v>25389536.861174516</v>
      </c>
      <c r="Q3417">
        <v>18005808.421002924</v>
      </c>
      <c r="R3417">
        <v>11462081.238496583</v>
      </c>
      <c r="S3417">
        <v>13976634.11648044</v>
      </c>
      <c r="T3417">
        <v>16265759.262696126</v>
      </c>
      <c r="U3417">
        <v>21615810.205012146</v>
      </c>
      <c r="V3417">
        <v>26471277.633346073</v>
      </c>
      <c r="W3417">
        <v>31101780.112061478</v>
      </c>
      <c r="X3417">
        <v>11101780.112061476</v>
      </c>
    </row>
    <row r="3418" spans="2:24" x14ac:dyDescent="0.4">
      <c r="B3418" s="13">
        <v>3415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21312267.196676608</v>
      </c>
      <c r="O3418">
        <v>27488499.508930746</v>
      </c>
      <c r="P3418">
        <v>25075446.363696821</v>
      </c>
      <c r="Q3418">
        <v>26999416.559310973</v>
      </c>
      <c r="R3418">
        <v>28697137.243878111</v>
      </c>
      <c r="S3418">
        <v>27991774.133037046</v>
      </c>
      <c r="T3418">
        <v>26497989.744555335</v>
      </c>
      <c r="U3418">
        <v>21463399.70195454</v>
      </c>
      <c r="V3418">
        <v>13455602.807997543</v>
      </c>
      <c r="W3418">
        <v>22954275.766250707</v>
      </c>
      <c r="X3418">
        <v>2954275.7662507026</v>
      </c>
    </row>
    <row r="3419" spans="2:24" x14ac:dyDescent="0.4">
      <c r="B3419" s="13">
        <v>3416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20368337.253580373</v>
      </c>
      <c r="O3419">
        <v>18242359.883728921</v>
      </c>
      <c r="P3419">
        <v>18543783.90643131</v>
      </c>
      <c r="Q3419">
        <v>19484907.930213086</v>
      </c>
      <c r="R3419">
        <v>19021342.37050347</v>
      </c>
      <c r="S3419">
        <v>18637349.265519917</v>
      </c>
      <c r="T3419">
        <v>13609.669553913176</v>
      </c>
      <c r="U3419">
        <v>516223.10810322844</v>
      </c>
      <c r="V3419">
        <v>-70852441.463962957</v>
      </c>
      <c r="W3419">
        <v>-71191165.637831748</v>
      </c>
      <c r="X3419">
        <v>-91191165.637831748</v>
      </c>
    </row>
    <row r="3420" spans="2:24" x14ac:dyDescent="0.4">
      <c r="B3420" s="13">
        <v>3417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18730263.294865884</v>
      </c>
      <c r="O3420">
        <v>14657732.722781057</v>
      </c>
      <c r="P3420">
        <v>15698688.299271872</v>
      </c>
      <c r="Q3420">
        <v>16959890.217600193</v>
      </c>
      <c r="R3420">
        <v>19275613.554080211</v>
      </c>
      <c r="S3420">
        <v>18644391.00682272</v>
      </c>
      <c r="T3420">
        <v>1587442.9819701943</v>
      </c>
      <c r="U3420">
        <v>2444011.9754729695</v>
      </c>
      <c r="V3420">
        <v>9726666.389961876</v>
      </c>
      <c r="W3420">
        <v>12260243.44526276</v>
      </c>
      <c r="X3420">
        <v>-7739756.5547372382</v>
      </c>
    </row>
    <row r="3421" spans="2:24" x14ac:dyDescent="0.4">
      <c r="B3421" s="13">
        <v>3418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19998906.410167761</v>
      </c>
      <c r="O3421">
        <v>18231288.619514775</v>
      </c>
      <c r="P3421">
        <v>16134950.179086803</v>
      </c>
      <c r="Q3421">
        <v>21007297.907484666</v>
      </c>
      <c r="R3421">
        <v>19229684.344507001</v>
      </c>
      <c r="S3421">
        <v>19094132.527474463</v>
      </c>
      <c r="T3421">
        <v>25420973.853542764</v>
      </c>
      <c r="U3421">
        <v>27858596.632811036</v>
      </c>
      <c r="V3421">
        <v>27752837.08630079</v>
      </c>
      <c r="W3421">
        <v>28165292.857771829</v>
      </c>
      <c r="X3421">
        <v>8165292.8577718204</v>
      </c>
    </row>
    <row r="3422" spans="2:24" x14ac:dyDescent="0.4">
      <c r="B3422" s="13">
        <v>3419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20025968.21301828</v>
      </c>
      <c r="O3422">
        <v>22065145.951945886</v>
      </c>
      <c r="P3422">
        <v>29285615.293569945</v>
      </c>
      <c r="Q3422">
        <v>28739854.884120595</v>
      </c>
      <c r="R3422">
        <v>36977245.584707558</v>
      </c>
      <c r="S3422">
        <v>36320036.866010971</v>
      </c>
      <c r="T3422">
        <v>40961144.767801918</v>
      </c>
      <c r="U3422">
        <v>42793459.882030562</v>
      </c>
      <c r="V3422">
        <v>-15101085.025380295</v>
      </c>
      <c r="W3422">
        <v>-23580056.471526753</v>
      </c>
      <c r="X3422">
        <v>-43580056.471526749</v>
      </c>
    </row>
    <row r="3423" spans="2:24" x14ac:dyDescent="0.4">
      <c r="B3423" s="13">
        <v>3420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22476439.262773845</v>
      </c>
      <c r="O3423">
        <v>22258760.44407079</v>
      </c>
      <c r="P3423">
        <v>23492941.443006411</v>
      </c>
      <c r="Q3423">
        <v>24227305.983728964</v>
      </c>
      <c r="R3423">
        <v>29506327.326260246</v>
      </c>
      <c r="S3423">
        <v>27243728.084276043</v>
      </c>
      <c r="T3423">
        <v>31878525.632160641</v>
      </c>
      <c r="U3423">
        <v>7027176.8750486635</v>
      </c>
      <c r="V3423">
        <v>4859619.3527236599</v>
      </c>
      <c r="W3423">
        <v>19226674.270745482</v>
      </c>
      <c r="X3423">
        <v>-773325.72925451922</v>
      </c>
    </row>
    <row r="3424" spans="2:24" x14ac:dyDescent="0.4">
      <c r="B3424" s="13">
        <v>3421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21106033.468326226</v>
      </c>
      <c r="O3424">
        <v>18077129.457866274</v>
      </c>
      <c r="P3424">
        <v>22856892.428234156</v>
      </c>
      <c r="Q3424">
        <v>22584388.576517057</v>
      </c>
      <c r="R3424">
        <v>23138787.107784018</v>
      </c>
      <c r="S3424">
        <v>27900749.200309694</v>
      </c>
      <c r="T3424">
        <v>27335413.116281755</v>
      </c>
      <c r="U3424">
        <v>29511944.787161957</v>
      </c>
      <c r="V3424">
        <v>28764103.812376961</v>
      </c>
      <c r="W3424">
        <v>30568135.571519766</v>
      </c>
      <c r="X3424">
        <v>10568135.571519762</v>
      </c>
    </row>
    <row r="3425" spans="2:24" x14ac:dyDescent="0.4">
      <c r="B3425" s="13">
        <v>3422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-21993838.355810873</v>
      </c>
      <c r="O3425">
        <v>-21991324.653450333</v>
      </c>
      <c r="P3425">
        <v>7197001.6632558648</v>
      </c>
      <c r="Q3425">
        <v>9542731.5693890061</v>
      </c>
      <c r="R3425">
        <v>12328469.41077077</v>
      </c>
      <c r="S3425">
        <v>12028206.843301177</v>
      </c>
      <c r="T3425">
        <v>13581728.206472574</v>
      </c>
      <c r="U3425">
        <v>19679225.359048139</v>
      </c>
      <c r="V3425">
        <v>16410886.691446129</v>
      </c>
      <c r="W3425">
        <v>18878445.795671318</v>
      </c>
      <c r="X3425">
        <v>-1121554.204328679</v>
      </c>
    </row>
    <row r="3426" spans="2:24" x14ac:dyDescent="0.4">
      <c r="B3426" s="13">
        <v>3423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26187709.106462158</v>
      </c>
      <c r="O3426">
        <v>32971705.70246613</v>
      </c>
      <c r="P3426">
        <v>34025030.658034228</v>
      </c>
      <c r="Q3426">
        <v>33745737.974067539</v>
      </c>
      <c r="R3426">
        <v>23150019.6248798</v>
      </c>
      <c r="S3426">
        <v>24874888.356962968</v>
      </c>
      <c r="T3426">
        <v>32989239.455665462</v>
      </c>
      <c r="U3426">
        <v>33226389.631810673</v>
      </c>
      <c r="V3426">
        <v>40212491.344382852</v>
      </c>
      <c r="W3426">
        <v>43237102.03829287</v>
      </c>
      <c r="X3426">
        <v>23237102.038292874</v>
      </c>
    </row>
    <row r="3427" spans="2:24" x14ac:dyDescent="0.4">
      <c r="B3427" s="13">
        <v>3424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17774382.591230899</v>
      </c>
      <c r="O3427">
        <v>26142681.005919419</v>
      </c>
      <c r="P3427">
        <v>28580228.148014128</v>
      </c>
      <c r="Q3427">
        <v>25228676.781060822</v>
      </c>
      <c r="R3427">
        <v>30811069.20955018</v>
      </c>
      <c r="S3427">
        <v>31037699.286657024</v>
      </c>
      <c r="T3427">
        <v>28630482.0869192</v>
      </c>
      <c r="U3427">
        <v>29442364.656941809</v>
      </c>
      <c r="V3427">
        <v>28408903.691370219</v>
      </c>
      <c r="W3427">
        <v>-3416166.9374059807</v>
      </c>
      <c r="X3427">
        <v>-23416166.937405981</v>
      </c>
    </row>
    <row r="3428" spans="2:24" x14ac:dyDescent="0.4">
      <c r="B3428" s="13">
        <v>3425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15699894.735463638</v>
      </c>
      <c r="O3428">
        <v>17510540.821775291</v>
      </c>
      <c r="P3428">
        <v>21900991.974530943</v>
      </c>
      <c r="Q3428">
        <v>24080695.832688518</v>
      </c>
      <c r="R3428">
        <v>24441344.02456475</v>
      </c>
      <c r="S3428">
        <v>32565576.308134899</v>
      </c>
      <c r="T3428">
        <v>35536085.74097918</v>
      </c>
      <c r="U3428">
        <v>41218052.95015531</v>
      </c>
      <c r="V3428">
        <v>39233226.536041163</v>
      </c>
      <c r="W3428">
        <v>38897728.060221732</v>
      </c>
      <c r="X3428">
        <v>18897728.060221724</v>
      </c>
    </row>
    <row r="3429" spans="2:24" x14ac:dyDescent="0.4">
      <c r="B3429" s="13">
        <v>3426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19586637.137425933</v>
      </c>
      <c r="O3429">
        <v>18234516.632221904</v>
      </c>
      <c r="P3429">
        <v>21860461.132562786</v>
      </c>
      <c r="Q3429">
        <v>27807309.78520564</v>
      </c>
      <c r="R3429">
        <v>29213817.045818835</v>
      </c>
      <c r="S3429">
        <v>29130423.066892345</v>
      </c>
      <c r="T3429">
        <v>36021642.290851787</v>
      </c>
      <c r="U3429">
        <v>-33508008.917111415</v>
      </c>
      <c r="V3429">
        <v>-29930724.23893179</v>
      </c>
      <c r="W3429">
        <v>5646598.2058842443</v>
      </c>
      <c r="X3429">
        <v>-14353401.794115756</v>
      </c>
    </row>
    <row r="3430" spans="2:24" x14ac:dyDescent="0.4">
      <c r="B3430" s="13">
        <v>3427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20728009.271892939</v>
      </c>
      <c r="O3430">
        <v>20054730.911922395</v>
      </c>
      <c r="P3430">
        <v>21925853.330432255</v>
      </c>
      <c r="Q3430">
        <v>29086051.004486725</v>
      </c>
      <c r="R3430">
        <v>28497949.610816654</v>
      </c>
      <c r="S3430">
        <v>10050323.916476442</v>
      </c>
      <c r="T3430">
        <v>9747747.9098614082</v>
      </c>
      <c r="U3430">
        <v>23274922.984747246</v>
      </c>
      <c r="V3430">
        <v>23791704.12233001</v>
      </c>
      <c r="W3430">
        <v>24669994.723968092</v>
      </c>
      <c r="X3430">
        <v>4669994.7239680886</v>
      </c>
    </row>
    <row r="3431" spans="2:24" x14ac:dyDescent="0.4">
      <c r="B3431" s="13">
        <v>3428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22041812.696613304</v>
      </c>
      <c r="O3431">
        <v>29632761.999917068</v>
      </c>
      <c r="P3431">
        <v>37422075.978738457</v>
      </c>
      <c r="Q3431">
        <v>42478701.8067839</v>
      </c>
      <c r="R3431">
        <v>40633757.747384891</v>
      </c>
      <c r="S3431">
        <v>39478161.176492386</v>
      </c>
      <c r="T3431">
        <v>42821377.048065387</v>
      </c>
      <c r="U3431">
        <v>45192412.996947132</v>
      </c>
      <c r="V3431">
        <v>49872769.138837032</v>
      </c>
      <c r="W3431">
        <v>39152285.914439954</v>
      </c>
      <c r="X3431">
        <v>19152285.914439946</v>
      </c>
    </row>
    <row r="3432" spans="2:24" x14ac:dyDescent="0.4">
      <c r="B3432" s="13">
        <v>3429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22060180.610193528</v>
      </c>
      <c r="O3432">
        <v>19687422.414446671</v>
      </c>
      <c r="P3432">
        <v>20735094.011792917</v>
      </c>
      <c r="Q3432">
        <v>27896676.88852831</v>
      </c>
      <c r="R3432">
        <v>31332778.969496634</v>
      </c>
      <c r="S3432">
        <v>28158532.230417941</v>
      </c>
      <c r="T3432">
        <v>30856863.083478343</v>
      </c>
      <c r="U3432">
        <v>31684188.450870961</v>
      </c>
      <c r="V3432">
        <v>31215347.404789165</v>
      </c>
      <c r="W3432">
        <v>32698942.028046191</v>
      </c>
      <c r="X3432">
        <v>12698942.028046194</v>
      </c>
    </row>
    <row r="3433" spans="2:24" x14ac:dyDescent="0.4">
      <c r="B3433" s="13">
        <v>3430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9840657.2396071851</v>
      </c>
      <c r="O3433">
        <v>9003335.7730897795</v>
      </c>
      <c r="P3433">
        <v>-101654186.8154424</v>
      </c>
      <c r="Q3433">
        <v>-111951877.29668279</v>
      </c>
      <c r="R3433">
        <v>-53534195.73635111</v>
      </c>
      <c r="S3433">
        <v>-39982056.374773256</v>
      </c>
      <c r="T3433">
        <v>-35791328.79495848</v>
      </c>
      <c r="U3433">
        <v>-30119242.048205245</v>
      </c>
      <c r="V3433">
        <v>-28788106.67947726</v>
      </c>
      <c r="W3433">
        <v>-24231094.247253053</v>
      </c>
      <c r="X3433">
        <v>-44231094.247253045</v>
      </c>
    </row>
    <row r="3434" spans="2:24" x14ac:dyDescent="0.4">
      <c r="B3434" s="13">
        <v>3431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17860978.268019449</v>
      </c>
      <c r="O3434">
        <v>18013663.381060671</v>
      </c>
      <c r="P3434">
        <v>20572961.096308511</v>
      </c>
      <c r="Q3434">
        <v>19457014.567504723</v>
      </c>
      <c r="R3434">
        <v>16528281.203010999</v>
      </c>
      <c r="S3434">
        <v>19259790.971361134</v>
      </c>
      <c r="T3434">
        <v>25527771.609236367</v>
      </c>
      <c r="U3434">
        <v>34414210.678135067</v>
      </c>
      <c r="V3434">
        <v>31469450.770202588</v>
      </c>
      <c r="W3434">
        <v>34903963.05347982</v>
      </c>
      <c r="X3434">
        <v>14903963.05347982</v>
      </c>
    </row>
    <row r="3435" spans="2:24" x14ac:dyDescent="0.4">
      <c r="B3435" s="13">
        <v>3432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19678887.37175177</v>
      </c>
      <c r="O3435">
        <v>21659310.382706225</v>
      </c>
      <c r="P3435">
        <v>20619006.476524033</v>
      </c>
      <c r="Q3435">
        <v>19600269.11481246</v>
      </c>
      <c r="R3435">
        <v>19208926.917498656</v>
      </c>
      <c r="S3435">
        <v>20578322.594987318</v>
      </c>
      <c r="T3435">
        <v>15719720.834389897</v>
      </c>
      <c r="U3435">
        <v>13819709.068462145</v>
      </c>
      <c r="V3435">
        <v>17229572.498230286</v>
      </c>
      <c r="W3435">
        <v>20598276.648480654</v>
      </c>
      <c r="X3435">
        <v>598276.64848065516</v>
      </c>
    </row>
    <row r="3436" spans="2:24" x14ac:dyDescent="0.4">
      <c r="B3436" s="13">
        <v>3433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23862647.007896267</v>
      </c>
      <c r="O3436">
        <v>32667212.463487715</v>
      </c>
      <c r="P3436">
        <v>32553844.2440065</v>
      </c>
      <c r="Q3436">
        <v>30426183.02642516</v>
      </c>
      <c r="R3436">
        <v>32985714.647655152</v>
      </c>
      <c r="S3436">
        <v>37162486.291767754</v>
      </c>
      <c r="T3436">
        <v>11980417.20878532</v>
      </c>
      <c r="U3436">
        <v>13374824.693241371</v>
      </c>
      <c r="V3436">
        <v>28150379.267964195</v>
      </c>
      <c r="W3436">
        <v>27506311.686889224</v>
      </c>
      <c r="X3436">
        <v>7506311.6868892247</v>
      </c>
    </row>
    <row r="3437" spans="2:24" x14ac:dyDescent="0.4">
      <c r="B3437" s="13">
        <v>3434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-45892470.025628835</v>
      </c>
      <c r="O3437">
        <v>-45590755.842286251</v>
      </c>
      <c r="P3437">
        <v>-7035221.9731791969</v>
      </c>
      <c r="Q3437">
        <v>-7474490.0936993491</v>
      </c>
      <c r="R3437">
        <v>-629469.83225537557</v>
      </c>
      <c r="S3437">
        <v>-17367207.210411333</v>
      </c>
      <c r="T3437">
        <v>-15183826.38868539</v>
      </c>
      <c r="U3437">
        <v>-10419656.539423013</v>
      </c>
      <c r="V3437">
        <v>-13416605.624214681</v>
      </c>
      <c r="W3437">
        <v>-8751973.8414321877</v>
      </c>
      <c r="X3437">
        <v>-28751973.841432191</v>
      </c>
    </row>
    <row r="3438" spans="2:24" x14ac:dyDescent="0.4">
      <c r="B3438" s="13">
        <v>3435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19894449.992215995</v>
      </c>
      <c r="O3438">
        <v>18257908.050958131</v>
      </c>
      <c r="P3438">
        <v>13904862.037776375</v>
      </c>
      <c r="Q3438">
        <v>14214044.292392798</v>
      </c>
      <c r="R3438">
        <v>11501415.766196653</v>
      </c>
      <c r="S3438">
        <v>16323044.998260178</v>
      </c>
      <c r="T3438">
        <v>16439704.045239747</v>
      </c>
      <c r="U3438">
        <v>17607511.731118087</v>
      </c>
      <c r="V3438">
        <v>26238654.705140144</v>
      </c>
      <c r="W3438">
        <v>31951616.103840332</v>
      </c>
      <c r="X3438">
        <v>11951616.103840331</v>
      </c>
    </row>
    <row r="3439" spans="2:24" x14ac:dyDescent="0.4">
      <c r="B3439" s="13">
        <v>3436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25254454.586765442</v>
      </c>
      <c r="O3439">
        <v>25149229.591568694</v>
      </c>
      <c r="P3439">
        <v>22221642.858726181</v>
      </c>
      <c r="Q3439">
        <v>30965324.369570471</v>
      </c>
      <c r="R3439">
        <v>36153059.167137921</v>
      </c>
      <c r="S3439">
        <v>35578062.651892334</v>
      </c>
      <c r="T3439">
        <v>41599828.92752248</v>
      </c>
      <c r="U3439">
        <v>-47766867.108411863</v>
      </c>
      <c r="V3439">
        <v>-48697661.282245927</v>
      </c>
      <c r="W3439">
        <v>2090620.8580305399</v>
      </c>
      <c r="X3439">
        <v>-17909379.141969468</v>
      </c>
    </row>
    <row r="3440" spans="2:24" x14ac:dyDescent="0.4">
      <c r="B3440" s="13">
        <v>3437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19870997.961203564</v>
      </c>
      <c r="O3440">
        <v>16849494.114207424</v>
      </c>
      <c r="P3440">
        <v>20072832.356561795</v>
      </c>
      <c r="Q3440">
        <v>24109727.869441118</v>
      </c>
      <c r="R3440">
        <v>22936952.801622037</v>
      </c>
      <c r="S3440">
        <v>28097079.181705192</v>
      </c>
      <c r="T3440">
        <v>26676488.675781272</v>
      </c>
      <c r="U3440">
        <v>27183898.81800333</v>
      </c>
      <c r="V3440">
        <v>27123431.668447457</v>
      </c>
      <c r="W3440">
        <v>35491171.934959538</v>
      </c>
      <c r="X3440">
        <v>15491171.934959544</v>
      </c>
    </row>
    <row r="3441" spans="2:24" x14ac:dyDescent="0.4">
      <c r="B3441" s="13">
        <v>3438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19611120.797911577</v>
      </c>
      <c r="O3441">
        <v>18248681.617189594</v>
      </c>
      <c r="P3441">
        <v>20733846.307238057</v>
      </c>
      <c r="Q3441">
        <v>-91950007.620650306</v>
      </c>
      <c r="R3441">
        <v>-89671084.465026051</v>
      </c>
      <c r="S3441">
        <v>-34333377.366935357</v>
      </c>
      <c r="T3441">
        <v>-32525349.810880527</v>
      </c>
      <c r="U3441">
        <v>-30618237.776898894</v>
      </c>
      <c r="V3441">
        <v>-126237986.13871793</v>
      </c>
      <c r="W3441">
        <v>-120550234.24704573</v>
      </c>
      <c r="X3441">
        <v>-140550234.2470457</v>
      </c>
    </row>
    <row r="3442" spans="2:24" x14ac:dyDescent="0.4">
      <c r="B3442" s="13">
        <v>3439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18407348.204744663</v>
      </c>
      <c r="O3442">
        <v>26235035.367321063</v>
      </c>
      <c r="P3442">
        <v>29068021.891532794</v>
      </c>
      <c r="Q3442">
        <v>27803683.852304175</v>
      </c>
      <c r="R3442">
        <v>22291658.050410952</v>
      </c>
      <c r="S3442">
        <v>21485317.449943341</v>
      </c>
      <c r="T3442">
        <v>5762210.4390369002</v>
      </c>
      <c r="U3442">
        <v>10678820.6762303</v>
      </c>
      <c r="V3442">
        <v>15024732.909513816</v>
      </c>
      <c r="W3442">
        <v>13983975.789621728</v>
      </c>
      <c r="X3442">
        <v>-6016024.2103782753</v>
      </c>
    </row>
    <row r="3443" spans="2:24" x14ac:dyDescent="0.4">
      <c r="B3443" s="13">
        <v>3440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18485630.579389852</v>
      </c>
      <c r="O3443">
        <v>17564712.331079677</v>
      </c>
      <c r="P3443">
        <v>21315962.956623062</v>
      </c>
      <c r="Q3443">
        <v>20208426.414180361</v>
      </c>
      <c r="R3443">
        <v>20974819.370597124</v>
      </c>
      <c r="S3443">
        <v>27351038.683785282</v>
      </c>
      <c r="T3443">
        <v>31843359.631535649</v>
      </c>
      <c r="U3443">
        <v>30159952.173236769</v>
      </c>
      <c r="V3443">
        <v>29342575.041370749</v>
      </c>
      <c r="W3443">
        <v>12563066.805480683</v>
      </c>
      <c r="X3443">
        <v>-7436933.1945193168</v>
      </c>
    </row>
    <row r="3444" spans="2:24" x14ac:dyDescent="0.4">
      <c r="B3444" s="13">
        <v>3441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19994858.409232553</v>
      </c>
      <c r="O3444">
        <v>23943939.263322566</v>
      </c>
      <c r="P3444">
        <v>25641796.258322943</v>
      </c>
      <c r="Q3444">
        <v>27663663.367501859</v>
      </c>
      <c r="R3444">
        <v>30194109.877668619</v>
      </c>
      <c r="S3444">
        <v>24106324.135616593</v>
      </c>
      <c r="T3444">
        <v>24943671.286743492</v>
      </c>
      <c r="U3444">
        <v>22539426.379435606</v>
      </c>
      <c r="V3444">
        <v>20203368.732562263</v>
      </c>
      <c r="W3444">
        <v>18855710.74849667</v>
      </c>
      <c r="X3444">
        <v>-1144289.2515033276</v>
      </c>
    </row>
    <row r="3445" spans="2:24" x14ac:dyDescent="0.4">
      <c r="B3445" s="13">
        <v>3442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18029328.988741785</v>
      </c>
      <c r="O3445">
        <v>25325825.056119405</v>
      </c>
      <c r="P3445">
        <v>21726583.787200533</v>
      </c>
      <c r="Q3445">
        <v>24090760.76811913</v>
      </c>
      <c r="R3445">
        <v>27770743.158369105</v>
      </c>
      <c r="S3445">
        <v>26271094.909992181</v>
      </c>
      <c r="T3445">
        <v>25562062.873994879</v>
      </c>
      <c r="U3445">
        <v>30570653.339915309</v>
      </c>
      <c r="V3445">
        <v>31920164.810082972</v>
      </c>
      <c r="W3445">
        <v>29614197.382459078</v>
      </c>
      <c r="X3445">
        <v>9614197.3824590743</v>
      </c>
    </row>
    <row r="3446" spans="2:24" x14ac:dyDescent="0.4">
      <c r="B3446" s="13">
        <v>3443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18611082.376280759</v>
      </c>
      <c r="O3446">
        <v>24856174.201896288</v>
      </c>
      <c r="P3446">
        <v>22936846.362143468</v>
      </c>
      <c r="Q3446">
        <v>23596151.854864348</v>
      </c>
      <c r="R3446">
        <v>23258204.645895503</v>
      </c>
      <c r="S3446">
        <v>28873974.821862549</v>
      </c>
      <c r="T3446">
        <v>31651736.187906493</v>
      </c>
      <c r="U3446">
        <v>30567427.727836926</v>
      </c>
      <c r="V3446">
        <v>32303772.386260595</v>
      </c>
      <c r="W3446">
        <v>32173819.216718838</v>
      </c>
      <c r="X3446">
        <v>12173819.216718838</v>
      </c>
    </row>
    <row r="3447" spans="2:24" x14ac:dyDescent="0.4">
      <c r="B3447" s="13">
        <v>3444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27556934.158296134</v>
      </c>
      <c r="O3447">
        <v>24222578.337535255</v>
      </c>
      <c r="P3447">
        <v>22895207.949342784</v>
      </c>
      <c r="Q3447">
        <v>17406054.313147016</v>
      </c>
      <c r="R3447">
        <v>520135.64041292854</v>
      </c>
      <c r="S3447">
        <v>7231472.9792943429</v>
      </c>
      <c r="T3447">
        <v>23627402.687010609</v>
      </c>
      <c r="U3447">
        <v>20587364.434114762</v>
      </c>
      <c r="V3447">
        <v>21109924.722422589</v>
      </c>
      <c r="W3447">
        <v>19949113.499589287</v>
      </c>
      <c r="X3447">
        <v>-50886.500410708133</v>
      </c>
    </row>
    <row r="3448" spans="2:24" x14ac:dyDescent="0.4">
      <c r="B3448" s="13">
        <v>3445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27080161.753308322</v>
      </c>
      <c r="O3448">
        <v>26022510.064150792</v>
      </c>
      <c r="P3448">
        <v>19614120.861973498</v>
      </c>
      <c r="Q3448">
        <v>19501973.752365943</v>
      </c>
      <c r="R3448">
        <v>18677048.042943109</v>
      </c>
      <c r="S3448">
        <v>15771064.285348367</v>
      </c>
      <c r="T3448">
        <v>12232761.995579122</v>
      </c>
      <c r="U3448">
        <v>9544739.8717639744</v>
      </c>
      <c r="V3448">
        <v>11901373.116493432</v>
      </c>
      <c r="W3448">
        <v>16179555.537837351</v>
      </c>
      <c r="X3448">
        <v>-3820444.4621626493</v>
      </c>
    </row>
    <row r="3449" spans="2:24" x14ac:dyDescent="0.4">
      <c r="B3449" s="13">
        <v>3446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23678860.67509152</v>
      </c>
      <c r="O3449">
        <v>16787315.355010036</v>
      </c>
      <c r="P3449">
        <v>22208423.699380569</v>
      </c>
      <c r="Q3449">
        <v>23093254.892101146</v>
      </c>
      <c r="R3449">
        <v>22175711.78369971</v>
      </c>
      <c r="S3449">
        <v>23585257.316593457</v>
      </c>
      <c r="T3449">
        <v>8288029.3736251779</v>
      </c>
      <c r="U3449">
        <v>10274449.575706299</v>
      </c>
      <c r="V3449">
        <v>16479520.307289775</v>
      </c>
      <c r="W3449">
        <v>18979028.728659246</v>
      </c>
      <c r="X3449">
        <v>-1020971.2713407543</v>
      </c>
    </row>
    <row r="3450" spans="2:24" x14ac:dyDescent="0.4">
      <c r="B3450" s="13">
        <v>3447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23202210.336635999</v>
      </c>
      <c r="O3450">
        <v>29628704.415597253</v>
      </c>
      <c r="P3450">
        <v>30733060.479484212</v>
      </c>
      <c r="Q3450">
        <v>32717078.710548133</v>
      </c>
      <c r="R3450">
        <v>-21148204.327596702</v>
      </c>
      <c r="S3450">
        <v>-22233022.595555641</v>
      </c>
      <c r="T3450">
        <v>6345359.8340732725</v>
      </c>
      <c r="U3450">
        <v>4473582.182082478</v>
      </c>
      <c r="V3450">
        <v>5427627.5375577733</v>
      </c>
      <c r="W3450">
        <v>10725658.028559409</v>
      </c>
      <c r="X3450">
        <v>-9274341.9714405909</v>
      </c>
    </row>
    <row r="3451" spans="2:24" x14ac:dyDescent="0.4">
      <c r="B3451" s="13">
        <v>3448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17632125.855847407</v>
      </c>
      <c r="O3451">
        <v>19959331.631970618</v>
      </c>
      <c r="P3451">
        <v>9410150.2147763316</v>
      </c>
      <c r="Q3451">
        <v>8410606.4637275636</v>
      </c>
      <c r="R3451">
        <v>5986051.8629334625</v>
      </c>
      <c r="S3451">
        <v>10678084.798817392</v>
      </c>
      <c r="T3451">
        <v>4308948.6926465593</v>
      </c>
      <c r="U3451">
        <v>4311206.6323889345</v>
      </c>
      <c r="V3451">
        <v>1512748.5237163701</v>
      </c>
      <c r="W3451">
        <v>1190800.1262144016</v>
      </c>
      <c r="X3451">
        <v>-18809199.873785596</v>
      </c>
    </row>
    <row r="3452" spans="2:24" x14ac:dyDescent="0.4">
      <c r="B3452" s="13">
        <v>3449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21915323.370869596</v>
      </c>
      <c r="O3452">
        <v>23203050.808419697</v>
      </c>
      <c r="P3452">
        <v>25848712.18083502</v>
      </c>
      <c r="Q3452">
        <v>23761511.934999585</v>
      </c>
      <c r="R3452">
        <v>22715863.958485797</v>
      </c>
      <c r="S3452">
        <v>29689627.597296037</v>
      </c>
      <c r="T3452">
        <v>29965604.879152905</v>
      </c>
      <c r="U3452">
        <v>30226709.129841369</v>
      </c>
      <c r="V3452">
        <v>32639280.34320173</v>
      </c>
      <c r="W3452">
        <v>37463129.238002978</v>
      </c>
      <c r="X3452">
        <v>17463129.238002971</v>
      </c>
    </row>
    <row r="3453" spans="2:24" x14ac:dyDescent="0.4">
      <c r="B3453" s="13">
        <v>3450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26933135.547141656</v>
      </c>
      <c r="O3453">
        <v>30441817.197956786</v>
      </c>
      <c r="P3453">
        <v>31157074.279810939</v>
      </c>
      <c r="Q3453">
        <v>36295534.622888058</v>
      </c>
      <c r="R3453">
        <v>8420159.6546308156</v>
      </c>
      <c r="S3453">
        <v>4853490.7499711197</v>
      </c>
      <c r="T3453">
        <v>20344922.995061193</v>
      </c>
      <c r="U3453">
        <v>21821312.955210403</v>
      </c>
      <c r="V3453">
        <v>21348101.856917728</v>
      </c>
      <c r="W3453">
        <v>22083267.25744199</v>
      </c>
      <c r="X3453">
        <v>2083267.2574419891</v>
      </c>
    </row>
    <row r="3454" spans="2:24" x14ac:dyDescent="0.4">
      <c r="B3454" s="13">
        <v>3451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23588861.249917742</v>
      </c>
      <c r="O3454">
        <v>20791083.380322449</v>
      </c>
      <c r="P3454">
        <v>25321864.218015395</v>
      </c>
      <c r="Q3454">
        <v>32472967.9162944</v>
      </c>
      <c r="R3454">
        <v>30268720.599840891</v>
      </c>
      <c r="S3454">
        <v>27973801.822640989</v>
      </c>
      <c r="T3454">
        <v>30783522.231516354</v>
      </c>
      <c r="U3454">
        <v>28362886.02871225</v>
      </c>
      <c r="V3454">
        <v>30666653.587974224</v>
      </c>
      <c r="W3454">
        <v>33608298.737796135</v>
      </c>
      <c r="X3454">
        <v>13608298.737796139</v>
      </c>
    </row>
    <row r="3455" spans="2:24" x14ac:dyDescent="0.4">
      <c r="B3455" s="13">
        <v>3452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20102279.342446644</v>
      </c>
      <c r="O3455">
        <v>25173057.280203044</v>
      </c>
      <c r="P3455">
        <v>26833843.796921331</v>
      </c>
      <c r="Q3455">
        <v>19994378.319274329</v>
      </c>
      <c r="R3455">
        <v>19786380.412767839</v>
      </c>
      <c r="S3455">
        <v>26254770.981623627</v>
      </c>
      <c r="T3455">
        <v>23018323.537401192</v>
      </c>
      <c r="U3455">
        <v>21947796.775027946</v>
      </c>
      <c r="V3455">
        <v>26813054.482590087</v>
      </c>
      <c r="W3455">
        <v>27579776.501725115</v>
      </c>
      <c r="X3455">
        <v>7579776.5017251167</v>
      </c>
    </row>
    <row r="3456" spans="2:24" x14ac:dyDescent="0.4">
      <c r="B3456" s="13">
        <v>3453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23978525.674200695</v>
      </c>
      <c r="O3456">
        <v>25858002.599321339</v>
      </c>
      <c r="P3456">
        <v>24590361.037371259</v>
      </c>
      <c r="Q3456">
        <v>22769697.801618241</v>
      </c>
      <c r="R3456">
        <v>26059874.748679515</v>
      </c>
      <c r="S3456">
        <v>24355892.748845354</v>
      </c>
      <c r="T3456">
        <v>28529298.090760902</v>
      </c>
      <c r="U3456">
        <v>35204668.268739969</v>
      </c>
      <c r="V3456">
        <v>-24207780.420265239</v>
      </c>
      <c r="W3456">
        <v>-26243808.060859006</v>
      </c>
      <c r="X3456">
        <v>-46243808.060859002</v>
      </c>
    </row>
    <row r="3457" spans="2:24" x14ac:dyDescent="0.4">
      <c r="B3457" s="13">
        <v>3454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18907267.183712635</v>
      </c>
      <c r="O3457">
        <v>22527754.971122857</v>
      </c>
      <c r="P3457">
        <v>23828485.028912984</v>
      </c>
      <c r="Q3457">
        <v>23833148.766956523</v>
      </c>
      <c r="R3457">
        <v>25167854.993349787</v>
      </c>
      <c r="S3457">
        <v>18075284.731748257</v>
      </c>
      <c r="T3457">
        <v>19844898.58924992</v>
      </c>
      <c r="U3457">
        <v>21148610.49822871</v>
      </c>
      <c r="V3457">
        <v>21780359.941282362</v>
      </c>
      <c r="W3457">
        <v>18692963.733253911</v>
      </c>
      <c r="X3457">
        <v>-1307036.2667460861</v>
      </c>
    </row>
    <row r="3458" spans="2:24" x14ac:dyDescent="0.4">
      <c r="B3458" s="13">
        <v>3455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20746996.397625681</v>
      </c>
      <c r="O3458">
        <v>25678074.02704189</v>
      </c>
      <c r="P3458">
        <v>31418813.25444033</v>
      </c>
      <c r="Q3458">
        <v>38333988.541033357</v>
      </c>
      <c r="R3458">
        <v>36782998.088047676</v>
      </c>
      <c r="S3458">
        <v>40635355.924988747</v>
      </c>
      <c r="T3458">
        <v>35904650.009678006</v>
      </c>
      <c r="U3458">
        <v>37264653.273208104</v>
      </c>
      <c r="V3458">
        <v>-242849394.08412179</v>
      </c>
      <c r="W3458">
        <v>-238680425.81603208</v>
      </c>
      <c r="X3458">
        <v>-258680425.81603211</v>
      </c>
    </row>
    <row r="3459" spans="2:24" x14ac:dyDescent="0.4">
      <c r="B3459" s="13">
        <v>3456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18888803.750671729</v>
      </c>
      <c r="O3459">
        <v>15232326.930942073</v>
      </c>
      <c r="P3459">
        <v>20911884.200151268</v>
      </c>
      <c r="Q3459">
        <v>24747828.412174292</v>
      </c>
      <c r="R3459">
        <v>27245299.534513511</v>
      </c>
      <c r="S3459">
        <v>33321279.230153635</v>
      </c>
      <c r="T3459">
        <v>37827458.447223917</v>
      </c>
      <c r="U3459">
        <v>38146029.030418053</v>
      </c>
      <c r="V3459">
        <v>45079031.968138807</v>
      </c>
      <c r="W3459">
        <v>48008235.37265823</v>
      </c>
      <c r="X3459">
        <v>28008235.372658223</v>
      </c>
    </row>
    <row r="3460" spans="2:24" x14ac:dyDescent="0.4">
      <c r="B3460" s="13">
        <v>3457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7972789.877447132</v>
      </c>
      <c r="O3460">
        <v>6577859.9452214986</v>
      </c>
      <c r="P3460">
        <v>13386873.763234988</v>
      </c>
      <c r="Q3460">
        <v>21196470.39196822</v>
      </c>
      <c r="R3460">
        <v>25534153.560295261</v>
      </c>
      <c r="S3460">
        <v>24395973.491444424</v>
      </c>
      <c r="T3460">
        <v>17500731.642967898</v>
      </c>
      <c r="U3460">
        <v>16779247.027481291</v>
      </c>
      <c r="V3460">
        <v>16868734.964508936</v>
      </c>
      <c r="W3460">
        <v>20647415.370698962</v>
      </c>
      <c r="X3460">
        <v>647415.37069896236</v>
      </c>
    </row>
    <row r="3461" spans="2:24" x14ac:dyDescent="0.4">
      <c r="B3461" s="13">
        <v>3458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19727471.655705135</v>
      </c>
      <c r="O3461">
        <v>25242942.024660118</v>
      </c>
      <c r="P3461">
        <v>13056747.185097031</v>
      </c>
      <c r="Q3461">
        <v>17504210.881897978</v>
      </c>
      <c r="R3461">
        <v>25273972.182915911</v>
      </c>
      <c r="S3461">
        <v>23774413.406292532</v>
      </c>
      <c r="T3461">
        <v>27792859.807778873</v>
      </c>
      <c r="U3461">
        <v>37148721.55709397</v>
      </c>
      <c r="V3461">
        <v>28972847.91456905</v>
      </c>
      <c r="W3461">
        <v>24635604.753897391</v>
      </c>
      <c r="X3461">
        <v>4635604.7538973922</v>
      </c>
    </row>
    <row r="3462" spans="2:24" x14ac:dyDescent="0.4">
      <c r="B3462" s="13">
        <v>3459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-2063825.219002312</v>
      </c>
      <c r="O3462">
        <v>-2588624.2320616846</v>
      </c>
      <c r="P3462">
        <v>18150322.366505977</v>
      </c>
      <c r="Q3462">
        <v>16072374.581601176</v>
      </c>
      <c r="R3462">
        <v>5626452.8016315848</v>
      </c>
      <c r="S3462">
        <v>11733688.099304803</v>
      </c>
      <c r="T3462">
        <v>20157129.902615696</v>
      </c>
      <c r="U3462">
        <v>16806560.138929311</v>
      </c>
      <c r="V3462">
        <v>18167226.58723446</v>
      </c>
      <c r="W3462">
        <v>27892547.769162867</v>
      </c>
      <c r="X3462">
        <v>7892547.7691628672</v>
      </c>
    </row>
    <row r="3463" spans="2:24" x14ac:dyDescent="0.4">
      <c r="B3463" s="13">
        <v>3460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27707249.079987168</v>
      </c>
      <c r="O3463">
        <v>26550804.025121365</v>
      </c>
      <c r="P3463">
        <v>24877176.875091136</v>
      </c>
      <c r="Q3463">
        <v>22882071.250336286</v>
      </c>
      <c r="R3463">
        <v>29434880.652021889</v>
      </c>
      <c r="S3463">
        <v>33835199.364926711</v>
      </c>
      <c r="T3463">
        <v>34455213.283247389</v>
      </c>
      <c r="U3463">
        <v>42202534.794317558</v>
      </c>
      <c r="V3463">
        <v>43167478.463359848</v>
      </c>
      <c r="W3463">
        <v>45981164.057521254</v>
      </c>
      <c r="X3463">
        <v>25981164.05752125</v>
      </c>
    </row>
    <row r="3464" spans="2:24" x14ac:dyDescent="0.4">
      <c r="B3464" s="13">
        <v>3461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25256499.242578693</v>
      </c>
      <c r="O3464">
        <v>26951045.054854468</v>
      </c>
      <c r="P3464">
        <v>30195831.685409233</v>
      </c>
      <c r="Q3464">
        <v>23028437.738436181</v>
      </c>
      <c r="R3464">
        <v>24924872.719078247</v>
      </c>
      <c r="S3464">
        <v>14178270.907677198</v>
      </c>
      <c r="T3464">
        <v>13656805.46032998</v>
      </c>
      <c r="U3464">
        <v>24319030.215145405</v>
      </c>
      <c r="V3464">
        <v>26633988.404088188</v>
      </c>
      <c r="W3464">
        <v>26906075.006322075</v>
      </c>
      <c r="X3464">
        <v>6906075.0063220719</v>
      </c>
    </row>
    <row r="3465" spans="2:24" x14ac:dyDescent="0.4">
      <c r="B3465" s="13">
        <v>3462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17112447.030820273</v>
      </c>
      <c r="O3465">
        <v>20226403.70715452</v>
      </c>
      <c r="P3465">
        <v>21350554.812780343</v>
      </c>
      <c r="Q3465">
        <v>21124944.155788392</v>
      </c>
      <c r="R3465">
        <v>22367725.811612628</v>
      </c>
      <c r="S3465">
        <v>24104981.49518054</v>
      </c>
      <c r="T3465">
        <v>26964823.189595345</v>
      </c>
      <c r="U3465">
        <v>32662783.819921318</v>
      </c>
      <c r="V3465">
        <v>38143033.915648468</v>
      </c>
      <c r="W3465">
        <v>34110458.778468721</v>
      </c>
      <c r="X3465">
        <v>14110458.778468722</v>
      </c>
    </row>
    <row r="3466" spans="2:24" x14ac:dyDescent="0.4">
      <c r="B3466" s="13">
        <v>3463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18314680.857862264</v>
      </c>
      <c r="O3466">
        <v>16784672.642406784</v>
      </c>
      <c r="P3466">
        <v>22650169.792593982</v>
      </c>
      <c r="Q3466">
        <v>22258333.577415735</v>
      </c>
      <c r="R3466">
        <v>20516743.379875846</v>
      </c>
      <c r="S3466">
        <v>20070609.461390831</v>
      </c>
      <c r="T3466">
        <v>25963487.630806271</v>
      </c>
      <c r="U3466">
        <v>30568279.977090806</v>
      </c>
      <c r="V3466">
        <v>-109779910.42740484</v>
      </c>
      <c r="W3466">
        <v>-112641391.04949611</v>
      </c>
      <c r="X3466">
        <v>-132641391.04949611</v>
      </c>
    </row>
    <row r="3467" spans="2:24" x14ac:dyDescent="0.4">
      <c r="B3467" s="13">
        <v>3464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25880883.612993464</v>
      </c>
      <c r="O3467">
        <v>26677989.45974458</v>
      </c>
      <c r="P3467">
        <v>30473470.757076595</v>
      </c>
      <c r="Q3467">
        <v>32390274.111519147</v>
      </c>
      <c r="R3467">
        <v>32637983.24146039</v>
      </c>
      <c r="S3467">
        <v>34676996.025463313</v>
      </c>
      <c r="T3467">
        <v>32487708.2677022</v>
      </c>
      <c r="U3467">
        <v>20097165.380365558</v>
      </c>
      <c r="V3467">
        <v>27087924.531398151</v>
      </c>
      <c r="W3467">
        <v>38376588.754782148</v>
      </c>
      <c r="X3467">
        <v>18376588.754782151</v>
      </c>
    </row>
    <row r="3468" spans="2:24" x14ac:dyDescent="0.4">
      <c r="B3468" s="13">
        <v>3465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25709092.649166375</v>
      </c>
      <c r="O3468">
        <v>30349395.468679979</v>
      </c>
      <c r="P3468">
        <v>35066219.667797834</v>
      </c>
      <c r="Q3468">
        <v>36687328.259089649</v>
      </c>
      <c r="R3468">
        <v>30731472.40400847</v>
      </c>
      <c r="S3468">
        <v>30113406.908495151</v>
      </c>
      <c r="T3468">
        <v>38086746.438533977</v>
      </c>
      <c r="U3468">
        <v>23712662.645368889</v>
      </c>
      <c r="V3468">
        <v>22813187.874671653</v>
      </c>
      <c r="W3468">
        <v>38886816.759068213</v>
      </c>
      <c r="X3468">
        <v>18886816.759068228</v>
      </c>
    </row>
    <row r="3469" spans="2:24" x14ac:dyDescent="0.4">
      <c r="B3469" s="13">
        <v>3466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19351455.764443643</v>
      </c>
      <c r="O3469">
        <v>27665329.269078463</v>
      </c>
      <c r="P3469">
        <v>27024880.67271005</v>
      </c>
      <c r="Q3469">
        <v>26420729.716843702</v>
      </c>
      <c r="R3469">
        <v>27674623.572147798</v>
      </c>
      <c r="S3469">
        <v>35103170.131675489</v>
      </c>
      <c r="T3469">
        <v>19383037.426257502</v>
      </c>
      <c r="U3469">
        <v>17532891.762810327</v>
      </c>
      <c r="V3469">
        <v>23020156.263331231</v>
      </c>
      <c r="W3469">
        <v>24788505.782815892</v>
      </c>
      <c r="X3469">
        <v>4788505.7828158941</v>
      </c>
    </row>
    <row r="3470" spans="2:24" x14ac:dyDescent="0.4">
      <c r="B3470" s="13">
        <v>3467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23338297.418483071</v>
      </c>
      <c r="O3470">
        <v>20466131.442612529</v>
      </c>
      <c r="P3470">
        <v>18655848.61462307</v>
      </c>
      <c r="Q3470">
        <v>21979958.544762455</v>
      </c>
      <c r="R3470">
        <v>20926969.577493098</v>
      </c>
      <c r="S3470">
        <v>20884403.820788991</v>
      </c>
      <c r="T3470">
        <v>20255322.743138909</v>
      </c>
      <c r="U3470">
        <v>24071274.842642773</v>
      </c>
      <c r="V3470">
        <v>8862194.8150775321</v>
      </c>
      <c r="W3470">
        <v>15184784.211249128</v>
      </c>
      <c r="X3470">
        <v>-4815215.7887508702</v>
      </c>
    </row>
    <row r="3471" spans="2:24" x14ac:dyDescent="0.4">
      <c r="B3471" s="13">
        <v>3468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21748173.059632607</v>
      </c>
      <c r="O3471">
        <v>23604698.295298666</v>
      </c>
      <c r="P3471">
        <v>23318305.520713776</v>
      </c>
      <c r="Q3471">
        <v>15302030.329975832</v>
      </c>
      <c r="R3471">
        <v>15867226.127899036</v>
      </c>
      <c r="S3471">
        <v>19258689.150010511</v>
      </c>
      <c r="T3471">
        <v>21194512.295524549</v>
      </c>
      <c r="U3471">
        <v>20657525.515931051</v>
      </c>
      <c r="V3471">
        <v>23152422.158937808</v>
      </c>
      <c r="W3471">
        <v>31538268.362165786</v>
      </c>
      <c r="X3471">
        <v>11538268.362165784</v>
      </c>
    </row>
    <row r="3472" spans="2:24" x14ac:dyDescent="0.4">
      <c r="B3472" s="13">
        <v>3469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23333690.552860819</v>
      </c>
      <c r="O3472">
        <v>31021710.238607865</v>
      </c>
      <c r="P3472">
        <v>33477655.153900262</v>
      </c>
      <c r="Q3472">
        <v>36490411.985828713</v>
      </c>
      <c r="R3472">
        <v>35305907.766020261</v>
      </c>
      <c r="S3472">
        <v>34916937.370239615</v>
      </c>
      <c r="T3472">
        <v>38939520.703415804</v>
      </c>
      <c r="U3472">
        <v>46436328.20713684</v>
      </c>
      <c r="V3472">
        <v>44515798.937606424</v>
      </c>
      <c r="W3472">
        <v>42228702.096527033</v>
      </c>
      <c r="X3472">
        <v>22228702.096527025</v>
      </c>
    </row>
    <row r="3473" spans="2:24" x14ac:dyDescent="0.4">
      <c r="B3473" s="13">
        <v>3470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20835760.70541114</v>
      </c>
      <c r="O3473">
        <v>21758706.648429122</v>
      </c>
      <c r="P3473">
        <v>22659658.114179779</v>
      </c>
      <c r="Q3473">
        <v>26727345.639532357</v>
      </c>
      <c r="R3473">
        <v>30821214.356345072</v>
      </c>
      <c r="S3473">
        <v>22522411.035562601</v>
      </c>
      <c r="T3473">
        <v>27561139.767115641</v>
      </c>
      <c r="U3473">
        <v>34377716.395518258</v>
      </c>
      <c r="V3473">
        <v>39765675.636657909</v>
      </c>
      <c r="W3473">
        <v>39949563.424759068</v>
      </c>
      <c r="X3473">
        <v>19949563.424759064</v>
      </c>
    </row>
    <row r="3474" spans="2:24" x14ac:dyDescent="0.4">
      <c r="B3474" s="13">
        <v>3471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20911967.579128601</v>
      </c>
      <c r="O3474">
        <v>19421906.617132597</v>
      </c>
      <c r="P3474">
        <v>24685430.284368347</v>
      </c>
      <c r="Q3474">
        <v>23776081.664590515</v>
      </c>
      <c r="R3474">
        <v>25508872.016675357</v>
      </c>
      <c r="S3474">
        <v>25984425.53651524</v>
      </c>
      <c r="T3474">
        <v>27448039.481008098</v>
      </c>
      <c r="U3474">
        <v>27755787.905912548</v>
      </c>
      <c r="V3474">
        <v>34764693.931008101</v>
      </c>
      <c r="W3474">
        <v>38262896.433360033</v>
      </c>
      <c r="X3474">
        <v>18262896.433360036</v>
      </c>
    </row>
    <row r="3475" spans="2:24" x14ac:dyDescent="0.4">
      <c r="B3475" s="13">
        <v>3472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19255658.980949227</v>
      </c>
      <c r="O3475">
        <v>19935423.056570016</v>
      </c>
      <c r="P3475">
        <v>21541593.234794281</v>
      </c>
      <c r="Q3475">
        <v>15582223.921309397</v>
      </c>
      <c r="R3475">
        <v>14808790.512285663</v>
      </c>
      <c r="S3475">
        <v>17869209.171984345</v>
      </c>
      <c r="T3475">
        <v>20993965.908227734</v>
      </c>
      <c r="U3475">
        <v>11005994.774744179</v>
      </c>
      <c r="V3475">
        <v>9706721.6866171286</v>
      </c>
      <c r="W3475">
        <v>19146610.676190037</v>
      </c>
      <c r="X3475">
        <v>-853389.32380996784</v>
      </c>
    </row>
    <row r="3476" spans="2:24" x14ac:dyDescent="0.4">
      <c r="B3476" s="13">
        <v>3473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19533948.388084576</v>
      </c>
      <c r="O3476">
        <v>26864971.631822523</v>
      </c>
      <c r="P3476">
        <v>32011543.391376425</v>
      </c>
      <c r="Q3476">
        <v>34111647.426589631</v>
      </c>
      <c r="R3476">
        <v>37152353.334245503</v>
      </c>
      <c r="S3476">
        <v>39259122.14154885</v>
      </c>
      <c r="T3476">
        <v>40464554.732520767</v>
      </c>
      <c r="U3476">
        <v>41612298.248414859</v>
      </c>
      <c r="V3476">
        <v>48077694.31613563</v>
      </c>
      <c r="W3476">
        <v>52527274.619426124</v>
      </c>
      <c r="X3476">
        <v>32527274.61942612</v>
      </c>
    </row>
    <row r="3477" spans="2:24" x14ac:dyDescent="0.4">
      <c r="B3477" s="13">
        <v>3474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25711814.632245868</v>
      </c>
      <c r="O3477">
        <v>26994718.109907456</v>
      </c>
      <c r="P3477">
        <v>21832444.984245218</v>
      </c>
      <c r="Q3477">
        <v>21601804.431213923</v>
      </c>
      <c r="R3477">
        <v>27816464.802831855</v>
      </c>
      <c r="S3477">
        <v>28157695.018211216</v>
      </c>
      <c r="T3477">
        <v>31549132.061150126</v>
      </c>
      <c r="U3477">
        <v>28800608.673773758</v>
      </c>
      <c r="V3477">
        <v>28809632.174864214</v>
      </c>
      <c r="W3477">
        <v>31125793.559946135</v>
      </c>
      <c r="X3477">
        <v>11125793.559946131</v>
      </c>
    </row>
    <row r="3478" spans="2:24" x14ac:dyDescent="0.4">
      <c r="B3478" s="13">
        <v>3475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24042890.940650623</v>
      </c>
      <c r="O3478">
        <v>20729373.707416523</v>
      </c>
      <c r="P3478">
        <v>24361022.47109431</v>
      </c>
      <c r="Q3478">
        <v>24631477.151238911</v>
      </c>
      <c r="R3478">
        <v>23877603.429512866</v>
      </c>
      <c r="S3478">
        <v>24931238.070087671</v>
      </c>
      <c r="T3478">
        <v>24555121.691378772</v>
      </c>
      <c r="U3478">
        <v>24051953.196981102</v>
      </c>
      <c r="V3478">
        <v>16100559.390768908</v>
      </c>
      <c r="W3478">
        <v>24481571.74439802</v>
      </c>
      <c r="X3478">
        <v>4481571.7443980165</v>
      </c>
    </row>
    <row r="3479" spans="2:24" x14ac:dyDescent="0.4">
      <c r="B3479" s="13">
        <v>3476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21429622.698613096</v>
      </c>
      <c r="O3479">
        <v>29563593.587280579</v>
      </c>
      <c r="P3479">
        <v>-14502117.023584012</v>
      </c>
      <c r="Q3479">
        <v>-15604386.486026114</v>
      </c>
      <c r="R3479">
        <v>-9365348.1862975918</v>
      </c>
      <c r="S3479">
        <v>-10449605.225093041</v>
      </c>
      <c r="T3479">
        <v>-37031568.90867722</v>
      </c>
      <c r="U3479">
        <v>-36786447.140097648</v>
      </c>
      <c r="V3479">
        <v>-16230376.549808901</v>
      </c>
      <c r="W3479">
        <v>-17188204.480005804</v>
      </c>
      <c r="X3479">
        <v>-37188204.480005816</v>
      </c>
    </row>
    <row r="3480" spans="2:24" x14ac:dyDescent="0.4">
      <c r="B3480" s="13">
        <v>3477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23021715.046051793</v>
      </c>
      <c r="O3480">
        <v>23815687.897671305</v>
      </c>
      <c r="P3480">
        <v>23352188.521066554</v>
      </c>
      <c r="Q3480">
        <v>27553840.98950202</v>
      </c>
      <c r="R3480">
        <v>35498110.091035992</v>
      </c>
      <c r="S3480">
        <v>38259647.809776008</v>
      </c>
      <c r="T3480">
        <v>37223066.437444538</v>
      </c>
      <c r="U3480">
        <v>37862456.635615595</v>
      </c>
      <c r="V3480">
        <v>37439221.133770935</v>
      </c>
      <c r="W3480">
        <v>45709664.846786179</v>
      </c>
      <c r="X3480">
        <v>25709664.846786179</v>
      </c>
    </row>
    <row r="3481" spans="2:24" x14ac:dyDescent="0.4">
      <c r="B3481" s="13">
        <v>3478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20457352.478500132</v>
      </c>
      <c r="O3481">
        <v>22151420.795947209</v>
      </c>
      <c r="P3481">
        <v>20823478.099248063</v>
      </c>
      <c r="Q3481">
        <v>17965959.954921238</v>
      </c>
      <c r="R3481">
        <v>20516692.022250015</v>
      </c>
      <c r="S3481">
        <v>23123564.275772545</v>
      </c>
      <c r="T3481">
        <v>26935263.846309818</v>
      </c>
      <c r="U3481">
        <v>28131643.476467248</v>
      </c>
      <c r="V3481">
        <v>26844817.835015908</v>
      </c>
      <c r="W3481">
        <v>31421458.84452977</v>
      </c>
      <c r="X3481">
        <v>11421458.844529774</v>
      </c>
    </row>
    <row r="3482" spans="2:24" x14ac:dyDescent="0.4">
      <c r="B3482" s="13">
        <v>3479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884300.37417789316</v>
      </c>
      <c r="O3482">
        <v>-985844.57172221132</v>
      </c>
      <c r="P3482">
        <v>-34729080.429792523</v>
      </c>
      <c r="Q3482">
        <v>-33835159.924524978</v>
      </c>
      <c r="R3482">
        <v>-13589309.585320486</v>
      </c>
      <c r="S3482">
        <v>-15937705.585772427</v>
      </c>
      <c r="T3482">
        <v>-18349139.990496486</v>
      </c>
      <c r="U3482">
        <v>-20238660.614133209</v>
      </c>
      <c r="V3482">
        <v>-20726580.792453602</v>
      </c>
      <c r="W3482">
        <v>-15669070.38135805</v>
      </c>
      <c r="X3482">
        <v>-35669070.381358065</v>
      </c>
    </row>
    <row r="3483" spans="2:24" x14ac:dyDescent="0.4">
      <c r="B3483" s="13">
        <v>3480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20635801.544018541</v>
      </c>
      <c r="O3483">
        <v>21118807.724003889</v>
      </c>
      <c r="P3483">
        <v>22870390.7674517</v>
      </c>
      <c r="Q3483">
        <v>27194304.976120226</v>
      </c>
      <c r="R3483">
        <v>30811791.742335472</v>
      </c>
      <c r="S3483">
        <v>34643786.248314194</v>
      </c>
      <c r="T3483">
        <v>24250822.77640501</v>
      </c>
      <c r="U3483">
        <v>28857521.504798856</v>
      </c>
      <c r="V3483">
        <v>29002268.824288193</v>
      </c>
      <c r="W3483">
        <v>34434663.846300714</v>
      </c>
      <c r="X3483">
        <v>14434663.84630071</v>
      </c>
    </row>
    <row r="3484" spans="2:24" x14ac:dyDescent="0.4">
      <c r="B3484" s="13">
        <v>3481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24704587.185641825</v>
      </c>
      <c r="O3484">
        <v>23779161.467013858</v>
      </c>
      <c r="P3484">
        <v>21616081.087028589</v>
      </c>
      <c r="Q3484">
        <v>21896742.750861574</v>
      </c>
      <c r="R3484">
        <v>20872466.771846581</v>
      </c>
      <c r="S3484">
        <v>27895977.982819758</v>
      </c>
      <c r="T3484">
        <v>27829022.064892326</v>
      </c>
      <c r="U3484">
        <v>29471098.698700678</v>
      </c>
      <c r="V3484">
        <v>30006007.527396254</v>
      </c>
      <c r="W3484">
        <v>28832829.53726317</v>
      </c>
      <c r="X3484">
        <v>8832829.5372631662</v>
      </c>
    </row>
    <row r="3485" spans="2:24" x14ac:dyDescent="0.4">
      <c r="B3485" s="13">
        <v>3482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17031932.406796172</v>
      </c>
      <c r="O3485">
        <v>22254913.33462156</v>
      </c>
      <c r="P3485">
        <v>22032780.247115955</v>
      </c>
      <c r="Q3485">
        <v>23167869.504770879</v>
      </c>
      <c r="R3485">
        <v>19317929.904277373</v>
      </c>
      <c r="S3485">
        <v>25262814.932134725</v>
      </c>
      <c r="T3485">
        <v>17631880.246559527</v>
      </c>
      <c r="U3485">
        <v>20870557.234877575</v>
      </c>
      <c r="V3485">
        <v>21484303.454467714</v>
      </c>
      <c r="W3485">
        <v>24325824.10377967</v>
      </c>
      <c r="X3485">
        <v>4325824.103779668</v>
      </c>
    </row>
    <row r="3486" spans="2:24" x14ac:dyDescent="0.4">
      <c r="B3486" s="13">
        <v>3483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20678237.620696358</v>
      </c>
      <c r="O3486">
        <v>25740187.879229922</v>
      </c>
      <c r="P3486">
        <v>27121771.988657501</v>
      </c>
      <c r="Q3486">
        <v>26994409.016064957</v>
      </c>
      <c r="R3486">
        <v>24237397.810761798</v>
      </c>
      <c r="S3486">
        <v>26520687.38174786</v>
      </c>
      <c r="T3486">
        <v>27283907.608445913</v>
      </c>
      <c r="U3486">
        <v>29677318.15808282</v>
      </c>
      <c r="V3486">
        <v>34139013.282703474</v>
      </c>
      <c r="W3486">
        <v>36860168.360015139</v>
      </c>
      <c r="X3486">
        <v>16860168.360015143</v>
      </c>
    </row>
    <row r="3487" spans="2:24" x14ac:dyDescent="0.4">
      <c r="B3487" s="13">
        <v>3484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18340292.378715847</v>
      </c>
      <c r="O3487">
        <v>20028923.712843653</v>
      </c>
      <c r="P3487">
        <v>20900877.36262643</v>
      </c>
      <c r="Q3487">
        <v>20583714.134109087</v>
      </c>
      <c r="R3487">
        <v>19162893.607301805</v>
      </c>
      <c r="S3487">
        <v>23867845.704694178</v>
      </c>
      <c r="T3487">
        <v>8728292.5412309244</v>
      </c>
      <c r="U3487">
        <v>5628728.7580205556</v>
      </c>
      <c r="V3487">
        <v>18095407.50819502</v>
      </c>
      <c r="W3487">
        <v>18390936.055256482</v>
      </c>
      <c r="X3487">
        <v>-1609063.9447435155</v>
      </c>
    </row>
    <row r="3488" spans="2:24" x14ac:dyDescent="0.4">
      <c r="B3488" s="13">
        <v>3485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23544100.535752319</v>
      </c>
      <c r="O3488">
        <v>-4732683.8804744091</v>
      </c>
      <c r="P3488">
        <v>-744224.74794685142</v>
      </c>
      <c r="Q3488">
        <v>16778144.295123875</v>
      </c>
      <c r="R3488">
        <v>16525162.858442482</v>
      </c>
      <c r="S3488">
        <v>16873723.906975735</v>
      </c>
      <c r="T3488">
        <v>15147026.068245875</v>
      </c>
      <c r="U3488">
        <v>19557973.979927268</v>
      </c>
      <c r="V3488">
        <v>25373757.504739121</v>
      </c>
      <c r="W3488">
        <v>29876023.282670897</v>
      </c>
      <c r="X3488">
        <v>9876023.2826708965</v>
      </c>
    </row>
    <row r="3489" spans="2:24" x14ac:dyDescent="0.4">
      <c r="B3489" s="13">
        <v>3486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17132164.781061757</v>
      </c>
      <c r="O3489">
        <v>20008090.65667117</v>
      </c>
      <c r="P3489">
        <v>20127295.091791555</v>
      </c>
      <c r="Q3489">
        <v>25636728.68878049</v>
      </c>
      <c r="R3489">
        <v>26847520.26417863</v>
      </c>
      <c r="S3489">
        <v>26393644.740369897</v>
      </c>
      <c r="T3489">
        <v>31297485.382091079</v>
      </c>
      <c r="U3489">
        <v>33992022.41120445</v>
      </c>
      <c r="V3489">
        <v>34702725.570829533</v>
      </c>
      <c r="W3489">
        <v>40606473.700493954</v>
      </c>
      <c r="X3489">
        <v>20606473.700493954</v>
      </c>
    </row>
    <row r="3490" spans="2:24" x14ac:dyDescent="0.4">
      <c r="B3490" s="13">
        <v>3487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10857408.014356468</v>
      </c>
      <c r="O3490">
        <v>11697124.895414205</v>
      </c>
      <c r="P3490">
        <v>22695155.566859033</v>
      </c>
      <c r="Q3490">
        <v>27575744.188700542</v>
      </c>
      <c r="R3490">
        <v>28529911.008760516</v>
      </c>
      <c r="S3490">
        <v>28980758.313201565</v>
      </c>
      <c r="T3490">
        <v>29591471.770959076</v>
      </c>
      <c r="U3490">
        <v>26880048.445987269</v>
      </c>
      <c r="V3490">
        <v>30969845.63273067</v>
      </c>
      <c r="W3490">
        <v>30770005.081667501</v>
      </c>
      <c r="X3490">
        <v>10770005.081667498</v>
      </c>
    </row>
    <row r="3491" spans="2:24" x14ac:dyDescent="0.4">
      <c r="B3491" s="13">
        <v>3488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17666414.566674292</v>
      </c>
      <c r="O3491">
        <v>21764134.751108471</v>
      </c>
      <c r="P3491">
        <v>24067138.969640777</v>
      </c>
      <c r="Q3491">
        <v>25954671.715333473</v>
      </c>
      <c r="R3491">
        <v>24527640.341382161</v>
      </c>
      <c r="S3491">
        <v>34037499.512805223</v>
      </c>
      <c r="T3491">
        <v>37319282.92052421</v>
      </c>
      <c r="U3491">
        <v>37869457.087101281</v>
      </c>
      <c r="V3491">
        <v>39697530.413485132</v>
      </c>
      <c r="W3491">
        <v>37126582.791754767</v>
      </c>
      <c r="X3491">
        <v>17126582.791754767</v>
      </c>
    </row>
    <row r="3492" spans="2:24" x14ac:dyDescent="0.4">
      <c r="B3492" s="13">
        <v>3489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23246045.484647736</v>
      </c>
      <c r="O3492">
        <v>20412835.460909527</v>
      </c>
      <c r="P3492">
        <v>9851713.9433978312</v>
      </c>
      <c r="Q3492">
        <v>10570691.231359875</v>
      </c>
      <c r="R3492">
        <v>12761607.406805225</v>
      </c>
      <c r="S3492">
        <v>19247860.10189325</v>
      </c>
      <c r="T3492">
        <v>24288977.585305002</v>
      </c>
      <c r="U3492">
        <v>22421314.556872156</v>
      </c>
      <c r="V3492">
        <v>15279611.649219843</v>
      </c>
      <c r="W3492">
        <v>20774331.871357024</v>
      </c>
      <c r="X3492">
        <v>774331.87135703024</v>
      </c>
    </row>
    <row r="3493" spans="2:24" x14ac:dyDescent="0.4">
      <c r="B3493" s="13">
        <v>3490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23749172.377435062</v>
      </c>
      <c r="O3493">
        <v>22010710.510737557</v>
      </c>
      <c r="P3493">
        <v>25167740.136847004</v>
      </c>
      <c r="Q3493">
        <v>28680770.774274454</v>
      </c>
      <c r="R3493">
        <v>37775539.768817358</v>
      </c>
      <c r="S3493">
        <v>41776044.37878371</v>
      </c>
      <c r="T3493">
        <v>44386234.634679824</v>
      </c>
      <c r="U3493">
        <v>46658923.674213603</v>
      </c>
      <c r="V3493">
        <v>49903025.279289469</v>
      </c>
      <c r="W3493">
        <v>50123690.533640467</v>
      </c>
      <c r="X3493">
        <v>30123690.533640467</v>
      </c>
    </row>
    <row r="3494" spans="2:24" x14ac:dyDescent="0.4">
      <c r="B3494" s="13">
        <v>3491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19933737.946914934</v>
      </c>
      <c r="O3494">
        <v>22905081.829586864</v>
      </c>
      <c r="P3494">
        <v>23542825.307066064</v>
      </c>
      <c r="Q3494">
        <v>28700780.463714216</v>
      </c>
      <c r="R3494">
        <v>30675689.709699702</v>
      </c>
      <c r="S3494">
        <v>31998136.829668902</v>
      </c>
      <c r="T3494">
        <v>39289429.13172821</v>
      </c>
      <c r="U3494">
        <v>43530362.294913933</v>
      </c>
      <c r="V3494">
        <v>45496302.808052607</v>
      </c>
      <c r="W3494">
        <v>44011532.54507938</v>
      </c>
      <c r="X3494">
        <v>24011532.54507938</v>
      </c>
    </row>
    <row r="3495" spans="2:24" x14ac:dyDescent="0.4">
      <c r="B3495" s="13">
        <v>3492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20601528.866120342</v>
      </c>
      <c r="O3495">
        <v>22579695.871549558</v>
      </c>
      <c r="P3495">
        <v>30739826.111202899</v>
      </c>
      <c r="Q3495">
        <v>31330069.104576766</v>
      </c>
      <c r="R3495">
        <v>31191046.171625745</v>
      </c>
      <c r="S3495">
        <v>30615557.862043183</v>
      </c>
      <c r="T3495">
        <v>29330219.938382771</v>
      </c>
      <c r="U3495">
        <v>36785757.914554179</v>
      </c>
      <c r="V3495">
        <v>34641521.863253653</v>
      </c>
      <c r="W3495">
        <v>32697312.373415846</v>
      </c>
      <c r="X3495">
        <v>12697312.373415846</v>
      </c>
    </row>
    <row r="3496" spans="2:24" x14ac:dyDescent="0.4">
      <c r="B3496" s="13">
        <v>3493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21020274.664844424</v>
      </c>
      <c r="O3496">
        <v>10787942.707772091</v>
      </c>
      <c r="P3496">
        <v>9941805.724568855</v>
      </c>
      <c r="Q3496">
        <v>15279291.774364512</v>
      </c>
      <c r="R3496">
        <v>15038452.265987134</v>
      </c>
      <c r="S3496">
        <v>18821812.592800446</v>
      </c>
      <c r="T3496">
        <v>25330887.943062298</v>
      </c>
      <c r="U3496">
        <v>27286028.733119294</v>
      </c>
      <c r="V3496">
        <v>-15612280.661325563</v>
      </c>
      <c r="W3496">
        <v>-41910518.591296069</v>
      </c>
      <c r="X3496">
        <v>-61910518.591296069</v>
      </c>
    </row>
    <row r="3497" spans="2:24" x14ac:dyDescent="0.4">
      <c r="B3497" s="13">
        <v>3494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20779356.549706995</v>
      </c>
      <c r="O3497">
        <v>23048549.517257605</v>
      </c>
      <c r="P3497">
        <v>25384006.681059878</v>
      </c>
      <c r="Q3497">
        <v>27000027.01708369</v>
      </c>
      <c r="R3497">
        <v>28545139.85537808</v>
      </c>
      <c r="S3497">
        <v>31313351.38554839</v>
      </c>
      <c r="T3497">
        <v>38725848.555830225</v>
      </c>
      <c r="U3497">
        <v>16026008.700761989</v>
      </c>
      <c r="V3497">
        <v>18139306.560164329</v>
      </c>
      <c r="W3497">
        <v>22774152.897394571</v>
      </c>
      <c r="X3497">
        <v>2774152.8973945705</v>
      </c>
    </row>
    <row r="3498" spans="2:24" x14ac:dyDescent="0.4">
      <c r="B3498" s="13">
        <v>3495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22666080.616573542</v>
      </c>
      <c r="O3498">
        <v>20509553.316175837</v>
      </c>
      <c r="P3498">
        <v>26182864.572230816</v>
      </c>
      <c r="Q3498">
        <v>31808523.869768072</v>
      </c>
      <c r="R3498">
        <v>30824807.961031489</v>
      </c>
      <c r="S3498">
        <v>36905635.989717111</v>
      </c>
      <c r="T3498">
        <v>44651416.154017463</v>
      </c>
      <c r="U3498">
        <v>43658273.42026414</v>
      </c>
      <c r="V3498">
        <v>44477053.014126502</v>
      </c>
      <c r="W3498">
        <v>42943642.006360486</v>
      </c>
      <c r="X3498">
        <v>22943642.006360501</v>
      </c>
    </row>
    <row r="3499" spans="2:24" x14ac:dyDescent="0.4">
      <c r="B3499" s="13">
        <v>3496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18824188.35591222</v>
      </c>
      <c r="O3499">
        <v>-4336300.640589715</v>
      </c>
      <c r="P3499">
        <v>-4892904.9508315185</v>
      </c>
      <c r="Q3499">
        <v>4559105.5433602659</v>
      </c>
      <c r="R3499">
        <v>5015476.3046988845</v>
      </c>
      <c r="S3499">
        <v>11948689.956657935</v>
      </c>
      <c r="T3499">
        <v>12631805.882469425</v>
      </c>
      <c r="U3499">
        <v>20912948.38411301</v>
      </c>
      <c r="V3499">
        <v>22462679.390508793</v>
      </c>
      <c r="W3499">
        <v>22218919.849285644</v>
      </c>
      <c r="X3499">
        <v>2218919.8492856473</v>
      </c>
    </row>
    <row r="3500" spans="2:24" x14ac:dyDescent="0.4">
      <c r="B3500" s="13">
        <v>3497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22431788.860511422</v>
      </c>
      <c r="O3500">
        <v>22378786.830288138</v>
      </c>
      <c r="P3500">
        <v>25779385.573046599</v>
      </c>
      <c r="Q3500">
        <v>30950357.110621937</v>
      </c>
      <c r="R3500">
        <v>26417311.966651525</v>
      </c>
      <c r="S3500">
        <v>26825790.807136178</v>
      </c>
      <c r="T3500">
        <v>31105464.58080953</v>
      </c>
      <c r="U3500">
        <v>31779713.061842483</v>
      </c>
      <c r="V3500">
        <v>23595766.726726152</v>
      </c>
      <c r="W3500">
        <v>-5311591.4753734004</v>
      </c>
      <c r="X3500">
        <v>-25311591.475373402</v>
      </c>
    </row>
    <row r="3501" spans="2:24" x14ac:dyDescent="0.4">
      <c r="B3501" s="13">
        <v>3498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21991392.477906004</v>
      </c>
      <c r="O3501">
        <v>28217418.824273415</v>
      </c>
      <c r="P3501">
        <v>26737033.274145447</v>
      </c>
      <c r="Q3501">
        <v>31056508.041525364</v>
      </c>
      <c r="R3501">
        <v>30986361.464437228</v>
      </c>
      <c r="S3501">
        <v>30986483.015694052</v>
      </c>
      <c r="T3501">
        <v>22730277.211180758</v>
      </c>
      <c r="U3501">
        <v>21569669.485944733</v>
      </c>
      <c r="V3501">
        <v>25412622.500630554</v>
      </c>
      <c r="W3501">
        <v>27903268.453338187</v>
      </c>
      <c r="X3501">
        <v>7903268.4533381881</v>
      </c>
    </row>
    <row r="3502" spans="2:24" x14ac:dyDescent="0.4">
      <c r="B3502" s="13">
        <v>3499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19167563.106557947</v>
      </c>
      <c r="O3502">
        <v>18649965.050215825</v>
      </c>
      <c r="P3502">
        <v>23755390.745539464</v>
      </c>
      <c r="Q3502">
        <v>24886583.997023981</v>
      </c>
      <c r="R3502">
        <v>33493123.132481694</v>
      </c>
      <c r="S3502">
        <v>30545153.599838864</v>
      </c>
      <c r="T3502">
        <v>32839074.944012262</v>
      </c>
      <c r="U3502">
        <v>34473017.2252343</v>
      </c>
      <c r="V3502">
        <v>32319778.023450017</v>
      </c>
      <c r="W3502">
        <v>-148559300.49074847</v>
      </c>
      <c r="X3502">
        <v>-168559300.49074847</v>
      </c>
    </row>
    <row r="3503" spans="2:24" x14ac:dyDescent="0.4">
      <c r="B3503" s="13">
        <v>3500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20986832.798288126</v>
      </c>
      <c r="O3503">
        <v>17873287.935263507</v>
      </c>
      <c r="P3503">
        <v>18496778.892316826</v>
      </c>
      <c r="Q3503">
        <v>16128639.330958588</v>
      </c>
      <c r="R3503">
        <v>19589683.075605556</v>
      </c>
      <c r="S3503">
        <v>20789041.84094004</v>
      </c>
      <c r="T3503">
        <v>28646424.371041641</v>
      </c>
      <c r="U3503">
        <v>34165217.696123697</v>
      </c>
      <c r="V3503">
        <v>21157036.848716814</v>
      </c>
      <c r="W3503">
        <v>21636917.166366741</v>
      </c>
      <c r="X3503">
        <v>1636917.1663667443</v>
      </c>
    </row>
    <row r="3504" spans="2:24" x14ac:dyDescent="0.4">
      <c r="B3504" s="13">
        <v>3501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22000518.170523018</v>
      </c>
      <c r="O3504">
        <v>24819282.778833542</v>
      </c>
      <c r="P3504">
        <v>24488803.163787894</v>
      </c>
      <c r="Q3504">
        <v>26791216.430173248</v>
      </c>
      <c r="R3504">
        <v>26799337.996150937</v>
      </c>
      <c r="S3504">
        <v>28316788.707689304</v>
      </c>
      <c r="T3504">
        <v>26084745.239922296</v>
      </c>
      <c r="U3504">
        <v>27059951.703390017</v>
      </c>
      <c r="V3504">
        <v>24944943.867027365</v>
      </c>
      <c r="W3504">
        <v>28863662.463918936</v>
      </c>
      <c r="X3504">
        <v>8863662.4639189318</v>
      </c>
    </row>
    <row r="3505" spans="2:24" x14ac:dyDescent="0.4">
      <c r="B3505" s="13">
        <v>3502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19562474.359061379</v>
      </c>
      <c r="O3505">
        <v>18533875.462979011</v>
      </c>
      <c r="P3505">
        <v>22055358.671510648</v>
      </c>
      <c r="Q3505">
        <v>27115984.043646902</v>
      </c>
      <c r="R3505">
        <v>26858013.65084726</v>
      </c>
      <c r="S3505">
        <v>26748920.403889544</v>
      </c>
      <c r="T3505">
        <v>26205351.786362939</v>
      </c>
      <c r="U3505">
        <v>26728439.647028297</v>
      </c>
      <c r="V3505">
        <v>17475530.679331288</v>
      </c>
      <c r="W3505">
        <v>19164889.638631325</v>
      </c>
      <c r="X3505">
        <v>-835110.36136867665</v>
      </c>
    </row>
    <row r="3506" spans="2:24" x14ac:dyDescent="0.4">
      <c r="B3506" s="13">
        <v>3503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23653161.768986613</v>
      </c>
      <c r="O3506">
        <v>20602667.211316735</v>
      </c>
      <c r="P3506">
        <v>22644482.199611075</v>
      </c>
      <c r="Q3506">
        <v>21385979.572853003</v>
      </c>
      <c r="R3506">
        <v>25281772.757169586</v>
      </c>
      <c r="S3506">
        <v>28976555.314861547</v>
      </c>
      <c r="T3506">
        <v>29958779.446694504</v>
      </c>
      <c r="U3506">
        <v>27428276.597131196</v>
      </c>
      <c r="V3506">
        <v>8512107.1370777171</v>
      </c>
      <c r="W3506">
        <v>-21830182.579176366</v>
      </c>
      <c r="X3506">
        <v>-41830182.579176366</v>
      </c>
    </row>
    <row r="3507" spans="2:24" x14ac:dyDescent="0.4">
      <c r="B3507" s="13">
        <v>3504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18637155.2143187</v>
      </c>
      <c r="O3507">
        <v>13216414.632585913</v>
      </c>
      <c r="P3507">
        <v>16265212.389496051</v>
      </c>
      <c r="Q3507">
        <v>16439885.922841839</v>
      </c>
      <c r="R3507">
        <v>-70129217.117932662</v>
      </c>
      <c r="S3507">
        <v>-64669571.436236024</v>
      </c>
      <c r="T3507">
        <v>-19537644.325571846</v>
      </c>
      <c r="U3507">
        <v>-18303731.611601774</v>
      </c>
      <c r="V3507">
        <v>-16838202.453364875</v>
      </c>
      <c r="W3507">
        <v>-18641652.554801837</v>
      </c>
      <c r="X3507">
        <v>-38641652.554801829</v>
      </c>
    </row>
    <row r="3508" spans="2:24" x14ac:dyDescent="0.4">
      <c r="B3508" s="13">
        <v>3505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24413546.373254824</v>
      </c>
      <c r="O3508">
        <v>24751247.427294813</v>
      </c>
      <c r="P3508">
        <v>28897729.9627649</v>
      </c>
      <c r="Q3508">
        <v>29256902.268215869</v>
      </c>
      <c r="R3508">
        <v>37159313.110254779</v>
      </c>
      <c r="S3508">
        <v>34627744.866552249</v>
      </c>
      <c r="T3508">
        <v>39508961.953189731</v>
      </c>
      <c r="U3508">
        <v>41317024.580690175</v>
      </c>
      <c r="V3508">
        <v>42667746.043322682</v>
      </c>
      <c r="W3508">
        <v>48567645.66943682</v>
      </c>
      <c r="X3508">
        <v>28567645.669436827</v>
      </c>
    </row>
    <row r="3509" spans="2:24" x14ac:dyDescent="0.4">
      <c r="B3509" s="13">
        <v>3506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19272264.243731618</v>
      </c>
      <c r="O3509">
        <v>17248936.693338212</v>
      </c>
      <c r="P3509">
        <v>19576027.320300892</v>
      </c>
      <c r="Q3509">
        <v>20708399.844564125</v>
      </c>
      <c r="R3509">
        <v>20246456.536676697</v>
      </c>
      <c r="S3509">
        <v>20831098.654088758</v>
      </c>
      <c r="T3509">
        <v>20201193.699055444</v>
      </c>
      <c r="U3509">
        <v>18450290.323346332</v>
      </c>
      <c r="V3509">
        <v>19481429.123029958</v>
      </c>
      <c r="W3509">
        <v>20574729.61640292</v>
      </c>
      <c r="X3509">
        <v>574729.61640291952</v>
      </c>
    </row>
    <row r="3510" spans="2:24" x14ac:dyDescent="0.4">
      <c r="B3510" s="13">
        <v>3507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18598035.954147886</v>
      </c>
      <c r="O3510">
        <v>25668353.829299681</v>
      </c>
      <c r="P3510">
        <v>29586215.355317064</v>
      </c>
      <c r="Q3510">
        <v>29155890.696153574</v>
      </c>
      <c r="R3510">
        <v>28505352.930571835</v>
      </c>
      <c r="S3510">
        <v>27704536.104042713</v>
      </c>
      <c r="T3510">
        <v>26251385.48177854</v>
      </c>
      <c r="U3510">
        <v>25110037.30113852</v>
      </c>
      <c r="V3510">
        <v>30668560.872701913</v>
      </c>
      <c r="W3510">
        <v>31635295.184177041</v>
      </c>
      <c r="X3510">
        <v>11635295.184177045</v>
      </c>
    </row>
    <row r="3511" spans="2:24" x14ac:dyDescent="0.4">
      <c r="B3511" s="13">
        <v>3508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8866426.0673396587</v>
      </c>
      <c r="O3511">
        <v>15278690.104508823</v>
      </c>
      <c r="P3511">
        <v>20781133.151170753</v>
      </c>
      <c r="Q3511">
        <v>19413803.561359841</v>
      </c>
      <c r="R3511">
        <v>-6683214.0829479387</v>
      </c>
      <c r="S3511">
        <v>2966251.5541476374</v>
      </c>
      <c r="T3511">
        <v>22005280.573988117</v>
      </c>
      <c r="U3511">
        <v>25493769.694732435</v>
      </c>
      <c r="V3511">
        <v>32603656.692021705</v>
      </c>
      <c r="W3511">
        <v>38033585.78749501</v>
      </c>
      <c r="X3511">
        <v>18033585.78749501</v>
      </c>
    </row>
    <row r="3512" spans="2:24" x14ac:dyDescent="0.4">
      <c r="B3512" s="13">
        <v>3509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20129087.015701551</v>
      </c>
      <c r="O3512">
        <v>24865732.220643159</v>
      </c>
      <c r="P3512">
        <v>19908483.415428735</v>
      </c>
      <c r="Q3512">
        <v>23113536.768207863</v>
      </c>
      <c r="R3512">
        <v>21988740.674783498</v>
      </c>
      <c r="S3512">
        <v>24891133.247191399</v>
      </c>
      <c r="T3512">
        <v>31542615.625247352</v>
      </c>
      <c r="U3512">
        <v>28129337.552809186</v>
      </c>
      <c r="V3512">
        <v>31912147.62814394</v>
      </c>
      <c r="W3512">
        <v>33092893.442459457</v>
      </c>
      <c r="X3512">
        <v>13092893.442459453</v>
      </c>
    </row>
    <row r="3513" spans="2:24" x14ac:dyDescent="0.4">
      <c r="B3513" s="13">
        <v>3510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19641728.484774802</v>
      </c>
      <c r="O3513">
        <v>20554960.916106753</v>
      </c>
      <c r="P3513">
        <v>19180393.072571073</v>
      </c>
      <c r="Q3513">
        <v>25122109.734263062</v>
      </c>
      <c r="R3513">
        <v>29040400.875343431</v>
      </c>
      <c r="S3513">
        <v>26565220.744952686</v>
      </c>
      <c r="T3513">
        <v>28009265.167789184</v>
      </c>
      <c r="U3513">
        <v>32188683.279630449</v>
      </c>
      <c r="V3513">
        <v>29797871.333271332</v>
      </c>
      <c r="W3513">
        <v>27090346.617870498</v>
      </c>
      <c r="X3513">
        <v>7090346.6178705068</v>
      </c>
    </row>
    <row r="3514" spans="2:24" x14ac:dyDescent="0.4">
      <c r="B3514" s="13">
        <v>3511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19448989.802648608</v>
      </c>
      <c r="O3514">
        <v>16602831.935139561</v>
      </c>
      <c r="P3514">
        <v>16963784.045020092</v>
      </c>
      <c r="Q3514">
        <v>13767747.656645933</v>
      </c>
      <c r="R3514">
        <v>11053896.641189767</v>
      </c>
      <c r="S3514">
        <v>14054653.56354605</v>
      </c>
      <c r="T3514">
        <v>19829205.188532114</v>
      </c>
      <c r="U3514">
        <v>28786194.572578773</v>
      </c>
      <c r="V3514">
        <v>32574256.826924372</v>
      </c>
      <c r="W3514">
        <v>40305834.982079141</v>
      </c>
      <c r="X3514">
        <v>20305834.982079145</v>
      </c>
    </row>
    <row r="3515" spans="2:24" x14ac:dyDescent="0.4">
      <c r="B3515" s="13">
        <v>3512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23925203.310419507</v>
      </c>
      <c r="O3515">
        <v>15347553.527110398</v>
      </c>
      <c r="P3515">
        <v>20125053.762243666</v>
      </c>
      <c r="Q3515">
        <v>29221080.856983688</v>
      </c>
      <c r="R3515">
        <v>28903153.436326604</v>
      </c>
      <c r="S3515">
        <v>26829437.2291249</v>
      </c>
      <c r="T3515">
        <v>23809410.615380105</v>
      </c>
      <c r="U3515">
        <v>21021362.235236671</v>
      </c>
      <c r="V3515">
        <v>26077060.090236366</v>
      </c>
      <c r="W3515">
        <v>26015574.406636953</v>
      </c>
      <c r="X3515">
        <v>6015574.4066369515</v>
      </c>
    </row>
    <row r="3516" spans="2:24" x14ac:dyDescent="0.4">
      <c r="B3516" s="13">
        <v>3513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24902841.067228518</v>
      </c>
      <c r="O3516">
        <v>24171732.539842922</v>
      </c>
      <c r="P3516">
        <v>21906705.785409469</v>
      </c>
      <c r="Q3516">
        <v>24818539.125390891</v>
      </c>
      <c r="R3516">
        <v>28442447.488092724</v>
      </c>
      <c r="S3516">
        <v>33124212.661903936</v>
      </c>
      <c r="T3516">
        <v>41525478.319665715</v>
      </c>
      <c r="U3516">
        <v>41504059.456799887</v>
      </c>
      <c r="V3516">
        <v>47981938.126285069</v>
      </c>
      <c r="W3516">
        <v>55552175.041392468</v>
      </c>
      <c r="X3516">
        <v>35552175.041392475</v>
      </c>
    </row>
    <row r="3517" spans="2:24" x14ac:dyDescent="0.4">
      <c r="B3517" s="13">
        <v>3514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21138219.045056999</v>
      </c>
      <c r="O3517">
        <v>20295557.418949794</v>
      </c>
      <c r="P3517">
        <v>22562904.076547656</v>
      </c>
      <c r="Q3517">
        <v>15527668.646043429</v>
      </c>
      <c r="R3517">
        <v>18067391.281241041</v>
      </c>
      <c r="S3517">
        <v>17452254.662637711</v>
      </c>
      <c r="T3517">
        <v>18411996.294200584</v>
      </c>
      <c r="U3517">
        <v>24618270.3009138</v>
      </c>
      <c r="V3517">
        <v>30517456.624804825</v>
      </c>
      <c r="W3517">
        <v>32662941.014841236</v>
      </c>
      <c r="X3517">
        <v>12662941.014841236</v>
      </c>
    </row>
    <row r="3518" spans="2:24" x14ac:dyDescent="0.4">
      <c r="B3518" s="13">
        <v>3515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19968272.266653206</v>
      </c>
      <c r="O3518">
        <v>20705018.002618272</v>
      </c>
      <c r="P3518">
        <v>18877946.208106816</v>
      </c>
      <c r="Q3518">
        <v>18784436.270000346</v>
      </c>
      <c r="R3518">
        <v>24371575.62945804</v>
      </c>
      <c r="S3518">
        <v>23999923.98881219</v>
      </c>
      <c r="T3518">
        <v>25393853.840762921</v>
      </c>
      <c r="U3518">
        <v>28415584.911053099</v>
      </c>
      <c r="V3518">
        <v>29527159.16635723</v>
      </c>
      <c r="W3518">
        <v>34599820.603498824</v>
      </c>
      <c r="X3518">
        <v>14599820.603498831</v>
      </c>
    </row>
    <row r="3519" spans="2:24" x14ac:dyDescent="0.4">
      <c r="B3519" s="13">
        <v>3516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19116849.016124438</v>
      </c>
      <c r="O3519">
        <v>23464677.446958333</v>
      </c>
      <c r="P3519">
        <v>24582584.532681473</v>
      </c>
      <c r="Q3519">
        <v>28859795.514163382</v>
      </c>
      <c r="R3519">
        <v>27552086.606848713</v>
      </c>
      <c r="S3519">
        <v>28575659.670233101</v>
      </c>
      <c r="T3519">
        <v>28664901.935452979</v>
      </c>
      <c r="U3519">
        <v>15150677.037790095</v>
      </c>
      <c r="V3519">
        <v>13516273.945245568</v>
      </c>
      <c r="W3519">
        <v>18310883.309790023</v>
      </c>
      <c r="X3519">
        <v>-1689116.6902099731</v>
      </c>
    </row>
    <row r="3520" spans="2:24" x14ac:dyDescent="0.4">
      <c r="B3520" s="13">
        <v>3517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16512589.068530707</v>
      </c>
      <c r="O3520">
        <v>14932522.316204906</v>
      </c>
      <c r="P3520">
        <v>14032061.07628586</v>
      </c>
      <c r="Q3520">
        <v>17115283.696960911</v>
      </c>
      <c r="R3520">
        <v>14891149.904901525</v>
      </c>
      <c r="S3520">
        <v>21204517.844549805</v>
      </c>
      <c r="T3520">
        <v>20834331.321031999</v>
      </c>
      <c r="U3520">
        <v>18580470.907981627</v>
      </c>
      <c r="V3520">
        <v>24316973.388624132</v>
      </c>
      <c r="W3520">
        <v>23654715.22637257</v>
      </c>
      <c r="X3520">
        <v>3654715.2263725689</v>
      </c>
    </row>
    <row r="3521" spans="2:24" x14ac:dyDescent="0.4">
      <c r="B3521" s="13">
        <v>3518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23264920.368314829</v>
      </c>
      <c r="O3521">
        <v>27166262.970499374</v>
      </c>
      <c r="P3521">
        <v>32754323.690064747</v>
      </c>
      <c r="Q3521">
        <v>25257503.251686808</v>
      </c>
      <c r="R3521">
        <v>25326379.36410654</v>
      </c>
      <c r="S3521">
        <v>31486014.951415133</v>
      </c>
      <c r="T3521">
        <v>38678010.284997389</v>
      </c>
      <c r="U3521">
        <v>39620491.437148027</v>
      </c>
      <c r="V3521">
        <v>47385691.337766685</v>
      </c>
      <c r="W3521">
        <v>47871691.919088654</v>
      </c>
      <c r="X3521">
        <v>27871691.919088669</v>
      </c>
    </row>
    <row r="3522" spans="2:24" x14ac:dyDescent="0.4">
      <c r="B3522" s="13">
        <v>3519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14386379.58717954</v>
      </c>
      <c r="O3522">
        <v>14645079.201295234</v>
      </c>
      <c r="P3522">
        <v>2949939.0344104236</v>
      </c>
      <c r="Q3522">
        <v>4432352.5132919028</v>
      </c>
      <c r="R3522">
        <v>14396407.836059429</v>
      </c>
      <c r="S3522">
        <v>10364218.096187849</v>
      </c>
      <c r="T3522">
        <v>11667666.950107403</v>
      </c>
      <c r="U3522">
        <v>12570643.576880356</v>
      </c>
      <c r="V3522">
        <v>103105.69080156181</v>
      </c>
      <c r="W3522">
        <v>3567345.4743946227</v>
      </c>
      <c r="X3522">
        <v>-16432654.525605379</v>
      </c>
    </row>
    <row r="3523" spans="2:24" x14ac:dyDescent="0.4">
      <c r="B3523" s="13">
        <v>3520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-24554035.229427096</v>
      </c>
      <c r="O3523">
        <v>-19719478.77117262</v>
      </c>
      <c r="P3523">
        <v>7337075.4714770252</v>
      </c>
      <c r="Q3523">
        <v>16060436.974774823</v>
      </c>
      <c r="R3523">
        <v>15085097.399931682</v>
      </c>
      <c r="S3523">
        <v>18272703.641015396</v>
      </c>
      <c r="T3523">
        <v>12518291.461884083</v>
      </c>
      <c r="U3523">
        <v>17084790.120994441</v>
      </c>
      <c r="V3523">
        <v>14944263.569511149</v>
      </c>
      <c r="W3523">
        <v>19273305.950440139</v>
      </c>
      <c r="X3523">
        <v>-726694.0495598577</v>
      </c>
    </row>
    <row r="3524" spans="2:24" x14ac:dyDescent="0.4">
      <c r="B3524" s="13">
        <v>3521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13585273.125285631</v>
      </c>
      <c r="O3524">
        <v>15811528.985054923</v>
      </c>
      <c r="P3524">
        <v>15706850.027474223</v>
      </c>
      <c r="Q3524">
        <v>20550608.141162876</v>
      </c>
      <c r="R3524">
        <v>20735570.735212173</v>
      </c>
      <c r="S3524">
        <v>22360997.060306065</v>
      </c>
      <c r="T3524">
        <v>23339715.247287486</v>
      </c>
      <c r="U3524">
        <v>29520825.779274918</v>
      </c>
      <c r="V3524">
        <v>26878636.798815452</v>
      </c>
      <c r="W3524">
        <v>31983571.464062799</v>
      </c>
      <c r="X3524">
        <v>11983571.464062799</v>
      </c>
    </row>
    <row r="3525" spans="2:24" x14ac:dyDescent="0.4">
      <c r="B3525" s="13">
        <v>3522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24459973.7223906</v>
      </c>
      <c r="O3525">
        <v>25222217.119180482</v>
      </c>
      <c r="P3525">
        <v>25783356.163083903</v>
      </c>
      <c r="Q3525">
        <v>26866652.786427591</v>
      </c>
      <c r="R3525">
        <v>27505303.514499504</v>
      </c>
      <c r="S3525">
        <v>24994621.794039182</v>
      </c>
      <c r="T3525">
        <v>30971298.350879665</v>
      </c>
      <c r="U3525">
        <v>29405834.372368462</v>
      </c>
      <c r="V3525">
        <v>32731457.528773613</v>
      </c>
      <c r="W3525">
        <v>32662619.944074336</v>
      </c>
      <c r="X3525">
        <v>12662619.944074331</v>
      </c>
    </row>
    <row r="3526" spans="2:24" x14ac:dyDescent="0.4">
      <c r="B3526" s="13">
        <v>3523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17196297.680959992</v>
      </c>
      <c r="O3526">
        <v>16025142.11021689</v>
      </c>
      <c r="P3526">
        <v>18660435.624217484</v>
      </c>
      <c r="Q3526">
        <v>17338281.650692802</v>
      </c>
      <c r="R3526">
        <v>22175589.994517494</v>
      </c>
      <c r="S3526">
        <v>24282282.795960072</v>
      </c>
      <c r="T3526">
        <v>27158531.950300373</v>
      </c>
      <c r="U3526">
        <v>26770824.254064195</v>
      </c>
      <c r="V3526">
        <v>24918493.568833545</v>
      </c>
      <c r="W3526">
        <v>29999552.056122243</v>
      </c>
      <c r="X3526">
        <v>9999552.0561222397</v>
      </c>
    </row>
    <row r="3527" spans="2:24" x14ac:dyDescent="0.4">
      <c r="B3527" s="13">
        <v>3524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21868964.396263398</v>
      </c>
      <c r="O3527">
        <v>11607546.437680228</v>
      </c>
      <c r="P3527">
        <v>14469845.180962916</v>
      </c>
      <c r="Q3527">
        <v>22659031.783192895</v>
      </c>
      <c r="R3527">
        <v>23770908.740423929</v>
      </c>
      <c r="S3527">
        <v>23977252.702303298</v>
      </c>
      <c r="T3527">
        <v>27709277.182647202</v>
      </c>
      <c r="U3527">
        <v>28061391.846073758</v>
      </c>
      <c r="V3527">
        <v>32008448.822908215</v>
      </c>
      <c r="W3527">
        <v>32277938.216779005</v>
      </c>
      <c r="X3527">
        <v>12277938.216779007</v>
      </c>
    </row>
    <row r="3528" spans="2:24" x14ac:dyDescent="0.4">
      <c r="B3528" s="13">
        <v>3525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27161358.948201437</v>
      </c>
      <c r="O3528">
        <v>30245429.849184666</v>
      </c>
      <c r="P3528">
        <v>38728204.677349985</v>
      </c>
      <c r="Q3528">
        <v>20651511.879492812</v>
      </c>
      <c r="R3528">
        <v>22690050.184048668</v>
      </c>
      <c r="S3528">
        <v>33223735.287793156</v>
      </c>
      <c r="T3528">
        <v>32077139.379511826</v>
      </c>
      <c r="U3528">
        <v>25547663.224773448</v>
      </c>
      <c r="V3528">
        <v>27815516.502506446</v>
      </c>
      <c r="W3528">
        <v>10248805.736637762</v>
      </c>
      <c r="X3528">
        <v>-9751194.2633622456</v>
      </c>
    </row>
    <row r="3529" spans="2:24" x14ac:dyDescent="0.4">
      <c r="B3529" s="13">
        <v>3526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21521208.960895546</v>
      </c>
      <c r="O3529">
        <v>27102045.978120767</v>
      </c>
      <c r="P3529">
        <v>27216678.346568298</v>
      </c>
      <c r="Q3529">
        <v>27140047.899386209</v>
      </c>
      <c r="R3529">
        <v>21164562.567626741</v>
      </c>
      <c r="S3529">
        <v>-31731351.201950595</v>
      </c>
      <c r="T3529">
        <v>-37487521.090045713</v>
      </c>
      <c r="U3529">
        <v>-13525219.570521995</v>
      </c>
      <c r="V3529">
        <v>-13064097.036163833</v>
      </c>
      <c r="W3529">
        <v>-6729518.9322146447</v>
      </c>
      <c r="X3529">
        <v>-26729518.932214644</v>
      </c>
    </row>
    <row r="3530" spans="2:24" x14ac:dyDescent="0.4">
      <c r="B3530" s="13">
        <v>3527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25622166.521117769</v>
      </c>
      <c r="O3530">
        <v>30098198.913108114</v>
      </c>
      <c r="P3530">
        <v>29705124.045134947</v>
      </c>
      <c r="Q3530">
        <v>38100123.859354846</v>
      </c>
      <c r="R3530">
        <v>37878480.355721854</v>
      </c>
      <c r="S3530">
        <v>37631791.141833596</v>
      </c>
      <c r="T3530">
        <v>37003749.314537756</v>
      </c>
      <c r="U3530">
        <v>35817304.02709648</v>
      </c>
      <c r="V3530">
        <v>34765820.887960948</v>
      </c>
      <c r="W3530">
        <v>44154269.780566275</v>
      </c>
      <c r="X3530">
        <v>24154269.780566275</v>
      </c>
    </row>
    <row r="3531" spans="2:24" x14ac:dyDescent="0.4">
      <c r="B3531" s="13">
        <v>3528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21197802.737901505</v>
      </c>
      <c r="O3531">
        <v>23398219.588706303</v>
      </c>
      <c r="P3531">
        <v>30881681.66885858</v>
      </c>
      <c r="Q3531">
        <v>35642988.069754168</v>
      </c>
      <c r="R3531">
        <v>38148054.619493254</v>
      </c>
      <c r="S3531">
        <v>35915971.304651499</v>
      </c>
      <c r="T3531">
        <v>35878283.034202941</v>
      </c>
      <c r="U3531">
        <v>35246027.516222075</v>
      </c>
      <c r="V3531">
        <v>32450772.674396537</v>
      </c>
      <c r="W3531">
        <v>33091664.427964251</v>
      </c>
      <c r="X3531">
        <v>13091664.427964253</v>
      </c>
    </row>
    <row r="3532" spans="2:24" x14ac:dyDescent="0.4">
      <c r="B3532" s="13">
        <v>3529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18398913.620658442</v>
      </c>
      <c r="O3532">
        <v>20875455.650328286</v>
      </c>
      <c r="P3532">
        <v>22127642.466903154</v>
      </c>
      <c r="Q3532">
        <v>25262743.858758736</v>
      </c>
      <c r="R3532">
        <v>26249275.462105744</v>
      </c>
      <c r="S3532">
        <v>30745746.255618043</v>
      </c>
      <c r="T3532">
        <v>31659185.752969887</v>
      </c>
      <c r="U3532">
        <v>39774979.163470365</v>
      </c>
      <c r="V3532">
        <v>39325367.943849787</v>
      </c>
      <c r="W3532">
        <v>40182819.646101728</v>
      </c>
      <c r="X3532">
        <v>20182819.646101728</v>
      </c>
    </row>
    <row r="3533" spans="2:24" x14ac:dyDescent="0.4">
      <c r="B3533" s="13">
        <v>3530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19530726.116883516</v>
      </c>
      <c r="O3533">
        <v>27925439.078953512</v>
      </c>
      <c r="P3533">
        <v>30416384.747462198</v>
      </c>
      <c r="Q3533">
        <v>30777896.993391205</v>
      </c>
      <c r="R3533">
        <v>32170096.754014779</v>
      </c>
      <c r="S3533">
        <v>36088354.287029199</v>
      </c>
      <c r="T3533">
        <v>31780455.624409825</v>
      </c>
      <c r="U3533">
        <v>37020897.573528297</v>
      </c>
      <c r="V3533">
        <v>45083185.59243308</v>
      </c>
      <c r="W3533">
        <v>47976604.328485668</v>
      </c>
      <c r="X3533">
        <v>27976604.328485671</v>
      </c>
    </row>
    <row r="3534" spans="2:24" x14ac:dyDescent="0.4">
      <c r="B3534" s="13">
        <v>3531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22995607.896481466</v>
      </c>
      <c r="O3534">
        <v>28713210.639195874</v>
      </c>
      <c r="P3534">
        <v>29601688.017691433</v>
      </c>
      <c r="Q3534">
        <v>16651594.8802693</v>
      </c>
      <c r="R3534">
        <v>18811579.896251015</v>
      </c>
      <c r="S3534">
        <v>27783402.385812655</v>
      </c>
      <c r="T3534">
        <v>30975453.861770108</v>
      </c>
      <c r="U3534">
        <v>28695337.57216543</v>
      </c>
      <c r="V3534">
        <v>25440238.931157965</v>
      </c>
      <c r="W3534">
        <v>32729765.498448629</v>
      </c>
      <c r="X3534">
        <v>12729765.498448633</v>
      </c>
    </row>
    <row r="3535" spans="2:24" x14ac:dyDescent="0.4">
      <c r="B3535" s="13">
        <v>3532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19591221.83167858</v>
      </c>
      <c r="O3535">
        <v>19810288.729833428</v>
      </c>
      <c r="P3535">
        <v>25545880.369566329</v>
      </c>
      <c r="Q3535">
        <v>25117906.184745137</v>
      </c>
      <c r="R3535">
        <v>21363833.167484876</v>
      </c>
      <c r="S3535">
        <v>16944685.626154989</v>
      </c>
      <c r="T3535">
        <v>-60398076.02495309</v>
      </c>
      <c r="U3535">
        <v>-52888191.595946096</v>
      </c>
      <c r="V3535">
        <v>-18735243.975558721</v>
      </c>
      <c r="W3535">
        <v>-11239190.969976723</v>
      </c>
      <c r="X3535">
        <v>-31239190.969976738</v>
      </c>
    </row>
    <row r="3536" spans="2:24" x14ac:dyDescent="0.4">
      <c r="B3536" s="13">
        <v>3533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26897833.36164334</v>
      </c>
      <c r="O3536">
        <v>28343323.399186052</v>
      </c>
      <c r="P3536">
        <v>23710459.474582613</v>
      </c>
      <c r="Q3536">
        <v>23366730.777195126</v>
      </c>
      <c r="R3536">
        <v>29564731.991166715</v>
      </c>
      <c r="S3536">
        <v>29876156.949220799</v>
      </c>
      <c r="T3536">
        <v>14427303.029643541</v>
      </c>
      <c r="U3536">
        <v>17345034.17765253</v>
      </c>
      <c r="V3536">
        <v>28229901.718510434</v>
      </c>
      <c r="W3536">
        <v>31224149.016630009</v>
      </c>
      <c r="X3536">
        <v>11224149.016630007</v>
      </c>
    </row>
    <row r="3537" spans="2:24" x14ac:dyDescent="0.4">
      <c r="B3537" s="13">
        <v>3534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19504731.228017144</v>
      </c>
      <c r="O3537">
        <v>21349173.981219541</v>
      </c>
      <c r="P3537">
        <v>25362851.695921827</v>
      </c>
      <c r="Q3537">
        <v>30315404.740431093</v>
      </c>
      <c r="R3537">
        <v>32029841.390676446</v>
      </c>
      <c r="S3537">
        <v>23195511.882857271</v>
      </c>
      <c r="T3537">
        <v>24417216.185220283</v>
      </c>
      <c r="U3537">
        <v>30577561.52178904</v>
      </c>
      <c r="V3537">
        <v>31337781.230615389</v>
      </c>
      <c r="W3537">
        <v>34535839.012829825</v>
      </c>
      <c r="X3537">
        <v>14535839.012829827</v>
      </c>
    </row>
    <row r="3538" spans="2:24" x14ac:dyDescent="0.4">
      <c r="B3538" s="13">
        <v>3535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16249834.752976492</v>
      </c>
      <c r="O3538">
        <v>19641130.927147165</v>
      </c>
      <c r="P3538">
        <v>10442224.25444326</v>
      </c>
      <c r="Q3538">
        <v>15691478.093924263</v>
      </c>
      <c r="R3538">
        <v>17120429.206995796</v>
      </c>
      <c r="S3538">
        <v>15916917.667639356</v>
      </c>
      <c r="T3538">
        <v>15543042.484937614</v>
      </c>
      <c r="U3538">
        <v>17171854.270786498</v>
      </c>
      <c r="V3538">
        <v>17378593.916405294</v>
      </c>
      <c r="W3538">
        <v>3027705.795034125</v>
      </c>
      <c r="X3538">
        <v>-16972294.204965878</v>
      </c>
    </row>
    <row r="3539" spans="2:24" x14ac:dyDescent="0.4">
      <c r="B3539" s="13">
        <v>3536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28492417.596581273</v>
      </c>
      <c r="O3539">
        <v>29625967.436562151</v>
      </c>
      <c r="P3539">
        <v>33895548.952431872</v>
      </c>
      <c r="Q3539">
        <v>39160229.420585558</v>
      </c>
      <c r="R3539">
        <v>38356792.378239885</v>
      </c>
      <c r="S3539">
        <v>41015945.696286418</v>
      </c>
      <c r="T3539">
        <v>40715858.973839536</v>
      </c>
      <c r="U3539">
        <v>45319803.293551058</v>
      </c>
      <c r="V3539">
        <v>45428432.371832736</v>
      </c>
      <c r="W3539">
        <v>52392357.420906082</v>
      </c>
      <c r="X3539">
        <v>32392357.420906074</v>
      </c>
    </row>
    <row r="3540" spans="2:24" x14ac:dyDescent="0.4">
      <c r="B3540" s="13">
        <v>3537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22736549.006503794</v>
      </c>
      <c r="O3540">
        <v>23744138.461724181</v>
      </c>
      <c r="P3540">
        <v>28712157.525723126</v>
      </c>
      <c r="Q3540">
        <v>25622210.393240608</v>
      </c>
      <c r="R3540">
        <v>25461597.279020812</v>
      </c>
      <c r="S3540">
        <v>33610726.87843512</v>
      </c>
      <c r="T3540">
        <v>36273101.858030498</v>
      </c>
      <c r="U3540">
        <v>41864668.781456456</v>
      </c>
      <c r="V3540">
        <v>45372046.265936226</v>
      </c>
      <c r="W3540">
        <v>49530440.517003894</v>
      </c>
      <c r="X3540">
        <v>29530440.517003894</v>
      </c>
    </row>
    <row r="3541" spans="2:24" x14ac:dyDescent="0.4">
      <c r="B3541" s="13">
        <v>3538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25067186.809180893</v>
      </c>
      <c r="O3541">
        <v>18555176.243641313</v>
      </c>
      <c r="P3541">
        <v>21321292.595607392</v>
      </c>
      <c r="Q3541">
        <v>25541341.772260554</v>
      </c>
      <c r="R3541">
        <v>26198103.520482071</v>
      </c>
      <c r="S3541">
        <v>28276311.399498895</v>
      </c>
      <c r="T3541">
        <v>30818999.412941162</v>
      </c>
      <c r="U3541">
        <v>15030405.258912953</v>
      </c>
      <c r="V3541">
        <v>18575573.193249155</v>
      </c>
      <c r="W3541">
        <v>27384485.859344918</v>
      </c>
      <c r="X3541">
        <v>7384485.8593449164</v>
      </c>
    </row>
    <row r="3542" spans="2:24" x14ac:dyDescent="0.4">
      <c r="B3542" s="13">
        <v>3539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19494356.755219214</v>
      </c>
      <c r="O3542">
        <v>20976544.790152296</v>
      </c>
      <c r="P3542">
        <v>24926667.441995911</v>
      </c>
      <c r="Q3542">
        <v>24972556.348534744</v>
      </c>
      <c r="R3542">
        <v>30475934.315076198</v>
      </c>
      <c r="S3542">
        <v>32953306.62901203</v>
      </c>
      <c r="T3542">
        <v>28955152.202881321</v>
      </c>
      <c r="U3542">
        <v>-13878930.920118237</v>
      </c>
      <c r="V3542">
        <v>-12845009.16755707</v>
      </c>
      <c r="W3542">
        <v>14936015.751063</v>
      </c>
      <c r="X3542">
        <v>-5063984.2489369903</v>
      </c>
    </row>
    <row r="3543" spans="2:24" x14ac:dyDescent="0.4">
      <c r="B3543" s="13">
        <v>3540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20000398.569883425</v>
      </c>
      <c r="O3543">
        <v>19288361.49794855</v>
      </c>
      <c r="P3543">
        <v>21675447.918796185</v>
      </c>
      <c r="Q3543">
        <v>22565394.259239458</v>
      </c>
      <c r="R3543">
        <v>23182728.705120437</v>
      </c>
      <c r="S3543">
        <v>24267699.3113361</v>
      </c>
      <c r="T3543">
        <v>21971388.638376344</v>
      </c>
      <c r="U3543">
        <v>29732883.963974874</v>
      </c>
      <c r="V3543">
        <v>31212944.632335503</v>
      </c>
      <c r="W3543">
        <v>33882454.910242237</v>
      </c>
      <c r="X3543">
        <v>13882454.910242237</v>
      </c>
    </row>
    <row r="3544" spans="2:24" x14ac:dyDescent="0.4">
      <c r="B3544" s="13">
        <v>3541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16695182.666952919</v>
      </c>
      <c r="O3544">
        <v>18712221.842781357</v>
      </c>
      <c r="P3544">
        <v>17422551.055858754</v>
      </c>
      <c r="Q3544">
        <v>21745509.18442874</v>
      </c>
      <c r="R3544">
        <v>23453505.502330836</v>
      </c>
      <c r="S3544">
        <v>23594882.565060683</v>
      </c>
      <c r="T3544">
        <v>27825127.468933616</v>
      </c>
      <c r="U3544">
        <v>31715056.275396403</v>
      </c>
      <c r="V3544">
        <v>36631288.190537594</v>
      </c>
      <c r="W3544">
        <v>39043532.740410365</v>
      </c>
      <c r="X3544">
        <v>19043532.740410365</v>
      </c>
    </row>
    <row r="3545" spans="2:24" x14ac:dyDescent="0.4">
      <c r="B3545" s="13">
        <v>3542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22851604.674644802</v>
      </c>
      <c r="O3545">
        <v>25131708.944932487</v>
      </c>
      <c r="P3545">
        <v>25801634.187414601</v>
      </c>
      <c r="Q3545">
        <v>25415471.769341838</v>
      </c>
      <c r="R3545">
        <v>22330530.49798267</v>
      </c>
      <c r="S3545">
        <v>16260629.374900667</v>
      </c>
      <c r="T3545">
        <v>23848244.631059535</v>
      </c>
      <c r="U3545">
        <v>30431225.596866287</v>
      </c>
      <c r="V3545">
        <v>28109806.852673803</v>
      </c>
      <c r="W3545">
        <v>30477544.862387564</v>
      </c>
      <c r="X3545">
        <v>10477544.862387566</v>
      </c>
    </row>
    <row r="3546" spans="2:24" x14ac:dyDescent="0.4">
      <c r="B3546" s="13">
        <v>3543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16837462.306308664</v>
      </c>
      <c r="O3546">
        <v>19579694.663497839</v>
      </c>
      <c r="P3546">
        <v>25051260.229632139</v>
      </c>
      <c r="Q3546">
        <v>25683639.695666213</v>
      </c>
      <c r="R3546">
        <v>32114674.002936002</v>
      </c>
      <c r="S3546">
        <v>33070997.132294949</v>
      </c>
      <c r="T3546">
        <v>37378574.022044048</v>
      </c>
      <c r="U3546">
        <v>39845588.310881704</v>
      </c>
      <c r="V3546">
        <v>43081985.999765262</v>
      </c>
      <c r="W3546">
        <v>41620773.967020556</v>
      </c>
      <c r="X3546">
        <v>21620773.96702056</v>
      </c>
    </row>
    <row r="3547" spans="2:24" x14ac:dyDescent="0.4">
      <c r="B3547" s="13">
        <v>3544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21211393.706320215</v>
      </c>
      <c r="O3547">
        <v>18299486.917312939</v>
      </c>
      <c r="P3547">
        <v>18222854.054094337</v>
      </c>
      <c r="Q3547">
        <v>19050273.58249962</v>
      </c>
      <c r="R3547">
        <v>18678191.057685278</v>
      </c>
      <c r="S3547">
        <v>16037327.295108106</v>
      </c>
      <c r="T3547">
        <v>15831536.954341812</v>
      </c>
      <c r="U3547">
        <v>17095776.1121599</v>
      </c>
      <c r="V3547">
        <v>15332487.881381255</v>
      </c>
      <c r="W3547">
        <v>23764218.467141546</v>
      </c>
      <c r="X3547">
        <v>3764218.4671415482</v>
      </c>
    </row>
    <row r="3548" spans="2:24" x14ac:dyDescent="0.4">
      <c r="B3548" s="13">
        <v>3545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26153120.903315872</v>
      </c>
      <c r="O3548">
        <v>25093410.302800853</v>
      </c>
      <c r="P3548">
        <v>25692099.135710727</v>
      </c>
      <c r="Q3548">
        <v>26535529.503829777</v>
      </c>
      <c r="R3548">
        <v>28323417.089986347</v>
      </c>
      <c r="S3548">
        <v>24929317.435288183</v>
      </c>
      <c r="T3548">
        <v>24758393.253967598</v>
      </c>
      <c r="U3548">
        <v>27017771.559026606</v>
      </c>
      <c r="V3548">
        <v>25123757.931090858</v>
      </c>
      <c r="W3548">
        <v>18052022.220624287</v>
      </c>
      <c r="X3548">
        <v>-1947977.7793757089</v>
      </c>
    </row>
    <row r="3549" spans="2:24" x14ac:dyDescent="0.4">
      <c r="B3549" s="13">
        <v>3546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18260717.205832358</v>
      </c>
      <c r="O3549">
        <v>20775072.906967461</v>
      </c>
      <c r="P3549">
        <v>15500649.425275033</v>
      </c>
      <c r="Q3549">
        <v>15626461.404705672</v>
      </c>
      <c r="R3549">
        <v>16628141.004900735</v>
      </c>
      <c r="S3549">
        <v>19427672.655660372</v>
      </c>
      <c r="T3549">
        <v>27609681.45145632</v>
      </c>
      <c r="U3549">
        <v>32863136.682275049</v>
      </c>
      <c r="V3549">
        <v>37166751.248759553</v>
      </c>
      <c r="W3549">
        <v>38008963.821935676</v>
      </c>
      <c r="X3549">
        <v>18008963.821935683</v>
      </c>
    </row>
    <row r="3550" spans="2:24" x14ac:dyDescent="0.4">
      <c r="B3550" s="13">
        <v>3547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22019951.487143133</v>
      </c>
      <c r="O3550">
        <v>21421664.363194857</v>
      </c>
      <c r="P3550">
        <v>20360627.026913326</v>
      </c>
      <c r="Q3550">
        <v>26304609.452487089</v>
      </c>
      <c r="R3550">
        <v>32745584.827751994</v>
      </c>
      <c r="S3550">
        <v>35187865.505213991</v>
      </c>
      <c r="T3550">
        <v>36158749.959420748</v>
      </c>
      <c r="U3550">
        <v>37636154.15372023</v>
      </c>
      <c r="V3550">
        <v>21799844.043747682</v>
      </c>
      <c r="W3550">
        <v>26564868.384602942</v>
      </c>
      <c r="X3550">
        <v>6564868.3846029425</v>
      </c>
    </row>
    <row r="3551" spans="2:24" x14ac:dyDescent="0.4">
      <c r="B3551" s="13">
        <v>3548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20989797.377547551</v>
      </c>
      <c r="O3551">
        <v>24356983.134234782</v>
      </c>
      <c r="P3551">
        <v>23152105.412109252</v>
      </c>
      <c r="Q3551">
        <v>24232690.524663776</v>
      </c>
      <c r="R3551">
        <v>29297481.125528798</v>
      </c>
      <c r="S3551">
        <v>29506355.774450123</v>
      </c>
      <c r="T3551">
        <v>36549353.955826916</v>
      </c>
      <c r="U3551">
        <v>-211772613.2989451</v>
      </c>
      <c r="V3551">
        <v>-209854099.84689596</v>
      </c>
      <c r="W3551">
        <v>-82353907.645467445</v>
      </c>
      <c r="X3551">
        <v>-102353907.64546745</v>
      </c>
    </row>
    <row r="3552" spans="2:24" x14ac:dyDescent="0.4">
      <c r="B3552" s="13">
        <v>3549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26360080.965040907</v>
      </c>
      <c r="O3552">
        <v>29511791.389963169</v>
      </c>
      <c r="P3552">
        <v>29085954.069596883</v>
      </c>
      <c r="Q3552">
        <v>-10881498.347676164</v>
      </c>
      <c r="R3552">
        <v>-11450415.562055681</v>
      </c>
      <c r="S3552">
        <v>12519262.924040962</v>
      </c>
      <c r="T3552">
        <v>13028225.385156732</v>
      </c>
      <c r="U3552">
        <v>8070541.5169447036</v>
      </c>
      <c r="V3552">
        <v>1531147.9464135747</v>
      </c>
      <c r="W3552">
        <v>390358.57243546238</v>
      </c>
      <c r="X3552">
        <v>-19609641.427564535</v>
      </c>
    </row>
    <row r="3553" spans="2:24" x14ac:dyDescent="0.4">
      <c r="B3553" s="13">
        <v>3550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20564196.899745736</v>
      </c>
      <c r="O3553">
        <v>25535719.357674979</v>
      </c>
      <c r="P3553">
        <v>23594363.011426523</v>
      </c>
      <c r="Q3553">
        <v>8465785.8437781371</v>
      </c>
      <c r="R3553">
        <v>6033783.8827459132</v>
      </c>
      <c r="S3553">
        <v>14699725.123576757</v>
      </c>
      <c r="T3553">
        <v>12745772.619949747</v>
      </c>
      <c r="U3553">
        <v>19547242.382270154</v>
      </c>
      <c r="V3553">
        <v>-131797446.26050845</v>
      </c>
      <c r="W3553">
        <v>-131601997.7319105</v>
      </c>
      <c r="X3553">
        <v>-151601997.7319105</v>
      </c>
    </row>
    <row r="3554" spans="2:24" x14ac:dyDescent="0.4">
      <c r="B3554" s="13">
        <v>3551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22471859.410460889</v>
      </c>
      <c r="O3554">
        <v>29904966.859577961</v>
      </c>
      <c r="P3554">
        <v>34087630.677848548</v>
      </c>
      <c r="Q3554">
        <v>33218979.552475616</v>
      </c>
      <c r="R3554">
        <v>34284908.550043024</v>
      </c>
      <c r="S3554">
        <v>31727749.33147705</v>
      </c>
      <c r="T3554">
        <v>31016640.447234999</v>
      </c>
      <c r="U3554">
        <v>29491634.05070762</v>
      </c>
      <c r="V3554">
        <v>34250376.576568618</v>
      </c>
      <c r="W3554">
        <v>32296333.666929618</v>
      </c>
      <c r="X3554">
        <v>12296333.666929612</v>
      </c>
    </row>
    <row r="3555" spans="2:24" x14ac:dyDescent="0.4">
      <c r="B3555" s="13">
        <v>3552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24742940.809788916</v>
      </c>
      <c r="O3555">
        <v>24337036.08744457</v>
      </c>
      <c r="P3555">
        <v>12734885.621694501</v>
      </c>
      <c r="Q3555">
        <v>13032482.527336689</v>
      </c>
      <c r="R3555">
        <v>26527685.037489064</v>
      </c>
      <c r="S3555">
        <v>26849085.535107329</v>
      </c>
      <c r="T3555">
        <v>26073850.295636345</v>
      </c>
      <c r="U3555">
        <v>30521863.63558346</v>
      </c>
      <c r="V3555">
        <v>33518052.24161597</v>
      </c>
      <c r="W3555">
        <v>36578058.573800907</v>
      </c>
      <c r="X3555">
        <v>16578058.57380091</v>
      </c>
    </row>
    <row r="3556" spans="2:24" x14ac:dyDescent="0.4">
      <c r="B3556" s="13">
        <v>3553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20014122.987152979</v>
      </c>
      <c r="O3556">
        <v>19435580.430459585</v>
      </c>
      <c r="P3556">
        <v>19504011.117369026</v>
      </c>
      <c r="Q3556">
        <v>21906239.97423254</v>
      </c>
      <c r="R3556">
        <v>26034934.921717122</v>
      </c>
      <c r="S3556">
        <v>26391163.750524957</v>
      </c>
      <c r="T3556">
        <v>25239275.3467126</v>
      </c>
      <c r="U3556">
        <v>27250087.434002217</v>
      </c>
      <c r="V3556">
        <v>31729080.38751556</v>
      </c>
      <c r="W3556">
        <v>35628922.476835087</v>
      </c>
      <c r="X3556">
        <v>15628922.476835089</v>
      </c>
    </row>
    <row r="3557" spans="2:24" x14ac:dyDescent="0.4">
      <c r="B3557" s="13">
        <v>3554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22637609.380260129</v>
      </c>
      <c r="O3557">
        <v>29477584.127112411</v>
      </c>
      <c r="P3557">
        <v>33429818.99098317</v>
      </c>
      <c r="Q3557">
        <v>31439137.742312282</v>
      </c>
      <c r="R3557">
        <v>36652597.786621414</v>
      </c>
      <c r="S3557">
        <v>23782677.163406976</v>
      </c>
      <c r="T3557">
        <v>20675084.100493673</v>
      </c>
      <c r="U3557">
        <v>29842016.061223287</v>
      </c>
      <c r="V3557">
        <v>35211080.422921948</v>
      </c>
      <c r="W3557">
        <v>33616580.749284811</v>
      </c>
      <c r="X3557">
        <v>13616580.749284808</v>
      </c>
    </row>
    <row r="3558" spans="2:24" x14ac:dyDescent="0.4">
      <c r="B3558" s="13">
        <v>3555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8528362.0561495014</v>
      </c>
      <c r="O3558">
        <v>8163787.8985753059</v>
      </c>
      <c r="P3558">
        <v>1597199.910969865</v>
      </c>
      <c r="Q3558">
        <v>-1593584.5837381063</v>
      </c>
      <c r="R3558">
        <v>-1379693.8859395958</v>
      </c>
      <c r="S3558">
        <v>-13244167.389559284</v>
      </c>
      <c r="T3558">
        <v>-29950272.361855794</v>
      </c>
      <c r="U3558">
        <v>-25793752.496853366</v>
      </c>
      <c r="V3558">
        <v>-17752559.894575965</v>
      </c>
      <c r="W3558">
        <v>-12665204.223061314</v>
      </c>
      <c r="X3558">
        <v>-32665204.223061323</v>
      </c>
    </row>
    <row r="3559" spans="2:24" x14ac:dyDescent="0.4">
      <c r="B3559" s="13">
        <v>3556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-48986731.440568678</v>
      </c>
      <c r="O3559">
        <v>-47236189.016603082</v>
      </c>
      <c r="P3559">
        <v>-11739667.38226545</v>
      </c>
      <c r="Q3559">
        <v>-3245442.2203538511</v>
      </c>
      <c r="R3559">
        <v>-3677484.0240641809</v>
      </c>
      <c r="S3559">
        <v>-2928080.5399201186</v>
      </c>
      <c r="T3559">
        <v>-1224969.1739662844</v>
      </c>
      <c r="U3559">
        <v>-278721.19536122063</v>
      </c>
      <c r="V3559">
        <v>5535561.6614617538</v>
      </c>
      <c r="W3559">
        <v>5716077.7541600289</v>
      </c>
      <c r="X3559">
        <v>-14283922.245839953</v>
      </c>
    </row>
    <row r="3560" spans="2:24" x14ac:dyDescent="0.4">
      <c r="B3560" s="13">
        <v>3557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14971124.703576282</v>
      </c>
      <c r="O3560">
        <v>7237388.5082317535</v>
      </c>
      <c r="P3560">
        <v>14377426.692889757</v>
      </c>
      <c r="Q3560">
        <v>13660114.62696952</v>
      </c>
      <c r="R3560">
        <v>17091389.186251536</v>
      </c>
      <c r="S3560">
        <v>14671679.333072105</v>
      </c>
      <c r="T3560">
        <v>15500055.661404155</v>
      </c>
      <c r="U3560">
        <v>20977531.313707314</v>
      </c>
      <c r="V3560">
        <v>19297087.308846116</v>
      </c>
      <c r="W3560">
        <v>17532405.488121115</v>
      </c>
      <c r="X3560">
        <v>-2467594.5118788853</v>
      </c>
    </row>
    <row r="3561" spans="2:24" x14ac:dyDescent="0.4">
      <c r="B3561" s="13">
        <v>3558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19482551.121011537</v>
      </c>
      <c r="O3561">
        <v>25463065.024419148</v>
      </c>
      <c r="P3561">
        <v>30454997.003082812</v>
      </c>
      <c r="Q3561">
        <v>28310106.010075368</v>
      </c>
      <c r="R3561">
        <v>29261392.95539768</v>
      </c>
      <c r="S3561">
        <v>30582670.821245823</v>
      </c>
      <c r="T3561">
        <v>28660111.514703386</v>
      </c>
      <c r="U3561">
        <v>28128636.523633953</v>
      </c>
      <c r="V3561">
        <v>26620141.272883613</v>
      </c>
      <c r="W3561">
        <v>26291093.818126813</v>
      </c>
      <c r="X3561">
        <v>6291093.8181268126</v>
      </c>
    </row>
    <row r="3562" spans="2:24" x14ac:dyDescent="0.4">
      <c r="B3562" s="13">
        <v>3559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21149290.558354951</v>
      </c>
      <c r="O3562">
        <v>22052579.792668726</v>
      </c>
      <c r="P3562">
        <v>24407250.824912257</v>
      </c>
      <c r="Q3562">
        <v>22391490.564456884</v>
      </c>
      <c r="R3562">
        <v>18558767.803315457</v>
      </c>
      <c r="S3562">
        <v>21447591.482276089</v>
      </c>
      <c r="T3562">
        <v>18218399.795281123</v>
      </c>
      <c r="U3562">
        <v>15801569.868532633</v>
      </c>
      <c r="V3562">
        <v>19683638.865298644</v>
      </c>
      <c r="W3562">
        <v>26675355.880320344</v>
      </c>
      <c r="X3562">
        <v>6675355.8803203423</v>
      </c>
    </row>
    <row r="3563" spans="2:24" x14ac:dyDescent="0.4">
      <c r="B3563" s="13">
        <v>3560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19808433.790148955</v>
      </c>
      <c r="O3563">
        <v>19159110.568274003</v>
      </c>
      <c r="P3563">
        <v>17952322.514477026</v>
      </c>
      <c r="Q3563">
        <v>22759189.769709848</v>
      </c>
      <c r="R3563">
        <v>20095097.258956969</v>
      </c>
      <c r="S3563">
        <v>18987732.263051774</v>
      </c>
      <c r="T3563">
        <v>16556603.81084309</v>
      </c>
      <c r="U3563">
        <v>16498209.335340193</v>
      </c>
      <c r="V3563">
        <v>20829154.262437135</v>
      </c>
      <c r="W3563">
        <v>24822725.481503967</v>
      </c>
      <c r="X3563">
        <v>4822725.4815039644</v>
      </c>
    </row>
    <row r="3564" spans="2:24" x14ac:dyDescent="0.4">
      <c r="B3564" s="13">
        <v>3561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23295281.642279685</v>
      </c>
      <c r="O3564">
        <v>32451713.189136498</v>
      </c>
      <c r="P3564">
        <v>25363465.178603966</v>
      </c>
      <c r="Q3564">
        <v>25298363.640208032</v>
      </c>
      <c r="R3564">
        <v>24431723.965272903</v>
      </c>
      <c r="S3564">
        <v>18895784.158990946</v>
      </c>
      <c r="T3564">
        <v>19342353.507613175</v>
      </c>
      <c r="U3564">
        <v>19034268.173180021</v>
      </c>
      <c r="V3564">
        <v>22431153.861541245</v>
      </c>
      <c r="W3564">
        <v>22209638.187058151</v>
      </c>
      <c r="X3564">
        <v>2209638.1870581564</v>
      </c>
    </row>
    <row r="3565" spans="2:24" x14ac:dyDescent="0.4">
      <c r="B3565" s="13">
        <v>3562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24287722.64678961</v>
      </c>
      <c r="O3565">
        <v>-36273011.755482994</v>
      </c>
      <c r="P3565">
        <v>-42437439.647521481</v>
      </c>
      <c r="Q3565">
        <v>-16425808.845209852</v>
      </c>
      <c r="R3565">
        <v>-11104740.014967149</v>
      </c>
      <c r="S3565">
        <v>-17105017.702805087</v>
      </c>
      <c r="T3565">
        <v>-17716404.61134319</v>
      </c>
      <c r="U3565">
        <v>-11649165.242011549</v>
      </c>
      <c r="V3565">
        <v>-13079702.825798109</v>
      </c>
      <c r="W3565">
        <v>-8464892.1216307189</v>
      </c>
      <c r="X3565">
        <v>-28464892.121630728</v>
      </c>
    </row>
    <row r="3566" spans="2:24" x14ac:dyDescent="0.4">
      <c r="B3566" s="13">
        <v>3563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22404204.06511179</v>
      </c>
      <c r="O3566">
        <v>21381479.65865536</v>
      </c>
      <c r="P3566">
        <v>28744035.159507543</v>
      </c>
      <c r="Q3566">
        <v>28487090.848775752</v>
      </c>
      <c r="R3566">
        <v>32580371.864660796</v>
      </c>
      <c r="S3566">
        <v>35463795.693699047</v>
      </c>
      <c r="T3566">
        <v>40217958.806817338</v>
      </c>
      <c r="U3566">
        <v>40149074.918949686</v>
      </c>
      <c r="V3566">
        <v>37820352.529535912</v>
      </c>
      <c r="W3566">
        <v>46776308.152683303</v>
      </c>
      <c r="X3566">
        <v>26776308.152683295</v>
      </c>
    </row>
    <row r="3567" spans="2:24" x14ac:dyDescent="0.4">
      <c r="B3567" s="13">
        <v>3564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24945383.199848298</v>
      </c>
      <c r="O3567">
        <v>25503965.946718913</v>
      </c>
      <c r="P3567">
        <v>27280432.545061551</v>
      </c>
      <c r="Q3567">
        <v>27634053.897067796</v>
      </c>
      <c r="R3567">
        <v>36002728.91921366</v>
      </c>
      <c r="S3567">
        <v>42887143.873763546</v>
      </c>
      <c r="T3567">
        <v>45203736.417263508</v>
      </c>
      <c r="U3567">
        <v>52766532.935261205</v>
      </c>
      <c r="V3567">
        <v>55174524.25167793</v>
      </c>
      <c r="W3567">
        <v>57923222.444883466</v>
      </c>
      <c r="X3567">
        <v>37923222.444883466</v>
      </c>
    </row>
    <row r="3568" spans="2:24" x14ac:dyDescent="0.4">
      <c r="B3568" s="13">
        <v>3565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23195190.892453507</v>
      </c>
      <c r="O3568">
        <v>29986476.501428679</v>
      </c>
      <c r="P3568">
        <v>27826420.00310865</v>
      </c>
      <c r="Q3568">
        <v>26106052.95958161</v>
      </c>
      <c r="R3568">
        <v>22033080.831138529</v>
      </c>
      <c r="S3568">
        <v>-741530528.55639625</v>
      </c>
      <c r="T3568">
        <v>-734621439.34648108</v>
      </c>
      <c r="U3568">
        <v>-348730871.93082452</v>
      </c>
      <c r="V3568">
        <v>-349123501.60611051</v>
      </c>
      <c r="W3568">
        <v>-351459995.18303341</v>
      </c>
      <c r="X3568">
        <v>-371459995.18303341</v>
      </c>
    </row>
    <row r="3569" spans="2:24" x14ac:dyDescent="0.4">
      <c r="B3569" s="13">
        <v>3566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22281078.636225842</v>
      </c>
      <c r="O3569">
        <v>-32057385.276659548</v>
      </c>
      <c r="P3569">
        <v>-26740538.173985384</v>
      </c>
      <c r="Q3569">
        <v>5577222.7893717624</v>
      </c>
      <c r="R3569">
        <v>5512250.5107678715</v>
      </c>
      <c r="S3569">
        <v>2390300.8297812389</v>
      </c>
      <c r="T3569">
        <v>5389190.3764588498</v>
      </c>
      <c r="U3569">
        <v>4313597.9046155857</v>
      </c>
      <c r="V3569">
        <v>3951774.2249117475</v>
      </c>
      <c r="W3569">
        <v>6154883.090852933</v>
      </c>
      <c r="X3569">
        <v>-13845116.909147069</v>
      </c>
    </row>
    <row r="3570" spans="2:24" x14ac:dyDescent="0.4">
      <c r="B3570" s="13">
        <v>3567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24281889.218306199</v>
      </c>
      <c r="O3570">
        <v>27874510.379076939</v>
      </c>
      <c r="P3570">
        <v>30873519.352276448</v>
      </c>
      <c r="Q3570">
        <v>33225566.865200084</v>
      </c>
      <c r="R3570">
        <v>38151650.125780731</v>
      </c>
      <c r="S3570">
        <v>38606326.586201966</v>
      </c>
      <c r="T3570">
        <v>40479078.106774531</v>
      </c>
      <c r="U3570">
        <v>41958200.069962546</v>
      </c>
      <c r="V3570">
        <v>50648269.308397815</v>
      </c>
      <c r="W3570">
        <v>48954442.965044834</v>
      </c>
      <c r="X3570">
        <v>28954442.965044819</v>
      </c>
    </row>
    <row r="3571" spans="2:24" x14ac:dyDescent="0.4">
      <c r="B3571" s="13">
        <v>3568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13216620.612583885</v>
      </c>
      <c r="O3571">
        <v>4239139.020288812</v>
      </c>
      <c r="P3571">
        <v>3102226.4295852436</v>
      </c>
      <c r="Q3571">
        <v>4076135.8499737266</v>
      </c>
      <c r="R3571">
        <v>-7988928.056479143</v>
      </c>
      <c r="S3571">
        <v>-10141989.476653483</v>
      </c>
      <c r="T3571">
        <v>-10752692.115387589</v>
      </c>
      <c r="U3571">
        <v>-3471054.2213667175</v>
      </c>
      <c r="V3571">
        <v>-3202905.3438536525</v>
      </c>
      <c r="W3571">
        <v>-2500635.8792018066</v>
      </c>
      <c r="X3571">
        <v>-22500635.879201811</v>
      </c>
    </row>
    <row r="3572" spans="2:24" x14ac:dyDescent="0.4">
      <c r="B3572" s="13">
        <v>3569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24875070.23206174</v>
      </c>
      <c r="O3572">
        <v>19732493.256315958</v>
      </c>
      <c r="P3572">
        <v>14281522.290151171</v>
      </c>
      <c r="Q3572">
        <v>15768343.778061889</v>
      </c>
      <c r="R3572">
        <v>22446860.126064979</v>
      </c>
      <c r="S3572">
        <v>28480759.207173072</v>
      </c>
      <c r="T3572">
        <v>33499472.997937303</v>
      </c>
      <c r="U3572">
        <v>39752732.880016506</v>
      </c>
      <c r="V3572">
        <v>39512067.007650733</v>
      </c>
      <c r="W3572">
        <v>36785026.069291264</v>
      </c>
      <c r="X3572">
        <v>16785026.06929126</v>
      </c>
    </row>
    <row r="3573" spans="2:24" x14ac:dyDescent="0.4">
      <c r="B3573" s="13">
        <v>3570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21574546.406363882</v>
      </c>
      <c r="O3573">
        <v>20468653.363909628</v>
      </c>
      <c r="P3573">
        <v>19319077.438614562</v>
      </c>
      <c r="Q3573">
        <v>16530622.666200595</v>
      </c>
      <c r="R3573">
        <v>17960267.538471919</v>
      </c>
      <c r="S3573">
        <v>21113586.650309525</v>
      </c>
      <c r="T3573">
        <v>28029288.671695672</v>
      </c>
      <c r="U3573">
        <v>33853459.632481553</v>
      </c>
      <c r="V3573">
        <v>32862264.194393393</v>
      </c>
      <c r="W3573">
        <v>30467345.290080227</v>
      </c>
      <c r="X3573">
        <v>10467345.290080231</v>
      </c>
    </row>
    <row r="3574" spans="2:24" x14ac:dyDescent="0.4">
      <c r="B3574" s="13">
        <v>3571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18146569.339929353</v>
      </c>
      <c r="O3574">
        <v>24278466.805260934</v>
      </c>
      <c r="P3574">
        <v>31531102.87618164</v>
      </c>
      <c r="Q3574">
        <v>31746767.964473654</v>
      </c>
      <c r="R3574">
        <v>34788570.569623567</v>
      </c>
      <c r="S3574">
        <v>35139540.742999047</v>
      </c>
      <c r="T3574">
        <v>31973415.973775439</v>
      </c>
      <c r="U3574">
        <v>33962402.054071568</v>
      </c>
      <c r="V3574">
        <v>32289808.407762714</v>
      </c>
      <c r="W3574">
        <v>30413343.433099035</v>
      </c>
      <c r="X3574">
        <v>10413343.433099043</v>
      </c>
    </row>
    <row r="3575" spans="2:24" x14ac:dyDescent="0.4">
      <c r="B3575" s="13">
        <v>3572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20342196.262703538</v>
      </c>
      <c r="O3575">
        <v>28507272.884190731</v>
      </c>
      <c r="P3575">
        <v>30307947.812375985</v>
      </c>
      <c r="Q3575">
        <v>30991137.95657948</v>
      </c>
      <c r="R3575">
        <v>26318383.415025748</v>
      </c>
      <c r="S3575">
        <v>22885677.649545614</v>
      </c>
      <c r="T3575">
        <v>29344441.815979861</v>
      </c>
      <c r="U3575">
        <v>24922190.423449624</v>
      </c>
      <c r="V3575">
        <v>29942294.225334875</v>
      </c>
      <c r="W3575">
        <v>32244398.193433378</v>
      </c>
      <c r="X3575">
        <v>12244398.193433365</v>
      </c>
    </row>
    <row r="3576" spans="2:24" x14ac:dyDescent="0.4">
      <c r="B3576" s="13">
        <v>3573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22492561.595668625</v>
      </c>
      <c r="O3576">
        <v>15574258.142775083</v>
      </c>
      <c r="P3576">
        <v>15500254.129092954</v>
      </c>
      <c r="Q3576">
        <v>14234194.558818335</v>
      </c>
      <c r="R3576">
        <v>14875555.852985539</v>
      </c>
      <c r="S3576">
        <v>22916141.202642117</v>
      </c>
      <c r="T3576">
        <v>27653272.72797098</v>
      </c>
      <c r="U3576">
        <v>28364841.886410099</v>
      </c>
      <c r="V3576">
        <v>29783042.010462556</v>
      </c>
      <c r="W3576">
        <v>26738277.131188471</v>
      </c>
      <c r="X3576">
        <v>6738277.131188469</v>
      </c>
    </row>
    <row r="3577" spans="2:24" x14ac:dyDescent="0.4">
      <c r="B3577" s="13">
        <v>3574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18797147.955475107</v>
      </c>
      <c r="O3577">
        <v>16634958.148549514</v>
      </c>
      <c r="P3577">
        <v>15356517.862921422</v>
      </c>
      <c r="Q3577">
        <v>21840419.437554207</v>
      </c>
      <c r="R3577">
        <v>22075301.458672717</v>
      </c>
      <c r="S3577">
        <v>19624819.240019523</v>
      </c>
      <c r="T3577">
        <v>21304018.737943538</v>
      </c>
      <c r="U3577">
        <v>23716665.060247485</v>
      </c>
      <c r="V3577">
        <v>24561576.235738575</v>
      </c>
      <c r="W3577">
        <v>25015001.599414006</v>
      </c>
      <c r="X3577">
        <v>5015001.5994140003</v>
      </c>
    </row>
    <row r="3578" spans="2:24" x14ac:dyDescent="0.4">
      <c r="B3578" s="13">
        <v>3575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13205388.343642546</v>
      </c>
      <c r="O3578">
        <v>9215280.1353739165</v>
      </c>
      <c r="P3578">
        <v>7757467.3971091919</v>
      </c>
      <c r="Q3578">
        <v>9891016.2656595372</v>
      </c>
      <c r="R3578">
        <v>10071532.104412068</v>
      </c>
      <c r="S3578">
        <v>9748794.7818764728</v>
      </c>
      <c r="T3578">
        <v>1810278.8687963607</v>
      </c>
      <c r="U3578">
        <v>7233223.9906635238</v>
      </c>
      <c r="V3578">
        <v>4007644.9218731108</v>
      </c>
      <c r="W3578">
        <v>9307288.0689237528</v>
      </c>
      <c r="X3578">
        <v>-10692711.931076247</v>
      </c>
    </row>
    <row r="3579" spans="2:24" x14ac:dyDescent="0.4">
      <c r="B3579" s="13">
        <v>3576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20562529.633941386</v>
      </c>
      <c r="O3579">
        <v>25904777.023631856</v>
      </c>
      <c r="P3579">
        <v>30021762.54227487</v>
      </c>
      <c r="Q3579">
        <v>33029391.749905504</v>
      </c>
      <c r="R3579">
        <v>32553607.999501001</v>
      </c>
      <c r="S3579">
        <v>33691839.190313376</v>
      </c>
      <c r="T3579">
        <v>40459473.688113242</v>
      </c>
      <c r="U3579">
        <v>41257886.986712955</v>
      </c>
      <c r="V3579">
        <v>42835242.539251395</v>
      </c>
      <c r="W3579">
        <v>49255825.611654729</v>
      </c>
      <c r="X3579">
        <v>29255825.611654729</v>
      </c>
    </row>
    <row r="3580" spans="2:24" x14ac:dyDescent="0.4">
      <c r="B3580" s="13">
        <v>3577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27611752.625086538</v>
      </c>
      <c r="O3580">
        <v>19172371.705905605</v>
      </c>
      <c r="P3580">
        <v>17236289.448616944</v>
      </c>
      <c r="Q3580">
        <v>16523975.077277364</v>
      </c>
      <c r="R3580">
        <v>14396295.34993311</v>
      </c>
      <c r="S3580">
        <v>13814264.678813372</v>
      </c>
      <c r="T3580">
        <v>18414126.133020822</v>
      </c>
      <c r="U3580">
        <v>21063408.381889954</v>
      </c>
      <c r="V3580">
        <v>18474441.342476226</v>
      </c>
      <c r="W3580">
        <v>21683322.21919632</v>
      </c>
      <c r="X3580">
        <v>1683322.2191963233</v>
      </c>
    </row>
    <row r="3581" spans="2:24" x14ac:dyDescent="0.4">
      <c r="B3581" s="13">
        <v>3578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17013010.730474427</v>
      </c>
      <c r="O3581">
        <v>25101716.181142479</v>
      </c>
      <c r="P3581">
        <v>23707954.788061365</v>
      </c>
      <c r="Q3581">
        <v>25732140.323686562</v>
      </c>
      <c r="R3581">
        <v>25298570.881722718</v>
      </c>
      <c r="S3581">
        <v>32095158.244439013</v>
      </c>
      <c r="T3581">
        <v>36771643.50056909</v>
      </c>
      <c r="U3581">
        <v>39469456.720596552</v>
      </c>
      <c r="V3581">
        <v>41983272.434446856</v>
      </c>
      <c r="W3581">
        <v>41068833.373841181</v>
      </c>
      <c r="X3581">
        <v>21068833.373841181</v>
      </c>
    </row>
    <row r="3582" spans="2:24" x14ac:dyDescent="0.4">
      <c r="B3582" s="13">
        <v>3579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10747780.4200333</v>
      </c>
      <c r="O3582">
        <v>-10532047.617093591</v>
      </c>
      <c r="P3582">
        <v>-4263296.0083094677</v>
      </c>
      <c r="Q3582">
        <v>8233897.6161334272</v>
      </c>
      <c r="R3582">
        <v>10669651.402969366</v>
      </c>
      <c r="S3582">
        <v>17308724.162817601</v>
      </c>
      <c r="T3582">
        <v>23159776.059621543</v>
      </c>
      <c r="U3582">
        <v>22354216.586308952</v>
      </c>
      <c r="V3582">
        <v>20851042.459222376</v>
      </c>
      <c r="W3582">
        <v>21322795.135464363</v>
      </c>
      <c r="X3582">
        <v>1322795.1354643593</v>
      </c>
    </row>
    <row r="3583" spans="2:24" x14ac:dyDescent="0.4">
      <c r="B3583" s="13">
        <v>3580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6042605.8591055945</v>
      </c>
      <c r="O3583">
        <v>7591749.7875361312</v>
      </c>
      <c r="P3583">
        <v>13673247.20922271</v>
      </c>
      <c r="Q3583">
        <v>15303621.231622979</v>
      </c>
      <c r="R3583">
        <v>19158848.131991699</v>
      </c>
      <c r="S3583">
        <v>19061102.310635682</v>
      </c>
      <c r="T3583">
        <v>19171512.930279154</v>
      </c>
      <c r="U3583">
        <v>-14041963.123043332</v>
      </c>
      <c r="V3583">
        <v>-9020606.7756308168</v>
      </c>
      <c r="W3583">
        <v>16140266.580912685</v>
      </c>
      <c r="X3583">
        <v>-3859733.4190873113</v>
      </c>
    </row>
    <row r="3584" spans="2:24" x14ac:dyDescent="0.4">
      <c r="B3584" s="13">
        <v>3581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20273567.776877411</v>
      </c>
      <c r="O3584">
        <v>20067439.930188432</v>
      </c>
      <c r="P3584">
        <v>22905485.569675755</v>
      </c>
      <c r="Q3584">
        <v>22615207.278707691</v>
      </c>
      <c r="R3584">
        <v>23422690.244518276</v>
      </c>
      <c r="S3584">
        <v>23799145.825331695</v>
      </c>
      <c r="T3584">
        <v>29307354.090914134</v>
      </c>
      <c r="U3584">
        <v>30361899.747950379</v>
      </c>
      <c r="V3584">
        <v>35054442.786953419</v>
      </c>
      <c r="W3584">
        <v>41286477.405975543</v>
      </c>
      <c r="X3584">
        <v>21286477.405975554</v>
      </c>
    </row>
    <row r="3585" spans="2:24" x14ac:dyDescent="0.4">
      <c r="B3585" s="13">
        <v>3582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23963612.144140635</v>
      </c>
      <c r="O3585">
        <v>29748079.346361082</v>
      </c>
      <c r="P3585">
        <v>30347895.536347676</v>
      </c>
      <c r="Q3585">
        <v>35109195.683918573</v>
      </c>
      <c r="R3585">
        <v>32379851.720354728</v>
      </c>
      <c r="S3585">
        <v>32383758.753507152</v>
      </c>
      <c r="T3585">
        <v>30532414.580729932</v>
      </c>
      <c r="U3585">
        <v>16430324.722855793</v>
      </c>
      <c r="V3585">
        <v>23273117.549310338</v>
      </c>
      <c r="W3585">
        <v>34240204.018752567</v>
      </c>
      <c r="X3585">
        <v>14240204.018752562</v>
      </c>
    </row>
    <row r="3586" spans="2:24" x14ac:dyDescent="0.4">
      <c r="B3586" s="13">
        <v>3583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18258268.683746703</v>
      </c>
      <c r="O3586">
        <v>15065695.392979499</v>
      </c>
      <c r="P3586">
        <v>14015393.306293292</v>
      </c>
      <c r="Q3586">
        <v>14305993.095150677</v>
      </c>
      <c r="R3586">
        <v>16035673.590231784</v>
      </c>
      <c r="S3586">
        <v>15879656.232598228</v>
      </c>
      <c r="T3586">
        <v>19023180.721825041</v>
      </c>
      <c r="U3586">
        <v>17311434.469120223</v>
      </c>
      <c r="V3586">
        <v>25504800.239548836</v>
      </c>
      <c r="W3586">
        <v>28630370.178910516</v>
      </c>
      <c r="X3586">
        <v>8630370.1789105218</v>
      </c>
    </row>
    <row r="3587" spans="2:24" x14ac:dyDescent="0.4">
      <c r="B3587" s="13">
        <v>3584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18289139.566694662</v>
      </c>
      <c r="O3587">
        <v>16025511.509472912</v>
      </c>
      <c r="P3587">
        <v>18024404.221937902</v>
      </c>
      <c r="Q3587">
        <v>19482321.633389011</v>
      </c>
      <c r="R3587">
        <v>17803646.119383801</v>
      </c>
      <c r="S3587">
        <v>14610522.247356823</v>
      </c>
      <c r="T3587">
        <v>14955669.346199807</v>
      </c>
      <c r="U3587">
        <v>7081322.8383065304</v>
      </c>
      <c r="V3587">
        <v>10630693.381628355</v>
      </c>
      <c r="W3587">
        <v>17738873.313134227</v>
      </c>
      <c r="X3587">
        <v>-2261126.6868657721</v>
      </c>
    </row>
    <row r="3588" spans="2:24" x14ac:dyDescent="0.4">
      <c r="B3588" s="13">
        <v>3585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21014089.831478328</v>
      </c>
      <c r="O3588">
        <v>24335845.224543288</v>
      </c>
      <c r="P3588">
        <v>24494783.391024217</v>
      </c>
      <c r="Q3588">
        <v>32483047.39220839</v>
      </c>
      <c r="R3588">
        <v>33095398.794464279</v>
      </c>
      <c r="S3588">
        <v>28016342.098143198</v>
      </c>
      <c r="T3588">
        <v>37404282.310936645</v>
      </c>
      <c r="U3588">
        <v>36493769.947497912</v>
      </c>
      <c r="V3588">
        <v>40242746.585814774</v>
      </c>
      <c r="W3588">
        <v>48206592.852620743</v>
      </c>
      <c r="X3588">
        <v>28206592.852620743</v>
      </c>
    </row>
    <row r="3589" spans="2:24" x14ac:dyDescent="0.4">
      <c r="B3589" s="13">
        <v>3586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19855415.857067227</v>
      </c>
      <c r="O3589">
        <v>24639423.44825168</v>
      </c>
      <c r="P3589">
        <v>24887866.979828149</v>
      </c>
      <c r="Q3589">
        <v>24605195.406433959</v>
      </c>
      <c r="R3589">
        <v>24578394.790162623</v>
      </c>
      <c r="S3589">
        <v>28564646.484529085</v>
      </c>
      <c r="T3589">
        <v>29610754.951862533</v>
      </c>
      <c r="U3589">
        <v>32040272.901521381</v>
      </c>
      <c r="V3589">
        <v>40194865.920570023</v>
      </c>
      <c r="W3589">
        <v>-198082400.69399998</v>
      </c>
      <c r="X3589">
        <v>-218082400.69399998</v>
      </c>
    </row>
    <row r="3590" spans="2:24" x14ac:dyDescent="0.4">
      <c r="B3590" s="13">
        <v>3587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22905765.740376499</v>
      </c>
      <c r="O3590">
        <v>22620433.532921862</v>
      </c>
      <c r="P3590">
        <v>21392343.218905486</v>
      </c>
      <c r="Q3590">
        <v>23153865.721127115</v>
      </c>
      <c r="R3590">
        <v>23376136.218737911</v>
      </c>
      <c r="S3590">
        <v>-52704246.985576056</v>
      </c>
      <c r="T3590">
        <v>-51780804.60915038</v>
      </c>
      <c r="U3590">
        <v>-14313684.857133776</v>
      </c>
      <c r="V3590">
        <v>-12362855.259786226</v>
      </c>
      <c r="W3590">
        <v>-14265637.541801168</v>
      </c>
      <c r="X3590">
        <v>-34265637.541801155</v>
      </c>
    </row>
    <row r="3591" spans="2:24" x14ac:dyDescent="0.4">
      <c r="B3591" s="13">
        <v>3588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24396076.23940257</v>
      </c>
      <c r="O3591">
        <v>23490821.996758081</v>
      </c>
      <c r="P3591">
        <v>26645110.022897348</v>
      </c>
      <c r="Q3591">
        <v>32930020.599136382</v>
      </c>
      <c r="R3591">
        <v>38115810.070669137</v>
      </c>
      <c r="S3591">
        <v>40922365.877384059</v>
      </c>
      <c r="T3591">
        <v>47156348.204836167</v>
      </c>
      <c r="U3591">
        <v>53928830.065167248</v>
      </c>
      <c r="V3591">
        <v>55454620.04182256</v>
      </c>
      <c r="W3591">
        <v>58879929.371260047</v>
      </c>
      <c r="X3591">
        <v>38879929.371260047</v>
      </c>
    </row>
    <row r="3592" spans="2:24" x14ac:dyDescent="0.4">
      <c r="B3592" s="13">
        <v>3589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22316411.05464495</v>
      </c>
      <c r="O3592">
        <v>22879863.497421924</v>
      </c>
      <c r="P3592">
        <v>24206972.023002673</v>
      </c>
      <c r="Q3592">
        <v>15384342.798947252</v>
      </c>
      <c r="R3592">
        <v>16260620.01590373</v>
      </c>
      <c r="S3592">
        <v>14564289.524796335</v>
      </c>
      <c r="T3592">
        <v>22324457.215620074</v>
      </c>
      <c r="U3592">
        <v>13336679.989864951</v>
      </c>
      <c r="V3592">
        <v>14433206.796509806</v>
      </c>
      <c r="W3592">
        <v>16605551.822963174</v>
      </c>
      <c r="X3592">
        <v>-3394448.1770368302</v>
      </c>
    </row>
    <row r="3593" spans="2:24" x14ac:dyDescent="0.4">
      <c r="B3593" s="13">
        <v>3590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20431705.041230295</v>
      </c>
      <c r="O3593">
        <v>21976952.573889866</v>
      </c>
      <c r="P3593">
        <v>27192197.348823138</v>
      </c>
      <c r="Q3593">
        <v>25885384.571635552</v>
      </c>
      <c r="R3593">
        <v>27641524.6450077</v>
      </c>
      <c r="S3593">
        <v>28421903.232822195</v>
      </c>
      <c r="T3593">
        <v>36467542.646835193</v>
      </c>
      <c r="U3593">
        <v>36732532.183447972</v>
      </c>
      <c r="V3593">
        <v>38252945.071040504</v>
      </c>
      <c r="W3593">
        <v>37955674.555621743</v>
      </c>
      <c r="X3593">
        <v>17955674.555621739</v>
      </c>
    </row>
    <row r="3594" spans="2:24" x14ac:dyDescent="0.4">
      <c r="B3594" s="13">
        <v>3591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25546441.916195206</v>
      </c>
      <c r="O3594">
        <v>30488136.672179632</v>
      </c>
      <c r="P3594">
        <v>25616807.626511756</v>
      </c>
      <c r="Q3594">
        <v>-539080952.6209662</v>
      </c>
      <c r="R3594">
        <v>-530954601.43139142</v>
      </c>
      <c r="S3594">
        <v>-245362832.97584298</v>
      </c>
      <c r="T3594">
        <v>-241255372.86828071</v>
      </c>
      <c r="U3594">
        <v>-240785464.92483026</v>
      </c>
      <c r="V3594">
        <v>-249652903.12514341</v>
      </c>
      <c r="W3594">
        <v>-248346805.28005415</v>
      </c>
      <c r="X3594">
        <v>-268346805.28005421</v>
      </c>
    </row>
    <row r="3595" spans="2:24" x14ac:dyDescent="0.4">
      <c r="B3595" s="13">
        <v>3592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23067080.243558332</v>
      </c>
      <c r="O3595">
        <v>26788605.149021376</v>
      </c>
      <c r="P3595">
        <v>27041982.88415483</v>
      </c>
      <c r="Q3595">
        <v>-13145786.587959081</v>
      </c>
      <c r="R3595">
        <v>-8609328.8988606278</v>
      </c>
      <c r="S3595">
        <v>11216357.158100409</v>
      </c>
      <c r="T3595">
        <v>12377114.816693902</v>
      </c>
      <c r="U3595">
        <v>4542239.702617201</v>
      </c>
      <c r="V3595">
        <v>4978556.2654118259</v>
      </c>
      <c r="W3595">
        <v>13887353.172404358</v>
      </c>
      <c r="X3595">
        <v>-6112646.8275956362</v>
      </c>
    </row>
    <row r="3596" spans="2:24" x14ac:dyDescent="0.4">
      <c r="B3596" s="13">
        <v>3593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17058538.257281046</v>
      </c>
      <c r="O3596">
        <v>16488682.367301987</v>
      </c>
      <c r="P3596">
        <v>14783949.186147915</v>
      </c>
      <c r="Q3596">
        <v>12609325.396700649</v>
      </c>
      <c r="R3596">
        <v>12424428.449214621</v>
      </c>
      <c r="S3596">
        <v>7072008.7825579811</v>
      </c>
      <c r="T3596">
        <v>13511282.658898752</v>
      </c>
      <c r="U3596">
        <v>14531297.572859326</v>
      </c>
      <c r="V3596">
        <v>18798492.209934331</v>
      </c>
      <c r="W3596">
        <v>20032851.96967208</v>
      </c>
      <c r="X3596">
        <v>32851.969672083389</v>
      </c>
    </row>
    <row r="3597" spans="2:24" x14ac:dyDescent="0.4">
      <c r="B3597" s="13">
        <v>3594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19356202.455696452</v>
      </c>
      <c r="O3597">
        <v>16149845.458640303</v>
      </c>
      <c r="P3597">
        <v>16764875.646970887</v>
      </c>
      <c r="Q3597">
        <v>18037779.736200627</v>
      </c>
      <c r="R3597">
        <v>19873257.205255579</v>
      </c>
      <c r="S3597">
        <v>19230158.843203843</v>
      </c>
      <c r="T3597">
        <v>27058510.701432019</v>
      </c>
      <c r="U3597">
        <v>35431344.355037712</v>
      </c>
      <c r="V3597">
        <v>37377529.22281687</v>
      </c>
      <c r="W3597">
        <v>-286275894.53507262</v>
      </c>
      <c r="X3597">
        <v>-306275894.53507262</v>
      </c>
    </row>
    <row r="3598" spans="2:24" x14ac:dyDescent="0.4">
      <c r="B3598" s="13">
        <v>3595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-31513750.167039864</v>
      </c>
      <c r="O3598">
        <v>-30514953.381169606</v>
      </c>
      <c r="P3598">
        <v>-24696774.721240576</v>
      </c>
      <c r="Q3598">
        <v>-25300506.879576836</v>
      </c>
      <c r="R3598">
        <v>-23971991.61108784</v>
      </c>
      <c r="S3598">
        <v>-23355604.508840352</v>
      </c>
      <c r="T3598">
        <v>-15176087.094826376</v>
      </c>
      <c r="U3598">
        <v>-9009121.4020688795</v>
      </c>
      <c r="V3598">
        <v>-8751616.1122547537</v>
      </c>
      <c r="W3598">
        <v>-5615184.859356055</v>
      </c>
      <c r="X3598">
        <v>-25615184.859356061</v>
      </c>
    </row>
    <row r="3599" spans="2:24" x14ac:dyDescent="0.4">
      <c r="B3599" s="13">
        <v>3596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20922002.500796031</v>
      </c>
      <c r="O3599">
        <v>21475496.823143177</v>
      </c>
      <c r="P3599">
        <v>27135172.447740711</v>
      </c>
      <c r="Q3599">
        <v>27732355.444239825</v>
      </c>
      <c r="R3599">
        <v>36461403.009042986</v>
      </c>
      <c r="S3599">
        <v>41104295.968508556</v>
      </c>
      <c r="T3599">
        <v>41469969.648890428</v>
      </c>
      <c r="U3599">
        <v>44943830.560463235</v>
      </c>
      <c r="V3599">
        <v>51806977.472561382</v>
      </c>
      <c r="W3599">
        <v>33332837.737144005</v>
      </c>
      <c r="X3599">
        <v>13332837.737144012</v>
      </c>
    </row>
    <row r="3600" spans="2:24" x14ac:dyDescent="0.4">
      <c r="B3600" s="13">
        <v>3597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26209667.334211286</v>
      </c>
      <c r="O3600">
        <v>8833028.7474641092</v>
      </c>
      <c r="P3600">
        <v>-70181977.557047307</v>
      </c>
      <c r="Q3600">
        <v>-56601561.448758408</v>
      </c>
      <c r="R3600">
        <v>-13292664.864017874</v>
      </c>
      <c r="S3600">
        <v>-15346809.312957749</v>
      </c>
      <c r="T3600">
        <v>-13048900.249649098</v>
      </c>
      <c r="U3600">
        <v>-18458465.950260844</v>
      </c>
      <c r="V3600">
        <v>-18037719.283420302</v>
      </c>
      <c r="W3600">
        <v>-17444958.465612903</v>
      </c>
      <c r="X3600">
        <v>-37444958.465612903</v>
      </c>
    </row>
    <row r="3601" spans="2:24" x14ac:dyDescent="0.4">
      <c r="B3601" s="13">
        <v>3598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14309243.919692311</v>
      </c>
      <c r="O3601">
        <v>16336933.897053454</v>
      </c>
      <c r="P3601">
        <v>16181963.785420747</v>
      </c>
      <c r="Q3601">
        <v>21049332.517268479</v>
      </c>
      <c r="R3601">
        <v>24585526.627407372</v>
      </c>
      <c r="S3601">
        <v>23630547.13193047</v>
      </c>
      <c r="T3601">
        <v>10792158.835495224</v>
      </c>
      <c r="U3601">
        <v>17123483.380423307</v>
      </c>
      <c r="V3601">
        <v>26427706.664621312</v>
      </c>
      <c r="W3601">
        <v>24428268.060885161</v>
      </c>
      <c r="X3601">
        <v>4428268.0608851612</v>
      </c>
    </row>
    <row r="3602" spans="2:24" x14ac:dyDescent="0.4">
      <c r="B3602" s="13">
        <v>3599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23874623.254618458</v>
      </c>
      <c r="O3602">
        <v>30594625.188507743</v>
      </c>
      <c r="P3602">
        <v>30856076.653645888</v>
      </c>
      <c r="Q3602">
        <v>28552531.541682273</v>
      </c>
      <c r="R3602">
        <v>31333122.969975036</v>
      </c>
      <c r="S3602">
        <v>27971377.733631022</v>
      </c>
      <c r="T3602">
        <v>27202067.699524742</v>
      </c>
      <c r="U3602">
        <v>21949587.154685553</v>
      </c>
      <c r="V3602">
        <v>24581289.86733155</v>
      </c>
      <c r="W3602">
        <v>23703833.349445373</v>
      </c>
      <c r="X3602">
        <v>3703833.3494453714</v>
      </c>
    </row>
    <row r="3603" spans="2:24" x14ac:dyDescent="0.4">
      <c r="B3603" s="13">
        <v>3600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27326089.959445007</v>
      </c>
      <c r="O3603">
        <v>27484752.556894537</v>
      </c>
      <c r="P3603">
        <v>32824901.244691286</v>
      </c>
      <c r="Q3603">
        <v>35443685.411198728</v>
      </c>
      <c r="R3603">
        <v>36861172.754116468</v>
      </c>
      <c r="S3603">
        <v>45340516.597524099</v>
      </c>
      <c r="T3603">
        <v>53193729.66561389</v>
      </c>
      <c r="U3603">
        <v>33270577.39524813</v>
      </c>
      <c r="V3603">
        <v>26176221.093337018</v>
      </c>
      <c r="W3603">
        <v>37598038.74036894</v>
      </c>
      <c r="X3603">
        <v>17598038.740368947</v>
      </c>
    </row>
    <row r="3604" spans="2:24" x14ac:dyDescent="0.4">
      <c r="B3604" s="13">
        <v>3601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21063072.206416786</v>
      </c>
      <c r="O3604">
        <v>23390714.963943209</v>
      </c>
      <c r="P3604">
        <v>25962536.654120114</v>
      </c>
      <c r="Q3604">
        <v>25423150.974890891</v>
      </c>
      <c r="R3604">
        <v>27208139.394238658</v>
      </c>
      <c r="S3604">
        <v>27919897.173007891</v>
      </c>
      <c r="T3604">
        <v>27206370.395739831</v>
      </c>
      <c r="U3604">
        <v>24194026.96644577</v>
      </c>
      <c r="V3604">
        <v>31222555.990440279</v>
      </c>
      <c r="W3604">
        <v>32328368.325237658</v>
      </c>
      <c r="X3604">
        <v>12328368.325237663</v>
      </c>
    </row>
    <row r="3605" spans="2:24" x14ac:dyDescent="0.4">
      <c r="B3605" s="13">
        <v>3602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-5941587134.5225458</v>
      </c>
      <c r="O3605">
        <v>-5943420265.1233406</v>
      </c>
      <c r="P3605">
        <v>-2958053022.1204696</v>
      </c>
      <c r="Q3605">
        <v>-2958226371.2662368</v>
      </c>
      <c r="R3605">
        <v>-2953019646.1335363</v>
      </c>
      <c r="S3605">
        <v>-2964031613.0753984</v>
      </c>
      <c r="T3605">
        <v>-2963112235.2457328</v>
      </c>
      <c r="U3605">
        <v>-2963082431.7072873</v>
      </c>
      <c r="V3605">
        <v>-2958994394.6348739</v>
      </c>
      <c r="W3605">
        <v>-2959680492.1129985</v>
      </c>
      <c r="X3605">
        <v>-2979680492.1129985</v>
      </c>
    </row>
    <row r="3606" spans="2:24" x14ac:dyDescent="0.4">
      <c r="B3606" s="13">
        <v>3603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20454204.842450533</v>
      </c>
      <c r="O3606">
        <v>29299829.281310856</v>
      </c>
      <c r="P3606">
        <v>36395266.982000805</v>
      </c>
      <c r="Q3606">
        <v>41808033.94039046</v>
      </c>
      <c r="R3606">
        <v>39116802.94726906</v>
      </c>
      <c r="S3606">
        <v>39261282.511389248</v>
      </c>
      <c r="T3606">
        <v>37821253.028172217</v>
      </c>
      <c r="U3606">
        <v>38598989.633229941</v>
      </c>
      <c r="V3606">
        <v>42582248.920134485</v>
      </c>
      <c r="W3606">
        <v>35156661.568615116</v>
      </c>
      <c r="X3606">
        <v>15156661.568615124</v>
      </c>
    </row>
    <row r="3607" spans="2:24" x14ac:dyDescent="0.4">
      <c r="B3607" s="13">
        <v>3604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18919902.752810478</v>
      </c>
      <c r="O3607">
        <v>18212244.560787782</v>
      </c>
      <c r="P3607">
        <v>22280058.451898936</v>
      </c>
      <c r="Q3607">
        <v>25683609.442731149</v>
      </c>
      <c r="R3607">
        <v>27308474.555031188</v>
      </c>
      <c r="S3607">
        <v>21212004.271215051</v>
      </c>
      <c r="T3607">
        <v>23626010.774883654</v>
      </c>
      <c r="U3607">
        <v>27204447.809988152</v>
      </c>
      <c r="V3607">
        <v>30488254.926078632</v>
      </c>
      <c r="W3607">
        <v>30277036.121654365</v>
      </c>
      <c r="X3607">
        <v>10277036.121654369</v>
      </c>
    </row>
    <row r="3608" spans="2:24" x14ac:dyDescent="0.4">
      <c r="B3608" s="13">
        <v>3605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27406726.685540754</v>
      </c>
      <c r="O3608">
        <v>25193385.298513874</v>
      </c>
      <c r="P3608">
        <v>25492925.98866326</v>
      </c>
      <c r="Q3608">
        <v>24441478.10536091</v>
      </c>
      <c r="R3608">
        <v>26186564.484572839</v>
      </c>
      <c r="S3608">
        <v>18341461.271556746</v>
      </c>
      <c r="T3608">
        <v>19717971.134484075</v>
      </c>
      <c r="U3608">
        <v>21234565.594572503</v>
      </c>
      <c r="V3608">
        <v>26249833.92832778</v>
      </c>
      <c r="W3608">
        <v>24358874.451979518</v>
      </c>
      <c r="X3608">
        <v>4358874.4519795198</v>
      </c>
    </row>
    <row r="3609" spans="2:24" x14ac:dyDescent="0.4">
      <c r="B3609" s="13">
        <v>3606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20285304.121141806</v>
      </c>
      <c r="O3609">
        <v>19319340.281252779</v>
      </c>
      <c r="P3609">
        <v>22912392.104492012</v>
      </c>
      <c r="Q3609">
        <v>30134879.350118894</v>
      </c>
      <c r="R3609">
        <v>29046230.04889144</v>
      </c>
      <c r="S3609">
        <v>-4706635.4789114669</v>
      </c>
      <c r="T3609">
        <v>642785.06594899949</v>
      </c>
      <c r="U3609">
        <v>23515028.528389901</v>
      </c>
      <c r="V3609">
        <v>31815767.578140311</v>
      </c>
      <c r="W3609">
        <v>36155495.189249553</v>
      </c>
      <c r="X3609">
        <v>16155495.189249564</v>
      </c>
    </row>
    <row r="3610" spans="2:24" x14ac:dyDescent="0.4">
      <c r="B3610" s="13">
        <v>3607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23413173.584040109</v>
      </c>
      <c r="O3610">
        <v>22978774.660666641</v>
      </c>
      <c r="P3610">
        <v>22248832.091600094</v>
      </c>
      <c r="Q3610">
        <v>24587433.556704674</v>
      </c>
      <c r="R3610">
        <v>19230551.595507491</v>
      </c>
      <c r="S3610">
        <v>26307938.191803895</v>
      </c>
      <c r="T3610">
        <v>20480454.613719214</v>
      </c>
      <c r="U3610">
        <v>17610784.258746438</v>
      </c>
      <c r="V3610">
        <v>17871119.30398063</v>
      </c>
      <c r="W3610">
        <v>17168730.838648573</v>
      </c>
      <c r="X3610">
        <v>-2831269.1613514279</v>
      </c>
    </row>
    <row r="3611" spans="2:24" x14ac:dyDescent="0.4">
      <c r="B3611" s="13">
        <v>3608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19146471.765133001</v>
      </c>
      <c r="O3611">
        <v>21990184.191433128</v>
      </c>
      <c r="P3611">
        <v>22112376.716072846</v>
      </c>
      <c r="Q3611">
        <v>23424251.9267671</v>
      </c>
      <c r="R3611">
        <v>23669092.547456522</v>
      </c>
      <c r="S3611">
        <v>-135910691.95667753</v>
      </c>
      <c r="T3611">
        <v>-133429854.58409567</v>
      </c>
      <c r="U3611">
        <v>-51798493.169886395</v>
      </c>
      <c r="V3611">
        <v>-47762911.847233981</v>
      </c>
      <c r="W3611">
        <v>-60809242.089288183</v>
      </c>
      <c r="X3611">
        <v>-80809242.089288175</v>
      </c>
    </row>
    <row r="3612" spans="2:24" x14ac:dyDescent="0.4">
      <c r="B3612" s="13">
        <v>3609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19511151.603865523</v>
      </c>
      <c r="O3612">
        <v>18216877.046683073</v>
      </c>
      <c r="P3612">
        <v>18281258.394522291</v>
      </c>
      <c r="Q3612">
        <v>22312928.751850605</v>
      </c>
      <c r="R3612">
        <v>23906675.425873309</v>
      </c>
      <c r="S3612">
        <v>22514104.704697281</v>
      </c>
      <c r="T3612">
        <v>20949688.764956113</v>
      </c>
      <c r="U3612">
        <v>21137115.473512575</v>
      </c>
      <c r="V3612">
        <v>19599458.006235879</v>
      </c>
      <c r="W3612">
        <v>17355764.710220497</v>
      </c>
      <c r="X3612">
        <v>-2644235.2897795024</v>
      </c>
    </row>
    <row r="3613" spans="2:24" x14ac:dyDescent="0.4">
      <c r="B3613" s="13">
        <v>3610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22559920.661595311</v>
      </c>
      <c r="O3613">
        <v>22730219.122306839</v>
      </c>
      <c r="P3613">
        <v>25659107.337421022</v>
      </c>
      <c r="Q3613">
        <v>31439725.591768347</v>
      </c>
      <c r="R3613">
        <v>36045981.774567559</v>
      </c>
      <c r="S3613">
        <v>32335100.853169583</v>
      </c>
      <c r="T3613">
        <v>35985746.116921425</v>
      </c>
      <c r="U3613">
        <v>44900928.217035681</v>
      </c>
      <c r="V3613">
        <v>51654072.520975158</v>
      </c>
      <c r="W3613">
        <v>54722569.204569899</v>
      </c>
      <c r="X3613">
        <v>34722569.204569899</v>
      </c>
    </row>
    <row r="3614" spans="2:24" x14ac:dyDescent="0.4">
      <c r="B3614" s="13">
        <v>3611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17939030.568832457</v>
      </c>
      <c r="O3614">
        <v>19949624.678317901</v>
      </c>
      <c r="P3614">
        <v>20525204.26643084</v>
      </c>
      <c r="Q3614">
        <v>22464694.637646295</v>
      </c>
      <c r="R3614">
        <v>28986051.45080452</v>
      </c>
      <c r="S3614">
        <v>29303549.653654892</v>
      </c>
      <c r="T3614">
        <v>28539911.840389837</v>
      </c>
      <c r="U3614">
        <v>33635559.902353659</v>
      </c>
      <c r="V3614">
        <v>34745040.013330549</v>
      </c>
      <c r="W3614">
        <v>36758301.68354883</v>
      </c>
      <c r="X3614">
        <v>16758301.683548827</v>
      </c>
    </row>
    <row r="3615" spans="2:24" x14ac:dyDescent="0.4">
      <c r="B3615" s="13">
        <v>3612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20469566.326308902</v>
      </c>
      <c r="O3615">
        <v>22652626.838847462</v>
      </c>
      <c r="P3615">
        <v>20779375.211544763</v>
      </c>
      <c r="Q3615">
        <v>26351709.439629767</v>
      </c>
      <c r="R3615">
        <v>26823229.311709519</v>
      </c>
      <c r="S3615">
        <v>27032250.303577065</v>
      </c>
      <c r="T3615">
        <v>33515691.188116446</v>
      </c>
      <c r="U3615">
        <v>41641577.764113158</v>
      </c>
      <c r="V3615">
        <v>50926852.144320086</v>
      </c>
      <c r="W3615">
        <v>49737994.395145282</v>
      </c>
      <c r="X3615">
        <v>29737994.395145282</v>
      </c>
    </row>
    <row r="3616" spans="2:24" x14ac:dyDescent="0.4">
      <c r="B3616" s="13">
        <v>3613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21289163.118968137</v>
      </c>
      <c r="O3616">
        <v>18293333.352222431</v>
      </c>
      <c r="P3616">
        <v>10161027.928295298</v>
      </c>
      <c r="Q3616">
        <v>14192813.57991395</v>
      </c>
      <c r="R3616">
        <v>17133689.301453531</v>
      </c>
      <c r="S3616">
        <v>21396817.276389915</v>
      </c>
      <c r="T3616">
        <v>27626028.970511343</v>
      </c>
      <c r="U3616">
        <v>29467101.452579819</v>
      </c>
      <c r="V3616">
        <v>29424167.602269325</v>
      </c>
      <c r="W3616">
        <v>32016591.486303274</v>
      </c>
      <c r="X3616">
        <v>12016591.486303277</v>
      </c>
    </row>
    <row r="3617" spans="2:24" x14ac:dyDescent="0.4">
      <c r="B3617" s="13">
        <v>3614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19975039.888423052</v>
      </c>
      <c r="O3617">
        <v>22652355.177558728</v>
      </c>
      <c r="P3617">
        <v>23857154.176517267</v>
      </c>
      <c r="Q3617">
        <v>15129647.448632862</v>
      </c>
      <c r="R3617">
        <v>15382697.596735645</v>
      </c>
      <c r="S3617">
        <v>23099490.025304858</v>
      </c>
      <c r="T3617">
        <v>23771208.534398023</v>
      </c>
      <c r="U3617">
        <v>21396495.769299295</v>
      </c>
      <c r="V3617">
        <v>21198354.437093582</v>
      </c>
      <c r="W3617">
        <v>22399634.147413705</v>
      </c>
      <c r="X3617">
        <v>2399634.1474137036</v>
      </c>
    </row>
    <row r="3618" spans="2:24" x14ac:dyDescent="0.4">
      <c r="B3618" s="13">
        <v>3615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22130581.303518962</v>
      </c>
      <c r="O3618">
        <v>-1641183653.4825602</v>
      </c>
      <c r="P3618">
        <v>-1638491754.4093606</v>
      </c>
      <c r="Q3618">
        <v>-802958148.33056951</v>
      </c>
      <c r="R3618">
        <v>-811274313.94793081</v>
      </c>
      <c r="S3618">
        <v>-810046541.89626694</v>
      </c>
      <c r="T3618">
        <v>-805336093.01900291</v>
      </c>
      <c r="U3618">
        <v>-803565739.07071686</v>
      </c>
      <c r="V3618">
        <v>-805469742.6071831</v>
      </c>
      <c r="W3618">
        <v>-822582126.38173866</v>
      </c>
      <c r="X3618">
        <v>-842582126.38173866</v>
      </c>
    </row>
    <row r="3619" spans="2:24" x14ac:dyDescent="0.4">
      <c r="B3619" s="13">
        <v>3616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11539941.513987046</v>
      </c>
      <c r="O3619">
        <v>17320960.591217168</v>
      </c>
      <c r="P3619">
        <v>18967862.21480919</v>
      </c>
      <c r="Q3619">
        <v>21561210.803588763</v>
      </c>
      <c r="R3619">
        <v>25220604.517217264</v>
      </c>
      <c r="S3619">
        <v>25213407.113444433</v>
      </c>
      <c r="T3619">
        <v>26131091.821759202</v>
      </c>
      <c r="U3619">
        <v>32803873.715748794</v>
      </c>
      <c r="V3619">
        <v>26271574.092751291</v>
      </c>
      <c r="W3619">
        <v>27408832.890499122</v>
      </c>
      <c r="X3619">
        <v>7408832.890499129</v>
      </c>
    </row>
    <row r="3620" spans="2:24" x14ac:dyDescent="0.4">
      <c r="B3620" s="13">
        <v>3617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22508621.774868451</v>
      </c>
      <c r="O3620">
        <v>23676064.676052917</v>
      </c>
      <c r="P3620">
        <v>28683417.593487158</v>
      </c>
      <c r="Q3620">
        <v>33881388.950889163</v>
      </c>
      <c r="R3620">
        <v>42132390.279677138</v>
      </c>
      <c r="S3620">
        <v>39947984.716815136</v>
      </c>
      <c r="T3620">
        <v>34223517.325573117</v>
      </c>
      <c r="U3620">
        <v>39503681.98453033</v>
      </c>
      <c r="V3620">
        <v>42404033.001165554</v>
      </c>
      <c r="W3620">
        <v>43750361.293371439</v>
      </c>
      <c r="X3620">
        <v>23750361.293371428</v>
      </c>
    </row>
    <row r="3621" spans="2:24" x14ac:dyDescent="0.4">
      <c r="B3621" s="13">
        <v>3618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21407628.994603347</v>
      </c>
      <c r="O3621">
        <v>26644173.36336891</v>
      </c>
      <c r="P3621">
        <v>-810903475.49258113</v>
      </c>
      <c r="Q3621">
        <v>-807213862.90563476</v>
      </c>
      <c r="R3621">
        <v>-389337306.00129253</v>
      </c>
      <c r="S3621">
        <v>-389404485.03649008</v>
      </c>
      <c r="T3621">
        <v>-387830808.8786183</v>
      </c>
      <c r="U3621">
        <v>-383784386.14598089</v>
      </c>
      <c r="V3621">
        <v>-391628524.35620606</v>
      </c>
      <c r="W3621">
        <v>-385822012.79878885</v>
      </c>
      <c r="X3621">
        <v>-405822012.79878885</v>
      </c>
    </row>
    <row r="3622" spans="2:24" x14ac:dyDescent="0.4">
      <c r="B3622" s="13">
        <v>3619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23700850.913551454</v>
      </c>
      <c r="O3622">
        <v>29086917.282234076</v>
      </c>
      <c r="P3622">
        <v>29116259.710815478</v>
      </c>
      <c r="Q3622">
        <v>33625776.165513843</v>
      </c>
      <c r="R3622">
        <v>32198456.71091843</v>
      </c>
      <c r="S3622">
        <v>34032349.728005379</v>
      </c>
      <c r="T3622">
        <v>34203913.008071683</v>
      </c>
      <c r="U3622">
        <v>25143213.30666206</v>
      </c>
      <c r="V3622">
        <v>27934249.509165563</v>
      </c>
      <c r="W3622">
        <v>41380983.788856089</v>
      </c>
      <c r="X3622">
        <v>21380983.788856085</v>
      </c>
    </row>
    <row r="3623" spans="2:24" x14ac:dyDescent="0.4">
      <c r="B3623" s="13">
        <v>3620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24890448.775937159</v>
      </c>
      <c r="O3623">
        <v>24765299.434703428</v>
      </c>
      <c r="P3623">
        <v>24497516.425667748</v>
      </c>
      <c r="Q3623">
        <v>30637165.253817182</v>
      </c>
      <c r="R3623">
        <v>32234231.732620675</v>
      </c>
      <c r="S3623">
        <v>34409853.702270605</v>
      </c>
      <c r="T3623">
        <v>32780553.418294962</v>
      </c>
      <c r="U3623">
        <v>38887656.926773325</v>
      </c>
      <c r="V3623">
        <v>40642876.032586403</v>
      </c>
      <c r="W3623">
        <v>46112999.404555283</v>
      </c>
      <c r="X3623">
        <v>26112999.404555287</v>
      </c>
    </row>
    <row r="3624" spans="2:24" x14ac:dyDescent="0.4">
      <c r="B3624" s="13">
        <v>3621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26237931.807045504</v>
      </c>
      <c r="O3624">
        <v>28414714.755856387</v>
      </c>
      <c r="P3624">
        <v>28175751.523945145</v>
      </c>
      <c r="Q3624">
        <v>28259116.898095567</v>
      </c>
      <c r="R3624">
        <v>32564873.363284849</v>
      </c>
      <c r="S3624">
        <v>30357393.256461162</v>
      </c>
      <c r="T3624">
        <v>14172391.433399606</v>
      </c>
      <c r="U3624">
        <v>12464686.690303132</v>
      </c>
      <c r="V3624">
        <v>23929044.182301793</v>
      </c>
      <c r="W3624">
        <v>30445952.82281848</v>
      </c>
      <c r="X3624">
        <v>10445952.822818473</v>
      </c>
    </row>
    <row r="3625" spans="2:24" x14ac:dyDescent="0.4">
      <c r="B3625" s="13">
        <v>3622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22877075.65283953</v>
      </c>
      <c r="O3625">
        <v>26077813.691338003</v>
      </c>
      <c r="P3625">
        <v>32110303.191181246</v>
      </c>
      <c r="Q3625">
        <v>16712517.308092695</v>
      </c>
      <c r="R3625">
        <v>14619570.869985439</v>
      </c>
      <c r="S3625">
        <v>22955026.215926837</v>
      </c>
      <c r="T3625">
        <v>24344514.590977702</v>
      </c>
      <c r="U3625">
        <v>29399526.384917855</v>
      </c>
      <c r="V3625">
        <v>37464638.251174897</v>
      </c>
      <c r="W3625">
        <v>40638468.153058656</v>
      </c>
      <c r="X3625">
        <v>20638468.153058663</v>
      </c>
    </row>
    <row r="3626" spans="2:24" x14ac:dyDescent="0.4">
      <c r="B3626" s="13">
        <v>3623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-12310580.896073081</v>
      </c>
      <c r="O3626">
        <v>-5774755.9842906455</v>
      </c>
      <c r="P3626">
        <v>17939850.674374454</v>
      </c>
      <c r="Q3626">
        <v>17805696.20931204</v>
      </c>
      <c r="R3626">
        <v>22768084.507391803</v>
      </c>
      <c r="S3626">
        <v>29029833.065251634</v>
      </c>
      <c r="T3626">
        <v>36845214.049292147</v>
      </c>
      <c r="U3626">
        <v>43403108.802717708</v>
      </c>
      <c r="V3626">
        <v>46853838.306487463</v>
      </c>
      <c r="W3626">
        <v>45874649.030416213</v>
      </c>
      <c r="X3626">
        <v>25874649.030416217</v>
      </c>
    </row>
    <row r="3627" spans="2:24" x14ac:dyDescent="0.4">
      <c r="B3627" s="13">
        <v>3624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23923482.079865932</v>
      </c>
      <c r="O3627">
        <v>22738426.517524853</v>
      </c>
      <c r="P3627">
        <v>23687579.899112888</v>
      </c>
      <c r="Q3627">
        <v>26360718.675261538</v>
      </c>
      <c r="R3627">
        <v>31788668.854059864</v>
      </c>
      <c r="S3627">
        <v>39453057.21255596</v>
      </c>
      <c r="T3627">
        <v>42305091.494816333</v>
      </c>
      <c r="U3627">
        <v>-3457861.6332769264</v>
      </c>
      <c r="V3627">
        <v>-2789350.3416629718</v>
      </c>
      <c r="W3627">
        <v>19771798.471586823</v>
      </c>
      <c r="X3627">
        <v>-228201.52841317095</v>
      </c>
    </row>
    <row r="3628" spans="2:24" x14ac:dyDescent="0.4">
      <c r="B3628" s="13">
        <v>3625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22949657.981722713</v>
      </c>
      <c r="O3628">
        <v>25806969.58533017</v>
      </c>
      <c r="P3628">
        <v>24760189.283450685</v>
      </c>
      <c r="Q3628">
        <v>27767923.221473858</v>
      </c>
      <c r="R3628">
        <v>-927514261.08013761</v>
      </c>
      <c r="S3628">
        <v>-926241931.08547676</v>
      </c>
      <c r="T3628">
        <v>-445584503.89965522</v>
      </c>
      <c r="U3628">
        <v>-441984436.26974189</v>
      </c>
      <c r="V3628">
        <v>-436247983.80141443</v>
      </c>
      <c r="W3628">
        <v>-436123815.44742745</v>
      </c>
      <c r="X3628">
        <v>-456123815.44742745</v>
      </c>
    </row>
    <row r="3629" spans="2:24" x14ac:dyDescent="0.4">
      <c r="B3629" s="13">
        <v>3626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19286662.700805131</v>
      </c>
      <c r="O3629">
        <v>17770528.347331516</v>
      </c>
      <c r="P3629">
        <v>17549345.082240045</v>
      </c>
      <c r="Q3629">
        <v>16807915.166815121</v>
      </c>
      <c r="R3629">
        <v>20742839.862092189</v>
      </c>
      <c r="S3629">
        <v>20855238.707718622</v>
      </c>
      <c r="T3629">
        <v>20858426.674022373</v>
      </c>
      <c r="U3629">
        <v>18744652.169982553</v>
      </c>
      <c r="V3629">
        <v>19983137.898906011</v>
      </c>
      <c r="W3629">
        <v>20553042.343645558</v>
      </c>
      <c r="X3629">
        <v>553042.34364555788</v>
      </c>
    </row>
    <row r="3630" spans="2:24" x14ac:dyDescent="0.4">
      <c r="B3630" s="13">
        <v>3627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-283623.3373582284</v>
      </c>
      <c r="O3630">
        <v>-2116980.0467516053</v>
      </c>
      <c r="P3630">
        <v>13683997.862749681</v>
      </c>
      <c r="Q3630">
        <v>10552859.663127722</v>
      </c>
      <c r="R3630">
        <v>9281816.6727355998</v>
      </c>
      <c r="S3630">
        <v>11621481.509766396</v>
      </c>
      <c r="T3630">
        <v>12465811.936351048</v>
      </c>
      <c r="U3630">
        <v>19175738.110001601</v>
      </c>
      <c r="V3630">
        <v>19569512.652800959</v>
      </c>
      <c r="W3630">
        <v>25624926.391587056</v>
      </c>
      <c r="X3630">
        <v>5624926.3915870599</v>
      </c>
    </row>
    <row r="3631" spans="2:24" x14ac:dyDescent="0.4">
      <c r="B3631" s="13">
        <v>3628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24134634.420944296</v>
      </c>
      <c r="O3631">
        <v>24367515.452649612</v>
      </c>
      <c r="P3631">
        <v>28273557.038448025</v>
      </c>
      <c r="Q3631">
        <v>29560268.385554288</v>
      </c>
      <c r="R3631">
        <v>-3570442885.7136769</v>
      </c>
      <c r="S3631">
        <v>-3568111322.1270432</v>
      </c>
      <c r="T3631">
        <v>-1762821595.1714916</v>
      </c>
      <c r="U3631">
        <v>-1761552455.3246861</v>
      </c>
      <c r="V3631">
        <v>-1756046624.7267992</v>
      </c>
      <c r="W3631">
        <v>-1750525485.5233183</v>
      </c>
      <c r="X3631">
        <v>-1770525485.5233183</v>
      </c>
    </row>
    <row r="3632" spans="2:24" x14ac:dyDescent="0.4">
      <c r="B3632" s="13">
        <v>3629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25641742.090000875</v>
      </c>
      <c r="O3632">
        <v>24614546.47930729</v>
      </c>
      <c r="P3632">
        <v>27563270.93408699</v>
      </c>
      <c r="Q3632">
        <v>24956122.783194214</v>
      </c>
      <c r="R3632">
        <v>27978834.09956469</v>
      </c>
      <c r="S3632">
        <v>3131700.7533769412</v>
      </c>
      <c r="T3632">
        <v>4391545.4136940911</v>
      </c>
      <c r="U3632">
        <v>17603551.249567281</v>
      </c>
      <c r="V3632">
        <v>21676795.633983523</v>
      </c>
      <c r="W3632">
        <v>22538176.983627718</v>
      </c>
      <c r="X3632">
        <v>2538176.9836277226</v>
      </c>
    </row>
    <row r="3633" spans="2:24" x14ac:dyDescent="0.4">
      <c r="B3633" s="13">
        <v>3630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20241963.534586109</v>
      </c>
      <c r="O3633">
        <v>16730422.215453621</v>
      </c>
      <c r="P3633">
        <v>20061998.892594315</v>
      </c>
      <c r="Q3633">
        <v>21009208.054875515</v>
      </c>
      <c r="R3633">
        <v>20769751.077289838</v>
      </c>
      <c r="S3633">
        <v>20637250.069576096</v>
      </c>
      <c r="T3633">
        <v>23433821.743691023</v>
      </c>
      <c r="U3633">
        <v>18239206.700176548</v>
      </c>
      <c r="V3633">
        <v>17709002.184085879</v>
      </c>
      <c r="W3633">
        <v>17685947.821030617</v>
      </c>
      <c r="X3633">
        <v>-2314052.1789693865</v>
      </c>
    </row>
    <row r="3634" spans="2:24" x14ac:dyDescent="0.4">
      <c r="B3634" s="13">
        <v>3631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19768675.026599605</v>
      </c>
      <c r="O3634">
        <v>17693709.933811054</v>
      </c>
      <c r="P3634">
        <v>21293609.298543483</v>
      </c>
      <c r="Q3634">
        <v>26393507.784649417</v>
      </c>
      <c r="R3634">
        <v>28425636.784403704</v>
      </c>
      <c r="S3634">
        <v>-109869233.7700735</v>
      </c>
      <c r="T3634">
        <v>-110010801.31339133</v>
      </c>
      <c r="U3634">
        <v>-52523914.196379758</v>
      </c>
      <c r="V3634">
        <v>-74860625.819063559</v>
      </c>
      <c r="W3634">
        <v>-65410043.781724133</v>
      </c>
      <c r="X3634">
        <v>-85410043.78172411</v>
      </c>
    </row>
    <row r="3635" spans="2:24" x14ac:dyDescent="0.4">
      <c r="B3635" s="13">
        <v>3632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-5859803.9220705805</v>
      </c>
      <c r="O3635">
        <v>175417.83397516329</v>
      </c>
      <c r="P3635">
        <v>16595155.819511089</v>
      </c>
      <c r="Q3635">
        <v>22778279.456123356</v>
      </c>
      <c r="R3635">
        <v>2732987.8170132767</v>
      </c>
      <c r="S3635">
        <v>2197311.1874506464</v>
      </c>
      <c r="T3635">
        <v>12531526.294234779</v>
      </c>
      <c r="U3635">
        <v>7527786.406340044</v>
      </c>
      <c r="V3635">
        <v>6218692.5459377058</v>
      </c>
      <c r="W3635">
        <v>9747445.1590747684</v>
      </c>
      <c r="X3635">
        <v>-10252554.840925239</v>
      </c>
    </row>
    <row r="3636" spans="2:24" x14ac:dyDescent="0.4">
      <c r="B3636" s="13">
        <v>3633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24496924.661407761</v>
      </c>
      <c r="O3636">
        <v>21629467.164997481</v>
      </c>
      <c r="P3636">
        <v>21184889.326365992</v>
      </c>
      <c r="Q3636">
        <v>23317561.851193342</v>
      </c>
      <c r="R3636">
        <v>24360132.296798769</v>
      </c>
      <c r="S3636">
        <v>23949808.611176837</v>
      </c>
      <c r="T3636">
        <v>29028331.234922398</v>
      </c>
      <c r="U3636">
        <v>33765065.747692913</v>
      </c>
      <c r="V3636">
        <v>37326305.222631931</v>
      </c>
      <c r="W3636">
        <v>39230515.468604043</v>
      </c>
      <c r="X3636">
        <v>19230515.468604047</v>
      </c>
    </row>
    <row r="3637" spans="2:24" x14ac:dyDescent="0.4">
      <c r="B3637" s="13">
        <v>3634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19108835.988164809</v>
      </c>
      <c r="O3637">
        <v>23065930.56263303</v>
      </c>
      <c r="P3637">
        <v>23728804.416560296</v>
      </c>
      <c r="Q3637">
        <v>28465322.228632268</v>
      </c>
      <c r="R3637">
        <v>31628647.472046018</v>
      </c>
      <c r="S3637">
        <v>35175034.305991679</v>
      </c>
      <c r="T3637">
        <v>35041104.90785338</v>
      </c>
      <c r="U3637">
        <v>38221119.549715512</v>
      </c>
      <c r="V3637">
        <v>40180503.436704621</v>
      </c>
      <c r="W3637">
        <v>42157692.919738747</v>
      </c>
      <c r="X3637">
        <v>22157692.919738743</v>
      </c>
    </row>
    <row r="3638" spans="2:24" x14ac:dyDescent="0.4">
      <c r="B3638" s="13">
        <v>3635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23553780.038552694</v>
      </c>
      <c r="O3638">
        <v>23590832.407721344</v>
      </c>
      <c r="P3638">
        <v>22039031.505843218</v>
      </c>
      <c r="Q3638">
        <v>23917884.727750711</v>
      </c>
      <c r="R3638">
        <v>22799365.649834037</v>
      </c>
      <c r="S3638">
        <v>30741874.757561062</v>
      </c>
      <c r="T3638">
        <v>32423979.835283298</v>
      </c>
      <c r="U3638">
        <v>33241883.491072025</v>
      </c>
      <c r="V3638">
        <v>35332220.232323006</v>
      </c>
      <c r="W3638">
        <v>35973778.891942136</v>
      </c>
      <c r="X3638">
        <v>15973778.89194213</v>
      </c>
    </row>
    <row r="3639" spans="2:24" x14ac:dyDescent="0.4">
      <c r="B3639" s="13">
        <v>3636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20063396.8973893</v>
      </c>
      <c r="O3639">
        <v>22675125.858285259</v>
      </c>
      <c r="P3639">
        <v>24385395.368447844</v>
      </c>
      <c r="Q3639">
        <v>32636602.5749299</v>
      </c>
      <c r="R3639">
        <v>30695493.899800017</v>
      </c>
      <c r="S3639">
        <v>28293158.534941953</v>
      </c>
      <c r="T3639">
        <v>27446844.824639719</v>
      </c>
      <c r="U3639">
        <v>32212799.710046828</v>
      </c>
      <c r="V3639">
        <v>31981720.608360775</v>
      </c>
      <c r="W3639">
        <v>36688054.959444851</v>
      </c>
      <c r="X3639">
        <v>16688054.959444847</v>
      </c>
    </row>
    <row r="3640" spans="2:24" x14ac:dyDescent="0.4">
      <c r="B3640" s="13">
        <v>3637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21159580.15411238</v>
      </c>
      <c r="O3640">
        <v>22138877.118141737</v>
      </c>
      <c r="P3640">
        <v>20747911.936363924</v>
      </c>
      <c r="Q3640">
        <v>20412279.680386174</v>
      </c>
      <c r="R3640">
        <v>19504378.773892757</v>
      </c>
      <c r="S3640">
        <v>21502921.28517089</v>
      </c>
      <c r="T3640">
        <v>22047526.306572758</v>
      </c>
      <c r="U3640">
        <v>25401930.298527882</v>
      </c>
      <c r="V3640">
        <v>23348225.624499973</v>
      </c>
      <c r="W3640">
        <v>23371902.426086091</v>
      </c>
      <c r="X3640">
        <v>3371902.4260860863</v>
      </c>
    </row>
    <row r="3641" spans="2:24" x14ac:dyDescent="0.4">
      <c r="B3641" s="13">
        <v>3638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20992193.357411865</v>
      </c>
      <c r="O3641">
        <v>20366676.032369241</v>
      </c>
      <c r="P3641">
        <v>20434757.588320673</v>
      </c>
      <c r="Q3641">
        <v>27323996.394656174</v>
      </c>
      <c r="R3641">
        <v>24371353.581709489</v>
      </c>
      <c r="S3641">
        <v>21046607.855549764</v>
      </c>
      <c r="T3641">
        <v>-921599.35525951162</v>
      </c>
      <c r="U3641">
        <v>-4430035.4433461074</v>
      </c>
      <c r="V3641">
        <v>16961486.872147962</v>
      </c>
      <c r="W3641">
        <v>19894549.260721058</v>
      </c>
      <c r="X3641">
        <v>-105450.73927894328</v>
      </c>
    </row>
    <row r="3642" spans="2:24" x14ac:dyDescent="0.4">
      <c r="B3642" s="13">
        <v>3639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22256924.756763145</v>
      </c>
      <c r="O3642">
        <v>28750744.898417778</v>
      </c>
      <c r="P3642">
        <v>29206755.119285263</v>
      </c>
      <c r="Q3642">
        <v>31568975.330772951</v>
      </c>
      <c r="R3642">
        <v>32434170.120651603</v>
      </c>
      <c r="S3642">
        <v>31457773.375715446</v>
      </c>
      <c r="T3642">
        <v>37231267.196805999</v>
      </c>
      <c r="U3642">
        <v>40474994.75742723</v>
      </c>
      <c r="V3642">
        <v>41523122.404602394</v>
      </c>
      <c r="W3642">
        <v>39927283.003543861</v>
      </c>
      <c r="X3642">
        <v>19927283.003543865</v>
      </c>
    </row>
    <row r="3643" spans="2:24" x14ac:dyDescent="0.4">
      <c r="B3643" s="13">
        <v>3640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22900241.610196654</v>
      </c>
      <c r="O3643">
        <v>17519589.02001676</v>
      </c>
      <c r="P3643">
        <v>22290044.023847271</v>
      </c>
      <c r="Q3643">
        <v>25870554.403988633</v>
      </c>
      <c r="R3643">
        <v>26306263.166500863</v>
      </c>
      <c r="S3643">
        <v>34465043.75231044</v>
      </c>
      <c r="T3643">
        <v>33172032.123954773</v>
      </c>
      <c r="U3643">
        <v>34042014.706631899</v>
      </c>
      <c r="V3643">
        <v>35423962.932989947</v>
      </c>
      <c r="W3643">
        <v>35883227.629030854</v>
      </c>
      <c r="X3643">
        <v>15883227.629030863</v>
      </c>
    </row>
    <row r="3644" spans="2:24" x14ac:dyDescent="0.4">
      <c r="B3644" s="13">
        <v>3641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24413415.302951172</v>
      </c>
      <c r="O3644">
        <v>33424605.905386306</v>
      </c>
      <c r="P3644">
        <v>32790596.227436777</v>
      </c>
      <c r="Q3644">
        <v>32430875.793050937</v>
      </c>
      <c r="R3644">
        <v>-88402460.264830992</v>
      </c>
      <c r="S3644">
        <v>-88038347.975075275</v>
      </c>
      <c r="T3644">
        <v>-21937178.927779507</v>
      </c>
      <c r="U3644">
        <v>-18344281.059973769</v>
      </c>
      <c r="V3644">
        <v>-14063915.722221544</v>
      </c>
      <c r="W3644">
        <v>-8908238.4166592136</v>
      </c>
      <c r="X3644">
        <v>-28908238.416659214</v>
      </c>
    </row>
    <row r="3645" spans="2:24" x14ac:dyDescent="0.4">
      <c r="B3645" s="13">
        <v>3642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22763988.298926271</v>
      </c>
      <c r="O3645">
        <v>-118309597.09395371</v>
      </c>
      <c r="P3645">
        <v>-117044536.64330691</v>
      </c>
      <c r="Q3645">
        <v>-46068249.233080886</v>
      </c>
      <c r="R3645">
        <v>-43321114.690870583</v>
      </c>
      <c r="S3645">
        <v>-39329746.177780248</v>
      </c>
      <c r="T3645">
        <v>-36807184.072928883</v>
      </c>
      <c r="U3645">
        <v>-30088106.084461935</v>
      </c>
      <c r="V3645">
        <v>-30988974.32691747</v>
      </c>
      <c r="W3645">
        <v>-34465848.656761661</v>
      </c>
      <c r="X3645">
        <v>-54465848.656761661</v>
      </c>
    </row>
    <row r="3646" spans="2:24" x14ac:dyDescent="0.4">
      <c r="B3646" s="13">
        <v>3643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20535643.423796196</v>
      </c>
      <c r="O3646">
        <v>28267738.102348901</v>
      </c>
      <c r="P3646">
        <v>27425548.785595268</v>
      </c>
      <c r="Q3646">
        <v>29550678.608686097</v>
      </c>
      <c r="R3646">
        <v>34259156.670612499</v>
      </c>
      <c r="S3646">
        <v>37585520.278315254</v>
      </c>
      <c r="T3646">
        <v>37069864.032377951</v>
      </c>
      <c r="U3646">
        <v>40337934.649578318</v>
      </c>
      <c r="V3646">
        <v>43656811.802782856</v>
      </c>
      <c r="W3646">
        <v>52169307.315304935</v>
      </c>
      <c r="X3646">
        <v>32169307.315304928</v>
      </c>
    </row>
    <row r="3647" spans="2:24" x14ac:dyDescent="0.4">
      <c r="B3647" s="13">
        <v>3644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22973329.5222812</v>
      </c>
      <c r="O3647">
        <v>22675404.811785679</v>
      </c>
      <c r="P3647">
        <v>27118805.283554576</v>
      </c>
      <c r="Q3647">
        <v>-310123100.03790545</v>
      </c>
      <c r="R3647">
        <v>-310271434.71860576</v>
      </c>
      <c r="S3647">
        <v>-137525235.77959016</v>
      </c>
      <c r="T3647">
        <v>-298809941.22112566</v>
      </c>
      <c r="U3647">
        <v>-300420988.57240748</v>
      </c>
      <c r="V3647">
        <v>-220032572.511592</v>
      </c>
      <c r="W3647">
        <v>-215655700.12010005</v>
      </c>
      <c r="X3647">
        <v>-235655700.12010005</v>
      </c>
    </row>
    <row r="3648" spans="2:24" x14ac:dyDescent="0.4">
      <c r="B3648" s="13">
        <v>3645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12242457.437612502</v>
      </c>
      <c r="O3648">
        <v>11874986.83515434</v>
      </c>
      <c r="P3648">
        <v>11566888.168493178</v>
      </c>
      <c r="Q3648">
        <v>8203020.7145089358</v>
      </c>
      <c r="R3648">
        <v>11252182.3309577</v>
      </c>
      <c r="S3648">
        <v>9072675.4601392373</v>
      </c>
      <c r="T3648">
        <v>-1941335.849667286</v>
      </c>
      <c r="U3648">
        <v>1008062.7245556195</v>
      </c>
      <c r="V3648">
        <v>5228588.4623688795</v>
      </c>
      <c r="W3648">
        <v>3824861.3418340972</v>
      </c>
      <c r="X3648">
        <v>-16175138.658165902</v>
      </c>
    </row>
    <row r="3649" spans="2:24" x14ac:dyDescent="0.4">
      <c r="B3649" s="13">
        <v>3646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19126543.188089069</v>
      </c>
      <c r="O3649">
        <v>16838511.886333555</v>
      </c>
      <c r="P3649">
        <v>16885044.851775188</v>
      </c>
      <c r="Q3649">
        <v>18260985.205909766</v>
      </c>
      <c r="R3649">
        <v>21578103.1991488</v>
      </c>
      <c r="S3649">
        <v>20650546.218365017</v>
      </c>
      <c r="T3649">
        <v>21786812.273664664</v>
      </c>
      <c r="U3649">
        <v>23903338.684180982</v>
      </c>
      <c r="V3649">
        <v>21784598.294157866</v>
      </c>
      <c r="W3649">
        <v>24300512.252321243</v>
      </c>
      <c r="X3649">
        <v>4300512.2523212424</v>
      </c>
    </row>
    <row r="3650" spans="2:24" x14ac:dyDescent="0.4">
      <c r="B3650" s="13">
        <v>3647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21954849.654104628</v>
      </c>
      <c r="O3650">
        <v>23021970.410896234</v>
      </c>
      <c r="P3650">
        <v>25819739.251999445</v>
      </c>
      <c r="Q3650">
        <v>22426330.433787592</v>
      </c>
      <c r="R3650">
        <v>23602151.855219617</v>
      </c>
      <c r="S3650">
        <v>26426554.786162786</v>
      </c>
      <c r="T3650">
        <v>24741593.470178038</v>
      </c>
      <c r="U3650">
        <v>29074015.013533186</v>
      </c>
      <c r="V3650">
        <v>31332140.997517396</v>
      </c>
      <c r="W3650">
        <v>34397394.824687198</v>
      </c>
      <c r="X3650">
        <v>14397394.824687202</v>
      </c>
    </row>
    <row r="3651" spans="2:24" x14ac:dyDescent="0.4">
      <c r="B3651" s="13">
        <v>3648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21330427.064970706</v>
      </c>
      <c r="O3651">
        <v>18949387.344312631</v>
      </c>
      <c r="P3651">
        <v>9044446.2207999825</v>
      </c>
      <c r="Q3651">
        <v>8748633.4461740572</v>
      </c>
      <c r="R3651">
        <v>13260228.941366009</v>
      </c>
      <c r="S3651">
        <v>15517772.833784379</v>
      </c>
      <c r="T3651">
        <v>14912275.591272799</v>
      </c>
      <c r="U3651">
        <v>18884995.652844474</v>
      </c>
      <c r="V3651">
        <v>17777970.017033193</v>
      </c>
      <c r="W3651">
        <v>19219838.264821071</v>
      </c>
      <c r="X3651">
        <v>-780161.73517892743</v>
      </c>
    </row>
    <row r="3652" spans="2:24" x14ac:dyDescent="0.4">
      <c r="B3652" s="13">
        <v>3649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20577049.598778326</v>
      </c>
      <c r="O3652">
        <v>19420845.779394381</v>
      </c>
      <c r="P3652">
        <v>19753274.244472466</v>
      </c>
      <c r="Q3652">
        <v>21510094.686417617</v>
      </c>
      <c r="R3652">
        <v>29314766.283807509</v>
      </c>
      <c r="S3652">
        <v>28704235.872981358</v>
      </c>
      <c r="T3652">
        <v>33334390.500076316</v>
      </c>
      <c r="U3652">
        <v>36235470.560302667</v>
      </c>
      <c r="V3652">
        <v>40087389.861749142</v>
      </c>
      <c r="W3652">
        <v>41323899.521316558</v>
      </c>
      <c r="X3652">
        <v>21323899.521316554</v>
      </c>
    </row>
    <row r="3653" spans="2:24" x14ac:dyDescent="0.4">
      <c r="B3653" s="13">
        <v>3650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21695335.718172334</v>
      </c>
      <c r="O3653">
        <v>18705833.35353183</v>
      </c>
      <c r="P3653">
        <v>18649376.859306242</v>
      </c>
      <c r="Q3653">
        <v>18532639.820836205</v>
      </c>
      <c r="R3653">
        <v>17691194.703055408</v>
      </c>
      <c r="S3653">
        <v>17246129.499626443</v>
      </c>
      <c r="T3653">
        <v>25930207.078339607</v>
      </c>
      <c r="U3653">
        <v>23433606.215388436</v>
      </c>
      <c r="V3653">
        <v>30843965.18638191</v>
      </c>
      <c r="W3653">
        <v>34887511.231430851</v>
      </c>
      <c r="X3653">
        <v>14887511.231430847</v>
      </c>
    </row>
    <row r="3654" spans="2:24" x14ac:dyDescent="0.4">
      <c r="B3654" s="13">
        <v>3651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14594870.857424516</v>
      </c>
      <c r="O3654">
        <v>17826187.510527004</v>
      </c>
      <c r="P3654">
        <v>17819589.145918459</v>
      </c>
      <c r="Q3654">
        <v>4524990.5109182699</v>
      </c>
      <c r="R3654">
        <v>9394766.9621099681</v>
      </c>
      <c r="S3654">
        <v>13237649.296335192</v>
      </c>
      <c r="T3654">
        <v>15761249.181610905</v>
      </c>
      <c r="U3654">
        <v>13660306.673492383</v>
      </c>
      <c r="V3654">
        <v>13164192.881788565</v>
      </c>
      <c r="W3654">
        <v>19731364.586385138</v>
      </c>
      <c r="X3654">
        <v>-268635.41361485794</v>
      </c>
    </row>
    <row r="3655" spans="2:24" x14ac:dyDescent="0.4">
      <c r="B3655" s="13">
        <v>3652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24226736.27463378</v>
      </c>
      <c r="O3655">
        <v>25497058.41555224</v>
      </c>
      <c r="P3655">
        <v>23045882.25652824</v>
      </c>
      <c r="Q3655">
        <v>21736920.449411601</v>
      </c>
      <c r="R3655">
        <v>18851203.697812021</v>
      </c>
      <c r="S3655">
        <v>21718496.41524658</v>
      </c>
      <c r="T3655">
        <v>21666765.381844722</v>
      </c>
      <c r="U3655">
        <v>20666104.589565113</v>
      </c>
      <c r="V3655">
        <v>26476740.667130735</v>
      </c>
      <c r="W3655">
        <v>27967168.003117628</v>
      </c>
      <c r="X3655">
        <v>7967168.0031176303</v>
      </c>
    </row>
    <row r="3656" spans="2:24" x14ac:dyDescent="0.4">
      <c r="B3656" s="13">
        <v>3653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20983433.045496345</v>
      </c>
      <c r="O3656">
        <v>24201401.279265624</v>
      </c>
      <c r="P3656">
        <v>31039006.157046888</v>
      </c>
      <c r="Q3656">
        <v>29374249.007946871</v>
      </c>
      <c r="R3656">
        <v>28449743.189847019</v>
      </c>
      <c r="S3656">
        <v>32705640.808295328</v>
      </c>
      <c r="T3656">
        <v>33188645.926511638</v>
      </c>
      <c r="U3656">
        <v>38448922.317059964</v>
      </c>
      <c r="V3656">
        <v>28880724.345245887</v>
      </c>
      <c r="W3656">
        <v>35528769.949348129</v>
      </c>
      <c r="X3656">
        <v>15528769.949348126</v>
      </c>
    </row>
    <row r="3657" spans="2:24" x14ac:dyDescent="0.4">
      <c r="B3657" s="13">
        <v>3654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27373025.650071163</v>
      </c>
      <c r="O3657">
        <v>32280645.434393007</v>
      </c>
      <c r="P3657">
        <v>34055224.37355534</v>
      </c>
      <c r="Q3657">
        <v>35235081.808800124</v>
      </c>
      <c r="R3657">
        <v>36612881.915277392</v>
      </c>
      <c r="S3657">
        <v>37611766.218155548</v>
      </c>
      <c r="T3657">
        <v>42496078.44040741</v>
      </c>
      <c r="U3657">
        <v>42392941.24427902</v>
      </c>
      <c r="V3657">
        <v>46975033.62599846</v>
      </c>
      <c r="W3657">
        <v>53937358.3643234</v>
      </c>
      <c r="X3657">
        <v>33937358.3643234</v>
      </c>
    </row>
    <row r="3658" spans="2:24" x14ac:dyDescent="0.4">
      <c r="B3658" s="13">
        <v>3655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22891202.531714946</v>
      </c>
      <c r="O3658">
        <v>27572015.856188018</v>
      </c>
      <c r="P3658">
        <v>27360519.383277338</v>
      </c>
      <c r="Q3658">
        <v>28205908.042599369</v>
      </c>
      <c r="R3658">
        <v>25041043.852829285</v>
      </c>
      <c r="S3658">
        <v>29248039.847251389</v>
      </c>
      <c r="T3658">
        <v>30111908.678372331</v>
      </c>
      <c r="U3658">
        <v>37748748.435302988</v>
      </c>
      <c r="V3658">
        <v>38966460.821554326</v>
      </c>
      <c r="W3658">
        <v>37924926.36246869</v>
      </c>
      <c r="X3658">
        <v>17924926.362468686</v>
      </c>
    </row>
    <row r="3659" spans="2:24" x14ac:dyDescent="0.4">
      <c r="B3659" s="13">
        <v>3656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17828639.818159409</v>
      </c>
      <c r="O3659">
        <v>3768691.8134048684</v>
      </c>
      <c r="P3659">
        <v>4300779.3065944063</v>
      </c>
      <c r="Q3659">
        <v>-353139475.65884531</v>
      </c>
      <c r="R3659">
        <v>-352895367.20061123</v>
      </c>
      <c r="S3659">
        <v>-174401376.8641057</v>
      </c>
      <c r="T3659">
        <v>-171849817.40850201</v>
      </c>
      <c r="U3659">
        <v>-164157307.85311908</v>
      </c>
      <c r="V3659">
        <v>-167347356.39586878</v>
      </c>
      <c r="W3659">
        <v>-168168689.81273758</v>
      </c>
      <c r="X3659">
        <v>-188168689.81273758</v>
      </c>
    </row>
    <row r="3660" spans="2:24" x14ac:dyDescent="0.4">
      <c r="B3660" s="13">
        <v>3657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24888363.337372418</v>
      </c>
      <c r="O3660">
        <v>28977376.579503544</v>
      </c>
      <c r="P3660">
        <v>27145660.335530657</v>
      </c>
      <c r="Q3660">
        <v>32261891.031301215</v>
      </c>
      <c r="R3660">
        <v>24092207.551243421</v>
      </c>
      <c r="S3660">
        <v>21877903.398926679</v>
      </c>
      <c r="T3660">
        <v>24315414.278721791</v>
      </c>
      <c r="U3660">
        <v>23466403.293046027</v>
      </c>
      <c r="V3660">
        <v>31940519.462029807</v>
      </c>
      <c r="W3660">
        <v>34552660.207768813</v>
      </c>
      <c r="X3660">
        <v>14552660.207768811</v>
      </c>
    </row>
    <row r="3661" spans="2:24" x14ac:dyDescent="0.4">
      <c r="B3661" s="13">
        <v>3658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22192478.275793221</v>
      </c>
      <c r="O3661">
        <v>19298661.627222393</v>
      </c>
      <c r="P3661">
        <v>21777949.791835662</v>
      </c>
      <c r="Q3661">
        <v>27546130.691333618</v>
      </c>
      <c r="R3661">
        <v>32253446.840068035</v>
      </c>
      <c r="S3661">
        <v>36530391.477247611</v>
      </c>
      <c r="T3661">
        <v>39840098.266131207</v>
      </c>
      <c r="U3661">
        <v>40490201.50336729</v>
      </c>
      <c r="V3661">
        <v>37326948.657887675</v>
      </c>
      <c r="W3661">
        <v>45249708.097469151</v>
      </c>
      <c r="X3661">
        <v>25249708.097469158</v>
      </c>
    </row>
    <row r="3662" spans="2:24" x14ac:dyDescent="0.4">
      <c r="B3662" s="13">
        <v>3659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26249128.638178296</v>
      </c>
      <c r="O3662">
        <v>13086211.587812383</v>
      </c>
      <c r="P3662">
        <v>-4722590.2499190355</v>
      </c>
      <c r="Q3662">
        <v>9149256.6932570189</v>
      </c>
      <c r="R3662">
        <v>14675538.680012107</v>
      </c>
      <c r="S3662">
        <v>15921575.919698387</v>
      </c>
      <c r="T3662">
        <v>18028816.105357461</v>
      </c>
      <c r="U3662">
        <v>17697880.864446212</v>
      </c>
      <c r="V3662">
        <v>19285700.893680099</v>
      </c>
      <c r="W3662">
        <v>19674411.539926395</v>
      </c>
      <c r="X3662">
        <v>-325588.46007360361</v>
      </c>
    </row>
    <row r="3663" spans="2:24" x14ac:dyDescent="0.4">
      <c r="B3663" s="13">
        <v>3660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22619557.132905897</v>
      </c>
      <c r="O3663">
        <v>27584179.203037299</v>
      </c>
      <c r="P3663">
        <v>25417381.491524719</v>
      </c>
      <c r="Q3663">
        <v>9965677.1532205436</v>
      </c>
      <c r="R3663">
        <v>9147959.4498314038</v>
      </c>
      <c r="S3663">
        <v>17827769.317665402</v>
      </c>
      <c r="T3663">
        <v>16948696.631021526</v>
      </c>
      <c r="U3663">
        <v>13995896.171153877</v>
      </c>
      <c r="V3663">
        <v>16821220.03765659</v>
      </c>
      <c r="W3663">
        <v>17964243.544360153</v>
      </c>
      <c r="X3663">
        <v>-2035756.455639849</v>
      </c>
    </row>
    <row r="3664" spans="2:24" x14ac:dyDescent="0.4">
      <c r="B3664" s="13">
        <v>3661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22678999.233980086</v>
      </c>
      <c r="O3664">
        <v>27235245.088784855</v>
      </c>
      <c r="P3664">
        <v>25961851.902001735</v>
      </c>
      <c r="Q3664">
        <v>30259966.242742289</v>
      </c>
      <c r="R3664">
        <v>35509850.485315345</v>
      </c>
      <c r="S3664">
        <v>35683846.62901146</v>
      </c>
      <c r="T3664">
        <v>33836564.993514866</v>
      </c>
      <c r="U3664">
        <v>35409763.337778561</v>
      </c>
      <c r="V3664">
        <v>31112072.747550644</v>
      </c>
      <c r="W3664">
        <v>32103686.801477712</v>
      </c>
      <c r="X3664">
        <v>12103686.801477719</v>
      </c>
    </row>
    <row r="3665" spans="2:24" x14ac:dyDescent="0.4">
      <c r="B3665" s="13">
        <v>3662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24390669.624921523</v>
      </c>
      <c r="O3665">
        <v>25644732.594027489</v>
      </c>
      <c r="P3665">
        <v>14617909.244836122</v>
      </c>
      <c r="Q3665">
        <v>15208285.021363802</v>
      </c>
      <c r="R3665">
        <v>24781213.082911447</v>
      </c>
      <c r="S3665">
        <v>-14024578.541759213</v>
      </c>
      <c r="T3665">
        <v>-9708182.9986687042</v>
      </c>
      <c r="U3665">
        <v>14628424.050385071</v>
      </c>
      <c r="V3665">
        <v>15134722.998223223</v>
      </c>
      <c r="W3665">
        <v>20395722.752437074</v>
      </c>
      <c r="X3665">
        <v>395722.75243707281</v>
      </c>
    </row>
    <row r="3666" spans="2:24" x14ac:dyDescent="0.4">
      <c r="B3666" s="13">
        <v>3663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25926944.903244093</v>
      </c>
      <c r="O3666">
        <v>26940948.331977803</v>
      </c>
      <c r="P3666">
        <v>27130471.136229761</v>
      </c>
      <c r="Q3666">
        <v>31178312.884850204</v>
      </c>
      <c r="R3666">
        <v>36021273.190326408</v>
      </c>
      <c r="S3666">
        <v>35981588.213151053</v>
      </c>
      <c r="T3666">
        <v>34913115.055957556</v>
      </c>
      <c r="U3666">
        <v>35212383.477944031</v>
      </c>
      <c r="V3666">
        <v>42576613.746837705</v>
      </c>
      <c r="W3666">
        <v>42392234.61683891</v>
      </c>
      <c r="X3666">
        <v>22392234.61683891</v>
      </c>
    </row>
    <row r="3667" spans="2:24" x14ac:dyDescent="0.4">
      <c r="B3667" s="13">
        <v>3664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21205959.892069019</v>
      </c>
      <c r="O3667">
        <v>22827783.10893533</v>
      </c>
      <c r="P3667">
        <v>30829306.985950783</v>
      </c>
      <c r="Q3667">
        <v>33961809.456473544</v>
      </c>
      <c r="R3667">
        <v>35516353.895978771</v>
      </c>
      <c r="S3667">
        <v>30666091.335420318</v>
      </c>
      <c r="T3667">
        <v>30934077.061210215</v>
      </c>
      <c r="U3667">
        <v>22154386.176074438</v>
      </c>
      <c r="V3667">
        <v>22741345.891254738</v>
      </c>
      <c r="W3667">
        <v>29074401.04019957</v>
      </c>
      <c r="X3667">
        <v>9074401.0401995704</v>
      </c>
    </row>
    <row r="3668" spans="2:24" x14ac:dyDescent="0.4">
      <c r="B3668" s="13">
        <v>3665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17938075.662422486</v>
      </c>
      <c r="O3668">
        <v>22597256.965231489</v>
      </c>
      <c r="P3668">
        <v>26906038.827530958</v>
      </c>
      <c r="Q3668">
        <v>12657526.205225317</v>
      </c>
      <c r="R3668">
        <v>18107890.812548321</v>
      </c>
      <c r="S3668">
        <v>28954565.318759449</v>
      </c>
      <c r="T3668">
        <v>21703977.19104179</v>
      </c>
      <c r="U3668">
        <v>15702947.635356592</v>
      </c>
      <c r="V3668">
        <v>19175386.046071425</v>
      </c>
      <c r="W3668">
        <v>22699888.952658989</v>
      </c>
      <c r="X3668">
        <v>2699888.9526589946</v>
      </c>
    </row>
    <row r="3669" spans="2:24" x14ac:dyDescent="0.4">
      <c r="B3669" s="13">
        <v>3666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17601697.689549536</v>
      </c>
      <c r="O3669">
        <v>24474069.92369315</v>
      </c>
      <c r="P3669">
        <v>23174623.399233405</v>
      </c>
      <c r="Q3669">
        <v>26542761.710856564</v>
      </c>
      <c r="R3669">
        <v>24933333.898804873</v>
      </c>
      <c r="S3669">
        <v>16878975.534878526</v>
      </c>
      <c r="T3669">
        <v>18739517.043114353</v>
      </c>
      <c r="U3669">
        <v>20312679.987906866</v>
      </c>
      <c r="V3669">
        <v>19205938.799318399</v>
      </c>
      <c r="W3669">
        <v>17114226.798224874</v>
      </c>
      <c r="X3669">
        <v>-2885773.2017751336</v>
      </c>
    </row>
    <row r="3670" spans="2:24" x14ac:dyDescent="0.4">
      <c r="B3670" s="13">
        <v>3667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23010093.771243598</v>
      </c>
      <c r="O3670">
        <v>21627955.345885724</v>
      </c>
      <c r="P3670">
        <v>24329091.842353046</v>
      </c>
      <c r="Q3670">
        <v>22242315.727350142</v>
      </c>
      <c r="R3670">
        <v>23761588.146496501</v>
      </c>
      <c r="S3670">
        <v>-75165584.943350866</v>
      </c>
      <c r="T3670">
        <v>-77898963.750532627</v>
      </c>
      <c r="U3670">
        <v>-28542691.99637039</v>
      </c>
      <c r="V3670">
        <v>-29790093.817937583</v>
      </c>
      <c r="W3670">
        <v>-26512761.378506847</v>
      </c>
      <c r="X3670">
        <v>-46512761.378506847</v>
      </c>
    </row>
    <row r="3671" spans="2:24" x14ac:dyDescent="0.4">
      <c r="B3671" s="13">
        <v>3668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23178260.38990432</v>
      </c>
      <c r="O3671">
        <v>22265598.641339056</v>
      </c>
      <c r="P3671">
        <v>24489263.237169512</v>
      </c>
      <c r="Q3671">
        <v>31068431.289832909</v>
      </c>
      <c r="R3671">
        <v>33333591.654727198</v>
      </c>
      <c r="S3671">
        <v>34568798.887777187</v>
      </c>
      <c r="T3671">
        <v>43416287.467966214</v>
      </c>
      <c r="U3671">
        <v>44149546.692901053</v>
      </c>
      <c r="V3671">
        <v>52674709.376567572</v>
      </c>
      <c r="W3671">
        <v>58518250.639676899</v>
      </c>
      <c r="X3671">
        <v>38518250.639676899</v>
      </c>
    </row>
    <row r="3672" spans="2:24" x14ac:dyDescent="0.4">
      <c r="B3672" s="13">
        <v>3669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21830457.303211015</v>
      </c>
      <c r="O3672">
        <v>22393827.899375983</v>
      </c>
      <c r="P3672">
        <v>24037508.7411808</v>
      </c>
      <c r="Q3672">
        <v>27592635.286788888</v>
      </c>
      <c r="R3672">
        <v>15880567.716681426</v>
      </c>
      <c r="S3672">
        <v>12266095.769005138</v>
      </c>
      <c r="T3672">
        <v>17722603.118323267</v>
      </c>
      <c r="U3672">
        <v>19560253.635184444</v>
      </c>
      <c r="V3672">
        <v>23584522.229950681</v>
      </c>
      <c r="W3672">
        <v>26517890.104461133</v>
      </c>
      <c r="X3672">
        <v>6517890.1044611316</v>
      </c>
    </row>
    <row r="3673" spans="2:24" x14ac:dyDescent="0.4">
      <c r="B3673" s="13">
        <v>3670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18808005.812741689</v>
      </c>
      <c r="O3673">
        <v>19033798.048042543</v>
      </c>
      <c r="P3673">
        <v>20789019.551694095</v>
      </c>
      <c r="Q3673">
        <v>21303672.930545006</v>
      </c>
      <c r="R3673">
        <v>22363354.378174752</v>
      </c>
      <c r="S3673">
        <v>28073779.608853195</v>
      </c>
      <c r="T3673">
        <v>27434755.383845184</v>
      </c>
      <c r="U3673">
        <v>27718013.605857704</v>
      </c>
      <c r="V3673">
        <v>31289796.956889421</v>
      </c>
      <c r="W3673">
        <v>-1238341637.8731661</v>
      </c>
      <c r="X3673">
        <v>-1258341637.8731661</v>
      </c>
    </row>
    <row r="3674" spans="2:24" x14ac:dyDescent="0.4">
      <c r="B3674" s="13">
        <v>3671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26015044.636487924</v>
      </c>
      <c r="O3674">
        <v>25678335.833330899</v>
      </c>
      <c r="P3674">
        <v>-6781903.110622799</v>
      </c>
      <c r="Q3674">
        <v>-4056487.2708037482</v>
      </c>
      <c r="R3674">
        <v>19531817.209553979</v>
      </c>
      <c r="S3674">
        <v>-14738811.766366556</v>
      </c>
      <c r="T3674">
        <v>-18037944.20275382</v>
      </c>
      <c r="U3674">
        <v>-498435.31528755475</v>
      </c>
      <c r="V3674">
        <v>-8977716.085727755</v>
      </c>
      <c r="W3674">
        <v>-5218728.2789840717</v>
      </c>
      <c r="X3674">
        <v>-25218728.278984081</v>
      </c>
    </row>
    <row r="3675" spans="2:24" x14ac:dyDescent="0.4">
      <c r="B3675" s="13">
        <v>3672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19418464.556973033</v>
      </c>
      <c r="O3675">
        <v>19282733.448299155</v>
      </c>
      <c r="P3675">
        <v>17965102.631692369</v>
      </c>
      <c r="Q3675">
        <v>17497660.448916107</v>
      </c>
      <c r="R3675">
        <v>23652196.40542661</v>
      </c>
      <c r="S3675">
        <v>27841786.489489798</v>
      </c>
      <c r="T3675">
        <v>16510124.156558078</v>
      </c>
      <c r="U3675">
        <v>13980282.051450746</v>
      </c>
      <c r="V3675">
        <v>18870279.554327473</v>
      </c>
      <c r="W3675">
        <v>13494736.529293764</v>
      </c>
      <c r="X3675">
        <v>-6505263.4707062356</v>
      </c>
    </row>
    <row r="3676" spans="2:24" x14ac:dyDescent="0.4">
      <c r="B3676" s="13">
        <v>3673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21995881.024838712</v>
      </c>
      <c r="O3676">
        <v>27556817.720473997</v>
      </c>
      <c r="P3676">
        <v>27716859.414586537</v>
      </c>
      <c r="Q3676">
        <v>17422351.326025661</v>
      </c>
      <c r="R3676">
        <v>13978220.713208951</v>
      </c>
      <c r="S3676">
        <v>13189978.858352104</v>
      </c>
      <c r="T3676">
        <v>7329047.8451595325</v>
      </c>
      <c r="U3676">
        <v>14778620.743170202</v>
      </c>
      <c r="V3676">
        <v>17925695.223997656</v>
      </c>
      <c r="W3676">
        <v>20170664.202875983</v>
      </c>
      <c r="X3676">
        <v>170664.20287598949</v>
      </c>
    </row>
    <row r="3677" spans="2:24" x14ac:dyDescent="0.4">
      <c r="B3677" s="13">
        <v>3674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19930040.08523469</v>
      </c>
      <c r="O3677">
        <v>21888874.084290557</v>
      </c>
      <c r="P3677">
        <v>25329534.694986306</v>
      </c>
      <c r="Q3677">
        <v>31118062.184783332</v>
      </c>
      <c r="R3677">
        <v>27875670.500306658</v>
      </c>
      <c r="S3677">
        <v>30255332.037942547</v>
      </c>
      <c r="T3677">
        <v>7909008.7675915491</v>
      </c>
      <c r="U3677">
        <v>9044541.0580043998</v>
      </c>
      <c r="V3677">
        <v>28897179.304688729</v>
      </c>
      <c r="W3677">
        <v>28410394.585864667</v>
      </c>
      <c r="X3677">
        <v>8410394.5858646613</v>
      </c>
    </row>
    <row r="3678" spans="2:24" x14ac:dyDescent="0.4">
      <c r="B3678" s="13">
        <v>3675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26987392.073233955</v>
      </c>
      <c r="O3678">
        <v>28102634.153654285</v>
      </c>
      <c r="P3678">
        <v>28505469.231883291</v>
      </c>
      <c r="Q3678">
        <v>34694164.210324518</v>
      </c>
      <c r="R3678">
        <v>22991454.008365009</v>
      </c>
      <c r="S3678">
        <v>19208002.348258235</v>
      </c>
      <c r="T3678">
        <v>26947564.858284414</v>
      </c>
      <c r="U3678">
        <v>19790263.206739318</v>
      </c>
      <c r="V3678">
        <v>21597042.601194695</v>
      </c>
      <c r="W3678">
        <v>19609900.094493419</v>
      </c>
      <c r="X3678">
        <v>-390099.90550657967</v>
      </c>
    </row>
    <row r="3679" spans="2:24" x14ac:dyDescent="0.4">
      <c r="B3679" s="13">
        <v>3676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21908165.368372634</v>
      </c>
      <c r="O3679">
        <v>22052400.739191387</v>
      </c>
      <c r="P3679">
        <v>22100067.610374182</v>
      </c>
      <c r="Q3679">
        <v>22114910.396349661</v>
      </c>
      <c r="R3679">
        <v>11175525.765947308</v>
      </c>
      <c r="S3679">
        <v>18202957.074423559</v>
      </c>
      <c r="T3679">
        <v>23980256.038083866</v>
      </c>
      <c r="U3679">
        <v>18304794.25904483</v>
      </c>
      <c r="V3679">
        <v>16822785.338321537</v>
      </c>
      <c r="W3679">
        <v>24093057.886180058</v>
      </c>
      <c r="X3679">
        <v>4093057.8861800628</v>
      </c>
    </row>
    <row r="3680" spans="2:24" x14ac:dyDescent="0.4">
      <c r="B3680" s="13">
        <v>3677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19580582.060754322</v>
      </c>
      <c r="O3680">
        <v>11148166.996455535</v>
      </c>
      <c r="P3680">
        <v>1668477.3398710685</v>
      </c>
      <c r="Q3680">
        <v>7816044.5154377623</v>
      </c>
      <c r="R3680">
        <v>19571924.97093571</v>
      </c>
      <c r="S3680">
        <v>-55679447.378596358</v>
      </c>
      <c r="T3680">
        <v>-52981324.812118605</v>
      </c>
      <c r="U3680">
        <v>-13927931.006168453</v>
      </c>
      <c r="V3680">
        <v>-12577717.159278857</v>
      </c>
      <c r="W3680">
        <v>-14272844.73692273</v>
      </c>
      <c r="X3680">
        <v>-34272844.736922719</v>
      </c>
    </row>
    <row r="3681" spans="2:24" x14ac:dyDescent="0.4">
      <c r="B3681" s="13">
        <v>3678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27435982.510099772</v>
      </c>
      <c r="O3681">
        <v>22018664.645091537</v>
      </c>
      <c r="P3681">
        <v>22182610.731541585</v>
      </c>
      <c r="Q3681">
        <v>27471369.971930869</v>
      </c>
      <c r="R3681">
        <v>34557519.503832996</v>
      </c>
      <c r="S3681">
        <v>34960877.292958498</v>
      </c>
      <c r="T3681">
        <v>35277571.603651807</v>
      </c>
      <c r="U3681">
        <v>39992973.864013843</v>
      </c>
      <c r="V3681">
        <v>41843239.805922166</v>
      </c>
      <c r="W3681">
        <v>42570489.451490737</v>
      </c>
      <c r="X3681">
        <v>22570489.451490734</v>
      </c>
    </row>
    <row r="3682" spans="2:24" x14ac:dyDescent="0.4">
      <c r="B3682" s="13">
        <v>3679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27139510.206334036</v>
      </c>
      <c r="O3682">
        <v>29395703.158509299</v>
      </c>
      <c r="P3682">
        <v>30068127.92889107</v>
      </c>
      <c r="Q3682">
        <v>34396839.307456836</v>
      </c>
      <c r="R3682">
        <v>38929118.077572718</v>
      </c>
      <c r="S3682">
        <v>45244657.196402229</v>
      </c>
      <c r="T3682">
        <v>45943720.276018739</v>
      </c>
      <c r="U3682">
        <v>51879164.910547033</v>
      </c>
      <c r="V3682">
        <v>58763434.269433282</v>
      </c>
      <c r="W3682">
        <v>59766287.493989892</v>
      </c>
      <c r="X3682">
        <v>39766287.493989892</v>
      </c>
    </row>
    <row r="3683" spans="2:24" x14ac:dyDescent="0.4">
      <c r="B3683" s="13">
        <v>3680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23138983.069644596</v>
      </c>
      <c r="O3683">
        <v>24257722.759962898</v>
      </c>
      <c r="P3683">
        <v>23516645.163952485</v>
      </c>
      <c r="Q3683">
        <v>29195200.991263911</v>
      </c>
      <c r="R3683">
        <v>28981904.30388277</v>
      </c>
      <c r="S3683">
        <v>28550140.328478169</v>
      </c>
      <c r="T3683">
        <v>30507191.5031574</v>
      </c>
      <c r="U3683">
        <v>28376379.053676132</v>
      </c>
      <c r="V3683">
        <v>30157985.839497909</v>
      </c>
      <c r="W3683">
        <v>33937709.620232321</v>
      </c>
      <c r="X3683">
        <v>13937709.620232325</v>
      </c>
    </row>
    <row r="3684" spans="2:24" x14ac:dyDescent="0.4">
      <c r="B3684" s="13">
        <v>3681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19605309.01776674</v>
      </c>
      <c r="O3684">
        <v>22573915.955325928</v>
      </c>
      <c r="P3684">
        <v>19636389.167521376</v>
      </c>
      <c r="Q3684">
        <v>26250301.791102894</v>
      </c>
      <c r="R3684">
        <v>23825185.748422772</v>
      </c>
      <c r="S3684">
        <v>25357786.613625385</v>
      </c>
      <c r="T3684">
        <v>28713426.107126072</v>
      </c>
      <c r="U3684">
        <v>26444297.916533098</v>
      </c>
      <c r="V3684">
        <v>27317716.252559874</v>
      </c>
      <c r="W3684">
        <v>30055500.618592978</v>
      </c>
      <c r="X3684">
        <v>10055500.618592983</v>
      </c>
    </row>
    <row r="3685" spans="2:24" x14ac:dyDescent="0.4">
      <c r="B3685" s="13">
        <v>3682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18346017.811453205</v>
      </c>
      <c r="O3685">
        <v>14930526.767547462</v>
      </c>
      <c r="P3685">
        <v>22009621.580282602</v>
      </c>
      <c r="Q3685">
        <v>28361163.184447289</v>
      </c>
      <c r="R3685">
        <v>30089283.963222429</v>
      </c>
      <c r="S3685">
        <v>25369090.306726482</v>
      </c>
      <c r="T3685">
        <v>24466628.528411951</v>
      </c>
      <c r="U3685">
        <v>23424396.307026904</v>
      </c>
      <c r="V3685">
        <v>13753329.195830187</v>
      </c>
      <c r="W3685">
        <v>12395296.335981686</v>
      </c>
      <c r="X3685">
        <v>-7604703.6640183143</v>
      </c>
    </row>
    <row r="3686" spans="2:24" x14ac:dyDescent="0.4">
      <c r="B3686" s="13">
        <v>3683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28949214.675842084</v>
      </c>
      <c r="O3686">
        <v>28630266.452066272</v>
      </c>
      <c r="P3686">
        <v>33550108.147054218</v>
      </c>
      <c r="Q3686">
        <v>28402559.87460842</v>
      </c>
      <c r="R3686">
        <v>29359123.112423163</v>
      </c>
      <c r="S3686">
        <v>28326657.098186642</v>
      </c>
      <c r="T3686">
        <v>31769406.401883706</v>
      </c>
      <c r="U3686">
        <v>39934518.490313515</v>
      </c>
      <c r="V3686">
        <v>42100599.814054549</v>
      </c>
      <c r="W3686">
        <v>40874290.829229355</v>
      </c>
      <c r="X3686">
        <v>20874290.829229347</v>
      </c>
    </row>
    <row r="3687" spans="2:24" x14ac:dyDescent="0.4">
      <c r="B3687" s="13">
        <v>3684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17003573.066902008</v>
      </c>
      <c r="O3687">
        <v>14770319.161557186</v>
      </c>
      <c r="P3687">
        <v>16467790.503705686</v>
      </c>
      <c r="Q3687">
        <v>24303773.889332436</v>
      </c>
      <c r="R3687">
        <v>31496633.858590622</v>
      </c>
      <c r="S3687">
        <v>31030363.112870824</v>
      </c>
      <c r="T3687">
        <v>34090206.643847317</v>
      </c>
      <c r="U3687">
        <v>9653520.9226772245</v>
      </c>
      <c r="V3687">
        <v>9751246.7712786943</v>
      </c>
      <c r="W3687">
        <v>22278685.609911475</v>
      </c>
      <c r="X3687">
        <v>2278685.6099114786</v>
      </c>
    </row>
    <row r="3688" spans="2:24" x14ac:dyDescent="0.4">
      <c r="B3688" s="13">
        <v>3685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21102480.959917124</v>
      </c>
      <c r="O3688">
        <v>18352426.391791347</v>
      </c>
      <c r="P3688">
        <v>18806570.307159256</v>
      </c>
      <c r="Q3688">
        <v>7746148.2761037834</v>
      </c>
      <c r="R3688">
        <v>5120896.4786263742</v>
      </c>
      <c r="S3688">
        <v>10052478.696801309</v>
      </c>
      <c r="T3688">
        <v>5859800.418425139</v>
      </c>
      <c r="U3688">
        <v>9848864.3830897734</v>
      </c>
      <c r="V3688">
        <v>15005897.151952747</v>
      </c>
      <c r="W3688">
        <v>22732411.224923607</v>
      </c>
      <c r="X3688">
        <v>2732411.224923607</v>
      </c>
    </row>
    <row r="3689" spans="2:24" x14ac:dyDescent="0.4">
      <c r="B3689" s="13">
        <v>3686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25393851.116837304</v>
      </c>
      <c r="O3689">
        <v>26188536.612007484</v>
      </c>
      <c r="P3689">
        <v>27426573.873724841</v>
      </c>
      <c r="Q3689">
        <v>29917783.152093418</v>
      </c>
      <c r="R3689">
        <v>33011714.54331027</v>
      </c>
      <c r="S3689">
        <v>30091499.111002382</v>
      </c>
      <c r="T3689">
        <v>32620609.871765513</v>
      </c>
      <c r="U3689">
        <v>29465588.021405894</v>
      </c>
      <c r="V3689">
        <v>38326259.450259291</v>
      </c>
      <c r="W3689">
        <v>45628434.930984326</v>
      </c>
      <c r="X3689">
        <v>25628434.930984326</v>
      </c>
    </row>
    <row r="3690" spans="2:24" x14ac:dyDescent="0.4">
      <c r="B3690" s="13">
        <v>3687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20132202.428816833</v>
      </c>
      <c r="O3690">
        <v>22486666.165502191</v>
      </c>
      <c r="P3690">
        <v>16032448.707105309</v>
      </c>
      <c r="Q3690">
        <v>21957350.871833123</v>
      </c>
      <c r="R3690">
        <v>23927267.350241937</v>
      </c>
      <c r="S3690">
        <v>28899028.71068288</v>
      </c>
      <c r="T3690">
        <v>26441376.64138649</v>
      </c>
      <c r="U3690">
        <v>27831221.706748232</v>
      </c>
      <c r="V3690">
        <v>36650527.680205107</v>
      </c>
      <c r="W3690">
        <v>27082385.297491193</v>
      </c>
      <c r="X3690">
        <v>7082385.2974911854</v>
      </c>
    </row>
    <row r="3691" spans="2:24" x14ac:dyDescent="0.4">
      <c r="B3691" s="13">
        <v>3688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26189295.139427613</v>
      </c>
      <c r="O3691">
        <v>17683833.564248644</v>
      </c>
      <c r="P3691">
        <v>21664003.231798518</v>
      </c>
      <c r="Q3691">
        <v>22265500.746684302</v>
      </c>
      <c r="R3691">
        <v>27668109.41971799</v>
      </c>
      <c r="S3691">
        <v>25486989.872596048</v>
      </c>
      <c r="T3691">
        <v>20075441.787362896</v>
      </c>
      <c r="U3691">
        <v>22280049.114614062</v>
      </c>
      <c r="V3691">
        <v>21469367.224534415</v>
      </c>
      <c r="W3691">
        <v>25218101.11710472</v>
      </c>
      <c r="X3691">
        <v>5218101.1171047259</v>
      </c>
    </row>
    <row r="3692" spans="2:24" x14ac:dyDescent="0.4">
      <c r="B3692" s="13">
        <v>3689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26047699.567657892</v>
      </c>
      <c r="O3692">
        <v>30108875.20858638</v>
      </c>
      <c r="P3692">
        <v>28537389.165238664</v>
      </c>
      <c r="Q3692">
        <v>30573571.130215026</v>
      </c>
      <c r="R3692">
        <v>39040679.477576002</v>
      </c>
      <c r="S3692">
        <v>39959018.709276192</v>
      </c>
      <c r="T3692">
        <v>42975764.125679776</v>
      </c>
      <c r="U3692">
        <v>43814127.112627201</v>
      </c>
      <c r="V3692">
        <v>33425228.624434456</v>
      </c>
      <c r="W3692">
        <v>32572151.475703463</v>
      </c>
      <c r="X3692">
        <v>12572151.475703467</v>
      </c>
    </row>
    <row r="3693" spans="2:24" x14ac:dyDescent="0.4">
      <c r="B3693" s="13">
        <v>3690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23880364.140864763</v>
      </c>
      <c r="O3693">
        <v>26504724.470184892</v>
      </c>
      <c r="P3693">
        <v>26895634.562824205</v>
      </c>
      <c r="Q3693">
        <v>27952706.74099315</v>
      </c>
      <c r="R3693">
        <v>5817293.8834366594</v>
      </c>
      <c r="S3693">
        <v>-1417235.2757520473</v>
      </c>
      <c r="T3693">
        <v>14401941.629570438</v>
      </c>
      <c r="U3693">
        <v>17462526.10317485</v>
      </c>
      <c r="V3693">
        <v>18672922.547009636</v>
      </c>
      <c r="W3693">
        <v>19219504.206685949</v>
      </c>
      <c r="X3693">
        <v>-780495.79331404937</v>
      </c>
    </row>
    <row r="3694" spans="2:24" x14ac:dyDescent="0.4">
      <c r="B3694" s="13">
        <v>3691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21343906.049997762</v>
      </c>
      <c r="O3694">
        <v>24467714.572574649</v>
      </c>
      <c r="P3694">
        <v>29723691.06304333</v>
      </c>
      <c r="Q3694">
        <v>28680431.975982215</v>
      </c>
      <c r="R3694">
        <v>27763004.667658925</v>
      </c>
      <c r="S3694">
        <v>24670562.691540573</v>
      </c>
      <c r="T3694">
        <v>26926962.314375404</v>
      </c>
      <c r="U3694">
        <v>32245978.47981273</v>
      </c>
      <c r="V3694">
        <v>35451137.66785302</v>
      </c>
      <c r="W3694">
        <v>36237407.790641092</v>
      </c>
      <c r="X3694">
        <v>16237407.79064109</v>
      </c>
    </row>
    <row r="3695" spans="2:24" x14ac:dyDescent="0.4">
      <c r="B3695" s="13">
        <v>3692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24738959.637379073</v>
      </c>
      <c r="O3695">
        <v>27845011.443561729</v>
      </c>
      <c r="P3695">
        <v>29657736.551815689</v>
      </c>
      <c r="Q3695">
        <v>30367261.353376389</v>
      </c>
      <c r="R3695">
        <v>29053259.54526066</v>
      </c>
      <c r="S3695">
        <v>-552407259.30167305</v>
      </c>
      <c r="T3695">
        <v>-544781194.00255251</v>
      </c>
      <c r="U3695">
        <v>-250208902.43663681</v>
      </c>
      <c r="V3695">
        <v>-252787209.44189835</v>
      </c>
      <c r="W3695">
        <v>-254706276.03091785</v>
      </c>
      <c r="X3695">
        <v>-274706276.03091788</v>
      </c>
    </row>
    <row r="3696" spans="2:24" x14ac:dyDescent="0.4">
      <c r="B3696" s="13">
        <v>3693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16982164.102166243</v>
      </c>
      <c r="O3696">
        <v>-131075676.24143082</v>
      </c>
      <c r="P3696">
        <v>-123115174.78648184</v>
      </c>
      <c r="Q3696">
        <v>-46540445.00519219</v>
      </c>
      <c r="R3696">
        <v>-37310325.490328014</v>
      </c>
      <c r="S3696">
        <v>-27979299.835315924</v>
      </c>
      <c r="T3696">
        <v>-29445382.248528585</v>
      </c>
      <c r="U3696">
        <v>-24846601.14104202</v>
      </c>
      <c r="V3696">
        <v>-23843588.878066976</v>
      </c>
      <c r="W3696">
        <v>-23216482.192234799</v>
      </c>
      <c r="X3696">
        <v>-43216482.192234829</v>
      </c>
    </row>
    <row r="3697" spans="2:24" x14ac:dyDescent="0.4">
      <c r="B3697" s="13">
        <v>3694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23824211.156463407</v>
      </c>
      <c r="O3697">
        <v>17940650.731862951</v>
      </c>
      <c r="P3697">
        <v>20925369.797591466</v>
      </c>
      <c r="Q3697">
        <v>22054441.873488713</v>
      </c>
      <c r="R3697">
        <v>23841485.726306695</v>
      </c>
      <c r="S3697">
        <v>28220333.199682642</v>
      </c>
      <c r="T3697">
        <v>33320261.650563251</v>
      </c>
      <c r="U3697">
        <v>34943312.052563578</v>
      </c>
      <c r="V3697">
        <v>37267551.076814525</v>
      </c>
      <c r="W3697">
        <v>35351510.198285177</v>
      </c>
      <c r="X3697">
        <v>15351510.198285175</v>
      </c>
    </row>
    <row r="3698" spans="2:24" x14ac:dyDescent="0.4">
      <c r="B3698" s="13">
        <v>3695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18545937.816043165</v>
      </c>
      <c r="O3698">
        <v>22337283.885199815</v>
      </c>
      <c r="P3698">
        <v>19674444.323023729</v>
      </c>
      <c r="Q3698">
        <v>17624668.226680275</v>
      </c>
      <c r="R3698">
        <v>18331398.066792499</v>
      </c>
      <c r="S3698">
        <v>17091516.145255152</v>
      </c>
      <c r="T3698">
        <v>13885369.859267285</v>
      </c>
      <c r="U3698">
        <v>17073040.760743879</v>
      </c>
      <c r="V3698">
        <v>19894639.969767682</v>
      </c>
      <c r="W3698">
        <v>23695606.116621383</v>
      </c>
      <c r="X3698">
        <v>3695606.1166213825</v>
      </c>
    </row>
    <row r="3699" spans="2:24" x14ac:dyDescent="0.4">
      <c r="B3699" s="13">
        <v>3696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18864123.06926138</v>
      </c>
      <c r="O3699">
        <v>21186850.13047244</v>
      </c>
      <c r="P3699">
        <v>22230310.534209311</v>
      </c>
      <c r="Q3699">
        <v>20151327.737822589</v>
      </c>
      <c r="R3699">
        <v>19505771.220252518</v>
      </c>
      <c r="S3699">
        <v>24232980.532790169</v>
      </c>
      <c r="T3699">
        <v>23207097.806360465</v>
      </c>
      <c r="U3699">
        <v>22217897.234345976</v>
      </c>
      <c r="V3699">
        <v>11334902.860521495</v>
      </c>
      <c r="W3699">
        <v>8673821.6090895962</v>
      </c>
      <c r="X3699">
        <v>-11326178.390910406</v>
      </c>
    </row>
    <row r="3700" spans="2:24" x14ac:dyDescent="0.4">
      <c r="B3700" s="13">
        <v>3697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19376696.58169052</v>
      </c>
      <c r="O3700">
        <v>23433747.286808491</v>
      </c>
      <c r="P3700">
        <v>25780856.606090583</v>
      </c>
      <c r="Q3700">
        <v>25870740.960328519</v>
      </c>
      <c r="R3700">
        <v>27016523.318616178</v>
      </c>
      <c r="S3700">
        <v>25917372.126902714</v>
      </c>
      <c r="T3700">
        <v>32162354.421825908</v>
      </c>
      <c r="U3700">
        <v>19469731.600689817</v>
      </c>
      <c r="V3700">
        <v>23481114.484125093</v>
      </c>
      <c r="W3700">
        <v>31584643.99506896</v>
      </c>
      <c r="X3700">
        <v>11584643.995068958</v>
      </c>
    </row>
    <row r="3701" spans="2:24" x14ac:dyDescent="0.4">
      <c r="B3701" s="13">
        <v>3698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22677409.103254646</v>
      </c>
      <c r="O3701">
        <v>21518006.818497483</v>
      </c>
      <c r="P3701">
        <v>23311623.74745515</v>
      </c>
      <c r="Q3701">
        <v>28589740.934407067</v>
      </c>
      <c r="R3701">
        <v>28052876.713474754</v>
      </c>
      <c r="S3701">
        <v>32659392.796869535</v>
      </c>
      <c r="T3701">
        <v>38979508.035902724</v>
      </c>
      <c r="U3701">
        <v>40685986.981124245</v>
      </c>
      <c r="V3701">
        <v>40303643.829220071</v>
      </c>
      <c r="W3701">
        <v>42243725.809428319</v>
      </c>
      <c r="X3701">
        <v>22243725.809428316</v>
      </c>
    </row>
    <row r="3702" spans="2:24" x14ac:dyDescent="0.4">
      <c r="B3702" s="13">
        <v>3699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4423778.7998097576</v>
      </c>
      <c r="O3702">
        <v>6762706.1156780664</v>
      </c>
      <c r="P3702">
        <v>20378728.00015391</v>
      </c>
      <c r="Q3702">
        <v>10852967.778863588</v>
      </c>
      <c r="R3702">
        <v>20470964.419809178</v>
      </c>
      <c r="S3702">
        <v>18032759.547653094</v>
      </c>
      <c r="T3702">
        <v>15433873.616443213</v>
      </c>
      <c r="U3702">
        <v>14428576.043347413</v>
      </c>
      <c r="V3702">
        <v>13208744.503173534</v>
      </c>
      <c r="W3702">
        <v>11527082.423415013</v>
      </c>
      <c r="X3702">
        <v>-8472917.5765849929</v>
      </c>
    </row>
    <row r="3703" spans="2:24" x14ac:dyDescent="0.4">
      <c r="B3703" s="13">
        <v>3700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24815574.569924787</v>
      </c>
      <c r="O3703">
        <v>23514178.572492562</v>
      </c>
      <c r="P3703">
        <v>8315968.8800271079</v>
      </c>
      <c r="Q3703">
        <v>9088685.4747954402</v>
      </c>
      <c r="R3703">
        <v>18262444.391383879</v>
      </c>
      <c r="S3703">
        <v>17991140.601282958</v>
      </c>
      <c r="T3703">
        <v>18799505.092260092</v>
      </c>
      <c r="U3703">
        <v>21914657.873296719</v>
      </c>
      <c r="V3703">
        <v>22037966.311674584</v>
      </c>
      <c r="W3703">
        <v>26523997.530053183</v>
      </c>
      <c r="X3703">
        <v>6523997.5300531788</v>
      </c>
    </row>
    <row r="3704" spans="2:24" x14ac:dyDescent="0.4">
      <c r="B3704" s="13">
        <v>3701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18261486.636779159</v>
      </c>
      <c r="O3704">
        <v>26853810.261892196</v>
      </c>
      <c r="P3704">
        <v>34758355.116107062</v>
      </c>
      <c r="Q3704">
        <v>40625116.385835223</v>
      </c>
      <c r="R3704">
        <v>40078623.946765706</v>
      </c>
      <c r="S3704">
        <v>38850755.652749121</v>
      </c>
      <c r="T3704">
        <v>42763620.85479445</v>
      </c>
      <c r="U3704">
        <v>42200121.984671369</v>
      </c>
      <c r="V3704">
        <v>40048848.932706945</v>
      </c>
      <c r="W3704">
        <v>40185532.154979803</v>
      </c>
      <c r="X3704">
        <v>20185532.154979791</v>
      </c>
    </row>
    <row r="3705" spans="2:24" x14ac:dyDescent="0.4">
      <c r="B3705" s="13">
        <v>3702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21949691.093590401</v>
      </c>
      <c r="O3705">
        <v>20687193.409604102</v>
      </c>
      <c r="P3705">
        <v>21331099.352991939</v>
      </c>
      <c r="Q3705">
        <v>22721980.620891336</v>
      </c>
      <c r="R3705">
        <v>21319086.581423774</v>
      </c>
      <c r="S3705">
        <v>24143898.265645761</v>
      </c>
      <c r="T3705">
        <v>27778674.245182585</v>
      </c>
      <c r="U3705">
        <v>31840121.433648467</v>
      </c>
      <c r="V3705">
        <v>36809827.803648897</v>
      </c>
      <c r="W3705">
        <v>38874480.610770144</v>
      </c>
      <c r="X3705">
        <v>18874480.61077014</v>
      </c>
    </row>
    <row r="3706" spans="2:24" x14ac:dyDescent="0.4">
      <c r="B3706" s="13">
        <v>3703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20639527.321023546</v>
      </c>
      <c r="O3706">
        <v>-45190484.478121869</v>
      </c>
      <c r="P3706">
        <v>-46513320.563208036</v>
      </c>
      <c r="Q3706">
        <v>-27022761.123564102</v>
      </c>
      <c r="R3706">
        <v>-82321581.690337777</v>
      </c>
      <c r="S3706">
        <v>-76293084.960465893</v>
      </c>
      <c r="T3706">
        <v>-44778834.045345441</v>
      </c>
      <c r="U3706">
        <v>-73472456.400334328</v>
      </c>
      <c r="V3706">
        <v>-68389070.821931586</v>
      </c>
      <c r="W3706">
        <v>-47140007.707925342</v>
      </c>
      <c r="X3706">
        <v>-67140007.70792532</v>
      </c>
    </row>
    <row r="3707" spans="2:24" x14ac:dyDescent="0.4">
      <c r="B3707" s="13">
        <v>3704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21336095.308281466</v>
      </c>
      <c r="O3707">
        <v>25484894.564230762</v>
      </c>
      <c r="P3707">
        <v>30767990.296704806</v>
      </c>
      <c r="Q3707">
        <v>39129170.099807881</v>
      </c>
      <c r="R3707">
        <v>43599873.336690284</v>
      </c>
      <c r="S3707">
        <v>48352391.277171187</v>
      </c>
      <c r="T3707">
        <v>53614356.34851525</v>
      </c>
      <c r="U3707">
        <v>55229915.863312684</v>
      </c>
      <c r="V3707">
        <v>56813244.485424533</v>
      </c>
      <c r="W3707">
        <v>55753708.806998096</v>
      </c>
      <c r="X3707">
        <v>35753708.806998104</v>
      </c>
    </row>
    <row r="3708" spans="2:24" x14ac:dyDescent="0.4">
      <c r="B3708" s="13">
        <v>3705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20981401.59138887</v>
      </c>
      <c r="O3708">
        <v>24926426.452550594</v>
      </c>
      <c r="P3708">
        <v>34459413.139169402</v>
      </c>
      <c r="Q3708">
        <v>33401248.215150006</v>
      </c>
      <c r="R3708">
        <v>38752848.485364385</v>
      </c>
      <c r="S3708">
        <v>39354422.777058244</v>
      </c>
      <c r="T3708">
        <v>37529516.609710142</v>
      </c>
      <c r="U3708">
        <v>40008995.232440509</v>
      </c>
      <c r="V3708">
        <v>42813318.165659919</v>
      </c>
      <c r="W3708">
        <v>46345504.419850275</v>
      </c>
      <c r="X3708">
        <v>26345504.419850267</v>
      </c>
    </row>
    <row r="3709" spans="2:24" x14ac:dyDescent="0.4">
      <c r="B3709" s="13">
        <v>3706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10027511.878294937</v>
      </c>
      <c r="O3709">
        <v>5989965.785334602</v>
      </c>
      <c r="P3709">
        <v>16340388.262414314</v>
      </c>
      <c r="Q3709">
        <v>-6278751.6005399572</v>
      </c>
      <c r="R3709">
        <v>2296213.4161000075</v>
      </c>
      <c r="S3709">
        <v>16638050.212189766</v>
      </c>
      <c r="T3709">
        <v>7857677.6590315066</v>
      </c>
      <c r="U3709">
        <v>9028105.966992734</v>
      </c>
      <c r="V3709">
        <v>7870588.5023978353</v>
      </c>
      <c r="W3709">
        <v>11179354.696006915</v>
      </c>
      <c r="X3709">
        <v>-8820645.3039930928</v>
      </c>
    </row>
    <row r="3710" spans="2:24" x14ac:dyDescent="0.4">
      <c r="B3710" s="13">
        <v>3707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17851741.325167011</v>
      </c>
      <c r="O3710">
        <v>16835365.308730882</v>
      </c>
      <c r="P3710">
        <v>18235274.563224789</v>
      </c>
      <c r="Q3710">
        <v>18518786.24426524</v>
      </c>
      <c r="R3710">
        <v>18101847.934020419</v>
      </c>
      <c r="S3710">
        <v>15024049.80502175</v>
      </c>
      <c r="T3710">
        <v>10259539.219535049</v>
      </c>
      <c r="U3710">
        <v>16666106.66100629</v>
      </c>
      <c r="V3710">
        <v>19930740.339074619</v>
      </c>
      <c r="W3710">
        <v>23431287.149187956</v>
      </c>
      <c r="X3710">
        <v>3431287.1491879551</v>
      </c>
    </row>
    <row r="3711" spans="2:24" x14ac:dyDescent="0.4">
      <c r="B3711" s="13">
        <v>3708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20016138.330985323</v>
      </c>
      <c r="O3711">
        <v>20946040.753120705</v>
      </c>
      <c r="P3711">
        <v>25024627.207495101</v>
      </c>
      <c r="Q3711">
        <v>20673698.815880634</v>
      </c>
      <c r="R3711">
        <v>22123442.381496344</v>
      </c>
      <c r="S3711">
        <v>25035539.894973803</v>
      </c>
      <c r="T3711">
        <v>26990696.659331653</v>
      </c>
      <c r="U3711">
        <v>17805540.369709373</v>
      </c>
      <c r="V3711">
        <v>17773004.40880958</v>
      </c>
      <c r="W3711">
        <v>27914794.68541437</v>
      </c>
      <c r="X3711">
        <v>7914794.6854143757</v>
      </c>
    </row>
    <row r="3712" spans="2:24" x14ac:dyDescent="0.4">
      <c r="B3712" s="13">
        <v>3709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20903052.563673746</v>
      </c>
      <c r="O3712">
        <v>18970577.665386509</v>
      </c>
      <c r="P3712">
        <v>22522812.654672109</v>
      </c>
      <c r="Q3712">
        <v>28381249.873066638</v>
      </c>
      <c r="R3712">
        <v>28469230.258135285</v>
      </c>
      <c r="S3712">
        <v>31061441.027313463</v>
      </c>
      <c r="T3712">
        <v>30289025.075082138</v>
      </c>
      <c r="U3712">
        <v>29391174.579192493</v>
      </c>
      <c r="V3712">
        <v>22736643.808826007</v>
      </c>
      <c r="W3712">
        <v>20837876.34728343</v>
      </c>
      <c r="X3712">
        <v>837876.34728343342</v>
      </c>
    </row>
    <row r="3713" spans="2:24" x14ac:dyDescent="0.4">
      <c r="B3713" s="13">
        <v>3710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21554418.149664905</v>
      </c>
      <c r="O3713">
        <v>21269831.393247589</v>
      </c>
      <c r="P3713">
        <v>25295830.941685945</v>
      </c>
      <c r="Q3713">
        <v>32779674.336733907</v>
      </c>
      <c r="R3713">
        <v>36329335.746005289</v>
      </c>
      <c r="S3713">
        <v>13726131.204358758</v>
      </c>
      <c r="T3713">
        <v>15246386.998930946</v>
      </c>
      <c r="U3713">
        <v>32855976.58706313</v>
      </c>
      <c r="V3713">
        <v>40018940.936565891</v>
      </c>
      <c r="W3713">
        <v>39460587.411691599</v>
      </c>
      <c r="X3713">
        <v>19460587.411691599</v>
      </c>
    </row>
    <row r="3714" spans="2:24" x14ac:dyDescent="0.4">
      <c r="B3714" s="13">
        <v>3711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23842697.524622656</v>
      </c>
      <c r="O3714">
        <v>29800384.210191119</v>
      </c>
      <c r="P3714">
        <v>32740413.879092418</v>
      </c>
      <c r="Q3714">
        <v>27335453.182856791</v>
      </c>
      <c r="R3714">
        <v>30266963.795066427</v>
      </c>
      <c r="S3714">
        <v>37431068.318356514</v>
      </c>
      <c r="T3714">
        <v>38429567.506775223</v>
      </c>
      <c r="U3714">
        <v>38272856.055412464</v>
      </c>
      <c r="V3714">
        <v>40626630.650765114</v>
      </c>
      <c r="W3714">
        <v>39864966.729240403</v>
      </c>
      <c r="X3714">
        <v>19864966.729240406</v>
      </c>
    </row>
    <row r="3715" spans="2:24" x14ac:dyDescent="0.4">
      <c r="B3715" s="13">
        <v>3712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19077893.72150756</v>
      </c>
      <c r="O3715">
        <v>18065010.002195355</v>
      </c>
      <c r="P3715">
        <v>-5096753.7783077043</v>
      </c>
      <c r="Q3715">
        <v>-3860241.8250866821</v>
      </c>
      <c r="R3715">
        <v>8331517.2805061005</v>
      </c>
      <c r="S3715">
        <v>13365129.259710196</v>
      </c>
      <c r="T3715">
        <v>13184507.224364877</v>
      </c>
      <c r="U3715">
        <v>13655512.737162689</v>
      </c>
      <c r="V3715">
        <v>16974410.654844914</v>
      </c>
      <c r="W3715">
        <v>-2202336.1126660653</v>
      </c>
      <c r="X3715">
        <v>-22202336.112666056</v>
      </c>
    </row>
    <row r="3716" spans="2:24" x14ac:dyDescent="0.4">
      <c r="B3716" s="13">
        <v>3713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22184199.053779542</v>
      </c>
      <c r="O3716">
        <v>25766841.480634734</v>
      </c>
      <c r="P3716">
        <v>28117053.69623385</v>
      </c>
      <c r="Q3716">
        <v>33457375.793162126</v>
      </c>
      <c r="R3716">
        <v>33436971.93273028</v>
      </c>
      <c r="S3716">
        <v>35101745.957177721</v>
      </c>
      <c r="T3716">
        <v>36981952.996888369</v>
      </c>
      <c r="U3716">
        <v>37132622.098134451</v>
      </c>
      <c r="V3716">
        <v>34326206.078588732</v>
      </c>
      <c r="W3716">
        <v>42673316.884919636</v>
      </c>
      <c r="X3716">
        <v>22673316.884919636</v>
      </c>
    </row>
    <row r="3717" spans="2:24" x14ac:dyDescent="0.4">
      <c r="B3717" s="13">
        <v>3714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-7053126.5684829261</v>
      </c>
      <c r="O3717">
        <v>-2371444.603440634</v>
      </c>
      <c r="P3717">
        <v>16056120.235347491</v>
      </c>
      <c r="Q3717">
        <v>17318080.749527585</v>
      </c>
      <c r="R3717">
        <v>17790514.518025599</v>
      </c>
      <c r="S3717">
        <v>22487256.831504527</v>
      </c>
      <c r="T3717">
        <v>22465522.791646253</v>
      </c>
      <c r="U3717">
        <v>22061810.747934632</v>
      </c>
      <c r="V3717">
        <v>24991175.162741255</v>
      </c>
      <c r="W3717">
        <v>27496312.248852994</v>
      </c>
      <c r="X3717">
        <v>7496312.248852998</v>
      </c>
    </row>
    <row r="3718" spans="2:24" x14ac:dyDescent="0.4">
      <c r="B3718" s="13">
        <v>3715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17820149.442272522</v>
      </c>
      <c r="O3718">
        <v>18914326.007507421</v>
      </c>
      <c r="P3718">
        <v>26332737.543734517</v>
      </c>
      <c r="Q3718">
        <v>24965763.602052815</v>
      </c>
      <c r="R3718">
        <v>25132334.739920095</v>
      </c>
      <c r="S3718">
        <v>29001131.457360432</v>
      </c>
      <c r="T3718">
        <v>33784543.099552989</v>
      </c>
      <c r="U3718">
        <v>35166237.038143329</v>
      </c>
      <c r="V3718">
        <v>36213861.550776176</v>
      </c>
      <c r="W3718">
        <v>38815934.815478392</v>
      </c>
      <c r="X3718">
        <v>18815934.815478403</v>
      </c>
    </row>
    <row r="3719" spans="2:24" x14ac:dyDescent="0.4">
      <c r="B3719" s="13">
        <v>3716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26019389.186004948</v>
      </c>
      <c r="O3719">
        <v>25970273.807323955</v>
      </c>
      <c r="P3719">
        <v>32048917.420605116</v>
      </c>
      <c r="Q3719">
        <v>32089247.676956158</v>
      </c>
      <c r="R3719">
        <v>33185449.078487404</v>
      </c>
      <c r="S3719">
        <v>34947786.94993522</v>
      </c>
      <c r="T3719">
        <v>42464307.216780573</v>
      </c>
      <c r="U3719">
        <v>37804308.245441161</v>
      </c>
      <c r="V3719">
        <v>38094073.528406657</v>
      </c>
      <c r="W3719">
        <v>33792459.050101854</v>
      </c>
      <c r="X3719">
        <v>13792459.050101861</v>
      </c>
    </row>
    <row r="3720" spans="2:24" x14ac:dyDescent="0.4">
      <c r="B3720" s="13">
        <v>3717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19112103.625842031</v>
      </c>
      <c r="O3720">
        <v>22640522.157216586</v>
      </c>
      <c r="P3720">
        <v>26617007.169241589</v>
      </c>
      <c r="Q3720">
        <v>30660931.062143937</v>
      </c>
      <c r="R3720">
        <v>32310204.443894669</v>
      </c>
      <c r="S3720">
        <v>38177719.365347393</v>
      </c>
      <c r="T3720">
        <v>42123286.360802308</v>
      </c>
      <c r="U3720">
        <v>48483557.387523189</v>
      </c>
      <c r="V3720">
        <v>-156799148.38077196</v>
      </c>
      <c r="W3720">
        <v>-156507936.8626211</v>
      </c>
      <c r="X3720">
        <v>-176507936.8626211</v>
      </c>
    </row>
    <row r="3721" spans="2:24" x14ac:dyDescent="0.4">
      <c r="B3721" s="13">
        <v>3718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15931237.933553891</v>
      </c>
      <c r="O3721">
        <v>17048674.517176766</v>
      </c>
      <c r="P3721">
        <v>20059111.446183838</v>
      </c>
      <c r="Q3721">
        <v>19971503.532433394</v>
      </c>
      <c r="R3721">
        <v>26903974.442730535</v>
      </c>
      <c r="S3721">
        <v>23273780.318395812</v>
      </c>
      <c r="T3721">
        <v>28183002.789107345</v>
      </c>
      <c r="U3721">
        <v>30536349.093573548</v>
      </c>
      <c r="V3721">
        <v>36935205.827848598</v>
      </c>
      <c r="W3721">
        <v>35984741.643529579</v>
      </c>
      <c r="X3721">
        <v>15984741.643529575</v>
      </c>
    </row>
    <row r="3722" spans="2:24" x14ac:dyDescent="0.4">
      <c r="B3722" s="13">
        <v>3719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22427664.760507904</v>
      </c>
      <c r="O3722">
        <v>29886508.213785328</v>
      </c>
      <c r="P3722">
        <v>27115884.428943135</v>
      </c>
      <c r="Q3722">
        <v>34025044.549985692</v>
      </c>
      <c r="R3722">
        <v>36663054.546094261</v>
      </c>
      <c r="S3722">
        <v>36111022.62343961</v>
      </c>
      <c r="T3722">
        <v>34011211.928448483</v>
      </c>
      <c r="U3722">
        <v>34359542.129407011</v>
      </c>
      <c r="V3722">
        <v>38156239.621094622</v>
      </c>
      <c r="W3722">
        <v>42689325.902946271</v>
      </c>
      <c r="X3722">
        <v>22689325.902946278</v>
      </c>
    </row>
    <row r="3723" spans="2:24" x14ac:dyDescent="0.4">
      <c r="B3723" s="13">
        <v>3720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21917656.806310665</v>
      </c>
      <c r="O3723">
        <v>18559252.397794601</v>
      </c>
      <c r="P3723">
        <v>25221610.932787582</v>
      </c>
      <c r="Q3723">
        <v>28283761.609800886</v>
      </c>
      <c r="R3723">
        <v>25755393.64920143</v>
      </c>
      <c r="S3723">
        <v>23599592.437509075</v>
      </c>
      <c r="T3723">
        <v>24683780.510086175</v>
      </c>
      <c r="U3723">
        <v>24558715.019770507</v>
      </c>
      <c r="V3723">
        <v>27634106.06162712</v>
      </c>
      <c r="W3723">
        <v>23327482.065761324</v>
      </c>
      <c r="X3723">
        <v>3327482.0657613222</v>
      </c>
    </row>
    <row r="3724" spans="2:24" x14ac:dyDescent="0.4">
      <c r="B3724" s="13">
        <v>3721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20323942.084859543</v>
      </c>
      <c r="O3724">
        <v>23430026.712247126</v>
      </c>
      <c r="P3724">
        <v>25863327.567152936</v>
      </c>
      <c r="Q3724">
        <v>17821247.678439535</v>
      </c>
      <c r="R3724">
        <v>15040702.276381876</v>
      </c>
      <c r="S3724">
        <v>23205471.51965607</v>
      </c>
      <c r="T3724">
        <v>27913012.285665654</v>
      </c>
      <c r="U3724">
        <v>27361242.281048615</v>
      </c>
      <c r="V3724">
        <v>34146249.737760894</v>
      </c>
      <c r="W3724">
        <v>41227512.381129995</v>
      </c>
      <c r="X3724">
        <v>21227512.381129995</v>
      </c>
    </row>
    <row r="3725" spans="2:24" x14ac:dyDescent="0.4">
      <c r="B3725" s="13">
        <v>3722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21354313.562230088</v>
      </c>
      <c r="O3725">
        <v>20417171.232010342</v>
      </c>
      <c r="P3725">
        <v>21161470.882336121</v>
      </c>
      <c r="Q3725">
        <v>26958679.048556611</v>
      </c>
      <c r="R3725">
        <v>24587424.808932178</v>
      </c>
      <c r="S3725">
        <v>24606205.583836511</v>
      </c>
      <c r="T3725">
        <v>22871839.867138147</v>
      </c>
      <c r="U3725">
        <v>23715011.718632981</v>
      </c>
      <c r="V3725">
        <v>23074511.975736048</v>
      </c>
      <c r="W3725">
        <v>24311569.51508205</v>
      </c>
      <c r="X3725">
        <v>4311569.5150820529</v>
      </c>
    </row>
    <row r="3726" spans="2:24" x14ac:dyDescent="0.4">
      <c r="B3726" s="13">
        <v>3723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20730951.551580571</v>
      </c>
      <c r="O3726">
        <v>21339706.203084923</v>
      </c>
      <c r="P3726">
        <v>24824626.772338316</v>
      </c>
      <c r="Q3726">
        <v>28770738.185142539</v>
      </c>
      <c r="R3726">
        <v>28006161.690530472</v>
      </c>
      <c r="S3726">
        <v>35352302.995135337</v>
      </c>
      <c r="T3726">
        <v>41890465.267438896</v>
      </c>
      <c r="U3726">
        <v>41839346.844390497</v>
      </c>
      <c r="V3726">
        <v>47000478.600487001</v>
      </c>
      <c r="W3726">
        <v>50844317.349379338</v>
      </c>
      <c r="X3726">
        <v>30844317.349379323</v>
      </c>
    </row>
    <row r="3727" spans="2:24" x14ac:dyDescent="0.4">
      <c r="B3727" s="13">
        <v>3724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23279134.955225445</v>
      </c>
      <c r="O3727">
        <v>20554260.815016892</v>
      </c>
      <c r="P3727">
        <v>21967068.32672742</v>
      </c>
      <c r="Q3727">
        <v>21256466.711198568</v>
      </c>
      <c r="R3727">
        <v>27916675.08499575</v>
      </c>
      <c r="S3727">
        <v>18972084.679961912</v>
      </c>
      <c r="T3727">
        <v>19531603.811330888</v>
      </c>
      <c r="U3727">
        <v>18281257.398643259</v>
      </c>
      <c r="V3727">
        <v>14807424.443689017</v>
      </c>
      <c r="W3727">
        <v>16670748.329492442</v>
      </c>
      <c r="X3727">
        <v>-3329251.67050756</v>
      </c>
    </row>
    <row r="3728" spans="2:24" x14ac:dyDescent="0.4">
      <c r="B3728" s="13">
        <v>3725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18399954.475504093</v>
      </c>
      <c r="O3728">
        <v>16626639.614852827</v>
      </c>
      <c r="P3728">
        <v>17302158.928142216</v>
      </c>
      <c r="Q3728">
        <v>18867807.648806822</v>
      </c>
      <c r="R3728">
        <v>28224932.66233027</v>
      </c>
      <c r="S3728">
        <v>33006603.964295872</v>
      </c>
      <c r="T3728">
        <v>32832544.306673676</v>
      </c>
      <c r="U3728">
        <v>35850607.67352514</v>
      </c>
      <c r="V3728">
        <v>34864078.65447554</v>
      </c>
      <c r="W3728">
        <v>33247876.265843682</v>
      </c>
      <c r="X3728">
        <v>13247876.26584368</v>
      </c>
    </row>
    <row r="3729" spans="2:24" x14ac:dyDescent="0.4">
      <c r="B3729" s="13">
        <v>3726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26771294.454370018</v>
      </c>
      <c r="O3729">
        <v>27438493.1387178</v>
      </c>
      <c r="P3729">
        <v>27876831.407096189</v>
      </c>
      <c r="Q3729">
        <v>30051376.785794843</v>
      </c>
      <c r="R3729">
        <v>34064747.234373897</v>
      </c>
      <c r="S3729">
        <v>34894129.879523888</v>
      </c>
      <c r="T3729">
        <v>32914850.462431159</v>
      </c>
      <c r="U3729">
        <v>33778366.240810022</v>
      </c>
      <c r="V3729">
        <v>33609189.698095419</v>
      </c>
      <c r="W3729">
        <v>34368446.016311206</v>
      </c>
      <c r="X3729">
        <v>14368446.016311212</v>
      </c>
    </row>
    <row r="3730" spans="2:24" x14ac:dyDescent="0.4">
      <c r="B3730" s="13">
        <v>3727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24770611.13914644</v>
      </c>
      <c r="O3730">
        <v>29100315.614385799</v>
      </c>
      <c r="P3730">
        <v>29633325.529661067</v>
      </c>
      <c r="Q3730">
        <v>24514050.448350329</v>
      </c>
      <c r="R3730">
        <v>24503192.618400849</v>
      </c>
      <c r="S3730">
        <v>26648521.214591786</v>
      </c>
      <c r="T3730">
        <v>34260983.653128445</v>
      </c>
      <c r="U3730">
        <v>34977561.554131232</v>
      </c>
      <c r="V3730">
        <v>44179465.665172502</v>
      </c>
      <c r="W3730">
        <v>48608728.308640972</v>
      </c>
      <c r="X3730">
        <v>28608728.308640979</v>
      </c>
    </row>
    <row r="3731" spans="2:24" x14ac:dyDescent="0.4">
      <c r="B3731" s="13">
        <v>3728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22614481.325875998</v>
      </c>
      <c r="O3731">
        <v>25136247.404270843</v>
      </c>
      <c r="P3731">
        <v>29925287.342263758</v>
      </c>
      <c r="Q3731">
        <v>30323783.823326353</v>
      </c>
      <c r="R3731">
        <v>30715032.913066972</v>
      </c>
      <c r="S3731">
        <v>30559642.075061228</v>
      </c>
      <c r="T3731">
        <v>34038442.914148457</v>
      </c>
      <c r="U3731">
        <v>34802639.90113198</v>
      </c>
      <c r="V3731">
        <v>35337453.346182346</v>
      </c>
      <c r="W3731">
        <v>26685057.000181757</v>
      </c>
      <c r="X3731">
        <v>6685057.0001817597</v>
      </c>
    </row>
    <row r="3732" spans="2:24" x14ac:dyDescent="0.4">
      <c r="B3732" s="13">
        <v>3729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22886958.649255078</v>
      </c>
      <c r="O3732">
        <v>27464922.893745817</v>
      </c>
      <c r="P3732">
        <v>28026023.580663122</v>
      </c>
      <c r="Q3732">
        <v>32868669.382191442</v>
      </c>
      <c r="R3732">
        <v>29684837.325419288</v>
      </c>
      <c r="S3732">
        <v>22886153.578579426</v>
      </c>
      <c r="T3732">
        <v>19707618.321190376</v>
      </c>
      <c r="U3732">
        <v>19420051.784596458</v>
      </c>
      <c r="V3732">
        <v>19298398.437470496</v>
      </c>
      <c r="W3732">
        <v>22239261.873866629</v>
      </c>
      <c r="X3732">
        <v>2239261.873866634</v>
      </c>
    </row>
    <row r="3733" spans="2:24" x14ac:dyDescent="0.4">
      <c r="B3733" s="13">
        <v>3730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24847529.425303858</v>
      </c>
      <c r="O3733">
        <v>29193555.577792872</v>
      </c>
      <c r="P3733">
        <v>26612167.477024183</v>
      </c>
      <c r="Q3733">
        <v>26998657.225436866</v>
      </c>
      <c r="R3733">
        <v>26183923.96061413</v>
      </c>
      <c r="S3733">
        <v>16366623.151698703</v>
      </c>
      <c r="T3733">
        <v>23710666.5082127</v>
      </c>
      <c r="U3733">
        <v>22737682.41383785</v>
      </c>
      <c r="V3733">
        <v>23514419.542128831</v>
      </c>
      <c r="W3733">
        <v>26969041.157254741</v>
      </c>
      <c r="X3733">
        <v>6969041.1572547443</v>
      </c>
    </row>
    <row r="3734" spans="2:24" x14ac:dyDescent="0.4">
      <c r="B3734" s="13">
        <v>3731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24671572.838058099</v>
      </c>
      <c r="O3734">
        <v>24505377.413905859</v>
      </c>
      <c r="P3734">
        <v>26077656.044884212</v>
      </c>
      <c r="Q3734">
        <v>25942910.514819637</v>
      </c>
      <c r="R3734">
        <v>25769161.050955493</v>
      </c>
      <c r="S3734">
        <v>29275216.001151197</v>
      </c>
      <c r="T3734">
        <v>35166227.054376058</v>
      </c>
      <c r="U3734">
        <v>41392045.066032521</v>
      </c>
      <c r="V3734">
        <v>42349813.714643262</v>
      </c>
      <c r="W3734">
        <v>45500724.175878212</v>
      </c>
      <c r="X3734">
        <v>25500724.175878208</v>
      </c>
    </row>
    <row r="3735" spans="2:24" x14ac:dyDescent="0.4">
      <c r="B3735" s="13">
        <v>3732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28842825.998421509</v>
      </c>
      <c r="O3735">
        <v>28638908.852598298</v>
      </c>
      <c r="P3735">
        <v>35815762.016244292</v>
      </c>
      <c r="Q3735">
        <v>39179339.600666836</v>
      </c>
      <c r="R3735">
        <v>42018878.619934157</v>
      </c>
      <c r="S3735">
        <v>40253285.30416318</v>
      </c>
      <c r="T3735">
        <v>42668876.259202346</v>
      </c>
      <c r="U3735">
        <v>46117680.149735712</v>
      </c>
      <c r="V3735">
        <v>54817858.205753222</v>
      </c>
      <c r="W3735">
        <v>53731301.643523395</v>
      </c>
      <c r="X3735">
        <v>33731301.643523403</v>
      </c>
    </row>
    <row r="3736" spans="2:24" x14ac:dyDescent="0.4">
      <c r="B3736" s="13">
        <v>3733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20417195.593943898</v>
      </c>
      <c r="O3736">
        <v>22850487.225724373</v>
      </c>
      <c r="P3736">
        <v>31888058.980944589</v>
      </c>
      <c r="Q3736">
        <v>20449714.915726501</v>
      </c>
      <c r="R3736">
        <v>24613647.302431688</v>
      </c>
      <c r="S3736">
        <v>31106438.48692644</v>
      </c>
      <c r="T3736">
        <v>32114589.308348436</v>
      </c>
      <c r="U3736">
        <v>33653073.878858082</v>
      </c>
      <c r="V3736">
        <v>40307303.308594152</v>
      </c>
      <c r="W3736">
        <v>-320748074.7275722</v>
      </c>
      <c r="X3736">
        <v>-340748074.7275722</v>
      </c>
    </row>
    <row r="3737" spans="2:24" x14ac:dyDescent="0.4">
      <c r="B3737" s="13">
        <v>3734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22242735.213180054</v>
      </c>
      <c r="O3737">
        <v>29122592.624690421</v>
      </c>
      <c r="P3737">
        <v>30379913.986013193</v>
      </c>
      <c r="Q3737">
        <v>29884272.299377088</v>
      </c>
      <c r="R3737">
        <v>34550480.265857123</v>
      </c>
      <c r="S3737">
        <v>38485405.861350387</v>
      </c>
      <c r="T3737">
        <v>43003854.880571365</v>
      </c>
      <c r="U3737">
        <v>41379894.350445688</v>
      </c>
      <c r="V3737">
        <v>43110267.363242343</v>
      </c>
      <c r="W3737">
        <v>47160434.336591586</v>
      </c>
      <c r="X3737">
        <v>27160434.336591572</v>
      </c>
    </row>
    <row r="3738" spans="2:24" x14ac:dyDescent="0.4">
      <c r="B3738" s="13">
        <v>3735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19463995.536860079</v>
      </c>
      <c r="O3738">
        <v>22901148.481849879</v>
      </c>
      <c r="P3738">
        <v>31182319.268425032</v>
      </c>
      <c r="Q3738">
        <v>29229629.268996771</v>
      </c>
      <c r="R3738">
        <v>35479539.470397092</v>
      </c>
      <c r="S3738">
        <v>39495524.213021271</v>
      </c>
      <c r="T3738">
        <v>45715880.377598509</v>
      </c>
      <c r="U3738">
        <v>-850862607.06483841</v>
      </c>
      <c r="V3738">
        <v>-849961672.45777345</v>
      </c>
      <c r="W3738">
        <v>-400529979.43725687</v>
      </c>
      <c r="X3738">
        <v>-420529979.43725687</v>
      </c>
    </row>
    <row r="3739" spans="2:24" x14ac:dyDescent="0.4">
      <c r="B3739" s="13">
        <v>3736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19228663.826077733</v>
      </c>
      <c r="O3739">
        <v>13581119.904238014</v>
      </c>
      <c r="P3739">
        <v>12385613.996768065</v>
      </c>
      <c r="Q3739">
        <v>19633535.691916447</v>
      </c>
      <c r="R3739">
        <v>5528440.8769139731</v>
      </c>
      <c r="S3739">
        <v>9365426.5988748856</v>
      </c>
      <c r="T3739">
        <v>21855039.068645079</v>
      </c>
      <c r="U3739">
        <v>26250957.195180286</v>
      </c>
      <c r="V3739">
        <v>28557928.119532228</v>
      </c>
      <c r="W3739">
        <v>35999400.139780596</v>
      </c>
      <c r="X3739">
        <v>15999400.139780598</v>
      </c>
    </row>
    <row r="3740" spans="2:24" x14ac:dyDescent="0.4">
      <c r="B3740" s="13">
        <v>3737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23964972.165426124</v>
      </c>
      <c r="O3740">
        <v>27141571.293968104</v>
      </c>
      <c r="P3740">
        <v>27272450.379287168</v>
      </c>
      <c r="Q3740">
        <v>25867175.550398581</v>
      </c>
      <c r="R3740">
        <v>23920937.712902922</v>
      </c>
      <c r="S3740">
        <v>26831788.927845895</v>
      </c>
      <c r="T3740">
        <v>20505833.470489562</v>
      </c>
      <c r="U3740">
        <v>19375642.757342126</v>
      </c>
      <c r="V3740">
        <v>25019176.366240833</v>
      </c>
      <c r="W3740">
        <v>29651145.472253129</v>
      </c>
      <c r="X3740">
        <v>9651145.4722531289</v>
      </c>
    </row>
    <row r="3741" spans="2:24" x14ac:dyDescent="0.4">
      <c r="B3741" s="13">
        <v>3738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16771646.09940234</v>
      </c>
      <c r="O3741">
        <v>25395137.800894335</v>
      </c>
      <c r="P3741">
        <v>25734214.799672876</v>
      </c>
      <c r="Q3741">
        <v>30562859.559519805</v>
      </c>
      <c r="R3741">
        <v>34528700.135626614</v>
      </c>
      <c r="S3741">
        <v>38940360.550352782</v>
      </c>
      <c r="T3741">
        <v>45219296.997409731</v>
      </c>
      <c r="U3741">
        <v>43870508.620960779</v>
      </c>
      <c r="V3741">
        <v>45801639.61931479</v>
      </c>
      <c r="W3741">
        <v>38844615.849177271</v>
      </c>
      <c r="X3741">
        <v>18844615.849177282</v>
      </c>
    </row>
    <row r="3742" spans="2:24" x14ac:dyDescent="0.4">
      <c r="B3742" s="13">
        <v>3739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17946900.23684302</v>
      </c>
      <c r="O3742">
        <v>18883199.542662129</v>
      </c>
      <c r="P3742">
        <v>19179886.349132068</v>
      </c>
      <c r="Q3742">
        <v>21907100.991498992</v>
      </c>
      <c r="R3742">
        <v>23432663.585597686</v>
      </c>
      <c r="S3742">
        <v>24727054.623747893</v>
      </c>
      <c r="T3742">
        <v>26230967.791863147</v>
      </c>
      <c r="U3742">
        <v>35053127.13224455</v>
      </c>
      <c r="V3742">
        <v>33425176.825226806</v>
      </c>
      <c r="W3742">
        <v>31618796.316032518</v>
      </c>
      <c r="X3742">
        <v>11618796.316032521</v>
      </c>
    </row>
    <row r="3743" spans="2:24" x14ac:dyDescent="0.4">
      <c r="B3743" s="13">
        <v>3740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-36474462.304344811</v>
      </c>
      <c r="O3743">
        <v>-33296391.25417535</v>
      </c>
      <c r="P3743">
        <v>-4299447.9461226584</v>
      </c>
      <c r="Q3743">
        <v>-5121940.3806418944</v>
      </c>
      <c r="R3743">
        <v>-2820578.3864311306</v>
      </c>
      <c r="S3743">
        <v>4570537.3984159539</v>
      </c>
      <c r="T3743">
        <v>5226418.2996324208</v>
      </c>
      <c r="U3743">
        <v>8015337.2395290537</v>
      </c>
      <c r="V3743">
        <v>7994472.3006943092</v>
      </c>
      <c r="W3743">
        <v>8202020.9872928374</v>
      </c>
      <c r="X3743">
        <v>-11797979.012707159</v>
      </c>
    </row>
    <row r="3744" spans="2:24" x14ac:dyDescent="0.4">
      <c r="B3744" s="13">
        <v>3741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18970391.323127594</v>
      </c>
      <c r="O3744">
        <v>19688699.00105124</v>
      </c>
      <c r="P3744">
        <v>25140544.97529766</v>
      </c>
      <c r="Q3744">
        <v>25738087.752977479</v>
      </c>
      <c r="R3744">
        <v>32973826.849298857</v>
      </c>
      <c r="S3744">
        <v>-86565811.802188039</v>
      </c>
      <c r="T3744">
        <v>-80119539.893270463</v>
      </c>
      <c r="U3744">
        <v>-16432604.69503871</v>
      </c>
      <c r="V3744">
        <v>-13478356.001625143</v>
      </c>
      <c r="W3744">
        <v>-12223194.552706964</v>
      </c>
      <c r="X3744">
        <v>-32223194.552706961</v>
      </c>
    </row>
    <row r="3745" spans="2:24" x14ac:dyDescent="0.4">
      <c r="B3745" s="13">
        <v>3742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19354681.626708072</v>
      </c>
      <c r="O3745">
        <v>22199692.501837179</v>
      </c>
      <c r="P3745">
        <v>21925575.09985704</v>
      </c>
      <c r="Q3745">
        <v>19014634.686340481</v>
      </c>
      <c r="R3745">
        <v>19301674.130901191</v>
      </c>
      <c r="S3745">
        <v>20752826.061532155</v>
      </c>
      <c r="T3745">
        <v>20885803.159338225</v>
      </c>
      <c r="U3745">
        <v>27902957.176349994</v>
      </c>
      <c r="V3745">
        <v>30858830.150679283</v>
      </c>
      <c r="W3745">
        <v>35613895.760437652</v>
      </c>
      <c r="X3745">
        <v>15613895.760437652</v>
      </c>
    </row>
    <row r="3746" spans="2:24" x14ac:dyDescent="0.4">
      <c r="B3746" s="13">
        <v>3743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21320612.149336819</v>
      </c>
      <c r="O3746">
        <v>22721895.847821403</v>
      </c>
      <c r="P3746">
        <v>30149421.96556285</v>
      </c>
      <c r="Q3746">
        <v>26676226.404520594</v>
      </c>
      <c r="R3746">
        <v>32580867.0750654</v>
      </c>
      <c r="S3746">
        <v>30787378.926462933</v>
      </c>
      <c r="T3746">
        <v>33666928.280341633</v>
      </c>
      <c r="U3746">
        <v>41279153.72008872</v>
      </c>
      <c r="V3746">
        <v>41088608.503620133</v>
      </c>
      <c r="W3746">
        <v>37929115.126687035</v>
      </c>
      <c r="X3746">
        <v>17929115.126687039</v>
      </c>
    </row>
    <row r="3747" spans="2:24" x14ac:dyDescent="0.4">
      <c r="B3747" s="13">
        <v>3744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21181551.054921493</v>
      </c>
      <c r="O3747">
        <v>23496627.186709419</v>
      </c>
      <c r="P3747">
        <v>21294442.286208142</v>
      </c>
      <c r="Q3747">
        <v>18452261.539917544</v>
      </c>
      <c r="R3747">
        <v>-15859221.030425308</v>
      </c>
      <c r="S3747">
        <v>-11332525.933968414</v>
      </c>
      <c r="T3747">
        <v>7738900.5814416073</v>
      </c>
      <c r="U3747">
        <v>10065926.189507</v>
      </c>
      <c r="V3747">
        <v>17341688.324608918</v>
      </c>
      <c r="W3747">
        <v>16131522.108420774</v>
      </c>
      <c r="X3747">
        <v>-3868477.8915792303</v>
      </c>
    </row>
    <row r="3748" spans="2:24" x14ac:dyDescent="0.4">
      <c r="B3748" s="13">
        <v>3745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22997537.24357418</v>
      </c>
      <c r="O3748">
        <v>31347673.662102569</v>
      </c>
      <c r="P3748">
        <v>32390326.8831219</v>
      </c>
      <c r="Q3748">
        <v>33372341.391793989</v>
      </c>
      <c r="R3748">
        <v>34844057.509583257</v>
      </c>
      <c r="S3748">
        <v>36032501.259718038</v>
      </c>
      <c r="T3748">
        <v>36032845.608548217</v>
      </c>
      <c r="U3748">
        <v>40801496.892158359</v>
      </c>
      <c r="V3748">
        <v>22885148.852360722</v>
      </c>
      <c r="W3748">
        <v>22012119.751184456</v>
      </c>
      <c r="X3748">
        <v>2012119.7511844563</v>
      </c>
    </row>
    <row r="3749" spans="2:24" x14ac:dyDescent="0.4">
      <c r="B3749" s="13">
        <v>3746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20924498.311764322</v>
      </c>
      <c r="O3749">
        <v>24813823.819584604</v>
      </c>
      <c r="P3749">
        <v>28624813.000062555</v>
      </c>
      <c r="Q3749">
        <v>31061047.922261018</v>
      </c>
      <c r="R3749">
        <v>35853578.200724334</v>
      </c>
      <c r="S3749">
        <v>35732579.479772486</v>
      </c>
      <c r="T3749">
        <v>34546517.04909917</v>
      </c>
      <c r="U3749">
        <v>34432111.309645437</v>
      </c>
      <c r="V3749">
        <v>-39876779.35260804</v>
      </c>
      <c r="W3749">
        <v>-37816453.364070259</v>
      </c>
      <c r="X3749">
        <v>-57816453.364070252</v>
      </c>
    </row>
    <row r="3750" spans="2:24" x14ac:dyDescent="0.4">
      <c r="B3750" s="13">
        <v>3747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28122686.238529392</v>
      </c>
      <c r="O3750">
        <v>29450170.750534996</v>
      </c>
      <c r="P3750">
        <v>29662440.82954298</v>
      </c>
      <c r="Q3750">
        <v>32586550.388265565</v>
      </c>
      <c r="R3750">
        <v>26356510.865090091</v>
      </c>
      <c r="S3750">
        <v>31140307.55610998</v>
      </c>
      <c r="T3750">
        <v>31416806.326006822</v>
      </c>
      <c r="U3750">
        <v>36066854.206205733</v>
      </c>
      <c r="V3750">
        <v>37535993.568869025</v>
      </c>
      <c r="W3750">
        <v>44115115.807556227</v>
      </c>
      <c r="X3750">
        <v>24115115.807556216</v>
      </c>
    </row>
    <row r="3751" spans="2:24" x14ac:dyDescent="0.4">
      <c r="B3751" s="13">
        <v>3748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20880316.447537988</v>
      </c>
      <c r="O3751">
        <v>21836731.550557032</v>
      </c>
      <c r="P3751">
        <v>20883287.528421145</v>
      </c>
      <c r="Q3751">
        <v>23865818.325094245</v>
      </c>
      <c r="R3751">
        <v>26917699.344461303</v>
      </c>
      <c r="S3751">
        <v>24219912.469698384</v>
      </c>
      <c r="T3751">
        <v>25284242.224879164</v>
      </c>
      <c r="U3751">
        <v>25408262.370939676</v>
      </c>
      <c r="V3751">
        <v>23820582.258042391</v>
      </c>
      <c r="W3751">
        <v>21727648.871714305</v>
      </c>
      <c r="X3751">
        <v>1727648.8717143007</v>
      </c>
    </row>
    <row r="3752" spans="2:24" x14ac:dyDescent="0.4">
      <c r="B3752" s="13">
        <v>3749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19595728.00112775</v>
      </c>
      <c r="O3752">
        <v>18995019.125223905</v>
      </c>
      <c r="P3752">
        <v>18765409.498226508</v>
      </c>
      <c r="Q3752">
        <v>21997767.87350538</v>
      </c>
      <c r="R3752">
        <v>21851439.362979613</v>
      </c>
      <c r="S3752">
        <v>28177536.282465331</v>
      </c>
      <c r="T3752">
        <v>25007505.399260227</v>
      </c>
      <c r="U3752">
        <v>19898715.393713802</v>
      </c>
      <c r="V3752">
        <v>20127478.98225753</v>
      </c>
      <c r="W3752">
        <v>20140467.746646762</v>
      </c>
      <c r="X3752">
        <v>140467.74664676757</v>
      </c>
    </row>
    <row r="3753" spans="2:24" x14ac:dyDescent="0.4">
      <c r="B3753" s="13">
        <v>3750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26040390.512078982</v>
      </c>
      <c r="O3753">
        <v>31100197.533053838</v>
      </c>
      <c r="P3753">
        <v>39355967.583870299</v>
      </c>
      <c r="Q3753">
        <v>45185766.047392204</v>
      </c>
      <c r="R3753">
        <v>48218360.300974108</v>
      </c>
      <c r="S3753">
        <v>49858044.054714993</v>
      </c>
      <c r="T3753">
        <v>39071094.865918986</v>
      </c>
      <c r="U3753">
        <v>39995669.120464817</v>
      </c>
      <c r="V3753">
        <v>39477393.607185587</v>
      </c>
      <c r="W3753">
        <v>38718562.163656332</v>
      </c>
      <c r="X3753">
        <v>18718562.163656335</v>
      </c>
    </row>
    <row r="3754" spans="2:24" x14ac:dyDescent="0.4">
      <c r="B3754" s="13">
        <v>3751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19998799.929934461</v>
      </c>
      <c r="O3754">
        <v>17774317.748657312</v>
      </c>
      <c r="P3754">
        <v>24695530.921345931</v>
      </c>
      <c r="Q3754">
        <v>25303411.367849499</v>
      </c>
      <c r="R3754">
        <v>32945093.810920171</v>
      </c>
      <c r="S3754">
        <v>41121169.746984288</v>
      </c>
      <c r="T3754">
        <v>23924017.529454593</v>
      </c>
      <c r="U3754">
        <v>18027163.921430249</v>
      </c>
      <c r="V3754">
        <v>8949750.6111251656</v>
      </c>
      <c r="W3754">
        <v>-1917383.5029292922</v>
      </c>
      <c r="X3754">
        <v>-21917383.502929285</v>
      </c>
    </row>
    <row r="3755" spans="2:24" x14ac:dyDescent="0.4">
      <c r="B3755" s="13">
        <v>3752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27074226.347652391</v>
      </c>
      <c r="O3755">
        <v>27341797.823273886</v>
      </c>
      <c r="P3755">
        <v>34174769.079719208</v>
      </c>
      <c r="Q3755">
        <v>36115680.14061705</v>
      </c>
      <c r="R3755">
        <v>38460551.278570592</v>
      </c>
      <c r="S3755">
        <v>48104254.936960414</v>
      </c>
      <c r="T3755">
        <v>52841772.058109231</v>
      </c>
      <c r="U3755">
        <v>57725479.747343346</v>
      </c>
      <c r="V3755">
        <v>55662181.06771268</v>
      </c>
      <c r="W3755">
        <v>55123603.839956798</v>
      </c>
      <c r="X3755">
        <v>35123603.839956798</v>
      </c>
    </row>
    <row r="3756" spans="2:24" x14ac:dyDescent="0.4">
      <c r="B3756" s="13">
        <v>3753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18434496.839258522</v>
      </c>
      <c r="O3756">
        <v>23113949.335719157</v>
      </c>
      <c r="P3756">
        <v>21746458.626057137</v>
      </c>
      <c r="Q3756">
        <v>26612833.872143947</v>
      </c>
      <c r="R3756">
        <v>25334747.689279154</v>
      </c>
      <c r="S3756">
        <v>26916482.378757883</v>
      </c>
      <c r="T3756">
        <v>24520345.54350318</v>
      </c>
      <c r="U3756">
        <v>8120397.5415303968</v>
      </c>
      <c r="V3756">
        <v>9532253.6682486609</v>
      </c>
      <c r="W3756">
        <v>28442991.820868716</v>
      </c>
      <c r="X3756">
        <v>8442991.8208687101</v>
      </c>
    </row>
    <row r="3757" spans="2:24" x14ac:dyDescent="0.4">
      <c r="B3757" s="13">
        <v>3754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22110470.538458601</v>
      </c>
      <c r="O3757">
        <v>21759908.471193004</v>
      </c>
      <c r="P3757">
        <v>22416564.739179108</v>
      </c>
      <c r="Q3757">
        <v>29617091.516118348</v>
      </c>
      <c r="R3757">
        <v>30040027.638624907</v>
      </c>
      <c r="S3757">
        <v>31734722.492144622</v>
      </c>
      <c r="T3757">
        <v>30068493.966801517</v>
      </c>
      <c r="U3757">
        <v>33899622.774618119</v>
      </c>
      <c r="V3757">
        <v>-14243854.303331897</v>
      </c>
      <c r="W3757">
        <v>-13705549.132548677</v>
      </c>
      <c r="X3757">
        <v>-33705549.132548675</v>
      </c>
    </row>
    <row r="3758" spans="2:24" x14ac:dyDescent="0.4">
      <c r="B3758" s="13">
        <v>3755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16955257.260016538</v>
      </c>
      <c r="O3758">
        <v>20710709.91015682</v>
      </c>
      <c r="P3758">
        <v>22748158.456785399</v>
      </c>
      <c r="Q3758">
        <v>26106959.600873034</v>
      </c>
      <c r="R3758">
        <v>24014998.064750429</v>
      </c>
      <c r="S3758">
        <v>26886726.903748162</v>
      </c>
      <c r="T3758">
        <v>24808868.572345778</v>
      </c>
      <c r="U3758">
        <v>28118242.037133813</v>
      </c>
      <c r="V3758">
        <v>27741201.498540159</v>
      </c>
      <c r="W3758">
        <v>30717940.312386431</v>
      </c>
      <c r="X3758">
        <v>10717940.312386423</v>
      </c>
    </row>
    <row r="3759" spans="2:24" x14ac:dyDescent="0.4">
      <c r="B3759" s="13">
        <v>3756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23899674.016689278</v>
      </c>
      <c r="O3759">
        <v>22575628.347933061</v>
      </c>
      <c r="P3759">
        <v>21417645.758443668</v>
      </c>
      <c r="Q3759">
        <v>20801529.89515752</v>
      </c>
      <c r="R3759">
        <v>21744090.500386141</v>
      </c>
      <c r="S3759">
        <v>27167543.589554749</v>
      </c>
      <c r="T3759">
        <v>26523928.028529391</v>
      </c>
      <c r="U3759">
        <v>28291237.962874547</v>
      </c>
      <c r="V3759">
        <v>27691652.229301978</v>
      </c>
      <c r="W3759">
        <v>27461744.848647673</v>
      </c>
      <c r="X3759">
        <v>7461744.8486476783</v>
      </c>
    </row>
    <row r="3760" spans="2:24" x14ac:dyDescent="0.4">
      <c r="B3760" s="13">
        <v>3757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23607289.799282491</v>
      </c>
      <c r="O3760">
        <v>-557497885.67454183</v>
      </c>
      <c r="P3760">
        <v>-558903048.74964797</v>
      </c>
      <c r="Q3760">
        <v>-266979214.7189934</v>
      </c>
      <c r="R3760">
        <v>-264137947.90807095</v>
      </c>
      <c r="S3760">
        <v>-258616732.98927173</v>
      </c>
      <c r="T3760">
        <v>-257292828.2179504</v>
      </c>
      <c r="U3760">
        <v>-251937660.67404073</v>
      </c>
      <c r="V3760">
        <v>-249928396.83425519</v>
      </c>
      <c r="W3760">
        <v>-246337341.7691716</v>
      </c>
      <c r="X3760">
        <v>-266337341.76917163</v>
      </c>
    </row>
    <row r="3761" spans="2:24" x14ac:dyDescent="0.4">
      <c r="B3761" s="13">
        <v>3758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20178265.559716642</v>
      </c>
      <c r="O3761">
        <v>19852336.753479742</v>
      </c>
      <c r="P3761">
        <v>19487323.814680271</v>
      </c>
      <c r="Q3761">
        <v>26210920.960168168</v>
      </c>
      <c r="R3761">
        <v>28278588.239251882</v>
      </c>
      <c r="S3761">
        <v>28313928.564464711</v>
      </c>
      <c r="T3761">
        <v>28791769.812161289</v>
      </c>
      <c r="U3761">
        <v>28525544.090305533</v>
      </c>
      <c r="V3761">
        <v>29794907.034545574</v>
      </c>
      <c r="W3761">
        <v>29151972.367459752</v>
      </c>
      <c r="X3761">
        <v>9151972.3674597442</v>
      </c>
    </row>
    <row r="3762" spans="2:24" x14ac:dyDescent="0.4">
      <c r="B3762" s="13">
        <v>3759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19384731.225584354</v>
      </c>
      <c r="O3762">
        <v>1754496.6886957902</v>
      </c>
      <c r="P3762">
        <v>842896.26676632359</v>
      </c>
      <c r="Q3762">
        <v>15462561.014269631</v>
      </c>
      <c r="R3762">
        <v>-357338673.78315216</v>
      </c>
      <c r="S3762">
        <v>-394516920.19981945</v>
      </c>
      <c r="T3762">
        <v>-205797982.56054509</v>
      </c>
      <c r="U3762">
        <v>-182051426.77764097</v>
      </c>
      <c r="V3762">
        <v>-181588946.00448734</v>
      </c>
      <c r="W3762">
        <v>-188089124.98342007</v>
      </c>
      <c r="X3762">
        <v>-208089124.98342007</v>
      </c>
    </row>
    <row r="3763" spans="2:24" x14ac:dyDescent="0.4">
      <c r="B3763" s="13">
        <v>3760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17335696.537753273</v>
      </c>
      <c r="O3763">
        <v>12798135.30262829</v>
      </c>
      <c r="P3763">
        <v>13276742.738664173</v>
      </c>
      <c r="Q3763">
        <v>14604613.875592574</v>
      </c>
      <c r="R3763">
        <v>19367399.624645844</v>
      </c>
      <c r="S3763">
        <v>20400964.849578425</v>
      </c>
      <c r="T3763">
        <v>22932837.127636619</v>
      </c>
      <c r="U3763">
        <v>26757925.570753466</v>
      </c>
      <c r="V3763">
        <v>20255915.850446772</v>
      </c>
      <c r="W3763">
        <v>27138066.187553152</v>
      </c>
      <c r="X3763">
        <v>7138066.1875531496</v>
      </c>
    </row>
    <row r="3764" spans="2:24" x14ac:dyDescent="0.4">
      <c r="B3764" s="13">
        <v>3761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23596863.006522566</v>
      </c>
      <c r="O3764">
        <v>25377002.38507086</v>
      </c>
      <c r="P3764">
        <v>25385997.136462178</v>
      </c>
      <c r="Q3764">
        <v>28539262.631373882</v>
      </c>
      <c r="R3764">
        <v>20633662.935402893</v>
      </c>
      <c r="S3764">
        <v>19732084.644315835</v>
      </c>
      <c r="T3764">
        <v>27236280.105811272</v>
      </c>
      <c r="U3764">
        <v>26699013.434043873</v>
      </c>
      <c r="V3764">
        <v>26624201.61929176</v>
      </c>
      <c r="W3764">
        <v>-6624421.9488478927</v>
      </c>
      <c r="X3764">
        <v>-26624421.94884789</v>
      </c>
    </row>
    <row r="3765" spans="2:24" x14ac:dyDescent="0.4">
      <c r="B3765" s="13">
        <v>3762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13440989.148375966</v>
      </c>
      <c r="O3765">
        <v>21062371.086476576</v>
      </c>
      <c r="P3765">
        <v>21424286.600598786</v>
      </c>
      <c r="Q3765">
        <v>19595997.840954967</v>
      </c>
      <c r="R3765">
        <v>8550341.4828600548</v>
      </c>
      <c r="S3765">
        <v>10268609.249355849</v>
      </c>
      <c r="T3765">
        <v>14393496.369111123</v>
      </c>
      <c r="U3765">
        <v>20515423.723338731</v>
      </c>
      <c r="V3765">
        <v>-6113060.6304264069</v>
      </c>
      <c r="W3765">
        <v>354945.75682581402</v>
      </c>
      <c r="X3765">
        <v>-19645054.243174188</v>
      </c>
    </row>
    <row r="3766" spans="2:24" x14ac:dyDescent="0.4">
      <c r="B3766" s="13">
        <v>3763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27661113.596240561</v>
      </c>
      <c r="O3766">
        <v>17638218.988150608</v>
      </c>
      <c r="P3766">
        <v>22917528.352917243</v>
      </c>
      <c r="Q3766">
        <v>-521355.38204692944</v>
      </c>
      <c r="R3766">
        <v>-7998487.7695628703</v>
      </c>
      <c r="S3766">
        <v>3805867.226605373</v>
      </c>
      <c r="T3766">
        <v>6681549.6613077093</v>
      </c>
      <c r="U3766">
        <v>10516762.68815898</v>
      </c>
      <c r="V3766">
        <v>13761922.787244581</v>
      </c>
      <c r="W3766">
        <v>15305310.039243851</v>
      </c>
      <c r="X3766">
        <v>-4694689.9607561547</v>
      </c>
    </row>
    <row r="3767" spans="2:24" x14ac:dyDescent="0.4">
      <c r="B3767" s="13">
        <v>3764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24713406.364998095</v>
      </c>
      <c r="O3767">
        <v>25322279.006066937</v>
      </c>
      <c r="P3767">
        <v>33551976.660628479</v>
      </c>
      <c r="Q3767">
        <v>33031119.425111014</v>
      </c>
      <c r="R3767">
        <v>40265882.12973588</v>
      </c>
      <c r="S3767">
        <v>40086949.04875768</v>
      </c>
      <c r="T3767">
        <v>41082330.920270808</v>
      </c>
      <c r="U3767">
        <v>40544786.856713459</v>
      </c>
      <c r="V3767">
        <v>39146254.251558013</v>
      </c>
      <c r="W3767">
        <v>38535448.067906298</v>
      </c>
      <c r="X3767">
        <v>18535448.067906294</v>
      </c>
    </row>
    <row r="3768" spans="2:24" x14ac:dyDescent="0.4">
      <c r="B3768" s="13">
        <v>3765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17419950.358683616</v>
      </c>
      <c r="O3768">
        <v>18364622.182511587</v>
      </c>
      <c r="P3768">
        <v>21279491.527357504</v>
      </c>
      <c r="Q3768">
        <v>-4995143.9981854428</v>
      </c>
      <c r="R3768">
        <v>-6662371.2758539375</v>
      </c>
      <c r="S3768">
        <v>12863103.461400539</v>
      </c>
      <c r="T3768">
        <v>14927027.92072821</v>
      </c>
      <c r="U3768">
        <v>17602088.816309512</v>
      </c>
      <c r="V3768">
        <v>25427362.45794975</v>
      </c>
      <c r="W3768">
        <v>33071684.310917757</v>
      </c>
      <c r="X3768">
        <v>13071684.310917761</v>
      </c>
    </row>
    <row r="3769" spans="2:24" x14ac:dyDescent="0.4">
      <c r="B3769" s="13">
        <v>3766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19057423.43180865</v>
      </c>
      <c r="O3769">
        <v>23899549.492799163</v>
      </c>
      <c r="P3769">
        <v>24833047.751396589</v>
      </c>
      <c r="Q3769">
        <v>27678090.667136472</v>
      </c>
      <c r="R3769">
        <v>22226270.293636113</v>
      </c>
      <c r="S3769">
        <v>26887282.451518949</v>
      </c>
      <c r="T3769">
        <v>26331224.463713627</v>
      </c>
      <c r="U3769">
        <v>23735123.22372821</v>
      </c>
      <c r="V3769">
        <v>26137161.851420444</v>
      </c>
      <c r="W3769">
        <v>36063675.279332653</v>
      </c>
      <c r="X3769">
        <v>16063675.279332658</v>
      </c>
    </row>
    <row r="3770" spans="2:24" x14ac:dyDescent="0.4">
      <c r="B3770" s="13">
        <v>3767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27227946.46429329</v>
      </c>
      <c r="O3770">
        <v>32667030.543241158</v>
      </c>
      <c r="P3770">
        <v>35962791.607030362</v>
      </c>
      <c r="Q3770">
        <v>41899621.426132262</v>
      </c>
      <c r="R3770">
        <v>42052457.398034178</v>
      </c>
      <c r="S3770">
        <v>34153909.119477086</v>
      </c>
      <c r="T3770">
        <v>37192789.211484782</v>
      </c>
      <c r="U3770">
        <v>45493205.030970044</v>
      </c>
      <c r="V3770">
        <v>44906232.498456098</v>
      </c>
      <c r="W3770">
        <v>46649227.062877283</v>
      </c>
      <c r="X3770">
        <v>26649227.062877283</v>
      </c>
    </row>
    <row r="3771" spans="2:24" x14ac:dyDescent="0.4">
      <c r="B3771" s="13">
        <v>3768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19860134.180758052</v>
      </c>
      <c r="O3771">
        <v>27552836.060036372</v>
      </c>
      <c r="P3771">
        <v>27988961.006140444</v>
      </c>
      <c r="Q3771">
        <v>30042461.308496039</v>
      </c>
      <c r="R3771">
        <v>16207994.523559462</v>
      </c>
      <c r="S3771">
        <v>25893398.126083594</v>
      </c>
      <c r="T3771">
        <v>-44508937.802145682</v>
      </c>
      <c r="U3771">
        <v>-40457843.56328851</v>
      </c>
      <c r="V3771">
        <v>-3899652.7683636555</v>
      </c>
      <c r="W3771">
        <v>-3937269.3776873737</v>
      </c>
      <c r="X3771">
        <v>-23937269.37768738</v>
      </c>
    </row>
    <row r="3772" spans="2:24" x14ac:dyDescent="0.4">
      <c r="B3772" s="13">
        <v>3769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1108698.2585830847</v>
      </c>
      <c r="O3772">
        <v>686052.13566214242</v>
      </c>
      <c r="P3772">
        <v>11659218.677796386</v>
      </c>
      <c r="Q3772">
        <v>11850368.260474851</v>
      </c>
      <c r="R3772">
        <v>11618585.35994835</v>
      </c>
      <c r="S3772">
        <v>12350238.424577445</v>
      </c>
      <c r="T3772">
        <v>15614277.263243847</v>
      </c>
      <c r="U3772">
        <v>17917527.224254977</v>
      </c>
      <c r="V3772">
        <v>17733120.456316434</v>
      </c>
      <c r="W3772">
        <v>20732610.799510658</v>
      </c>
      <c r="X3772">
        <v>732610.79951065686</v>
      </c>
    </row>
    <row r="3773" spans="2:24" x14ac:dyDescent="0.4">
      <c r="B3773" s="13">
        <v>3770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26333063.935266137</v>
      </c>
      <c r="O3773">
        <v>23682942.974762324</v>
      </c>
      <c r="P3773">
        <v>19274488.390370369</v>
      </c>
      <c r="Q3773">
        <v>23058529.847761329</v>
      </c>
      <c r="R3773">
        <v>21801430.326495156</v>
      </c>
      <c r="S3773">
        <v>29010031.443415433</v>
      </c>
      <c r="T3773">
        <v>28315679.048723895</v>
      </c>
      <c r="U3773">
        <v>27785466.994640939</v>
      </c>
      <c r="V3773">
        <v>20020685.249800865</v>
      </c>
      <c r="W3773">
        <v>20052934.968314726</v>
      </c>
      <c r="X3773">
        <v>52934.968314725207</v>
      </c>
    </row>
    <row r="3774" spans="2:24" x14ac:dyDescent="0.4">
      <c r="B3774" s="13">
        <v>3771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23127455.754574563</v>
      </c>
      <c r="O3774">
        <v>27394253.613240939</v>
      </c>
      <c r="P3774">
        <v>31803564.048311621</v>
      </c>
      <c r="Q3774">
        <v>32222410.597633243</v>
      </c>
      <c r="R3774">
        <v>32012640.139934953</v>
      </c>
      <c r="S3774">
        <v>37878073.221548781</v>
      </c>
      <c r="T3774">
        <v>-4599124094.8030424</v>
      </c>
      <c r="U3774">
        <v>-4596013694.3331318</v>
      </c>
      <c r="V3774">
        <v>-2269302612.758811</v>
      </c>
      <c r="W3774">
        <v>-2267265615.4417138</v>
      </c>
      <c r="X3774">
        <v>-2287265615.4417138</v>
      </c>
    </row>
    <row r="3775" spans="2:24" x14ac:dyDescent="0.4">
      <c r="B3775" s="13">
        <v>3772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18779349.649783421</v>
      </c>
      <c r="O3775">
        <v>-326666262.55744773</v>
      </c>
      <c r="P3775">
        <v>-327568004.76948518</v>
      </c>
      <c r="Q3775">
        <v>-153998293.27723885</v>
      </c>
      <c r="R3775">
        <v>-149461239.79124865</v>
      </c>
      <c r="S3775">
        <v>-141335534.24933064</v>
      </c>
      <c r="T3775">
        <v>-135379627.22130108</v>
      </c>
      <c r="U3775">
        <v>-133604023.17586713</v>
      </c>
      <c r="V3775">
        <v>-138350119.94476476</v>
      </c>
      <c r="W3775">
        <v>-137780221.99156195</v>
      </c>
      <c r="X3775">
        <v>-157780221.99156198</v>
      </c>
    </row>
    <row r="3776" spans="2:24" x14ac:dyDescent="0.4">
      <c r="B3776" s="13">
        <v>3773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20900263.276313737</v>
      </c>
      <c r="O3776">
        <v>25611262.237819817</v>
      </c>
      <c r="P3776">
        <v>30141830.199068133</v>
      </c>
      <c r="Q3776">
        <v>31265126.850157611</v>
      </c>
      <c r="R3776">
        <v>31924115.80910363</v>
      </c>
      <c r="S3776">
        <v>37988112.352625765</v>
      </c>
      <c r="T3776">
        <v>37784609.711316638</v>
      </c>
      <c r="U3776">
        <v>41735554.050701946</v>
      </c>
      <c r="V3776">
        <v>43670295.531400241</v>
      </c>
      <c r="W3776">
        <v>46726657.288550049</v>
      </c>
      <c r="X3776">
        <v>26726657.288550057</v>
      </c>
    </row>
    <row r="3777" spans="2:24" x14ac:dyDescent="0.4">
      <c r="B3777" s="13">
        <v>3774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18093031.925351143</v>
      </c>
      <c r="O3777">
        <v>22820711.144996487</v>
      </c>
      <c r="P3777">
        <v>21646701.709126331</v>
      </c>
      <c r="Q3777">
        <v>27593696.620020334</v>
      </c>
      <c r="R3777">
        <v>28967918.475911446</v>
      </c>
      <c r="S3777">
        <v>29955585.661828607</v>
      </c>
      <c r="T3777">
        <v>21937471.692031085</v>
      </c>
      <c r="U3777">
        <v>21411012.226266492</v>
      </c>
      <c r="V3777">
        <v>23385240.593660682</v>
      </c>
      <c r="W3777">
        <v>30150543.629929576</v>
      </c>
      <c r="X3777">
        <v>10150543.629929574</v>
      </c>
    </row>
    <row r="3778" spans="2:24" x14ac:dyDescent="0.4">
      <c r="B3778" s="13">
        <v>3775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-232409303.95013848</v>
      </c>
      <c r="O3778">
        <v>-230538146.86965597</v>
      </c>
      <c r="P3778">
        <v>-101713680.06167103</v>
      </c>
      <c r="Q3778">
        <v>-99029995.389773607</v>
      </c>
      <c r="R3778">
        <v>-107469843.06997225</v>
      </c>
      <c r="S3778">
        <v>-105349949.93179496</v>
      </c>
      <c r="T3778">
        <v>-103607141.18414761</v>
      </c>
      <c r="U3778">
        <v>-99016043.264935523</v>
      </c>
      <c r="V3778">
        <v>-99946008.386044145</v>
      </c>
      <c r="W3778">
        <v>-99684831.262064919</v>
      </c>
      <c r="X3778">
        <v>-119684831.26206492</v>
      </c>
    </row>
    <row r="3779" spans="2:24" x14ac:dyDescent="0.4">
      <c r="B3779" s="13">
        <v>3776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17614972.038772047</v>
      </c>
      <c r="O3779">
        <v>22139297.554042093</v>
      </c>
      <c r="P3779">
        <v>17251182.710889399</v>
      </c>
      <c r="Q3779">
        <v>17127460.208186496</v>
      </c>
      <c r="R3779">
        <v>16737843.335053125</v>
      </c>
      <c r="S3779">
        <v>17029276.731221948</v>
      </c>
      <c r="T3779">
        <v>23170780.780669127</v>
      </c>
      <c r="U3779">
        <v>27363508.111900367</v>
      </c>
      <c r="V3779">
        <v>-41323475.847878531</v>
      </c>
      <c r="W3779">
        <v>-43659601.308169186</v>
      </c>
      <c r="X3779">
        <v>-63659601.308169186</v>
      </c>
    </row>
    <row r="3780" spans="2:24" x14ac:dyDescent="0.4">
      <c r="B3780" s="13">
        <v>3777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13936579.165447896</v>
      </c>
      <c r="O3780">
        <v>21157778.666211065</v>
      </c>
      <c r="P3780">
        <v>7049465.6728855912</v>
      </c>
      <c r="Q3780">
        <v>8067064.4283741703</v>
      </c>
      <c r="R3780">
        <v>15987350.88564615</v>
      </c>
      <c r="S3780">
        <v>16055767.377532676</v>
      </c>
      <c r="T3780">
        <v>16787938.517084181</v>
      </c>
      <c r="U3780">
        <v>16611225.473302249</v>
      </c>
      <c r="V3780">
        <v>20438463.905626897</v>
      </c>
      <c r="W3780">
        <v>18490244.717163678</v>
      </c>
      <c r="X3780">
        <v>-1509755.2828363252</v>
      </c>
    </row>
    <row r="3781" spans="2:24" x14ac:dyDescent="0.4">
      <c r="B3781" s="13">
        <v>3778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23727639.35192598</v>
      </c>
      <c r="O3781">
        <v>25156676.770377837</v>
      </c>
      <c r="P3781">
        <v>27321147.551823817</v>
      </c>
      <c r="Q3781">
        <v>28045447.324129276</v>
      </c>
      <c r="R3781">
        <v>26187924.286194339</v>
      </c>
      <c r="S3781">
        <v>33238449.467204671</v>
      </c>
      <c r="T3781">
        <v>29866721.862605918</v>
      </c>
      <c r="U3781">
        <v>30598028.572401866</v>
      </c>
      <c r="V3781">
        <v>32894058.612792775</v>
      </c>
      <c r="W3781">
        <v>33042056.360790998</v>
      </c>
      <c r="X3781">
        <v>13042056.360790996</v>
      </c>
    </row>
    <row r="3782" spans="2:24" x14ac:dyDescent="0.4">
      <c r="B3782" s="13">
        <v>3779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29196388.409811389</v>
      </c>
      <c r="O3782">
        <v>37067282.014088266</v>
      </c>
      <c r="P3782">
        <v>41180889.996273041</v>
      </c>
      <c r="Q3782">
        <v>45987195.937608115</v>
      </c>
      <c r="R3782">
        <v>45479325.182049274</v>
      </c>
      <c r="S3782">
        <v>43401531.013384998</v>
      </c>
      <c r="T3782">
        <v>46085531.293536238</v>
      </c>
      <c r="U3782">
        <v>46547640.2941311</v>
      </c>
      <c r="V3782">
        <v>49311614.63516017</v>
      </c>
      <c r="W3782">
        <v>49010765.63577313</v>
      </c>
      <c r="X3782">
        <v>29010765.635773126</v>
      </c>
    </row>
    <row r="3783" spans="2:24" x14ac:dyDescent="0.4">
      <c r="B3783" s="13">
        <v>3780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27450911.320104472</v>
      </c>
      <c r="O3783">
        <v>22897519.215942744</v>
      </c>
      <c r="P3783">
        <v>20704656.258425858</v>
      </c>
      <c r="Q3783">
        <v>20182270.747551285</v>
      </c>
      <c r="R3783">
        <v>26523149.517737806</v>
      </c>
      <c r="S3783">
        <v>31002307.896295805</v>
      </c>
      <c r="T3783">
        <v>35404397.827230379</v>
      </c>
      <c r="U3783">
        <v>19465178.569807284</v>
      </c>
      <c r="V3783">
        <v>20780598.325582627</v>
      </c>
      <c r="W3783">
        <v>31120544.766875729</v>
      </c>
      <c r="X3783">
        <v>11120544.766875725</v>
      </c>
    </row>
    <row r="3784" spans="2:24" x14ac:dyDescent="0.4">
      <c r="B3784" s="13">
        <v>3781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18526680.230776869</v>
      </c>
      <c r="O3784">
        <v>19341513.066200018</v>
      </c>
      <c r="P3784">
        <v>20433497.832207236</v>
      </c>
      <c r="Q3784">
        <v>17213782.38488723</v>
      </c>
      <c r="R3784">
        <v>17510955.416119464</v>
      </c>
      <c r="S3784">
        <v>21551328.530927692</v>
      </c>
      <c r="T3784">
        <v>28538027.865691286</v>
      </c>
      <c r="U3784">
        <v>26794662.694607262</v>
      </c>
      <c r="V3784">
        <v>34629677.438482873</v>
      </c>
      <c r="W3784">
        <v>32798266.025769167</v>
      </c>
      <c r="X3784">
        <v>12798266.025769165</v>
      </c>
    </row>
    <row r="3785" spans="2:24" x14ac:dyDescent="0.4">
      <c r="B3785" s="13">
        <v>3782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23510816.215904377</v>
      </c>
      <c r="O3785">
        <v>23916067.1958565</v>
      </c>
      <c r="P3785">
        <v>23632877.487045396</v>
      </c>
      <c r="Q3785">
        <v>31300113.490292355</v>
      </c>
      <c r="R3785">
        <v>23743891.772889055</v>
      </c>
      <c r="S3785">
        <v>26824772.388244275</v>
      </c>
      <c r="T3785">
        <v>31282896.579851348</v>
      </c>
      <c r="U3785">
        <v>34524972.407682158</v>
      </c>
      <c r="V3785">
        <v>37048880.351768114</v>
      </c>
      <c r="W3785">
        <v>28892123.16082694</v>
      </c>
      <c r="X3785">
        <v>8892123.1608269401</v>
      </c>
    </row>
    <row r="3786" spans="2:24" x14ac:dyDescent="0.4">
      <c r="B3786" s="13">
        <v>3783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21256434.766154487</v>
      </c>
      <c r="O3786">
        <v>19149996.434055615</v>
      </c>
      <c r="P3786">
        <v>18686934.321117748</v>
      </c>
      <c r="Q3786">
        <v>19095978.685192164</v>
      </c>
      <c r="R3786">
        <v>24920215.708209693</v>
      </c>
      <c r="S3786">
        <v>24421630.303429015</v>
      </c>
      <c r="T3786">
        <v>27456885.217933707</v>
      </c>
      <c r="U3786">
        <v>32559834.718695767</v>
      </c>
      <c r="V3786">
        <v>30791127.615687817</v>
      </c>
      <c r="W3786">
        <v>30047485.619051758</v>
      </c>
      <c r="X3786">
        <v>10047485.61905176</v>
      </c>
    </row>
    <row r="3787" spans="2:24" x14ac:dyDescent="0.4">
      <c r="B3787" s="13">
        <v>3784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26067370.580586147</v>
      </c>
      <c r="O3787">
        <v>34271184.702902466</v>
      </c>
      <c r="P3787">
        <v>40654220.878693677</v>
      </c>
      <c r="Q3787">
        <v>41167546.023796752</v>
      </c>
      <c r="R3787">
        <v>42107016.609466828</v>
      </c>
      <c r="S3787">
        <v>43026667.858206466</v>
      </c>
      <c r="T3787">
        <v>40439425.373598047</v>
      </c>
      <c r="U3787">
        <v>44643907.237858362</v>
      </c>
      <c r="V3787">
        <v>49390279.294633858</v>
      </c>
      <c r="W3787">
        <v>49658970.155744411</v>
      </c>
      <c r="X3787">
        <v>29658970.155744411</v>
      </c>
    </row>
    <row r="3788" spans="2:24" x14ac:dyDescent="0.4">
      <c r="B3788" s="13">
        <v>3785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25768315.659789484</v>
      </c>
      <c r="O3788">
        <v>26092445.387930855</v>
      </c>
      <c r="P3788">
        <v>34224050.006055832</v>
      </c>
      <c r="Q3788">
        <v>32751644.526610825</v>
      </c>
      <c r="R3788">
        <v>32942662.333948579</v>
      </c>
      <c r="S3788">
        <v>38491040.741841964</v>
      </c>
      <c r="T3788">
        <v>38297961.018137887</v>
      </c>
      <c r="U3788">
        <v>40277738.437680714</v>
      </c>
      <c r="V3788">
        <v>43516541.356326565</v>
      </c>
      <c r="W3788">
        <v>49035961.009165667</v>
      </c>
      <c r="X3788">
        <v>29035961.009165667</v>
      </c>
    </row>
    <row r="3789" spans="2:24" x14ac:dyDescent="0.4">
      <c r="B3789" s="13">
        <v>3786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19541228.303634759</v>
      </c>
      <c r="O3789">
        <v>18174596.336190954</v>
      </c>
      <c r="P3789">
        <v>21328272.105060901</v>
      </c>
      <c r="Q3789">
        <v>22533963.327704951</v>
      </c>
      <c r="R3789">
        <v>26658953.070602637</v>
      </c>
      <c r="S3789">
        <v>29291017.663599797</v>
      </c>
      <c r="T3789">
        <v>29853651.45459925</v>
      </c>
      <c r="U3789">
        <v>35266747.657611735</v>
      </c>
      <c r="V3789">
        <v>41187959.294340558</v>
      </c>
      <c r="W3789">
        <v>40337752.895609923</v>
      </c>
      <c r="X3789">
        <v>20337752.895609923</v>
      </c>
    </row>
    <row r="3790" spans="2:24" x14ac:dyDescent="0.4">
      <c r="B3790" s="13">
        <v>3787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28867570.280957222</v>
      </c>
      <c r="O3790">
        <v>-350778379.11476421</v>
      </c>
      <c r="P3790">
        <v>-350347955.29111308</v>
      </c>
      <c r="Q3790">
        <v>-160448299.91423041</v>
      </c>
      <c r="R3790">
        <v>-153535391.19388297</v>
      </c>
      <c r="S3790">
        <v>-145291322.12389499</v>
      </c>
      <c r="T3790">
        <v>-146241213.24487954</v>
      </c>
      <c r="U3790">
        <v>-145658998.45694113</v>
      </c>
      <c r="V3790">
        <v>-144787323.39299944</v>
      </c>
      <c r="W3790">
        <v>-143628112.70768517</v>
      </c>
      <c r="X3790">
        <v>-163628112.70768517</v>
      </c>
    </row>
    <row r="3791" spans="2:24" x14ac:dyDescent="0.4">
      <c r="B3791" s="13">
        <v>3788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12329381.63852155</v>
      </c>
      <c r="O3791">
        <v>8133383.2327823173</v>
      </c>
      <c r="P3791">
        <v>9380943.2628963031</v>
      </c>
      <c r="Q3791">
        <v>-15872642.486980688</v>
      </c>
      <c r="R3791">
        <v>-15137404.268311597</v>
      </c>
      <c r="S3791">
        <v>-519238.10303462076</v>
      </c>
      <c r="T3791">
        <v>1507443.6205471051</v>
      </c>
      <c r="U3791">
        <v>6006685.8558651358</v>
      </c>
      <c r="V3791">
        <v>4366247.0816493928</v>
      </c>
      <c r="W3791">
        <v>4294318.9265550999</v>
      </c>
      <c r="X3791">
        <v>-15705681.073444903</v>
      </c>
    </row>
    <row r="3792" spans="2:24" x14ac:dyDescent="0.4">
      <c r="B3792" s="13">
        <v>3789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19201645.143952806</v>
      </c>
      <c r="O3792">
        <v>17184608.739279147</v>
      </c>
      <c r="P3792">
        <v>23340965.535022665</v>
      </c>
      <c r="Q3792">
        <v>23299732.891061258</v>
      </c>
      <c r="R3792">
        <v>20655034.583510574</v>
      </c>
      <c r="S3792">
        <v>26906777.882863309</v>
      </c>
      <c r="T3792">
        <v>28541832.840826657</v>
      </c>
      <c r="U3792">
        <v>33268887.686475843</v>
      </c>
      <c r="V3792">
        <v>41433754.860022604</v>
      </c>
      <c r="W3792">
        <v>44573450.147018209</v>
      </c>
      <c r="X3792">
        <v>24573450.147018209</v>
      </c>
    </row>
    <row r="3793" spans="2:24" x14ac:dyDescent="0.4">
      <c r="B3793" s="13">
        <v>3790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20152202.60132556</v>
      </c>
      <c r="O3793">
        <v>18302025.552118003</v>
      </c>
      <c r="P3793">
        <v>26613792.183464646</v>
      </c>
      <c r="Q3793">
        <v>31693074.200910095</v>
      </c>
      <c r="R3793">
        <v>30748615.336158372</v>
      </c>
      <c r="S3793">
        <v>35833548.227556191</v>
      </c>
      <c r="T3793">
        <v>42153135.14462366</v>
      </c>
      <c r="U3793">
        <v>39032443.434810825</v>
      </c>
      <c r="V3793">
        <v>38283776.79530628</v>
      </c>
      <c r="W3793">
        <v>39489640.732405089</v>
      </c>
      <c r="X3793">
        <v>19489640.732405089</v>
      </c>
    </row>
    <row r="3794" spans="2:24" x14ac:dyDescent="0.4">
      <c r="B3794" s="13">
        <v>3791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25579073.634750929</v>
      </c>
      <c r="O3794">
        <v>28677117.50045681</v>
      </c>
      <c r="P3794">
        <v>17818810.076095723</v>
      </c>
      <c r="Q3794">
        <v>20371223.454033732</v>
      </c>
      <c r="R3794">
        <v>28570996.633370504</v>
      </c>
      <c r="S3794">
        <v>32827696.106051162</v>
      </c>
      <c r="T3794">
        <v>34328026.881642804</v>
      </c>
      <c r="U3794">
        <v>33627365.083167315</v>
      </c>
      <c r="V3794">
        <v>34013669.831343666</v>
      </c>
      <c r="W3794">
        <v>41556216.951425269</v>
      </c>
      <c r="X3794">
        <v>21556216.951425266</v>
      </c>
    </row>
    <row r="3795" spans="2:24" x14ac:dyDescent="0.4">
      <c r="B3795" s="13">
        <v>3792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14726779.044537906</v>
      </c>
      <c r="O3795">
        <v>15004333.685026938</v>
      </c>
      <c r="P3795">
        <v>23410888.313889377</v>
      </c>
      <c r="Q3795">
        <v>26746033.101548053</v>
      </c>
      <c r="R3795">
        <v>25480828.385706142</v>
      </c>
      <c r="S3795">
        <v>15927745.640394202</v>
      </c>
      <c r="T3795">
        <v>23416710.166301001</v>
      </c>
      <c r="U3795">
        <v>24744461.834335085</v>
      </c>
      <c r="V3795">
        <v>26430533.861266255</v>
      </c>
      <c r="W3795">
        <v>34093006.517504543</v>
      </c>
      <c r="X3795">
        <v>14093006.517504547</v>
      </c>
    </row>
    <row r="3796" spans="2:24" x14ac:dyDescent="0.4">
      <c r="B3796" s="13">
        <v>3793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21195417.719301309</v>
      </c>
      <c r="O3796">
        <v>17835615.553945735</v>
      </c>
      <c r="P3796">
        <v>19285734.14543407</v>
      </c>
      <c r="Q3796">
        <v>19749093.467884168</v>
      </c>
      <c r="R3796">
        <v>20277846.439801291</v>
      </c>
      <c r="S3796">
        <v>20526693.22004671</v>
      </c>
      <c r="T3796">
        <v>21693514.928046182</v>
      </c>
      <c r="U3796">
        <v>22440176.153377328</v>
      </c>
      <c r="V3796">
        <v>23637597.855138287</v>
      </c>
      <c r="W3796">
        <v>28997417.6855019</v>
      </c>
      <c r="X3796">
        <v>8997417.6855019033</v>
      </c>
    </row>
    <row r="3797" spans="2:24" x14ac:dyDescent="0.4">
      <c r="B3797" s="13">
        <v>3794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21840064.677164283</v>
      </c>
      <c r="O3797">
        <v>12517376.276438456</v>
      </c>
      <c r="P3797">
        <v>5814548.3472118359</v>
      </c>
      <c r="Q3797">
        <v>44115.426321618957</v>
      </c>
      <c r="R3797">
        <v>999633.62107307115</v>
      </c>
      <c r="S3797">
        <v>-11362550.561829077</v>
      </c>
      <c r="T3797">
        <v>-7344551.4278510418</v>
      </c>
      <c r="U3797">
        <v>2904801.0927573345</v>
      </c>
      <c r="V3797">
        <v>10830083.771434113</v>
      </c>
      <c r="W3797">
        <v>9422695.9329217616</v>
      </c>
      <c r="X3797">
        <v>-10577304.067078238</v>
      </c>
    </row>
    <row r="3798" spans="2:24" x14ac:dyDescent="0.4">
      <c r="B3798" s="13">
        <v>3795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20348855.838300318</v>
      </c>
      <c r="O3798">
        <v>20100169.230472133</v>
      </c>
      <c r="P3798">
        <v>21646606.278042592</v>
      </c>
      <c r="Q3798">
        <v>27532643.693965048</v>
      </c>
      <c r="R3798">
        <v>33481847.230554663</v>
      </c>
      <c r="S3798">
        <v>34381043.106801324</v>
      </c>
      <c r="T3798">
        <v>32337346.547738701</v>
      </c>
      <c r="U3798">
        <v>30724727.933117252</v>
      </c>
      <c r="V3798">
        <v>33712467.777840242</v>
      </c>
      <c r="W3798">
        <v>33489756.206311747</v>
      </c>
      <c r="X3798">
        <v>13489756.206311749</v>
      </c>
    </row>
    <row r="3799" spans="2:24" x14ac:dyDescent="0.4">
      <c r="B3799" s="13">
        <v>3796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23029807.580993969</v>
      </c>
      <c r="O3799">
        <v>24181716.898403678</v>
      </c>
      <c r="P3799">
        <v>29209964.436541729</v>
      </c>
      <c r="Q3799">
        <v>18652147.046951901</v>
      </c>
      <c r="R3799">
        <v>15879844.177431326</v>
      </c>
      <c r="S3799">
        <v>21882414.809049338</v>
      </c>
      <c r="T3799">
        <v>16401083.662491234</v>
      </c>
      <c r="U3799">
        <v>18870313.305861007</v>
      </c>
      <c r="V3799">
        <v>17390722.390074279</v>
      </c>
      <c r="W3799">
        <v>20584392.772454821</v>
      </c>
      <c r="X3799">
        <v>584392.77245481918</v>
      </c>
    </row>
    <row r="3800" spans="2:24" x14ac:dyDescent="0.4">
      <c r="B3800" s="13">
        <v>3797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17385850.20730786</v>
      </c>
      <c r="O3800">
        <v>18763295.904175267</v>
      </c>
      <c r="P3800">
        <v>19482254.353014931</v>
      </c>
      <c r="Q3800">
        <v>18269339.551063195</v>
      </c>
      <c r="R3800">
        <v>16493114.973508054</v>
      </c>
      <c r="S3800">
        <v>17857891.858159076</v>
      </c>
      <c r="T3800">
        <v>16360031.884618612</v>
      </c>
      <c r="U3800">
        <v>18155550.545040023</v>
      </c>
      <c r="V3800">
        <v>22723881.797994148</v>
      </c>
      <c r="W3800">
        <v>26623437.981186122</v>
      </c>
      <c r="X3800">
        <v>6623437.9811861198</v>
      </c>
    </row>
    <row r="3801" spans="2:24" x14ac:dyDescent="0.4">
      <c r="B3801" s="13">
        <v>3798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25711945.481253654</v>
      </c>
      <c r="O3801">
        <v>27301046.703581654</v>
      </c>
      <c r="P3801">
        <v>19736198.782566287</v>
      </c>
      <c r="Q3801">
        <v>21720773.545926835</v>
      </c>
      <c r="R3801">
        <v>29719016.430947274</v>
      </c>
      <c r="S3801">
        <v>31840776.16723964</v>
      </c>
      <c r="T3801">
        <v>38775780.036722749</v>
      </c>
      <c r="U3801">
        <v>42258092.691029146</v>
      </c>
      <c r="V3801">
        <v>41298235.974743396</v>
      </c>
      <c r="W3801">
        <v>44399653.878394455</v>
      </c>
      <c r="X3801">
        <v>24399653.878394444</v>
      </c>
    </row>
    <row r="3802" spans="2:24" x14ac:dyDescent="0.4">
      <c r="B3802" s="13">
        <v>3799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23446385.68590299</v>
      </c>
      <c r="O3802">
        <v>28313537.504572816</v>
      </c>
      <c r="P3802">
        <v>28483638.228128076</v>
      </c>
      <c r="Q3802">
        <v>31346859.17972073</v>
      </c>
      <c r="R3802">
        <v>37648246.642706014</v>
      </c>
      <c r="S3802">
        <v>39930751.146510988</v>
      </c>
      <c r="T3802">
        <v>31539072.282248948</v>
      </c>
      <c r="U3802">
        <v>38065916.754399329</v>
      </c>
      <c r="V3802">
        <v>38218188.227306277</v>
      </c>
      <c r="W3802">
        <v>39864014.979026601</v>
      </c>
      <c r="X3802">
        <v>19864014.979026601</v>
      </c>
    </row>
    <row r="3803" spans="2:24" x14ac:dyDescent="0.4">
      <c r="B3803" s="13">
        <v>3800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26192734.93449951</v>
      </c>
      <c r="O3803">
        <v>26692820.885349791</v>
      </c>
      <c r="P3803">
        <v>26918305.518298607</v>
      </c>
      <c r="Q3803">
        <v>31716724.34148258</v>
      </c>
      <c r="R3803">
        <v>31228942.292438999</v>
      </c>
      <c r="S3803">
        <v>29030120.701151028</v>
      </c>
      <c r="T3803">
        <v>26313896.407553636</v>
      </c>
      <c r="U3803">
        <v>27282690.337907854</v>
      </c>
      <c r="V3803">
        <v>25054760.203989834</v>
      </c>
      <c r="W3803">
        <v>29054841.332164206</v>
      </c>
      <c r="X3803">
        <v>9054841.3321642056</v>
      </c>
    </row>
    <row r="3804" spans="2:24" x14ac:dyDescent="0.4">
      <c r="B3804" s="13">
        <v>3801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18667249.150889147</v>
      </c>
      <c r="O3804">
        <v>20181115.219769351</v>
      </c>
      <c r="P3804">
        <v>22107039.991272572</v>
      </c>
      <c r="Q3804">
        <v>25473068.100322217</v>
      </c>
      <c r="R3804">
        <v>31217773.801027726</v>
      </c>
      <c r="S3804">
        <v>34987507.12096373</v>
      </c>
      <c r="T3804">
        <v>41865962.137711927</v>
      </c>
      <c r="U3804">
        <v>44180141.880987264</v>
      </c>
      <c r="V3804">
        <v>46567451.947409764</v>
      </c>
      <c r="W3804">
        <v>51033164.997705258</v>
      </c>
      <c r="X3804">
        <v>31033164.997705251</v>
      </c>
    </row>
    <row r="3805" spans="2:24" x14ac:dyDescent="0.4">
      <c r="B3805" s="13">
        <v>3802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20337286.46660582</v>
      </c>
      <c r="O3805">
        <v>20251487.016023807</v>
      </c>
      <c r="P3805">
        <v>24696563.73423285</v>
      </c>
      <c r="Q3805">
        <v>28363332.806865588</v>
      </c>
      <c r="R3805">
        <v>32836536.838689581</v>
      </c>
      <c r="S3805">
        <v>40559659.091026247</v>
      </c>
      <c r="T3805">
        <v>42131190.935780786</v>
      </c>
      <c r="U3805">
        <v>43845540.632889539</v>
      </c>
      <c r="V3805">
        <v>45679893.872942738</v>
      </c>
      <c r="W3805">
        <v>46584734.611802593</v>
      </c>
      <c r="X3805">
        <v>26584734.6118026</v>
      </c>
    </row>
    <row r="3806" spans="2:24" x14ac:dyDescent="0.4">
      <c r="B3806" s="13">
        <v>3803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23702491.666571815</v>
      </c>
      <c r="O3806">
        <v>27802741.741528153</v>
      </c>
      <c r="P3806">
        <v>34356087.45739913</v>
      </c>
      <c r="Q3806">
        <v>38562948.361476794</v>
      </c>
      <c r="R3806">
        <v>40760810.789056882</v>
      </c>
      <c r="S3806">
        <v>27137234.515973855</v>
      </c>
      <c r="T3806">
        <v>24773176.356814403</v>
      </c>
      <c r="U3806">
        <v>31029641.332770444</v>
      </c>
      <c r="V3806">
        <v>32894731.2504346</v>
      </c>
      <c r="W3806">
        <v>29905487.984818585</v>
      </c>
      <c r="X3806">
        <v>9905487.9848185852</v>
      </c>
    </row>
    <row r="3807" spans="2:24" x14ac:dyDescent="0.4">
      <c r="B3807" s="13">
        <v>3804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21165947.918520927</v>
      </c>
      <c r="O3807">
        <v>23942268.004145857</v>
      </c>
      <c r="P3807">
        <v>32086430.942152679</v>
      </c>
      <c r="Q3807">
        <v>-125046188.11671719</v>
      </c>
      <c r="R3807">
        <v>-123254993.28773721</v>
      </c>
      <c r="S3807">
        <v>-45040192.506151237</v>
      </c>
      <c r="T3807">
        <v>-47127713.090911135</v>
      </c>
      <c r="U3807">
        <v>-42398883.420817666</v>
      </c>
      <c r="V3807">
        <v>-44263894.971146904</v>
      </c>
      <c r="W3807">
        <v>-39824676.650285393</v>
      </c>
      <c r="X3807">
        <v>-59824676.650285378</v>
      </c>
    </row>
    <row r="3808" spans="2:24" x14ac:dyDescent="0.4">
      <c r="B3808" s="13">
        <v>3805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24691528.423515558</v>
      </c>
      <c r="O3808">
        <v>27067232.394409265</v>
      </c>
      <c r="P3808">
        <v>27734346.736668501</v>
      </c>
      <c r="Q3808">
        <v>30394797.731781628</v>
      </c>
      <c r="R3808">
        <v>27818101.317451932</v>
      </c>
      <c r="S3808">
        <v>29673212.008209206</v>
      </c>
      <c r="T3808">
        <v>26481917.471480336</v>
      </c>
      <c r="U3808">
        <v>31674504.111099768</v>
      </c>
      <c r="V3808">
        <v>32708404.728633557</v>
      </c>
      <c r="W3808">
        <v>32004285.113665093</v>
      </c>
      <c r="X3808">
        <v>12004285.113665089</v>
      </c>
    </row>
    <row r="3809" spans="2:24" x14ac:dyDescent="0.4">
      <c r="B3809" s="13">
        <v>3806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18409144.948106606</v>
      </c>
      <c r="O3809">
        <v>16973736.554608587</v>
      </c>
      <c r="P3809">
        <v>21067075.846250873</v>
      </c>
      <c r="Q3809">
        <v>26546231.420418631</v>
      </c>
      <c r="R3809">
        <v>32809881.566301659</v>
      </c>
      <c r="S3809">
        <v>38863675.312381297</v>
      </c>
      <c r="T3809">
        <v>35852376.675467022</v>
      </c>
      <c r="U3809">
        <v>34039899.380248502</v>
      </c>
      <c r="V3809">
        <v>38893661.773262978</v>
      </c>
      <c r="W3809">
        <v>46608266.557302475</v>
      </c>
      <c r="X3809">
        <v>26608266.557302479</v>
      </c>
    </row>
    <row r="3810" spans="2:24" x14ac:dyDescent="0.4">
      <c r="B3810" s="13">
        <v>3807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25543995.457335092</v>
      </c>
      <c r="O3810">
        <v>22201331.623017821</v>
      </c>
      <c r="P3810">
        <v>30933749.3425982</v>
      </c>
      <c r="Q3810">
        <v>38212818.027640045</v>
      </c>
      <c r="R3810">
        <v>40913089.344072841</v>
      </c>
      <c r="S3810">
        <v>45782967.609177873</v>
      </c>
      <c r="T3810">
        <v>45118266.59927018</v>
      </c>
      <c r="U3810">
        <v>51662339.913927868</v>
      </c>
      <c r="V3810">
        <v>57435766.47230307</v>
      </c>
      <c r="W3810">
        <v>59095210.222203903</v>
      </c>
      <c r="X3810">
        <v>39095210.22220391</v>
      </c>
    </row>
    <row r="3811" spans="2:24" x14ac:dyDescent="0.4">
      <c r="B3811" s="13">
        <v>3808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17187576.658118002</v>
      </c>
      <c r="O3811">
        <v>17063180.764650147</v>
      </c>
      <c r="P3811">
        <v>16637827.923123332</v>
      </c>
      <c r="Q3811">
        <v>18186428.254638527</v>
      </c>
      <c r="R3811">
        <v>24256868.019903548</v>
      </c>
      <c r="S3811">
        <v>26774546.845131379</v>
      </c>
      <c r="T3811">
        <v>29523683.071551632</v>
      </c>
      <c r="U3811">
        <v>31505680.111145273</v>
      </c>
      <c r="V3811">
        <v>30194117.02866476</v>
      </c>
      <c r="W3811">
        <v>20394362.028968673</v>
      </c>
      <c r="X3811">
        <v>394362.02896867681</v>
      </c>
    </row>
    <row r="3812" spans="2:24" x14ac:dyDescent="0.4">
      <c r="B3812" s="13">
        <v>3809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-399547.83846544614</v>
      </c>
      <c r="O3812">
        <v>5465134.9897981044</v>
      </c>
      <c r="P3812">
        <v>15753267.860919528</v>
      </c>
      <c r="Q3812">
        <v>14547592.473549068</v>
      </c>
      <c r="R3812">
        <v>10114497.5999659</v>
      </c>
      <c r="S3812">
        <v>10630436.448579639</v>
      </c>
      <c r="T3812">
        <v>10344293.617971964</v>
      </c>
      <c r="U3812">
        <v>13423000.467078617</v>
      </c>
      <c r="V3812">
        <v>12328690.739058878</v>
      </c>
      <c r="W3812">
        <v>9385246.7247175928</v>
      </c>
      <c r="X3812">
        <v>-10614753.275282409</v>
      </c>
    </row>
    <row r="3813" spans="2:24" x14ac:dyDescent="0.4">
      <c r="B3813" s="13">
        <v>3810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18984663.768192831</v>
      </c>
      <c r="O3813">
        <v>19792362.165958494</v>
      </c>
      <c r="P3813">
        <v>23220566.04589092</v>
      </c>
      <c r="Q3813">
        <v>27662644.042584792</v>
      </c>
      <c r="R3813">
        <v>27901698.488779318</v>
      </c>
      <c r="S3813">
        <v>28661577.913794555</v>
      </c>
      <c r="T3813">
        <v>26336113.108229861</v>
      </c>
      <c r="U3813">
        <v>26375850.136278868</v>
      </c>
      <c r="V3813">
        <v>26473962.698093284</v>
      </c>
      <c r="W3813">
        <v>18764268.532287128</v>
      </c>
      <c r="X3813">
        <v>-1235731.4677128731</v>
      </c>
    </row>
    <row r="3814" spans="2:24" x14ac:dyDescent="0.4">
      <c r="B3814" s="13">
        <v>3811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27019463.837909121</v>
      </c>
      <c r="O3814">
        <v>32688714.995798688</v>
      </c>
      <c r="P3814">
        <v>35865969.552125253</v>
      </c>
      <c r="Q3814">
        <v>38982751.069767013</v>
      </c>
      <c r="R3814">
        <v>43890279.352715991</v>
      </c>
      <c r="S3814">
        <v>41800781.211349845</v>
      </c>
      <c r="T3814">
        <v>45933696.110681824</v>
      </c>
      <c r="U3814">
        <v>54050890.914985523</v>
      </c>
      <c r="V3814">
        <v>57649999.710320786</v>
      </c>
      <c r="W3814">
        <v>56704348.924559362</v>
      </c>
      <c r="X3814">
        <v>36704348.92455937</v>
      </c>
    </row>
    <row r="3815" spans="2:24" x14ac:dyDescent="0.4">
      <c r="B3815" s="13">
        <v>3812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21445221.020287339</v>
      </c>
      <c r="O3815">
        <v>30602690.212623347</v>
      </c>
      <c r="P3815">
        <v>29745234.099847261</v>
      </c>
      <c r="Q3815">
        <v>38526348.273206599</v>
      </c>
      <c r="R3815">
        <v>42836030.90610642</v>
      </c>
      <c r="S3815">
        <v>22695301.524426468</v>
      </c>
      <c r="T3815">
        <v>22739910.640116289</v>
      </c>
      <c r="U3815">
        <v>37324867.669602834</v>
      </c>
      <c r="V3815">
        <v>35286056.464968465</v>
      </c>
      <c r="W3815">
        <v>33157490.603678498</v>
      </c>
      <c r="X3815">
        <v>13157490.603678493</v>
      </c>
    </row>
    <row r="3816" spans="2:24" x14ac:dyDescent="0.4">
      <c r="B3816" s="13">
        <v>3813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20553838.170691632</v>
      </c>
      <c r="O3816">
        <v>23400735.130470894</v>
      </c>
      <c r="P3816">
        <v>29967636.130123749</v>
      </c>
      <c r="Q3816">
        <v>30830867.295617107</v>
      </c>
      <c r="R3816">
        <v>31349257.221152361</v>
      </c>
      <c r="S3816">
        <v>38429827.841261387</v>
      </c>
      <c r="T3816">
        <v>39218963.415303811</v>
      </c>
      <c r="U3816">
        <v>31571445.803522725</v>
      </c>
      <c r="V3816">
        <v>-60447334.863486603</v>
      </c>
      <c r="W3816">
        <v>-60863322.214233503</v>
      </c>
      <c r="X3816">
        <v>-80863322.214233503</v>
      </c>
    </row>
    <row r="3817" spans="2:24" x14ac:dyDescent="0.4">
      <c r="B3817" s="13">
        <v>3814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24692364.462635908</v>
      </c>
      <c r="O3817">
        <v>27191562.680993907</v>
      </c>
      <c r="P3817">
        <v>33422290.457899649</v>
      </c>
      <c r="Q3817">
        <v>35877786.955319457</v>
      </c>
      <c r="R3817">
        <v>25658893.993031118</v>
      </c>
      <c r="S3817">
        <v>23746991.221706558</v>
      </c>
      <c r="T3817">
        <v>28944725.763533223</v>
      </c>
      <c r="U3817">
        <v>26505929.75807748</v>
      </c>
      <c r="V3817">
        <v>32006965.59373115</v>
      </c>
      <c r="W3817">
        <v>31834567.487212192</v>
      </c>
      <c r="X3817">
        <v>11834567.487212183</v>
      </c>
    </row>
    <row r="3818" spans="2:24" x14ac:dyDescent="0.4">
      <c r="B3818" s="13">
        <v>3815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25699031.555590447</v>
      </c>
      <c r="O3818">
        <v>25795688.707094204</v>
      </c>
      <c r="P3818">
        <v>24796281.684438046</v>
      </c>
      <c r="Q3818">
        <v>30449826.75433515</v>
      </c>
      <c r="R3818">
        <v>33336871.22492538</v>
      </c>
      <c r="S3818">
        <v>39301570.668890677</v>
      </c>
      <c r="T3818">
        <v>43012495.487367414</v>
      </c>
      <c r="U3818">
        <v>43105512.380959257</v>
      </c>
      <c r="V3818">
        <v>42280203.072410353</v>
      </c>
      <c r="W3818">
        <v>45280776.485826924</v>
      </c>
      <c r="X3818">
        <v>25280776.485826928</v>
      </c>
    </row>
    <row r="3819" spans="2:24" x14ac:dyDescent="0.4">
      <c r="B3819" s="13">
        <v>3816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24605805.068491772</v>
      </c>
      <c r="O3819">
        <v>24336289.551713113</v>
      </c>
      <c r="P3819">
        <v>29702724.39278166</v>
      </c>
      <c r="Q3819">
        <v>38063980.804377869</v>
      </c>
      <c r="R3819">
        <v>44288805.054100811</v>
      </c>
      <c r="S3819">
        <v>44123932.18147406</v>
      </c>
      <c r="T3819">
        <v>46262647.074559644</v>
      </c>
      <c r="U3819">
        <v>47815838.420619093</v>
      </c>
      <c r="V3819">
        <v>48939304.859153569</v>
      </c>
      <c r="W3819">
        <v>50337296.512725957</v>
      </c>
      <c r="X3819">
        <v>30337296.512725964</v>
      </c>
    </row>
    <row r="3820" spans="2:24" x14ac:dyDescent="0.4">
      <c r="B3820" s="13">
        <v>3817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18233882.262220263</v>
      </c>
      <c r="O3820">
        <v>17241049.735037774</v>
      </c>
      <c r="P3820">
        <v>20200744.231605154</v>
      </c>
      <c r="Q3820">
        <v>20082247.684446245</v>
      </c>
      <c r="R3820">
        <v>18870012.691550236</v>
      </c>
      <c r="S3820">
        <v>23498290.956631664</v>
      </c>
      <c r="T3820">
        <v>30336956.114742551</v>
      </c>
      <c r="U3820">
        <v>37605091.327458158</v>
      </c>
      <c r="V3820">
        <v>40369035.209867798</v>
      </c>
      <c r="W3820">
        <v>39510509.400310896</v>
      </c>
      <c r="X3820">
        <v>19510509.400310893</v>
      </c>
    </row>
    <row r="3821" spans="2:24" x14ac:dyDescent="0.4">
      <c r="B3821" s="13">
        <v>3818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17821148.047983754</v>
      </c>
      <c r="O3821">
        <v>18034412.786456686</v>
      </c>
      <c r="P3821">
        <v>16360285.229487056</v>
      </c>
      <c r="Q3821">
        <v>22122385.479842726</v>
      </c>
      <c r="R3821">
        <v>20219910.210790426</v>
      </c>
      <c r="S3821">
        <v>19642542.699670725</v>
      </c>
      <c r="T3821">
        <v>21629579.85097681</v>
      </c>
      <c r="U3821">
        <v>23204542.197090119</v>
      </c>
      <c r="V3821">
        <v>-2829092006.6796288</v>
      </c>
      <c r="W3821">
        <v>-2826040814.5018182</v>
      </c>
      <c r="X3821">
        <v>-2846040814.5018182</v>
      </c>
    </row>
    <row r="3822" spans="2:24" x14ac:dyDescent="0.4">
      <c r="B3822" s="13">
        <v>3819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22492237.063410483</v>
      </c>
      <c r="O3822">
        <v>22418106.302283753</v>
      </c>
      <c r="P3822">
        <v>25682563.183428962</v>
      </c>
      <c r="Q3822">
        <v>25248790.357908875</v>
      </c>
      <c r="R3822">
        <v>27397828.870541669</v>
      </c>
      <c r="S3822">
        <v>31376012.53419669</v>
      </c>
      <c r="T3822">
        <v>36424254.135561109</v>
      </c>
      <c r="U3822">
        <v>42707211.982104167</v>
      </c>
      <c r="V3822">
        <v>45334734.979688905</v>
      </c>
      <c r="W3822">
        <v>52714400.426820189</v>
      </c>
      <c r="X3822">
        <v>32714400.426820192</v>
      </c>
    </row>
    <row r="3823" spans="2:24" x14ac:dyDescent="0.4">
      <c r="B3823" s="13">
        <v>3820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20753639.175365523</v>
      </c>
      <c r="O3823">
        <v>24103347.369298927</v>
      </c>
      <c r="P3823">
        <v>24920027.934898209</v>
      </c>
      <c r="Q3823">
        <v>27269965.341909971</v>
      </c>
      <c r="R3823">
        <v>25865633.558356158</v>
      </c>
      <c r="S3823">
        <v>23960189.44021206</v>
      </c>
      <c r="T3823">
        <v>32426168.97981583</v>
      </c>
      <c r="U3823">
        <v>34428143.402551703</v>
      </c>
      <c r="V3823">
        <v>40975373.35047397</v>
      </c>
      <c r="W3823">
        <v>41523980.847176157</v>
      </c>
      <c r="X3823">
        <v>21523980.847176157</v>
      </c>
    </row>
    <row r="3824" spans="2:24" x14ac:dyDescent="0.4">
      <c r="B3824" s="13">
        <v>3821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24062017.564899556</v>
      </c>
      <c r="O3824">
        <v>26523444.017501961</v>
      </c>
      <c r="P3824">
        <v>27471867.118462447</v>
      </c>
      <c r="Q3824">
        <v>30747597.176261827</v>
      </c>
      <c r="R3824">
        <v>34140213.052375793</v>
      </c>
      <c r="S3824">
        <v>31352927.189099517</v>
      </c>
      <c r="T3824">
        <v>32710968.510024708</v>
      </c>
      <c r="U3824">
        <v>33622022.414617509</v>
      </c>
      <c r="V3824">
        <v>36939495.729478829</v>
      </c>
      <c r="W3824">
        <v>43812865.90375486</v>
      </c>
      <c r="X3824">
        <v>23812865.90375486</v>
      </c>
    </row>
    <row r="3825" spans="2:24" x14ac:dyDescent="0.4">
      <c r="B3825" s="13">
        <v>3822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26004898.541571677</v>
      </c>
      <c r="O3825">
        <v>26815385.469949961</v>
      </c>
      <c r="P3825">
        <v>24490805.403769139</v>
      </c>
      <c r="Q3825">
        <v>23465029.202132661</v>
      </c>
      <c r="R3825">
        <v>24697588.514570583</v>
      </c>
      <c r="S3825">
        <v>25605754.995784391</v>
      </c>
      <c r="T3825">
        <v>27637784.915001377</v>
      </c>
      <c r="U3825">
        <v>25751401.289066996</v>
      </c>
      <c r="V3825">
        <v>30130794.661964457</v>
      </c>
      <c r="W3825">
        <v>28928096.577952161</v>
      </c>
      <c r="X3825">
        <v>8928096.5779521633</v>
      </c>
    </row>
    <row r="3826" spans="2:24" x14ac:dyDescent="0.4">
      <c r="B3826" s="13">
        <v>3823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19312240.668454796</v>
      </c>
      <c r="O3826">
        <v>22104043.082076982</v>
      </c>
      <c r="P3826">
        <v>22814569.813568134</v>
      </c>
      <c r="Q3826">
        <v>20285503.135476232</v>
      </c>
      <c r="R3826">
        <v>20568294.050565124</v>
      </c>
      <c r="S3826">
        <v>22260529.278791387</v>
      </c>
      <c r="T3826">
        <v>24217613.226330765</v>
      </c>
      <c r="U3826">
        <v>24005749.609768428</v>
      </c>
      <c r="V3826">
        <v>31910115.394314561</v>
      </c>
      <c r="W3826">
        <v>34185680.291547388</v>
      </c>
      <c r="X3826">
        <v>14185680.29154738</v>
      </c>
    </row>
    <row r="3827" spans="2:24" x14ac:dyDescent="0.4">
      <c r="B3827" s="13">
        <v>3824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19426577.439511519</v>
      </c>
      <c r="O3827">
        <v>23414784.370569836</v>
      </c>
      <c r="P3827">
        <v>22524216.498101853</v>
      </c>
      <c r="Q3827">
        <v>25218879.195651677</v>
      </c>
      <c r="R3827">
        <v>22453384.197476264</v>
      </c>
      <c r="S3827">
        <v>21931719.489688683</v>
      </c>
      <c r="T3827">
        <v>24243419.763158925</v>
      </c>
      <c r="U3827">
        <v>19050308.943251941</v>
      </c>
      <c r="V3827">
        <v>19581990.726364933</v>
      </c>
      <c r="W3827">
        <v>20626851.259750605</v>
      </c>
      <c r="X3827">
        <v>626851.25975060172</v>
      </c>
    </row>
    <row r="3828" spans="2:24" x14ac:dyDescent="0.4">
      <c r="B3828" s="13">
        <v>3825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21962541.432654556</v>
      </c>
      <c r="O3828">
        <v>25421025.252335045</v>
      </c>
      <c r="P3828">
        <v>25293063.226962898</v>
      </c>
      <c r="Q3828">
        <v>28836498.440614808</v>
      </c>
      <c r="R3828">
        <v>33403767.223843813</v>
      </c>
      <c r="S3828">
        <v>36376297.950134151</v>
      </c>
      <c r="T3828">
        <v>40341323.490287311</v>
      </c>
      <c r="U3828">
        <v>43070590.65079847</v>
      </c>
      <c r="V3828">
        <v>43313002.194226027</v>
      </c>
      <c r="W3828">
        <v>45508499.004435033</v>
      </c>
      <c r="X3828">
        <v>25508499.004435029</v>
      </c>
    </row>
    <row r="3829" spans="2:24" x14ac:dyDescent="0.4">
      <c r="B3829" s="13">
        <v>3826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16350707.455146538</v>
      </c>
      <c r="O3829">
        <v>19993429.380221568</v>
      </c>
      <c r="P3829">
        <v>13041706.590450827</v>
      </c>
      <c r="Q3829">
        <v>16317143.016245179</v>
      </c>
      <c r="R3829">
        <v>20211462.520089995</v>
      </c>
      <c r="S3829">
        <v>22653704.288105678</v>
      </c>
      <c r="T3829">
        <v>29504308.927658122</v>
      </c>
      <c r="U3829">
        <v>34641203.710116327</v>
      </c>
      <c r="V3829">
        <v>37284231.488227233</v>
      </c>
      <c r="W3829">
        <v>41937252.039898537</v>
      </c>
      <c r="X3829">
        <v>21937252.039898537</v>
      </c>
    </row>
    <row r="3830" spans="2:24" x14ac:dyDescent="0.4">
      <c r="B3830" s="13">
        <v>3827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21055654.688534036</v>
      </c>
      <c r="O3830">
        <v>27525475.101154979</v>
      </c>
      <c r="P3830">
        <v>30302157.644866567</v>
      </c>
      <c r="Q3830">
        <v>30841034.373310897</v>
      </c>
      <c r="R3830">
        <v>32350538.851246793</v>
      </c>
      <c r="S3830">
        <v>35767853.815157503</v>
      </c>
      <c r="T3830">
        <v>37417776.349072099</v>
      </c>
      <c r="U3830">
        <v>23571482.093465228</v>
      </c>
      <c r="V3830">
        <v>22158642.760825172</v>
      </c>
      <c r="W3830">
        <v>34638246.697052762</v>
      </c>
      <c r="X3830">
        <v>14638246.697052766</v>
      </c>
    </row>
    <row r="3831" spans="2:24" x14ac:dyDescent="0.4">
      <c r="B3831" s="13">
        <v>3828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25074266.133462574</v>
      </c>
      <c r="O3831">
        <v>26252725.504202083</v>
      </c>
      <c r="P3831">
        <v>32631774.266568236</v>
      </c>
      <c r="Q3831">
        <v>35376835.950570129</v>
      </c>
      <c r="R3831">
        <v>37341848.933673665</v>
      </c>
      <c r="S3831">
        <v>40206779.950258918</v>
      </c>
      <c r="T3831">
        <v>45234474.721592024</v>
      </c>
      <c r="U3831">
        <v>43565264.299125277</v>
      </c>
      <c r="V3831">
        <v>46004368.078055933</v>
      </c>
      <c r="W3831">
        <v>45559686.288714051</v>
      </c>
      <c r="X3831">
        <v>25559686.288714044</v>
      </c>
    </row>
    <row r="3832" spans="2:24" x14ac:dyDescent="0.4">
      <c r="B3832" s="13">
        <v>3829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-17326613.789927833</v>
      </c>
      <c r="O3832">
        <v>-38248703.237274528</v>
      </c>
      <c r="P3832">
        <v>-19332958.287383396</v>
      </c>
      <c r="Q3832">
        <v>-2605537.8116758456</v>
      </c>
      <c r="R3832">
        <v>-5169908.9071337152</v>
      </c>
      <c r="S3832">
        <v>-1578184.4355813069</v>
      </c>
      <c r="T3832">
        <v>3091961.0878582327</v>
      </c>
      <c r="U3832">
        <v>2089152.1921650309</v>
      </c>
      <c r="V3832">
        <v>1186064.7537558828</v>
      </c>
      <c r="W3832">
        <v>926343.53049779485</v>
      </c>
      <c r="X3832">
        <v>-19073656.469502203</v>
      </c>
    </row>
    <row r="3833" spans="2:24" x14ac:dyDescent="0.4">
      <c r="B3833" s="13">
        <v>3830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26612592.957586478</v>
      </c>
      <c r="O3833">
        <v>34179436.866251938</v>
      </c>
      <c r="P3833">
        <v>36499368.581232347</v>
      </c>
      <c r="Q3833">
        <v>33893685.684519254</v>
      </c>
      <c r="R3833">
        <v>9398861.7514358871</v>
      </c>
      <c r="S3833">
        <v>10342367.215243548</v>
      </c>
      <c r="T3833">
        <v>21601123.487936754</v>
      </c>
      <c r="U3833">
        <v>17206931.274430051</v>
      </c>
      <c r="V3833">
        <v>18037914.244484983</v>
      </c>
      <c r="W3833">
        <v>21948855.570491049</v>
      </c>
      <c r="X3833">
        <v>1948855.5704910525</v>
      </c>
    </row>
    <row r="3834" spans="2:24" x14ac:dyDescent="0.4">
      <c r="B3834" s="13">
        <v>3831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22142287.211804036</v>
      </c>
      <c r="O3834">
        <v>20566309.555609055</v>
      </c>
      <c r="P3834">
        <v>25586748.66919753</v>
      </c>
      <c r="Q3834">
        <v>34134762.746586569</v>
      </c>
      <c r="R3834">
        <v>37407974.78998097</v>
      </c>
      <c r="S3834">
        <v>34579328.835687391</v>
      </c>
      <c r="T3834">
        <v>38350084.29870116</v>
      </c>
      <c r="U3834">
        <v>39359211.62277732</v>
      </c>
      <c r="V3834">
        <v>39767109.419245064</v>
      </c>
      <c r="W3834">
        <v>39489898.85240943</v>
      </c>
      <c r="X3834">
        <v>19489898.85240943</v>
      </c>
    </row>
    <row r="3835" spans="2:24" x14ac:dyDescent="0.4">
      <c r="B3835" s="13">
        <v>3832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23892547.472735494</v>
      </c>
      <c r="O3835">
        <v>-825457358.80617154</v>
      </c>
      <c r="P3835">
        <v>-828653328.28271306</v>
      </c>
      <c r="Q3835">
        <v>-610857480.00440931</v>
      </c>
      <c r="R3835">
        <v>-606509135.46928596</v>
      </c>
      <c r="S3835">
        <v>-502232416.930121</v>
      </c>
      <c r="T3835">
        <v>-498796651.02356797</v>
      </c>
      <c r="U3835">
        <v>-495389222.40491825</v>
      </c>
      <c r="V3835">
        <v>-496653893.90995991</v>
      </c>
      <c r="W3835">
        <v>-511204258.71739471</v>
      </c>
      <c r="X3835">
        <v>-531204258.71739471</v>
      </c>
    </row>
    <row r="3836" spans="2:24" x14ac:dyDescent="0.4">
      <c r="B3836" s="13">
        <v>3833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22631515.855739091</v>
      </c>
      <c r="O3836">
        <v>24939429.075914375</v>
      </c>
      <c r="P3836">
        <v>28448144.049627066</v>
      </c>
      <c r="Q3836">
        <v>28672219.315744348</v>
      </c>
      <c r="R3836">
        <v>36582756.802301787</v>
      </c>
      <c r="S3836">
        <v>36925580.564913839</v>
      </c>
      <c r="T3836">
        <v>36851906.042563178</v>
      </c>
      <c r="U3836">
        <v>36281221.799475081</v>
      </c>
      <c r="V3836">
        <v>43087757.321160436</v>
      </c>
      <c r="W3836">
        <v>48636373.912864022</v>
      </c>
      <c r="X3836">
        <v>28636373.912864022</v>
      </c>
    </row>
    <row r="3837" spans="2:24" x14ac:dyDescent="0.4">
      <c r="B3837" s="13">
        <v>3834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23238739.275832992</v>
      </c>
      <c r="O3837">
        <v>24308826.877068799</v>
      </c>
      <c r="P3837">
        <v>24401579.060086418</v>
      </c>
      <c r="Q3837">
        <v>30025395.67863955</v>
      </c>
      <c r="R3837">
        <v>37557109.879966341</v>
      </c>
      <c r="S3837">
        <v>40075499.505360961</v>
      </c>
      <c r="T3837">
        <v>39062839.508063257</v>
      </c>
      <c r="U3837">
        <v>42547998.374411061</v>
      </c>
      <c r="V3837">
        <v>41573675.688863412</v>
      </c>
      <c r="W3837">
        <v>41762831.110160448</v>
      </c>
      <c r="X3837">
        <v>21762831.110160459</v>
      </c>
    </row>
    <row r="3838" spans="2:24" x14ac:dyDescent="0.4">
      <c r="B3838" s="13">
        <v>3835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20539954.33794415</v>
      </c>
      <c r="O3838">
        <v>26770040.750332177</v>
      </c>
      <c r="P3838">
        <v>27512599.029455915</v>
      </c>
      <c r="Q3838">
        <v>28669317.45415052</v>
      </c>
      <c r="R3838">
        <v>27547132.237458378</v>
      </c>
      <c r="S3838">
        <v>31877075.672877904</v>
      </c>
      <c r="T3838">
        <v>37607562.310143843</v>
      </c>
      <c r="U3838">
        <v>39110831.891704969</v>
      </c>
      <c r="V3838">
        <v>38527078.834465347</v>
      </c>
      <c r="W3838">
        <v>40711426.361697339</v>
      </c>
      <c r="X3838">
        <v>20711426.361697346</v>
      </c>
    </row>
    <row r="3839" spans="2:24" x14ac:dyDescent="0.4">
      <c r="B3839" s="13">
        <v>3836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16297676.43673596</v>
      </c>
      <c r="O3839">
        <v>7638583.5549175655</v>
      </c>
      <c r="P3839">
        <v>118196.68641719082</v>
      </c>
      <c r="Q3839">
        <v>3114533.2681212379</v>
      </c>
      <c r="R3839">
        <v>3608092.98401652</v>
      </c>
      <c r="S3839">
        <v>5361071.3862648401</v>
      </c>
      <c r="T3839">
        <v>6156409.3604885172</v>
      </c>
      <c r="U3839">
        <v>6569440.5956160259</v>
      </c>
      <c r="V3839">
        <v>15274372.938018657</v>
      </c>
      <c r="W3839">
        <v>17225105.04883023</v>
      </c>
      <c r="X3839">
        <v>-2774894.9511697674</v>
      </c>
    </row>
    <row r="3840" spans="2:24" x14ac:dyDescent="0.4">
      <c r="B3840" s="13">
        <v>3837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23574224.382007308</v>
      </c>
      <c r="O3840">
        <v>26411589.300428163</v>
      </c>
      <c r="P3840">
        <v>30913763.949759215</v>
      </c>
      <c r="Q3840">
        <v>32194910.767225679</v>
      </c>
      <c r="R3840">
        <v>39480688.827058084</v>
      </c>
      <c r="S3840">
        <v>39192430.065873869</v>
      </c>
      <c r="T3840">
        <v>14717992.479029479</v>
      </c>
      <c r="U3840">
        <v>-7394174.1751275361</v>
      </c>
      <c r="V3840">
        <v>15382791.345248412</v>
      </c>
      <c r="W3840">
        <v>26679510.27237948</v>
      </c>
      <c r="X3840">
        <v>6679510.2723794794</v>
      </c>
    </row>
    <row r="3841" spans="2:24" x14ac:dyDescent="0.4">
      <c r="B3841" s="13">
        <v>3838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23970392.53981835</v>
      </c>
      <c r="O3841">
        <v>24604615.99490954</v>
      </c>
      <c r="P3841">
        <v>23821906.235922925</v>
      </c>
      <c r="Q3841">
        <v>5773075.2463509999</v>
      </c>
      <c r="R3841">
        <v>7716781.4834900061</v>
      </c>
      <c r="S3841">
        <v>11135771.515437884</v>
      </c>
      <c r="T3841">
        <v>10454151.23229361</v>
      </c>
      <c r="U3841">
        <v>9186209.6116910782</v>
      </c>
      <c r="V3841">
        <v>10877894.890010253</v>
      </c>
      <c r="W3841">
        <v>9069353.0523847956</v>
      </c>
      <c r="X3841">
        <v>-10930646.947615208</v>
      </c>
    </row>
    <row r="3842" spans="2:24" x14ac:dyDescent="0.4">
      <c r="B3842" s="13">
        <v>3839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5855619.2063374892</v>
      </c>
      <c r="O3842">
        <v>6346242.6069107382</v>
      </c>
      <c r="P3842">
        <v>17660413.117376588</v>
      </c>
      <c r="Q3842">
        <v>23475297.855271496</v>
      </c>
      <c r="R3842">
        <v>22985716.698730361</v>
      </c>
      <c r="S3842">
        <v>26147144.731654178</v>
      </c>
      <c r="T3842">
        <v>19929448.338514499</v>
      </c>
      <c r="U3842">
        <v>18782382.559662513</v>
      </c>
      <c r="V3842">
        <v>21715507.083573237</v>
      </c>
      <c r="W3842">
        <v>22946541.748021234</v>
      </c>
      <c r="X3842">
        <v>2946541.748021231</v>
      </c>
    </row>
    <row r="3843" spans="2:24" x14ac:dyDescent="0.4">
      <c r="B3843" s="13">
        <v>3840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20540750.933448076</v>
      </c>
      <c r="O3843">
        <v>27086562.337264761</v>
      </c>
      <c r="P3843">
        <v>28632634.252210688</v>
      </c>
      <c r="Q3843">
        <v>17487704.877061468</v>
      </c>
      <c r="R3843">
        <v>18678396.743348192</v>
      </c>
      <c r="S3843">
        <v>31285340.984734539</v>
      </c>
      <c r="T3843">
        <v>28793452.103773504</v>
      </c>
      <c r="U3843">
        <v>24558194.014045347</v>
      </c>
      <c r="V3843">
        <v>23036894.467049718</v>
      </c>
      <c r="W3843">
        <v>19796225.031769071</v>
      </c>
      <c r="X3843">
        <v>-203774.96823093481</v>
      </c>
    </row>
    <row r="3844" spans="2:24" x14ac:dyDescent="0.4">
      <c r="B3844" s="13">
        <v>3841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18041888.5657163</v>
      </c>
      <c r="O3844">
        <v>16021370.320405813</v>
      </c>
      <c r="P3844">
        <v>19831262.86040996</v>
      </c>
      <c r="Q3844">
        <v>24206294.124995679</v>
      </c>
      <c r="R3844">
        <v>26306511.855495907</v>
      </c>
      <c r="S3844">
        <v>28202863.135149796</v>
      </c>
      <c r="T3844">
        <v>27208333.343233682</v>
      </c>
      <c r="U3844">
        <v>30213804.097991224</v>
      </c>
      <c r="V3844">
        <v>36867537.333323233</v>
      </c>
      <c r="W3844">
        <v>43350543.571487725</v>
      </c>
      <c r="X3844">
        <v>23350543.571487729</v>
      </c>
    </row>
    <row r="3845" spans="2:24" x14ac:dyDescent="0.4">
      <c r="B3845" s="13">
        <v>3842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22820997.71231373</v>
      </c>
      <c r="O3845">
        <v>21153276.505336337</v>
      </c>
      <c r="P3845">
        <v>26957124.357757393</v>
      </c>
      <c r="Q3845">
        <v>8805517.4286937248</v>
      </c>
      <c r="R3845">
        <v>13606684.084833851</v>
      </c>
      <c r="S3845">
        <v>27722578.908557892</v>
      </c>
      <c r="T3845">
        <v>28013740.923645098</v>
      </c>
      <c r="U3845">
        <v>33013880.040725887</v>
      </c>
      <c r="V3845">
        <v>32150520.537832718</v>
      </c>
      <c r="W3845">
        <v>31972620.30896005</v>
      </c>
      <c r="X3845">
        <v>11972620.30896005</v>
      </c>
    </row>
    <row r="3846" spans="2:24" x14ac:dyDescent="0.4">
      <c r="B3846" s="13">
        <v>3843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17271675.016098455</v>
      </c>
      <c r="O3846">
        <v>15238744.068388565</v>
      </c>
      <c r="P3846">
        <v>13985244.330470262</v>
      </c>
      <c r="Q3846">
        <v>19310076.121664535</v>
      </c>
      <c r="R3846">
        <v>18076657.227892641</v>
      </c>
      <c r="S3846">
        <v>18582635.535000995</v>
      </c>
      <c r="T3846">
        <v>18811409.434950735</v>
      </c>
      <c r="U3846">
        <v>23324092.983655587</v>
      </c>
      <c r="V3846">
        <v>30785056.931291211</v>
      </c>
      <c r="W3846">
        <v>36061364.576972879</v>
      </c>
      <c r="X3846">
        <v>16061364.576972876</v>
      </c>
    </row>
    <row r="3847" spans="2:24" x14ac:dyDescent="0.4">
      <c r="B3847" s="13">
        <v>3844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21941164.776421919</v>
      </c>
      <c r="O3847">
        <v>-15519621.194193717</v>
      </c>
      <c r="P3847">
        <v>-17978821.463470593</v>
      </c>
      <c r="Q3847">
        <v>-536067.108646209</v>
      </c>
      <c r="R3847">
        <v>2777791.5246056821</v>
      </c>
      <c r="S3847">
        <v>3933971.7256569397</v>
      </c>
      <c r="T3847">
        <v>4829222.7076347126</v>
      </c>
      <c r="U3847">
        <v>3850663.5488146567</v>
      </c>
      <c r="V3847">
        <v>5220383.6862981208</v>
      </c>
      <c r="W3847">
        <v>11623524.390325697</v>
      </c>
      <c r="X3847">
        <v>-8376475.6096742954</v>
      </c>
    </row>
    <row r="3848" spans="2:24" x14ac:dyDescent="0.4">
      <c r="B3848" s="13">
        <v>3845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20893365.777954962</v>
      </c>
      <c r="O3848">
        <v>8406132.6117565483</v>
      </c>
      <c r="P3848">
        <v>13480997.054398406</v>
      </c>
      <c r="Q3848">
        <v>19328799.680844598</v>
      </c>
      <c r="R3848">
        <v>19520384.10579564</v>
      </c>
      <c r="S3848">
        <v>22288987.690197702</v>
      </c>
      <c r="T3848">
        <v>23170959.804536168</v>
      </c>
      <c r="U3848">
        <v>21956505.780285735</v>
      </c>
      <c r="V3848">
        <v>24802555.506245703</v>
      </c>
      <c r="W3848">
        <v>10355600.483133847</v>
      </c>
      <c r="X3848">
        <v>-9644399.5168661531</v>
      </c>
    </row>
    <row r="3849" spans="2:24" x14ac:dyDescent="0.4">
      <c r="B3849" s="13">
        <v>3846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4663349.8147872873</v>
      </c>
      <c r="O3849">
        <v>10433853.740422156</v>
      </c>
      <c r="P3849">
        <v>19660208.312124193</v>
      </c>
      <c r="Q3849">
        <v>18548173.239476882</v>
      </c>
      <c r="R3849">
        <v>21182863.605485797</v>
      </c>
      <c r="S3849">
        <v>27501333.066060752</v>
      </c>
      <c r="T3849">
        <v>27377796.529451322</v>
      </c>
      <c r="U3849">
        <v>31428030.149391875</v>
      </c>
      <c r="V3849">
        <v>32262167.611252695</v>
      </c>
      <c r="W3849">
        <v>32413230.119769789</v>
      </c>
      <c r="X3849">
        <v>12413230.119769786</v>
      </c>
    </row>
    <row r="3850" spans="2:24" x14ac:dyDescent="0.4">
      <c r="B3850" s="13">
        <v>3847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20322536.652137361</v>
      </c>
      <c r="O3850">
        <v>20805629.072139557</v>
      </c>
      <c r="P3850">
        <v>26350252.46131086</v>
      </c>
      <c r="Q3850">
        <v>30182221.648164049</v>
      </c>
      <c r="R3850">
        <v>33798018.003805935</v>
      </c>
      <c r="S3850">
        <v>40152504.538177803</v>
      </c>
      <c r="T3850">
        <v>41624346.884967051</v>
      </c>
      <c r="U3850">
        <v>30201143.717601139</v>
      </c>
      <c r="V3850">
        <v>31901303.628510185</v>
      </c>
      <c r="W3850">
        <v>36646290.3159464</v>
      </c>
      <c r="X3850">
        <v>16646290.3159464</v>
      </c>
    </row>
    <row r="3851" spans="2:24" x14ac:dyDescent="0.4">
      <c r="B3851" s="13">
        <v>3848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12893776.11603334</v>
      </c>
      <c r="O3851">
        <v>16632672.800179429</v>
      </c>
      <c r="P3851">
        <v>21502426.813061044</v>
      </c>
      <c r="Q3851">
        <v>19266461.61435926</v>
      </c>
      <c r="R3851">
        <v>19589568.25990941</v>
      </c>
      <c r="S3851">
        <v>19932086.536797918</v>
      </c>
      <c r="T3851">
        <v>20206746.149666011</v>
      </c>
      <c r="U3851">
        <v>23325176.013483316</v>
      </c>
      <c r="V3851">
        <v>13937086.939000053</v>
      </c>
      <c r="W3851">
        <v>19061137.178823505</v>
      </c>
      <c r="X3851">
        <v>-938862.82117648982</v>
      </c>
    </row>
    <row r="3852" spans="2:24" x14ac:dyDescent="0.4">
      <c r="B3852" s="13">
        <v>3849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27250806.87850083</v>
      </c>
      <c r="O3852">
        <v>33152061.110833339</v>
      </c>
      <c r="P3852">
        <v>17143126.308095668</v>
      </c>
      <c r="Q3852">
        <v>21243786.426287144</v>
      </c>
      <c r="R3852">
        <v>32170080.841245312</v>
      </c>
      <c r="S3852">
        <v>31953572.366035223</v>
      </c>
      <c r="T3852">
        <v>33786454.32331752</v>
      </c>
      <c r="U3852">
        <v>35613941.149651542</v>
      </c>
      <c r="V3852">
        <v>41782286.250862353</v>
      </c>
      <c r="W3852">
        <v>48567164.500813372</v>
      </c>
      <c r="X3852">
        <v>28567164.500813372</v>
      </c>
    </row>
    <row r="3853" spans="2:24" x14ac:dyDescent="0.4">
      <c r="B3853" s="13">
        <v>3850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21597894.53903218</v>
      </c>
      <c r="O3853">
        <v>19377192.802407667</v>
      </c>
      <c r="P3853">
        <v>23392802.615964919</v>
      </c>
      <c r="Q3853">
        <v>22058110.250406977</v>
      </c>
      <c r="R3853">
        <v>22515300.367918972</v>
      </c>
      <c r="S3853">
        <v>31752511.391974848</v>
      </c>
      <c r="T3853">
        <v>27860783.720754758</v>
      </c>
      <c r="U3853">
        <v>-54432909.450701907</v>
      </c>
      <c r="V3853">
        <v>-47748276.118902467</v>
      </c>
      <c r="W3853">
        <v>-1032951.2163132685</v>
      </c>
      <c r="X3853">
        <v>-21032951.216313262</v>
      </c>
    </row>
    <row r="3854" spans="2:24" x14ac:dyDescent="0.4">
      <c r="B3854" s="13">
        <v>3851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22306817.840835068</v>
      </c>
      <c r="O3854">
        <v>26553396.885651849</v>
      </c>
      <c r="P3854">
        <v>27834335.1908966</v>
      </c>
      <c r="Q3854">
        <v>30538399.526653156</v>
      </c>
      <c r="R3854">
        <v>21884661.068889566</v>
      </c>
      <c r="S3854">
        <v>21350038.518094134</v>
      </c>
      <c r="T3854">
        <v>22244632.912578482</v>
      </c>
      <c r="U3854">
        <v>19616679.168178413</v>
      </c>
      <c r="V3854">
        <v>25934534.898142029</v>
      </c>
      <c r="W3854">
        <v>25666782.18989275</v>
      </c>
      <c r="X3854">
        <v>5666782.189892753</v>
      </c>
    </row>
    <row r="3855" spans="2:24" x14ac:dyDescent="0.4">
      <c r="B3855" s="13">
        <v>3852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23440620.810514666</v>
      </c>
      <c r="O3855">
        <v>29827085.112734623</v>
      </c>
      <c r="P3855">
        <v>36021564.196884356</v>
      </c>
      <c r="Q3855">
        <v>43887172.856752425</v>
      </c>
      <c r="R3855">
        <v>42565425.637987621</v>
      </c>
      <c r="S3855">
        <v>39059901.161529474</v>
      </c>
      <c r="T3855">
        <v>44544047.316068061</v>
      </c>
      <c r="U3855">
        <v>49187633.319950841</v>
      </c>
      <c r="V3855">
        <v>47906795.931425326</v>
      </c>
      <c r="W3855">
        <v>17136880.652409714</v>
      </c>
      <c r="X3855">
        <v>-2863119.3475902928</v>
      </c>
    </row>
    <row r="3856" spans="2:24" x14ac:dyDescent="0.4">
      <c r="B3856" s="13">
        <v>3853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10465017.322372489</v>
      </c>
      <c r="O3856">
        <v>16408069.478083869</v>
      </c>
      <c r="P3856">
        <v>24100309.041332886</v>
      </c>
      <c r="Q3856">
        <v>26515939.605020836</v>
      </c>
      <c r="R3856">
        <v>29833070.106824908</v>
      </c>
      <c r="S3856">
        <v>19481768.60453197</v>
      </c>
      <c r="T3856">
        <v>21384883.94501153</v>
      </c>
      <c r="U3856">
        <v>27210320.078097437</v>
      </c>
      <c r="V3856">
        <v>33831780.182583995</v>
      </c>
      <c r="W3856">
        <v>31810194.243134279</v>
      </c>
      <c r="X3856">
        <v>11810194.243134283</v>
      </c>
    </row>
    <row r="3857" spans="2:24" x14ac:dyDescent="0.4">
      <c r="B3857" s="13">
        <v>3854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19950539.313074362</v>
      </c>
      <c r="O3857">
        <v>19726711.843526859</v>
      </c>
      <c r="P3857">
        <v>12616296.646548988</v>
      </c>
      <c r="Q3857">
        <v>12359509.652772833</v>
      </c>
      <c r="R3857">
        <v>11789768.728758991</v>
      </c>
      <c r="S3857">
        <v>11283215.1486286</v>
      </c>
      <c r="T3857">
        <v>14497777.487053296</v>
      </c>
      <c r="U3857">
        <v>13989736.088514961</v>
      </c>
      <c r="V3857">
        <v>22063010.275727559</v>
      </c>
      <c r="W3857">
        <v>21303927.947693937</v>
      </c>
      <c r="X3857">
        <v>1303927.9476939391</v>
      </c>
    </row>
    <row r="3858" spans="2:24" x14ac:dyDescent="0.4">
      <c r="B3858" s="13">
        <v>3855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21789429.873223282</v>
      </c>
      <c r="O3858">
        <v>21378479.650196176</v>
      </c>
      <c r="P3858">
        <v>21493652.80341883</v>
      </c>
      <c r="Q3858">
        <v>26288215.483253125</v>
      </c>
      <c r="R3858">
        <v>24423944.039097384</v>
      </c>
      <c r="S3858">
        <v>28462191.509228032</v>
      </c>
      <c r="T3858">
        <v>31490609.236486256</v>
      </c>
      <c r="U3858">
        <v>30601142.428816605</v>
      </c>
      <c r="V3858">
        <v>28313762.354481459</v>
      </c>
      <c r="W3858">
        <v>31008311.740854345</v>
      </c>
      <c r="X3858">
        <v>11008311.740854347</v>
      </c>
    </row>
    <row r="3859" spans="2:24" x14ac:dyDescent="0.4">
      <c r="B3859" s="13">
        <v>3856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19158331.892146297</v>
      </c>
      <c r="O3859">
        <v>22288991.842525948</v>
      </c>
      <c r="P3859">
        <v>26219511.356612496</v>
      </c>
      <c r="Q3859">
        <v>25213352.285346322</v>
      </c>
      <c r="R3859">
        <v>29315415.143943705</v>
      </c>
      <c r="S3859">
        <v>34043212.97370173</v>
      </c>
      <c r="T3859">
        <v>36210022.144398488</v>
      </c>
      <c r="U3859">
        <v>37604881.247212663</v>
      </c>
      <c r="V3859">
        <v>42410457.947362542</v>
      </c>
      <c r="W3859">
        <v>46419883.125553228</v>
      </c>
      <c r="X3859">
        <v>26419883.125553224</v>
      </c>
    </row>
    <row r="3860" spans="2:24" x14ac:dyDescent="0.4">
      <c r="B3860" s="13">
        <v>3857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21517631.877854947</v>
      </c>
      <c r="O3860">
        <v>23067595.41889549</v>
      </c>
      <c r="P3860">
        <v>23563289.372400373</v>
      </c>
      <c r="Q3860">
        <v>26913843.422428533</v>
      </c>
      <c r="R3860">
        <v>21214678.870510329</v>
      </c>
      <c r="S3860">
        <v>24997119.545230918</v>
      </c>
      <c r="T3860">
        <v>27263294.913914576</v>
      </c>
      <c r="U3860">
        <v>22467614.668899011</v>
      </c>
      <c r="V3860">
        <v>19515332.907158021</v>
      </c>
      <c r="W3860">
        <v>28337427.436486673</v>
      </c>
      <c r="X3860">
        <v>8337427.4364866726</v>
      </c>
    </row>
    <row r="3861" spans="2:24" x14ac:dyDescent="0.4">
      <c r="B3861" s="13">
        <v>3858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14646060.989719855</v>
      </c>
      <c r="O3861">
        <v>18180837.692625128</v>
      </c>
      <c r="P3861">
        <v>25954399.260012753</v>
      </c>
      <c r="Q3861">
        <v>32511049.930455476</v>
      </c>
      <c r="R3861">
        <v>38551535.163339928</v>
      </c>
      <c r="S3861">
        <v>35646805.44677569</v>
      </c>
      <c r="T3861">
        <v>-2210151.765434993</v>
      </c>
      <c r="U3861">
        <v>-3699751.6314653135</v>
      </c>
      <c r="V3861">
        <v>20988338.582293034</v>
      </c>
      <c r="W3861">
        <v>24315064.090116031</v>
      </c>
      <c r="X3861">
        <v>4315064.0901160268</v>
      </c>
    </row>
    <row r="3862" spans="2:24" x14ac:dyDescent="0.4">
      <c r="B3862" s="13">
        <v>3859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17964749.409105733</v>
      </c>
      <c r="O3862">
        <v>25627140.796614923</v>
      </c>
      <c r="P3862">
        <v>28876031.16961313</v>
      </c>
      <c r="Q3862">
        <v>28602264.006982796</v>
      </c>
      <c r="R3862">
        <v>34123975.71581272</v>
      </c>
      <c r="S3862">
        <v>38471786.222719893</v>
      </c>
      <c r="T3862">
        <v>36944800.538882136</v>
      </c>
      <c r="U3862">
        <v>37942645.026174046</v>
      </c>
      <c r="V3862">
        <v>30931100.47855274</v>
      </c>
      <c r="W3862">
        <v>30167911.204040818</v>
      </c>
      <c r="X3862">
        <v>10167911.204040822</v>
      </c>
    </row>
    <row r="3863" spans="2:24" x14ac:dyDescent="0.4">
      <c r="B3863" s="13">
        <v>3860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20785156.336488638</v>
      </c>
      <c r="O3863">
        <v>22655170.948944122</v>
      </c>
      <c r="P3863">
        <v>21746229.503458668</v>
      </c>
      <c r="Q3863">
        <v>20902840.112057075</v>
      </c>
      <c r="R3863">
        <v>18766195.742420781</v>
      </c>
      <c r="S3863">
        <v>21039054.189536173</v>
      </c>
      <c r="T3863">
        <v>29352658.710081171</v>
      </c>
      <c r="U3863">
        <v>32937451.269545764</v>
      </c>
      <c r="V3863">
        <v>38484304.801207013</v>
      </c>
      <c r="W3863">
        <v>32146715.595809914</v>
      </c>
      <c r="X3863">
        <v>12146715.595809914</v>
      </c>
    </row>
    <row r="3864" spans="2:24" x14ac:dyDescent="0.4">
      <c r="B3864" s="13">
        <v>3861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22343820.062387399</v>
      </c>
      <c r="O3864">
        <v>27207695.121608712</v>
      </c>
      <c r="P3864">
        <v>31262659.90547524</v>
      </c>
      <c r="Q3864">
        <v>30966650.682796214</v>
      </c>
      <c r="R3864">
        <v>33341571.955818307</v>
      </c>
      <c r="S3864">
        <v>32187565.214566037</v>
      </c>
      <c r="T3864">
        <v>30131887.144115753</v>
      </c>
      <c r="U3864">
        <v>21938116.538595594</v>
      </c>
      <c r="V3864">
        <v>27902141.818477184</v>
      </c>
      <c r="W3864">
        <v>28342238.071219299</v>
      </c>
      <c r="X3864">
        <v>8342238.0712193009</v>
      </c>
    </row>
    <row r="3865" spans="2:24" x14ac:dyDescent="0.4">
      <c r="B3865" s="13">
        <v>3862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26487872.480273966</v>
      </c>
      <c r="O3865">
        <v>23831644.890393917</v>
      </c>
      <c r="P3865">
        <v>33305117.643087413</v>
      </c>
      <c r="Q3865">
        <v>39736021.43846409</v>
      </c>
      <c r="R3865">
        <v>38299547.842042476</v>
      </c>
      <c r="S3865">
        <v>36107565.839254804</v>
      </c>
      <c r="T3865">
        <v>40206020.238092147</v>
      </c>
      <c r="U3865">
        <v>30483606.05725681</v>
      </c>
      <c r="V3865">
        <v>33076373.343182828</v>
      </c>
      <c r="W3865">
        <v>37312966.11296057</v>
      </c>
      <c r="X3865">
        <v>17312966.11296057</v>
      </c>
    </row>
    <row r="3866" spans="2:24" x14ac:dyDescent="0.4">
      <c r="B3866" s="13">
        <v>3863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24351358.294427227</v>
      </c>
      <c r="O3866">
        <v>16808765.203120496</v>
      </c>
      <c r="P3866">
        <v>7320076.4200373655</v>
      </c>
      <c r="Q3866">
        <v>11127537.609567717</v>
      </c>
      <c r="R3866">
        <v>18610807.505009614</v>
      </c>
      <c r="S3866">
        <v>20525049.58701618</v>
      </c>
      <c r="T3866">
        <v>21337863.373753898</v>
      </c>
      <c r="U3866">
        <v>15987008.510052614</v>
      </c>
      <c r="V3866">
        <v>19447825.962379523</v>
      </c>
      <c r="W3866">
        <v>17296885.545757253</v>
      </c>
      <c r="X3866">
        <v>-2703114.454242751</v>
      </c>
    </row>
    <row r="3867" spans="2:24" x14ac:dyDescent="0.4">
      <c r="B3867" s="13">
        <v>3864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25576435.788818456</v>
      </c>
      <c r="O3867">
        <v>31723288.485136732</v>
      </c>
      <c r="P3867">
        <v>15492431.194115954</v>
      </c>
      <c r="Q3867">
        <v>14174919.294855198</v>
      </c>
      <c r="R3867">
        <v>19976410.470893342</v>
      </c>
      <c r="S3867">
        <v>12179262.201539604</v>
      </c>
      <c r="T3867">
        <v>10983257.842208087</v>
      </c>
      <c r="U3867">
        <v>14079493.592432715</v>
      </c>
      <c r="V3867">
        <v>18960427.251459833</v>
      </c>
      <c r="W3867">
        <v>24171925.620400533</v>
      </c>
      <c r="X3867">
        <v>4171925.620400534</v>
      </c>
    </row>
    <row r="3868" spans="2:24" x14ac:dyDescent="0.4">
      <c r="B3868" s="13">
        <v>3865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28343708.713473655</v>
      </c>
      <c r="O3868">
        <v>31535714.169961013</v>
      </c>
      <c r="P3868">
        <v>30394540.531647071</v>
      </c>
      <c r="Q3868">
        <v>29381540.76438475</v>
      </c>
      <c r="R3868">
        <v>35542434.735902846</v>
      </c>
      <c r="S3868">
        <v>36242493.576411344</v>
      </c>
      <c r="T3868">
        <v>35842139.908947401</v>
      </c>
      <c r="U3868">
        <v>34479890.483664677</v>
      </c>
      <c r="V3868">
        <v>33149941.599858943</v>
      </c>
      <c r="W3868">
        <v>34848163.121814169</v>
      </c>
      <c r="X3868">
        <v>14848163.121814171</v>
      </c>
    </row>
    <row r="3869" spans="2:24" x14ac:dyDescent="0.4">
      <c r="B3869" s="13">
        <v>3866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19634080.613851815</v>
      </c>
      <c r="O3869">
        <v>19792348.041271843</v>
      </c>
      <c r="P3869">
        <v>23505991.027338404</v>
      </c>
      <c r="Q3869">
        <v>27496278.889580224</v>
      </c>
      <c r="R3869">
        <v>32892490.121210963</v>
      </c>
      <c r="S3869">
        <v>30530886.82999552</v>
      </c>
      <c r="T3869">
        <v>32899225.745009996</v>
      </c>
      <c r="U3869">
        <v>23710668.082124438</v>
      </c>
      <c r="V3869">
        <v>5789458.6121454202</v>
      </c>
      <c r="W3869">
        <v>16612038.74510812</v>
      </c>
      <c r="X3869">
        <v>-3387961.2548918752</v>
      </c>
    </row>
    <row r="3870" spans="2:24" x14ac:dyDescent="0.4">
      <c r="B3870" s="13">
        <v>3867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18640165.149803024</v>
      </c>
      <c r="O3870">
        <v>16104246.182353733</v>
      </c>
      <c r="P3870">
        <v>14036969.510312226</v>
      </c>
      <c r="Q3870">
        <v>15483645.873440266</v>
      </c>
      <c r="R3870">
        <v>15127978.997198727</v>
      </c>
      <c r="S3870">
        <v>15138677.345121272</v>
      </c>
      <c r="T3870">
        <v>14238172.793758322</v>
      </c>
      <c r="U3870">
        <v>21217656.207421102</v>
      </c>
      <c r="V3870">
        <v>27824645.414810453</v>
      </c>
      <c r="W3870">
        <v>28168666.340938848</v>
      </c>
      <c r="X3870">
        <v>8168666.3409388522</v>
      </c>
    </row>
    <row r="3871" spans="2:24" x14ac:dyDescent="0.4">
      <c r="B3871" s="13">
        <v>3868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23317007.719386514</v>
      </c>
      <c r="O3871">
        <v>20750543.328180417</v>
      </c>
      <c r="P3871">
        <v>24708737.790089481</v>
      </c>
      <c r="Q3871">
        <v>26122711.637369953</v>
      </c>
      <c r="R3871">
        <v>25942440.100922704</v>
      </c>
      <c r="S3871">
        <v>25709666.308978923</v>
      </c>
      <c r="T3871">
        <v>28523620.963221479</v>
      </c>
      <c r="U3871">
        <v>28456005.660572499</v>
      </c>
      <c r="V3871">
        <v>21303150.259260308</v>
      </c>
      <c r="W3871">
        <v>25270190.794902831</v>
      </c>
      <c r="X3871">
        <v>5270190.7949028276</v>
      </c>
    </row>
    <row r="3872" spans="2:24" x14ac:dyDescent="0.4">
      <c r="B3872" s="13">
        <v>3869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23114081.206244607</v>
      </c>
      <c r="O3872">
        <v>30034774.15367344</v>
      </c>
      <c r="P3872">
        <v>34415906.077593997</v>
      </c>
      <c r="Q3872">
        <v>40863840.867694899</v>
      </c>
      <c r="R3872">
        <v>40932381.771032132</v>
      </c>
      <c r="S3872">
        <v>49047892.481687211</v>
      </c>
      <c r="T3872">
        <v>50740060.036052041</v>
      </c>
      <c r="U3872">
        <v>52295240.216363773</v>
      </c>
      <c r="V3872">
        <v>51179795.915771231</v>
      </c>
      <c r="W3872">
        <v>52322806.421840727</v>
      </c>
      <c r="X3872">
        <v>32322806.421840724</v>
      </c>
    </row>
    <row r="3873" spans="2:24" x14ac:dyDescent="0.4">
      <c r="B3873" s="13">
        <v>3870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18753115.992586825</v>
      </c>
      <c r="O3873">
        <v>21228134.175066326</v>
      </c>
      <c r="P3873">
        <v>20485718.708483145</v>
      </c>
      <c r="Q3873">
        <v>26694263.300843164</v>
      </c>
      <c r="R3873">
        <v>26367683.148288138</v>
      </c>
      <c r="S3873">
        <v>33522447.02026657</v>
      </c>
      <c r="T3873">
        <v>39411101.501223914</v>
      </c>
      <c r="U3873">
        <v>37337364.876006834</v>
      </c>
      <c r="V3873">
        <v>38488641.917824954</v>
      </c>
      <c r="W3873">
        <v>39794577.697850607</v>
      </c>
      <c r="X3873">
        <v>19794577.697850604</v>
      </c>
    </row>
    <row r="3874" spans="2:24" x14ac:dyDescent="0.4">
      <c r="B3874" s="13">
        <v>3871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8646687.888617143</v>
      </c>
      <c r="O3874">
        <v>8125209.9725993685</v>
      </c>
      <c r="P3874">
        <v>19437184.498604037</v>
      </c>
      <c r="Q3874">
        <v>18231848.549589455</v>
      </c>
      <c r="R3874">
        <v>19859655.166868579</v>
      </c>
      <c r="S3874">
        <v>22834883.036730979</v>
      </c>
      <c r="T3874">
        <v>20600656.446850352</v>
      </c>
      <c r="U3874">
        <v>26300952.16203554</v>
      </c>
      <c r="V3874">
        <v>26094616.467857778</v>
      </c>
      <c r="W3874">
        <v>34327683.969851203</v>
      </c>
      <c r="X3874">
        <v>14327683.9698512</v>
      </c>
    </row>
    <row r="3875" spans="2:24" x14ac:dyDescent="0.4">
      <c r="B3875" s="13">
        <v>3872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19394886.865606513</v>
      </c>
      <c r="O3875">
        <v>18050165.651078008</v>
      </c>
      <c r="P3875">
        <v>16907513.119119655</v>
      </c>
      <c r="Q3875">
        <v>18591481.016171131</v>
      </c>
      <c r="R3875">
        <v>27290843.444032114</v>
      </c>
      <c r="S3875">
        <v>27306191.087207686</v>
      </c>
      <c r="T3875">
        <v>34454981.829886183</v>
      </c>
      <c r="U3875">
        <v>35258899.700609721</v>
      </c>
      <c r="V3875">
        <v>38593003.108981833</v>
      </c>
      <c r="W3875">
        <v>39422815.832113817</v>
      </c>
      <c r="X3875">
        <v>19422815.832113817</v>
      </c>
    </row>
    <row r="3876" spans="2:24" x14ac:dyDescent="0.4">
      <c r="B3876" s="13">
        <v>3873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19935031.51198063</v>
      </c>
      <c r="O3876">
        <v>17223820.142189037</v>
      </c>
      <c r="P3876">
        <v>21457825.743858233</v>
      </c>
      <c r="Q3876">
        <v>24743727.770620048</v>
      </c>
      <c r="R3876">
        <v>32420464.093778215</v>
      </c>
      <c r="S3876">
        <v>33588588.420468174</v>
      </c>
      <c r="T3876">
        <v>35433594.115147486</v>
      </c>
      <c r="U3876">
        <v>45084842.819397256</v>
      </c>
      <c r="V3876">
        <v>46912266.501608737</v>
      </c>
      <c r="W3876">
        <v>47682660.171648614</v>
      </c>
      <c r="X3876">
        <v>27682660.171648603</v>
      </c>
    </row>
    <row r="3877" spans="2:24" x14ac:dyDescent="0.4">
      <c r="B3877" s="13">
        <v>3874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21140497.695511479</v>
      </c>
      <c r="O3877">
        <v>24687848.03000515</v>
      </c>
      <c r="P3877">
        <v>29435147.370417062</v>
      </c>
      <c r="Q3877">
        <v>26961001.935957786</v>
      </c>
      <c r="R3877">
        <v>27610971.465131901</v>
      </c>
      <c r="S3877">
        <v>31601977.889895637</v>
      </c>
      <c r="T3877">
        <v>32902072.533447597</v>
      </c>
      <c r="U3877">
        <v>34492441.897588901</v>
      </c>
      <c r="V3877">
        <v>38499642.882921875</v>
      </c>
      <c r="W3877">
        <v>38569192.777505785</v>
      </c>
      <c r="X3877">
        <v>18569192.777505785</v>
      </c>
    </row>
    <row r="3878" spans="2:24" x14ac:dyDescent="0.4">
      <c r="B3878" s="13">
        <v>3875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19272713.210491702</v>
      </c>
      <c r="O3878">
        <v>20323388.48434696</v>
      </c>
      <c r="P3878">
        <v>22398053.033018965</v>
      </c>
      <c r="Q3878">
        <v>19321836.454713944</v>
      </c>
      <c r="R3878">
        <v>21072031.200993687</v>
      </c>
      <c r="S3878">
        <v>18973837.030286498</v>
      </c>
      <c r="T3878">
        <v>22409345.897708274</v>
      </c>
      <c r="U3878">
        <v>25312338.469395254</v>
      </c>
      <c r="V3878">
        <v>25097435.829179034</v>
      </c>
      <c r="W3878">
        <v>28416314.455800679</v>
      </c>
      <c r="X3878">
        <v>8416314.4558006823</v>
      </c>
    </row>
    <row r="3879" spans="2:24" x14ac:dyDescent="0.4">
      <c r="B3879" s="13">
        <v>3876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22919046.493418515</v>
      </c>
      <c r="O3879">
        <v>24649852.931798704</v>
      </c>
      <c r="P3879">
        <v>30966704.439414136</v>
      </c>
      <c r="Q3879">
        <v>31500044.145575415</v>
      </c>
      <c r="R3879">
        <v>32107224.582527928</v>
      </c>
      <c r="S3879">
        <v>-405418938.3083154</v>
      </c>
      <c r="T3879">
        <v>-403487896.82649535</v>
      </c>
      <c r="U3879">
        <v>-177823569.66786507</v>
      </c>
      <c r="V3879">
        <v>-177748591.06929412</v>
      </c>
      <c r="W3879">
        <v>-172250427.76875564</v>
      </c>
      <c r="X3879">
        <v>-192250427.76875564</v>
      </c>
    </row>
    <row r="3880" spans="2:24" x14ac:dyDescent="0.4">
      <c r="B3880" s="13">
        <v>3877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21424455.86828405</v>
      </c>
      <c r="O3880">
        <v>25069783.142446049</v>
      </c>
      <c r="P3880">
        <v>26373348.184929729</v>
      </c>
      <c r="Q3880">
        <v>27306748.689357415</v>
      </c>
      <c r="R3880">
        <v>26382191.464934461</v>
      </c>
      <c r="S3880">
        <v>28122102.444260478</v>
      </c>
      <c r="T3880">
        <v>34978981.733194262</v>
      </c>
      <c r="U3880">
        <v>36087677.311065175</v>
      </c>
      <c r="V3880">
        <v>-18035551.074743237</v>
      </c>
      <c r="W3880">
        <v>-19157329.644514911</v>
      </c>
      <c r="X3880">
        <v>-39157329.644514918</v>
      </c>
    </row>
    <row r="3881" spans="2:24" x14ac:dyDescent="0.4">
      <c r="B3881" s="13">
        <v>3878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22851920.311891999</v>
      </c>
      <c r="O3881">
        <v>23786767.757595532</v>
      </c>
      <c r="P3881">
        <v>25647711.824701548</v>
      </c>
      <c r="Q3881">
        <v>30408827.875871602</v>
      </c>
      <c r="R3881">
        <v>32170410.000186417</v>
      </c>
      <c r="S3881">
        <v>465395.30930856871</v>
      </c>
      <c r="T3881">
        <v>-627623.9631166216</v>
      </c>
      <c r="U3881">
        <v>13940083.978046916</v>
      </c>
      <c r="V3881">
        <v>13396163.369234394</v>
      </c>
      <c r="W3881">
        <v>11727761.754092092</v>
      </c>
      <c r="X3881">
        <v>-8272238.2459079148</v>
      </c>
    </row>
    <row r="3882" spans="2:24" x14ac:dyDescent="0.4">
      <c r="B3882" s="13">
        <v>3879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22875135.447058681</v>
      </c>
      <c r="O3882">
        <v>26304003.748834759</v>
      </c>
      <c r="P3882">
        <v>26325412.204839353</v>
      </c>
      <c r="Q3882">
        <v>28239059.22521231</v>
      </c>
      <c r="R3882">
        <v>32203866.038384844</v>
      </c>
      <c r="S3882">
        <v>36952228.39200215</v>
      </c>
      <c r="T3882">
        <v>33335389.216840688</v>
      </c>
      <c r="U3882">
        <v>36904880.986213826</v>
      </c>
      <c r="V3882">
        <v>42960144.442790717</v>
      </c>
      <c r="W3882">
        <v>43053023.3959383</v>
      </c>
      <c r="X3882">
        <v>23053023.395938307</v>
      </c>
    </row>
    <row r="3883" spans="2:24" x14ac:dyDescent="0.4">
      <c r="B3883" s="13">
        <v>3880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25438668.260629267</v>
      </c>
      <c r="O3883">
        <v>27897352.523708515</v>
      </c>
      <c r="P3883">
        <v>26333244.46919214</v>
      </c>
      <c r="Q3883">
        <v>33578914.168174423</v>
      </c>
      <c r="R3883">
        <v>34067051.180556178</v>
      </c>
      <c r="S3883">
        <v>20374828.977125138</v>
      </c>
      <c r="T3883">
        <v>19667323.7622733</v>
      </c>
      <c r="U3883">
        <v>23373637.861491926</v>
      </c>
      <c r="V3883">
        <v>24000350.208356295</v>
      </c>
      <c r="W3883">
        <v>27162835.78114216</v>
      </c>
      <c r="X3883">
        <v>7162835.7811421575</v>
      </c>
    </row>
    <row r="3884" spans="2:24" x14ac:dyDescent="0.4">
      <c r="B3884" s="13">
        <v>3881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19601892.180698257</v>
      </c>
      <c r="O3884">
        <v>-1066919.439340672</v>
      </c>
      <c r="P3884">
        <v>2197583.416688439</v>
      </c>
      <c r="Q3884">
        <v>15563698.656144198</v>
      </c>
      <c r="R3884">
        <v>21203211.265251145</v>
      </c>
      <c r="S3884">
        <v>25910803.114306051</v>
      </c>
      <c r="T3884">
        <v>28111822.351947375</v>
      </c>
      <c r="U3884">
        <v>33053032.585399687</v>
      </c>
      <c r="V3884">
        <v>-7925209.9009984694</v>
      </c>
      <c r="W3884">
        <v>-13123549.027138846</v>
      </c>
      <c r="X3884">
        <v>-33123549.027138848</v>
      </c>
    </row>
    <row r="3885" spans="2:24" x14ac:dyDescent="0.4">
      <c r="B3885" s="13">
        <v>3882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16850969.809903085</v>
      </c>
      <c r="O3885">
        <v>17997199.441577163</v>
      </c>
      <c r="P3885">
        <v>16545771.386002451</v>
      </c>
      <c r="Q3885">
        <v>15091054.963856954</v>
      </c>
      <c r="R3885">
        <v>20926243.089154307</v>
      </c>
      <c r="S3885">
        <v>22041604.952630006</v>
      </c>
      <c r="T3885">
        <v>25123479.184809949</v>
      </c>
      <c r="U3885">
        <v>22293618.125162624</v>
      </c>
      <c r="V3885">
        <v>22307357.47203242</v>
      </c>
      <c r="W3885">
        <v>26877459.756737389</v>
      </c>
      <c r="X3885">
        <v>6877459.7567373868</v>
      </c>
    </row>
    <row r="3886" spans="2:24" x14ac:dyDescent="0.4">
      <c r="B3886" s="13">
        <v>3883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24176653.610839047</v>
      </c>
      <c r="O3886">
        <v>28053508.093893461</v>
      </c>
      <c r="P3886">
        <v>29202490.291969534</v>
      </c>
      <c r="Q3886">
        <v>29711634.00506451</v>
      </c>
      <c r="R3886">
        <v>36678271.886289328</v>
      </c>
      <c r="S3886">
        <v>37070714.149696507</v>
      </c>
      <c r="T3886">
        <v>36379872.341032915</v>
      </c>
      <c r="U3886">
        <v>34671232.94719065</v>
      </c>
      <c r="V3886">
        <v>34735751.587405838</v>
      </c>
      <c r="W3886">
        <v>35997637.729128428</v>
      </c>
      <c r="X3886">
        <v>15997637.729128435</v>
      </c>
    </row>
    <row r="3887" spans="2:24" x14ac:dyDescent="0.4">
      <c r="B3887" s="13">
        <v>3884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21554448.603634257</v>
      </c>
      <c r="O3887">
        <v>19372122.496400107</v>
      </c>
      <c r="P3887">
        <v>17698638.759060536</v>
      </c>
      <c r="Q3887">
        <v>15262680.487079032</v>
      </c>
      <c r="R3887">
        <v>19576212.027252942</v>
      </c>
      <c r="S3887">
        <v>24228066.681596659</v>
      </c>
      <c r="T3887">
        <v>25220896.381287329</v>
      </c>
      <c r="U3887">
        <v>33383125.635462336</v>
      </c>
      <c r="V3887">
        <v>40014506.126316458</v>
      </c>
      <c r="W3887">
        <v>28821783.364343699</v>
      </c>
      <c r="X3887">
        <v>8821783.3643437028</v>
      </c>
    </row>
    <row r="3888" spans="2:24" x14ac:dyDescent="0.4">
      <c r="B3888" s="13">
        <v>3885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16335002.283541793</v>
      </c>
      <c r="O3888">
        <v>22876483.704734243</v>
      </c>
      <c r="P3888">
        <v>22541077.401077196</v>
      </c>
      <c r="Q3888">
        <v>27024729.968205802</v>
      </c>
      <c r="R3888">
        <v>24354260.077259913</v>
      </c>
      <c r="S3888">
        <v>26577587.994423121</v>
      </c>
      <c r="T3888">
        <v>26934947.908632077</v>
      </c>
      <c r="U3888">
        <v>24823176.089274328</v>
      </c>
      <c r="V3888">
        <v>25764816.373496711</v>
      </c>
      <c r="W3888">
        <v>24830194.701148592</v>
      </c>
      <c r="X3888">
        <v>4830194.7011485929</v>
      </c>
    </row>
    <row r="3889" spans="2:24" x14ac:dyDescent="0.4">
      <c r="B3889" s="13">
        <v>3886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21343810.264190588</v>
      </c>
      <c r="O3889">
        <v>-14914404.878835317</v>
      </c>
      <c r="P3889">
        <v>-12833622.472696956</v>
      </c>
      <c r="Q3889">
        <v>10133135.595048288</v>
      </c>
      <c r="R3889">
        <v>10047856.632784043</v>
      </c>
      <c r="S3889">
        <v>10750140.395986587</v>
      </c>
      <c r="T3889">
        <v>13955418.07619001</v>
      </c>
      <c r="U3889">
        <v>16371350.64543511</v>
      </c>
      <c r="V3889">
        <v>15626355.11752207</v>
      </c>
      <c r="W3889">
        <v>17473493.441516623</v>
      </c>
      <c r="X3889">
        <v>-2526506.5584833715</v>
      </c>
    </row>
    <row r="3890" spans="2:24" x14ac:dyDescent="0.4">
      <c r="B3890" s="13">
        <v>3887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19686208.718994383</v>
      </c>
      <c r="O3890">
        <v>19281465.446845386</v>
      </c>
      <c r="P3890">
        <v>18215578.908867735</v>
      </c>
      <c r="Q3890">
        <v>17687142.923940107</v>
      </c>
      <c r="R3890">
        <v>18771838.307813834</v>
      </c>
      <c r="S3890">
        <v>-373625972.69035953</v>
      </c>
      <c r="T3890">
        <v>-401558981.41722852</v>
      </c>
      <c r="U3890">
        <v>-206430797.6127646</v>
      </c>
      <c r="V3890">
        <v>-206721646.52305856</v>
      </c>
      <c r="W3890">
        <v>-202265052.96544793</v>
      </c>
      <c r="X3890">
        <v>-222265052.96544793</v>
      </c>
    </row>
    <row r="3891" spans="2:24" x14ac:dyDescent="0.4">
      <c r="B3891" s="13">
        <v>3888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28200277.51600638</v>
      </c>
      <c r="O3891">
        <v>26950382.853176054</v>
      </c>
      <c r="P3891">
        <v>29177741.147217844</v>
      </c>
      <c r="Q3891">
        <v>29165850.224346701</v>
      </c>
      <c r="R3891">
        <v>34969048.244637288</v>
      </c>
      <c r="S3891">
        <v>25071884.941999532</v>
      </c>
      <c r="T3891">
        <v>25008219.474702425</v>
      </c>
      <c r="U3891">
        <v>28149396.673306134</v>
      </c>
      <c r="V3891">
        <v>26207967.676826518</v>
      </c>
      <c r="W3891">
        <v>29959489.811461806</v>
      </c>
      <c r="X3891">
        <v>9959489.8114618082</v>
      </c>
    </row>
    <row r="3892" spans="2:24" x14ac:dyDescent="0.4">
      <c r="B3892" s="13">
        <v>3889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22579004.477075383</v>
      </c>
      <c r="O3892">
        <v>30317756.49762712</v>
      </c>
      <c r="P3892">
        <v>33586684.528156906</v>
      </c>
      <c r="Q3892">
        <v>36667828.797517084</v>
      </c>
      <c r="R3892">
        <v>43466122.163835019</v>
      </c>
      <c r="S3892">
        <v>35747344.864315338</v>
      </c>
      <c r="T3892">
        <v>39310501.288399629</v>
      </c>
      <c r="U3892">
        <v>40509357.112512901</v>
      </c>
      <c r="V3892">
        <v>42598493.295337394</v>
      </c>
      <c r="W3892">
        <v>34837430.885530263</v>
      </c>
      <c r="X3892">
        <v>14837430.885530263</v>
      </c>
    </row>
    <row r="3893" spans="2:24" x14ac:dyDescent="0.4">
      <c r="B3893" s="13">
        <v>3890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19546084.247706857</v>
      </c>
      <c r="O3893">
        <v>19862443.522748657</v>
      </c>
      <c r="P3893">
        <v>28700711.155688405</v>
      </c>
      <c r="Q3893">
        <v>32946895.682174295</v>
      </c>
      <c r="R3893">
        <v>33245269.21289967</v>
      </c>
      <c r="S3893">
        <v>36120021.390083045</v>
      </c>
      <c r="T3893">
        <v>36380213.740692005</v>
      </c>
      <c r="U3893">
        <v>37710507.89223925</v>
      </c>
      <c r="V3893">
        <v>41308441.065916494</v>
      </c>
      <c r="W3893">
        <v>41958129.248935707</v>
      </c>
      <c r="X3893">
        <v>21958129.248935714</v>
      </c>
    </row>
    <row r="3894" spans="2:24" x14ac:dyDescent="0.4">
      <c r="B3894" s="13">
        <v>3891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27019912.717343636</v>
      </c>
      <c r="O3894">
        <v>26179354.411059462</v>
      </c>
      <c r="P3894">
        <v>26801401.337985862</v>
      </c>
      <c r="Q3894">
        <v>30188474.419348627</v>
      </c>
      <c r="R3894">
        <v>38137377.388384499</v>
      </c>
      <c r="S3894">
        <v>37410225.942793876</v>
      </c>
      <c r="T3894">
        <v>34425197.945093833</v>
      </c>
      <c r="U3894">
        <v>37027395.767975055</v>
      </c>
      <c r="V3894">
        <v>33728035.65845421</v>
      </c>
      <c r="W3894">
        <v>39244916.144729577</v>
      </c>
      <c r="X3894">
        <v>19244916.144729573</v>
      </c>
    </row>
    <row r="3895" spans="2:24" x14ac:dyDescent="0.4">
      <c r="B3895" s="13">
        <v>3892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3633064.3780216305</v>
      </c>
      <c r="O3895">
        <v>7012252.0510909585</v>
      </c>
      <c r="P3895">
        <v>10289695.027405417</v>
      </c>
      <c r="Q3895">
        <v>-2306372.1076741889</v>
      </c>
      <c r="R3895">
        <v>5506619.257423033</v>
      </c>
      <c r="S3895">
        <v>17605472.044833101</v>
      </c>
      <c r="T3895">
        <v>15423917.12122589</v>
      </c>
      <c r="U3895">
        <v>19972775.873702697</v>
      </c>
      <c r="V3895">
        <v>20973145.767007418</v>
      </c>
      <c r="W3895">
        <v>20686008.158550028</v>
      </c>
      <c r="X3895">
        <v>686008.15855002729</v>
      </c>
    </row>
    <row r="3896" spans="2:24" x14ac:dyDescent="0.4">
      <c r="B3896" s="13">
        <v>3893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25993325.86598181</v>
      </c>
      <c r="O3896">
        <v>31015494.672207717</v>
      </c>
      <c r="P3896">
        <v>30078932.368356667</v>
      </c>
      <c r="Q3896">
        <v>29205192.730824817</v>
      </c>
      <c r="R3896">
        <v>32938182.527931072</v>
      </c>
      <c r="S3896">
        <v>35364322.119849108</v>
      </c>
      <c r="T3896">
        <v>37028393.696937591</v>
      </c>
      <c r="U3896">
        <v>38095831.694555715</v>
      </c>
      <c r="V3896">
        <v>39002723.496313646</v>
      </c>
      <c r="W3896">
        <v>36615843.383419111</v>
      </c>
      <c r="X3896">
        <v>16615843.383419115</v>
      </c>
    </row>
    <row r="3897" spans="2:24" x14ac:dyDescent="0.4">
      <c r="B3897" s="13">
        <v>3894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27591214.459930718</v>
      </c>
      <c r="O3897">
        <v>30241151.205314692</v>
      </c>
      <c r="P3897">
        <v>25738115.732417122</v>
      </c>
      <c r="Q3897">
        <v>22800491.354348339</v>
      </c>
      <c r="R3897">
        <v>22333615.798627824</v>
      </c>
      <c r="S3897">
        <v>23645915.658318296</v>
      </c>
      <c r="T3897">
        <v>25129985.167163227</v>
      </c>
      <c r="U3897">
        <v>24091845.411662977</v>
      </c>
      <c r="V3897">
        <v>30634406.400702067</v>
      </c>
      <c r="W3897">
        <v>29452629.010166489</v>
      </c>
      <c r="X3897">
        <v>9452629.0101664811</v>
      </c>
    </row>
    <row r="3898" spans="2:24" x14ac:dyDescent="0.4">
      <c r="B3898" s="13">
        <v>3895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19662415.738451656</v>
      </c>
      <c r="O3898">
        <v>24145979.859853264</v>
      </c>
      <c r="P3898">
        <v>25663525.045850649</v>
      </c>
      <c r="Q3898">
        <v>31964027.980763629</v>
      </c>
      <c r="R3898">
        <v>30581757.401864164</v>
      </c>
      <c r="S3898">
        <v>32343233.06806694</v>
      </c>
      <c r="T3898">
        <v>32164783.12218333</v>
      </c>
      <c r="U3898">
        <v>38920357.233283006</v>
      </c>
      <c r="V3898">
        <v>41062789.430133</v>
      </c>
      <c r="W3898">
        <v>41686370.792571217</v>
      </c>
      <c r="X3898">
        <v>21686370.792571221</v>
      </c>
    </row>
    <row r="3899" spans="2:24" x14ac:dyDescent="0.4">
      <c r="B3899" s="13">
        <v>3896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23457806.198442541</v>
      </c>
      <c r="O3899">
        <v>2701449.7638321826</v>
      </c>
      <c r="P3899">
        <v>325226.95662870072</v>
      </c>
      <c r="Q3899">
        <v>12997103.038109761</v>
      </c>
      <c r="R3899">
        <v>14795246.19216932</v>
      </c>
      <c r="S3899">
        <v>18354042.856817815</v>
      </c>
      <c r="T3899">
        <v>18468619.230146758</v>
      </c>
      <c r="U3899">
        <v>22630024.492294133</v>
      </c>
      <c r="V3899">
        <v>20509229.03156098</v>
      </c>
      <c r="W3899">
        <v>24407807.536983062</v>
      </c>
      <c r="X3899">
        <v>4407807.5369830616</v>
      </c>
    </row>
    <row r="3900" spans="2:24" x14ac:dyDescent="0.4">
      <c r="B3900" s="13">
        <v>3897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21615021.14422584</v>
      </c>
      <c r="O3900">
        <v>16056863.371878609</v>
      </c>
      <c r="P3900">
        <v>19655350.400261</v>
      </c>
      <c r="Q3900">
        <v>21437010.607821919</v>
      </c>
      <c r="R3900">
        <v>23432569.24855407</v>
      </c>
      <c r="S3900">
        <v>25362779.947244901</v>
      </c>
      <c r="T3900">
        <v>29010568.985954262</v>
      </c>
      <c r="U3900">
        <v>29555452.859271191</v>
      </c>
      <c r="V3900">
        <v>29813450.582417808</v>
      </c>
      <c r="W3900">
        <v>33230852.235985897</v>
      </c>
      <c r="X3900">
        <v>13230852.235985894</v>
      </c>
    </row>
    <row r="3901" spans="2:24" x14ac:dyDescent="0.4">
      <c r="B3901" s="13">
        <v>3898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18337690.215137493</v>
      </c>
      <c r="O3901">
        <v>22289480.104783155</v>
      </c>
      <c r="P3901">
        <v>19861323.226390947</v>
      </c>
      <c r="Q3901">
        <v>26312982.246355306</v>
      </c>
      <c r="R3901">
        <v>30912292.494298693</v>
      </c>
      <c r="S3901">
        <v>26045826.610233128</v>
      </c>
      <c r="T3901">
        <v>23964501.977953169</v>
      </c>
      <c r="U3901">
        <v>22407530.666876193</v>
      </c>
      <c r="V3901">
        <v>29029202.740640379</v>
      </c>
      <c r="W3901">
        <v>28498467.252063032</v>
      </c>
      <c r="X3901">
        <v>8498467.2520630285</v>
      </c>
    </row>
    <row r="3902" spans="2:24" x14ac:dyDescent="0.4">
      <c r="B3902" s="13">
        <v>3899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21289927.926121924</v>
      </c>
      <c r="O3902">
        <v>21732119.653339416</v>
      </c>
      <c r="P3902">
        <v>24489379.583519354</v>
      </c>
      <c r="Q3902">
        <v>30105316.672347762</v>
      </c>
      <c r="R3902">
        <v>30786183.395017117</v>
      </c>
      <c r="S3902">
        <v>8368505.770397678</v>
      </c>
      <c r="T3902">
        <v>13755621.395035479</v>
      </c>
      <c r="U3902">
        <v>28747543.995518871</v>
      </c>
      <c r="V3902">
        <v>3911560.4290951025</v>
      </c>
      <c r="W3902">
        <v>7623899.733896466</v>
      </c>
      <c r="X3902">
        <v>-12376100.266103534</v>
      </c>
    </row>
    <row r="3903" spans="2:24" x14ac:dyDescent="0.4">
      <c r="B3903" s="13">
        <v>3900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12236625.041067669</v>
      </c>
      <c r="O3903">
        <v>14907860.595419601</v>
      </c>
      <c r="P3903">
        <v>17125087.825908229</v>
      </c>
      <c r="Q3903">
        <v>19669721.943075839</v>
      </c>
      <c r="R3903">
        <v>21492751.587346494</v>
      </c>
      <c r="S3903">
        <v>22979039.166161235</v>
      </c>
      <c r="T3903">
        <v>28239457.55009152</v>
      </c>
      <c r="U3903">
        <v>28573626.590138424</v>
      </c>
      <c r="V3903">
        <v>22370588.288520657</v>
      </c>
      <c r="W3903">
        <v>28568174.239556678</v>
      </c>
      <c r="X3903">
        <v>8568174.2395566683</v>
      </c>
    </row>
    <row r="3904" spans="2:24" x14ac:dyDescent="0.4">
      <c r="B3904" s="13">
        <v>3901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23885188.188634135</v>
      </c>
      <c r="O3904">
        <v>23116511.417131323</v>
      </c>
      <c r="P3904">
        <v>26753414.594148956</v>
      </c>
      <c r="Q3904">
        <v>24504446.316504702</v>
      </c>
      <c r="R3904">
        <v>28734972.660415776</v>
      </c>
      <c r="S3904">
        <v>30665545.886236951</v>
      </c>
      <c r="T3904">
        <v>32428787.518897213</v>
      </c>
      <c r="U3904">
        <v>34252566.310943179</v>
      </c>
      <c r="V3904">
        <v>24679644.815550402</v>
      </c>
      <c r="W3904">
        <v>26813509.669032726</v>
      </c>
      <c r="X3904">
        <v>6813509.6690327208</v>
      </c>
    </row>
    <row r="3905" spans="2:24" x14ac:dyDescent="0.4">
      <c r="B3905" s="13">
        <v>3902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18912027.298527334</v>
      </c>
      <c r="O3905">
        <v>18430854.038305432</v>
      </c>
      <c r="P3905">
        <v>18246125.264047254</v>
      </c>
      <c r="Q3905">
        <v>24196579.193763822</v>
      </c>
      <c r="R3905">
        <v>16132107.608585693</v>
      </c>
      <c r="S3905">
        <v>14561040.804727959</v>
      </c>
      <c r="T3905">
        <v>19852853.669017315</v>
      </c>
      <c r="U3905">
        <v>22489242.204831976</v>
      </c>
      <c r="V3905">
        <v>23323931.911741596</v>
      </c>
      <c r="W3905">
        <v>29646606.34052445</v>
      </c>
      <c r="X3905">
        <v>9646606.3405244481</v>
      </c>
    </row>
    <row r="3906" spans="2:24" x14ac:dyDescent="0.4">
      <c r="B3906" s="13">
        <v>3903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21924897.401201073</v>
      </c>
      <c r="O3906">
        <v>23590105.882704187</v>
      </c>
      <c r="P3906">
        <v>29948090.178457547</v>
      </c>
      <c r="Q3906">
        <v>34920310.936372764</v>
      </c>
      <c r="R3906">
        <v>38409252.588087171</v>
      </c>
      <c r="S3906">
        <v>43532639.05777739</v>
      </c>
      <c r="T3906">
        <v>45048490.409352973</v>
      </c>
      <c r="U3906">
        <v>50405134.375910804</v>
      </c>
      <c r="V3906">
        <v>55785847.23997692</v>
      </c>
      <c r="W3906">
        <v>64061340.445123732</v>
      </c>
      <c r="X3906">
        <v>44061340.445123725</v>
      </c>
    </row>
    <row r="3907" spans="2:24" x14ac:dyDescent="0.4">
      <c r="B3907" s="13">
        <v>3904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20822241.967022277</v>
      </c>
      <c r="O3907">
        <v>24959035.403309155</v>
      </c>
      <c r="P3907">
        <v>27855039.739113428</v>
      </c>
      <c r="Q3907">
        <v>31641549.235796444</v>
      </c>
      <c r="R3907">
        <v>32129228.912447516</v>
      </c>
      <c r="S3907">
        <v>32287254.058262695</v>
      </c>
      <c r="T3907">
        <v>30849261.265276771</v>
      </c>
      <c r="U3907">
        <v>30366784.053299677</v>
      </c>
      <c r="V3907">
        <v>32267395.042356849</v>
      </c>
      <c r="W3907">
        <v>30769627.741165675</v>
      </c>
      <c r="X3907">
        <v>10769627.741165675</v>
      </c>
    </row>
    <row r="3908" spans="2:24" x14ac:dyDescent="0.4">
      <c r="B3908" s="13">
        <v>3905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20835743.193026766</v>
      </c>
      <c r="O3908">
        <v>23655882.385922778</v>
      </c>
      <c r="P3908">
        <v>25640423.769919883</v>
      </c>
      <c r="Q3908">
        <v>25752171.494221412</v>
      </c>
      <c r="R3908">
        <v>26473129.609337762</v>
      </c>
      <c r="S3908">
        <v>22699373.100611225</v>
      </c>
      <c r="T3908">
        <v>21455695.146405552</v>
      </c>
      <c r="U3908">
        <v>23645759.845771238</v>
      </c>
      <c r="V3908">
        <v>32324283.433912344</v>
      </c>
      <c r="W3908">
        <v>34103128.936617829</v>
      </c>
      <c r="X3908">
        <v>14103128.936617827</v>
      </c>
    </row>
    <row r="3909" spans="2:24" x14ac:dyDescent="0.4">
      <c r="B3909" s="13">
        <v>3906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21470318.37847545</v>
      </c>
      <c r="O3909">
        <v>23229834.644442759</v>
      </c>
      <c r="P3909">
        <v>23115548.074085731</v>
      </c>
      <c r="Q3909">
        <v>27426248.484496757</v>
      </c>
      <c r="R3909">
        <v>24087882.663475774</v>
      </c>
      <c r="S3909">
        <v>29864214.613959283</v>
      </c>
      <c r="T3909">
        <v>34049768.831847712</v>
      </c>
      <c r="U3909">
        <v>33718681.815610543</v>
      </c>
      <c r="V3909">
        <v>30947802.749215502</v>
      </c>
      <c r="W3909">
        <v>31804406.891858667</v>
      </c>
      <c r="X3909">
        <v>11804406.891858667</v>
      </c>
    </row>
    <row r="3910" spans="2:24" x14ac:dyDescent="0.4">
      <c r="B3910" s="13">
        <v>3907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27694047.510765217</v>
      </c>
      <c r="O3910">
        <v>36137314.60869395</v>
      </c>
      <c r="P3910">
        <v>37513087.996546298</v>
      </c>
      <c r="Q3910">
        <v>41450723.539369367</v>
      </c>
      <c r="R3910">
        <v>45862204.186655179</v>
      </c>
      <c r="S3910">
        <v>-1072598.9296541661</v>
      </c>
      <c r="T3910">
        <v>643385.78866018169</v>
      </c>
      <c r="U3910">
        <v>24208328.006415844</v>
      </c>
      <c r="V3910">
        <v>24581943.953828122</v>
      </c>
      <c r="W3910">
        <v>28210391.64291466</v>
      </c>
      <c r="X3910">
        <v>8210391.6429146715</v>
      </c>
    </row>
    <row r="3911" spans="2:24" x14ac:dyDescent="0.4">
      <c r="B3911" s="13">
        <v>3908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19353841.252172537</v>
      </c>
      <c r="O3911">
        <v>23462475.477324199</v>
      </c>
      <c r="P3911">
        <v>19760169.959511958</v>
      </c>
      <c r="Q3911">
        <v>21459303.431410912</v>
      </c>
      <c r="R3911">
        <v>25483551.898079049</v>
      </c>
      <c r="S3911">
        <v>30061353.597481318</v>
      </c>
      <c r="T3911">
        <v>31574815.898964949</v>
      </c>
      <c r="U3911">
        <v>31992750.749144409</v>
      </c>
      <c r="V3911">
        <v>35643817.645002142</v>
      </c>
      <c r="W3911">
        <v>36806796.542798892</v>
      </c>
      <c r="X3911">
        <v>16806796.542798895</v>
      </c>
    </row>
    <row r="3912" spans="2:24" x14ac:dyDescent="0.4">
      <c r="B3912" s="13">
        <v>3909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22492214.679922275</v>
      </c>
      <c r="O3912">
        <v>22746194.501801673</v>
      </c>
      <c r="P3912">
        <v>24919305.350362759</v>
      </c>
      <c r="Q3912">
        <v>26985274.696641468</v>
      </c>
      <c r="R3912">
        <v>28789582.505866159</v>
      </c>
      <c r="S3912">
        <v>29178079.426462363</v>
      </c>
      <c r="T3912">
        <v>28397046.860195264</v>
      </c>
      <c r="U3912">
        <v>25514836.257070225</v>
      </c>
      <c r="V3912">
        <v>20164126.297020186</v>
      </c>
      <c r="W3912">
        <v>19790817.440355014</v>
      </c>
      <c r="X3912">
        <v>-209182.55964498111</v>
      </c>
    </row>
    <row r="3913" spans="2:24" x14ac:dyDescent="0.4">
      <c r="B3913" s="13">
        <v>3910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12159690.948530827</v>
      </c>
      <c r="O3913">
        <v>16638686.476209659</v>
      </c>
      <c r="P3913">
        <v>27136912.014856182</v>
      </c>
      <c r="Q3913">
        <v>31645297.107642658</v>
      </c>
      <c r="R3913">
        <v>29841911.807547174</v>
      </c>
      <c r="S3913">
        <v>31521318.566431347</v>
      </c>
      <c r="T3913">
        <v>35088626.127018951</v>
      </c>
      <c r="U3913">
        <v>36945177.234497957</v>
      </c>
      <c r="V3913">
        <v>33868128.090345368</v>
      </c>
      <c r="W3913">
        <v>25884060.83004567</v>
      </c>
      <c r="X3913">
        <v>5884060.8300456703</v>
      </c>
    </row>
    <row r="3914" spans="2:24" x14ac:dyDescent="0.4">
      <c r="B3914" s="13">
        <v>3911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26426634.035263024</v>
      </c>
      <c r="O3914">
        <v>-89271368.86008805</v>
      </c>
      <c r="P3914">
        <v>-88054265.736916035</v>
      </c>
      <c r="Q3914">
        <v>-29824734.472835738</v>
      </c>
      <c r="R3914">
        <v>-29603584.440330088</v>
      </c>
      <c r="S3914">
        <v>-23022719.246901259</v>
      </c>
      <c r="T3914">
        <v>-30345914.26854156</v>
      </c>
      <c r="U3914">
        <v>-28742810.431882698</v>
      </c>
      <c r="V3914">
        <v>-20709728.824036792</v>
      </c>
      <c r="W3914">
        <v>-17720230.067704424</v>
      </c>
      <c r="X3914">
        <v>-37720230.067704424</v>
      </c>
    </row>
    <row r="3915" spans="2:24" x14ac:dyDescent="0.4">
      <c r="B3915" s="13">
        <v>3912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-6502880.0100357635</v>
      </c>
      <c r="O3915">
        <v>-7113838.9110067692</v>
      </c>
      <c r="P3915">
        <v>8894185.260873558</v>
      </c>
      <c r="Q3915">
        <v>9998107.2754361592</v>
      </c>
      <c r="R3915">
        <v>11804181.500697384</v>
      </c>
      <c r="S3915">
        <v>10583870.116727961</v>
      </c>
      <c r="T3915">
        <v>12349244.081992546</v>
      </c>
      <c r="U3915">
        <v>15738378.156720789</v>
      </c>
      <c r="V3915">
        <v>20232867.06514971</v>
      </c>
      <c r="W3915">
        <v>19877724.896278739</v>
      </c>
      <c r="X3915">
        <v>-122275.1037212662</v>
      </c>
    </row>
    <row r="3916" spans="2:24" x14ac:dyDescent="0.4">
      <c r="B3916" s="13">
        <v>3913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23244017.023329169</v>
      </c>
      <c r="O3916">
        <v>26990950.190871477</v>
      </c>
      <c r="P3916">
        <v>29753895.318719603</v>
      </c>
      <c r="Q3916">
        <v>33095141.090440679</v>
      </c>
      <c r="R3916">
        <v>34094541.069991559</v>
      </c>
      <c r="S3916">
        <v>34192308.105660141</v>
      </c>
      <c r="T3916">
        <v>26713176.60859352</v>
      </c>
      <c r="U3916">
        <v>26964931.629328962</v>
      </c>
      <c r="V3916">
        <v>26224749.67642466</v>
      </c>
      <c r="W3916">
        <v>27698391.076011982</v>
      </c>
      <c r="X3916">
        <v>7698391.0760119837</v>
      </c>
    </row>
    <row r="3917" spans="2:24" x14ac:dyDescent="0.4">
      <c r="B3917" s="13">
        <v>3914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24366941.590202577</v>
      </c>
      <c r="O3917">
        <v>24533624.112456806</v>
      </c>
      <c r="P3917">
        <v>28322170.953407373</v>
      </c>
      <c r="Q3917">
        <v>29857868.168381747</v>
      </c>
      <c r="R3917">
        <v>34462587.446697742</v>
      </c>
      <c r="S3917">
        <v>34829217.633842647</v>
      </c>
      <c r="T3917">
        <v>39330313.063663602</v>
      </c>
      <c r="U3917">
        <v>43840904.001153976</v>
      </c>
      <c r="V3917">
        <v>52196170.387147292</v>
      </c>
      <c r="W3917">
        <v>52047783.870785289</v>
      </c>
      <c r="X3917">
        <v>32047783.870785281</v>
      </c>
    </row>
    <row r="3918" spans="2:24" x14ac:dyDescent="0.4">
      <c r="B3918" s="13">
        <v>3915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27133868.381437767</v>
      </c>
      <c r="O3918">
        <v>24504172.396496616</v>
      </c>
      <c r="P3918">
        <v>32125625.561566032</v>
      </c>
      <c r="Q3918">
        <v>12341750.248339143</v>
      </c>
      <c r="R3918">
        <v>12587057.502409073</v>
      </c>
      <c r="S3918">
        <v>25814808.905973397</v>
      </c>
      <c r="T3918">
        <v>23481896.707076412</v>
      </c>
      <c r="U3918">
        <v>28990981.661134772</v>
      </c>
      <c r="V3918">
        <v>32503866.211658034</v>
      </c>
      <c r="W3918">
        <v>35073282.569035359</v>
      </c>
      <c r="X3918">
        <v>15073282.569035349</v>
      </c>
    </row>
    <row r="3919" spans="2:24" x14ac:dyDescent="0.4">
      <c r="B3919" s="13">
        <v>3916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21003343.949564196</v>
      </c>
      <c r="O3919">
        <v>24995529.148972616</v>
      </c>
      <c r="P3919">
        <v>24038360.231123462</v>
      </c>
      <c r="Q3919">
        <v>23837694.15314728</v>
      </c>
      <c r="R3919">
        <v>6121966.986690592</v>
      </c>
      <c r="S3919">
        <v>4301173.4179245569</v>
      </c>
      <c r="T3919">
        <v>14592624.398899438</v>
      </c>
      <c r="U3919">
        <v>15829677.679088965</v>
      </c>
      <c r="V3919">
        <v>8407501.1075721234</v>
      </c>
      <c r="W3919">
        <v>9582605.7700791154</v>
      </c>
      <c r="X3919">
        <v>-10417394.229920886</v>
      </c>
    </row>
    <row r="3920" spans="2:24" x14ac:dyDescent="0.4">
      <c r="B3920" s="13">
        <v>3917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18477586.487326328</v>
      </c>
      <c r="O3920">
        <v>19614531.845130157</v>
      </c>
      <c r="P3920">
        <v>21005890.258327771</v>
      </c>
      <c r="Q3920">
        <v>23478222.463902704</v>
      </c>
      <c r="R3920">
        <v>25251137.614917152</v>
      </c>
      <c r="S3920">
        <v>22563327.373327393</v>
      </c>
      <c r="T3920">
        <v>26761840.855609205</v>
      </c>
      <c r="U3920">
        <v>24423431.284369405</v>
      </c>
      <c r="V3920">
        <v>26344946.674522694</v>
      </c>
      <c r="W3920">
        <v>25360902.785177872</v>
      </c>
      <c r="X3920">
        <v>5360902.7851778753</v>
      </c>
    </row>
    <row r="3921" spans="2:24" x14ac:dyDescent="0.4">
      <c r="B3921" s="13">
        <v>3918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17915708.517014727</v>
      </c>
      <c r="O3921">
        <v>18758609.421673235</v>
      </c>
      <c r="P3921">
        <v>13018231.883548906</v>
      </c>
      <c r="Q3921">
        <v>12926062.331340879</v>
      </c>
      <c r="R3921">
        <v>19180031.348639607</v>
      </c>
      <c r="S3921">
        <v>12482939.538472949</v>
      </c>
      <c r="T3921">
        <v>11607464.412952861</v>
      </c>
      <c r="U3921">
        <v>-15220277.553970732</v>
      </c>
      <c r="V3921">
        <v>-17996302.79045257</v>
      </c>
      <c r="W3921">
        <v>25217.379604476038</v>
      </c>
      <c r="X3921">
        <v>-19974782.620395526</v>
      </c>
    </row>
    <row r="3922" spans="2:24" x14ac:dyDescent="0.4">
      <c r="B3922" s="13">
        <v>3919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22918433.219121426</v>
      </c>
      <c r="O3922">
        <v>27622640.022597529</v>
      </c>
      <c r="P3922">
        <v>27126643.343098328</v>
      </c>
      <c r="Q3922">
        <v>31116380.123519633</v>
      </c>
      <c r="R3922">
        <v>31860502.016832512</v>
      </c>
      <c r="S3922">
        <v>29585796.699906655</v>
      </c>
      <c r="T3922">
        <v>28582049.285469241</v>
      </c>
      <c r="U3922">
        <v>31264393.579850309</v>
      </c>
      <c r="V3922">
        <v>30352450.936972212</v>
      </c>
      <c r="W3922">
        <v>32006737.40852011</v>
      </c>
      <c r="X3922">
        <v>12006737.408520106</v>
      </c>
    </row>
    <row r="3923" spans="2:24" x14ac:dyDescent="0.4">
      <c r="B3923" s="13">
        <v>3920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20709341.820869088</v>
      </c>
      <c r="O3923">
        <v>19880859.362423953</v>
      </c>
      <c r="P3923">
        <v>23250297.148430489</v>
      </c>
      <c r="Q3923">
        <v>22801238.884211298</v>
      </c>
      <c r="R3923">
        <v>26455640.574248545</v>
      </c>
      <c r="S3923">
        <v>24303332.721521724</v>
      </c>
      <c r="T3923">
        <v>23706556.57349176</v>
      </c>
      <c r="U3923">
        <v>32428117.514930177</v>
      </c>
      <c r="V3923">
        <v>18168123.849361509</v>
      </c>
      <c r="W3923">
        <v>18334995.209014356</v>
      </c>
      <c r="X3923">
        <v>-1665004.7909856408</v>
      </c>
    </row>
    <row r="3924" spans="2:24" x14ac:dyDescent="0.4">
      <c r="B3924" s="13">
        <v>3921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18116907.119440779</v>
      </c>
      <c r="O3924">
        <v>-78427611.94353506</v>
      </c>
      <c r="P3924">
        <v>-71688348.593421474</v>
      </c>
      <c r="Q3924">
        <v>-17337189.430399831</v>
      </c>
      <c r="R3924">
        <v>-55798639.128543653</v>
      </c>
      <c r="S3924">
        <v>-65254930.800229706</v>
      </c>
      <c r="T3924">
        <v>-47657702.961602241</v>
      </c>
      <c r="U3924">
        <v>-39286420.823483095</v>
      </c>
      <c r="V3924">
        <v>-38261485.611685283</v>
      </c>
      <c r="W3924">
        <v>-90145752.47735782</v>
      </c>
      <c r="X3924">
        <v>-110145752.47735782</v>
      </c>
    </row>
    <row r="3925" spans="2:24" x14ac:dyDescent="0.4">
      <c r="B3925" s="13">
        <v>3922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6476186.1683251271</v>
      </c>
      <c r="O3925">
        <v>5515338.6395151066</v>
      </c>
      <c r="P3925">
        <v>17725423.867050171</v>
      </c>
      <c r="Q3925">
        <v>22974071.055480137</v>
      </c>
      <c r="R3925">
        <v>23850745.709609415</v>
      </c>
      <c r="S3925">
        <v>24401858.180294257</v>
      </c>
      <c r="T3925">
        <v>24993443.065677147</v>
      </c>
      <c r="U3925">
        <v>31822382.108043209</v>
      </c>
      <c r="V3925">
        <v>34366156.476693869</v>
      </c>
      <c r="W3925">
        <v>36424518.982128479</v>
      </c>
      <c r="X3925">
        <v>16424518.982128482</v>
      </c>
    </row>
    <row r="3926" spans="2:24" x14ac:dyDescent="0.4">
      <c r="B3926" s="13">
        <v>3923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20123102.990345314</v>
      </c>
      <c r="O3926">
        <v>24778827.969670083</v>
      </c>
      <c r="P3926">
        <v>25995380.288321871</v>
      </c>
      <c r="Q3926">
        <v>26711279.867801804</v>
      </c>
      <c r="R3926">
        <v>21218377.824647088</v>
      </c>
      <c r="S3926">
        <v>27823069.159350969</v>
      </c>
      <c r="T3926">
        <v>28457392.226404507</v>
      </c>
      <c r="U3926">
        <v>28031939.093707357</v>
      </c>
      <c r="V3926">
        <v>27209360.071647577</v>
      </c>
      <c r="W3926">
        <v>29080114.692986339</v>
      </c>
      <c r="X3926">
        <v>9080114.6929863356</v>
      </c>
    </row>
    <row r="3927" spans="2:24" x14ac:dyDescent="0.4">
      <c r="B3927" s="13">
        <v>3924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24072848.625391558</v>
      </c>
      <c r="O3927">
        <v>23797222.56154222</v>
      </c>
      <c r="P3927">
        <v>31730656.738717631</v>
      </c>
      <c r="Q3927">
        <v>31108256.86107422</v>
      </c>
      <c r="R3927">
        <v>35730243.256560579</v>
      </c>
      <c r="S3927">
        <v>34725200.403937206</v>
      </c>
      <c r="T3927">
        <v>33649366.977568962</v>
      </c>
      <c r="U3927">
        <v>34275286.12190263</v>
      </c>
      <c r="V3927">
        <v>36423521.707240827</v>
      </c>
      <c r="W3927">
        <v>39657551.654943272</v>
      </c>
      <c r="X3927">
        <v>19657551.654943265</v>
      </c>
    </row>
    <row r="3928" spans="2:24" x14ac:dyDescent="0.4">
      <c r="B3928" s="13">
        <v>3925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19448487.2524294</v>
      </c>
      <c r="O3928">
        <v>20409920.90189521</v>
      </c>
      <c r="P3928">
        <v>18897215.853248786</v>
      </c>
      <c r="Q3928">
        <v>23626739.855036553</v>
      </c>
      <c r="R3928">
        <v>10547292.312372901</v>
      </c>
      <c r="S3928">
        <v>8969581.0907321647</v>
      </c>
      <c r="T3928">
        <v>15304184.848082529</v>
      </c>
      <c r="U3928">
        <v>20120546.710419621</v>
      </c>
      <c r="V3928">
        <v>22213494.124050334</v>
      </c>
      <c r="W3928">
        <v>21187708.389742311</v>
      </c>
      <c r="X3928">
        <v>1187708.3897423055</v>
      </c>
    </row>
    <row r="3929" spans="2:24" x14ac:dyDescent="0.4">
      <c r="B3929" s="13">
        <v>3926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21996895.446238138</v>
      </c>
      <c r="O3929">
        <v>18999681.24070517</v>
      </c>
      <c r="P3929">
        <v>27242572.858279172</v>
      </c>
      <c r="Q3929">
        <v>25831835.945217907</v>
      </c>
      <c r="R3929">
        <v>27433227.975861918</v>
      </c>
      <c r="S3929">
        <v>27908350.199829455</v>
      </c>
      <c r="T3929">
        <v>-46221256.301130742</v>
      </c>
      <c r="U3929">
        <v>-48449621.700455457</v>
      </c>
      <c r="V3929">
        <v>-6789821.6899048034</v>
      </c>
      <c r="W3929">
        <v>-5869838.4503245763</v>
      </c>
      <c r="X3929">
        <v>-25869838.450324558</v>
      </c>
    </row>
    <row r="3930" spans="2:24" x14ac:dyDescent="0.4">
      <c r="B3930" s="13">
        <v>3927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22772755.328524709</v>
      </c>
      <c r="O3930">
        <v>23682854.700118709</v>
      </c>
      <c r="P3930">
        <v>30443875.923193049</v>
      </c>
      <c r="Q3930">
        <v>30841355.239696469</v>
      </c>
      <c r="R3930">
        <v>30932717.283927333</v>
      </c>
      <c r="S3930">
        <v>32822989.604166131</v>
      </c>
      <c r="T3930">
        <v>33756904.751728378</v>
      </c>
      <c r="U3930">
        <v>38462728.803765982</v>
      </c>
      <c r="V3930">
        <v>37779493.176906444</v>
      </c>
      <c r="W3930">
        <v>36947587.26542493</v>
      </c>
      <c r="X3930">
        <v>16947587.265424922</v>
      </c>
    </row>
    <row r="3931" spans="2:24" x14ac:dyDescent="0.4">
      <c r="B3931" s="13">
        <v>3928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4907475.2637186246</v>
      </c>
      <c r="O3931">
        <v>10029154.969387576</v>
      </c>
      <c r="P3931">
        <v>22855198.211004995</v>
      </c>
      <c r="Q3931">
        <v>24225793.482331414</v>
      </c>
      <c r="R3931">
        <v>30241006.786562644</v>
      </c>
      <c r="S3931">
        <v>6883836.4686276969</v>
      </c>
      <c r="T3931">
        <v>10609209.21882466</v>
      </c>
      <c r="U3931">
        <v>18403640.450377021</v>
      </c>
      <c r="V3931">
        <v>18708223.547880422</v>
      </c>
      <c r="W3931">
        <v>20852955.559115</v>
      </c>
      <c r="X3931">
        <v>852955.55911500123</v>
      </c>
    </row>
    <row r="3932" spans="2:24" x14ac:dyDescent="0.4">
      <c r="B3932" s="13">
        <v>3929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24271116.897549987</v>
      </c>
      <c r="O3932">
        <v>21899320.964692172</v>
      </c>
      <c r="P3932">
        <v>27956197.317431863</v>
      </c>
      <c r="Q3932">
        <v>30865594.606613301</v>
      </c>
      <c r="R3932">
        <v>31811843.861527417</v>
      </c>
      <c r="S3932">
        <v>34788443.506026953</v>
      </c>
      <c r="T3932">
        <v>-85929907.450356036</v>
      </c>
      <c r="U3932">
        <v>-88556342.600338012</v>
      </c>
      <c r="V3932">
        <v>-23401809.596582454</v>
      </c>
      <c r="W3932">
        <v>-15588956.898641853</v>
      </c>
      <c r="X3932">
        <v>-35588956.898641855</v>
      </c>
    </row>
    <row r="3933" spans="2:24" x14ac:dyDescent="0.4">
      <c r="B3933" s="13">
        <v>3930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17967508.017508633</v>
      </c>
      <c r="O3933">
        <v>18138355.414496478</v>
      </c>
      <c r="P3933">
        <v>19596901.510273773</v>
      </c>
      <c r="Q3933">
        <v>17785207.799111865</v>
      </c>
      <c r="R3933">
        <v>11223786.319620904</v>
      </c>
      <c r="S3933">
        <v>11966249.874852587</v>
      </c>
      <c r="T3933">
        <v>17377714.756881651</v>
      </c>
      <c r="U3933">
        <v>16014656.931122139</v>
      </c>
      <c r="V3933">
        <v>24251604.701197006</v>
      </c>
      <c r="W3933">
        <v>29304413.263852034</v>
      </c>
      <c r="X3933">
        <v>9304413.2638520375</v>
      </c>
    </row>
    <row r="3934" spans="2:24" x14ac:dyDescent="0.4">
      <c r="B3934" s="13">
        <v>3931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28253303.148083553</v>
      </c>
      <c r="O3934">
        <v>12674323.6496072</v>
      </c>
      <c r="P3934">
        <v>19199188.050471898</v>
      </c>
      <c r="Q3934">
        <v>31235630.040121391</v>
      </c>
      <c r="R3934">
        <v>29903574.515823022</v>
      </c>
      <c r="S3934">
        <v>31589398.208334472</v>
      </c>
      <c r="T3934">
        <v>39320622.202316098</v>
      </c>
      <c r="U3934">
        <v>36184499.89200712</v>
      </c>
      <c r="V3934">
        <v>34514834.784066021</v>
      </c>
      <c r="W3934">
        <v>34191241.231847547</v>
      </c>
      <c r="X3934">
        <v>14191241.231847543</v>
      </c>
    </row>
    <row r="3935" spans="2:24" x14ac:dyDescent="0.4">
      <c r="B3935" s="13">
        <v>3932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19521746.631357551</v>
      </c>
      <c r="O3935">
        <v>25712868.452194434</v>
      </c>
      <c r="P3935">
        <v>26637022.271000456</v>
      </c>
      <c r="Q3935">
        <v>26687504.736248516</v>
      </c>
      <c r="R3935">
        <v>30696783.959792018</v>
      </c>
      <c r="S3935">
        <v>30233972.873416334</v>
      </c>
      <c r="T3935">
        <v>28936085.960800961</v>
      </c>
      <c r="U3935">
        <v>36530893.341781043</v>
      </c>
      <c r="V3935">
        <v>37683247.2710234</v>
      </c>
      <c r="W3935">
        <v>33401574.902597487</v>
      </c>
      <c r="X3935">
        <v>13401574.902597478</v>
      </c>
    </row>
    <row r="3936" spans="2:24" x14ac:dyDescent="0.4">
      <c r="B3936" s="13">
        <v>3933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19441230.767692685</v>
      </c>
      <c r="O3936">
        <v>23060680.29172669</v>
      </c>
      <c r="P3936">
        <v>25501694.394151125</v>
      </c>
      <c r="Q3936">
        <v>25520178.341796104</v>
      </c>
      <c r="R3936">
        <v>27411828.726038352</v>
      </c>
      <c r="S3936">
        <v>34068552.931533568</v>
      </c>
      <c r="T3936">
        <v>37695284.59936928</v>
      </c>
      <c r="U3936">
        <v>42780814.458742753</v>
      </c>
      <c r="V3936">
        <v>31803721.057241689</v>
      </c>
      <c r="W3936">
        <v>30966678.005672906</v>
      </c>
      <c r="X3936">
        <v>10966678.005672907</v>
      </c>
    </row>
    <row r="3937" spans="2:24" x14ac:dyDescent="0.4">
      <c r="B3937" s="13">
        <v>3934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25041620.472588222</v>
      </c>
      <c r="O3937">
        <v>25539612.826218277</v>
      </c>
      <c r="P3937">
        <v>24799914.17945559</v>
      </c>
      <c r="Q3937">
        <v>24439143.145862337</v>
      </c>
      <c r="R3937">
        <v>26427008.357903376</v>
      </c>
      <c r="S3937">
        <v>36345990.265862733</v>
      </c>
      <c r="T3937">
        <v>26066866.866753895</v>
      </c>
      <c r="U3937">
        <v>27217028.894042309</v>
      </c>
      <c r="V3937">
        <v>37169262.858589403</v>
      </c>
      <c r="W3937">
        <v>43148640.561457299</v>
      </c>
      <c r="X3937">
        <v>23148640.561457295</v>
      </c>
    </row>
    <row r="3938" spans="2:24" x14ac:dyDescent="0.4">
      <c r="B3938" s="13">
        <v>3935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23303299.137507707</v>
      </c>
      <c r="O3938">
        <v>24112436.163727388</v>
      </c>
      <c r="P3938">
        <v>25148258.298306294</v>
      </c>
      <c r="Q3938">
        <v>27471728.426056452</v>
      </c>
      <c r="R3938">
        <v>29920559.604009997</v>
      </c>
      <c r="S3938">
        <v>32621426.652930871</v>
      </c>
      <c r="T3938">
        <v>33820673.705182403</v>
      </c>
      <c r="U3938">
        <v>33311606.202560928</v>
      </c>
      <c r="V3938">
        <v>-37705400.887944505</v>
      </c>
      <c r="W3938">
        <v>-38229629.668575324</v>
      </c>
      <c r="X3938">
        <v>-58229629.668575332</v>
      </c>
    </row>
    <row r="3939" spans="2:24" x14ac:dyDescent="0.4">
      <c r="B3939" s="13">
        <v>3936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21305186.133204225</v>
      </c>
      <c r="O3939">
        <v>20629512.300805423</v>
      </c>
      <c r="P3939">
        <v>28630453.249570787</v>
      </c>
      <c r="Q3939">
        <v>28788374.411781926</v>
      </c>
      <c r="R3939">
        <v>28820705.078907143</v>
      </c>
      <c r="S3939">
        <v>30710850.165839218</v>
      </c>
      <c r="T3939">
        <v>38594703.274127856</v>
      </c>
      <c r="U3939">
        <v>36567894.970510885</v>
      </c>
      <c r="V3939">
        <v>37725121.8983403</v>
      </c>
      <c r="W3939">
        <v>44955362.573118173</v>
      </c>
      <c r="X3939">
        <v>24955362.573118173</v>
      </c>
    </row>
    <row r="3940" spans="2:24" x14ac:dyDescent="0.4">
      <c r="B3940" s="13">
        <v>3937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19419537.574263483</v>
      </c>
      <c r="O3940">
        <v>24503065.68269648</v>
      </c>
      <c r="P3940">
        <v>26865241.763432369</v>
      </c>
      <c r="Q3940">
        <v>23522282.226105481</v>
      </c>
      <c r="R3940">
        <v>-102496885.23322061</v>
      </c>
      <c r="S3940">
        <v>-94882638.849072635</v>
      </c>
      <c r="T3940">
        <v>-27639303.029465426</v>
      </c>
      <c r="U3940">
        <v>-30012801.790463634</v>
      </c>
      <c r="V3940">
        <v>-29439891.941020865</v>
      </c>
      <c r="W3940">
        <v>-28547624.149532314</v>
      </c>
      <c r="X3940">
        <v>-48547624.149532318</v>
      </c>
    </row>
    <row r="3941" spans="2:24" x14ac:dyDescent="0.4">
      <c r="B3941" s="13">
        <v>3938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24160679.574918952</v>
      </c>
      <c r="O3941">
        <v>23158024.084519729</v>
      </c>
      <c r="P3941">
        <v>26517925.577265147</v>
      </c>
      <c r="Q3941">
        <v>33597397.839452796</v>
      </c>
      <c r="R3941">
        <v>33041434.668905728</v>
      </c>
      <c r="S3941">
        <v>35593285.643633954</v>
      </c>
      <c r="T3941">
        <v>32191116.429886267</v>
      </c>
      <c r="U3941">
        <v>34825667.906998672</v>
      </c>
      <c r="V3941">
        <v>34826685.434616745</v>
      </c>
      <c r="W3941">
        <v>37664361.166656703</v>
      </c>
      <c r="X3941">
        <v>17664361.166656699</v>
      </c>
    </row>
    <row r="3942" spans="2:24" x14ac:dyDescent="0.4">
      <c r="B3942" s="13">
        <v>3939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22884574.774337798</v>
      </c>
      <c r="O3942">
        <v>22896856.833416544</v>
      </c>
      <c r="P3942">
        <v>27349264.875121642</v>
      </c>
      <c r="Q3942">
        <v>28962343.415061779</v>
      </c>
      <c r="R3942">
        <v>28674709.531178083</v>
      </c>
      <c r="S3942">
        <v>34724759.055033281</v>
      </c>
      <c r="T3942">
        <v>33031508.37756953</v>
      </c>
      <c r="U3942">
        <v>33640605.72129631</v>
      </c>
      <c r="V3942">
        <v>28364727.529015057</v>
      </c>
      <c r="W3942">
        <v>28523453.064727951</v>
      </c>
      <c r="X3942">
        <v>8523453.0647279583</v>
      </c>
    </row>
    <row r="3943" spans="2:24" x14ac:dyDescent="0.4">
      <c r="B3943" s="13">
        <v>3940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19932682.606243193</v>
      </c>
      <c r="O3943">
        <v>17976840.875244465</v>
      </c>
      <c r="P3943">
        <v>5304913.0492974063</v>
      </c>
      <c r="Q3943">
        <v>3410171.5392199252</v>
      </c>
      <c r="R3943">
        <v>-344946485.93790358</v>
      </c>
      <c r="S3943">
        <v>-346636091.6798175</v>
      </c>
      <c r="T3943">
        <v>-166959494.9837386</v>
      </c>
      <c r="U3943">
        <v>-169114198.72515219</v>
      </c>
      <c r="V3943">
        <v>-165141300.95534432</v>
      </c>
      <c r="W3943">
        <v>-158346985.61466521</v>
      </c>
      <c r="X3943">
        <v>-178346985.61466521</v>
      </c>
    </row>
    <row r="3944" spans="2:24" x14ac:dyDescent="0.4">
      <c r="B3944" s="13">
        <v>3941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17349772.592838336</v>
      </c>
      <c r="O3944">
        <v>17200013.959259756</v>
      </c>
      <c r="P3944">
        <v>3149067.1309094084</v>
      </c>
      <c r="Q3944">
        <v>3567118.3030186463</v>
      </c>
      <c r="R3944">
        <v>16631515.488645468</v>
      </c>
      <c r="S3944">
        <v>15860931.192549443</v>
      </c>
      <c r="T3944">
        <v>15986214.67015503</v>
      </c>
      <c r="U3944">
        <v>16007063.579239976</v>
      </c>
      <c r="V3944">
        <v>18568062.49329384</v>
      </c>
      <c r="W3944">
        <v>17338109.720297735</v>
      </c>
      <c r="X3944">
        <v>-2661890.2797022699</v>
      </c>
    </row>
    <row r="3945" spans="2:24" x14ac:dyDescent="0.4">
      <c r="B3945" s="13">
        <v>3942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23681064.328536265</v>
      </c>
      <c r="O3945">
        <v>24106260.940797199</v>
      </c>
      <c r="P3945">
        <v>7392139.3886158578</v>
      </c>
      <c r="Q3945">
        <v>-2638011923.902854</v>
      </c>
      <c r="R3945">
        <v>-2623311656.6323848</v>
      </c>
      <c r="S3945">
        <v>-1298019217.2171733</v>
      </c>
      <c r="T3945">
        <v>-1297160351.1939375</v>
      </c>
      <c r="U3945">
        <v>-1297199752.8300817</v>
      </c>
      <c r="V3945">
        <v>-1297250279.6863363</v>
      </c>
      <c r="W3945">
        <v>-1295174559.2102084</v>
      </c>
      <c r="X3945">
        <v>-1315174559.2102084</v>
      </c>
    </row>
    <row r="3946" spans="2:24" x14ac:dyDescent="0.4">
      <c r="B3946" s="13">
        <v>3943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14155805.684224319</v>
      </c>
      <c r="O3946">
        <v>21552719.35743263</v>
      </c>
      <c r="P3946">
        <v>-4106125.1375499424</v>
      </c>
      <c r="Q3946">
        <v>-4381734.8979245601</v>
      </c>
      <c r="R3946">
        <v>13698382.101580977</v>
      </c>
      <c r="S3946">
        <v>11629836.209881432</v>
      </c>
      <c r="T3946">
        <v>15529108.10057782</v>
      </c>
      <c r="U3946">
        <v>17391305.204214823</v>
      </c>
      <c r="V3946">
        <v>15197980.856301913</v>
      </c>
      <c r="W3946">
        <v>15108363.224780779</v>
      </c>
      <c r="X3946">
        <v>-4891636.7752192207</v>
      </c>
    </row>
    <row r="3947" spans="2:24" x14ac:dyDescent="0.4">
      <c r="B3947" s="13">
        <v>3944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25811553.027468104</v>
      </c>
      <c r="O3947">
        <v>28630605.531207658</v>
      </c>
      <c r="P3947">
        <v>27502796.295501158</v>
      </c>
      <c r="Q3947">
        <v>28346945.490367871</v>
      </c>
      <c r="R3947">
        <v>26199954.557908636</v>
      </c>
      <c r="S3947">
        <v>26751540.516779397</v>
      </c>
      <c r="T3947">
        <v>33552846.411673274</v>
      </c>
      <c r="U3947">
        <v>32737886.172968034</v>
      </c>
      <c r="V3947">
        <v>32064493.298036337</v>
      </c>
      <c r="W3947">
        <v>29981564.729473066</v>
      </c>
      <c r="X3947">
        <v>9981564.7294730693</v>
      </c>
    </row>
    <row r="3948" spans="2:24" x14ac:dyDescent="0.4">
      <c r="B3948" s="13">
        <v>3945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21171399.469676495</v>
      </c>
      <c r="O3948">
        <v>22298565.952297226</v>
      </c>
      <c r="P3948">
        <v>22257158.810634226</v>
      </c>
      <c r="Q3948">
        <v>22055754.23920637</v>
      </c>
      <c r="R3948">
        <v>26770432.708375115</v>
      </c>
      <c r="S3948">
        <v>36586100.517713457</v>
      </c>
      <c r="T3948">
        <v>41746545.841699295</v>
      </c>
      <c r="U3948">
        <v>42670547.877787977</v>
      </c>
      <c r="V3948">
        <v>43444764.81681744</v>
      </c>
      <c r="W3948">
        <v>49445168.276383534</v>
      </c>
      <c r="X3948">
        <v>29445168.276383542</v>
      </c>
    </row>
    <row r="3949" spans="2:24" x14ac:dyDescent="0.4">
      <c r="B3949" s="13">
        <v>3946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8422150.3853192348</v>
      </c>
      <c r="O3949">
        <v>8004003.7042104136</v>
      </c>
      <c r="P3949">
        <v>7489184.7265182175</v>
      </c>
      <c r="Q3949">
        <v>-2729825.6322830012</v>
      </c>
      <c r="R3949">
        <v>2127332.8473236226</v>
      </c>
      <c r="S3949">
        <v>5338319.5870775692</v>
      </c>
      <c r="T3949">
        <v>3137644.8191282335</v>
      </c>
      <c r="U3949">
        <v>-20492154.295338042</v>
      </c>
      <c r="V3949">
        <v>-16017752.044513812</v>
      </c>
      <c r="W3949">
        <v>1741160.9437206835</v>
      </c>
      <c r="X3949">
        <v>-18258839.056279324</v>
      </c>
    </row>
    <row r="3950" spans="2:24" x14ac:dyDescent="0.4">
      <c r="B3950" s="13">
        <v>3947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16267742.47020817</v>
      </c>
      <c r="O3950">
        <v>24392610.724357355</v>
      </c>
      <c r="P3950">
        <v>30536063.674636412</v>
      </c>
      <c r="Q3950">
        <v>32501309.993741497</v>
      </c>
      <c r="R3950">
        <v>31959785.022979267</v>
      </c>
      <c r="S3950">
        <v>30142327.620138925</v>
      </c>
      <c r="T3950">
        <v>31963371.072061498</v>
      </c>
      <c r="U3950">
        <v>32413742.372032743</v>
      </c>
      <c r="V3950">
        <v>31938720.305980716</v>
      </c>
      <c r="W3950">
        <v>37114145.677977838</v>
      </c>
      <c r="X3950">
        <v>17114145.677977838</v>
      </c>
    </row>
    <row r="3951" spans="2:24" x14ac:dyDescent="0.4">
      <c r="B3951" s="13">
        <v>3948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23827999.378265046</v>
      </c>
      <c r="O3951">
        <v>25255369.667117499</v>
      </c>
      <c r="P3951">
        <v>17240199.741355401</v>
      </c>
      <c r="Q3951">
        <v>19960167.272911925</v>
      </c>
      <c r="R3951">
        <v>26587433.917244922</v>
      </c>
      <c r="S3951">
        <v>33684504.858674049</v>
      </c>
      <c r="T3951">
        <v>34939728.782395937</v>
      </c>
      <c r="U3951">
        <v>26014987.977926094</v>
      </c>
      <c r="V3951">
        <v>30419338.218789767</v>
      </c>
      <c r="W3951">
        <v>38303282.08706335</v>
      </c>
      <c r="X3951">
        <v>18303282.08706335</v>
      </c>
    </row>
    <row r="3952" spans="2:24" x14ac:dyDescent="0.4">
      <c r="B3952" s="13">
        <v>3949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20159173.958476163</v>
      </c>
      <c r="O3952">
        <v>4534236.0026493855</v>
      </c>
      <c r="P3952">
        <v>4214521.6696571708</v>
      </c>
      <c r="Q3952">
        <v>-1204210.2035078611</v>
      </c>
      <c r="R3952">
        <v>4387268.7017136356</v>
      </c>
      <c r="S3952">
        <v>16839769.65276726</v>
      </c>
      <c r="T3952">
        <v>16044833.375422087</v>
      </c>
      <c r="U3952">
        <v>14774001.447442308</v>
      </c>
      <c r="V3952">
        <v>19623877.765179098</v>
      </c>
      <c r="W3952">
        <v>-175852961.60413587</v>
      </c>
      <c r="X3952">
        <v>-195852961.60413587</v>
      </c>
    </row>
    <row r="3953" spans="2:24" x14ac:dyDescent="0.4">
      <c r="B3953" s="13">
        <v>3950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24030305.602721795</v>
      </c>
      <c r="O3953">
        <v>24321178.079715405</v>
      </c>
      <c r="P3953">
        <v>12410296.344481789</v>
      </c>
      <c r="Q3953">
        <v>19775266.41834899</v>
      </c>
      <c r="R3953">
        <v>21942750.282034039</v>
      </c>
      <c r="S3953">
        <v>20943330.227755524</v>
      </c>
      <c r="T3953">
        <v>19444739.580745865</v>
      </c>
      <c r="U3953">
        <v>20011618.190377343</v>
      </c>
      <c r="V3953">
        <v>21016491.649476226</v>
      </c>
      <c r="W3953">
        <v>18790485.403303701</v>
      </c>
      <c r="X3953">
        <v>-1209514.5966962958</v>
      </c>
    </row>
    <row r="3954" spans="2:24" x14ac:dyDescent="0.4">
      <c r="B3954" s="13">
        <v>3951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19029090.031135723</v>
      </c>
      <c r="O3954">
        <v>21339206.787703332</v>
      </c>
      <c r="P3954">
        <v>19341331.902339227</v>
      </c>
      <c r="Q3954">
        <v>23102689.556316696</v>
      </c>
      <c r="R3954">
        <v>30888162.757193323</v>
      </c>
      <c r="S3954">
        <v>32644568.206123069</v>
      </c>
      <c r="T3954">
        <v>38185808.990050808</v>
      </c>
      <c r="U3954">
        <v>46246808.817564279</v>
      </c>
      <c r="V3954">
        <v>44066788.403366163</v>
      </c>
      <c r="W3954">
        <v>33521331.60481732</v>
      </c>
      <c r="X3954">
        <v>13521331.604817322</v>
      </c>
    </row>
    <row r="3955" spans="2:24" x14ac:dyDescent="0.4">
      <c r="B3955" s="13">
        <v>3952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18670108.049350694</v>
      </c>
      <c r="O3955">
        <v>19662664.109856442</v>
      </c>
      <c r="P3955">
        <v>18883375.60956924</v>
      </c>
      <c r="Q3955">
        <v>21247560.814458791</v>
      </c>
      <c r="R3955">
        <v>23132447.919511482</v>
      </c>
      <c r="S3955">
        <v>21285781.421438262</v>
      </c>
      <c r="T3955">
        <v>21407011.571870565</v>
      </c>
      <c r="U3955">
        <v>19040058.333546057</v>
      </c>
      <c r="V3955">
        <v>20870756.589056052</v>
      </c>
      <c r="W3955">
        <v>18977409.827002157</v>
      </c>
      <c r="X3955">
        <v>-1022590.1729978484</v>
      </c>
    </row>
    <row r="3956" spans="2:24" x14ac:dyDescent="0.4">
      <c r="B3956" s="13">
        <v>3953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21240044.098972864</v>
      </c>
      <c r="O3956">
        <v>22377988.929157998</v>
      </c>
      <c r="P3956">
        <v>19808394.802213326</v>
      </c>
      <c r="Q3956">
        <v>20084419.072812803</v>
      </c>
      <c r="R3956">
        <v>16593381.63876082</v>
      </c>
      <c r="S3956">
        <v>17618807.940357253</v>
      </c>
      <c r="T3956">
        <v>27169234.861276381</v>
      </c>
      <c r="U3956">
        <v>33028534.263877288</v>
      </c>
      <c r="V3956">
        <v>5834082.9319750145</v>
      </c>
      <c r="W3956">
        <v>4976497.7111091875</v>
      </c>
      <c r="X3956">
        <v>-15023502.288890813</v>
      </c>
    </row>
    <row r="3957" spans="2:24" x14ac:dyDescent="0.4">
      <c r="B3957" s="13">
        <v>3954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22352525.690033432</v>
      </c>
      <c r="O3957">
        <v>31463118.86355596</v>
      </c>
      <c r="P3957">
        <v>33791566.344602749</v>
      </c>
      <c r="Q3957">
        <v>36260414.21207729</v>
      </c>
      <c r="R3957">
        <v>33065732.951395173</v>
      </c>
      <c r="S3957">
        <v>36326759.459756568</v>
      </c>
      <c r="T3957">
        <v>38698685.148172736</v>
      </c>
      <c r="U3957">
        <v>41920646.303322494</v>
      </c>
      <c r="V3957">
        <v>42427797.980184786</v>
      </c>
      <c r="W3957">
        <v>44948230.046779118</v>
      </c>
      <c r="X3957">
        <v>24948230.046779118</v>
      </c>
    </row>
    <row r="3958" spans="2:24" x14ac:dyDescent="0.4">
      <c r="B3958" s="13">
        <v>3955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19320826.249066327</v>
      </c>
      <c r="O3958">
        <v>17373988.244610246</v>
      </c>
      <c r="P3958">
        <v>20344161.149635512</v>
      </c>
      <c r="Q3958">
        <v>15608685.500910083</v>
      </c>
      <c r="R3958">
        <v>14498844.496626435</v>
      </c>
      <c r="S3958">
        <v>21314362.651223369</v>
      </c>
      <c r="T3958">
        <v>21546156.344860971</v>
      </c>
      <c r="U3958">
        <v>23976640.949076988</v>
      </c>
      <c r="V3958">
        <v>28102102.291011568</v>
      </c>
      <c r="W3958">
        <v>28326963.491793543</v>
      </c>
      <c r="X3958">
        <v>8326963.491793544</v>
      </c>
    </row>
    <row r="3959" spans="2:24" x14ac:dyDescent="0.4">
      <c r="B3959" s="13">
        <v>3956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14047509.683988476</v>
      </c>
      <c r="O3959">
        <v>12675639.968392057</v>
      </c>
      <c r="P3959">
        <v>16491185.483444829</v>
      </c>
      <c r="Q3959">
        <v>21525829.497246109</v>
      </c>
      <c r="R3959">
        <v>24561291.618289374</v>
      </c>
      <c r="S3959">
        <v>24278193.780725125</v>
      </c>
      <c r="T3959">
        <v>29085134.992958844</v>
      </c>
      <c r="U3959">
        <v>37419666.333924964</v>
      </c>
      <c r="V3959">
        <v>37139762.530261524</v>
      </c>
      <c r="W3959">
        <v>38200542.233203955</v>
      </c>
      <c r="X3959">
        <v>18200542.233203951</v>
      </c>
    </row>
    <row r="3960" spans="2:24" x14ac:dyDescent="0.4">
      <c r="B3960" s="13">
        <v>3957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27372076.028261621</v>
      </c>
      <c r="O3960">
        <v>26053240.823589478</v>
      </c>
      <c r="P3960">
        <v>33215878.882619143</v>
      </c>
      <c r="Q3960">
        <v>29585882.399640292</v>
      </c>
      <c r="R3960">
        <v>35539237.56831339</v>
      </c>
      <c r="S3960">
        <v>34898400.091689013</v>
      </c>
      <c r="T3960">
        <v>35729037.46965687</v>
      </c>
      <c r="U3960">
        <v>33316636.129983585</v>
      </c>
      <c r="V3960">
        <v>33450026.224226285</v>
      </c>
      <c r="W3960">
        <v>35164152.557947911</v>
      </c>
      <c r="X3960">
        <v>15164152.557947917</v>
      </c>
    </row>
    <row r="3961" spans="2:24" x14ac:dyDescent="0.4">
      <c r="B3961" s="13">
        <v>3958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22213799.225104913</v>
      </c>
      <c r="O3961">
        <v>23392809.148397125</v>
      </c>
      <c r="P3961">
        <v>27921066.003839057</v>
      </c>
      <c r="Q3961">
        <v>33784105.044482388</v>
      </c>
      <c r="R3961">
        <v>36576053.92407693</v>
      </c>
      <c r="S3961">
        <v>35023498.435058199</v>
      </c>
      <c r="T3961">
        <v>42846784.563363992</v>
      </c>
      <c r="U3961">
        <v>43862415.76367452</v>
      </c>
      <c r="V3961">
        <v>45154744.169224739</v>
      </c>
      <c r="W3961">
        <v>51369911.119556546</v>
      </c>
      <c r="X3961">
        <v>31369911.119556542</v>
      </c>
    </row>
    <row r="3962" spans="2:24" x14ac:dyDescent="0.4">
      <c r="B3962" s="13">
        <v>3959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19253817.782481659</v>
      </c>
      <c r="O3962">
        <v>24556437.413374279</v>
      </c>
      <c r="P3962">
        <v>11047452.504214615</v>
      </c>
      <c r="Q3962">
        <v>13283633.082354983</v>
      </c>
      <c r="R3962">
        <v>9489643.2701318879</v>
      </c>
      <c r="S3962">
        <v>7542999.8788943123</v>
      </c>
      <c r="T3962">
        <v>-47466190.966609322</v>
      </c>
      <c r="U3962">
        <v>-42198236.320940591</v>
      </c>
      <c r="V3962">
        <v>-8740451.4729936551</v>
      </c>
      <c r="W3962">
        <v>-7831989.2379808789</v>
      </c>
      <c r="X3962">
        <v>-27831989.237980887</v>
      </c>
    </row>
    <row r="3963" spans="2:24" x14ac:dyDescent="0.4">
      <c r="B3963" s="13">
        <v>3960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17772133.08675563</v>
      </c>
      <c r="O3963">
        <v>18628532.496779066</v>
      </c>
      <c r="P3963">
        <v>8416138.8215468954</v>
      </c>
      <c r="Q3963">
        <v>11782371.737499787</v>
      </c>
      <c r="R3963">
        <v>17345182.472838365</v>
      </c>
      <c r="S3963">
        <v>3135860.6843850184</v>
      </c>
      <c r="T3963">
        <v>5532977.8694190327</v>
      </c>
      <c r="U3963">
        <v>15795795.690890612</v>
      </c>
      <c r="V3963">
        <v>20179903.639851779</v>
      </c>
      <c r="W3963">
        <v>25370576.072879121</v>
      </c>
      <c r="X3963">
        <v>5370576.072879117</v>
      </c>
    </row>
    <row r="3964" spans="2:24" x14ac:dyDescent="0.4">
      <c r="B3964" s="13">
        <v>3961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25638109.160868015</v>
      </c>
      <c r="O3964">
        <v>28406722.193219654</v>
      </c>
      <c r="P3964">
        <v>29767011.377080128</v>
      </c>
      <c r="Q3964">
        <v>18728405.320449255</v>
      </c>
      <c r="R3964">
        <v>17379657.617562093</v>
      </c>
      <c r="S3964">
        <v>21490746.971986666</v>
      </c>
      <c r="T3964">
        <v>22130125.393084846</v>
      </c>
      <c r="U3964">
        <v>23421321.776613455</v>
      </c>
      <c r="V3964">
        <v>23867981.279188834</v>
      </c>
      <c r="W3964">
        <v>13129010.525138468</v>
      </c>
      <c r="X3964">
        <v>-6870989.4748615343</v>
      </c>
    </row>
    <row r="3965" spans="2:24" x14ac:dyDescent="0.4">
      <c r="B3965" s="13">
        <v>3962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11163787.115188567</v>
      </c>
      <c r="O3965">
        <v>12068196.357169893</v>
      </c>
      <c r="P3965">
        <v>15000291.329660879</v>
      </c>
      <c r="Q3965">
        <v>16837927.777456362</v>
      </c>
      <c r="R3965">
        <v>19815104.074222255</v>
      </c>
      <c r="S3965">
        <v>20994230.428252943</v>
      </c>
      <c r="T3965">
        <v>20287691.606322277</v>
      </c>
      <c r="U3965">
        <v>15618478.079760583</v>
      </c>
      <c r="V3965">
        <v>16984402.266388897</v>
      </c>
      <c r="W3965">
        <v>17377603.827417009</v>
      </c>
      <c r="X3965">
        <v>-2622396.1725829868</v>
      </c>
    </row>
    <row r="3966" spans="2:24" x14ac:dyDescent="0.4">
      <c r="B3966" s="13">
        <v>3963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19059795.301811632</v>
      </c>
      <c r="O3966">
        <v>19448505.917534802</v>
      </c>
      <c r="P3966">
        <v>22732753.84977895</v>
      </c>
      <c r="Q3966">
        <v>26383384.436025821</v>
      </c>
      <c r="R3966">
        <v>25061862.833609655</v>
      </c>
      <c r="S3966">
        <v>22757197.296817619</v>
      </c>
      <c r="T3966">
        <v>23961150.39033062</v>
      </c>
      <c r="U3966">
        <v>28302124.400148503</v>
      </c>
      <c r="V3966">
        <v>26859758.251041044</v>
      </c>
      <c r="W3966">
        <v>25798144.248107284</v>
      </c>
      <c r="X3966">
        <v>5798144.2481072862</v>
      </c>
    </row>
    <row r="3967" spans="2:24" x14ac:dyDescent="0.4">
      <c r="B3967" s="13">
        <v>3964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20289331.851346981</v>
      </c>
      <c r="O3967">
        <v>19998900.497811269</v>
      </c>
      <c r="P3967">
        <v>21483238.857848629</v>
      </c>
      <c r="Q3967">
        <v>28871204.197579075</v>
      </c>
      <c r="R3967">
        <v>12683801.308256987</v>
      </c>
      <c r="S3967">
        <v>17109841.920390308</v>
      </c>
      <c r="T3967">
        <v>24788289.964211904</v>
      </c>
      <c r="U3967">
        <v>22175066.72762632</v>
      </c>
      <c r="V3967">
        <v>20748196.994215824</v>
      </c>
      <c r="W3967">
        <v>28211493.243766274</v>
      </c>
      <c r="X3967">
        <v>8211493.2437662715</v>
      </c>
    </row>
    <row r="3968" spans="2:24" x14ac:dyDescent="0.4">
      <c r="B3968" s="13">
        <v>3965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12402354.616156925</v>
      </c>
      <c r="O3968">
        <v>10138459.444983402</v>
      </c>
      <c r="P3968">
        <v>13540854.631027993</v>
      </c>
      <c r="Q3968">
        <v>14088377.988377277</v>
      </c>
      <c r="R3968">
        <v>16024339.233762825</v>
      </c>
      <c r="S3968">
        <v>15159053.961107872</v>
      </c>
      <c r="T3968">
        <v>22697524.250942796</v>
      </c>
      <c r="U3968">
        <v>29787648.674348548</v>
      </c>
      <c r="V3968">
        <v>33804452.199393861</v>
      </c>
      <c r="W3968">
        <v>36706296.823050745</v>
      </c>
      <c r="X3968">
        <v>16706296.823050737</v>
      </c>
    </row>
    <row r="3969" spans="2:24" x14ac:dyDescent="0.4">
      <c r="B3969" s="13">
        <v>3966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24808985.04537984</v>
      </c>
      <c r="O3969">
        <v>12832291.8455844</v>
      </c>
      <c r="P3969">
        <v>16526467.772056356</v>
      </c>
      <c r="Q3969">
        <v>24775379.498619366</v>
      </c>
      <c r="R3969">
        <v>19891248.377912965</v>
      </c>
      <c r="S3969">
        <v>28128425.171363581</v>
      </c>
      <c r="T3969">
        <v>27519754.743307717</v>
      </c>
      <c r="U3969">
        <v>23629038.341567535</v>
      </c>
      <c r="V3969">
        <v>27705609.856021442</v>
      </c>
      <c r="W3969">
        <v>32750466.99300006</v>
      </c>
      <c r="X3969">
        <v>12750466.993000064</v>
      </c>
    </row>
    <row r="3970" spans="2:24" x14ac:dyDescent="0.4">
      <c r="B3970" s="13">
        <v>3967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18824119.351940937</v>
      </c>
      <c r="O3970">
        <v>20696972.896382496</v>
      </c>
      <c r="P3970">
        <v>22058513.342474431</v>
      </c>
      <c r="Q3970">
        <v>27367217.948150206</v>
      </c>
      <c r="R3970">
        <v>29049780.464073073</v>
      </c>
      <c r="S3970">
        <v>28763969.427233815</v>
      </c>
      <c r="T3970">
        <v>18952736.769287731</v>
      </c>
      <c r="U3970">
        <v>20421693.649392989</v>
      </c>
      <c r="V3970">
        <v>21642937.128807381</v>
      </c>
      <c r="W3970">
        <v>20792410.162574302</v>
      </c>
      <c r="X3970">
        <v>792410.16257430241</v>
      </c>
    </row>
    <row r="3971" spans="2:24" x14ac:dyDescent="0.4">
      <c r="B3971" s="13">
        <v>3968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10014064.694194593</v>
      </c>
      <c r="O3971">
        <v>-5723844.4907475365</v>
      </c>
      <c r="P3971">
        <v>-1761836.8681083631</v>
      </c>
      <c r="Q3971">
        <v>4719421.0071110064</v>
      </c>
      <c r="R3971">
        <v>6642267.3628864493</v>
      </c>
      <c r="S3971">
        <v>3439884.2571120318</v>
      </c>
      <c r="T3971">
        <v>8849180.7875841521</v>
      </c>
      <c r="U3971">
        <v>12123245.672931442</v>
      </c>
      <c r="V3971">
        <v>12043131.787951302</v>
      </c>
      <c r="W3971">
        <v>17191125.76361981</v>
      </c>
      <c r="X3971">
        <v>-2808874.2363801878</v>
      </c>
    </row>
    <row r="3972" spans="2:24" x14ac:dyDescent="0.4">
      <c r="B3972" s="13">
        <v>3969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22107284.068287857</v>
      </c>
      <c r="O3972">
        <v>15273208.175897764</v>
      </c>
      <c r="P3972">
        <v>5191494.5466154227</v>
      </c>
      <c r="Q3972">
        <v>11454970.691036055</v>
      </c>
      <c r="R3972">
        <v>16983818.248603947</v>
      </c>
      <c r="S3972">
        <v>17513858.478552777</v>
      </c>
      <c r="T3972">
        <v>19448130.938827362</v>
      </c>
      <c r="U3972">
        <v>22813552.18703936</v>
      </c>
      <c r="V3972">
        <v>25139300.817533292</v>
      </c>
      <c r="W3972">
        <v>25704449.903618071</v>
      </c>
      <c r="X3972">
        <v>5704449.9036180684</v>
      </c>
    </row>
    <row r="3973" spans="2:24" x14ac:dyDescent="0.4">
      <c r="B3973" s="13">
        <v>3970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18649190.858683154</v>
      </c>
      <c r="O3973">
        <v>21585256.845866539</v>
      </c>
      <c r="P3973">
        <v>30956454.650860913</v>
      </c>
      <c r="Q3973">
        <v>33889683.668167353</v>
      </c>
      <c r="R3973">
        <v>32719696.443838358</v>
      </c>
      <c r="S3973">
        <v>30547330.156842925</v>
      </c>
      <c r="T3973">
        <v>30151498.05710445</v>
      </c>
      <c r="U3973">
        <v>30017012.369111352</v>
      </c>
      <c r="V3973">
        <v>27322168.716025233</v>
      </c>
      <c r="W3973">
        <v>26697909.116145153</v>
      </c>
      <c r="X3973">
        <v>6697909.1161451507</v>
      </c>
    </row>
    <row r="3974" spans="2:24" x14ac:dyDescent="0.4">
      <c r="B3974" s="13">
        <v>3971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20565727.012146872</v>
      </c>
      <c r="O3974">
        <v>21048757.04942872</v>
      </c>
      <c r="P3974">
        <v>23683163.772073962</v>
      </c>
      <c r="Q3974">
        <v>21380568.382830311</v>
      </c>
      <c r="R3974">
        <v>19504140.168059446</v>
      </c>
      <c r="S3974">
        <v>20559817.134509042</v>
      </c>
      <c r="T3974">
        <v>22531716.950047988</v>
      </c>
      <c r="U3974">
        <v>29247480.053008799</v>
      </c>
      <c r="V3974">
        <v>28549861.147365157</v>
      </c>
      <c r="W3974">
        <v>25327967.64706289</v>
      </c>
      <c r="X3974">
        <v>5327967.6470628921</v>
      </c>
    </row>
    <row r="3975" spans="2:24" x14ac:dyDescent="0.4">
      <c r="B3975" s="13">
        <v>3972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13627897.244402871</v>
      </c>
      <c r="O3975">
        <v>16613266.973837942</v>
      </c>
      <c r="P3975">
        <v>16448681.295476615</v>
      </c>
      <c r="Q3975">
        <v>15419380.128468838</v>
      </c>
      <c r="R3975">
        <v>15399719.977213603</v>
      </c>
      <c r="S3975">
        <v>16656651.072206017</v>
      </c>
      <c r="T3975">
        <v>15806307.202395277</v>
      </c>
      <c r="U3975">
        <v>16634869.390976768</v>
      </c>
      <c r="V3975">
        <v>22779451.90596211</v>
      </c>
      <c r="W3975">
        <v>24132944.439962368</v>
      </c>
      <c r="X3975">
        <v>4132944.4399623699</v>
      </c>
    </row>
    <row r="3976" spans="2:24" x14ac:dyDescent="0.4">
      <c r="B3976" s="13">
        <v>3973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24030459.707875367</v>
      </c>
      <c r="O3976">
        <v>25608594.14960473</v>
      </c>
      <c r="P3976">
        <v>26761512.997197527</v>
      </c>
      <c r="Q3976">
        <v>24520416.936634265</v>
      </c>
      <c r="R3976">
        <v>9330516.5049381778</v>
      </c>
      <c r="S3976">
        <v>9859909.686906144</v>
      </c>
      <c r="T3976">
        <v>19741468.557500347</v>
      </c>
      <c r="U3976">
        <v>17507472.640588101</v>
      </c>
      <c r="V3976">
        <v>16249008.192221072</v>
      </c>
      <c r="W3976">
        <v>16238445.443087667</v>
      </c>
      <c r="X3976">
        <v>-3761554.5569123295</v>
      </c>
    </row>
    <row r="3977" spans="2:24" x14ac:dyDescent="0.4">
      <c r="B3977" s="13">
        <v>3974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22998790.803264216</v>
      </c>
      <c r="O3977">
        <v>26180937.013810825</v>
      </c>
      <c r="P3977">
        <v>32671549.758594457</v>
      </c>
      <c r="Q3977">
        <v>36285817.429905377</v>
      </c>
      <c r="R3977">
        <v>41343699.024746493</v>
      </c>
      <c r="S3977">
        <v>42734200.65734832</v>
      </c>
      <c r="T3977">
        <v>52425097.815455839</v>
      </c>
      <c r="U3977">
        <v>51106267.42758517</v>
      </c>
      <c r="V3977">
        <v>55953665.228702188</v>
      </c>
      <c r="W3977">
        <v>54373204.293068282</v>
      </c>
      <c r="X3977">
        <v>34373204.293068282</v>
      </c>
    </row>
    <row r="3978" spans="2:24" x14ac:dyDescent="0.4">
      <c r="B3978" s="13">
        <v>3975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26097774.967850536</v>
      </c>
      <c r="O3978">
        <v>23417852.11468691</v>
      </c>
      <c r="P3978">
        <v>20916657.366016455</v>
      </c>
      <c r="Q3978">
        <v>30214232.050476931</v>
      </c>
      <c r="R3978">
        <v>27834055.00675644</v>
      </c>
      <c r="S3978">
        <v>-33365256.640628979</v>
      </c>
      <c r="T3978">
        <v>-31315683.705935203</v>
      </c>
      <c r="U3978">
        <v>1874799.5966251381</v>
      </c>
      <c r="V3978">
        <v>8851944.0212552026</v>
      </c>
      <c r="W3978">
        <v>8499380.2168869693</v>
      </c>
      <c r="X3978">
        <v>-11500619.783113038</v>
      </c>
    </row>
    <row r="3979" spans="2:24" x14ac:dyDescent="0.4">
      <c r="B3979" s="13">
        <v>3976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20131385.555026792</v>
      </c>
      <c r="O3979">
        <v>19773141.625983827</v>
      </c>
      <c r="P3979">
        <v>27143408.869813107</v>
      </c>
      <c r="Q3979">
        <v>25791265.004409686</v>
      </c>
      <c r="R3979">
        <v>28096104.119999234</v>
      </c>
      <c r="S3979">
        <v>28119459.826448802</v>
      </c>
      <c r="T3979">
        <v>28604404.799061254</v>
      </c>
      <c r="U3979">
        <v>28339613.587803677</v>
      </c>
      <c r="V3979">
        <v>32783080.870466188</v>
      </c>
      <c r="W3979">
        <v>25330045.236100879</v>
      </c>
      <c r="X3979">
        <v>5330045.2361008739</v>
      </c>
    </row>
    <row r="3980" spans="2:24" x14ac:dyDescent="0.4">
      <c r="B3980" s="13">
        <v>3977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21543584.29993232</v>
      </c>
      <c r="O3980">
        <v>7162737.0155271217</v>
      </c>
      <c r="P3980">
        <v>11103678.72231411</v>
      </c>
      <c r="Q3980">
        <v>21864323.890398242</v>
      </c>
      <c r="R3980">
        <v>24107742.775217246</v>
      </c>
      <c r="S3980">
        <v>26763943.510716874</v>
      </c>
      <c r="T3980">
        <v>27687205.774606101</v>
      </c>
      <c r="U3980">
        <v>21744748.150723204</v>
      </c>
      <c r="V3980">
        <v>30624880.806157354</v>
      </c>
      <c r="W3980">
        <v>36806082.268352538</v>
      </c>
      <c r="X3980">
        <v>16806082.268352535</v>
      </c>
    </row>
    <row r="3981" spans="2:24" x14ac:dyDescent="0.4">
      <c r="B3981" s="13">
        <v>3978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24612615.116698515</v>
      </c>
      <c r="O3981">
        <v>15613499.433302157</v>
      </c>
      <c r="P3981">
        <v>16769892.184234949</v>
      </c>
      <c r="Q3981">
        <v>13325710.118128449</v>
      </c>
      <c r="R3981">
        <v>19060534.58031575</v>
      </c>
      <c r="S3981">
        <v>19657618.836697292</v>
      </c>
      <c r="T3981">
        <v>24081840.772739761</v>
      </c>
      <c r="U3981">
        <v>22593910.140249755</v>
      </c>
      <c r="V3981">
        <v>24886145.240539182</v>
      </c>
      <c r="W3981">
        <v>24423286.882996727</v>
      </c>
      <c r="X3981">
        <v>4423286.8829967249</v>
      </c>
    </row>
    <row r="3982" spans="2:24" x14ac:dyDescent="0.4">
      <c r="B3982" s="13">
        <v>3979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24393419.76119322</v>
      </c>
      <c r="O3982">
        <v>23489460.984234903</v>
      </c>
      <c r="P3982">
        <v>25051002.093395881</v>
      </c>
      <c r="Q3982">
        <v>26287752.175320756</v>
      </c>
      <c r="R3982">
        <v>27484487.812170714</v>
      </c>
      <c r="S3982">
        <v>24034840.551137634</v>
      </c>
      <c r="T3982">
        <v>32985711.589697234</v>
      </c>
      <c r="U3982">
        <v>39029463.010022976</v>
      </c>
      <c r="V3982">
        <v>37861176.385657914</v>
      </c>
      <c r="W3982">
        <v>40319235.319775559</v>
      </c>
      <c r="X3982">
        <v>20319235.319775555</v>
      </c>
    </row>
    <row r="3983" spans="2:24" x14ac:dyDescent="0.4">
      <c r="B3983" s="13">
        <v>3980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22282325.746744473</v>
      </c>
      <c r="O3983">
        <v>23438387.976283327</v>
      </c>
      <c r="P3983">
        <v>23346515.106975596</v>
      </c>
      <c r="Q3983">
        <v>20335570.669479091</v>
      </c>
      <c r="R3983">
        <v>-7695083.2336973082</v>
      </c>
      <c r="S3983">
        <v>-7484802.1354784211</v>
      </c>
      <c r="T3983">
        <v>11136808.962735379</v>
      </c>
      <c r="U3983">
        <v>10084011.725928944</v>
      </c>
      <c r="V3983">
        <v>12148394.207724504</v>
      </c>
      <c r="W3983">
        <v>15650129.960639348</v>
      </c>
      <c r="X3983">
        <v>-4349870.0393606499</v>
      </c>
    </row>
    <row r="3984" spans="2:24" x14ac:dyDescent="0.4">
      <c r="B3984" s="13">
        <v>3981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25125237.289907712</v>
      </c>
      <c r="O3984">
        <v>28722271.291945063</v>
      </c>
      <c r="P3984">
        <v>32115241.007032923</v>
      </c>
      <c r="Q3984">
        <v>32231880.664475847</v>
      </c>
      <c r="R3984">
        <v>32216551.049821761</v>
      </c>
      <c r="S3984">
        <v>36224898.987541743</v>
      </c>
      <c r="T3984">
        <v>29841322.196071152</v>
      </c>
      <c r="U3984">
        <v>26979867.438409209</v>
      </c>
      <c r="V3984">
        <v>31996974.742466636</v>
      </c>
      <c r="W3984">
        <v>26877147.397745296</v>
      </c>
      <c r="X3984">
        <v>6877147.3977452964</v>
      </c>
    </row>
    <row r="3985" spans="2:24" x14ac:dyDescent="0.4">
      <c r="B3985" s="13">
        <v>3982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25341151.146040395</v>
      </c>
      <c r="O3985">
        <v>27277109.159704279</v>
      </c>
      <c r="P3985">
        <v>27976486.504296515</v>
      </c>
      <c r="Q3985">
        <v>31550634.760143001</v>
      </c>
      <c r="R3985">
        <v>28024555.104691118</v>
      </c>
      <c r="S3985">
        <v>33170590.956155136</v>
      </c>
      <c r="T3985">
        <v>32295278.91815852</v>
      </c>
      <c r="U3985">
        <v>32430967.857168775</v>
      </c>
      <c r="V3985">
        <v>37593161.078029662</v>
      </c>
      <c r="W3985">
        <v>41861724.773079216</v>
      </c>
      <c r="X3985">
        <v>21861724.773079216</v>
      </c>
    </row>
    <row r="3986" spans="2:24" x14ac:dyDescent="0.4">
      <c r="B3986" s="13">
        <v>3983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25151308.03052105</v>
      </c>
      <c r="O3986">
        <v>10097040.708925262</v>
      </c>
      <c r="P3986">
        <v>9493702.412677139</v>
      </c>
      <c r="Q3986">
        <v>16576613.439624377</v>
      </c>
      <c r="R3986">
        <v>17169555.187024519</v>
      </c>
      <c r="S3986">
        <v>16084315.242984233</v>
      </c>
      <c r="T3986">
        <v>14797068.503650209</v>
      </c>
      <c r="U3986">
        <v>12677266.139295287</v>
      </c>
      <c r="V3986">
        <v>16181720.400848165</v>
      </c>
      <c r="W3986">
        <v>25053974.751381435</v>
      </c>
      <c r="X3986">
        <v>5053974.7513814373</v>
      </c>
    </row>
    <row r="3987" spans="2:24" x14ac:dyDescent="0.4">
      <c r="B3987" s="13">
        <v>3984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25357453.157037232</v>
      </c>
      <c r="O3987">
        <v>33439055.71339561</v>
      </c>
      <c r="P3987">
        <v>36823635.662871554</v>
      </c>
      <c r="Q3987">
        <v>44108400.170953974</v>
      </c>
      <c r="R3987">
        <v>47767541.989082344</v>
      </c>
      <c r="S3987">
        <v>52802235.826256946</v>
      </c>
      <c r="T3987">
        <v>51751516.925529964</v>
      </c>
      <c r="U3987">
        <v>57284205.129594699</v>
      </c>
      <c r="V3987">
        <v>64947242.066463068</v>
      </c>
      <c r="W3987">
        <v>67347400.909583703</v>
      </c>
      <c r="X3987">
        <v>47347400.909583725</v>
      </c>
    </row>
    <row r="3988" spans="2:24" x14ac:dyDescent="0.4">
      <c r="B3988" s="13">
        <v>3985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17885303.65251632</v>
      </c>
      <c r="O3988">
        <v>26769325.083010212</v>
      </c>
      <c r="P3988">
        <v>27220857.324251581</v>
      </c>
      <c r="Q3988">
        <v>32633775.299115475</v>
      </c>
      <c r="R3988">
        <v>35264270.537215732</v>
      </c>
      <c r="S3988">
        <v>37520690.811634421</v>
      </c>
      <c r="T3988">
        <v>37049927.155635938</v>
      </c>
      <c r="U3988">
        <v>40251743.089825459</v>
      </c>
      <c r="V3988">
        <v>47964520.68227078</v>
      </c>
      <c r="W3988">
        <v>51329968.087831594</v>
      </c>
      <c r="X3988">
        <v>31329968.087831579</v>
      </c>
    </row>
    <row r="3989" spans="2:24" x14ac:dyDescent="0.4">
      <c r="B3989" s="13">
        <v>3986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24983188.244945966</v>
      </c>
      <c r="O3989">
        <v>27453654.708591498</v>
      </c>
      <c r="P3989">
        <v>33087488.342048593</v>
      </c>
      <c r="Q3989">
        <v>34179136.670261055</v>
      </c>
      <c r="R3989">
        <v>35223008.3629888</v>
      </c>
      <c r="S3989">
        <v>34988184.521054536</v>
      </c>
      <c r="T3989">
        <v>34668108.856095515</v>
      </c>
      <c r="U3989">
        <v>33073946.352531962</v>
      </c>
      <c r="V3989">
        <v>37975028.157326333</v>
      </c>
      <c r="W3989">
        <v>37262298.016128287</v>
      </c>
      <c r="X3989">
        <v>17262298.016128287</v>
      </c>
    </row>
    <row r="3990" spans="2:24" x14ac:dyDescent="0.4">
      <c r="B3990" s="13">
        <v>3987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18468260.406622082</v>
      </c>
      <c r="O3990">
        <v>26710990.980217323</v>
      </c>
      <c r="P3990">
        <v>28817318.329849388</v>
      </c>
      <c r="Q3990">
        <v>36649214.433483109</v>
      </c>
      <c r="R3990">
        <v>39480922.678248987</v>
      </c>
      <c r="S3990">
        <v>43824167.02776397</v>
      </c>
      <c r="T3990">
        <v>43216959.429945156</v>
      </c>
      <c r="U3990">
        <v>43529010.650171593</v>
      </c>
      <c r="V3990">
        <v>47597339.007796295</v>
      </c>
      <c r="W3990">
        <v>47368425.653335787</v>
      </c>
      <c r="X3990">
        <v>27368425.65333578</v>
      </c>
    </row>
    <row r="3991" spans="2:24" x14ac:dyDescent="0.4">
      <c r="B3991" s="13">
        <v>3988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-30604445.150726855</v>
      </c>
      <c r="O3991">
        <v>-30712013.388177209</v>
      </c>
      <c r="P3991">
        <v>-1518967.9800163226</v>
      </c>
      <c r="Q3991">
        <v>-67978.687113831518</v>
      </c>
      <c r="R3991">
        <v>-2513258.1324094897</v>
      </c>
      <c r="S3991">
        <v>882407.6589483209</v>
      </c>
      <c r="T3991">
        <v>6353073.7884551128</v>
      </c>
      <c r="U3991">
        <v>6904215.2577743744</v>
      </c>
      <c r="V3991">
        <v>8247475.3102437258</v>
      </c>
      <c r="W3991">
        <v>7005204.6892164089</v>
      </c>
      <c r="X3991">
        <v>-12994795.310783584</v>
      </c>
    </row>
    <row r="3992" spans="2:24" x14ac:dyDescent="0.4">
      <c r="B3992" s="13">
        <v>3989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18223156.908873435</v>
      </c>
      <c r="O3992">
        <v>24693233.018559538</v>
      </c>
      <c r="P3992">
        <v>27505879.233317804</v>
      </c>
      <c r="Q3992">
        <v>21663247.333693884</v>
      </c>
      <c r="R3992">
        <v>23864539.735292234</v>
      </c>
      <c r="S3992">
        <v>32962719.879778214</v>
      </c>
      <c r="T3992">
        <v>24902209.003950629</v>
      </c>
      <c r="U3992">
        <v>30146800.740989782</v>
      </c>
      <c r="V3992">
        <v>38419695.594020419</v>
      </c>
      <c r="W3992">
        <v>43320967.680428147</v>
      </c>
      <c r="X3992">
        <v>23320967.68042814</v>
      </c>
    </row>
    <row r="3993" spans="2:24" x14ac:dyDescent="0.4">
      <c r="B3993" s="13">
        <v>3990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19182418.960602965</v>
      </c>
      <c r="O3993">
        <v>21266289.220605049</v>
      </c>
      <c r="P3993">
        <v>22728518.228785288</v>
      </c>
      <c r="Q3993">
        <v>25545285.52161856</v>
      </c>
      <c r="R3993">
        <v>24374407.708855294</v>
      </c>
      <c r="S3993">
        <v>27802439.423524991</v>
      </c>
      <c r="T3993">
        <v>37082046.085376315</v>
      </c>
      <c r="U3993">
        <v>30513526.768208548</v>
      </c>
      <c r="V3993">
        <v>28681151.782653917</v>
      </c>
      <c r="W3993">
        <v>28682980.023650356</v>
      </c>
      <c r="X3993">
        <v>8682980.0236503519</v>
      </c>
    </row>
    <row r="3994" spans="2:24" x14ac:dyDescent="0.4">
      <c r="B3994" s="13">
        <v>3991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17530559.527270194</v>
      </c>
      <c r="O3994">
        <v>19591645.854949016</v>
      </c>
      <c r="P3994">
        <v>24167669.83187177</v>
      </c>
      <c r="Q3994">
        <v>33135827.606936924</v>
      </c>
      <c r="R3994">
        <v>31241575.515749361</v>
      </c>
      <c r="S3994">
        <v>32318014.631425608</v>
      </c>
      <c r="T3994">
        <v>37616755.869306691</v>
      </c>
      <c r="U3994">
        <v>35965676.245377585</v>
      </c>
      <c r="V3994">
        <v>36084254.58134187</v>
      </c>
      <c r="W3994">
        <v>45678042.118528001</v>
      </c>
      <c r="X3994">
        <v>25678042.118528001</v>
      </c>
    </row>
    <row r="3995" spans="2:24" x14ac:dyDescent="0.4">
      <c r="B3995" s="13">
        <v>3992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16823758.23563752</v>
      </c>
      <c r="O3995">
        <v>16013681.829747416</v>
      </c>
      <c r="P3995">
        <v>21372967.905135427</v>
      </c>
      <c r="Q3995">
        <v>20598600.910457358</v>
      </c>
      <c r="R3995">
        <v>4565508.9808937749</v>
      </c>
      <c r="S3995">
        <v>9714807.327858258</v>
      </c>
      <c r="T3995">
        <v>15119705.664859015</v>
      </c>
      <c r="U3995">
        <v>13783190.706137491</v>
      </c>
      <c r="V3995">
        <v>20909771.792335741</v>
      </c>
      <c r="W3995">
        <v>25240213.186041411</v>
      </c>
      <c r="X3995">
        <v>5240213.1860414119</v>
      </c>
    </row>
    <row r="3996" spans="2:24" x14ac:dyDescent="0.4">
      <c r="B3996" s="13">
        <v>3993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18353608.299148165</v>
      </c>
      <c r="O3996">
        <v>17799360.639159307</v>
      </c>
      <c r="P3996">
        <v>16223765.979046216</v>
      </c>
      <c r="Q3996">
        <v>15484482.814105585</v>
      </c>
      <c r="R3996">
        <v>17865993.578433763</v>
      </c>
      <c r="S3996">
        <v>24142811.524822351</v>
      </c>
      <c r="T3996">
        <v>24453422.06699536</v>
      </c>
      <c r="U3996">
        <v>21725580.436754234</v>
      </c>
      <c r="V3996">
        <v>27592216.326776043</v>
      </c>
      <c r="W3996">
        <v>26558513.279397205</v>
      </c>
      <c r="X3996">
        <v>6558513.2793972017</v>
      </c>
    </row>
    <row r="3997" spans="2:24" x14ac:dyDescent="0.4">
      <c r="B3997" s="13">
        <v>3994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19879498.997932799</v>
      </c>
      <c r="O3997">
        <v>23500198.806135736</v>
      </c>
      <c r="P3997">
        <v>24031045.775260642</v>
      </c>
      <c r="Q3997">
        <v>28687876.04826694</v>
      </c>
      <c r="R3997">
        <v>21983258.187278494</v>
      </c>
      <c r="S3997">
        <v>27936985.375521373</v>
      </c>
      <c r="T3997">
        <v>33349250.235614724</v>
      </c>
      <c r="U3997">
        <v>31212146.379253808</v>
      </c>
      <c r="V3997">
        <v>30743999.207022324</v>
      </c>
      <c r="W3997">
        <v>32057447.888263181</v>
      </c>
      <c r="X3997">
        <v>12057447.888263172</v>
      </c>
    </row>
    <row r="3998" spans="2:24" x14ac:dyDescent="0.4">
      <c r="B3998" s="13">
        <v>3995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21286255.957568236</v>
      </c>
      <c r="O3998">
        <v>21624049.999019485</v>
      </c>
      <c r="P3998">
        <v>23982032.42966485</v>
      </c>
      <c r="Q3998">
        <v>22108311.293096665</v>
      </c>
      <c r="R3998">
        <v>21645861.896493681</v>
      </c>
      <c r="S3998">
        <v>28336228.701813944</v>
      </c>
      <c r="T3998">
        <v>32736233.069730163</v>
      </c>
      <c r="U3998">
        <v>34862370.039831951</v>
      </c>
      <c r="V3998">
        <v>-4750963.8577427464</v>
      </c>
      <c r="W3998">
        <v>2357346.2416685019</v>
      </c>
      <c r="X3998">
        <v>-17642653.758331489</v>
      </c>
    </row>
    <row r="3999" spans="2:24" x14ac:dyDescent="0.4">
      <c r="B3999" s="13">
        <v>3996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20628529.700886317</v>
      </c>
      <c r="O3999">
        <v>22105553.844177537</v>
      </c>
      <c r="P3999">
        <v>22554018.771560885</v>
      </c>
      <c r="Q3999">
        <v>24030397.394772191</v>
      </c>
      <c r="R3999">
        <v>20757298.572106272</v>
      </c>
      <c r="S3999">
        <v>17719436.939278588</v>
      </c>
      <c r="T3999">
        <v>19751114.204861764</v>
      </c>
      <c r="U3999">
        <v>19208454.456988662</v>
      </c>
      <c r="V3999">
        <v>25036747.871246874</v>
      </c>
      <c r="W3999">
        <v>29162828.807114094</v>
      </c>
      <c r="X3999">
        <v>9162828.8071140945</v>
      </c>
    </row>
    <row r="4000" spans="2:24" x14ac:dyDescent="0.4">
      <c r="B4000" s="13">
        <v>3997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16885833.730772212</v>
      </c>
      <c r="O4000">
        <v>20534628.135633912</v>
      </c>
      <c r="P4000">
        <v>26270576.679384194</v>
      </c>
      <c r="Q4000">
        <v>26356651.830127496</v>
      </c>
      <c r="R4000">
        <v>23435116.385349546</v>
      </c>
      <c r="S4000">
        <v>28630730.477114648</v>
      </c>
      <c r="T4000">
        <v>34990210.390283674</v>
      </c>
      <c r="U4000">
        <v>35843249.375684433</v>
      </c>
      <c r="V4000">
        <v>35439359.851560906</v>
      </c>
      <c r="W4000">
        <v>-45819409.49584768</v>
      </c>
      <c r="X4000">
        <v>-65819409.49584768</v>
      </c>
    </row>
    <row r="4001" spans="2:24" x14ac:dyDescent="0.4">
      <c r="B4001" s="13">
        <v>3998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21721309.276987933</v>
      </c>
      <c r="O4001">
        <v>25423880.720112137</v>
      </c>
      <c r="P4001">
        <v>28816709.353682589</v>
      </c>
      <c r="Q4001">
        <v>31307408.044617087</v>
      </c>
      <c r="R4001">
        <v>31854763.805863108</v>
      </c>
      <c r="S4001">
        <v>29554297.644485436</v>
      </c>
      <c r="T4001">
        <v>34399125.923749909</v>
      </c>
      <c r="U4001">
        <v>38336312.034191452</v>
      </c>
      <c r="V4001">
        <v>42950621.114279225</v>
      </c>
      <c r="W4001">
        <v>44204033.923164494</v>
      </c>
      <c r="X4001">
        <v>24204033.923164494</v>
      </c>
    </row>
    <row r="4002" spans="2:24" x14ac:dyDescent="0.4">
      <c r="B4002" s="13">
        <v>3999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24735588.635024495</v>
      </c>
      <c r="O4002">
        <v>28059512.425034124</v>
      </c>
      <c r="P4002">
        <v>30747101.64809598</v>
      </c>
      <c r="Q4002">
        <v>21280201.629241839</v>
      </c>
      <c r="R4002">
        <v>20278249.217944276</v>
      </c>
      <c r="S4002">
        <v>19997008.822686732</v>
      </c>
      <c r="T4002">
        <v>17204297.898701675</v>
      </c>
      <c r="U4002">
        <v>14570220.849717585</v>
      </c>
      <c r="V4002">
        <v>21187404.619473763</v>
      </c>
      <c r="W4002">
        <v>21246490.789691769</v>
      </c>
      <c r="X4002">
        <v>1246490.7896917658</v>
      </c>
    </row>
    <row r="4003" spans="2:24" x14ac:dyDescent="0.4">
      <c r="B4003" s="13">
        <v>4000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4346715.5947293509</v>
      </c>
      <c r="O4003">
        <v>11291610.378344193</v>
      </c>
      <c r="P4003">
        <v>23275650.651555341</v>
      </c>
      <c r="Q4003">
        <v>25980283.593233075</v>
      </c>
      <c r="R4003">
        <v>29346997.950570989</v>
      </c>
      <c r="S4003">
        <v>30170978.217417307</v>
      </c>
      <c r="T4003">
        <v>30987492.985096168</v>
      </c>
      <c r="U4003">
        <v>29752490.648976009</v>
      </c>
      <c r="V4003">
        <v>18859456.147065759</v>
      </c>
      <c r="W4003">
        <v>17810338.205870941</v>
      </c>
      <c r="X4003">
        <v>-2189661.7941290564</v>
      </c>
    </row>
    <row r="4004" spans="2:24" x14ac:dyDescent="0.4">
      <c r="B4004" s="13">
        <v>4001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19708466.092001509</v>
      </c>
      <c r="O4004">
        <v>26712721.099751145</v>
      </c>
      <c r="P4004">
        <v>26395207.204520389</v>
      </c>
      <c r="Q4004">
        <v>14867829.43422278</v>
      </c>
      <c r="R4004">
        <v>17090291.417508729</v>
      </c>
      <c r="S4004">
        <v>26864448.603846639</v>
      </c>
      <c r="T4004">
        <v>21373563.648041062</v>
      </c>
      <c r="U4004">
        <v>-10974279.384395126</v>
      </c>
      <c r="V4004">
        <v>-5517480.15776949</v>
      </c>
      <c r="W4004">
        <v>13519048.021537151</v>
      </c>
      <c r="X4004">
        <v>-6480951.9784628488</v>
      </c>
    </row>
    <row r="4005" spans="2:24" x14ac:dyDescent="0.4">
      <c r="B4005" s="13">
        <v>4002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19345189.404310837</v>
      </c>
      <c r="O4005">
        <v>18552553.241948076</v>
      </c>
      <c r="P4005">
        <v>19903548.695112001</v>
      </c>
      <c r="Q4005">
        <v>11789217.314235432</v>
      </c>
      <c r="R4005">
        <v>13550956.990692541</v>
      </c>
      <c r="S4005">
        <v>20694001.153076909</v>
      </c>
      <c r="T4005">
        <v>18675013.938817151</v>
      </c>
      <c r="U4005">
        <v>23671445.788532913</v>
      </c>
      <c r="V4005">
        <v>23470596.470860217</v>
      </c>
      <c r="W4005">
        <v>28551825.571813978</v>
      </c>
      <c r="X4005">
        <v>8551825.5718139838</v>
      </c>
    </row>
    <row r="4006" spans="2:24" x14ac:dyDescent="0.4">
      <c r="B4006" s="13">
        <v>4003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19410086.363281675</v>
      </c>
      <c r="O4006">
        <v>10681822.414090594</v>
      </c>
      <c r="P4006">
        <v>10644311.034283083</v>
      </c>
      <c r="Q4006">
        <v>23454041.967649359</v>
      </c>
      <c r="R4006">
        <v>26918753.371988256</v>
      </c>
      <c r="S4006">
        <v>24718090.256110229</v>
      </c>
      <c r="T4006">
        <v>25845327.162351757</v>
      </c>
      <c r="U4006">
        <v>14924616.776921896</v>
      </c>
      <c r="V4006">
        <v>-68302213.873485699</v>
      </c>
      <c r="W4006">
        <v>-58890985.480978645</v>
      </c>
      <c r="X4006">
        <v>-78890985.480978638</v>
      </c>
    </row>
    <row r="4007" spans="2:24" x14ac:dyDescent="0.4">
      <c r="B4007" s="13">
        <v>4004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28089645.149237491</v>
      </c>
      <c r="O4007">
        <v>27794164.714178789</v>
      </c>
      <c r="P4007">
        <v>24216141.644571938</v>
      </c>
      <c r="Q4007">
        <v>33208082.988275483</v>
      </c>
      <c r="R4007">
        <v>34896310.194986433</v>
      </c>
      <c r="S4007">
        <v>38158465.13259165</v>
      </c>
      <c r="T4007">
        <v>45470466.864631742</v>
      </c>
      <c r="U4007">
        <v>46159669.084415749</v>
      </c>
      <c r="V4007">
        <v>50596502.775075734</v>
      </c>
      <c r="W4007">
        <v>50698481.925086595</v>
      </c>
      <c r="X4007">
        <v>30698481.925086591</v>
      </c>
    </row>
    <row r="4008" spans="2:24" x14ac:dyDescent="0.4">
      <c r="B4008" s="13">
        <v>4005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20371329.355051413</v>
      </c>
      <c r="O4008">
        <v>21483843.307236508</v>
      </c>
      <c r="P4008">
        <v>26333638.8393826</v>
      </c>
      <c r="Q4008">
        <v>35775668.266770676</v>
      </c>
      <c r="R4008">
        <v>28218555.901764851</v>
      </c>
      <c r="S4008">
        <v>29126101.078931492</v>
      </c>
      <c r="T4008">
        <v>26065385.041872222</v>
      </c>
      <c r="U4008">
        <v>26371789.050081179</v>
      </c>
      <c r="V4008">
        <v>28687500.642741427</v>
      </c>
      <c r="W4008">
        <v>17774738.853090748</v>
      </c>
      <c r="X4008">
        <v>-2225261.1469092523</v>
      </c>
    </row>
    <row r="4009" spans="2:24" x14ac:dyDescent="0.4">
      <c r="B4009" s="13">
        <v>4006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19943062.433731653</v>
      </c>
      <c r="O4009">
        <v>18184195.324615691</v>
      </c>
      <c r="P4009">
        <v>27521670.889228448</v>
      </c>
      <c r="Q4009">
        <v>29167931.321361233</v>
      </c>
      <c r="R4009">
        <v>25796334.187492892</v>
      </c>
      <c r="S4009">
        <v>28540432.746175509</v>
      </c>
      <c r="T4009">
        <v>32115493.85505987</v>
      </c>
      <c r="U4009">
        <v>-6467907.0748976963</v>
      </c>
      <c r="V4009">
        <v>-156294255.51989943</v>
      </c>
      <c r="W4009">
        <v>-133014684.34773026</v>
      </c>
      <c r="X4009">
        <v>-153014684.34773028</v>
      </c>
    </row>
    <row r="4010" spans="2:24" x14ac:dyDescent="0.4">
      <c r="B4010" s="13">
        <v>4007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22883231.418712083</v>
      </c>
      <c r="O4010">
        <v>18876986.281483989</v>
      </c>
      <c r="P4010">
        <v>19913061.597679961</v>
      </c>
      <c r="Q4010">
        <v>20637780.374443855</v>
      </c>
      <c r="R4010">
        <v>23683975.987516239</v>
      </c>
      <c r="S4010">
        <v>15257562.335715674</v>
      </c>
      <c r="T4010">
        <v>16621117.889056349</v>
      </c>
      <c r="U4010">
        <v>15971847.106040452</v>
      </c>
      <c r="V4010">
        <v>16090369.934178861</v>
      </c>
      <c r="W4010">
        <v>12584634.57181574</v>
      </c>
      <c r="X4010">
        <v>-7415365.4281842597</v>
      </c>
    </row>
    <row r="4011" spans="2:24" x14ac:dyDescent="0.4">
      <c r="B4011" s="13">
        <v>4008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21284520.23161678</v>
      </c>
      <c r="O4011">
        <v>-8946443.1974043678</v>
      </c>
      <c r="P4011">
        <v>-39397670.055109829</v>
      </c>
      <c r="Q4011">
        <v>-21627870.121075496</v>
      </c>
      <c r="R4011">
        <v>-3713611.1576389247</v>
      </c>
      <c r="S4011">
        <v>-4619449.1738332864</v>
      </c>
      <c r="T4011">
        <v>-5779594.427248545</v>
      </c>
      <c r="U4011">
        <v>-14898850.074652534</v>
      </c>
      <c r="V4011">
        <v>-15017370.043490313</v>
      </c>
      <c r="W4011">
        <v>-12854472.687172649</v>
      </c>
      <c r="X4011">
        <v>-32854472.687172655</v>
      </c>
    </row>
    <row r="4012" spans="2:24" x14ac:dyDescent="0.4">
      <c r="B4012" s="13">
        <v>4009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28734964.861580685</v>
      </c>
      <c r="O4012">
        <v>33583455.528173126</v>
      </c>
      <c r="P4012">
        <v>40883993.289344966</v>
      </c>
      <c r="Q4012">
        <v>44422169.444856107</v>
      </c>
      <c r="R4012">
        <v>44578302.457362585</v>
      </c>
      <c r="S4012">
        <v>43847739.521979347</v>
      </c>
      <c r="T4012">
        <v>39501228.01853361</v>
      </c>
      <c r="U4012">
        <v>46149905.890663899</v>
      </c>
      <c r="V4012">
        <v>49659052.899981454</v>
      </c>
      <c r="W4012">
        <v>50990151.522655196</v>
      </c>
      <c r="X4012">
        <v>30990151.522655196</v>
      </c>
    </row>
    <row r="4013" spans="2:24" x14ac:dyDescent="0.4">
      <c r="B4013" s="13">
        <v>4010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10375413.30192861</v>
      </c>
      <c r="O4013">
        <v>15988637.345483236</v>
      </c>
      <c r="P4013">
        <v>26111151.212032828</v>
      </c>
      <c r="Q4013">
        <v>24882041.669072274</v>
      </c>
      <c r="R4013">
        <v>30769396.486435127</v>
      </c>
      <c r="S4013">
        <v>37310256.662716247</v>
      </c>
      <c r="T4013">
        <v>34401531.918319143</v>
      </c>
      <c r="U4013">
        <v>34587441.309770226</v>
      </c>
      <c r="V4013">
        <v>13654417.132715676</v>
      </c>
      <c r="W4013">
        <v>18756490.648136713</v>
      </c>
      <c r="X4013">
        <v>-1243509.3518632893</v>
      </c>
    </row>
    <row r="4014" spans="2:24" x14ac:dyDescent="0.4">
      <c r="B4014" s="13">
        <v>4011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23585375.405530322</v>
      </c>
      <c r="O4014">
        <v>23945563.748284772</v>
      </c>
      <c r="P4014">
        <v>28719181.961154062</v>
      </c>
      <c r="Q4014">
        <v>17172112.951676939</v>
      </c>
      <c r="R4014">
        <v>11108942.510728709</v>
      </c>
      <c r="S4014">
        <v>14971722.465180026</v>
      </c>
      <c r="T4014">
        <v>17602496.719709709</v>
      </c>
      <c r="U4014">
        <v>23579552.541176192</v>
      </c>
      <c r="V4014">
        <v>27051707.633908927</v>
      </c>
      <c r="W4014">
        <v>27529871.441870935</v>
      </c>
      <c r="X4014">
        <v>7529871.4418709371</v>
      </c>
    </row>
    <row r="4015" spans="2:24" x14ac:dyDescent="0.4">
      <c r="B4015" s="13">
        <v>4012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24199240.022475138</v>
      </c>
      <c r="O4015">
        <v>27375260.055759743</v>
      </c>
      <c r="P4015">
        <v>17459204.3613353</v>
      </c>
      <c r="Q4015">
        <v>-39823955.486194834</v>
      </c>
      <c r="R4015">
        <v>-31969532.600483168</v>
      </c>
      <c r="S4015">
        <v>5319393.3172335066</v>
      </c>
      <c r="T4015">
        <v>6238947.7470207317</v>
      </c>
      <c r="U4015">
        <v>11413673.095154099</v>
      </c>
      <c r="V4015">
        <v>11942258.397006592</v>
      </c>
      <c r="W4015">
        <v>16283755.533104565</v>
      </c>
      <c r="X4015">
        <v>-3716244.4668954313</v>
      </c>
    </row>
    <row r="4016" spans="2:24" x14ac:dyDescent="0.4">
      <c r="B4016" s="13">
        <v>4013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20735896.362759985</v>
      </c>
      <c r="O4016">
        <v>20795231.30260111</v>
      </c>
      <c r="P4016">
        <v>28735026.414324958</v>
      </c>
      <c r="Q4016">
        <v>26957006.067900371</v>
      </c>
      <c r="R4016">
        <v>32477397.367998268</v>
      </c>
      <c r="S4016">
        <v>29684268.855789311</v>
      </c>
      <c r="T4016">
        <v>33327634.00437041</v>
      </c>
      <c r="U4016">
        <v>40967775.345771611</v>
      </c>
      <c r="V4016">
        <v>44117367.267271832</v>
      </c>
      <c r="W4016">
        <v>42439306.078814805</v>
      </c>
      <c r="X4016">
        <v>22439306.078814808</v>
      </c>
    </row>
    <row r="4017" spans="2:24" x14ac:dyDescent="0.4">
      <c r="B4017" s="13">
        <v>4014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18568390.689593684</v>
      </c>
      <c r="O4017">
        <v>19129242.450124357</v>
      </c>
      <c r="P4017">
        <v>23706897.891367003</v>
      </c>
      <c r="Q4017">
        <v>23163775.213423736</v>
      </c>
      <c r="R4017">
        <v>26697864.21762532</v>
      </c>
      <c r="S4017">
        <v>30221962.07034675</v>
      </c>
      <c r="T4017">
        <v>34948331.742029242</v>
      </c>
      <c r="U4017">
        <v>36708369.70462884</v>
      </c>
      <c r="V4017">
        <v>31909809.263468888</v>
      </c>
      <c r="W4017">
        <v>-48266682.460660517</v>
      </c>
      <c r="X4017">
        <v>-68266682.460660517</v>
      </c>
    </row>
    <row r="4018" spans="2:24" x14ac:dyDescent="0.4">
      <c r="B4018" s="13">
        <v>4015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19272435.357953776</v>
      </c>
      <c r="O4018">
        <v>13677145.760390755</v>
      </c>
      <c r="P4018">
        <v>19627910.319116715</v>
      </c>
      <c r="Q4018">
        <v>28049801.595969148</v>
      </c>
      <c r="R4018">
        <v>34068168.824154615</v>
      </c>
      <c r="S4018">
        <v>36301610.782295674</v>
      </c>
      <c r="T4018">
        <v>42586036.383983366</v>
      </c>
      <c r="U4018">
        <v>43535038.039003529</v>
      </c>
      <c r="V4018">
        <v>43743183.51933448</v>
      </c>
      <c r="W4018">
        <v>45272098.703502096</v>
      </c>
      <c r="X4018">
        <v>25272098.703502096</v>
      </c>
    </row>
    <row r="4019" spans="2:24" x14ac:dyDescent="0.4">
      <c r="B4019" s="13">
        <v>4016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17988827.54578653</v>
      </c>
      <c r="O4019">
        <v>-58108009.728265248</v>
      </c>
      <c r="P4019">
        <v>-59797288.976482421</v>
      </c>
      <c r="Q4019">
        <v>-18881846.798449557</v>
      </c>
      <c r="R4019">
        <v>-20391746.865799088</v>
      </c>
      <c r="S4019">
        <v>-17770402.392978735</v>
      </c>
      <c r="T4019">
        <v>-136505457.35605013</v>
      </c>
      <c r="U4019">
        <v>-137333446.51894566</v>
      </c>
      <c r="V4019">
        <v>-75829112.751502007</v>
      </c>
      <c r="W4019">
        <v>-79419062.285572454</v>
      </c>
      <c r="X4019">
        <v>-99419062.285572454</v>
      </c>
    </row>
    <row r="4020" spans="2:24" x14ac:dyDescent="0.4">
      <c r="B4020" s="13">
        <v>4017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24063503.438990343</v>
      </c>
      <c r="O4020">
        <v>28983771.61099676</v>
      </c>
      <c r="P4020">
        <v>28505972.81866321</v>
      </c>
      <c r="Q4020">
        <v>26524966.418307621</v>
      </c>
      <c r="R4020">
        <v>30404983.395209935</v>
      </c>
      <c r="S4020">
        <v>38873124.687746666</v>
      </c>
      <c r="T4020">
        <v>34641298.311667167</v>
      </c>
      <c r="U4020">
        <v>35235607.458146669</v>
      </c>
      <c r="V4020">
        <v>33031127.699066192</v>
      </c>
      <c r="W4020">
        <v>33747336.23763109</v>
      </c>
      <c r="X4020">
        <v>13747336.237631092</v>
      </c>
    </row>
    <row r="4021" spans="2:24" x14ac:dyDescent="0.4">
      <c r="B4021" s="13">
        <v>4018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24590238.280213036</v>
      </c>
      <c r="O4021">
        <v>26508491.818761971</v>
      </c>
      <c r="P4021">
        <v>25143619.269216504</v>
      </c>
      <c r="Q4021">
        <v>31009863.800441965</v>
      </c>
      <c r="R4021">
        <v>37191754.103894733</v>
      </c>
      <c r="S4021">
        <v>41915856.158835717</v>
      </c>
      <c r="T4021">
        <v>51256835.204812668</v>
      </c>
      <c r="U4021">
        <v>50755599.6124648</v>
      </c>
      <c r="V4021">
        <v>47985672.535013877</v>
      </c>
      <c r="W4021">
        <v>46345787.482686222</v>
      </c>
      <c r="X4021">
        <v>26345787.482686214</v>
      </c>
    </row>
    <row r="4022" spans="2:24" x14ac:dyDescent="0.4">
      <c r="B4022" s="13">
        <v>4019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23061688.846765168</v>
      </c>
      <c r="O4022">
        <v>28189875.046864718</v>
      </c>
      <c r="P4022">
        <v>30545129.276971228</v>
      </c>
      <c r="Q4022">
        <v>27492073.292484</v>
      </c>
      <c r="R4022">
        <v>28422759.540672451</v>
      </c>
      <c r="S4022">
        <v>30263199.568135452</v>
      </c>
      <c r="T4022">
        <v>27617867.730806962</v>
      </c>
      <c r="U4022">
        <v>29238025.88947716</v>
      </c>
      <c r="V4022">
        <v>28022800.284608345</v>
      </c>
      <c r="W4022">
        <v>7952657.4487336949</v>
      </c>
      <c r="X4022">
        <v>-12047342.551266309</v>
      </c>
    </row>
    <row r="4023" spans="2:24" x14ac:dyDescent="0.4">
      <c r="B4023" s="13">
        <v>4020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27023303.26484067</v>
      </c>
      <c r="O4023">
        <v>27369681.473076906</v>
      </c>
      <c r="P4023">
        <v>28556804.214477643</v>
      </c>
      <c r="Q4023">
        <v>27145278.650289521</v>
      </c>
      <c r="R4023">
        <v>26340371.497292079</v>
      </c>
      <c r="S4023">
        <v>28415791.407830171</v>
      </c>
      <c r="T4023">
        <v>25604770.48689552</v>
      </c>
      <c r="U4023">
        <v>34042537.478165403</v>
      </c>
      <c r="V4023">
        <v>34380397.365507431</v>
      </c>
      <c r="W4023">
        <v>36131458.130727045</v>
      </c>
      <c r="X4023">
        <v>16131458.130727043</v>
      </c>
    </row>
    <row r="4024" spans="2:24" x14ac:dyDescent="0.4">
      <c r="B4024" s="13">
        <v>4021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21284280.688740145</v>
      </c>
      <c r="O4024">
        <v>23217652.495311551</v>
      </c>
      <c r="P4024">
        <v>17267372.298182342</v>
      </c>
      <c r="Q4024">
        <v>17521374.282909557</v>
      </c>
      <c r="R4024">
        <v>16168428.255666461</v>
      </c>
      <c r="S4024">
        <v>19977133.493115693</v>
      </c>
      <c r="T4024">
        <v>25891324.06208422</v>
      </c>
      <c r="U4024">
        <v>27494712.067757465</v>
      </c>
      <c r="V4024">
        <v>29934173.8114</v>
      </c>
      <c r="W4024">
        <v>27253665.125792686</v>
      </c>
      <c r="X4024">
        <v>7253665.125792684</v>
      </c>
    </row>
    <row r="4025" spans="2:24" x14ac:dyDescent="0.4">
      <c r="B4025" s="13">
        <v>4022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18777688.93635219</v>
      </c>
      <c r="O4025">
        <v>24204328.286288634</v>
      </c>
      <c r="P4025">
        <v>28427218.190535903</v>
      </c>
      <c r="Q4025">
        <v>29289539.409552284</v>
      </c>
      <c r="R4025">
        <v>30338114.428508841</v>
      </c>
      <c r="S4025">
        <v>29259713.518171463</v>
      </c>
      <c r="T4025">
        <v>26485461.09280929</v>
      </c>
      <c r="U4025">
        <v>8199452.5085767824</v>
      </c>
      <c r="V4025">
        <v>10176443.693587158</v>
      </c>
      <c r="W4025">
        <v>16303760.837912939</v>
      </c>
      <c r="X4025">
        <v>-3696239.1620870531</v>
      </c>
    </row>
    <row r="4026" spans="2:24" x14ac:dyDescent="0.4">
      <c r="B4026" s="13">
        <v>4023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17326757.658056136</v>
      </c>
      <c r="O4026">
        <v>16629816.717963642</v>
      </c>
      <c r="P4026">
        <v>13875406.186490506</v>
      </c>
      <c r="Q4026">
        <v>18038023.359592378</v>
      </c>
      <c r="R4026">
        <v>-689100816.22699571</v>
      </c>
      <c r="S4026">
        <v>-681392630.19734871</v>
      </c>
      <c r="T4026">
        <v>-330001844.65492946</v>
      </c>
      <c r="U4026">
        <v>-376930424.3248539</v>
      </c>
      <c r="V4026">
        <v>-378251519.53963715</v>
      </c>
      <c r="W4026">
        <v>-357701738.25910431</v>
      </c>
      <c r="X4026">
        <v>-377701738.25910443</v>
      </c>
    </row>
    <row r="4027" spans="2:24" x14ac:dyDescent="0.4">
      <c r="B4027" s="13">
        <v>4024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23474210.244711731</v>
      </c>
      <c r="O4027">
        <v>23092993.233050559</v>
      </c>
      <c r="P4027">
        <v>21832490.792012021</v>
      </c>
      <c r="Q4027">
        <v>27451924.958223898</v>
      </c>
      <c r="R4027">
        <v>27791746.528886225</v>
      </c>
      <c r="S4027">
        <v>28413623.280096076</v>
      </c>
      <c r="T4027">
        <v>31352930.873487968</v>
      </c>
      <c r="U4027">
        <v>16058688.668957694</v>
      </c>
      <c r="V4027">
        <v>22194296.486215267</v>
      </c>
      <c r="W4027">
        <v>27929909.335051078</v>
      </c>
      <c r="X4027">
        <v>7929909.3350510802</v>
      </c>
    </row>
    <row r="4028" spans="2:24" x14ac:dyDescent="0.4">
      <c r="B4028" s="13">
        <v>4025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16337779.830288518</v>
      </c>
      <c r="O4028">
        <v>15048856.108336555</v>
      </c>
      <c r="P4028">
        <v>5259505.4341697348</v>
      </c>
      <c r="Q4028">
        <v>5018205.6895624427</v>
      </c>
      <c r="R4028">
        <v>18038744.805834174</v>
      </c>
      <c r="S4028">
        <v>15849874.097243408</v>
      </c>
      <c r="T4028">
        <v>18677849.928529218</v>
      </c>
      <c r="U4028">
        <v>21697834.650419898</v>
      </c>
      <c r="V4028">
        <v>21311351.699397247</v>
      </c>
      <c r="W4028">
        <v>22150430.375665825</v>
      </c>
      <c r="X4028">
        <v>2150430.3756658211</v>
      </c>
    </row>
    <row r="4029" spans="2:24" x14ac:dyDescent="0.4">
      <c r="B4029" s="13">
        <v>4026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23933306.172158096</v>
      </c>
      <c r="O4029">
        <v>22375899.443428244</v>
      </c>
      <c r="P4029">
        <v>26812210.508599866</v>
      </c>
      <c r="Q4029">
        <v>27912259.042229638</v>
      </c>
      <c r="R4029">
        <v>35951905.829242863</v>
      </c>
      <c r="S4029">
        <v>33744031.272832222</v>
      </c>
      <c r="T4029">
        <v>31414320.494285084</v>
      </c>
      <c r="U4029">
        <v>35191908.107529946</v>
      </c>
      <c r="V4029">
        <v>42648736.260569967</v>
      </c>
      <c r="W4029">
        <v>42773248.113588825</v>
      </c>
      <c r="X4029">
        <v>22773248.113588829</v>
      </c>
    </row>
    <row r="4030" spans="2:24" x14ac:dyDescent="0.4">
      <c r="B4030" s="13">
        <v>4027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26381847.941782758</v>
      </c>
      <c r="O4030">
        <v>25633058.619746432</v>
      </c>
      <c r="P4030">
        <v>27167181.398663778</v>
      </c>
      <c r="Q4030">
        <v>29505642.747861173</v>
      </c>
      <c r="R4030">
        <v>30740104.330224212</v>
      </c>
      <c r="S4030">
        <v>32024097.111716919</v>
      </c>
      <c r="T4030">
        <v>35162626.502826422</v>
      </c>
      <c r="U4030">
        <v>43153830.640946046</v>
      </c>
      <c r="V4030">
        <v>50539391.15899948</v>
      </c>
      <c r="W4030">
        <v>53619036.711906344</v>
      </c>
      <c r="X4030">
        <v>33619036.711906344</v>
      </c>
    </row>
    <row r="4031" spans="2:24" x14ac:dyDescent="0.4">
      <c r="B4031" s="13">
        <v>4028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-1276386.0535162594</v>
      </c>
      <c r="O4031">
        <v>-266822.89185843803</v>
      </c>
      <c r="P4031">
        <v>15256251.044713546</v>
      </c>
      <c r="Q4031">
        <v>13542219.331474533</v>
      </c>
      <c r="R4031">
        <v>16428399.797695966</v>
      </c>
      <c r="S4031">
        <v>24377305.682938822</v>
      </c>
      <c r="T4031">
        <v>20835628.590646461</v>
      </c>
      <c r="U4031">
        <v>11545564.977634622</v>
      </c>
      <c r="V4031">
        <v>11234377.347358961</v>
      </c>
      <c r="W4031">
        <v>10538055.248877101</v>
      </c>
      <c r="X4031">
        <v>-9461944.7511228994</v>
      </c>
    </row>
    <row r="4032" spans="2:24" x14ac:dyDescent="0.4">
      <c r="B4032" s="13">
        <v>4029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12376982.436418582</v>
      </c>
      <c r="O4032">
        <v>13789745.036826786</v>
      </c>
      <c r="P4032">
        <v>-28198955.552460209</v>
      </c>
      <c r="Q4032">
        <v>-21179529.111283995</v>
      </c>
      <c r="R4032">
        <v>9841902.6362709124</v>
      </c>
      <c r="S4032">
        <v>10766950.105453087</v>
      </c>
      <c r="T4032">
        <v>11026308.913834196</v>
      </c>
      <c r="U4032">
        <v>14089835.155619903</v>
      </c>
      <c r="V4032">
        <v>12926431.853174791</v>
      </c>
      <c r="W4032">
        <v>11287679.302772703</v>
      </c>
      <c r="X4032">
        <v>-8712320.6972272974</v>
      </c>
    </row>
    <row r="4033" spans="2:24" x14ac:dyDescent="0.4">
      <c r="B4033" s="13">
        <v>4030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20026127.396569088</v>
      </c>
      <c r="O4033">
        <v>11731356.664077599</v>
      </c>
      <c r="P4033">
        <v>11384406.249610964</v>
      </c>
      <c r="Q4033">
        <v>8451883.6562166139</v>
      </c>
      <c r="R4033">
        <v>8516942.3873872161</v>
      </c>
      <c r="S4033">
        <v>5185057.1472318843</v>
      </c>
      <c r="T4033">
        <v>10985644.654169798</v>
      </c>
      <c r="U4033">
        <v>-32387117.872936368</v>
      </c>
      <c r="V4033">
        <v>-39527313.195593163</v>
      </c>
      <c r="W4033">
        <v>-15765686.774616186</v>
      </c>
      <c r="X4033">
        <v>-35765686.774616182</v>
      </c>
    </row>
    <row r="4034" spans="2:24" x14ac:dyDescent="0.4">
      <c r="B4034" s="13">
        <v>4031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19334793.691085823</v>
      </c>
      <c r="O4034">
        <v>22471367.195127219</v>
      </c>
      <c r="P4034">
        <v>22893718.221196052</v>
      </c>
      <c r="Q4034">
        <v>31108671.723676279</v>
      </c>
      <c r="R4034">
        <v>30015940.654218547</v>
      </c>
      <c r="S4034">
        <v>35487999.114394538</v>
      </c>
      <c r="T4034">
        <v>34699712.238041714</v>
      </c>
      <c r="U4034">
        <v>6337326.8046882991</v>
      </c>
      <c r="V4034">
        <v>11455710.52307957</v>
      </c>
      <c r="W4034">
        <v>23789456.259006239</v>
      </c>
      <c r="X4034">
        <v>3789456.2590062497</v>
      </c>
    </row>
    <row r="4035" spans="2:24" x14ac:dyDescent="0.4">
      <c r="B4035" s="13">
        <v>4032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12288957.764576072</v>
      </c>
      <c r="O4035">
        <v>17246956.900503628</v>
      </c>
      <c r="P4035">
        <v>17731673.562687848</v>
      </c>
      <c r="Q4035">
        <v>25340890.452668857</v>
      </c>
      <c r="R4035">
        <v>27734729.453531336</v>
      </c>
      <c r="S4035">
        <v>33548374.97890747</v>
      </c>
      <c r="T4035">
        <v>39880383.019541599</v>
      </c>
      <c r="U4035">
        <v>47122152.642689794</v>
      </c>
      <c r="V4035">
        <v>39021853.73942937</v>
      </c>
      <c r="W4035">
        <v>38557584.650970347</v>
      </c>
      <c r="X4035">
        <v>18557584.650970336</v>
      </c>
    </row>
    <row r="4036" spans="2:24" x14ac:dyDescent="0.4">
      <c r="B4036" s="13">
        <v>4033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26301037.145115517</v>
      </c>
      <c r="O4036">
        <v>32534568.67575638</v>
      </c>
      <c r="P4036">
        <v>36048108.015035659</v>
      </c>
      <c r="Q4036">
        <v>39305537.92978815</v>
      </c>
      <c r="R4036">
        <v>40145635.094664812</v>
      </c>
      <c r="S4036">
        <v>42645085.283545218</v>
      </c>
      <c r="T4036">
        <v>46243320.096515574</v>
      </c>
      <c r="U4036">
        <v>32879448.977290984</v>
      </c>
      <c r="V4036">
        <v>32261706.414912503</v>
      </c>
      <c r="W4036">
        <v>40567901.770999528</v>
      </c>
      <c r="X4036">
        <v>20567901.770999528</v>
      </c>
    </row>
    <row r="4037" spans="2:24" x14ac:dyDescent="0.4">
      <c r="B4037" s="13">
        <v>4034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20646153.340145748</v>
      </c>
      <c r="O4037">
        <v>21409988.335101239</v>
      </c>
      <c r="P4037">
        <v>20932636.16546781</v>
      </c>
      <c r="Q4037">
        <v>25300105.067471597</v>
      </c>
      <c r="R4037">
        <v>26532813.542513594</v>
      </c>
      <c r="S4037">
        <v>34050654.915185407</v>
      </c>
      <c r="T4037">
        <v>33392285.116114229</v>
      </c>
      <c r="U4037">
        <v>29126267.038717069</v>
      </c>
      <c r="V4037">
        <v>28764384.399560489</v>
      </c>
      <c r="W4037">
        <v>30198058.786272593</v>
      </c>
      <c r="X4037">
        <v>10198058.786272595</v>
      </c>
    </row>
    <row r="4038" spans="2:24" x14ac:dyDescent="0.4">
      <c r="B4038" s="13">
        <v>4035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22579395.889091734</v>
      </c>
      <c r="O4038">
        <v>25704406.571031298</v>
      </c>
      <c r="P4038">
        <v>26163506.859528162</v>
      </c>
      <c r="Q4038">
        <v>31523434.360093515</v>
      </c>
      <c r="R4038">
        <v>36531780.833728194</v>
      </c>
      <c r="S4038">
        <v>29567192.268647637</v>
      </c>
      <c r="T4038">
        <v>33624964.184375428</v>
      </c>
      <c r="U4038">
        <v>14714286.070016861</v>
      </c>
      <c r="V4038">
        <v>19144258.427020043</v>
      </c>
      <c r="W4038">
        <v>39777436.821945578</v>
      </c>
      <c r="X4038">
        <v>19777436.821945582</v>
      </c>
    </row>
    <row r="4039" spans="2:24" x14ac:dyDescent="0.4">
      <c r="B4039" s="13">
        <v>4036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17576161.651330002</v>
      </c>
      <c r="O4039">
        <v>19976983.305563886</v>
      </c>
      <c r="P4039">
        <v>25383545.679647364</v>
      </c>
      <c r="Q4039">
        <v>29260722.421211794</v>
      </c>
      <c r="R4039">
        <v>10417436.62287974</v>
      </c>
      <c r="S4039">
        <v>10247532.728926647</v>
      </c>
      <c r="T4039">
        <v>20356843.1438022</v>
      </c>
      <c r="U4039">
        <v>10480559.262754362</v>
      </c>
      <c r="V4039">
        <v>15114964.153259974</v>
      </c>
      <c r="W4039">
        <v>25324093.753647488</v>
      </c>
      <c r="X4039">
        <v>5324093.753647482</v>
      </c>
    </row>
    <row r="4040" spans="2:24" x14ac:dyDescent="0.4">
      <c r="B4040" s="13">
        <v>4037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23047541.775052048</v>
      </c>
      <c r="O4040">
        <v>29655023.991146635</v>
      </c>
      <c r="P4040">
        <v>30930853.866147138</v>
      </c>
      <c r="Q4040">
        <v>32563580.806844018</v>
      </c>
      <c r="R4040">
        <v>39482256.864339828</v>
      </c>
      <c r="S4040">
        <v>22948891.909076735</v>
      </c>
      <c r="T4040">
        <v>24194023.164613925</v>
      </c>
      <c r="U4040">
        <v>45273171.116435453</v>
      </c>
      <c r="V4040">
        <v>44027351.657070965</v>
      </c>
      <c r="W4040">
        <v>29850043.273852281</v>
      </c>
      <c r="X4040">
        <v>9850043.2738522757</v>
      </c>
    </row>
    <row r="4041" spans="2:24" x14ac:dyDescent="0.4">
      <c r="B4041" s="13">
        <v>4038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18766888.252341114</v>
      </c>
      <c r="O4041">
        <v>27294706.7479624</v>
      </c>
      <c r="P4041">
        <v>30180382.829023015</v>
      </c>
      <c r="Q4041">
        <v>35500476.477974907</v>
      </c>
      <c r="R4041">
        <v>36629742.125358298</v>
      </c>
      <c r="S4041">
        <v>38974987.629552603</v>
      </c>
      <c r="T4041">
        <v>38775273.323389068</v>
      </c>
      <c r="U4041">
        <v>38724556.688893974</v>
      </c>
      <c r="V4041">
        <v>42684034.360859327</v>
      </c>
      <c r="W4041">
        <v>48472002.162974402</v>
      </c>
      <c r="X4041">
        <v>28472002.162974399</v>
      </c>
    </row>
    <row r="4042" spans="2:24" x14ac:dyDescent="0.4">
      <c r="B4042" s="13">
        <v>4039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1205474.0260933251</v>
      </c>
      <c r="O4042">
        <v>-2551290.6238209195</v>
      </c>
      <c r="P4042">
        <v>-1228947.9905271283</v>
      </c>
      <c r="Q4042">
        <v>-149392212.93722489</v>
      </c>
      <c r="R4042">
        <v>-153816480.73463774</v>
      </c>
      <c r="S4042">
        <v>-71409027.316191867</v>
      </c>
      <c r="T4042">
        <v>-67908046.38029474</v>
      </c>
      <c r="U4042">
        <v>-59675234.852798797</v>
      </c>
      <c r="V4042">
        <v>-57982792.889831647</v>
      </c>
      <c r="W4042">
        <v>-58002999.711048216</v>
      </c>
      <c r="X4042">
        <v>-78002999.711048216</v>
      </c>
    </row>
    <row r="4043" spans="2:24" x14ac:dyDescent="0.4">
      <c r="B4043" s="13">
        <v>4040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16419630.296521528</v>
      </c>
      <c r="O4043">
        <v>17916040.522601057</v>
      </c>
      <c r="P4043">
        <v>21111527.919555221</v>
      </c>
      <c r="Q4043">
        <v>9934772.0230937954</v>
      </c>
      <c r="R4043">
        <v>12137242.66570029</v>
      </c>
      <c r="S4043">
        <v>20411256.375490319</v>
      </c>
      <c r="T4043">
        <v>16661482.10626738</v>
      </c>
      <c r="U4043">
        <v>14416154.43308842</v>
      </c>
      <c r="V4043">
        <v>13451813.289054289</v>
      </c>
      <c r="W4043">
        <v>20949930.805349737</v>
      </c>
      <c r="X4043">
        <v>949930.80534974113</v>
      </c>
    </row>
    <row r="4044" spans="2:24" x14ac:dyDescent="0.4">
      <c r="B4044" s="13">
        <v>4041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15320868.835714158</v>
      </c>
      <c r="O4044">
        <v>18017030.210481092</v>
      </c>
      <c r="P4044">
        <v>18148824.437558725</v>
      </c>
      <c r="Q4044">
        <v>26248036.31173319</v>
      </c>
      <c r="R4044">
        <v>30936744.408881202</v>
      </c>
      <c r="S4044">
        <v>30435068.326348338</v>
      </c>
      <c r="T4044">
        <v>29432558.255848549</v>
      </c>
      <c r="U4044">
        <v>30524285.64046751</v>
      </c>
      <c r="V4044">
        <v>35680979.243594259</v>
      </c>
      <c r="W4044">
        <v>39195593.49168729</v>
      </c>
      <c r="X4044">
        <v>19195593.491687283</v>
      </c>
    </row>
    <row r="4045" spans="2:24" x14ac:dyDescent="0.4">
      <c r="B4045" s="13">
        <v>4042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24990881.884789288</v>
      </c>
      <c r="O4045">
        <v>29182266.92114614</v>
      </c>
      <c r="P4045">
        <v>13176125.706518885</v>
      </c>
      <c r="Q4045">
        <v>20091151.145680033</v>
      </c>
      <c r="R4045">
        <v>29536500.740812406</v>
      </c>
      <c r="S4045">
        <v>23468733.428906977</v>
      </c>
      <c r="T4045">
        <v>23089038.709822904</v>
      </c>
      <c r="U4045">
        <v>25959247.968863569</v>
      </c>
      <c r="V4045">
        <v>29622941.419079665</v>
      </c>
      <c r="W4045">
        <v>31592561.093092382</v>
      </c>
      <c r="X4045">
        <v>11592561.093092386</v>
      </c>
    </row>
    <row r="4046" spans="2:24" x14ac:dyDescent="0.4">
      <c r="B4046" s="13">
        <v>4043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20201179.557028312</v>
      </c>
      <c r="O4046">
        <v>17570789.782354012</v>
      </c>
      <c r="P4046">
        <v>24860526.410793848</v>
      </c>
      <c r="Q4046">
        <v>24937501.793556407</v>
      </c>
      <c r="R4046">
        <v>28984828.091859989</v>
      </c>
      <c r="S4046">
        <v>29733050.608907416</v>
      </c>
      <c r="T4046">
        <v>36366857.865623102</v>
      </c>
      <c r="U4046">
        <v>39348433.48342935</v>
      </c>
      <c r="V4046">
        <v>40890909.863978244</v>
      </c>
      <c r="W4046">
        <v>47845711.106985383</v>
      </c>
      <c r="X4046">
        <v>27845711.106985375</v>
      </c>
    </row>
    <row r="4047" spans="2:24" x14ac:dyDescent="0.4">
      <c r="B4047" s="13">
        <v>4044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19622751.818644315</v>
      </c>
      <c r="O4047">
        <v>18596937.679029681</v>
      </c>
      <c r="P4047">
        <v>20770936.028327081</v>
      </c>
      <c r="Q4047">
        <v>25029046.801973812</v>
      </c>
      <c r="R4047">
        <v>19384787.395870805</v>
      </c>
      <c r="S4047">
        <v>28676826.527078908</v>
      </c>
      <c r="T4047">
        <v>36959194.825420365</v>
      </c>
      <c r="U4047">
        <v>43928195.807696499</v>
      </c>
      <c r="V4047">
        <v>41473240.741870321</v>
      </c>
      <c r="W4047">
        <v>39168343.591680571</v>
      </c>
      <c r="X4047">
        <v>19168343.591680568</v>
      </c>
    </row>
    <row r="4048" spans="2:24" x14ac:dyDescent="0.4">
      <c r="B4048" s="13">
        <v>4045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21017883.306147017</v>
      </c>
      <c r="O4048">
        <v>25340805.172660567</v>
      </c>
      <c r="P4048">
        <v>23819841.809991702</v>
      </c>
      <c r="Q4048">
        <v>11581482.128852246</v>
      </c>
      <c r="R4048">
        <v>-40310936.858765714</v>
      </c>
      <c r="S4048">
        <v>-30388056.988474887</v>
      </c>
      <c r="T4048">
        <v>3860515.9779107692</v>
      </c>
      <c r="U4048">
        <v>-4917473.6607132843</v>
      </c>
      <c r="V4048">
        <v>-14244904.23952041</v>
      </c>
      <c r="W4048">
        <v>-8055381.6340806503</v>
      </c>
      <c r="X4048">
        <v>-28055381.634080652</v>
      </c>
    </row>
    <row r="4049" spans="2:24" x14ac:dyDescent="0.4">
      <c r="B4049" s="13">
        <v>4046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17726879.413624033</v>
      </c>
      <c r="O4049">
        <v>25087343.814737104</v>
      </c>
      <c r="P4049">
        <v>23469785.365376804</v>
      </c>
      <c r="Q4049">
        <v>23414860.432867281</v>
      </c>
      <c r="R4049">
        <v>28540062.162800308</v>
      </c>
      <c r="S4049">
        <v>32153168.764282912</v>
      </c>
      <c r="T4049">
        <v>31970942.475287933</v>
      </c>
      <c r="U4049">
        <v>30232600.034270074</v>
      </c>
      <c r="V4049">
        <v>31064055.281426698</v>
      </c>
      <c r="W4049">
        <v>34781800.210200049</v>
      </c>
      <c r="X4049">
        <v>14781800.210200055</v>
      </c>
    </row>
    <row r="4050" spans="2:24" x14ac:dyDescent="0.4">
      <c r="B4050" s="13">
        <v>4047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25095860.312729422</v>
      </c>
      <c r="O4050">
        <v>29397019.064356729</v>
      </c>
      <c r="P4050">
        <v>36399461.10185872</v>
      </c>
      <c r="Q4050">
        <v>37199900.89710623</v>
      </c>
      <c r="R4050">
        <v>41836237.453297734</v>
      </c>
      <c r="S4050">
        <v>48167135.004108161</v>
      </c>
      <c r="T4050">
        <v>52663341.389552981</v>
      </c>
      <c r="U4050">
        <v>51940903.881867804</v>
      </c>
      <c r="V4050">
        <v>53507095.398667753</v>
      </c>
      <c r="W4050">
        <v>55386779.979936518</v>
      </c>
      <c r="X4050">
        <v>35386779.979936518</v>
      </c>
    </row>
    <row r="4051" spans="2:24" x14ac:dyDescent="0.4">
      <c r="B4051" s="13">
        <v>4048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17224807.274188675</v>
      </c>
      <c r="O4051">
        <v>20283371.801102478</v>
      </c>
      <c r="P4051">
        <v>23658235.64535528</v>
      </c>
      <c r="Q4051">
        <v>22971122.614202525</v>
      </c>
      <c r="R4051">
        <v>31620691.2916402</v>
      </c>
      <c r="S4051">
        <v>38214035.454461612</v>
      </c>
      <c r="T4051">
        <v>39204842.768428512</v>
      </c>
      <c r="U4051">
        <v>37080826.101209626</v>
      </c>
      <c r="V4051">
        <v>39065902.637244202</v>
      </c>
      <c r="W4051">
        <v>36099366.122640036</v>
      </c>
      <c r="X4051">
        <v>16099366.122640036</v>
      </c>
    </row>
    <row r="4052" spans="2:24" x14ac:dyDescent="0.4">
      <c r="B4052" s="13">
        <v>4049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18560377.336682696</v>
      </c>
      <c r="O4052">
        <v>23133432.764474165</v>
      </c>
      <c r="P4052">
        <v>22983134.579573784</v>
      </c>
      <c r="Q4052">
        <v>25737930.488010611</v>
      </c>
      <c r="R4052">
        <v>25791479.086723674</v>
      </c>
      <c r="S4052">
        <v>28382669.24123621</v>
      </c>
      <c r="T4052">
        <v>23845480.90944501</v>
      </c>
      <c r="U4052">
        <v>29075480.473050077</v>
      </c>
      <c r="V4052">
        <v>28698124.208387367</v>
      </c>
      <c r="W4052">
        <v>27164143.35925309</v>
      </c>
      <c r="X4052">
        <v>7164143.3592530899</v>
      </c>
    </row>
    <row r="4053" spans="2:24" x14ac:dyDescent="0.4">
      <c r="B4053" s="13">
        <v>4050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17351241.091110293</v>
      </c>
      <c r="O4053">
        <v>8656212.2926776148</v>
      </c>
      <c r="P4053">
        <v>12790661.059886362</v>
      </c>
      <c r="Q4053">
        <v>13814019.641842015</v>
      </c>
      <c r="R4053">
        <v>18927634.941934999</v>
      </c>
      <c r="S4053">
        <v>23797730.797847286</v>
      </c>
      <c r="T4053">
        <v>23814144.565958079</v>
      </c>
      <c r="U4053">
        <v>24343112.506397966</v>
      </c>
      <c r="V4053">
        <v>27329821.335550819</v>
      </c>
      <c r="W4053">
        <v>28333550.255508926</v>
      </c>
      <c r="X4053">
        <v>8333550.2555089211</v>
      </c>
    </row>
    <row r="4054" spans="2:24" x14ac:dyDescent="0.4">
      <c r="B4054" s="13">
        <v>4051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14855449.437363723</v>
      </c>
      <c r="O4054">
        <v>17559526.526274323</v>
      </c>
      <c r="P4054">
        <v>18723488.093868386</v>
      </c>
      <c r="Q4054">
        <v>19417278.37139095</v>
      </c>
      <c r="R4054">
        <v>22650124.590579435</v>
      </c>
      <c r="S4054">
        <v>19343502.546532799</v>
      </c>
      <c r="T4054">
        <v>20137011.28055533</v>
      </c>
      <c r="U4054">
        <v>16049011.567335371</v>
      </c>
      <c r="V4054">
        <v>17981974.574326761</v>
      </c>
      <c r="W4054">
        <v>19702874.510522407</v>
      </c>
      <c r="X4054">
        <v>-297125.48947758903</v>
      </c>
    </row>
    <row r="4055" spans="2:24" x14ac:dyDescent="0.4">
      <c r="B4055" s="13">
        <v>4052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20121722.149137408</v>
      </c>
      <c r="O4055">
        <v>16578569.513910234</v>
      </c>
      <c r="P4055">
        <v>18319275.221245386</v>
      </c>
      <c r="Q4055">
        <v>20211885.458638024</v>
      </c>
      <c r="R4055">
        <v>19450703.447481681</v>
      </c>
      <c r="S4055">
        <v>21057261.569066048</v>
      </c>
      <c r="T4055">
        <v>19163808.195198752</v>
      </c>
      <c r="U4055">
        <v>8383640.5446752366</v>
      </c>
      <c r="V4055">
        <v>9122458.6847577915</v>
      </c>
      <c r="W4055">
        <v>12666227.250149872</v>
      </c>
      <c r="X4055">
        <v>-7333772.749850126</v>
      </c>
    </row>
    <row r="4056" spans="2:24" x14ac:dyDescent="0.4">
      <c r="B4056" s="13">
        <v>4053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17680171.776699979</v>
      </c>
      <c r="O4056">
        <v>16569033.899431188</v>
      </c>
      <c r="P4056">
        <v>22236962.522791985</v>
      </c>
      <c r="Q4056">
        <v>-6452807.9034754448</v>
      </c>
      <c r="R4056">
        <v>-2473316.8693953054</v>
      </c>
      <c r="S4056">
        <v>19758813.771546774</v>
      </c>
      <c r="T4056">
        <v>18311696.60221396</v>
      </c>
      <c r="U4056">
        <v>24639437.033210635</v>
      </c>
      <c r="V4056">
        <v>27739013.973541282</v>
      </c>
      <c r="W4056">
        <v>33349000.493124928</v>
      </c>
      <c r="X4056">
        <v>13349000.493124932</v>
      </c>
    </row>
    <row r="4057" spans="2:24" x14ac:dyDescent="0.4">
      <c r="B4057" s="13">
        <v>4054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26076625.856467575</v>
      </c>
      <c r="O4057">
        <v>24881267.988000359</v>
      </c>
      <c r="P4057">
        <v>26688369.690705806</v>
      </c>
      <c r="Q4057">
        <v>27182324.390785117</v>
      </c>
      <c r="R4057">
        <v>28034671.334954251</v>
      </c>
      <c r="S4057">
        <v>34981435.67937164</v>
      </c>
      <c r="T4057">
        <v>33801372.453719951</v>
      </c>
      <c r="U4057">
        <v>33522840.716178812</v>
      </c>
      <c r="V4057">
        <v>33187024.036360275</v>
      </c>
      <c r="W4057">
        <v>37505552.796680465</v>
      </c>
      <c r="X4057">
        <v>17505552.796680458</v>
      </c>
    </row>
    <row r="4058" spans="2:24" x14ac:dyDescent="0.4">
      <c r="B4058" s="13">
        <v>4055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13974998.193301177</v>
      </c>
      <c r="O4058">
        <v>18061842.041257441</v>
      </c>
      <c r="P4058">
        <v>19732266.536093354</v>
      </c>
      <c r="Q4058">
        <v>17546500.553508513</v>
      </c>
      <c r="R4058">
        <v>24664227.795584183</v>
      </c>
      <c r="S4058">
        <v>28655898.668263003</v>
      </c>
      <c r="T4058">
        <v>28455999.950257849</v>
      </c>
      <c r="U4058">
        <v>29856074.82786512</v>
      </c>
      <c r="V4058">
        <v>24896549.651547462</v>
      </c>
      <c r="W4058">
        <v>33166389.963353217</v>
      </c>
      <c r="X4058">
        <v>13166389.963353213</v>
      </c>
    </row>
    <row r="4059" spans="2:24" x14ac:dyDescent="0.4">
      <c r="B4059" s="13">
        <v>4056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26029744.501677424</v>
      </c>
      <c r="O4059">
        <v>32116789.081158694</v>
      </c>
      <c r="P4059">
        <v>36094306.304718815</v>
      </c>
      <c r="Q4059">
        <v>45470107.701906234</v>
      </c>
      <c r="R4059">
        <v>42851019.478568837</v>
      </c>
      <c r="S4059">
        <v>40631400.16457954</v>
      </c>
      <c r="T4059">
        <v>41286120.985954389</v>
      </c>
      <c r="U4059">
        <v>47901083.27156245</v>
      </c>
      <c r="V4059">
        <v>54779777.124616556</v>
      </c>
      <c r="W4059">
        <v>52121385.049479485</v>
      </c>
      <c r="X4059">
        <v>32121385.049479492</v>
      </c>
    </row>
    <row r="4060" spans="2:24" x14ac:dyDescent="0.4">
      <c r="B4060" s="13">
        <v>4057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20543958.112629212</v>
      </c>
      <c r="O4060">
        <v>23844616.129334956</v>
      </c>
      <c r="P4060">
        <v>23609415.727611396</v>
      </c>
      <c r="Q4060">
        <v>25071610.666897688</v>
      </c>
      <c r="R4060">
        <v>26021171.048177171</v>
      </c>
      <c r="S4060">
        <v>22734748.666343186</v>
      </c>
      <c r="T4060">
        <v>26475102.379906334</v>
      </c>
      <c r="U4060">
        <v>28614988.65080902</v>
      </c>
      <c r="V4060">
        <v>23663368.060939621</v>
      </c>
      <c r="W4060">
        <v>22994699.290909272</v>
      </c>
      <c r="X4060">
        <v>2994699.2909092708</v>
      </c>
    </row>
    <row r="4061" spans="2:24" x14ac:dyDescent="0.4">
      <c r="B4061" s="13">
        <v>4058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22532287.378878061</v>
      </c>
      <c r="O4061">
        <v>24756155.598990891</v>
      </c>
      <c r="P4061">
        <v>26272587.636432122</v>
      </c>
      <c r="Q4061">
        <v>26429389.338411167</v>
      </c>
      <c r="R4061">
        <v>26175697.41275147</v>
      </c>
      <c r="S4061">
        <v>19101568.577495743</v>
      </c>
      <c r="T4061">
        <v>20291806.861515786</v>
      </c>
      <c r="U4061">
        <v>19282186.823876515</v>
      </c>
      <c r="V4061">
        <v>23504788.404424526</v>
      </c>
      <c r="W4061">
        <v>22614720.411007788</v>
      </c>
      <c r="X4061">
        <v>2614720.4110077857</v>
      </c>
    </row>
    <row r="4062" spans="2:24" x14ac:dyDescent="0.4">
      <c r="B4062" s="13">
        <v>4059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19596601.380353618</v>
      </c>
      <c r="O4062">
        <v>20643367.897878785</v>
      </c>
      <c r="P4062">
        <v>22421124.616075952</v>
      </c>
      <c r="Q4062">
        <v>23658003.324708384</v>
      </c>
      <c r="R4062">
        <v>28135210.36527317</v>
      </c>
      <c r="S4062">
        <v>29119112.382723041</v>
      </c>
      <c r="T4062">
        <v>35637930.054511003</v>
      </c>
      <c r="U4062">
        <v>40440672.214497186</v>
      </c>
      <c r="V4062">
        <v>43924270.832961515</v>
      </c>
      <c r="W4062">
        <v>41709166.836373024</v>
      </c>
      <c r="X4062">
        <v>21709166.836373016</v>
      </c>
    </row>
    <row r="4063" spans="2:24" x14ac:dyDescent="0.4">
      <c r="B4063" s="13">
        <v>4060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1593603.107780491</v>
      </c>
      <c r="O4063">
        <v>6018940.3307612026</v>
      </c>
      <c r="P4063">
        <v>15903346.084031869</v>
      </c>
      <c r="Q4063">
        <v>12267391.319815073</v>
      </c>
      <c r="R4063">
        <v>20543627.138280969</v>
      </c>
      <c r="S4063">
        <v>24260433.010976322</v>
      </c>
      <c r="T4063">
        <v>22169756.919074018</v>
      </c>
      <c r="U4063">
        <v>22932663.036004413</v>
      </c>
      <c r="V4063">
        <v>21273265.27655647</v>
      </c>
      <c r="W4063">
        <v>20406174.445920911</v>
      </c>
      <c r="X4063">
        <v>406174.44592090731</v>
      </c>
    </row>
    <row r="4064" spans="2:24" x14ac:dyDescent="0.4">
      <c r="B4064" s="13">
        <v>4061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21327265.852210023</v>
      </c>
      <c r="O4064">
        <v>20953541.01048084</v>
      </c>
      <c r="P4064">
        <v>9777492.4947688486</v>
      </c>
      <c r="Q4064">
        <v>15488163.269942671</v>
      </c>
      <c r="R4064">
        <v>29876186.72925096</v>
      </c>
      <c r="S4064">
        <v>37316970.23154448</v>
      </c>
      <c r="T4064">
        <v>26492285.365579385</v>
      </c>
      <c r="U4064">
        <v>-153471281.79687956</v>
      </c>
      <c r="V4064">
        <v>-145735951.75743997</v>
      </c>
      <c r="W4064">
        <v>-50225335.062419571</v>
      </c>
      <c r="X4064">
        <v>-70225335.062419578</v>
      </c>
    </row>
    <row r="4065" spans="2:24" x14ac:dyDescent="0.4">
      <c r="B4065" s="13">
        <v>4062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22733694.418774325</v>
      </c>
      <c r="O4065">
        <v>30510716.466609944</v>
      </c>
      <c r="P4065">
        <v>30959614.284631804</v>
      </c>
      <c r="Q4065">
        <v>31873988.295043744</v>
      </c>
      <c r="R4065">
        <v>33170399.02568759</v>
      </c>
      <c r="S4065">
        <v>32441338.513344664</v>
      </c>
      <c r="T4065">
        <v>39475053.761155926</v>
      </c>
      <c r="U4065">
        <v>39884483.983292691</v>
      </c>
      <c r="V4065">
        <v>44125860.35529954</v>
      </c>
      <c r="W4065">
        <v>50616214.295405939</v>
      </c>
      <c r="X4065">
        <v>30616214.295405935</v>
      </c>
    </row>
    <row r="4066" spans="2:24" x14ac:dyDescent="0.4">
      <c r="B4066" s="13">
        <v>4063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18815512.07889273</v>
      </c>
      <c r="O4066">
        <v>20409907.062370293</v>
      </c>
      <c r="P4066">
        <v>23203428.42337228</v>
      </c>
      <c r="Q4066">
        <v>27594015.557657134</v>
      </c>
      <c r="R4066">
        <v>30091086.443224434</v>
      </c>
      <c r="S4066">
        <v>28521495.157987349</v>
      </c>
      <c r="T4066">
        <v>27031099.771807969</v>
      </c>
      <c r="U4066">
        <v>35464585.750061505</v>
      </c>
      <c r="V4066">
        <v>38316501.538289666</v>
      </c>
      <c r="W4066">
        <v>39371452.518515751</v>
      </c>
      <c r="X4066">
        <v>19371452.518515751</v>
      </c>
    </row>
    <row r="4067" spans="2:24" x14ac:dyDescent="0.4">
      <c r="B4067" s="13">
        <v>4064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-12505845605.477575</v>
      </c>
      <c r="O4067">
        <v>-12504372919.572453</v>
      </c>
      <c r="P4067">
        <v>-6235395485.0933399</v>
      </c>
      <c r="Q4067">
        <v>-6531865415.6474552</v>
      </c>
      <c r="R4067">
        <v>-6527095448.7569199</v>
      </c>
      <c r="S4067">
        <v>-6377885565.3027906</v>
      </c>
      <c r="T4067">
        <v>-6373791670.7677612</v>
      </c>
      <c r="U4067">
        <v>-6368489666.1569061</v>
      </c>
      <c r="V4067">
        <v>-6369406193.5583677</v>
      </c>
      <c r="W4067">
        <v>-6367293437.1435156</v>
      </c>
      <c r="X4067">
        <v>-6387293437.1435156</v>
      </c>
    </row>
    <row r="4068" spans="2:24" x14ac:dyDescent="0.4">
      <c r="B4068" s="13">
        <v>4065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20945067.779363923</v>
      </c>
      <c r="O4068">
        <v>24523364.074412014</v>
      </c>
      <c r="P4068">
        <v>24063610.780447856</v>
      </c>
      <c r="Q4068">
        <v>31228924.700988606</v>
      </c>
      <c r="R4068">
        <v>35452299.004406095</v>
      </c>
      <c r="S4068">
        <v>42802872.096246503</v>
      </c>
      <c r="T4068">
        <v>39336005.360026158</v>
      </c>
      <c r="U4068">
        <v>38770301.940412827</v>
      </c>
      <c r="V4068">
        <v>39168975.384757772</v>
      </c>
      <c r="W4068">
        <v>41397310.990446262</v>
      </c>
      <c r="X4068">
        <v>21397310.990446258</v>
      </c>
    </row>
    <row r="4069" spans="2:24" x14ac:dyDescent="0.4">
      <c r="B4069" s="13">
        <v>4066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19354132.761710476</v>
      </c>
      <c r="O4069">
        <v>19858925.049562074</v>
      </c>
      <c r="P4069">
        <v>20684811.748572946</v>
      </c>
      <c r="Q4069">
        <v>20248733.320803039</v>
      </c>
      <c r="R4069">
        <v>21502145.556798145</v>
      </c>
      <c r="S4069">
        <v>26139778.861851603</v>
      </c>
      <c r="T4069">
        <v>27466437.814210676</v>
      </c>
      <c r="U4069">
        <v>32323639.913403668</v>
      </c>
      <c r="V4069">
        <v>33644208.939195618</v>
      </c>
      <c r="W4069">
        <v>32285426.577224165</v>
      </c>
      <c r="X4069">
        <v>12285426.577224165</v>
      </c>
    </row>
    <row r="4070" spans="2:24" x14ac:dyDescent="0.4">
      <c r="B4070" s="13">
        <v>4067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17127799.491881955</v>
      </c>
      <c r="O4070">
        <v>15687107.790511465</v>
      </c>
      <c r="P4070">
        <v>17035680.429455545</v>
      </c>
      <c r="Q4070">
        <v>21144418.909045719</v>
      </c>
      <c r="R4070">
        <v>25337176.755495872</v>
      </c>
      <c r="S4070">
        <v>23637166.434402071</v>
      </c>
      <c r="T4070">
        <v>12941993.445508713</v>
      </c>
      <c r="U4070">
        <v>10448549.574758433</v>
      </c>
      <c r="V4070">
        <v>18061376.080986593</v>
      </c>
      <c r="W4070">
        <v>14692142.670381607</v>
      </c>
      <c r="X4070">
        <v>-5307857.3296183869</v>
      </c>
    </row>
    <row r="4071" spans="2:24" x14ac:dyDescent="0.4">
      <c r="B4071" s="13">
        <v>4068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21657534.21708269</v>
      </c>
      <c r="O4071">
        <v>23760895.798321966</v>
      </c>
      <c r="P4071">
        <v>28740971.673303019</v>
      </c>
      <c r="Q4071">
        <v>28901802.828924149</v>
      </c>
      <c r="R4071">
        <v>37495645.955158904</v>
      </c>
      <c r="S4071">
        <v>43090108.13693513</v>
      </c>
      <c r="T4071">
        <v>42955359.024464644</v>
      </c>
      <c r="U4071">
        <v>34866917.956318624</v>
      </c>
      <c r="V4071">
        <v>32119090.696152713</v>
      </c>
      <c r="W4071">
        <v>31408893.062128525</v>
      </c>
      <c r="X4071">
        <v>11408893.062128522</v>
      </c>
    </row>
    <row r="4072" spans="2:24" x14ac:dyDescent="0.4">
      <c r="B4072" s="13">
        <v>4069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18215533.912823152</v>
      </c>
      <c r="O4072">
        <v>16583673.417393953</v>
      </c>
      <c r="P4072">
        <v>21114766.994691402</v>
      </c>
      <c r="Q4072">
        <v>16026038.381265735</v>
      </c>
      <c r="R4072">
        <v>16547204.070289118</v>
      </c>
      <c r="S4072">
        <v>17442538.282050718</v>
      </c>
      <c r="T4072">
        <v>16282137.074927548</v>
      </c>
      <c r="U4072">
        <v>15922278.673083996</v>
      </c>
      <c r="V4072">
        <v>16503903.462120906</v>
      </c>
      <c r="W4072">
        <v>13880838.113784384</v>
      </c>
      <c r="X4072">
        <v>-6119161.8862156179</v>
      </c>
    </row>
    <row r="4073" spans="2:24" x14ac:dyDescent="0.4">
      <c r="B4073" s="13">
        <v>4070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25008033.861867186</v>
      </c>
      <c r="O4073">
        <v>32667304.919774346</v>
      </c>
      <c r="P4073">
        <v>39278561.776576385</v>
      </c>
      <c r="Q4073">
        <v>41925104.958719775</v>
      </c>
      <c r="R4073">
        <v>43752798.756333351</v>
      </c>
      <c r="S4073">
        <v>47800234.184996314</v>
      </c>
      <c r="T4073">
        <v>24689080.025858372</v>
      </c>
      <c r="U4073">
        <v>25762645.521248728</v>
      </c>
      <c r="V4073">
        <v>42522731.767799661</v>
      </c>
      <c r="W4073">
        <v>44784006.821117856</v>
      </c>
      <c r="X4073">
        <v>24784006.821117856</v>
      </c>
    </row>
    <row r="4074" spans="2:24" x14ac:dyDescent="0.4">
      <c r="B4074" s="13">
        <v>4071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19433206.933125012</v>
      </c>
      <c r="O4074">
        <v>23829326.463413853</v>
      </c>
      <c r="P4074">
        <v>28190564.976649709</v>
      </c>
      <c r="Q4074">
        <v>26410609.166542798</v>
      </c>
      <c r="R4074">
        <v>28243390.100160677</v>
      </c>
      <c r="S4074">
        <v>28212171.356689848</v>
      </c>
      <c r="T4074">
        <v>34718397.822096378</v>
      </c>
      <c r="U4074">
        <v>22331147.590251736</v>
      </c>
      <c r="V4074">
        <v>24309084.967504282</v>
      </c>
      <c r="W4074">
        <v>22331214.965143248</v>
      </c>
      <c r="X4074">
        <v>2331214.9651432512</v>
      </c>
    </row>
    <row r="4075" spans="2:24" x14ac:dyDescent="0.4">
      <c r="B4075" s="13">
        <v>4072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26582456.670056507</v>
      </c>
      <c r="O4075">
        <v>25838509.703967232</v>
      </c>
      <c r="P4075">
        <v>30978878.054917127</v>
      </c>
      <c r="Q4075">
        <v>33573000.489663251</v>
      </c>
      <c r="R4075">
        <v>32821614.579457924</v>
      </c>
      <c r="S4075">
        <v>38998217.719282605</v>
      </c>
      <c r="T4075">
        <v>7515916.29732549</v>
      </c>
      <c r="U4075">
        <v>-2269737.8714047237</v>
      </c>
      <c r="V4075">
        <v>22701314.756449476</v>
      </c>
      <c r="W4075">
        <v>23547464.830114499</v>
      </c>
      <c r="X4075">
        <v>3547464.8301144978</v>
      </c>
    </row>
    <row r="4076" spans="2:24" x14ac:dyDescent="0.4">
      <c r="B4076" s="13">
        <v>4073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20135628.090743087</v>
      </c>
      <c r="O4076">
        <v>17221350.729905214</v>
      </c>
      <c r="P4076">
        <v>22299734.306613624</v>
      </c>
      <c r="Q4076">
        <v>27692027.339567758</v>
      </c>
      <c r="R4076">
        <v>26307297.5837649</v>
      </c>
      <c r="S4076">
        <v>31014098.948041096</v>
      </c>
      <c r="T4076">
        <v>30409811.651025698</v>
      </c>
      <c r="U4076">
        <v>30999215.245071813</v>
      </c>
      <c r="V4076">
        <v>33577112.127641909</v>
      </c>
      <c r="W4076">
        <v>33152491.960419659</v>
      </c>
      <c r="X4076">
        <v>13152491.960419662</v>
      </c>
    </row>
    <row r="4077" spans="2:24" x14ac:dyDescent="0.4">
      <c r="B4077" s="13">
        <v>4074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21451128.608782813</v>
      </c>
      <c r="O4077">
        <v>19784979.276210375</v>
      </c>
      <c r="P4077">
        <v>20059744.457714748</v>
      </c>
      <c r="Q4077">
        <v>23614696.297272176</v>
      </c>
      <c r="R4077">
        <v>22139731.303390656</v>
      </c>
      <c r="S4077">
        <v>26943634.852843001</v>
      </c>
      <c r="T4077">
        <v>25698510.105748005</v>
      </c>
      <c r="U4077">
        <v>30231540.945885673</v>
      </c>
      <c r="V4077">
        <v>35001907.926583149</v>
      </c>
      <c r="W4077">
        <v>37482167.997115068</v>
      </c>
      <c r="X4077">
        <v>17482167.997115068</v>
      </c>
    </row>
    <row r="4078" spans="2:24" x14ac:dyDescent="0.4">
      <c r="B4078" s="13">
        <v>4075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21512356.169135172</v>
      </c>
      <c r="O4078">
        <v>20337169.702779789</v>
      </c>
      <c r="P4078">
        <v>24792249.3649038</v>
      </c>
      <c r="Q4078">
        <v>25495538.765609603</v>
      </c>
      <c r="R4078">
        <v>31868028.872801021</v>
      </c>
      <c r="S4078">
        <v>30892942.747906283</v>
      </c>
      <c r="T4078">
        <v>34914279.008737043</v>
      </c>
      <c r="U4078">
        <v>34225863.610338032</v>
      </c>
      <c r="V4078">
        <v>19019449.075196695</v>
      </c>
      <c r="W4078">
        <v>16546545.309277475</v>
      </c>
      <c r="X4078">
        <v>-3453454.6907225251</v>
      </c>
    </row>
    <row r="4079" spans="2:24" x14ac:dyDescent="0.4">
      <c r="B4079" s="13">
        <v>4076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19195643.231389374</v>
      </c>
      <c r="O4079">
        <v>21246282.792452976</v>
      </c>
      <c r="P4079">
        <v>22571940.36580329</v>
      </c>
      <c r="Q4079">
        <v>29420145.730020769</v>
      </c>
      <c r="R4079">
        <v>35191673.401891217</v>
      </c>
      <c r="S4079">
        <v>39602873.919220522</v>
      </c>
      <c r="T4079">
        <v>37180695.856860712</v>
      </c>
      <c r="U4079">
        <v>37242251.465974413</v>
      </c>
      <c r="V4079">
        <v>12803404.133383604</v>
      </c>
      <c r="W4079">
        <v>11707483.290389955</v>
      </c>
      <c r="X4079">
        <v>-8292516.7096100478</v>
      </c>
    </row>
    <row r="4080" spans="2:24" x14ac:dyDescent="0.4">
      <c r="B4080" s="13">
        <v>4077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24039676.535750084</v>
      </c>
      <c r="O4080">
        <v>31107434.07338636</v>
      </c>
      <c r="P4080">
        <v>12556198.979747072</v>
      </c>
      <c r="Q4080">
        <v>18404507.50141127</v>
      </c>
      <c r="R4080">
        <v>28233546.826215852</v>
      </c>
      <c r="S4080">
        <v>35507962.236110039</v>
      </c>
      <c r="T4080">
        <v>41967478.508136384</v>
      </c>
      <c r="U4080">
        <v>40701575.985555708</v>
      </c>
      <c r="V4080">
        <v>41562615.524606869</v>
      </c>
      <c r="W4080">
        <v>38955895.607378855</v>
      </c>
      <c r="X4080">
        <v>18955895.607378863</v>
      </c>
    </row>
    <row r="4081" spans="2:24" x14ac:dyDescent="0.4">
      <c r="B4081" s="13">
        <v>4078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24748522.015645228</v>
      </c>
      <c r="O4081">
        <v>22951391.201542158</v>
      </c>
      <c r="P4081">
        <v>18008813.315364689</v>
      </c>
      <c r="Q4081">
        <v>17146830.997894339</v>
      </c>
      <c r="R4081">
        <v>15438142.149171194</v>
      </c>
      <c r="S4081">
        <v>19932443.461546447</v>
      </c>
      <c r="T4081">
        <v>23038317.3957344</v>
      </c>
      <c r="U4081">
        <v>18022769.419303406</v>
      </c>
      <c r="V4081">
        <v>21074343.216145933</v>
      </c>
      <c r="W4081">
        <v>22186729.677665211</v>
      </c>
      <c r="X4081">
        <v>2186729.6776652113</v>
      </c>
    </row>
    <row r="4082" spans="2:24" x14ac:dyDescent="0.4">
      <c r="B4082" s="13">
        <v>4079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21816977.68204046</v>
      </c>
      <c r="O4082">
        <v>23270011.929737803</v>
      </c>
      <c r="P4082">
        <v>28207214.710565273</v>
      </c>
      <c r="Q4082">
        <v>30434940.785857931</v>
      </c>
      <c r="R4082">
        <v>34393587.853580236</v>
      </c>
      <c r="S4082">
        <v>21574521.01608517</v>
      </c>
      <c r="T4082">
        <v>21247931.908328332</v>
      </c>
      <c r="U4082">
        <v>22727316.10789242</v>
      </c>
      <c r="V4082">
        <v>28351241.432165787</v>
      </c>
      <c r="W4082">
        <v>35608925.840955012</v>
      </c>
      <c r="X4082">
        <v>15608925.840955004</v>
      </c>
    </row>
    <row r="4083" spans="2:24" x14ac:dyDescent="0.4">
      <c r="B4083" s="13">
        <v>4080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25545392.527631346</v>
      </c>
      <c r="O4083">
        <v>23890735.681841709</v>
      </c>
      <c r="P4083">
        <v>22890484.093901314</v>
      </c>
      <c r="Q4083">
        <v>20553536.37386132</v>
      </c>
      <c r="R4083">
        <v>20459349.56743649</v>
      </c>
      <c r="S4083">
        <v>24576385.789666448</v>
      </c>
      <c r="T4083">
        <v>24907390.090164218</v>
      </c>
      <c r="U4083">
        <v>25406995.684147846</v>
      </c>
      <c r="V4083">
        <v>23514298.82489739</v>
      </c>
      <c r="W4083">
        <v>31063478.030249793</v>
      </c>
      <c r="X4083">
        <v>11063478.030249793</v>
      </c>
    </row>
    <row r="4084" spans="2:24" x14ac:dyDescent="0.4">
      <c r="B4084" s="13">
        <v>4081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19365973.252967935</v>
      </c>
      <c r="O4084">
        <v>20193608.773977194</v>
      </c>
      <c r="P4084">
        <v>-12329841.444137827</v>
      </c>
      <c r="Q4084">
        <v>-15766514.148133267</v>
      </c>
      <c r="R4084">
        <v>-8851432.3664190639</v>
      </c>
      <c r="S4084">
        <v>-3896219.92435998</v>
      </c>
      <c r="T4084">
        <v>5872354.8616906088</v>
      </c>
      <c r="U4084">
        <v>13467827.462567095</v>
      </c>
      <c r="V4084">
        <v>12725550.355828395</v>
      </c>
      <c r="W4084">
        <v>20650675.276530147</v>
      </c>
      <c r="X4084">
        <v>650675.27653014194</v>
      </c>
    </row>
    <row r="4085" spans="2:24" x14ac:dyDescent="0.4">
      <c r="B4085" s="13">
        <v>4082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27044891.349779323</v>
      </c>
      <c r="O4085">
        <v>25862009.5468808</v>
      </c>
      <c r="P4085">
        <v>26641351.077546392</v>
      </c>
      <c r="Q4085">
        <v>22890441.490997985</v>
      </c>
      <c r="R4085">
        <v>23521807.362932239</v>
      </c>
      <c r="S4085">
        <v>26193350.049885422</v>
      </c>
      <c r="T4085">
        <v>22774279.181011107</v>
      </c>
      <c r="U4085">
        <v>26346812.364061587</v>
      </c>
      <c r="V4085">
        <v>26222814.207258351</v>
      </c>
      <c r="W4085">
        <v>26925508.63415176</v>
      </c>
      <c r="X4085">
        <v>6925508.6341517577</v>
      </c>
    </row>
    <row r="4086" spans="2:24" x14ac:dyDescent="0.4">
      <c r="B4086" s="13">
        <v>4083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21653573.335074365</v>
      </c>
      <c r="O4086">
        <v>22555201.094167698</v>
      </c>
      <c r="P4086">
        <v>22675564.562080089</v>
      </c>
      <c r="Q4086">
        <v>27828504.845892478</v>
      </c>
      <c r="R4086">
        <v>24288556.569337897</v>
      </c>
      <c r="S4086">
        <v>27544440.307991914</v>
      </c>
      <c r="T4086">
        <v>31825147.867652353</v>
      </c>
      <c r="U4086">
        <v>37612111.58838515</v>
      </c>
      <c r="V4086">
        <v>36407968.610697307</v>
      </c>
      <c r="W4086">
        <v>40004567.246101752</v>
      </c>
      <c r="X4086">
        <v>20004567.246101744</v>
      </c>
    </row>
    <row r="4087" spans="2:24" x14ac:dyDescent="0.4">
      <c r="B4087" s="13">
        <v>4084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20172978.518121548</v>
      </c>
      <c r="O4087">
        <v>24504140.986834906</v>
      </c>
      <c r="P4087">
        <v>23469946.212118603</v>
      </c>
      <c r="Q4087">
        <v>26088851.010180086</v>
      </c>
      <c r="R4087">
        <v>28018388.573665552</v>
      </c>
      <c r="S4087">
        <v>21511918.815932821</v>
      </c>
      <c r="T4087">
        <v>20336238.677178442</v>
      </c>
      <c r="U4087">
        <v>6197765.283777005</v>
      </c>
      <c r="V4087">
        <v>6807903.7102971841</v>
      </c>
      <c r="W4087">
        <v>17529676.108911615</v>
      </c>
      <c r="X4087">
        <v>-2470323.8910883879</v>
      </c>
    </row>
    <row r="4088" spans="2:24" x14ac:dyDescent="0.4">
      <c r="B4088" s="13">
        <v>4085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24299629.856983371</v>
      </c>
      <c r="O4088">
        <v>25735030.241058905</v>
      </c>
      <c r="P4088">
        <v>26084954.171989545</v>
      </c>
      <c r="Q4088">
        <v>28655788.917505</v>
      </c>
      <c r="R4088">
        <v>27164159.015643679</v>
      </c>
      <c r="S4088">
        <v>33643421.724638782</v>
      </c>
      <c r="T4088">
        <v>33729575.585448831</v>
      </c>
      <c r="U4088">
        <v>27480556.505404674</v>
      </c>
      <c r="V4088">
        <v>32702141.952324726</v>
      </c>
      <c r="W4088">
        <v>39092744.81109263</v>
      </c>
      <c r="X4088">
        <v>19092744.81109263</v>
      </c>
    </row>
    <row r="4089" spans="2:24" x14ac:dyDescent="0.4">
      <c r="B4089" s="13">
        <v>4086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22086208.506689642</v>
      </c>
      <c r="O4089">
        <v>26549501.303984284</v>
      </c>
      <c r="P4089">
        <v>26058510.602467507</v>
      </c>
      <c r="Q4089">
        <v>26896239.984713927</v>
      </c>
      <c r="R4089">
        <v>27865403.407996736</v>
      </c>
      <c r="S4089">
        <v>26905274.485453106</v>
      </c>
      <c r="T4089">
        <v>33082573.145973474</v>
      </c>
      <c r="U4089">
        <v>32591979.87826544</v>
      </c>
      <c r="V4089">
        <v>31597833.089232583</v>
      </c>
      <c r="W4089">
        <v>32544836.146784741</v>
      </c>
      <c r="X4089">
        <v>12544836.146784736</v>
      </c>
    </row>
    <row r="4090" spans="2:24" x14ac:dyDescent="0.4">
      <c r="B4090" s="13">
        <v>4087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24712580.333381444</v>
      </c>
      <c r="O4090">
        <v>27969414.751114234</v>
      </c>
      <c r="P4090">
        <v>33512023.912753101</v>
      </c>
      <c r="Q4090">
        <v>33269228.447869893</v>
      </c>
      <c r="R4090">
        <v>31739633.638923824</v>
      </c>
      <c r="S4090">
        <v>31565231.103167556</v>
      </c>
      <c r="T4090">
        <v>23887369.59734657</v>
      </c>
      <c r="U4090">
        <v>23181426.648300026</v>
      </c>
      <c r="V4090">
        <v>26149760.367379289</v>
      </c>
      <c r="W4090">
        <v>34809558.564164929</v>
      </c>
      <c r="X4090">
        <v>14809558.564164933</v>
      </c>
    </row>
    <row r="4091" spans="2:24" x14ac:dyDescent="0.4">
      <c r="B4091" s="13">
        <v>4088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26032410.686414707</v>
      </c>
      <c r="O4091">
        <v>32088361.770287719</v>
      </c>
      <c r="P4091">
        <v>18014080.792084355</v>
      </c>
      <c r="Q4091">
        <v>22548558.935526628</v>
      </c>
      <c r="R4091">
        <v>28930597.141964957</v>
      </c>
      <c r="S4091">
        <v>27174006.136134069</v>
      </c>
      <c r="T4091">
        <v>30159589.089523669</v>
      </c>
      <c r="U4091">
        <v>28702927.388387747</v>
      </c>
      <c r="V4091">
        <v>-2364510.8498586458</v>
      </c>
      <c r="W4091">
        <v>-881356.5216820233</v>
      </c>
      <c r="X4091">
        <v>-20881356.52168202</v>
      </c>
    </row>
    <row r="4092" spans="2:24" x14ac:dyDescent="0.4">
      <c r="B4092" s="13">
        <v>4089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22621307.589983772</v>
      </c>
      <c r="O4092">
        <v>21018344.795070101</v>
      </c>
      <c r="P4092">
        <v>15059883.760679366</v>
      </c>
      <c r="Q4092">
        <v>19204763.814128917</v>
      </c>
      <c r="R4092">
        <v>26638252.501253739</v>
      </c>
      <c r="S4092">
        <v>28196591.816154208</v>
      </c>
      <c r="T4092">
        <v>28866294.283334427</v>
      </c>
      <c r="U4092">
        <v>26971045.811563816</v>
      </c>
      <c r="V4092">
        <v>35944406.736540481</v>
      </c>
      <c r="W4092">
        <v>42539290.996514387</v>
      </c>
      <c r="X4092">
        <v>22539290.996514387</v>
      </c>
    </row>
    <row r="4093" spans="2:24" x14ac:dyDescent="0.4">
      <c r="B4093" s="13">
        <v>4090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20056006.02863811</v>
      </c>
      <c r="O4093">
        <v>24028296.808445197</v>
      </c>
      <c r="P4093">
        <v>26950775.202147789</v>
      </c>
      <c r="Q4093">
        <v>25872387.198203094</v>
      </c>
      <c r="R4093">
        <v>24224111.208768591</v>
      </c>
      <c r="S4093">
        <v>31690155.578946456</v>
      </c>
      <c r="T4093">
        <v>30312821.748539709</v>
      </c>
      <c r="U4093">
        <v>35041610.348547436</v>
      </c>
      <c r="V4093">
        <v>36184732.726939589</v>
      </c>
      <c r="W4093">
        <v>36492124.352309361</v>
      </c>
      <c r="X4093">
        <v>16492124.352309359</v>
      </c>
    </row>
    <row r="4094" spans="2:24" x14ac:dyDescent="0.4">
      <c r="B4094" s="13">
        <v>4091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26272550.771042809</v>
      </c>
      <c r="O4094">
        <v>33997600.237160072</v>
      </c>
      <c r="P4094">
        <v>40709056.449399143</v>
      </c>
      <c r="Q4094">
        <v>41096126.220806301</v>
      </c>
      <c r="R4094">
        <v>39173564.993733585</v>
      </c>
      <c r="S4094">
        <v>43610972.439582407</v>
      </c>
      <c r="T4094">
        <v>46707822.171067871</v>
      </c>
      <c r="U4094">
        <v>43774336.440609932</v>
      </c>
      <c r="V4094">
        <v>51893779.964905635</v>
      </c>
      <c r="W4094">
        <v>54038608.517384976</v>
      </c>
      <c r="X4094">
        <v>34038608.517384976</v>
      </c>
    </row>
    <row r="4095" spans="2:24" x14ac:dyDescent="0.4">
      <c r="B4095" s="13">
        <v>4092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18137716.147502929</v>
      </c>
      <c r="O4095">
        <v>15992950.783545904</v>
      </c>
      <c r="P4095">
        <v>12682916.380842805</v>
      </c>
      <c r="Q4095">
        <v>12517635.530482078</v>
      </c>
      <c r="R4095">
        <v>11042200.836586401</v>
      </c>
      <c r="S4095">
        <v>12242148.301051622</v>
      </c>
      <c r="T4095">
        <v>13831569.111418026</v>
      </c>
      <c r="U4095">
        <v>18082715.960318856</v>
      </c>
      <c r="V4095">
        <v>17183796.25954378</v>
      </c>
      <c r="W4095">
        <v>8632768.5828618016</v>
      </c>
      <c r="X4095">
        <v>-11367231.4171382</v>
      </c>
    </row>
    <row r="4096" spans="2:24" x14ac:dyDescent="0.4">
      <c r="B4096" s="13">
        <v>4093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21081214.22045505</v>
      </c>
      <c r="O4096">
        <v>24685027.782980196</v>
      </c>
      <c r="P4096">
        <v>26684033.143611517</v>
      </c>
      <c r="Q4096">
        <v>26972418.707644422</v>
      </c>
      <c r="R4096">
        <v>30795362.817482121</v>
      </c>
      <c r="S4096">
        <v>31174792.84120813</v>
      </c>
      <c r="T4096">
        <v>34971878.533580557</v>
      </c>
      <c r="U4096">
        <v>37111240.616092503</v>
      </c>
      <c r="V4096">
        <v>43028916.121488057</v>
      </c>
      <c r="W4096">
        <v>48800262.425477363</v>
      </c>
      <c r="X4096">
        <v>28800262.425477371</v>
      </c>
    </row>
    <row r="4097" spans="2:24" x14ac:dyDescent="0.4">
      <c r="B4097" s="13">
        <v>4094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26395238.77405329</v>
      </c>
      <c r="O4097">
        <v>26734928.228479359</v>
      </c>
      <c r="P4097">
        <v>26412559.785137769</v>
      </c>
      <c r="Q4097">
        <v>31761019.403605089</v>
      </c>
      <c r="R4097">
        <v>33873446.677846678</v>
      </c>
      <c r="S4097">
        <v>38615133.565307327</v>
      </c>
      <c r="T4097">
        <v>42442746.281439438</v>
      </c>
      <c r="U4097">
        <v>40069713.921858765</v>
      </c>
      <c r="V4097">
        <v>41320653.856566221</v>
      </c>
      <c r="W4097">
        <v>32490977.224901929</v>
      </c>
      <c r="X4097">
        <v>12490977.224901941</v>
      </c>
    </row>
    <row r="4098" spans="2:24" x14ac:dyDescent="0.4">
      <c r="B4098" s="13">
        <v>4095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20166809.534447484</v>
      </c>
      <c r="O4098">
        <v>10656478.429865915</v>
      </c>
      <c r="P4098">
        <v>11170806.067791624</v>
      </c>
      <c r="Q4098">
        <v>19431156.114314638</v>
      </c>
      <c r="R4098">
        <v>10334529.382646924</v>
      </c>
      <c r="S4098">
        <v>10694368.591246363</v>
      </c>
      <c r="T4098">
        <v>12008161.86208226</v>
      </c>
      <c r="U4098">
        <v>10546814.186089186</v>
      </c>
      <c r="V4098">
        <v>13654505.321489433</v>
      </c>
      <c r="W4098">
        <v>16998807.480439924</v>
      </c>
      <c r="X4098">
        <v>-3001192.5195600749</v>
      </c>
    </row>
    <row r="4099" spans="2:24" x14ac:dyDescent="0.4">
      <c r="B4099" s="13">
        <v>4096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-439602947.90757996</v>
      </c>
      <c r="O4099">
        <v>-437550731.14076978</v>
      </c>
      <c r="P4099">
        <v>-204344223.9282153</v>
      </c>
      <c r="Q4099">
        <v>-206683663.51115131</v>
      </c>
      <c r="R4099">
        <v>-206253295.81198123</v>
      </c>
      <c r="S4099">
        <v>-198495603.89256975</v>
      </c>
      <c r="T4099">
        <v>-200859536.30134267</v>
      </c>
      <c r="U4099">
        <v>-196338436.78649703</v>
      </c>
      <c r="V4099">
        <v>-192927441.44481456</v>
      </c>
      <c r="W4099">
        <v>-192686336.29614007</v>
      </c>
      <c r="X4099">
        <v>-212686336.29614007</v>
      </c>
    </row>
    <row r="4100" spans="2:24" x14ac:dyDescent="0.4">
      <c r="B4100" s="13">
        <v>4097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-33538356.886999488</v>
      </c>
      <c r="O4100">
        <v>-37061955.494318374</v>
      </c>
      <c r="P4100">
        <v>-988990.16269947123</v>
      </c>
      <c r="Q4100">
        <v>6622315.0478117028</v>
      </c>
      <c r="R4100">
        <v>6349075.6350226197</v>
      </c>
      <c r="S4100">
        <v>11154974.70462285</v>
      </c>
      <c r="T4100">
        <v>10690471.800755275</v>
      </c>
      <c r="U4100">
        <v>12545423.027213888</v>
      </c>
      <c r="V4100">
        <v>21224135.266413011</v>
      </c>
      <c r="W4100">
        <v>20888183.709475718</v>
      </c>
      <c r="X4100">
        <v>888183.70947571774</v>
      </c>
    </row>
    <row r="4101" spans="2:24" x14ac:dyDescent="0.4">
      <c r="B4101" s="13">
        <v>4098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21757168.847934801</v>
      </c>
      <c r="O4101">
        <v>26916425.659529533</v>
      </c>
      <c r="P4101">
        <v>-8487056.8843323346</v>
      </c>
      <c r="Q4101">
        <v>-8368711.7124579614</v>
      </c>
      <c r="R4101">
        <v>12909780.019163536</v>
      </c>
      <c r="S4101">
        <v>17248031.935376585</v>
      </c>
      <c r="T4101">
        <v>17061456.201852728</v>
      </c>
      <c r="U4101">
        <v>9208880.0745623577</v>
      </c>
      <c r="V4101">
        <v>8320354.8007853944</v>
      </c>
      <c r="W4101">
        <v>9736320.1281565726</v>
      </c>
      <c r="X4101">
        <v>-10263679.871843427</v>
      </c>
    </row>
    <row r="4102" spans="2:24" x14ac:dyDescent="0.4">
      <c r="B4102" s="13">
        <v>4099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20466158.230290744</v>
      </c>
      <c r="O4102">
        <v>17001784.983956676</v>
      </c>
      <c r="P4102">
        <v>16509378.695563551</v>
      </c>
      <c r="Q4102">
        <v>18379482.864274003</v>
      </c>
      <c r="R4102">
        <v>20226805.758537434</v>
      </c>
      <c r="S4102">
        <v>17435538.502568185</v>
      </c>
      <c r="T4102">
        <v>14692064.965773381</v>
      </c>
      <c r="U4102">
        <v>12506981.147072617</v>
      </c>
      <c r="V4102">
        <v>15028873.253148245</v>
      </c>
      <c r="W4102">
        <v>14141060.841931932</v>
      </c>
      <c r="X4102">
        <v>-5858939.1580680655</v>
      </c>
    </row>
    <row r="4103" spans="2:24" x14ac:dyDescent="0.4">
      <c r="B4103" s="13">
        <v>4100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-1218127.1846779524</v>
      </c>
      <c r="O4103">
        <v>-20942629.586796228</v>
      </c>
      <c r="P4103">
        <v>-10111593.507494705</v>
      </c>
      <c r="Q4103">
        <v>1296958.7709823409</v>
      </c>
      <c r="R4103">
        <v>73821.74049564125</v>
      </c>
      <c r="S4103">
        <v>-4264624.2046823706</v>
      </c>
      <c r="T4103">
        <v>2702500.3879105728</v>
      </c>
      <c r="U4103">
        <v>3265842.8114162227</v>
      </c>
      <c r="V4103">
        <v>3193518.0459519681</v>
      </c>
      <c r="W4103">
        <v>4234312.0440286556</v>
      </c>
      <c r="X4103">
        <v>-15765687.955971345</v>
      </c>
    </row>
    <row r="4104" spans="2:24" x14ac:dyDescent="0.4">
      <c r="B4104" s="13">
        <v>4101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18881482.225264527</v>
      </c>
      <c r="O4104">
        <v>18775756.356013846</v>
      </c>
      <c r="P4104">
        <v>21172888.924108483</v>
      </c>
      <c r="Q4104">
        <v>23392306.879883699</v>
      </c>
      <c r="R4104">
        <v>22767893.826563332</v>
      </c>
      <c r="S4104">
        <v>25151279.952849992</v>
      </c>
      <c r="T4104">
        <v>29411233.611052234</v>
      </c>
      <c r="U4104">
        <v>27641614.107479196</v>
      </c>
      <c r="V4104">
        <v>22494500.863052055</v>
      </c>
      <c r="W4104">
        <v>25908396.810230501</v>
      </c>
      <c r="X4104">
        <v>5908396.8102304973</v>
      </c>
    </row>
    <row r="4105" spans="2:24" x14ac:dyDescent="0.4">
      <c r="B4105" s="13">
        <v>4102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24535187.044811577</v>
      </c>
      <c r="O4105">
        <v>25756694.905598626</v>
      </c>
      <c r="P4105">
        <v>29119538.883211266</v>
      </c>
      <c r="Q4105">
        <v>35821999.395321168</v>
      </c>
      <c r="R4105">
        <v>37312588.155781977</v>
      </c>
      <c r="S4105">
        <v>39522011.714695767</v>
      </c>
      <c r="T4105">
        <v>42238690.773796521</v>
      </c>
      <c r="U4105">
        <v>41955667.053883679</v>
      </c>
      <c r="V4105">
        <v>43481605.10779269</v>
      </c>
      <c r="W4105">
        <v>46300766.790986665</v>
      </c>
      <c r="X4105">
        <v>26300766.790986653</v>
      </c>
    </row>
    <row r="4106" spans="2:24" x14ac:dyDescent="0.4">
      <c r="B4106" s="13">
        <v>4103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24170542.258973319</v>
      </c>
      <c r="O4106">
        <v>26167369.935588907</v>
      </c>
      <c r="P4106">
        <v>30296416.794233102</v>
      </c>
      <c r="Q4106">
        <v>31034946.649794646</v>
      </c>
      <c r="R4106">
        <v>33718316.742814116</v>
      </c>
      <c r="S4106">
        <v>36924235.770126216</v>
      </c>
      <c r="T4106">
        <v>38839161.794759095</v>
      </c>
      <c r="U4106">
        <v>12905857.347863954</v>
      </c>
      <c r="V4106">
        <v>11666197.114676973</v>
      </c>
      <c r="W4106">
        <v>24582659.054629572</v>
      </c>
      <c r="X4106">
        <v>4582659.0546295587</v>
      </c>
    </row>
    <row r="4107" spans="2:24" x14ac:dyDescent="0.4">
      <c r="B4107" s="13">
        <v>4104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7602183.369651434</v>
      </c>
      <c r="O4107">
        <v>5962201.116814333</v>
      </c>
      <c r="P4107">
        <v>16778085.036815368</v>
      </c>
      <c r="Q4107">
        <v>19158276.032322772</v>
      </c>
      <c r="R4107">
        <v>17088860.626839772</v>
      </c>
      <c r="S4107">
        <v>22779897.31670982</v>
      </c>
      <c r="T4107">
        <v>25069197.22841252</v>
      </c>
      <c r="U4107">
        <v>13966654.018788094</v>
      </c>
      <c r="V4107">
        <v>19626256.856062047</v>
      </c>
      <c r="W4107">
        <v>26760534.250418745</v>
      </c>
      <c r="X4107">
        <v>6760534.2504187413</v>
      </c>
    </row>
    <row r="4108" spans="2:24" x14ac:dyDescent="0.4">
      <c r="B4108" s="13">
        <v>4105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26874696.756338742</v>
      </c>
      <c r="O4108">
        <v>33703481.761980712</v>
      </c>
      <c r="P4108">
        <v>33663652.550130107</v>
      </c>
      <c r="Q4108">
        <v>37715017.76398927</v>
      </c>
      <c r="R4108">
        <v>41918441.742130935</v>
      </c>
      <c r="S4108">
        <v>44188071.694408447</v>
      </c>
      <c r="T4108">
        <v>43025415.667142779</v>
      </c>
      <c r="U4108">
        <v>41815482.092150502</v>
      </c>
      <c r="V4108">
        <v>28174145.392068982</v>
      </c>
      <c r="W4108">
        <v>29427747.22717214</v>
      </c>
      <c r="X4108">
        <v>9427747.22717214</v>
      </c>
    </row>
    <row r="4109" spans="2:24" x14ac:dyDescent="0.4">
      <c r="B4109" s="13">
        <v>4106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19934002.940114509</v>
      </c>
      <c r="O4109">
        <v>22734277.448062409</v>
      </c>
      <c r="P4109">
        <v>19592970.623938799</v>
      </c>
      <c r="Q4109">
        <v>23972980.889496461</v>
      </c>
      <c r="R4109">
        <v>17531882.366019338</v>
      </c>
      <c r="S4109">
        <v>-135676.44650659815</v>
      </c>
      <c r="T4109">
        <v>-7942058.5873869751</v>
      </c>
      <c r="U4109">
        <v>2445836.7510662545</v>
      </c>
      <c r="V4109">
        <v>10101066.716208925</v>
      </c>
      <c r="W4109">
        <v>11937339.288599284</v>
      </c>
      <c r="X4109">
        <v>-8062660.7114007119</v>
      </c>
    </row>
    <row r="4110" spans="2:24" x14ac:dyDescent="0.4">
      <c r="B4110" s="13">
        <v>4107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19820067.625910576</v>
      </c>
      <c r="O4110">
        <v>27965238.451748837</v>
      </c>
      <c r="P4110">
        <v>30034440.719285898</v>
      </c>
      <c r="Q4110">
        <v>33749665.39574004</v>
      </c>
      <c r="R4110">
        <v>35091633.445274182</v>
      </c>
      <c r="S4110">
        <v>34830820.6180842</v>
      </c>
      <c r="T4110">
        <v>37327733.270841151</v>
      </c>
      <c r="U4110">
        <v>41914444.9698167</v>
      </c>
      <c r="V4110">
        <v>46946575.67402178</v>
      </c>
      <c r="W4110">
        <v>38743568.052675277</v>
      </c>
      <c r="X4110">
        <v>18743568.05267527</v>
      </c>
    </row>
    <row r="4111" spans="2:24" x14ac:dyDescent="0.4">
      <c r="B4111" s="13">
        <v>4108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26913482.407048162</v>
      </c>
      <c r="O4111">
        <v>23825843.117692605</v>
      </c>
      <c r="P4111">
        <v>27630377.223054621</v>
      </c>
      <c r="Q4111">
        <v>34557948.569315501</v>
      </c>
      <c r="R4111">
        <v>33702345.019744597</v>
      </c>
      <c r="S4111">
        <v>29186476.904182319</v>
      </c>
      <c r="T4111">
        <v>29213966.291058842</v>
      </c>
      <c r="U4111">
        <v>37610098.967092067</v>
      </c>
      <c r="V4111">
        <v>37686672.304141209</v>
      </c>
      <c r="W4111">
        <v>40887723.507158503</v>
      </c>
      <c r="X4111">
        <v>20887723.507158507</v>
      </c>
    </row>
    <row r="4112" spans="2:24" x14ac:dyDescent="0.4">
      <c r="B4112" s="13">
        <v>4109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21887441.78159368</v>
      </c>
      <c r="O4112">
        <v>24443676.297397807</v>
      </c>
      <c r="P4112">
        <v>26754901.670421965</v>
      </c>
      <c r="Q4112">
        <v>30656736.113052916</v>
      </c>
      <c r="R4112">
        <v>35556223.633791015</v>
      </c>
      <c r="S4112">
        <v>37416052.075970091</v>
      </c>
      <c r="T4112">
        <v>33847176.482585683</v>
      </c>
      <c r="U4112">
        <v>33978046.820612878</v>
      </c>
      <c r="V4112">
        <v>39496182.442656338</v>
      </c>
      <c r="W4112">
        <v>39042895.189456716</v>
      </c>
      <c r="X4112">
        <v>19042895.189456709</v>
      </c>
    </row>
    <row r="4113" spans="2:24" x14ac:dyDescent="0.4">
      <c r="B4113" s="13">
        <v>4110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19116462.168254025</v>
      </c>
      <c r="O4113">
        <v>19124561.739974327</v>
      </c>
      <c r="P4113">
        <v>24097969.543873724</v>
      </c>
      <c r="Q4113">
        <v>15066722.430803267</v>
      </c>
      <c r="R4113">
        <v>19980262.741129175</v>
      </c>
      <c r="S4113">
        <v>19509228.021793019</v>
      </c>
      <c r="T4113">
        <v>19181309.536061104</v>
      </c>
      <c r="U4113">
        <v>24426535.966602869</v>
      </c>
      <c r="V4113">
        <v>24539912.25133168</v>
      </c>
      <c r="W4113">
        <v>30940607.102691956</v>
      </c>
      <c r="X4113">
        <v>10940607.102691956</v>
      </c>
    </row>
    <row r="4114" spans="2:24" x14ac:dyDescent="0.4">
      <c r="B4114" s="13">
        <v>4111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22948737.900063403</v>
      </c>
      <c r="O4114">
        <v>16319021.588104449</v>
      </c>
      <c r="P4114">
        <v>13880322.081608038</v>
      </c>
      <c r="Q4114">
        <v>15320422.849320661</v>
      </c>
      <c r="R4114">
        <v>17403478.55175003</v>
      </c>
      <c r="S4114">
        <v>18819729.726824086</v>
      </c>
      <c r="T4114">
        <v>20720093.931012444</v>
      </c>
      <c r="U4114">
        <v>20061113.701148096</v>
      </c>
      <c r="V4114">
        <v>19688785.957145747</v>
      </c>
      <c r="W4114">
        <v>20357905.923806086</v>
      </c>
      <c r="X4114">
        <v>357905.92380608543</v>
      </c>
    </row>
    <row r="4115" spans="2:24" x14ac:dyDescent="0.4">
      <c r="B4115" s="13">
        <v>4112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27050819.117350243</v>
      </c>
      <c r="O4115">
        <v>25444505.145857126</v>
      </c>
      <c r="P4115">
        <v>31347510.322889373</v>
      </c>
      <c r="Q4115">
        <v>29382750.936767694</v>
      </c>
      <c r="R4115">
        <v>30857989.992617343</v>
      </c>
      <c r="S4115">
        <v>38364080.602630198</v>
      </c>
      <c r="T4115">
        <v>36348215.560911246</v>
      </c>
      <c r="U4115">
        <v>37345833.457886398</v>
      </c>
      <c r="V4115">
        <v>39659233.027806796</v>
      </c>
      <c r="W4115">
        <v>39180752.796085186</v>
      </c>
      <c r="X4115">
        <v>19180752.79608519</v>
      </c>
    </row>
    <row r="4116" spans="2:24" x14ac:dyDescent="0.4">
      <c r="B4116" s="13">
        <v>4113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19933445.204488933</v>
      </c>
      <c r="O4116">
        <v>21486237.880199049</v>
      </c>
      <c r="P4116">
        <v>20424192.362003457</v>
      </c>
      <c r="Q4116">
        <v>26742695.158058472</v>
      </c>
      <c r="R4116">
        <v>27441970.969054181</v>
      </c>
      <c r="S4116">
        <v>30159214.973078899</v>
      </c>
      <c r="T4116">
        <v>32767011.350949697</v>
      </c>
      <c r="U4116">
        <v>32239522.814963952</v>
      </c>
      <c r="V4116">
        <v>30342445.999266624</v>
      </c>
      <c r="W4116">
        <v>33429189.017597985</v>
      </c>
      <c r="X4116">
        <v>13429189.01759799</v>
      </c>
    </row>
    <row r="4117" spans="2:24" x14ac:dyDescent="0.4">
      <c r="B4117" s="13">
        <v>4114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23462617.038210884</v>
      </c>
      <c r="O4117">
        <v>25334656.996212404</v>
      </c>
      <c r="P4117">
        <v>29054186.467494093</v>
      </c>
      <c r="Q4117">
        <v>28652664.268088434</v>
      </c>
      <c r="R4117">
        <v>30873291.392614186</v>
      </c>
      <c r="S4117">
        <v>38538642.998116575</v>
      </c>
      <c r="T4117">
        <v>41856119.888434932</v>
      </c>
      <c r="U4117">
        <v>20517905.93866023</v>
      </c>
      <c r="V4117">
        <v>20354579.0405811</v>
      </c>
      <c r="W4117">
        <v>40088447.846186258</v>
      </c>
      <c r="X4117">
        <v>20088447.84618625</v>
      </c>
    </row>
    <row r="4118" spans="2:24" x14ac:dyDescent="0.4">
      <c r="B4118" s="13">
        <v>4115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27768870.661441687</v>
      </c>
      <c r="O4118">
        <v>27978772.643615086</v>
      </c>
      <c r="P4118">
        <v>30500843.518845722</v>
      </c>
      <c r="Q4118">
        <v>30294866.771511778</v>
      </c>
      <c r="R4118">
        <v>27996590.757614858</v>
      </c>
      <c r="S4118">
        <v>35818769.519264236</v>
      </c>
      <c r="T4118">
        <v>35637690.967683576</v>
      </c>
      <c r="U4118">
        <v>35541650.943650067</v>
      </c>
      <c r="V4118">
        <v>34544911.263929047</v>
      </c>
      <c r="W4118">
        <v>42983807.062976651</v>
      </c>
      <c r="X4118">
        <v>22983807.062976658</v>
      </c>
    </row>
    <row r="4119" spans="2:24" x14ac:dyDescent="0.4">
      <c r="B4119" s="13">
        <v>4116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11068749.446204392</v>
      </c>
      <c r="O4119">
        <v>20057525.42133854</v>
      </c>
      <c r="P4119">
        <v>19358801.252531648</v>
      </c>
      <c r="Q4119">
        <v>21300852.531703413</v>
      </c>
      <c r="R4119">
        <v>21508060.862998005</v>
      </c>
      <c r="S4119">
        <v>23723145.430762436</v>
      </c>
      <c r="T4119">
        <v>22492164.402164355</v>
      </c>
      <c r="U4119">
        <v>14267062.244771784</v>
      </c>
      <c r="V4119">
        <v>17510859.535649806</v>
      </c>
      <c r="W4119">
        <v>17582302.008617137</v>
      </c>
      <c r="X4119">
        <v>-2417697.9913828643</v>
      </c>
    </row>
    <row r="4120" spans="2:24" x14ac:dyDescent="0.4">
      <c r="B4120" s="13">
        <v>4117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21578607.176481389</v>
      </c>
      <c r="O4120">
        <v>26978450.886843462</v>
      </c>
      <c r="P4120">
        <v>26693186.555315766</v>
      </c>
      <c r="Q4120">
        <v>32859170.501200408</v>
      </c>
      <c r="R4120">
        <v>32304991.312796164</v>
      </c>
      <c r="S4120">
        <v>32959665.644540917</v>
      </c>
      <c r="T4120">
        <v>38291281.336735718</v>
      </c>
      <c r="U4120">
        <v>39647137.898848377</v>
      </c>
      <c r="V4120">
        <v>35273278.808921508</v>
      </c>
      <c r="W4120">
        <v>36262474.758821227</v>
      </c>
      <c r="X4120">
        <v>16262474.758821229</v>
      </c>
    </row>
    <row r="4121" spans="2:24" x14ac:dyDescent="0.4">
      <c r="B4121" s="13">
        <v>4118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26827973.371977065</v>
      </c>
      <c r="O4121">
        <v>36227233.732312173</v>
      </c>
      <c r="P4121">
        <v>42801685.54555653</v>
      </c>
      <c r="Q4121">
        <v>47105412.470039979</v>
      </c>
      <c r="R4121">
        <v>51818444.214960255</v>
      </c>
      <c r="S4121">
        <v>54492476.660165563</v>
      </c>
      <c r="T4121">
        <v>55377583.627650954</v>
      </c>
      <c r="U4121">
        <v>56830103.129026957</v>
      </c>
      <c r="V4121">
        <v>55788874.158289552</v>
      </c>
      <c r="W4121">
        <v>50160539.790330186</v>
      </c>
      <c r="X4121">
        <v>30160539.790330186</v>
      </c>
    </row>
    <row r="4122" spans="2:24" x14ac:dyDescent="0.4">
      <c r="B4122" s="13">
        <v>4119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25658864.860612437</v>
      </c>
      <c r="O4122">
        <v>24486413.861867491</v>
      </c>
      <c r="P4122">
        <v>24630942.390725657</v>
      </c>
      <c r="Q4122">
        <v>-40125341.574895978</v>
      </c>
      <c r="R4122">
        <v>-39354118.403179541</v>
      </c>
      <c r="S4122">
        <v>-1024530.3878257237</v>
      </c>
      <c r="T4122">
        <v>34550.409001783933</v>
      </c>
      <c r="U4122">
        <v>-752313.56960445398</v>
      </c>
      <c r="V4122">
        <v>-640192.85464721581</v>
      </c>
      <c r="W4122">
        <v>-2785062.0561149651</v>
      </c>
      <c r="X4122">
        <v>-22785062.056114968</v>
      </c>
    </row>
    <row r="4123" spans="2:24" x14ac:dyDescent="0.4">
      <c r="B4123" s="13">
        <v>4120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24388791.218875572</v>
      </c>
      <c r="O4123">
        <v>7920688.4218549887</v>
      </c>
      <c r="P4123">
        <v>11541855.769123819</v>
      </c>
      <c r="Q4123">
        <v>21372760.291710213</v>
      </c>
      <c r="R4123">
        <v>26804469.69201798</v>
      </c>
      <c r="S4123">
        <v>14307315.27968315</v>
      </c>
      <c r="T4123">
        <v>20264127.426930316</v>
      </c>
      <c r="U4123">
        <v>36998254.88532985</v>
      </c>
      <c r="V4123">
        <v>36558994.450818241</v>
      </c>
      <c r="W4123">
        <v>36036948.084255069</v>
      </c>
      <c r="X4123">
        <v>16036948.084255066</v>
      </c>
    </row>
    <row r="4124" spans="2:24" x14ac:dyDescent="0.4">
      <c r="B4124" s="13">
        <v>4121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23711943.021333851</v>
      </c>
      <c r="O4124">
        <v>32475470.010545962</v>
      </c>
      <c r="P4124">
        <v>32748525.303510163</v>
      </c>
      <c r="Q4124">
        <v>38249523.978236243</v>
      </c>
      <c r="R4124">
        <v>37033847.404272884</v>
      </c>
      <c r="S4124">
        <v>39024689.703356631</v>
      </c>
      <c r="T4124">
        <v>37444206.977838114</v>
      </c>
      <c r="U4124">
        <v>18838243.479575761</v>
      </c>
      <c r="V4124">
        <v>27198515.561155096</v>
      </c>
      <c r="W4124">
        <v>37856573.417773582</v>
      </c>
      <c r="X4124">
        <v>17856573.417773575</v>
      </c>
    </row>
    <row r="4125" spans="2:24" x14ac:dyDescent="0.4">
      <c r="B4125" s="13">
        <v>4122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23409093.562857166</v>
      </c>
      <c r="O4125">
        <v>24935042.804597113</v>
      </c>
      <c r="P4125">
        <v>27479862.525806103</v>
      </c>
      <c r="Q4125">
        <v>34820783.215648204</v>
      </c>
      <c r="R4125">
        <v>35167386.450680509</v>
      </c>
      <c r="S4125">
        <v>41614512.318284079</v>
      </c>
      <c r="T4125">
        <v>39955555.064053915</v>
      </c>
      <c r="U4125">
        <v>42526255.813125841</v>
      </c>
      <c r="V4125">
        <v>45404549.555355094</v>
      </c>
      <c r="W4125">
        <v>51132800.482503101</v>
      </c>
      <c r="X4125">
        <v>31132800.482503101</v>
      </c>
    </row>
    <row r="4126" spans="2:24" x14ac:dyDescent="0.4">
      <c r="B4126" s="13">
        <v>4123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18609940.960569348</v>
      </c>
      <c r="O4126">
        <v>21772646.918350391</v>
      </c>
      <c r="P4126">
        <v>20230365.462363049</v>
      </c>
      <c r="Q4126">
        <v>17623642.269780684</v>
      </c>
      <c r="R4126">
        <v>18469016.034950953</v>
      </c>
      <c r="S4126">
        <v>15147776.55278521</v>
      </c>
      <c r="T4126">
        <v>14460714.071326427</v>
      </c>
      <c r="U4126">
        <v>-32600320.781282172</v>
      </c>
      <c r="V4126">
        <v>-167914490.02651608</v>
      </c>
      <c r="W4126">
        <v>-136074028.41076577</v>
      </c>
      <c r="X4126">
        <v>-156074028.41076577</v>
      </c>
    </row>
    <row r="4127" spans="2:24" x14ac:dyDescent="0.4">
      <c r="B4127" s="13">
        <v>4124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23751964.65492269</v>
      </c>
      <c r="O4127">
        <v>32513333.189162597</v>
      </c>
      <c r="P4127">
        <v>32045932.610599205</v>
      </c>
      <c r="Q4127">
        <v>35755425.914638989</v>
      </c>
      <c r="R4127">
        <v>38326124.152770206</v>
      </c>
      <c r="S4127">
        <v>-17685392.900072426</v>
      </c>
      <c r="T4127">
        <v>-8370667.8298773058</v>
      </c>
      <c r="U4127">
        <v>19091394.067071065</v>
      </c>
      <c r="V4127">
        <v>18549955.488981701</v>
      </c>
      <c r="W4127">
        <v>21342630.723419938</v>
      </c>
      <c r="X4127">
        <v>1342630.7234199408</v>
      </c>
    </row>
    <row r="4128" spans="2:24" x14ac:dyDescent="0.4">
      <c r="B4128" s="13">
        <v>4125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16883718.974981032</v>
      </c>
      <c r="O4128">
        <v>18912984.395762131</v>
      </c>
      <c r="P4128">
        <v>22561962.064856835</v>
      </c>
      <c r="Q4128">
        <v>23913794.239507925</v>
      </c>
      <c r="R4128">
        <v>22052153.52882636</v>
      </c>
      <c r="S4128">
        <v>28650201.225457564</v>
      </c>
      <c r="T4128">
        <v>31620633.377198808</v>
      </c>
      <c r="U4128">
        <v>28774517.872936822</v>
      </c>
      <c r="V4128">
        <v>29541277.22336062</v>
      </c>
      <c r="W4128">
        <v>30441892.728551302</v>
      </c>
      <c r="X4128">
        <v>10441892.728551304</v>
      </c>
    </row>
    <row r="4129" spans="2:24" x14ac:dyDescent="0.4">
      <c r="B4129" s="13">
        <v>4126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22988124.881199427</v>
      </c>
      <c r="O4129">
        <v>24414639.83969434</v>
      </c>
      <c r="P4129">
        <v>28345735.039485414</v>
      </c>
      <c r="Q4129">
        <v>22832134.881998565</v>
      </c>
      <c r="R4129">
        <v>20259847.944470063</v>
      </c>
      <c r="S4129">
        <v>21170456.381280921</v>
      </c>
      <c r="T4129">
        <v>21166786.2970157</v>
      </c>
      <c r="U4129">
        <v>19427175.863434985</v>
      </c>
      <c r="V4129">
        <v>20838229.598454218</v>
      </c>
      <c r="W4129">
        <v>18694791.555805668</v>
      </c>
      <c r="X4129">
        <v>-1305208.4441943299</v>
      </c>
    </row>
    <row r="4130" spans="2:24" x14ac:dyDescent="0.4">
      <c r="B4130" s="13">
        <v>4127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20448542.835670985</v>
      </c>
      <c r="O4130">
        <v>22814811.759003952</v>
      </c>
      <c r="P4130">
        <v>19175401.770676095</v>
      </c>
      <c r="Q4130">
        <v>18164141.023664854</v>
      </c>
      <c r="R4130">
        <v>22363533.840101942</v>
      </c>
      <c r="S4130">
        <v>24490948.104950715</v>
      </c>
      <c r="T4130">
        <v>26656790.385542125</v>
      </c>
      <c r="U4130">
        <v>27737454.880374003</v>
      </c>
      <c r="V4130">
        <v>25401953.318376366</v>
      </c>
      <c r="W4130">
        <v>34154701.407806635</v>
      </c>
      <c r="X4130">
        <v>14154701.407806639</v>
      </c>
    </row>
    <row r="4131" spans="2:24" x14ac:dyDescent="0.4">
      <c r="B4131" s="13">
        <v>4128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23823782.47799629</v>
      </c>
      <c r="O4131">
        <v>26440567.018546723</v>
      </c>
      <c r="P4131">
        <v>26230043.364668556</v>
      </c>
      <c r="Q4131">
        <v>25539115.965407211</v>
      </c>
      <c r="R4131">
        <v>23539947.969815157</v>
      </c>
      <c r="S4131">
        <v>24477752.649859201</v>
      </c>
      <c r="T4131">
        <v>23851008.841455743</v>
      </c>
      <c r="U4131">
        <v>23178133.344499458</v>
      </c>
      <c r="V4131">
        <v>27056133.733956028</v>
      </c>
      <c r="W4131">
        <v>18763389.496989973</v>
      </c>
      <c r="X4131">
        <v>-1236610.5030100273</v>
      </c>
    </row>
    <row r="4132" spans="2:24" x14ac:dyDescent="0.4">
      <c r="B4132" s="13">
        <v>4129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24327543.514947161</v>
      </c>
      <c r="O4132">
        <v>24337603.483205989</v>
      </c>
      <c r="P4132">
        <v>23463856.878607161</v>
      </c>
      <c r="Q4132">
        <v>27495756.485882945</v>
      </c>
      <c r="R4132">
        <v>33705782.442179978</v>
      </c>
      <c r="S4132">
        <v>25856024.955101945</v>
      </c>
      <c r="T4132">
        <v>32695568.24662419</v>
      </c>
      <c r="U4132">
        <v>38272075.741638131</v>
      </c>
      <c r="V4132">
        <v>45395072.950009502</v>
      </c>
      <c r="W4132">
        <v>46184263.281550542</v>
      </c>
      <c r="X4132">
        <v>26184263.281550545</v>
      </c>
    </row>
    <row r="4133" spans="2:24" x14ac:dyDescent="0.4">
      <c r="B4133" s="13">
        <v>4130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28803867.220869102</v>
      </c>
      <c r="O4133">
        <v>32281240.761184383</v>
      </c>
      <c r="P4133">
        <v>37807396.470678262</v>
      </c>
      <c r="Q4133">
        <v>36711082.031741269</v>
      </c>
      <c r="R4133">
        <v>30115073.194031373</v>
      </c>
      <c r="S4133">
        <v>25063880.513158705</v>
      </c>
      <c r="T4133">
        <v>23758239.290180348</v>
      </c>
      <c r="U4133">
        <v>14050989.305105126</v>
      </c>
      <c r="V4133">
        <v>15115111.385005038</v>
      </c>
      <c r="W4133">
        <v>19220985.788906585</v>
      </c>
      <c r="X4133">
        <v>-779014.21109341225</v>
      </c>
    </row>
    <row r="4134" spans="2:24" x14ac:dyDescent="0.4">
      <c r="B4134" s="13">
        <v>4131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25068043.240916431</v>
      </c>
      <c r="O4134">
        <v>26977730.736645039</v>
      </c>
      <c r="P4134">
        <v>31501501.113066606</v>
      </c>
      <c r="Q4134">
        <v>32889877.284267176</v>
      </c>
      <c r="R4134">
        <v>29821847.696753465</v>
      </c>
      <c r="S4134">
        <v>35980393.65878614</v>
      </c>
      <c r="T4134">
        <v>38206484.803821102</v>
      </c>
      <c r="U4134">
        <v>38537262.797118448</v>
      </c>
      <c r="V4134">
        <v>38917188.413557112</v>
      </c>
      <c r="W4134">
        <v>38556251.864820503</v>
      </c>
      <c r="X4134">
        <v>18556251.864820492</v>
      </c>
    </row>
    <row r="4135" spans="2:24" x14ac:dyDescent="0.4">
      <c r="B4135" s="13">
        <v>4132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26188764.365726549</v>
      </c>
      <c r="O4135">
        <v>24964642.330715775</v>
      </c>
      <c r="P4135">
        <v>23984506.609818935</v>
      </c>
      <c r="Q4135">
        <v>26987914.879004367</v>
      </c>
      <c r="R4135">
        <v>35880688.36110954</v>
      </c>
      <c r="S4135">
        <v>35644772.873488329</v>
      </c>
      <c r="T4135">
        <v>35787799.971234061</v>
      </c>
      <c r="U4135">
        <v>35993667.128187053</v>
      </c>
      <c r="V4135">
        <v>34249800.735797703</v>
      </c>
      <c r="W4135">
        <v>28534241.791259922</v>
      </c>
      <c r="X4135">
        <v>8534241.7912599314</v>
      </c>
    </row>
    <row r="4136" spans="2:24" x14ac:dyDescent="0.4">
      <c r="B4136" s="13">
        <v>4133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23560950.040023848</v>
      </c>
      <c r="O4136">
        <v>27301461.551885184</v>
      </c>
      <c r="P4136">
        <v>28096674.222292647</v>
      </c>
      <c r="Q4136">
        <v>26843446.378425144</v>
      </c>
      <c r="R4136">
        <v>34125516.018141091</v>
      </c>
      <c r="S4136">
        <v>35143821.158893123</v>
      </c>
      <c r="T4136">
        <v>42634515.053555779</v>
      </c>
      <c r="U4136">
        <v>50521317.604610354</v>
      </c>
      <c r="V4136">
        <v>47239457.781515837</v>
      </c>
      <c r="W4136">
        <v>47979312.57654722</v>
      </c>
      <c r="X4136">
        <v>27979312.57654722</v>
      </c>
    </row>
    <row r="4137" spans="2:24" x14ac:dyDescent="0.4">
      <c r="B4137" s="13">
        <v>4134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18625724.060563128</v>
      </c>
      <c r="O4137">
        <v>20759898.233549237</v>
      </c>
      <c r="P4137">
        <v>28940541.17213219</v>
      </c>
      <c r="Q4137">
        <v>30089410.900874287</v>
      </c>
      <c r="R4137">
        <v>30727997.755215123</v>
      </c>
      <c r="S4137">
        <v>36187227.677483037</v>
      </c>
      <c r="T4137">
        <v>35283369.270129882</v>
      </c>
      <c r="U4137">
        <v>38017050.583210453</v>
      </c>
      <c r="V4137">
        <v>44028841.169013329</v>
      </c>
      <c r="W4137">
        <v>48084067.308592878</v>
      </c>
      <c r="X4137">
        <v>28084067.308592889</v>
      </c>
    </row>
    <row r="4138" spans="2:24" x14ac:dyDescent="0.4">
      <c r="B4138" s="13">
        <v>4135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7704917.82172391</v>
      </c>
      <c r="O4138">
        <v>10350454.442785693</v>
      </c>
      <c r="P4138">
        <v>25362200.219954394</v>
      </c>
      <c r="Q4138">
        <v>33592347.149531543</v>
      </c>
      <c r="R4138">
        <v>33642351.063336343</v>
      </c>
      <c r="S4138">
        <v>37278208.412661575</v>
      </c>
      <c r="T4138">
        <v>42584697.119613156</v>
      </c>
      <c r="U4138">
        <v>43845408.723383367</v>
      </c>
      <c r="V4138">
        <v>46679734.303605095</v>
      </c>
      <c r="W4138">
        <v>46647098.712157518</v>
      </c>
      <c r="X4138">
        <v>26647098.71215751</v>
      </c>
    </row>
    <row r="4139" spans="2:24" x14ac:dyDescent="0.4">
      <c r="B4139" s="13">
        <v>4136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16696867.123027939</v>
      </c>
      <c r="O4139">
        <v>10339579.697915727</v>
      </c>
      <c r="P4139">
        <v>9227665.580718277</v>
      </c>
      <c r="Q4139">
        <v>10485772.182306703</v>
      </c>
      <c r="R4139">
        <v>13781747.108847667</v>
      </c>
      <c r="S4139">
        <v>15447400.238853555</v>
      </c>
      <c r="T4139">
        <v>18796985.083217755</v>
      </c>
      <c r="U4139">
        <v>24067818.532505538</v>
      </c>
      <c r="V4139">
        <v>24801560.276832249</v>
      </c>
      <c r="W4139">
        <v>26298082.834799629</v>
      </c>
      <c r="X4139">
        <v>6298082.834799625</v>
      </c>
    </row>
    <row r="4140" spans="2:24" x14ac:dyDescent="0.4">
      <c r="B4140" s="13">
        <v>4137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18815343.263862975</v>
      </c>
      <c r="O4140">
        <v>16019657.474251308</v>
      </c>
      <c r="P4140">
        <v>15811248.686322607</v>
      </c>
      <c r="Q4140">
        <v>19796112.57129284</v>
      </c>
      <c r="R4140">
        <v>18508294.500192679</v>
      </c>
      <c r="S4140">
        <v>18755379.380587235</v>
      </c>
      <c r="T4140">
        <v>22118714.371917218</v>
      </c>
      <c r="U4140">
        <v>25982522.588036388</v>
      </c>
      <c r="V4140">
        <v>10334939.825594882</v>
      </c>
      <c r="W4140">
        <v>11850998.147526748</v>
      </c>
      <c r="X4140">
        <v>-8149001.8524732562</v>
      </c>
    </row>
    <row r="4141" spans="2:24" x14ac:dyDescent="0.4">
      <c r="B4141" s="13">
        <v>4138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20234496.913121168</v>
      </c>
      <c r="O4141">
        <v>18887587.246938597</v>
      </c>
      <c r="P4141">
        <v>21754487.885050565</v>
      </c>
      <c r="Q4141">
        <v>-62483543.090611532</v>
      </c>
      <c r="R4141">
        <v>-63019426.753700428</v>
      </c>
      <c r="S4141">
        <v>-18967049.991334893</v>
      </c>
      <c r="T4141">
        <v>-16226325.290621635</v>
      </c>
      <c r="U4141">
        <v>-11834330.637250388</v>
      </c>
      <c r="V4141">
        <v>-9693510.5277631618</v>
      </c>
      <c r="W4141">
        <v>-9030856.6085735653</v>
      </c>
      <c r="X4141">
        <v>-29030856.608573571</v>
      </c>
    </row>
    <row r="4142" spans="2:24" x14ac:dyDescent="0.4">
      <c r="B4142" s="13">
        <v>4139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23540648.765423421</v>
      </c>
      <c r="O4142">
        <v>29910403.831124604</v>
      </c>
      <c r="P4142">
        <v>32685456.872166276</v>
      </c>
      <c r="Q4142">
        <v>34600718.918666944</v>
      </c>
      <c r="R4142">
        <v>38784510.681669705</v>
      </c>
      <c r="S4142">
        <v>41205396.821714647</v>
      </c>
      <c r="T4142">
        <v>45581980.506820299</v>
      </c>
      <c r="U4142">
        <v>28119926.869377393</v>
      </c>
      <c r="V4142">
        <v>29148665.212206066</v>
      </c>
      <c r="W4142">
        <v>40715835.706319362</v>
      </c>
      <c r="X4142">
        <v>20715835.706319362</v>
      </c>
    </row>
    <row r="4143" spans="2:24" x14ac:dyDescent="0.4">
      <c r="B4143" s="13">
        <v>4140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17256011.863530718</v>
      </c>
      <c r="O4143">
        <v>13259182.121135443</v>
      </c>
      <c r="P4143">
        <v>16034707.617510244</v>
      </c>
      <c r="Q4143">
        <v>-120833213.00965828</v>
      </c>
      <c r="R4143">
        <v>-118561361.51907909</v>
      </c>
      <c r="S4143">
        <v>-49690861.51640553</v>
      </c>
      <c r="T4143">
        <v>-44011106.168811023</v>
      </c>
      <c r="U4143">
        <v>-42436347.728942126</v>
      </c>
      <c r="V4143">
        <v>-43759041.647262447</v>
      </c>
      <c r="W4143">
        <v>-42551456.668485284</v>
      </c>
      <c r="X4143">
        <v>-62551456.668485239</v>
      </c>
    </row>
    <row r="4144" spans="2:24" x14ac:dyDescent="0.4">
      <c r="B4144" s="13">
        <v>4141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27165924.604869988</v>
      </c>
      <c r="O4144">
        <v>30130682.637988932</v>
      </c>
      <c r="P4144">
        <v>33111273.907184966</v>
      </c>
      <c r="Q4144">
        <v>36470609.371366471</v>
      </c>
      <c r="R4144">
        <v>43276882.278023921</v>
      </c>
      <c r="S4144">
        <v>43256026.820370547</v>
      </c>
      <c r="T4144">
        <v>40562927.599715784</v>
      </c>
      <c r="U4144">
        <v>45662228.711136825</v>
      </c>
      <c r="V4144">
        <v>48511559.643502608</v>
      </c>
      <c r="W4144">
        <v>49193215.731666856</v>
      </c>
      <c r="X4144">
        <v>29193215.731666852</v>
      </c>
    </row>
    <row r="4145" spans="2:24" x14ac:dyDescent="0.4">
      <c r="B4145" s="13">
        <v>4142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25026593.590451032</v>
      </c>
      <c r="O4145">
        <v>14877374.390718309</v>
      </c>
      <c r="P4145">
        <v>16065619.584989643</v>
      </c>
      <c r="Q4145">
        <v>20242356.477387533</v>
      </c>
      <c r="R4145">
        <v>19725753.983270321</v>
      </c>
      <c r="S4145">
        <v>19340027.385515943</v>
      </c>
      <c r="T4145">
        <v>14238116.437296042</v>
      </c>
      <c r="U4145">
        <v>17067031.763211891</v>
      </c>
      <c r="V4145">
        <v>17182800.408290308</v>
      </c>
      <c r="W4145">
        <v>19154082.974183325</v>
      </c>
      <c r="X4145">
        <v>-845917.02581667597</v>
      </c>
    </row>
    <row r="4146" spans="2:24" x14ac:dyDescent="0.4">
      <c r="B4146" s="13">
        <v>4143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19736988.066550255</v>
      </c>
      <c r="O4146">
        <v>28402835.828727856</v>
      </c>
      <c r="P4146">
        <v>25891515.824814312</v>
      </c>
      <c r="Q4146">
        <v>28813623.389281429</v>
      </c>
      <c r="R4146">
        <v>29480670.6244433</v>
      </c>
      <c r="S4146">
        <v>20423911.386174191</v>
      </c>
      <c r="T4146">
        <v>23300175.914950702</v>
      </c>
      <c r="U4146">
        <v>27619003.265524395</v>
      </c>
      <c r="V4146">
        <v>36045562.494688883</v>
      </c>
      <c r="W4146">
        <v>42559353.817105815</v>
      </c>
      <c r="X4146">
        <v>22559353.817105804</v>
      </c>
    </row>
    <row r="4147" spans="2:24" x14ac:dyDescent="0.4">
      <c r="B4147" s="13">
        <v>4144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21547964.686468154</v>
      </c>
      <c r="O4147">
        <v>29897966.703866482</v>
      </c>
      <c r="P4147">
        <v>34433325.390284866</v>
      </c>
      <c r="Q4147">
        <v>41390555.604874864</v>
      </c>
      <c r="R4147">
        <v>39708825.593680635</v>
      </c>
      <c r="S4147">
        <v>39987434.103669897</v>
      </c>
      <c r="T4147">
        <v>40600836.482028298</v>
      </c>
      <c r="U4147">
        <v>41440989.225049473</v>
      </c>
      <c r="V4147">
        <v>40778485.80681622</v>
      </c>
      <c r="W4147">
        <v>39677924.753877603</v>
      </c>
      <c r="X4147">
        <v>19677924.753877595</v>
      </c>
    </row>
    <row r="4148" spans="2:24" x14ac:dyDescent="0.4">
      <c r="B4148" s="13">
        <v>4145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24186321.803559806</v>
      </c>
      <c r="O4148">
        <v>25643941.731357932</v>
      </c>
      <c r="P4148">
        <v>33991229.432831727</v>
      </c>
      <c r="Q4148">
        <v>32249776.94412633</v>
      </c>
      <c r="R4148">
        <v>29603988.021218132</v>
      </c>
      <c r="S4148">
        <v>32128316.322820257</v>
      </c>
      <c r="T4148">
        <v>32019827.188160665</v>
      </c>
      <c r="U4148">
        <v>-68739400.468896493</v>
      </c>
      <c r="V4148">
        <v>-66368135.873621546</v>
      </c>
      <c r="W4148">
        <v>-11762651.148704324</v>
      </c>
      <c r="X4148">
        <v>-31762651.148704302</v>
      </c>
    </row>
    <row r="4149" spans="2:24" x14ac:dyDescent="0.4">
      <c r="B4149" s="13">
        <v>4146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16624054.349065023</v>
      </c>
      <c r="O4149">
        <v>16181298.488855086</v>
      </c>
      <c r="P4149">
        <v>17109236.224735253</v>
      </c>
      <c r="Q4149">
        <v>16024507.996045334</v>
      </c>
      <c r="R4149">
        <v>23668837.258913893</v>
      </c>
      <c r="S4149">
        <v>20835602.091852732</v>
      </c>
      <c r="T4149">
        <v>22989017.450561699</v>
      </c>
      <c r="U4149">
        <v>22779090.521436527</v>
      </c>
      <c r="V4149">
        <v>27807503.477721881</v>
      </c>
      <c r="W4149">
        <v>27294788.020896871</v>
      </c>
      <c r="X4149">
        <v>7294788.0208968706</v>
      </c>
    </row>
    <row r="4150" spans="2:24" x14ac:dyDescent="0.4">
      <c r="B4150" s="13">
        <v>4147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22134999.342118166</v>
      </c>
      <c r="O4150">
        <v>22037216.09492778</v>
      </c>
      <c r="P4150">
        <v>24039303.865406487</v>
      </c>
      <c r="Q4150">
        <v>27395987.027284034</v>
      </c>
      <c r="R4150">
        <v>23885199.776121378</v>
      </c>
      <c r="S4150">
        <v>27621008.523022026</v>
      </c>
      <c r="T4150">
        <v>28102938.340652034</v>
      </c>
      <c r="U4150">
        <v>28806545.869427893</v>
      </c>
      <c r="V4150">
        <v>29177920.227555141</v>
      </c>
      <c r="W4150">
        <v>32171511.852741554</v>
      </c>
      <c r="X4150">
        <v>12171511.852741553</v>
      </c>
    </row>
    <row r="4151" spans="2:24" x14ac:dyDescent="0.4">
      <c r="B4151" s="13">
        <v>4148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16716004.202955039</v>
      </c>
      <c r="O4151">
        <v>-208589268.75675806</v>
      </c>
      <c r="P4151">
        <v>-201411103.53763673</v>
      </c>
      <c r="Q4151">
        <v>-88211611.217290536</v>
      </c>
      <c r="R4151">
        <v>-88872149.825994805</v>
      </c>
      <c r="S4151">
        <v>-85223044.80163157</v>
      </c>
      <c r="T4151">
        <v>-86063166.260326624</v>
      </c>
      <c r="U4151">
        <v>-84728424.128372416</v>
      </c>
      <c r="V4151">
        <v>-117393354.42478848</v>
      </c>
      <c r="W4151">
        <v>-117136904.12255678</v>
      </c>
      <c r="X4151">
        <v>-137136904.12255675</v>
      </c>
    </row>
    <row r="4152" spans="2:24" x14ac:dyDescent="0.4">
      <c r="B4152" s="13">
        <v>4149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19404048.555387039</v>
      </c>
      <c r="O4152">
        <v>19930267.031491593</v>
      </c>
      <c r="P4152">
        <v>27028283.616504706</v>
      </c>
      <c r="Q4152">
        <v>31094452.196782224</v>
      </c>
      <c r="R4152">
        <v>33022281.759014226</v>
      </c>
      <c r="S4152">
        <v>39993737.260081299</v>
      </c>
      <c r="T4152">
        <v>48744011.768681154</v>
      </c>
      <c r="U4152">
        <v>46958643.202646978</v>
      </c>
      <c r="V4152">
        <v>48280916.343308955</v>
      </c>
      <c r="W4152">
        <v>46586986.203356363</v>
      </c>
      <c r="X4152">
        <v>26586986.203356378</v>
      </c>
    </row>
    <row r="4153" spans="2:24" x14ac:dyDescent="0.4">
      <c r="B4153" s="13">
        <v>4150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19170956.709931061</v>
      </c>
      <c r="O4153">
        <v>25438952.178546764</v>
      </c>
      <c r="P4153">
        <v>26053921.569674633</v>
      </c>
      <c r="Q4153">
        <v>23052281.674269173</v>
      </c>
      <c r="R4153">
        <v>29476822.975468703</v>
      </c>
      <c r="S4153">
        <v>29315821.617238209</v>
      </c>
      <c r="T4153">
        <v>36425281.989667796</v>
      </c>
      <c r="U4153">
        <v>38484445.586292677</v>
      </c>
      <c r="V4153">
        <v>40248658.927090466</v>
      </c>
      <c r="W4153">
        <v>45063000.408516891</v>
      </c>
      <c r="X4153">
        <v>25063000.408516895</v>
      </c>
    </row>
    <row r="4154" spans="2:24" x14ac:dyDescent="0.4">
      <c r="B4154" s="13">
        <v>4151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18552646.039479259</v>
      </c>
      <c r="O4154">
        <v>20340716.586335808</v>
      </c>
      <c r="P4154">
        <v>22389176.673748896</v>
      </c>
      <c r="Q4154">
        <v>22272408.642704222</v>
      </c>
      <c r="R4154">
        <v>24391354.944924705</v>
      </c>
      <c r="S4154">
        <v>32526994.598145202</v>
      </c>
      <c r="T4154">
        <v>25973922.713259712</v>
      </c>
      <c r="U4154">
        <v>24041995.240011919</v>
      </c>
      <c r="V4154">
        <v>24920284.464071706</v>
      </c>
      <c r="W4154">
        <v>24357438.916275285</v>
      </c>
      <c r="X4154">
        <v>4357438.9162752908</v>
      </c>
    </row>
    <row r="4155" spans="2:24" x14ac:dyDescent="0.4">
      <c r="B4155" s="13">
        <v>4152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29125683.707012814</v>
      </c>
      <c r="O4155">
        <v>29383513.593540695</v>
      </c>
      <c r="P4155">
        <v>32118315.209166121</v>
      </c>
      <c r="Q4155">
        <v>29164868.724854134</v>
      </c>
      <c r="R4155">
        <v>31115963.533832815</v>
      </c>
      <c r="S4155">
        <v>30575482.167378508</v>
      </c>
      <c r="T4155">
        <v>26179216.119331848</v>
      </c>
      <c r="U4155">
        <v>29760055.091408186</v>
      </c>
      <c r="V4155">
        <v>35089040.267539196</v>
      </c>
      <c r="W4155">
        <v>34168997.478383191</v>
      </c>
      <c r="X4155">
        <v>14168997.478383193</v>
      </c>
    </row>
    <row r="4156" spans="2:24" x14ac:dyDescent="0.4">
      <c r="B4156" s="13">
        <v>4153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25921004.665975753</v>
      </c>
      <c r="O4156">
        <v>27578171.193341855</v>
      </c>
      <c r="P4156">
        <v>26177568.285636038</v>
      </c>
      <c r="Q4156">
        <v>32269452.296806548</v>
      </c>
      <c r="R4156">
        <v>32206800.529694144</v>
      </c>
      <c r="S4156">
        <v>34377003.540185042</v>
      </c>
      <c r="T4156">
        <v>39001262.577000193</v>
      </c>
      <c r="U4156">
        <v>41113055.030889794</v>
      </c>
      <c r="V4156">
        <v>40131078.981593497</v>
      </c>
      <c r="W4156">
        <v>47177366.541872375</v>
      </c>
      <c r="X4156">
        <v>27177366.541872382</v>
      </c>
    </row>
    <row r="4157" spans="2:24" x14ac:dyDescent="0.4">
      <c r="B4157" s="13">
        <v>4154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20621716.652951233</v>
      </c>
      <c r="O4157">
        <v>3908737.048059531</v>
      </c>
      <c r="P4157">
        <v>3088595.9888027385</v>
      </c>
      <c r="Q4157">
        <v>3950363.0885188994</v>
      </c>
      <c r="R4157">
        <v>10934523.486002542</v>
      </c>
      <c r="S4157">
        <v>15601081.252161149</v>
      </c>
      <c r="T4157">
        <v>19262931.951771576</v>
      </c>
      <c r="U4157">
        <v>22479541.105561551</v>
      </c>
      <c r="V4157">
        <v>20885778.679315679</v>
      </c>
      <c r="W4157">
        <v>1741769.7830295768</v>
      </c>
      <c r="X4157">
        <v>-18258230.216970429</v>
      </c>
    </row>
    <row r="4158" spans="2:24" x14ac:dyDescent="0.4">
      <c r="B4158" s="13">
        <v>4155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20228857.532493081</v>
      </c>
      <c r="O4158">
        <v>11003604.713960752</v>
      </c>
      <c r="P4158">
        <v>15235451.295495398</v>
      </c>
      <c r="Q4158">
        <v>-33604333.266837031</v>
      </c>
      <c r="R4158">
        <v>-30529106.889479753</v>
      </c>
      <c r="S4158">
        <v>-5136932.2513719266</v>
      </c>
      <c r="T4158">
        <v>-3987597.5901629375</v>
      </c>
      <c r="U4158">
        <v>-1931269.7061163993</v>
      </c>
      <c r="V4158">
        <v>300988.08851962257</v>
      </c>
      <c r="W4158">
        <v>1187913.6293063362</v>
      </c>
      <c r="X4158">
        <v>-18812086.370693665</v>
      </c>
    </row>
    <row r="4159" spans="2:24" x14ac:dyDescent="0.4">
      <c r="B4159" s="13">
        <v>4156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8168195.97074313</v>
      </c>
      <c r="O4159">
        <v>8524243.3389756344</v>
      </c>
      <c r="P4159">
        <v>21636025.86206831</v>
      </c>
      <c r="Q4159">
        <v>19857368.948928267</v>
      </c>
      <c r="R4159">
        <v>21335850.580714412</v>
      </c>
      <c r="S4159">
        <v>23862958.426763013</v>
      </c>
      <c r="T4159">
        <v>25694578.883187164</v>
      </c>
      <c r="U4159">
        <v>29306332.787846796</v>
      </c>
      <c r="V4159">
        <v>26891044.003124032</v>
      </c>
      <c r="W4159">
        <v>34757988.864124551</v>
      </c>
      <c r="X4159">
        <v>14757988.864124555</v>
      </c>
    </row>
    <row r="4160" spans="2:24" x14ac:dyDescent="0.4">
      <c r="B4160" s="13">
        <v>4157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18115715.783312947</v>
      </c>
      <c r="O4160">
        <v>15067709.12557641</v>
      </c>
      <c r="P4160">
        <v>13482717.041520255</v>
      </c>
      <c r="Q4160">
        <v>15523431.953384643</v>
      </c>
      <c r="R4160">
        <v>18187264.687964447</v>
      </c>
      <c r="S4160">
        <v>14822717.123169698</v>
      </c>
      <c r="T4160">
        <v>14668104.45094585</v>
      </c>
      <c r="U4160">
        <v>18602239.442058332</v>
      </c>
      <c r="V4160">
        <v>25442379.808932275</v>
      </c>
      <c r="W4160">
        <v>22247360.573421914</v>
      </c>
      <c r="X4160">
        <v>2247360.5734219127</v>
      </c>
    </row>
    <row r="4161" spans="2:24" x14ac:dyDescent="0.4">
      <c r="B4161" s="13">
        <v>4158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23276711.204876147</v>
      </c>
      <c r="O4161">
        <v>21227508.348928209</v>
      </c>
      <c r="P4161">
        <v>20809037.993906606</v>
      </c>
      <c r="Q4161">
        <v>18801504.441645686</v>
      </c>
      <c r="R4161">
        <v>22960771.116220057</v>
      </c>
      <c r="S4161">
        <v>24359814.965353459</v>
      </c>
      <c r="T4161">
        <v>30484946.652216885</v>
      </c>
      <c r="U4161">
        <v>35603608.406939432</v>
      </c>
      <c r="V4161">
        <v>37079281.307247169</v>
      </c>
      <c r="W4161">
        <v>38600044.048780262</v>
      </c>
      <c r="X4161">
        <v>18600044.048780255</v>
      </c>
    </row>
    <row r="4162" spans="2:24" x14ac:dyDescent="0.4">
      <c r="B4162" s="13">
        <v>4159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25843914.83324739</v>
      </c>
      <c r="O4162">
        <v>23948644.518325314</v>
      </c>
      <c r="P4162">
        <v>26088169.651614476</v>
      </c>
      <c r="Q4162">
        <v>-167035259.44362509</v>
      </c>
      <c r="R4162">
        <v>-160809258.79262331</v>
      </c>
      <c r="S4162">
        <v>-55815139.651262686</v>
      </c>
      <c r="T4162">
        <v>-49924257.097470693</v>
      </c>
      <c r="U4162">
        <v>-49384947.033230327</v>
      </c>
      <c r="V4162">
        <v>-47416941.278321721</v>
      </c>
      <c r="W4162">
        <v>-47082360.015445352</v>
      </c>
      <c r="X4162">
        <v>-67082360.015445344</v>
      </c>
    </row>
    <row r="4163" spans="2:24" x14ac:dyDescent="0.4">
      <c r="B4163" s="13">
        <v>4160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18432820.908650436</v>
      </c>
      <c r="O4163">
        <v>25542456.591250457</v>
      </c>
      <c r="P4163">
        <v>32449449.611507185</v>
      </c>
      <c r="Q4163">
        <v>37890984.082605623</v>
      </c>
      <c r="R4163">
        <v>39331383.764370799</v>
      </c>
      <c r="S4163">
        <v>40254115.285641357</v>
      </c>
      <c r="T4163">
        <v>42623589.405626461</v>
      </c>
      <c r="U4163">
        <v>47497064.194665827</v>
      </c>
      <c r="V4163">
        <v>49169107.841928668</v>
      </c>
      <c r="W4163">
        <v>53746026.061917014</v>
      </c>
      <c r="X4163">
        <v>33746026.061917014</v>
      </c>
    </row>
    <row r="4164" spans="2:24" x14ac:dyDescent="0.4">
      <c r="B4164" s="13">
        <v>4161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23274761.684768084</v>
      </c>
      <c r="O4164">
        <v>26868524.874308255</v>
      </c>
      <c r="P4164">
        <v>29197871.301453579</v>
      </c>
      <c r="Q4164">
        <v>36198136.320765227</v>
      </c>
      <c r="R4164">
        <v>36505582.420242541</v>
      </c>
      <c r="S4164">
        <v>37772255.028382294</v>
      </c>
      <c r="T4164">
        <v>40860418.480863787</v>
      </c>
      <c r="U4164">
        <v>-222211250.80922782</v>
      </c>
      <c r="V4164">
        <v>-221353717.67425522</v>
      </c>
      <c r="W4164">
        <v>-84771996.788644865</v>
      </c>
      <c r="X4164">
        <v>-104771996.78864487</v>
      </c>
    </row>
    <row r="4165" spans="2:24" x14ac:dyDescent="0.4">
      <c r="B4165" s="13">
        <v>4162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23894112.92121901</v>
      </c>
      <c r="O4165">
        <v>19196039.76862248</v>
      </c>
      <c r="P4165">
        <v>20767814.45889746</v>
      </c>
      <c r="Q4165">
        <v>24071932.498743203</v>
      </c>
      <c r="R4165">
        <v>-19780489.417938195</v>
      </c>
      <c r="S4165">
        <v>-17261890.257569663</v>
      </c>
      <c r="T4165">
        <v>9703627.7673584614</v>
      </c>
      <c r="U4165">
        <v>15827727.196374469</v>
      </c>
      <c r="V4165">
        <v>17210668.367254376</v>
      </c>
      <c r="W4165">
        <v>19935210.579730622</v>
      </c>
      <c r="X4165">
        <v>-64789.420269377995</v>
      </c>
    </row>
    <row r="4166" spans="2:24" x14ac:dyDescent="0.4">
      <c r="B4166" s="13">
        <v>4163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24898207.951657996</v>
      </c>
      <c r="O4166">
        <v>30633944.325402495</v>
      </c>
      <c r="P4166">
        <v>29534741.245088872</v>
      </c>
      <c r="Q4166">
        <v>30674309.306408573</v>
      </c>
      <c r="R4166">
        <v>-143498572.7316384</v>
      </c>
      <c r="S4166">
        <v>-140801919.67841953</v>
      </c>
      <c r="T4166">
        <v>-51219281.516122937</v>
      </c>
      <c r="U4166">
        <v>-47389307.705463916</v>
      </c>
      <c r="V4166">
        <v>-40824941.470873952</v>
      </c>
      <c r="W4166">
        <v>-41533020.615505904</v>
      </c>
      <c r="X4166">
        <v>-61533020.615505904</v>
      </c>
    </row>
    <row r="4167" spans="2:24" x14ac:dyDescent="0.4">
      <c r="B4167" s="13">
        <v>4164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28250837.637344711</v>
      </c>
      <c r="O4167">
        <v>36235205.390426345</v>
      </c>
      <c r="P4167">
        <v>28256947.415870395</v>
      </c>
      <c r="Q4167">
        <v>27410023.683888171</v>
      </c>
      <c r="R4167">
        <v>35421514.111589484</v>
      </c>
      <c r="S4167">
        <v>36000764.891072452</v>
      </c>
      <c r="T4167">
        <v>40412579.486358166</v>
      </c>
      <c r="U4167">
        <v>43554259.618363574</v>
      </c>
      <c r="V4167">
        <v>46255764.227026209</v>
      </c>
      <c r="W4167">
        <v>47244981.966767296</v>
      </c>
      <c r="X4167">
        <v>27244981.966767304</v>
      </c>
    </row>
    <row r="4168" spans="2:24" x14ac:dyDescent="0.4">
      <c r="B4168" s="13">
        <v>4165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23220419.515066411</v>
      </c>
      <c r="O4168">
        <v>25560485.856025733</v>
      </c>
      <c r="P4168">
        <v>24938236.530198086</v>
      </c>
      <c r="Q4168">
        <v>22924964.14478359</v>
      </c>
      <c r="R4168">
        <v>25623011.051903073</v>
      </c>
      <c r="S4168">
        <v>28312025.63022764</v>
      </c>
      <c r="T4168">
        <v>33085744.34506762</v>
      </c>
      <c r="U4168">
        <v>32237350.394106992</v>
      </c>
      <c r="V4168">
        <v>30026121.517930433</v>
      </c>
      <c r="W4168">
        <v>30598982.285087343</v>
      </c>
      <c r="X4168">
        <v>10598982.285087343</v>
      </c>
    </row>
    <row r="4169" spans="2:24" x14ac:dyDescent="0.4">
      <c r="B4169" s="13">
        <v>4166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11328051.353036018</v>
      </c>
      <c r="O4169">
        <v>12921830.211399991</v>
      </c>
      <c r="P4169">
        <v>25134413.009230647</v>
      </c>
      <c r="Q4169">
        <v>17664121.937335066</v>
      </c>
      <c r="R4169">
        <v>25743206.217535455</v>
      </c>
      <c r="S4169">
        <v>27100619.078297369</v>
      </c>
      <c r="T4169">
        <v>29741527.172047965</v>
      </c>
      <c r="U4169">
        <v>35469010.82833679</v>
      </c>
      <c r="V4169">
        <v>32769565.910776883</v>
      </c>
      <c r="W4169">
        <v>33139534.211316783</v>
      </c>
      <c r="X4169">
        <v>13139534.211316783</v>
      </c>
    </row>
    <row r="4170" spans="2:24" x14ac:dyDescent="0.4">
      <c r="B4170" s="13">
        <v>4167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9636606.9712819941</v>
      </c>
      <c r="O4170">
        <v>14561143.894622492</v>
      </c>
      <c r="P4170">
        <v>29567194.49389635</v>
      </c>
      <c r="Q4170">
        <v>34618991.264578424</v>
      </c>
      <c r="R4170">
        <v>31770967.509411443</v>
      </c>
      <c r="S4170">
        <v>31659660.572233245</v>
      </c>
      <c r="T4170">
        <v>-14987545.421683872</v>
      </c>
      <c r="U4170">
        <v>-17293308.690379348</v>
      </c>
      <c r="V4170">
        <v>12802181.79849568</v>
      </c>
      <c r="W4170">
        <v>13739872.910857646</v>
      </c>
      <c r="X4170">
        <v>-6260127.089142344</v>
      </c>
    </row>
    <row r="4171" spans="2:24" x14ac:dyDescent="0.4">
      <c r="B4171" s="13">
        <v>4168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1836277.5334606953</v>
      </c>
      <c r="O4171">
        <v>7452205.7409774335</v>
      </c>
      <c r="P4171">
        <v>18837060.5505169</v>
      </c>
      <c r="Q4171">
        <v>22157841.446686551</v>
      </c>
      <c r="R4171">
        <v>26088950.178811252</v>
      </c>
      <c r="S4171">
        <v>27069361.126508065</v>
      </c>
      <c r="T4171">
        <v>30911903.951385889</v>
      </c>
      <c r="U4171">
        <v>33724152.63716802</v>
      </c>
      <c r="V4171">
        <v>33065826.764755394</v>
      </c>
      <c r="W4171">
        <v>36729744.930077307</v>
      </c>
      <c r="X4171">
        <v>16729744.930077303</v>
      </c>
    </row>
    <row r="4172" spans="2:24" x14ac:dyDescent="0.4">
      <c r="B4172" s="13">
        <v>4169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22680806.660943784</v>
      </c>
      <c r="O4172">
        <v>29029469.034725346</v>
      </c>
      <c r="P4172">
        <v>29087409.823233236</v>
      </c>
      <c r="Q4172">
        <v>29562913.165957879</v>
      </c>
      <c r="R4172">
        <v>32127490.024560239</v>
      </c>
      <c r="S4172">
        <v>27569405.23046102</v>
      </c>
      <c r="T4172">
        <v>32237750.317600936</v>
      </c>
      <c r="U4172">
        <v>32942229.329571489</v>
      </c>
      <c r="V4172">
        <v>24921033.794456497</v>
      </c>
      <c r="W4172">
        <v>33868288.831557386</v>
      </c>
      <c r="X4172">
        <v>13868288.831557389</v>
      </c>
    </row>
    <row r="4173" spans="2:24" x14ac:dyDescent="0.4">
      <c r="B4173" s="13">
        <v>4170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28178888.677955326</v>
      </c>
      <c r="O4173">
        <v>19995539.000064898</v>
      </c>
      <c r="P4173">
        <v>19225473.303583816</v>
      </c>
      <c r="Q4173">
        <v>17644451.429457463</v>
      </c>
      <c r="R4173">
        <v>23577292.293794766</v>
      </c>
      <c r="S4173">
        <v>28012597.744759396</v>
      </c>
      <c r="T4173">
        <v>30087823.08557076</v>
      </c>
      <c r="U4173">
        <v>29591674.964150771</v>
      </c>
      <c r="V4173">
        <v>27795631.354427457</v>
      </c>
      <c r="W4173">
        <v>26066039.388866995</v>
      </c>
      <c r="X4173">
        <v>6066039.3888669908</v>
      </c>
    </row>
    <row r="4174" spans="2:24" x14ac:dyDescent="0.4">
      <c r="B4174" s="13">
        <v>4171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19557731.386137698</v>
      </c>
      <c r="O4174">
        <v>28760.489305590279</v>
      </c>
      <c r="P4174">
        <v>-28583741.939338092</v>
      </c>
      <c r="Q4174">
        <v>-17084514.224377166</v>
      </c>
      <c r="R4174">
        <v>-2572008.1413933048</v>
      </c>
      <c r="S4174">
        <v>-82894.05746564921</v>
      </c>
      <c r="T4174">
        <v>1376391.8382066127</v>
      </c>
      <c r="U4174">
        <v>1327196.2254385191</v>
      </c>
      <c r="V4174">
        <v>1239843.0138762663</v>
      </c>
      <c r="W4174">
        <v>834984.42887590406</v>
      </c>
      <c r="X4174">
        <v>-19165015.571124092</v>
      </c>
    </row>
    <row r="4175" spans="2:24" x14ac:dyDescent="0.4">
      <c r="B4175" s="13">
        <v>4172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17519660.995957971</v>
      </c>
      <c r="O4175">
        <v>16765525.685474813</v>
      </c>
      <c r="P4175">
        <v>15476114.799706064</v>
      </c>
      <c r="Q4175">
        <v>-26935029.970881574</v>
      </c>
      <c r="R4175">
        <v>-26986330.837184925</v>
      </c>
      <c r="S4175">
        <v>-3106505.5349189178</v>
      </c>
      <c r="T4175">
        <v>-1999647.7137081339</v>
      </c>
      <c r="U4175">
        <v>-72048821.142868742</v>
      </c>
      <c r="V4175">
        <v>-83269701.22631079</v>
      </c>
      <c r="W4175">
        <v>-45215877.577073768</v>
      </c>
      <c r="X4175">
        <v>-65215877.577073768</v>
      </c>
    </row>
    <row r="4176" spans="2:24" x14ac:dyDescent="0.4">
      <c r="B4176" s="13">
        <v>4173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20084519.23205753</v>
      </c>
      <c r="O4176">
        <v>25006618.879367486</v>
      </c>
      <c r="P4176">
        <v>27864429.325709369</v>
      </c>
      <c r="Q4176">
        <v>26335234.687946532</v>
      </c>
      <c r="R4176">
        <v>27178926.237514596</v>
      </c>
      <c r="S4176">
        <v>31829118.111243546</v>
      </c>
      <c r="T4176">
        <v>11508314.177329972</v>
      </c>
      <c r="U4176">
        <v>10032745.379531257</v>
      </c>
      <c r="V4176">
        <v>25372638.389653735</v>
      </c>
      <c r="W4176">
        <v>27286429.947746817</v>
      </c>
      <c r="X4176">
        <v>7286429.947746817</v>
      </c>
    </row>
    <row r="4177" spans="2:24" x14ac:dyDescent="0.4">
      <c r="B4177" s="13">
        <v>4174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19826621.914290763</v>
      </c>
      <c r="O4177">
        <v>23495859.766011469</v>
      </c>
      <c r="P4177">
        <v>23241650.305789284</v>
      </c>
      <c r="Q4177">
        <v>25702369.953805789</v>
      </c>
      <c r="R4177">
        <v>26936372.31829489</v>
      </c>
      <c r="S4177">
        <v>27957909.140426874</v>
      </c>
      <c r="T4177">
        <v>27418664.096724577</v>
      </c>
      <c r="U4177">
        <v>31522986.291385002</v>
      </c>
      <c r="V4177">
        <v>32968483.370589852</v>
      </c>
      <c r="W4177">
        <v>33543033.659336206</v>
      </c>
      <c r="X4177">
        <v>13543033.659336204</v>
      </c>
    </row>
    <row r="4178" spans="2:24" x14ac:dyDescent="0.4">
      <c r="B4178" s="13">
        <v>4175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27539475.750519991</v>
      </c>
      <c r="O4178">
        <v>28495565.366319172</v>
      </c>
      <c r="P4178">
        <v>32811968.256133921</v>
      </c>
      <c r="Q4178">
        <v>36119330.092465922</v>
      </c>
      <c r="R4178">
        <v>39736875.085273907</v>
      </c>
      <c r="S4178">
        <v>38465371.161757708</v>
      </c>
      <c r="T4178">
        <v>38083605.059957013</v>
      </c>
      <c r="U4178">
        <v>35789703.745557711</v>
      </c>
      <c r="V4178">
        <v>41187118.211499669</v>
      </c>
      <c r="W4178">
        <v>42008919.676514052</v>
      </c>
      <c r="X4178">
        <v>22008919.676514041</v>
      </c>
    </row>
    <row r="4179" spans="2:24" x14ac:dyDescent="0.4">
      <c r="B4179" s="13">
        <v>4176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23154802.849043682</v>
      </c>
      <c r="O4179">
        <v>21913584.165840648</v>
      </c>
      <c r="P4179">
        <v>20748632.150656056</v>
      </c>
      <c r="Q4179">
        <v>25654611.592658244</v>
      </c>
      <c r="R4179">
        <v>26881612.587149285</v>
      </c>
      <c r="S4179">
        <v>27306043.689993266</v>
      </c>
      <c r="T4179">
        <v>27036304.167311925</v>
      </c>
      <c r="U4179">
        <v>26405416.563295685</v>
      </c>
      <c r="V4179">
        <v>31020698.162287783</v>
      </c>
      <c r="W4179">
        <v>35189767.49820932</v>
      </c>
      <c r="X4179">
        <v>15189767.498209316</v>
      </c>
    </row>
    <row r="4180" spans="2:24" x14ac:dyDescent="0.4">
      <c r="B4180" s="13">
        <v>4177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19412014.087712318</v>
      </c>
      <c r="O4180">
        <v>22172603.677898359</v>
      </c>
      <c r="P4180">
        <v>-16254722.1796764</v>
      </c>
      <c r="Q4180">
        <v>-16265363.670127979</v>
      </c>
      <c r="R4180">
        <v>4458545.4939730735</v>
      </c>
      <c r="S4180">
        <v>5301849.1098782122</v>
      </c>
      <c r="T4180">
        <v>3912896.5437047076</v>
      </c>
      <c r="U4180">
        <v>1170833.4739077711</v>
      </c>
      <c r="V4180">
        <v>4892513.4952827953</v>
      </c>
      <c r="W4180">
        <v>3514888.0120657282</v>
      </c>
      <c r="X4180">
        <v>-16485111.987934276</v>
      </c>
    </row>
    <row r="4181" spans="2:24" x14ac:dyDescent="0.4">
      <c r="B4181" s="13">
        <v>4178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17457559.021138441</v>
      </c>
      <c r="O4181">
        <v>24622589.704670906</v>
      </c>
      <c r="P4181">
        <v>24854915.790959314</v>
      </c>
      <c r="Q4181">
        <v>13450891.303033924</v>
      </c>
      <c r="R4181">
        <v>15688078.39077821</v>
      </c>
      <c r="S4181">
        <v>20506293.309910253</v>
      </c>
      <c r="T4181">
        <v>22601835.468160149</v>
      </c>
      <c r="U4181">
        <v>27969792.267817255</v>
      </c>
      <c r="V4181">
        <v>28363813.251692019</v>
      </c>
      <c r="W4181">
        <v>30590961.510253176</v>
      </c>
      <c r="X4181">
        <v>10590961.51025318</v>
      </c>
    </row>
    <row r="4182" spans="2:24" x14ac:dyDescent="0.4">
      <c r="B4182" s="13">
        <v>4179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-238817149.4020544</v>
      </c>
      <c r="O4182">
        <v>-234683726.88438407</v>
      </c>
      <c r="P4182">
        <v>-100470812.35738757</v>
      </c>
      <c r="Q4182">
        <v>-102913034.19236717</v>
      </c>
      <c r="R4182">
        <v>-99698638.274413034</v>
      </c>
      <c r="S4182">
        <v>-98871314.454626068</v>
      </c>
      <c r="T4182">
        <v>-96695257.541321754</v>
      </c>
      <c r="U4182">
        <v>-94307849.559383929</v>
      </c>
      <c r="V4182">
        <v>-94432499.598944262</v>
      </c>
      <c r="W4182">
        <v>-91435584.38603656</v>
      </c>
      <c r="X4182">
        <v>-111435584.38603656</v>
      </c>
    </row>
    <row r="4183" spans="2:24" x14ac:dyDescent="0.4">
      <c r="B4183" s="13">
        <v>4180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19060839.940696593</v>
      </c>
      <c r="O4183">
        <v>23323786.45306129</v>
      </c>
      <c r="P4183">
        <v>23920830.44999405</v>
      </c>
      <c r="Q4183">
        <v>28286718.814324915</v>
      </c>
      <c r="R4183">
        <v>33696611.935622461</v>
      </c>
      <c r="S4183">
        <v>41697521.014923468</v>
      </c>
      <c r="T4183">
        <v>41963460.854929775</v>
      </c>
      <c r="U4183">
        <v>40107291.285814054</v>
      </c>
      <c r="V4183">
        <v>47161399.6573814</v>
      </c>
      <c r="W4183">
        <v>44448713.845864698</v>
      </c>
      <c r="X4183">
        <v>24448713.845864695</v>
      </c>
    </row>
    <row r="4184" spans="2:24" x14ac:dyDescent="0.4">
      <c r="B4184" s="13">
        <v>4181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18906996.497647732</v>
      </c>
      <c r="O4184">
        <v>6364813.180563366</v>
      </c>
      <c r="P4184">
        <v>4569015.746774856</v>
      </c>
      <c r="Q4184">
        <v>-12857624.369556125</v>
      </c>
      <c r="R4184">
        <v>-9370632.9465606324</v>
      </c>
      <c r="S4184">
        <v>-244143.13695437671</v>
      </c>
      <c r="T4184">
        <v>-14975.335482671479</v>
      </c>
      <c r="U4184">
        <v>-1749066.9452468187</v>
      </c>
      <c r="V4184">
        <v>-16025524.960612465</v>
      </c>
      <c r="W4184">
        <v>-7625408.3192852866</v>
      </c>
      <c r="X4184">
        <v>-27625408.319285281</v>
      </c>
    </row>
    <row r="4185" spans="2:24" x14ac:dyDescent="0.4">
      <c r="B4185" s="13">
        <v>4182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20761167.104312461</v>
      </c>
      <c r="O4185">
        <v>21082490.929246716</v>
      </c>
      <c r="P4185">
        <v>23213904.12964838</v>
      </c>
      <c r="Q4185">
        <v>24356624.506645568</v>
      </c>
      <c r="R4185">
        <v>18856153.063035075</v>
      </c>
      <c r="S4185">
        <v>17613830.535284553</v>
      </c>
      <c r="T4185">
        <v>22237675.757092718</v>
      </c>
      <c r="U4185">
        <v>23913419.660517167</v>
      </c>
      <c r="V4185">
        <v>31316640.892037451</v>
      </c>
      <c r="W4185">
        <v>40108413.555291362</v>
      </c>
      <c r="X4185">
        <v>20108413.555291355</v>
      </c>
    </row>
    <row r="4186" spans="2:24" x14ac:dyDescent="0.4">
      <c r="B4186" s="13">
        <v>4183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22529776.95402579</v>
      </c>
      <c r="O4186">
        <v>24090405.004486695</v>
      </c>
      <c r="P4186">
        <v>21650341.800466515</v>
      </c>
      <c r="Q4186">
        <v>21427795.650290571</v>
      </c>
      <c r="R4186">
        <v>22019251.920620646</v>
      </c>
      <c r="S4186">
        <v>28068495.216464799</v>
      </c>
      <c r="T4186">
        <v>26418614.24082708</v>
      </c>
      <c r="U4186">
        <v>26529200.192191444</v>
      </c>
      <c r="V4186">
        <v>27055358.396302789</v>
      </c>
      <c r="W4186">
        <v>28282391.788366914</v>
      </c>
      <c r="X4186">
        <v>8282391.7883669063</v>
      </c>
    </row>
    <row r="4187" spans="2:24" x14ac:dyDescent="0.4">
      <c r="B4187" s="13">
        <v>4184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24003683.966654789</v>
      </c>
      <c r="O4187">
        <v>23505622.369908202</v>
      </c>
      <c r="P4187">
        <v>25329791.807878409</v>
      </c>
      <c r="Q4187">
        <v>29151739.471970908</v>
      </c>
      <c r="R4187">
        <v>29380621.995044664</v>
      </c>
      <c r="S4187">
        <v>31437026.043191683</v>
      </c>
      <c r="T4187">
        <v>33055677.424794637</v>
      </c>
      <c r="U4187">
        <v>22504767.677813172</v>
      </c>
      <c r="V4187">
        <v>20607782.917370804</v>
      </c>
      <c r="W4187">
        <v>27714797.588890847</v>
      </c>
      <c r="X4187">
        <v>7714797.588890845</v>
      </c>
    </row>
    <row r="4188" spans="2:24" x14ac:dyDescent="0.4">
      <c r="B4188" s="13">
        <v>4185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16884461.261595421</v>
      </c>
      <c r="O4188">
        <v>23544002.183086906</v>
      </c>
      <c r="P4188">
        <v>21402965.292160239</v>
      </c>
      <c r="Q4188">
        <v>21730728.910437625</v>
      </c>
      <c r="R4188">
        <v>17878950.343199734</v>
      </c>
      <c r="S4188">
        <v>2196948.3345373897</v>
      </c>
      <c r="T4188">
        <v>4743645.7603270588</v>
      </c>
      <c r="U4188">
        <v>-19746303.443504784</v>
      </c>
      <c r="V4188">
        <v>-10049340.877563441</v>
      </c>
      <c r="W4188">
        <v>13666049.115291819</v>
      </c>
      <c r="X4188">
        <v>-6333950.8847081801</v>
      </c>
    </row>
    <row r="4189" spans="2:24" x14ac:dyDescent="0.4">
      <c r="B4189" s="13">
        <v>4186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18868569.714431588</v>
      </c>
      <c r="O4189">
        <v>21844731.018572863</v>
      </c>
      <c r="P4189">
        <v>20179616.314035613</v>
      </c>
      <c r="Q4189">
        <v>21762883.935511708</v>
      </c>
      <c r="R4189">
        <v>24221344.616969232</v>
      </c>
      <c r="S4189">
        <v>23823728.276968654</v>
      </c>
      <c r="T4189">
        <v>21913677.884142164</v>
      </c>
      <c r="U4189">
        <v>25293354.816590331</v>
      </c>
      <c r="V4189">
        <v>26169855.408395756</v>
      </c>
      <c r="W4189">
        <v>29117624.322106794</v>
      </c>
      <c r="X4189">
        <v>9117624.3221067898</v>
      </c>
    </row>
    <row r="4190" spans="2:24" x14ac:dyDescent="0.4">
      <c r="B4190" s="13">
        <v>4187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24773691.945726104</v>
      </c>
      <c r="O4190">
        <v>22485859.073631123</v>
      </c>
      <c r="P4190">
        <v>21178188.940774113</v>
      </c>
      <c r="Q4190">
        <v>6500772.220583559</v>
      </c>
      <c r="R4190">
        <v>6306862.3386250269</v>
      </c>
      <c r="S4190">
        <v>17682488.855656482</v>
      </c>
      <c r="T4190">
        <v>15195517.636973038</v>
      </c>
      <c r="U4190">
        <v>14106973.59228622</v>
      </c>
      <c r="V4190">
        <v>13469197.71134549</v>
      </c>
      <c r="W4190">
        <v>12299772.842459975</v>
      </c>
      <c r="X4190">
        <v>-7700227.157540028</v>
      </c>
    </row>
    <row r="4191" spans="2:24" x14ac:dyDescent="0.4">
      <c r="B4191" s="13">
        <v>4188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21129443.896067679</v>
      </c>
      <c r="O4191">
        <v>22370238.646145038</v>
      </c>
      <c r="P4191">
        <v>26936096.641759731</v>
      </c>
      <c r="Q4191">
        <v>35800688.460971519</v>
      </c>
      <c r="R4191">
        <v>41335600.174724743</v>
      </c>
      <c r="S4191">
        <v>41566358.560713567</v>
      </c>
      <c r="T4191">
        <v>44432882.745817199</v>
      </c>
      <c r="U4191">
        <v>46969178.67974034</v>
      </c>
      <c r="V4191">
        <v>45858532.355123073</v>
      </c>
      <c r="W4191">
        <v>53847308.62473359</v>
      </c>
      <c r="X4191">
        <v>33847308.624733582</v>
      </c>
    </row>
    <row r="4192" spans="2:24" x14ac:dyDescent="0.4">
      <c r="B4192" s="13">
        <v>4189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1731600.7988459403</v>
      </c>
      <c r="O4192">
        <v>-1793361.325371319</v>
      </c>
      <c r="P4192">
        <v>9087706.503295701</v>
      </c>
      <c r="Q4192">
        <v>14240400.82788071</v>
      </c>
      <c r="R4192">
        <v>19205280.794098314</v>
      </c>
      <c r="S4192">
        <v>17538224.296167418</v>
      </c>
      <c r="T4192">
        <v>14645084.075924851</v>
      </c>
      <c r="U4192">
        <v>11805604.235683165</v>
      </c>
      <c r="V4192">
        <v>1093769.3863706952</v>
      </c>
      <c r="W4192">
        <v>2454252.7890447862</v>
      </c>
      <c r="X4192">
        <v>-17545747.21095521</v>
      </c>
    </row>
    <row r="4193" spans="2:24" x14ac:dyDescent="0.4">
      <c r="B4193" s="13">
        <v>4190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18546885.085780703</v>
      </c>
      <c r="O4193">
        <v>19935959.619023774</v>
      </c>
      <c r="P4193">
        <v>21656444.175649963</v>
      </c>
      <c r="Q4193">
        <v>19815824.784698527</v>
      </c>
      <c r="R4193">
        <v>21770143.969181091</v>
      </c>
      <c r="S4193">
        <v>23271170.06955187</v>
      </c>
      <c r="T4193">
        <v>29523962.626128107</v>
      </c>
      <c r="U4193">
        <v>32342810.563578133</v>
      </c>
      <c r="V4193">
        <v>32469599.796267089</v>
      </c>
      <c r="W4193">
        <v>36752030.773470849</v>
      </c>
      <c r="X4193">
        <v>16752030.773470849</v>
      </c>
    </row>
    <row r="4194" spans="2:24" x14ac:dyDescent="0.4">
      <c r="B4194" s="13">
        <v>4191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19993316.419735726</v>
      </c>
      <c r="O4194">
        <v>-164992380.76116505</v>
      </c>
      <c r="P4194">
        <v>-165623883.47703716</v>
      </c>
      <c r="Q4194">
        <v>-73706173.699539945</v>
      </c>
      <c r="R4194">
        <v>-74798227.371974334</v>
      </c>
      <c r="S4194">
        <v>-70690214.756568149</v>
      </c>
      <c r="T4194">
        <v>-80919843.086912632</v>
      </c>
      <c r="U4194">
        <v>-81146483.561823502</v>
      </c>
      <c r="V4194">
        <v>-75892884.888751939</v>
      </c>
      <c r="W4194">
        <v>-73727868.111299634</v>
      </c>
      <c r="X4194">
        <v>-93727868.111299634</v>
      </c>
    </row>
    <row r="4195" spans="2:24" x14ac:dyDescent="0.4">
      <c r="B4195" s="13">
        <v>4192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29275769.159385536</v>
      </c>
      <c r="O4195">
        <v>32777384.638595965</v>
      </c>
      <c r="P4195">
        <v>35931305.779457659</v>
      </c>
      <c r="Q4195">
        <v>35111710.718207806</v>
      </c>
      <c r="R4195">
        <v>26826186.604064826</v>
      </c>
      <c r="S4195">
        <v>27896167.765045404</v>
      </c>
      <c r="T4195">
        <v>33657791.988901086</v>
      </c>
      <c r="U4195">
        <v>37965647.173059821</v>
      </c>
      <c r="V4195">
        <v>40279077.420005172</v>
      </c>
      <c r="W4195">
        <v>35538002.201010302</v>
      </c>
      <c r="X4195">
        <v>15538002.201010317</v>
      </c>
    </row>
    <row r="4196" spans="2:24" x14ac:dyDescent="0.4">
      <c r="B4196" s="13">
        <v>4193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18973230.693199523</v>
      </c>
      <c r="O4196">
        <v>21215588.883842133</v>
      </c>
      <c r="P4196">
        <v>14373334.252477929</v>
      </c>
      <c r="Q4196">
        <v>14244965.700677106</v>
      </c>
      <c r="R4196">
        <v>13546236.993847342</v>
      </c>
      <c r="S4196">
        <v>15122173.721178329</v>
      </c>
      <c r="T4196">
        <v>19977024.604398906</v>
      </c>
      <c r="U4196">
        <v>19396093.102515444</v>
      </c>
      <c r="V4196">
        <v>21380353.927233025</v>
      </c>
      <c r="W4196">
        <v>28060741.813254297</v>
      </c>
      <c r="X4196">
        <v>8060741.8132542949</v>
      </c>
    </row>
    <row r="4197" spans="2:24" x14ac:dyDescent="0.4">
      <c r="B4197" s="13">
        <v>4194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20446638.40601347</v>
      </c>
      <c r="O4197">
        <v>26868648.911735527</v>
      </c>
      <c r="P4197">
        <v>34412671.579721816</v>
      </c>
      <c r="Q4197">
        <v>31472081.487442069</v>
      </c>
      <c r="R4197">
        <v>34478771.750843033</v>
      </c>
      <c r="S4197">
        <v>34970260.795598753</v>
      </c>
      <c r="T4197">
        <v>37803909.701513894</v>
      </c>
      <c r="U4197">
        <v>36714677.423408531</v>
      </c>
      <c r="V4197">
        <v>34584531.747591868</v>
      </c>
      <c r="W4197">
        <v>39483382.891067587</v>
      </c>
      <c r="X4197">
        <v>19483382.891067579</v>
      </c>
    </row>
    <row r="4198" spans="2:24" x14ac:dyDescent="0.4">
      <c r="B4198" s="13">
        <v>4195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16998321.851318017</v>
      </c>
      <c r="O4198">
        <v>10541126.6891948</v>
      </c>
      <c r="P4198">
        <v>13383763.188525204</v>
      </c>
      <c r="Q4198">
        <v>18802824.34479681</v>
      </c>
      <c r="R4198">
        <v>16216729.156033091</v>
      </c>
      <c r="S4198">
        <v>23083587.384950001</v>
      </c>
      <c r="T4198">
        <v>29432192.205405176</v>
      </c>
      <c r="U4198">
        <v>31429380.471966099</v>
      </c>
      <c r="V4198">
        <v>32434973.675458509</v>
      </c>
      <c r="W4198">
        <v>34931585.883173071</v>
      </c>
      <c r="X4198">
        <v>14931585.883173075</v>
      </c>
    </row>
    <row r="4199" spans="2:24" x14ac:dyDescent="0.4">
      <c r="B4199" s="13">
        <v>4196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23228132.827971641</v>
      </c>
      <c r="O4199">
        <v>24164550.292821873</v>
      </c>
      <c r="P4199">
        <v>23029192.347706191</v>
      </c>
      <c r="Q4199">
        <v>25245876.900994141</v>
      </c>
      <c r="R4199">
        <v>26796611.079080407</v>
      </c>
      <c r="S4199">
        <v>25942247.21855865</v>
      </c>
      <c r="T4199">
        <v>27803068.763985761</v>
      </c>
      <c r="U4199">
        <v>28794703.804880306</v>
      </c>
      <c r="V4199">
        <v>31867303.215966932</v>
      </c>
      <c r="W4199">
        <v>33459262.262716167</v>
      </c>
      <c r="X4199">
        <v>13459262.262716167</v>
      </c>
    </row>
    <row r="4200" spans="2:24" x14ac:dyDescent="0.4">
      <c r="B4200" s="13">
        <v>4197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22822941.15452484</v>
      </c>
      <c r="O4200">
        <v>24918831.002978545</v>
      </c>
      <c r="P4200">
        <v>32917561.827561297</v>
      </c>
      <c r="Q4200">
        <v>26682697.023374707</v>
      </c>
      <c r="R4200">
        <v>30616508.326054052</v>
      </c>
      <c r="S4200">
        <v>28632546.332147092</v>
      </c>
      <c r="T4200">
        <v>32151182.238628589</v>
      </c>
      <c r="U4200">
        <v>32349549.110241883</v>
      </c>
      <c r="V4200">
        <v>28676854.045070637</v>
      </c>
      <c r="W4200">
        <v>28990578.660124004</v>
      </c>
      <c r="X4200">
        <v>8990578.6601240076</v>
      </c>
    </row>
    <row r="4201" spans="2:24" x14ac:dyDescent="0.4">
      <c r="B4201" s="13">
        <v>4198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20760257.008552112</v>
      </c>
      <c r="O4201">
        <v>13745484.35688067</v>
      </c>
      <c r="P4201">
        <v>4613497.8301318893</v>
      </c>
      <c r="Q4201">
        <v>1772962.6894235457</v>
      </c>
      <c r="R4201">
        <v>2346798.2779496377</v>
      </c>
      <c r="S4201">
        <v>7932412.3457216863</v>
      </c>
      <c r="T4201">
        <v>10376839.076255381</v>
      </c>
      <c r="U4201">
        <v>11471214.063733887</v>
      </c>
      <c r="V4201">
        <v>10396285.082194429</v>
      </c>
      <c r="W4201">
        <v>8388219.9563162383</v>
      </c>
      <c r="X4201">
        <v>-11611780.043683758</v>
      </c>
    </row>
    <row r="4202" spans="2:24" x14ac:dyDescent="0.4">
      <c r="B4202" s="13">
        <v>4199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21539579.256762505</v>
      </c>
      <c r="O4202">
        <v>21025509.690914579</v>
      </c>
      <c r="P4202">
        <v>22813720.743210021</v>
      </c>
      <c r="Q4202">
        <v>22854713.227677498</v>
      </c>
      <c r="R4202">
        <v>25601963.738548897</v>
      </c>
      <c r="S4202">
        <v>30074119.483205836</v>
      </c>
      <c r="T4202">
        <v>32232752.146776408</v>
      </c>
      <c r="U4202">
        <v>-145077998.09664705</v>
      </c>
      <c r="V4202">
        <v>-144869642.25134537</v>
      </c>
      <c r="W4202">
        <v>-64040475.604846545</v>
      </c>
      <c r="X4202">
        <v>-84040475.604846552</v>
      </c>
    </row>
    <row r="4203" spans="2:24" x14ac:dyDescent="0.4">
      <c r="B4203" s="13">
        <v>4200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26510639.642126512</v>
      </c>
      <c r="O4203">
        <v>24508609.379186645</v>
      </c>
      <c r="P4203">
        <v>30054141.485373605</v>
      </c>
      <c r="Q4203">
        <v>32612123.195151534</v>
      </c>
      <c r="R4203">
        <v>38053843.506407909</v>
      </c>
      <c r="S4203">
        <v>37913445.545525484</v>
      </c>
      <c r="T4203">
        <v>38694744.059919275</v>
      </c>
      <c r="U4203">
        <v>34489865.723609686</v>
      </c>
      <c r="V4203">
        <v>38430599.600314818</v>
      </c>
      <c r="W4203">
        <v>43783592.767086342</v>
      </c>
      <c r="X4203">
        <v>23783592.767086335</v>
      </c>
    </row>
    <row r="4204" spans="2:24" x14ac:dyDescent="0.4">
      <c r="B4204" s="13">
        <v>4201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23295746.224853978</v>
      </c>
      <c r="O4204">
        <v>26102418.597950477</v>
      </c>
      <c r="P4204">
        <v>31988282.643143669</v>
      </c>
      <c r="Q4204">
        <v>32828157.239044085</v>
      </c>
      <c r="R4204">
        <v>37893979.49563691</v>
      </c>
      <c r="S4204">
        <v>28589245.907835595</v>
      </c>
      <c r="T4204">
        <v>6785383.1321138144</v>
      </c>
      <c r="U4204">
        <v>10629535.455320245</v>
      </c>
      <c r="V4204">
        <v>20463557.396253847</v>
      </c>
      <c r="W4204">
        <v>25830072.505297244</v>
      </c>
      <c r="X4204">
        <v>5830072.5052972408</v>
      </c>
    </row>
    <row r="4205" spans="2:24" x14ac:dyDescent="0.4">
      <c r="B4205" s="13">
        <v>4202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22953863.731672071</v>
      </c>
      <c r="O4205">
        <v>19399320.239351228</v>
      </c>
      <c r="P4205">
        <v>19004649.02110894</v>
      </c>
      <c r="Q4205">
        <v>27523354.849966191</v>
      </c>
      <c r="R4205">
        <v>26396168.818500552</v>
      </c>
      <c r="S4205">
        <v>24955663.028223328</v>
      </c>
      <c r="T4205">
        <v>26557369.39552328</v>
      </c>
      <c r="U4205">
        <v>25097248.618681964</v>
      </c>
      <c r="V4205">
        <v>27880573.678070992</v>
      </c>
      <c r="W4205">
        <v>28382520.928724356</v>
      </c>
      <c r="X4205">
        <v>8382520.9287243551</v>
      </c>
    </row>
    <row r="4206" spans="2:24" x14ac:dyDescent="0.4">
      <c r="B4206" s="13">
        <v>4203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22869192.354607489</v>
      </c>
      <c r="O4206">
        <v>24701403.199652441</v>
      </c>
      <c r="P4206">
        <v>29555487.867385574</v>
      </c>
      <c r="Q4206">
        <v>29936367.792031623</v>
      </c>
      <c r="R4206">
        <v>31904236.574194565</v>
      </c>
      <c r="S4206">
        <v>38946301.968123905</v>
      </c>
      <c r="T4206">
        <v>39022950.136066653</v>
      </c>
      <c r="U4206">
        <v>40300838.15156351</v>
      </c>
      <c r="V4206">
        <v>43992371.720399395</v>
      </c>
      <c r="W4206">
        <v>43200916.360028237</v>
      </c>
      <c r="X4206">
        <v>23200916.360028222</v>
      </c>
    </row>
    <row r="4207" spans="2:24" x14ac:dyDescent="0.4">
      <c r="B4207" s="13">
        <v>4204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5958179.7723565949</v>
      </c>
      <c r="O4207">
        <v>10457515.861007039</v>
      </c>
      <c r="P4207">
        <v>23883332.070720952</v>
      </c>
      <c r="Q4207">
        <v>27317331.232862405</v>
      </c>
      <c r="R4207">
        <v>31268963.292971466</v>
      </c>
      <c r="S4207">
        <v>30006511.473179601</v>
      </c>
      <c r="T4207">
        <v>30492697.816464696</v>
      </c>
      <c r="U4207">
        <v>31673772.848487932</v>
      </c>
      <c r="V4207">
        <v>32726830.770714141</v>
      </c>
      <c r="W4207">
        <v>35005463.381895781</v>
      </c>
      <c r="X4207">
        <v>15005463.381895784</v>
      </c>
    </row>
    <row r="4208" spans="2:24" x14ac:dyDescent="0.4">
      <c r="B4208" s="13">
        <v>4205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24682192.282799967</v>
      </c>
      <c r="O4208">
        <v>14871955.580458859</v>
      </c>
      <c r="P4208">
        <v>11716798.794533994</v>
      </c>
      <c r="Q4208">
        <v>6786174.5232998319</v>
      </c>
      <c r="R4208">
        <v>6697743.0491349688</v>
      </c>
      <c r="S4208">
        <v>19586940.732166089</v>
      </c>
      <c r="T4208">
        <v>19893133.047960721</v>
      </c>
      <c r="U4208">
        <v>19293028.867191549</v>
      </c>
      <c r="V4208">
        <v>18735557.919768572</v>
      </c>
      <c r="W4208">
        <v>18889689.301149618</v>
      </c>
      <c r="X4208">
        <v>-1110310.6988503835</v>
      </c>
    </row>
    <row r="4209" spans="2:24" x14ac:dyDescent="0.4">
      <c r="B4209" s="13">
        <v>4206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18979347.587928832</v>
      </c>
      <c r="O4209">
        <v>22292910.995212693</v>
      </c>
      <c r="P4209">
        <v>11620881.332302172</v>
      </c>
      <c r="Q4209">
        <v>10678144.314970544</v>
      </c>
      <c r="R4209">
        <v>9605029.6324130185</v>
      </c>
      <c r="S4209">
        <v>16286834.69291544</v>
      </c>
      <c r="T4209">
        <v>17206215.729937237</v>
      </c>
      <c r="U4209">
        <v>16338220.61742191</v>
      </c>
      <c r="V4209">
        <v>14963706.858123783</v>
      </c>
      <c r="W4209">
        <v>21879065.814564049</v>
      </c>
      <c r="X4209">
        <v>1879065.8145640474</v>
      </c>
    </row>
    <row r="4210" spans="2:24" x14ac:dyDescent="0.4">
      <c r="B4210" s="13">
        <v>4207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20967732.201233275</v>
      </c>
      <c r="O4210">
        <v>11792073.89256255</v>
      </c>
      <c r="P4210">
        <v>9967995.5586559474</v>
      </c>
      <c r="Q4210">
        <v>16203249.683727015</v>
      </c>
      <c r="R4210">
        <v>18682562.939082008</v>
      </c>
      <c r="S4210">
        <v>18001083.643760819</v>
      </c>
      <c r="T4210">
        <v>19949916.395786483</v>
      </c>
      <c r="U4210">
        <v>-32596480.369182467</v>
      </c>
      <c r="V4210">
        <v>-34610449.066076808</v>
      </c>
      <c r="W4210">
        <v>-8192885.3364336304</v>
      </c>
      <c r="X4210">
        <v>-28192885.336433638</v>
      </c>
    </row>
    <row r="4211" spans="2:24" x14ac:dyDescent="0.4">
      <c r="B4211" s="13">
        <v>4208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24596722.630463399</v>
      </c>
      <c r="O4211">
        <v>24935059.549566194</v>
      </c>
      <c r="P4211">
        <v>25498942.180162746</v>
      </c>
      <c r="Q4211">
        <v>29221085.95747526</v>
      </c>
      <c r="R4211">
        <v>31063035.404183712</v>
      </c>
      <c r="S4211">
        <v>32011119.884221897</v>
      </c>
      <c r="T4211">
        <v>29054377.882912342</v>
      </c>
      <c r="U4211">
        <v>27711150.239089966</v>
      </c>
      <c r="V4211">
        <v>32101995.564888604</v>
      </c>
      <c r="W4211">
        <v>30037573.923154771</v>
      </c>
      <c r="X4211">
        <v>10037573.923154771</v>
      </c>
    </row>
    <row r="4212" spans="2:24" x14ac:dyDescent="0.4">
      <c r="B4212" s="13">
        <v>4209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16653005.931321219</v>
      </c>
      <c r="O4212">
        <v>13683482.884966392</v>
      </c>
      <c r="P4212">
        <v>15809340.211787015</v>
      </c>
      <c r="Q4212">
        <v>23690216.710693825</v>
      </c>
      <c r="R4212">
        <v>27145423.818748008</v>
      </c>
      <c r="S4212">
        <v>30379850.046828415</v>
      </c>
      <c r="T4212">
        <v>33050538.487585276</v>
      </c>
      <c r="U4212">
        <v>17487044.701882355</v>
      </c>
      <c r="V4212">
        <v>23021943.457698964</v>
      </c>
      <c r="W4212">
        <v>29100818.176023073</v>
      </c>
      <c r="X4212">
        <v>9100818.1760230716</v>
      </c>
    </row>
    <row r="4213" spans="2:24" x14ac:dyDescent="0.4">
      <c r="B4213" s="13">
        <v>4210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23275912.476313785</v>
      </c>
      <c r="O4213">
        <v>29066436.581433073</v>
      </c>
      <c r="P4213">
        <v>28345500.322629783</v>
      </c>
      <c r="Q4213">
        <v>27394056.431970693</v>
      </c>
      <c r="R4213">
        <v>25483004.663496017</v>
      </c>
      <c r="S4213">
        <v>26131954.278840974</v>
      </c>
      <c r="T4213">
        <v>29580682.759247497</v>
      </c>
      <c r="U4213">
        <v>-2861280047.9243641</v>
      </c>
      <c r="V4213">
        <v>-2853199210.1606369</v>
      </c>
      <c r="W4213">
        <v>-1401334835.5292625</v>
      </c>
      <c r="X4213">
        <v>-1421334835.5292625</v>
      </c>
    </row>
    <row r="4214" spans="2:24" x14ac:dyDescent="0.4">
      <c r="B4214" s="13">
        <v>4211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11919156.432557963</v>
      </c>
      <c r="O4214">
        <v>19671779.998709384</v>
      </c>
      <c r="P4214">
        <v>12294252.010112762</v>
      </c>
      <c r="Q4214">
        <v>13135063.069134559</v>
      </c>
      <c r="R4214">
        <v>16593869.502823481</v>
      </c>
      <c r="S4214">
        <v>17765588.854709752</v>
      </c>
      <c r="T4214">
        <v>17636728.379483089</v>
      </c>
      <c r="U4214">
        <v>17284281.224878807</v>
      </c>
      <c r="V4214">
        <v>18799898.037668884</v>
      </c>
      <c r="W4214">
        <v>22039090.441107489</v>
      </c>
      <c r="X4214">
        <v>2039090.4411074887</v>
      </c>
    </row>
    <row r="4215" spans="2:24" x14ac:dyDescent="0.4">
      <c r="B4215" s="13">
        <v>4212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21431343.896912385</v>
      </c>
      <c r="O4215">
        <v>20058105.076598886</v>
      </c>
      <c r="P4215">
        <v>18787932.849308856</v>
      </c>
      <c r="Q4215">
        <v>21506526.032360282</v>
      </c>
      <c r="R4215">
        <v>23780272.97305664</v>
      </c>
      <c r="S4215">
        <v>26711529.171464156</v>
      </c>
      <c r="T4215">
        <v>30266838.055094346</v>
      </c>
      <c r="U4215">
        <v>27561679.438251302</v>
      </c>
      <c r="V4215">
        <v>29338439.56382126</v>
      </c>
      <c r="W4215">
        <v>35669861.298933297</v>
      </c>
      <c r="X4215">
        <v>15669861.298933297</v>
      </c>
    </row>
    <row r="4216" spans="2:24" x14ac:dyDescent="0.4">
      <c r="B4216" s="13">
        <v>4213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20751769.916990634</v>
      </c>
      <c r="O4216">
        <v>19944652.947617199</v>
      </c>
      <c r="P4216">
        <v>26886399.363950588</v>
      </c>
      <c r="Q4216">
        <v>30913185.591068711</v>
      </c>
      <c r="R4216">
        <v>32424888.933487743</v>
      </c>
      <c r="S4216">
        <v>34098453.515974894</v>
      </c>
      <c r="T4216">
        <v>32482567.251604807</v>
      </c>
      <c r="U4216">
        <v>35186985.060593925</v>
      </c>
      <c r="V4216">
        <v>38809979.228693135</v>
      </c>
      <c r="W4216">
        <v>39719218.264069334</v>
      </c>
      <c r="X4216">
        <v>19719218.264069334</v>
      </c>
    </row>
    <row r="4217" spans="2:24" x14ac:dyDescent="0.4">
      <c r="B4217" s="13">
        <v>4214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-60477673.497749403</v>
      </c>
      <c r="O4217">
        <v>-60190872.806548074</v>
      </c>
      <c r="P4217">
        <v>-11515256.162506524</v>
      </c>
      <c r="Q4217">
        <v>-8518992.7650284003</v>
      </c>
      <c r="R4217">
        <v>-11190528.662448194</v>
      </c>
      <c r="S4217">
        <v>-4732404.3498255722</v>
      </c>
      <c r="T4217">
        <v>-2228844.5717550116</v>
      </c>
      <c r="U4217">
        <v>-12664510.766679611</v>
      </c>
      <c r="V4217">
        <v>-13080338.425192133</v>
      </c>
      <c r="W4217">
        <v>-3006701.4964802666</v>
      </c>
      <c r="X4217">
        <v>-23006701.496480264</v>
      </c>
    </row>
    <row r="4218" spans="2:24" x14ac:dyDescent="0.4">
      <c r="B4218" s="13">
        <v>4215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21244205.066407278</v>
      </c>
      <c r="O4218">
        <v>20994600.213828284</v>
      </c>
      <c r="P4218">
        <v>21005203.220365349</v>
      </c>
      <c r="Q4218">
        <v>29294569.570047446</v>
      </c>
      <c r="R4218">
        <v>30817921.186918955</v>
      </c>
      <c r="S4218">
        <v>30075971.211059887</v>
      </c>
      <c r="T4218">
        <v>28677650.062989388</v>
      </c>
      <c r="U4218">
        <v>31127490.238320693</v>
      </c>
      <c r="V4218">
        <v>32607209.375048149</v>
      </c>
      <c r="W4218">
        <v>38932373.663295187</v>
      </c>
      <c r="X4218">
        <v>18932373.663295183</v>
      </c>
    </row>
    <row r="4219" spans="2:24" x14ac:dyDescent="0.4">
      <c r="B4219" s="13">
        <v>4216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24970271.493165895</v>
      </c>
      <c r="O4219">
        <v>23897261.942835346</v>
      </c>
      <c r="P4219">
        <v>22962518.135843843</v>
      </c>
      <c r="Q4219">
        <v>24598050.325698566</v>
      </c>
      <c r="R4219">
        <v>25527087.835873768</v>
      </c>
      <c r="S4219">
        <v>26147072.755903013</v>
      </c>
      <c r="T4219">
        <v>21018523.695080105</v>
      </c>
      <c r="U4219">
        <v>25429996.584848583</v>
      </c>
      <c r="V4219">
        <v>36906855.425016508</v>
      </c>
      <c r="W4219">
        <v>36777118.00228408</v>
      </c>
      <c r="X4219">
        <v>16777118.002284085</v>
      </c>
    </row>
    <row r="4220" spans="2:24" x14ac:dyDescent="0.4">
      <c r="B4220" s="13">
        <v>4217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19575655.215607993</v>
      </c>
      <c r="O4220">
        <v>-139197018.99739283</v>
      </c>
      <c r="P4220">
        <v>-140767612.7251243</v>
      </c>
      <c r="Q4220">
        <v>-59406215.133209303</v>
      </c>
      <c r="R4220">
        <v>-59069368.714485787</v>
      </c>
      <c r="S4220">
        <v>-59146583.849334195</v>
      </c>
      <c r="T4220">
        <v>-66030836.57424663</v>
      </c>
      <c r="U4220">
        <v>-64904991.83923991</v>
      </c>
      <c r="V4220">
        <v>-57802374.684175938</v>
      </c>
      <c r="W4220">
        <v>-58156319.557480223</v>
      </c>
      <c r="X4220">
        <v>-78156319.557480246</v>
      </c>
    </row>
    <row r="4221" spans="2:24" x14ac:dyDescent="0.4">
      <c r="B4221" s="13">
        <v>4218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25004205.324814007</v>
      </c>
      <c r="O4221">
        <v>29181661.946675055</v>
      </c>
      <c r="P4221">
        <v>37368122.524286702</v>
      </c>
      <c r="Q4221">
        <v>42360165.774615586</v>
      </c>
      <c r="R4221">
        <v>41129298.204845123</v>
      </c>
      <c r="S4221">
        <v>40585463.192222297</v>
      </c>
      <c r="T4221">
        <v>48045181.383634418</v>
      </c>
      <c r="U4221">
        <v>-105681390.77427576</v>
      </c>
      <c r="V4221">
        <v>-106510257.94201387</v>
      </c>
      <c r="W4221">
        <v>-27157198.805795413</v>
      </c>
      <c r="X4221">
        <v>-47157198.805795409</v>
      </c>
    </row>
    <row r="4222" spans="2:24" x14ac:dyDescent="0.4">
      <c r="B4222" s="13">
        <v>4219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17618984.097793825</v>
      </c>
      <c r="O4222">
        <v>-2992597.5683829985</v>
      </c>
      <c r="P4222">
        <v>391892.33000942878</v>
      </c>
      <c r="Q4222">
        <v>12469773.836775281</v>
      </c>
      <c r="R4222">
        <v>-506032636.93064094</v>
      </c>
      <c r="S4222">
        <v>-503572920.395459</v>
      </c>
      <c r="T4222">
        <v>-242763405.50998646</v>
      </c>
      <c r="U4222">
        <v>-237264805.82963938</v>
      </c>
      <c r="V4222">
        <v>-230940547.04847324</v>
      </c>
      <c r="W4222">
        <v>-227891455.45365748</v>
      </c>
      <c r="X4222">
        <v>-247891455.45365748</v>
      </c>
    </row>
    <row r="4223" spans="2:24" x14ac:dyDescent="0.4">
      <c r="B4223" s="13">
        <v>4220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19297841.137159891</v>
      </c>
      <c r="O4223">
        <v>18643736.584432248</v>
      </c>
      <c r="P4223">
        <v>20131533.622505456</v>
      </c>
      <c r="Q4223">
        <v>28330833.265065774</v>
      </c>
      <c r="R4223">
        <v>23573153.863740481</v>
      </c>
      <c r="S4223">
        <v>22516871.801449172</v>
      </c>
      <c r="T4223">
        <v>27793524.306627549</v>
      </c>
      <c r="U4223">
        <v>30988570.304732271</v>
      </c>
      <c r="V4223">
        <v>32031404.14667844</v>
      </c>
      <c r="W4223">
        <v>38767998.081907749</v>
      </c>
      <c r="X4223">
        <v>18767998.081907749</v>
      </c>
    </row>
    <row r="4224" spans="2:24" x14ac:dyDescent="0.4">
      <c r="B4224" s="13">
        <v>4221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19662274.654854856</v>
      </c>
      <c r="O4224">
        <v>17877842.212222926</v>
      </c>
      <c r="P4224">
        <v>22309167.727483314</v>
      </c>
      <c r="Q4224">
        <v>23739576.92621417</v>
      </c>
      <c r="R4224">
        <v>23198723.266565606</v>
      </c>
      <c r="S4224">
        <v>24427139.237492312</v>
      </c>
      <c r="T4224">
        <v>26575537.030372106</v>
      </c>
      <c r="U4224">
        <v>33957506.404128864</v>
      </c>
      <c r="V4224">
        <v>35194928.21874705</v>
      </c>
      <c r="W4224">
        <v>42049677.407917887</v>
      </c>
      <c r="X4224">
        <v>22049677.40791788</v>
      </c>
    </row>
    <row r="4225" spans="2:24" x14ac:dyDescent="0.4">
      <c r="B4225" s="13">
        <v>4222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23793297.334946938</v>
      </c>
      <c r="O4225">
        <v>22303382.652963053</v>
      </c>
      <c r="P4225">
        <v>27895716.283064261</v>
      </c>
      <c r="Q4225">
        <v>21114631.221766531</v>
      </c>
      <c r="R4225">
        <v>20548577.285765368</v>
      </c>
      <c r="S4225">
        <v>15442519.981174273</v>
      </c>
      <c r="T4225">
        <v>-33963489.151184849</v>
      </c>
      <c r="U4225">
        <v>-33901519.328487374</v>
      </c>
      <c r="V4225">
        <v>-3967883.4485133509</v>
      </c>
      <c r="W4225">
        <v>-7466525.1109439172</v>
      </c>
      <c r="X4225">
        <v>-27466525.110943917</v>
      </c>
    </row>
    <row r="4226" spans="2:24" x14ac:dyDescent="0.4">
      <c r="B4226" s="13">
        <v>4223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18905363.881442394</v>
      </c>
      <c r="O4226">
        <v>21734252.411583275</v>
      </c>
      <c r="P4226">
        <v>28143424.008746624</v>
      </c>
      <c r="Q4226">
        <v>34483591.681831583</v>
      </c>
      <c r="R4226">
        <v>32139944.896147575</v>
      </c>
      <c r="S4226">
        <v>31193513.38990153</v>
      </c>
      <c r="T4226">
        <v>35830781.300746739</v>
      </c>
      <c r="U4226">
        <v>39840174.234102651</v>
      </c>
      <c r="V4226">
        <v>41690805.514542721</v>
      </c>
      <c r="W4226">
        <v>39625732.382447392</v>
      </c>
      <c r="X4226">
        <v>19625732.382447392</v>
      </c>
    </row>
    <row r="4227" spans="2:24" x14ac:dyDescent="0.4">
      <c r="B4227" s="13">
        <v>4224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23406162.408484247</v>
      </c>
      <c r="O4227">
        <v>22318131.546328958</v>
      </c>
      <c r="P4227">
        <v>24644880.948110398</v>
      </c>
      <c r="Q4227">
        <v>28202709.240415804</v>
      </c>
      <c r="R4227">
        <v>29240987.426280327</v>
      </c>
      <c r="S4227">
        <v>27092955.517620537</v>
      </c>
      <c r="T4227">
        <v>29610577.572103944</v>
      </c>
      <c r="U4227">
        <v>33559460.783153981</v>
      </c>
      <c r="V4227">
        <v>40223607.389787957</v>
      </c>
      <c r="W4227">
        <v>41245539.638102159</v>
      </c>
      <c r="X4227">
        <v>21245539.638102159</v>
      </c>
    </row>
    <row r="4228" spans="2:24" x14ac:dyDescent="0.4">
      <c r="B4228" s="13">
        <v>4225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21531127.479167569</v>
      </c>
      <c r="O4228">
        <v>26852800.619008981</v>
      </c>
      <c r="P4228">
        <v>27873074.670385551</v>
      </c>
      <c r="Q4228">
        <v>-20844255.20397526</v>
      </c>
      <c r="R4228">
        <v>-16505673.777311265</v>
      </c>
      <c r="S4228">
        <v>12530044.806303844</v>
      </c>
      <c r="T4228">
        <v>15206790.212177886</v>
      </c>
      <c r="U4228">
        <v>14712626.635562249</v>
      </c>
      <c r="V4228">
        <v>18202493.386468079</v>
      </c>
      <c r="W4228">
        <v>21244921.688678931</v>
      </c>
      <c r="X4228">
        <v>1244921.6886789324</v>
      </c>
    </row>
    <row r="4229" spans="2:24" x14ac:dyDescent="0.4">
      <c r="B4229" s="13">
        <v>4226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18938605.120785654</v>
      </c>
      <c r="O4229">
        <v>20017464.633248836</v>
      </c>
      <c r="P4229">
        <v>16941726.862862192</v>
      </c>
      <c r="Q4229">
        <v>24557794.529166456</v>
      </c>
      <c r="R4229">
        <v>23298445.820322931</v>
      </c>
      <c r="S4229">
        <v>28237021.285731446</v>
      </c>
      <c r="T4229">
        <v>35817017.831869036</v>
      </c>
      <c r="U4229">
        <v>41185003.747742981</v>
      </c>
      <c r="V4229">
        <v>44237250.725764744</v>
      </c>
      <c r="W4229">
        <v>51213796.877887458</v>
      </c>
      <c r="X4229">
        <v>31213796.877887454</v>
      </c>
    </row>
    <row r="4230" spans="2:24" x14ac:dyDescent="0.4">
      <c r="B4230" s="13">
        <v>4227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24526997.063736375</v>
      </c>
      <c r="O4230">
        <v>24923741.729771312</v>
      </c>
      <c r="P4230">
        <v>22226038.952977579</v>
      </c>
      <c r="Q4230">
        <v>23454606.011641279</v>
      </c>
      <c r="R4230">
        <v>-89597787.535897076</v>
      </c>
      <c r="S4230">
        <v>-84650794.594074667</v>
      </c>
      <c r="T4230">
        <v>-40309301.73185546</v>
      </c>
      <c r="U4230">
        <v>-82036491.882907778</v>
      </c>
      <c r="V4230">
        <v>-76716445.755001724</v>
      </c>
      <c r="W4230">
        <v>-55376463.610569537</v>
      </c>
      <c r="X4230">
        <v>-75376463.610569537</v>
      </c>
    </row>
    <row r="4231" spans="2:24" x14ac:dyDescent="0.4">
      <c r="B4231" s="13">
        <v>4228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18339191.349596981</v>
      </c>
      <c r="O4231">
        <v>18461490.55235967</v>
      </c>
      <c r="P4231">
        <v>20697964.920944761</v>
      </c>
      <c r="Q4231">
        <v>19192636.087358281</v>
      </c>
      <c r="R4231">
        <v>21882749.826423209</v>
      </c>
      <c r="S4231">
        <v>23577765.483859871</v>
      </c>
      <c r="T4231">
        <v>22967909.341217924</v>
      </c>
      <c r="U4231">
        <v>26629754.013385318</v>
      </c>
      <c r="V4231">
        <v>31338933.978712633</v>
      </c>
      <c r="W4231">
        <v>36599165.333767481</v>
      </c>
      <c r="X4231">
        <v>16599165.333767481</v>
      </c>
    </row>
    <row r="4232" spans="2:24" x14ac:dyDescent="0.4">
      <c r="B4232" s="13">
        <v>4229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21473105.35120653</v>
      </c>
      <c r="O4232">
        <v>21636619.444276642</v>
      </c>
      <c r="P4232">
        <v>15560401.580947027</v>
      </c>
      <c r="Q4232">
        <v>16891743.738203313</v>
      </c>
      <c r="R4232">
        <v>23067430.507965419</v>
      </c>
      <c r="S4232">
        <v>26909833.631288964</v>
      </c>
      <c r="T4232">
        <v>25974816.968383823</v>
      </c>
      <c r="U4232">
        <v>30876002.401283581</v>
      </c>
      <c r="V4232">
        <v>34887905.153104581</v>
      </c>
      <c r="W4232">
        <v>34067862.629741833</v>
      </c>
      <c r="X4232">
        <v>14067862.629741823</v>
      </c>
    </row>
    <row r="4233" spans="2:24" x14ac:dyDescent="0.4">
      <c r="B4233" s="13">
        <v>4230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18737938.498440258</v>
      </c>
      <c r="O4233">
        <v>19813132.201386724</v>
      </c>
      <c r="P4233">
        <v>12728984.069958743</v>
      </c>
      <c r="Q4233">
        <v>13012545.402952513</v>
      </c>
      <c r="R4233">
        <v>13999163.912381567</v>
      </c>
      <c r="S4233">
        <v>16868161.779139772</v>
      </c>
      <c r="T4233">
        <v>21673246.934197526</v>
      </c>
      <c r="U4233">
        <v>21243216.51455551</v>
      </c>
      <c r="V4233">
        <v>24489262.05470515</v>
      </c>
      <c r="W4233">
        <v>32346832.507774167</v>
      </c>
      <c r="X4233">
        <v>12346832.507774167</v>
      </c>
    </row>
    <row r="4234" spans="2:24" x14ac:dyDescent="0.4">
      <c r="B4234" s="13">
        <v>4231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18553206.425861619</v>
      </c>
      <c r="O4234">
        <v>23626935.657122698</v>
      </c>
      <c r="P4234">
        <v>28225806.710816339</v>
      </c>
      <c r="Q4234">
        <v>33361100.946802266</v>
      </c>
      <c r="R4234">
        <v>35403101.035063133</v>
      </c>
      <c r="S4234">
        <v>35371924.730476901</v>
      </c>
      <c r="T4234">
        <v>35273797.695787661</v>
      </c>
      <c r="U4234">
        <v>34100997.452194557</v>
      </c>
      <c r="V4234">
        <v>32677622.103575621</v>
      </c>
      <c r="W4234">
        <v>38175640.213026352</v>
      </c>
      <c r="X4234">
        <v>18175640.213026356</v>
      </c>
    </row>
    <row r="4235" spans="2:24" x14ac:dyDescent="0.4">
      <c r="B4235" s="13">
        <v>4232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18723727.592708007</v>
      </c>
      <c r="O4235">
        <v>11161251.718295196</v>
      </c>
      <c r="P4235">
        <v>3784929.0346465101</v>
      </c>
      <c r="Q4235">
        <v>1179806.3904121807</v>
      </c>
      <c r="R4235">
        <v>-1864456.6385341301</v>
      </c>
      <c r="S4235">
        <v>-3645752.4634360312</v>
      </c>
      <c r="T4235">
        <v>3854078.3410010249</v>
      </c>
      <c r="U4235">
        <v>2353351.0300400481</v>
      </c>
      <c r="V4235">
        <v>4920516.6070442311</v>
      </c>
      <c r="W4235">
        <v>2688713.7034584302</v>
      </c>
      <c r="X4235">
        <v>-17311286.296541572</v>
      </c>
    </row>
    <row r="4236" spans="2:24" x14ac:dyDescent="0.4">
      <c r="B4236" s="13">
        <v>4233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16676245.548497839</v>
      </c>
      <c r="O4236">
        <v>20119684.857524596</v>
      </c>
      <c r="P4236">
        <v>28915921.41869045</v>
      </c>
      <c r="Q4236">
        <v>29447847.858270634</v>
      </c>
      <c r="R4236">
        <v>27144975.426713903</v>
      </c>
      <c r="S4236">
        <v>28468813.612570506</v>
      </c>
      <c r="T4236">
        <v>33692075.962654747</v>
      </c>
      <c r="U4236">
        <v>37724933.512663029</v>
      </c>
      <c r="V4236">
        <v>35359538.830196537</v>
      </c>
      <c r="W4236">
        <v>35512766.169040471</v>
      </c>
      <c r="X4236">
        <v>15512766.16904046</v>
      </c>
    </row>
    <row r="4237" spans="2:24" x14ac:dyDescent="0.4">
      <c r="B4237" s="13">
        <v>4234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24389274.957993258</v>
      </c>
      <c r="O4237">
        <v>28667562.247763831</v>
      </c>
      <c r="P4237">
        <v>14885082.012505233</v>
      </c>
      <c r="Q4237">
        <v>13924013.387578879</v>
      </c>
      <c r="R4237">
        <v>14367925.654238651</v>
      </c>
      <c r="S4237">
        <v>13958418.722747559</v>
      </c>
      <c r="T4237">
        <v>19259453.17975349</v>
      </c>
      <c r="U4237">
        <v>25051996.946691386</v>
      </c>
      <c r="V4237">
        <v>25220081.512182087</v>
      </c>
      <c r="W4237">
        <v>31973544.631033853</v>
      </c>
      <c r="X4237">
        <v>11973544.631033853</v>
      </c>
    </row>
    <row r="4238" spans="2:24" x14ac:dyDescent="0.4">
      <c r="B4238" s="13">
        <v>4235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23115459.895783965</v>
      </c>
      <c r="O4238">
        <v>23192393.202162463</v>
      </c>
      <c r="P4238">
        <v>28279689.329913069</v>
      </c>
      <c r="Q4238">
        <v>26855934.235338826</v>
      </c>
      <c r="R4238">
        <v>28512538.555724569</v>
      </c>
      <c r="S4238">
        <v>31843723.131223623</v>
      </c>
      <c r="T4238">
        <v>37762889.719336361</v>
      </c>
      <c r="U4238">
        <v>29177863.820591029</v>
      </c>
      <c r="V4238">
        <v>36328811.87560571</v>
      </c>
      <c r="W4238">
        <v>38925746.941547029</v>
      </c>
      <c r="X4238">
        <v>18925746.941547036</v>
      </c>
    </row>
    <row r="4239" spans="2:24" x14ac:dyDescent="0.4">
      <c r="B4239" s="13">
        <v>4236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21920593.085267425</v>
      </c>
      <c r="O4239">
        <v>23155897.448628414</v>
      </c>
      <c r="P4239">
        <v>28443685.253497586</v>
      </c>
      <c r="Q4239">
        <v>1912728.9517040255</v>
      </c>
      <c r="R4239">
        <v>2724409.4777804501</v>
      </c>
      <c r="S4239">
        <v>21555695.959419772</v>
      </c>
      <c r="T4239">
        <v>25261871.434926197</v>
      </c>
      <c r="U4239">
        <v>28414380.912563246</v>
      </c>
      <c r="V4239">
        <v>27654583.296058338</v>
      </c>
      <c r="W4239">
        <v>33195699.771952391</v>
      </c>
      <c r="X4239">
        <v>13195699.771952391</v>
      </c>
    </row>
    <row r="4240" spans="2:24" x14ac:dyDescent="0.4">
      <c r="B4240" s="13">
        <v>4237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17597658.240997922</v>
      </c>
      <c r="O4240">
        <v>23226635.822359942</v>
      </c>
      <c r="P4240">
        <v>29377580.697173487</v>
      </c>
      <c r="Q4240">
        <v>30817615.896699328</v>
      </c>
      <c r="R4240">
        <v>20000269.080058627</v>
      </c>
      <c r="S4240">
        <v>22970089.58365009</v>
      </c>
      <c r="T4240">
        <v>-44738965.380273789</v>
      </c>
      <c r="U4240">
        <v>-42771236.953031771</v>
      </c>
      <c r="V4240">
        <v>3162362.5732886363</v>
      </c>
      <c r="W4240">
        <v>8694665.9226044063</v>
      </c>
      <c r="X4240">
        <v>-11305334.077395596</v>
      </c>
    </row>
    <row r="4241" spans="2:24" x14ac:dyDescent="0.4">
      <c r="B4241" s="13">
        <v>4238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23214247.246175326</v>
      </c>
      <c r="O4241">
        <v>23909076.480086576</v>
      </c>
      <c r="P4241">
        <v>24853176.887030393</v>
      </c>
      <c r="Q4241">
        <v>24885189.116802301</v>
      </c>
      <c r="R4241">
        <v>24391948.773469962</v>
      </c>
      <c r="S4241">
        <v>25395797.270740274</v>
      </c>
      <c r="T4241">
        <v>30908343.454248507</v>
      </c>
      <c r="U4241">
        <v>31068794.068118207</v>
      </c>
      <c r="V4241">
        <v>32152213.847020157</v>
      </c>
      <c r="W4241">
        <v>33597137.535570249</v>
      </c>
      <c r="X4241">
        <v>13597137.535570253</v>
      </c>
    </row>
    <row r="4242" spans="2:24" x14ac:dyDescent="0.4">
      <c r="B4242" s="13">
        <v>4239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21563449.885079019</v>
      </c>
      <c r="O4242">
        <v>23111672.82635108</v>
      </c>
      <c r="P4242">
        <v>24714794.124017261</v>
      </c>
      <c r="Q4242">
        <v>27380298.739453454</v>
      </c>
      <c r="R4242">
        <v>25417728.608619034</v>
      </c>
      <c r="S4242">
        <v>24215562.832667071</v>
      </c>
      <c r="T4242">
        <v>25429223.851252563</v>
      </c>
      <c r="U4242">
        <v>27589440.958722036</v>
      </c>
      <c r="V4242">
        <v>28126872.334071554</v>
      </c>
      <c r="W4242">
        <v>29891519.365515564</v>
      </c>
      <c r="X4242">
        <v>9891519.3655155674</v>
      </c>
    </row>
    <row r="4243" spans="2:24" x14ac:dyDescent="0.4">
      <c r="B4243" s="13">
        <v>4240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20026192.615806658</v>
      </c>
      <c r="O4243">
        <v>23907587.826464269</v>
      </c>
      <c r="P4243">
        <v>23264892.273059383</v>
      </c>
      <c r="Q4243">
        <v>31982925.009628501</v>
      </c>
      <c r="R4243">
        <v>29944620.367796928</v>
      </c>
      <c r="S4243">
        <v>29526866.077988792</v>
      </c>
      <c r="T4243">
        <v>28570919.024515882</v>
      </c>
      <c r="U4243">
        <v>32020092.410349086</v>
      </c>
      <c r="V4243">
        <v>39906176.512782946</v>
      </c>
      <c r="W4243">
        <v>40519011.232098401</v>
      </c>
      <c r="X4243">
        <v>20519011.232098401</v>
      </c>
    </row>
    <row r="4244" spans="2:24" x14ac:dyDescent="0.4">
      <c r="B4244" s="13">
        <v>4241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22203784.952669851</v>
      </c>
      <c r="O4244">
        <v>23831145.452806462</v>
      </c>
      <c r="P4244">
        <v>30619160.94364439</v>
      </c>
      <c r="Q4244">
        <v>33374548.586847596</v>
      </c>
      <c r="R4244">
        <v>34273273.017002426</v>
      </c>
      <c r="S4244">
        <v>34126495.865070097</v>
      </c>
      <c r="T4244">
        <v>41245482.489927612</v>
      </c>
      <c r="U4244">
        <v>36655021.959483266</v>
      </c>
      <c r="V4244">
        <v>36990966.848462373</v>
      </c>
      <c r="W4244">
        <v>37956074.529442415</v>
      </c>
      <c r="X4244">
        <v>17956074.529442418</v>
      </c>
    </row>
    <row r="4245" spans="2:24" x14ac:dyDescent="0.4">
      <c r="B4245" s="13">
        <v>4242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18983897.423260726</v>
      </c>
      <c r="O4245">
        <v>20041432.238054786</v>
      </c>
      <c r="P4245">
        <v>23836063.888673093</v>
      </c>
      <c r="Q4245">
        <v>22419153.704865605</v>
      </c>
      <c r="R4245">
        <v>21384041.334710777</v>
      </c>
      <c r="S4245">
        <v>25805605.48206754</v>
      </c>
      <c r="T4245">
        <v>22507452.852726374</v>
      </c>
      <c r="U4245">
        <v>19326700.945747338</v>
      </c>
      <c r="V4245">
        <v>18850502.851683859</v>
      </c>
      <c r="W4245">
        <v>7718275.9618851626</v>
      </c>
      <c r="X4245">
        <v>-12281724.03811484</v>
      </c>
    </row>
    <row r="4246" spans="2:24" x14ac:dyDescent="0.4">
      <c r="B4246" s="13">
        <v>4243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20146020.435299803</v>
      </c>
      <c r="O4246">
        <v>22345680.879176211</v>
      </c>
      <c r="P4246">
        <v>20592461.296808723</v>
      </c>
      <c r="Q4246">
        <v>18704417.680678084</v>
      </c>
      <c r="R4246">
        <v>16986762.707306307</v>
      </c>
      <c r="S4246">
        <v>20728577.448541515</v>
      </c>
      <c r="T4246">
        <v>24533957.967701916</v>
      </c>
      <c r="U4246">
        <v>30841756.233729027</v>
      </c>
      <c r="V4246">
        <v>34784632.392026067</v>
      </c>
      <c r="W4246">
        <v>32862288.86081782</v>
      </c>
      <c r="X4246">
        <v>12862288.860817825</v>
      </c>
    </row>
    <row r="4247" spans="2:24" x14ac:dyDescent="0.4">
      <c r="B4247" s="13">
        <v>4244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23123422.264396563</v>
      </c>
      <c r="O4247">
        <v>14820327.715858376</v>
      </c>
      <c r="P4247">
        <v>15564557.62165129</v>
      </c>
      <c r="Q4247">
        <v>16538697.630907569</v>
      </c>
      <c r="R4247">
        <v>17650328.92900376</v>
      </c>
      <c r="S4247">
        <v>-1763899.8872999747</v>
      </c>
      <c r="T4247">
        <v>-4526074.5872460678</v>
      </c>
      <c r="U4247">
        <v>10056289.223610759</v>
      </c>
      <c r="V4247">
        <v>8863497.0050336719</v>
      </c>
      <c r="W4247">
        <v>7187050.992445264</v>
      </c>
      <c r="X4247">
        <v>-12812949.007554736</v>
      </c>
    </row>
    <row r="4248" spans="2:24" x14ac:dyDescent="0.4">
      <c r="B4248" s="13">
        <v>4245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26604437.298665687</v>
      </c>
      <c r="O4248">
        <v>26631713.103501037</v>
      </c>
      <c r="P4248">
        <v>32323218.005829487</v>
      </c>
      <c r="Q4248">
        <v>35806907.512253106</v>
      </c>
      <c r="R4248">
        <v>37694288.819096327</v>
      </c>
      <c r="S4248">
        <v>37401940.831322595</v>
      </c>
      <c r="T4248">
        <v>38020449.070817992</v>
      </c>
      <c r="U4248">
        <v>38351946.507084727</v>
      </c>
      <c r="V4248">
        <v>42185578.05620686</v>
      </c>
      <c r="W4248">
        <v>43382157.338406727</v>
      </c>
      <c r="X4248">
        <v>23382157.338406723</v>
      </c>
    </row>
    <row r="4249" spans="2:24" x14ac:dyDescent="0.4">
      <c r="B4249" s="13">
        <v>4246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20290782.309180439</v>
      </c>
      <c r="O4249">
        <v>25655735.99137485</v>
      </c>
      <c r="P4249">
        <v>21208913.780231766</v>
      </c>
      <c r="Q4249">
        <v>26843041.368803628</v>
      </c>
      <c r="R4249">
        <v>32552650.047790315</v>
      </c>
      <c r="S4249">
        <v>34598286.587890491</v>
      </c>
      <c r="T4249">
        <v>36962079.48529464</v>
      </c>
      <c r="U4249">
        <v>42402250.036320537</v>
      </c>
      <c r="V4249">
        <v>40319375.350043558</v>
      </c>
      <c r="W4249">
        <v>43121760.101423651</v>
      </c>
      <c r="X4249">
        <v>23121760.101423658</v>
      </c>
    </row>
    <row r="4250" spans="2:24" x14ac:dyDescent="0.4">
      <c r="B4250" s="13">
        <v>4247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26879168.165066984</v>
      </c>
      <c r="O4250">
        <v>26538743.727780312</v>
      </c>
      <c r="P4250">
        <v>29483821.2297551</v>
      </c>
      <c r="Q4250">
        <v>32954638.514355794</v>
      </c>
      <c r="R4250">
        <v>33555255.13160862</v>
      </c>
      <c r="S4250">
        <v>-30932342.09741278</v>
      </c>
      <c r="T4250">
        <v>-27853063.54690516</v>
      </c>
      <c r="U4250">
        <v>11570424.910381153</v>
      </c>
      <c r="V4250">
        <v>12030187.907918572</v>
      </c>
      <c r="W4250">
        <v>18401745.807156157</v>
      </c>
      <c r="X4250">
        <v>-1598254.1928438358</v>
      </c>
    </row>
    <row r="4251" spans="2:24" x14ac:dyDescent="0.4">
      <c r="B4251" s="13">
        <v>4248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25697451.41817715</v>
      </c>
      <c r="O4251">
        <v>24999100.475460541</v>
      </c>
      <c r="P4251">
        <v>23634453.57805258</v>
      </c>
      <c r="Q4251">
        <v>24518073.614840098</v>
      </c>
      <c r="R4251">
        <v>26053647.688226167</v>
      </c>
      <c r="S4251">
        <v>27950207.651778594</v>
      </c>
      <c r="T4251">
        <v>18838786.987750791</v>
      </c>
      <c r="U4251">
        <v>26868064.953223653</v>
      </c>
      <c r="V4251">
        <v>-35408712.680325553</v>
      </c>
      <c r="W4251">
        <v>-32318141.875018928</v>
      </c>
      <c r="X4251">
        <v>-52318141.875018924</v>
      </c>
    </row>
    <row r="4252" spans="2:24" x14ac:dyDescent="0.4">
      <c r="B4252" s="13">
        <v>4249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19756544.573987793</v>
      </c>
      <c r="O4252">
        <v>21565812.351406328</v>
      </c>
      <c r="P4252">
        <v>15249257.500555418</v>
      </c>
      <c r="Q4252">
        <v>19130141.87428534</v>
      </c>
      <c r="R4252">
        <v>29514605.109826192</v>
      </c>
      <c r="S4252">
        <v>26374219.605305292</v>
      </c>
      <c r="T4252">
        <v>29797911.694086045</v>
      </c>
      <c r="U4252">
        <v>29878662.033847898</v>
      </c>
      <c r="V4252">
        <v>32337963.989792664</v>
      </c>
      <c r="W4252">
        <v>34156229.241418384</v>
      </c>
      <c r="X4252">
        <v>14156229.241418384</v>
      </c>
    </row>
    <row r="4253" spans="2:24" x14ac:dyDescent="0.4">
      <c r="B4253" s="13">
        <v>4250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25591474.590866283</v>
      </c>
      <c r="O4253">
        <v>25935417.251950853</v>
      </c>
      <c r="P4253">
        <v>17721851.852577109</v>
      </c>
      <c r="Q4253">
        <v>17655642.891371433</v>
      </c>
      <c r="R4253">
        <v>16360563.575480869</v>
      </c>
      <c r="S4253">
        <v>16543648.88794999</v>
      </c>
      <c r="T4253">
        <v>19063666.315532573</v>
      </c>
      <c r="U4253">
        <v>19040875.964978579</v>
      </c>
      <c r="V4253">
        <v>26467361.792446457</v>
      </c>
      <c r="W4253">
        <v>30683891.239284061</v>
      </c>
      <c r="X4253">
        <v>10683891.239284061</v>
      </c>
    </row>
    <row r="4254" spans="2:24" x14ac:dyDescent="0.4">
      <c r="B4254" s="13">
        <v>4251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28347067.214086831</v>
      </c>
      <c r="O4254">
        <v>27324085.871339437</v>
      </c>
      <c r="P4254">
        <v>24349974.247563463</v>
      </c>
      <c r="Q4254">
        <v>22665122.087439895</v>
      </c>
      <c r="R4254">
        <v>25785924.317096367</v>
      </c>
      <c r="S4254">
        <v>26928779.339637518</v>
      </c>
      <c r="T4254">
        <v>26621562.568333857</v>
      </c>
      <c r="U4254">
        <v>26216150.576332953</v>
      </c>
      <c r="V4254">
        <v>25339306.211402528</v>
      </c>
      <c r="W4254">
        <v>24627798.651740085</v>
      </c>
      <c r="X4254">
        <v>4627798.6517400835</v>
      </c>
    </row>
    <row r="4255" spans="2:24" x14ac:dyDescent="0.4">
      <c r="B4255" s="13">
        <v>4252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21895772.544271041</v>
      </c>
      <c r="O4255">
        <v>22940419.785732381</v>
      </c>
      <c r="P4255">
        <v>28061207.323162515</v>
      </c>
      <c r="Q4255">
        <v>28210245.556964584</v>
      </c>
      <c r="R4255">
        <v>18687376.862332597</v>
      </c>
      <c r="S4255">
        <v>16641468.113827383</v>
      </c>
      <c r="T4255">
        <v>9765035.279353831</v>
      </c>
      <c r="U4255">
        <v>9661690.2169453762</v>
      </c>
      <c r="V4255">
        <v>12563494.406221528</v>
      </c>
      <c r="W4255">
        <v>11611884.956824116</v>
      </c>
      <c r="X4255">
        <v>-8388115.0431758817</v>
      </c>
    </row>
    <row r="4256" spans="2:24" x14ac:dyDescent="0.4">
      <c r="B4256" s="13">
        <v>4253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26098107.830118056</v>
      </c>
      <c r="O4256">
        <v>32310421.780404482</v>
      </c>
      <c r="P4256">
        <v>35324016.650127113</v>
      </c>
      <c r="Q4256">
        <v>27589168.755635418</v>
      </c>
      <c r="R4256">
        <v>26851843.049696639</v>
      </c>
      <c r="S4256">
        <v>27105698.832132615</v>
      </c>
      <c r="T4256">
        <v>28284001.451620642</v>
      </c>
      <c r="U4256">
        <v>22010695.39861092</v>
      </c>
      <c r="V4256">
        <v>21683857.36442012</v>
      </c>
      <c r="W4256">
        <v>25360764.198020559</v>
      </c>
      <c r="X4256">
        <v>5360764.1980205607</v>
      </c>
    </row>
    <row r="4257" spans="2:24" x14ac:dyDescent="0.4">
      <c r="B4257" s="13">
        <v>4254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26731968.77095671</v>
      </c>
      <c r="O4257">
        <v>24882189.38033127</v>
      </c>
      <c r="P4257">
        <v>25921050.633847818</v>
      </c>
      <c r="Q4257">
        <v>24708244.073770531</v>
      </c>
      <c r="R4257">
        <v>28435842.586668544</v>
      </c>
      <c r="S4257">
        <v>29809913.879603989</v>
      </c>
      <c r="T4257">
        <v>36473977.566322908</v>
      </c>
      <c r="U4257">
        <v>34624710.339373119</v>
      </c>
      <c r="V4257">
        <v>38444204.485126741</v>
      </c>
      <c r="W4257">
        <v>39923637.97663407</v>
      </c>
      <c r="X4257">
        <v>19923637.976634081</v>
      </c>
    </row>
    <row r="4258" spans="2:24" x14ac:dyDescent="0.4">
      <c r="B4258" s="13">
        <v>4255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23359248.612183109</v>
      </c>
      <c r="O4258">
        <v>29794320.524024386</v>
      </c>
      <c r="P4258">
        <v>31637949.429495029</v>
      </c>
      <c r="Q4258">
        <v>29731481.043367721</v>
      </c>
      <c r="R4258">
        <v>30725121.683351815</v>
      </c>
      <c r="S4258">
        <v>29820658.03374875</v>
      </c>
      <c r="T4258">
        <v>29179603.338700671</v>
      </c>
      <c r="U4258">
        <v>30815318.151533622</v>
      </c>
      <c r="V4258">
        <v>34703833.491273314</v>
      </c>
      <c r="W4258">
        <v>31568346.559305411</v>
      </c>
      <c r="X4258">
        <v>11568346.559305411</v>
      </c>
    </row>
    <row r="4259" spans="2:24" x14ac:dyDescent="0.4">
      <c r="B4259" s="13">
        <v>4256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21465596.175051495</v>
      </c>
      <c r="O4259">
        <v>18235470.523064509</v>
      </c>
      <c r="P4259">
        <v>26594767.884884644</v>
      </c>
      <c r="Q4259">
        <v>27152698.548407707</v>
      </c>
      <c r="R4259">
        <v>29485433.592341989</v>
      </c>
      <c r="S4259">
        <v>31347566.513471555</v>
      </c>
      <c r="T4259">
        <v>29350424.112636995</v>
      </c>
      <c r="U4259">
        <v>28387283.745176487</v>
      </c>
      <c r="V4259">
        <v>755779.21182308206</v>
      </c>
      <c r="W4259">
        <v>-1093602.572529634</v>
      </c>
      <c r="X4259">
        <v>-21093602.572529629</v>
      </c>
    </row>
    <row r="4260" spans="2:24" x14ac:dyDescent="0.4">
      <c r="B4260" s="13">
        <v>4257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16297751.28318054</v>
      </c>
      <c r="O4260">
        <v>20520432.275931612</v>
      </c>
      <c r="P4260">
        <v>7296069.2449608929</v>
      </c>
      <c r="Q4260">
        <v>16665590.411102619</v>
      </c>
      <c r="R4260">
        <v>-381567.4716189364</v>
      </c>
      <c r="S4260">
        <v>277121.67885833303</v>
      </c>
      <c r="T4260">
        <v>11953681.635570703</v>
      </c>
      <c r="U4260">
        <v>13944310.869230671</v>
      </c>
      <c r="V4260">
        <v>14769040.769635519</v>
      </c>
      <c r="W4260">
        <v>7369054.5889331261</v>
      </c>
      <c r="X4260">
        <v>-12630945.411066869</v>
      </c>
    </row>
    <row r="4261" spans="2:24" x14ac:dyDescent="0.4">
      <c r="B4261" s="13">
        <v>4258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17992354.128217604</v>
      </c>
      <c r="O4261">
        <v>23952153.62648502</v>
      </c>
      <c r="P4261">
        <v>22858532.867791466</v>
      </c>
      <c r="Q4261">
        <v>23835145.120648101</v>
      </c>
      <c r="R4261">
        <v>26478439.782579008</v>
      </c>
      <c r="S4261">
        <v>28656456.361715987</v>
      </c>
      <c r="T4261">
        <v>29451346.456302714</v>
      </c>
      <c r="U4261">
        <v>33856806.158161812</v>
      </c>
      <c r="V4261">
        <v>33470091.662964381</v>
      </c>
      <c r="W4261">
        <v>36261011.658170208</v>
      </c>
      <c r="X4261">
        <v>16261011.658170212</v>
      </c>
    </row>
    <row r="4262" spans="2:24" x14ac:dyDescent="0.4">
      <c r="B4262" s="13">
        <v>4259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20378737.897923864</v>
      </c>
      <c r="O4262">
        <v>20585945.199016694</v>
      </c>
      <c r="P4262">
        <v>20352558.990509335</v>
      </c>
      <c r="Q4262">
        <v>26414826.142329194</v>
      </c>
      <c r="R4262">
        <v>33817412.058466353</v>
      </c>
      <c r="S4262">
        <v>37859001.710173123</v>
      </c>
      <c r="T4262">
        <v>21493987.765089445</v>
      </c>
      <c r="U4262">
        <v>-179690503.64188471</v>
      </c>
      <c r="V4262">
        <v>-11488622717.421297</v>
      </c>
      <c r="W4262">
        <v>-11378801649.393978</v>
      </c>
      <c r="X4262">
        <v>-11398801649.393978</v>
      </c>
    </row>
    <row r="4263" spans="2:24" x14ac:dyDescent="0.4">
      <c r="B4263" s="13">
        <v>4260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21205876.724856682</v>
      </c>
      <c r="O4263">
        <v>23689667.73178767</v>
      </c>
      <c r="P4263">
        <v>23141854.167806774</v>
      </c>
      <c r="Q4263">
        <v>21994736.877623066</v>
      </c>
      <c r="R4263">
        <v>19908092.177511249</v>
      </c>
      <c r="S4263">
        <v>21329026.004570305</v>
      </c>
      <c r="T4263">
        <v>25060404.931757461</v>
      </c>
      <c r="U4263">
        <v>30517224.710475966</v>
      </c>
      <c r="V4263">
        <v>38757430.493604913</v>
      </c>
      <c r="W4263">
        <v>39555939.127491064</v>
      </c>
      <c r="X4263">
        <v>19555939.127491061</v>
      </c>
    </row>
    <row r="4264" spans="2:24" x14ac:dyDescent="0.4">
      <c r="B4264" s="13">
        <v>4261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20713281.603723764</v>
      </c>
      <c r="O4264">
        <v>22241989.439927038</v>
      </c>
      <c r="P4264">
        <v>19846873.16744113</v>
      </c>
      <c r="Q4264">
        <v>23405379.090035547</v>
      </c>
      <c r="R4264">
        <v>23055403.045456614</v>
      </c>
      <c r="S4264">
        <v>24410806.423898891</v>
      </c>
      <c r="T4264">
        <v>31651709.203817949</v>
      </c>
      <c r="U4264">
        <v>30120359.964805346</v>
      </c>
      <c r="V4264">
        <v>32478805.150314108</v>
      </c>
      <c r="W4264">
        <v>31906333.254975986</v>
      </c>
      <c r="X4264">
        <v>11906333.254975988</v>
      </c>
    </row>
    <row r="4265" spans="2:24" x14ac:dyDescent="0.4">
      <c r="B4265" s="13">
        <v>4262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22361943.9743778</v>
      </c>
      <c r="O4265">
        <v>26290655.357383467</v>
      </c>
      <c r="P4265">
        <v>30650535.759429298</v>
      </c>
      <c r="Q4265">
        <v>35508540.830604494</v>
      </c>
      <c r="R4265">
        <v>35470394.63380485</v>
      </c>
      <c r="S4265">
        <v>42817603.843014263</v>
      </c>
      <c r="T4265">
        <v>46991107.311498851</v>
      </c>
      <c r="U4265">
        <v>46477787.566696949</v>
      </c>
      <c r="V4265">
        <v>38336101.244533032</v>
      </c>
      <c r="W4265">
        <v>35533571.111492999</v>
      </c>
      <c r="X4265">
        <v>15533571.111493003</v>
      </c>
    </row>
    <row r="4266" spans="2:24" x14ac:dyDescent="0.4">
      <c r="B4266" s="13">
        <v>4263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23657516.699218079</v>
      </c>
      <c r="O4266">
        <v>24002594.86395276</v>
      </c>
      <c r="P4266">
        <v>25723101.847618233</v>
      </c>
      <c r="Q4266">
        <v>31505086.508754462</v>
      </c>
      <c r="R4266">
        <v>33188789.717091702</v>
      </c>
      <c r="S4266">
        <v>37436172.328889713</v>
      </c>
      <c r="T4266">
        <v>37425405.028859742</v>
      </c>
      <c r="U4266">
        <v>40129530.304744393</v>
      </c>
      <c r="V4266">
        <v>46668890.838984296</v>
      </c>
      <c r="W4266">
        <v>50656638.4904835</v>
      </c>
      <c r="X4266">
        <v>30656638.490483515</v>
      </c>
    </row>
    <row r="4267" spans="2:24" x14ac:dyDescent="0.4">
      <c r="B4267" s="13">
        <v>4264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24413500.887627974</v>
      </c>
      <c r="O4267">
        <v>29494611.470899321</v>
      </c>
      <c r="P4267">
        <v>33743006.891432196</v>
      </c>
      <c r="Q4267">
        <v>34653729.149264418</v>
      </c>
      <c r="R4267">
        <v>31622506.228141308</v>
      </c>
      <c r="S4267">
        <v>36800059.754452452</v>
      </c>
      <c r="T4267">
        <v>39044046.904999629</v>
      </c>
      <c r="U4267">
        <v>35827644.623933919</v>
      </c>
      <c r="V4267">
        <v>32892330.472959906</v>
      </c>
      <c r="W4267">
        <v>40984002.462074459</v>
      </c>
      <c r="X4267">
        <v>20984002.462074459</v>
      </c>
    </row>
    <row r="4268" spans="2:24" x14ac:dyDescent="0.4">
      <c r="B4268" s="13">
        <v>4265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19315789.139325775</v>
      </c>
      <c r="O4268">
        <v>17586399.707805619</v>
      </c>
      <c r="P4268">
        <v>21853874.551173117</v>
      </c>
      <c r="Q4268">
        <v>28728945.811946146</v>
      </c>
      <c r="R4268">
        <v>27197811.47072972</v>
      </c>
      <c r="S4268">
        <v>28024964.494025547</v>
      </c>
      <c r="T4268">
        <v>27609507.243028603</v>
      </c>
      <c r="U4268">
        <v>34284105.750362918</v>
      </c>
      <c r="V4268">
        <v>32054894.261458751</v>
      </c>
      <c r="W4268">
        <v>35829403.62237066</v>
      </c>
      <c r="X4268">
        <v>15829403.62237066</v>
      </c>
    </row>
    <row r="4269" spans="2:24" x14ac:dyDescent="0.4">
      <c r="B4269" s="13">
        <v>4266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17821418.342144001</v>
      </c>
      <c r="O4269">
        <v>22412011.608777575</v>
      </c>
      <c r="P4269">
        <v>22871723.962161433</v>
      </c>
      <c r="Q4269">
        <v>21167189.46595037</v>
      </c>
      <c r="R4269">
        <v>21423824.612890527</v>
      </c>
      <c r="S4269">
        <v>22434015.621636052</v>
      </c>
      <c r="T4269">
        <v>27532880.32380246</v>
      </c>
      <c r="U4269">
        <v>27449788.979027078</v>
      </c>
      <c r="V4269">
        <v>29951422.040498849</v>
      </c>
      <c r="W4269">
        <v>28569294.286050379</v>
      </c>
      <c r="X4269">
        <v>8569294.2860503793</v>
      </c>
    </row>
    <row r="4270" spans="2:24" x14ac:dyDescent="0.4">
      <c r="B4270" s="13">
        <v>4267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25770906.842128277</v>
      </c>
      <c r="O4270">
        <v>-35775662.086342283</v>
      </c>
      <c r="P4270">
        <v>-31205890.608115643</v>
      </c>
      <c r="Q4270">
        <v>2664215.2241484895</v>
      </c>
      <c r="R4270">
        <v>1081829.3933388146</v>
      </c>
      <c r="S4270">
        <v>6402710.223658382</v>
      </c>
      <c r="T4270">
        <v>8956356.746052485</v>
      </c>
      <c r="U4270">
        <v>13964574.714346619</v>
      </c>
      <c r="V4270">
        <v>22214450.211191811</v>
      </c>
      <c r="W4270">
        <v>24214731.386696581</v>
      </c>
      <c r="X4270">
        <v>4214731.3866965808</v>
      </c>
    </row>
    <row r="4271" spans="2:24" x14ac:dyDescent="0.4">
      <c r="B4271" s="13">
        <v>4268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20905581.163112171</v>
      </c>
      <c r="O4271">
        <v>22495093.237300813</v>
      </c>
      <c r="P4271">
        <v>19769717.980466645</v>
      </c>
      <c r="Q4271">
        <v>21878072.088727951</v>
      </c>
      <c r="R4271">
        <v>25092439.760738965</v>
      </c>
      <c r="S4271">
        <v>25694330.658910871</v>
      </c>
      <c r="T4271">
        <v>23446383.477517609</v>
      </c>
      <c r="U4271">
        <v>23485047.335956257</v>
      </c>
      <c r="V4271">
        <v>24280120.573168986</v>
      </c>
      <c r="W4271">
        <v>21937950.496835269</v>
      </c>
      <c r="X4271">
        <v>1937950.4968352732</v>
      </c>
    </row>
    <row r="4272" spans="2:24" x14ac:dyDescent="0.4">
      <c r="B4272" s="13">
        <v>4269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19451605.165809542</v>
      </c>
      <c r="O4272">
        <v>26720330.074050419</v>
      </c>
      <c r="P4272">
        <v>26084373.319458149</v>
      </c>
      <c r="Q4272">
        <v>29336404.025654193</v>
      </c>
      <c r="R4272">
        <v>30276777.675503828</v>
      </c>
      <c r="S4272">
        <v>27022496.709664401</v>
      </c>
      <c r="T4272">
        <v>23568319.814490814</v>
      </c>
      <c r="U4272">
        <v>21474995.400087237</v>
      </c>
      <c r="V4272">
        <v>24295632.916427381</v>
      </c>
      <c r="W4272">
        <v>25567265.961455368</v>
      </c>
      <c r="X4272">
        <v>5567265.9614553619</v>
      </c>
    </row>
    <row r="4273" spans="2:24" x14ac:dyDescent="0.4">
      <c r="B4273" s="13">
        <v>4270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24448744.038095046</v>
      </c>
      <c r="O4273">
        <v>31568937.199012909</v>
      </c>
      <c r="P4273">
        <v>30858538.769504443</v>
      </c>
      <c r="Q4273">
        <v>38562485.524667569</v>
      </c>
      <c r="R4273">
        <v>37660001.706298001</v>
      </c>
      <c r="S4273">
        <v>42090694.817938924</v>
      </c>
      <c r="T4273">
        <v>42096733.438840859</v>
      </c>
      <c r="U4273">
        <v>42627939.446657963</v>
      </c>
      <c r="V4273">
        <v>44479244.366456531</v>
      </c>
      <c r="W4273">
        <v>44813348.728964686</v>
      </c>
      <c r="X4273">
        <v>24813348.728964679</v>
      </c>
    </row>
    <row r="4274" spans="2:24" x14ac:dyDescent="0.4">
      <c r="B4274" s="13">
        <v>4271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20575537.775920801</v>
      </c>
      <c r="O4274">
        <v>24819921.570072342</v>
      </c>
      <c r="P4274">
        <v>24707058.109165054</v>
      </c>
      <c r="Q4274">
        <v>24964279.558447</v>
      </c>
      <c r="R4274">
        <v>25137838.115322992</v>
      </c>
      <c r="S4274">
        <v>25957334.332398973</v>
      </c>
      <c r="T4274">
        <v>26555001.974074308</v>
      </c>
      <c r="U4274">
        <v>30798095.81272113</v>
      </c>
      <c r="V4274">
        <v>34866455.603520945</v>
      </c>
      <c r="W4274">
        <v>42698763.668182939</v>
      </c>
      <c r="X4274">
        <v>22698763.66818295</v>
      </c>
    </row>
    <row r="4275" spans="2:24" x14ac:dyDescent="0.4">
      <c r="B4275" s="13">
        <v>4272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28267846.27163554</v>
      </c>
      <c r="O4275">
        <v>36686784.588134073</v>
      </c>
      <c r="P4275">
        <v>40553337.713212401</v>
      </c>
      <c r="Q4275">
        <v>49851799.834039882</v>
      </c>
      <c r="R4275">
        <v>49374416.957958989</v>
      </c>
      <c r="S4275">
        <v>53914076.920915395</v>
      </c>
      <c r="T4275">
        <v>55546779.020790912</v>
      </c>
      <c r="U4275">
        <v>63246995.928243689</v>
      </c>
      <c r="V4275">
        <v>62562250.362149648</v>
      </c>
      <c r="W4275">
        <v>63584044.052930869</v>
      </c>
      <c r="X4275">
        <v>43584044.052930862</v>
      </c>
    </row>
    <row r="4276" spans="2:24" x14ac:dyDescent="0.4">
      <c r="B4276" s="13">
        <v>4273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-8374032.028149683</v>
      </c>
      <c r="O4276">
        <v>-50090150.431378342</v>
      </c>
      <c r="P4276">
        <v>-34026534.834378257</v>
      </c>
      <c r="Q4276">
        <v>-5198376.6096198168</v>
      </c>
      <c r="R4276">
        <v>1694458.4993504053</v>
      </c>
      <c r="S4276">
        <v>2893871.0670323409</v>
      </c>
      <c r="T4276">
        <v>4040434.8808768094</v>
      </c>
      <c r="U4276">
        <v>11159135.424046662</v>
      </c>
      <c r="V4276">
        <v>16485166.447547428</v>
      </c>
      <c r="W4276">
        <v>18928240.0022518</v>
      </c>
      <c r="X4276">
        <v>-1071759.9977481961</v>
      </c>
    </row>
    <row r="4277" spans="2:24" x14ac:dyDescent="0.4">
      <c r="B4277" s="13">
        <v>4274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25137968.832751714</v>
      </c>
      <c r="O4277">
        <v>25260599.882891424</v>
      </c>
      <c r="P4277">
        <v>23918581.39357676</v>
      </c>
      <c r="Q4277">
        <v>23743692.792894427</v>
      </c>
      <c r="R4277">
        <v>32899825.910486829</v>
      </c>
      <c r="S4277">
        <v>37267899.347246267</v>
      </c>
      <c r="T4277">
        <v>35466976.343092486</v>
      </c>
      <c r="U4277">
        <v>34093801.591257982</v>
      </c>
      <c r="V4277">
        <v>35896414.230618387</v>
      </c>
      <c r="W4277">
        <v>40069816.590720512</v>
      </c>
      <c r="X4277">
        <v>20069816.590720505</v>
      </c>
    </row>
    <row r="4278" spans="2:24" x14ac:dyDescent="0.4">
      <c r="B4278" s="13">
        <v>4275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10840229.175556842</v>
      </c>
      <c r="O4278">
        <v>1721666.5406000596</v>
      </c>
      <c r="P4278">
        <v>8001269.7047600811</v>
      </c>
      <c r="Q4278">
        <v>24763573.460668892</v>
      </c>
      <c r="R4278">
        <v>22331198.589023691</v>
      </c>
      <c r="S4278">
        <v>25786704.486116987</v>
      </c>
      <c r="T4278">
        <v>27252300.376623288</v>
      </c>
      <c r="U4278">
        <v>28106191.903322555</v>
      </c>
      <c r="V4278">
        <v>28474382.637097847</v>
      </c>
      <c r="W4278">
        <v>-123166895.21092317</v>
      </c>
      <c r="X4278">
        <v>-143166895.21092319</v>
      </c>
    </row>
    <row r="4279" spans="2:24" x14ac:dyDescent="0.4">
      <c r="B4279" s="13">
        <v>4276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25358586.518456303</v>
      </c>
      <c r="O4279">
        <v>25679856.65333974</v>
      </c>
      <c r="P4279">
        <v>30932967.532265037</v>
      </c>
      <c r="Q4279">
        <v>36416026.581425801</v>
      </c>
      <c r="R4279">
        <v>36636987.830038145</v>
      </c>
      <c r="S4279">
        <v>40105518.09996365</v>
      </c>
      <c r="T4279">
        <v>45305765.570146166</v>
      </c>
      <c r="U4279">
        <v>47972569.384400107</v>
      </c>
      <c r="V4279">
        <v>53161858.635621428</v>
      </c>
      <c r="W4279">
        <v>54140022.246689677</v>
      </c>
      <c r="X4279">
        <v>34140022.246689685</v>
      </c>
    </row>
    <row r="4280" spans="2:24" x14ac:dyDescent="0.4">
      <c r="B4280" s="13">
        <v>4277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23257606.612020943</v>
      </c>
      <c r="O4280">
        <v>21617630.127019331</v>
      </c>
      <c r="P4280">
        <v>25453515.754841242</v>
      </c>
      <c r="Q4280">
        <v>27978160.678766314</v>
      </c>
      <c r="R4280">
        <v>24545292.280352268</v>
      </c>
      <c r="S4280">
        <v>23846975.009397324</v>
      </c>
      <c r="T4280">
        <v>24803407.238525193</v>
      </c>
      <c r="U4280">
        <v>-14737543.967718149</v>
      </c>
      <c r="V4280">
        <v>-12217150.946921859</v>
      </c>
      <c r="W4280">
        <v>7467648.2060649022</v>
      </c>
      <c r="X4280">
        <v>-12532351.793935101</v>
      </c>
    </row>
    <row r="4281" spans="2:24" x14ac:dyDescent="0.4">
      <c r="B4281" s="13">
        <v>4278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24731906.860485509</v>
      </c>
      <c r="O4281">
        <v>29516276.723547973</v>
      </c>
      <c r="P4281">
        <v>26803448.877802383</v>
      </c>
      <c r="Q4281">
        <v>28671111.606951907</v>
      </c>
      <c r="R4281">
        <v>27819989.003313832</v>
      </c>
      <c r="S4281">
        <v>26727413.507361971</v>
      </c>
      <c r="T4281">
        <v>35468763.401732773</v>
      </c>
      <c r="U4281">
        <v>34229028.677653424</v>
      </c>
      <c r="V4281">
        <v>38397946.780032746</v>
      </c>
      <c r="W4281">
        <v>38190257.523249112</v>
      </c>
      <c r="X4281">
        <v>18190257.523249112</v>
      </c>
    </row>
    <row r="4282" spans="2:24" x14ac:dyDescent="0.4">
      <c r="B4282" s="13">
        <v>4279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27041685.417415142</v>
      </c>
      <c r="O4282">
        <v>12211927.555788606</v>
      </c>
      <c r="P4282">
        <v>13229560.130930673</v>
      </c>
      <c r="Q4282">
        <v>18665083.507967189</v>
      </c>
      <c r="R4282">
        <v>22205402.448405065</v>
      </c>
      <c r="S4282">
        <v>23151812.224468816</v>
      </c>
      <c r="T4282">
        <v>24606197.745816611</v>
      </c>
      <c r="U4282">
        <v>26927976.938239478</v>
      </c>
      <c r="V4282">
        <v>25285256.153032765</v>
      </c>
      <c r="W4282">
        <v>23879115.561693419</v>
      </c>
      <c r="X4282">
        <v>3879115.5616934164</v>
      </c>
    </row>
    <row r="4283" spans="2:24" x14ac:dyDescent="0.4">
      <c r="B4283" s="13">
        <v>4280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21148642.396967843</v>
      </c>
      <c r="O4283">
        <v>25193451.522981163</v>
      </c>
      <c r="P4283">
        <v>31206766.903793417</v>
      </c>
      <c r="Q4283">
        <v>28985186.951019105</v>
      </c>
      <c r="R4283">
        <v>28723468.198154096</v>
      </c>
      <c r="S4283">
        <v>24825095.403601434</v>
      </c>
      <c r="T4283">
        <v>18903940.25501018</v>
      </c>
      <c r="U4283">
        <v>22366534.01298669</v>
      </c>
      <c r="V4283">
        <v>25467899.967040386</v>
      </c>
      <c r="W4283">
        <v>22758548.735638484</v>
      </c>
      <c r="X4283">
        <v>2758548.7356384867</v>
      </c>
    </row>
    <row r="4284" spans="2:24" x14ac:dyDescent="0.4">
      <c r="B4284" s="13">
        <v>4281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18916462.131247681</v>
      </c>
      <c r="O4284">
        <v>20540843.754302755</v>
      </c>
      <c r="P4284">
        <v>17936051.754850361</v>
      </c>
      <c r="Q4284">
        <v>17373195.035460494</v>
      </c>
      <c r="R4284">
        <v>16873566.22884804</v>
      </c>
      <c r="S4284">
        <v>21683441.786887087</v>
      </c>
      <c r="T4284">
        <v>26813054.157280426</v>
      </c>
      <c r="U4284">
        <v>29651226.688475419</v>
      </c>
      <c r="V4284">
        <v>35871159.701665267</v>
      </c>
      <c r="W4284">
        <v>36327082.316895962</v>
      </c>
      <c r="X4284">
        <v>16327082.316895958</v>
      </c>
    </row>
    <row r="4285" spans="2:24" x14ac:dyDescent="0.4">
      <c r="B4285" s="13">
        <v>4282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19665069.624038767</v>
      </c>
      <c r="O4285">
        <v>10781629.324343015</v>
      </c>
      <c r="P4285">
        <v>9762421.4956583548</v>
      </c>
      <c r="Q4285">
        <v>-31574843.165341184</v>
      </c>
      <c r="R4285">
        <v>-32170747.382723097</v>
      </c>
      <c r="S4285">
        <v>-3688284.1565995119</v>
      </c>
      <c r="T4285">
        <v>-3566029.8500660374</v>
      </c>
      <c r="U4285">
        <v>-4167912.0048039854</v>
      </c>
      <c r="V4285">
        <v>-6020382.810418088</v>
      </c>
      <c r="W4285">
        <v>-2293034.1926966142</v>
      </c>
      <c r="X4285">
        <v>-22293034.192696609</v>
      </c>
    </row>
    <row r="4286" spans="2:24" x14ac:dyDescent="0.4">
      <c r="B4286" s="13">
        <v>4283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12002331.281434607</v>
      </c>
      <c r="O4286">
        <v>11903933.938340396</v>
      </c>
      <c r="P4286">
        <v>-10507637.682298433</v>
      </c>
      <c r="Q4286">
        <v>-7505911.1742814854</v>
      </c>
      <c r="R4286">
        <v>11491778.279964298</v>
      </c>
      <c r="S4286">
        <v>5270979.1618725453</v>
      </c>
      <c r="T4286">
        <v>5556792.9082731204</v>
      </c>
      <c r="U4286">
        <v>17560123.769621421</v>
      </c>
      <c r="V4286">
        <v>17577070.804521061</v>
      </c>
      <c r="W4286">
        <v>19015209.736229982</v>
      </c>
      <c r="X4286">
        <v>-984790.26377002243</v>
      </c>
    </row>
    <row r="4287" spans="2:24" x14ac:dyDescent="0.4">
      <c r="B4287" s="13">
        <v>4284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18040888.211275082</v>
      </c>
      <c r="O4287">
        <v>-42935175.546084501</v>
      </c>
      <c r="P4287">
        <v>-43329278.441333838</v>
      </c>
      <c r="Q4287">
        <v>-10805982.250277974</v>
      </c>
      <c r="R4287">
        <v>-12522584.996562928</v>
      </c>
      <c r="S4287">
        <v>-5428708.5804534247</v>
      </c>
      <c r="T4287">
        <v>-6563640.4767640391</v>
      </c>
      <c r="U4287">
        <v>-5801074.5520545524</v>
      </c>
      <c r="V4287">
        <v>-3838810.9864754742</v>
      </c>
      <c r="W4287">
        <v>-3829106.5207810891</v>
      </c>
      <c r="X4287">
        <v>-23829106.520781085</v>
      </c>
    </row>
    <row r="4288" spans="2:24" x14ac:dyDescent="0.4">
      <c r="B4288" s="13">
        <v>4285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19278583.662195679</v>
      </c>
      <c r="O4288">
        <v>23248276.539043784</v>
      </c>
      <c r="P4288">
        <v>30105914.384170081</v>
      </c>
      <c r="Q4288">
        <v>26557060.208617315</v>
      </c>
      <c r="R4288">
        <v>24359011.592907593</v>
      </c>
      <c r="S4288">
        <v>27093198.852719173</v>
      </c>
      <c r="T4288">
        <v>27210720.155793387</v>
      </c>
      <c r="U4288">
        <v>24379987.963711396</v>
      </c>
      <c r="V4288">
        <v>25574671.649573963</v>
      </c>
      <c r="W4288">
        <v>29319190.504108436</v>
      </c>
      <c r="X4288">
        <v>9319190.5041084401</v>
      </c>
    </row>
    <row r="4289" spans="2:24" x14ac:dyDescent="0.4">
      <c r="B4289" s="13">
        <v>4286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26550377.965261258</v>
      </c>
      <c r="O4289">
        <v>32413698.774754845</v>
      </c>
      <c r="P4289">
        <v>31980405.430474941</v>
      </c>
      <c r="Q4289">
        <v>26397384.462668009</v>
      </c>
      <c r="R4289">
        <v>26984613.157937277</v>
      </c>
      <c r="S4289">
        <v>31602878.206124224</v>
      </c>
      <c r="T4289">
        <v>38159167.352933086</v>
      </c>
      <c r="U4289">
        <v>43058525.963535249</v>
      </c>
      <c r="V4289">
        <v>44420123.444628447</v>
      </c>
      <c r="W4289">
        <v>48524418.467841603</v>
      </c>
      <c r="X4289">
        <v>28524418.467841595</v>
      </c>
    </row>
    <row r="4290" spans="2:24" x14ac:dyDescent="0.4">
      <c r="B4290" s="13">
        <v>4287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23180629.596096698</v>
      </c>
      <c r="O4290">
        <v>25328956.464279797</v>
      </c>
      <c r="P4290">
        <v>25619342.798702158</v>
      </c>
      <c r="Q4290">
        <v>31228094.723706353</v>
      </c>
      <c r="R4290">
        <v>11629041.020959465</v>
      </c>
      <c r="S4290">
        <v>20147229.969998963</v>
      </c>
      <c r="T4290">
        <v>37650465.829230145</v>
      </c>
      <c r="U4290">
        <v>37792669.336483829</v>
      </c>
      <c r="V4290">
        <v>35698079.598849878</v>
      </c>
      <c r="W4290">
        <v>28497711.298657034</v>
      </c>
      <c r="X4290">
        <v>8497711.298657028</v>
      </c>
    </row>
    <row r="4291" spans="2:24" x14ac:dyDescent="0.4">
      <c r="B4291" s="13">
        <v>4288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22045150.978856094</v>
      </c>
      <c r="O4291">
        <v>30731920.576914139</v>
      </c>
      <c r="P4291">
        <v>31647433.525473047</v>
      </c>
      <c r="Q4291">
        <v>32340683.316008657</v>
      </c>
      <c r="R4291">
        <v>37921825.34276139</v>
      </c>
      <c r="S4291">
        <v>38996872.851653799</v>
      </c>
      <c r="T4291">
        <v>41878273.525923759</v>
      </c>
      <c r="U4291">
        <v>45507247.446485192</v>
      </c>
      <c r="V4291">
        <v>53050581.26964803</v>
      </c>
      <c r="W4291">
        <v>47658512.382019423</v>
      </c>
      <c r="X4291">
        <v>27658512.382019415</v>
      </c>
    </row>
    <row r="4292" spans="2:24" x14ac:dyDescent="0.4">
      <c r="B4292" s="13">
        <v>4289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19638927.050077591</v>
      </c>
      <c r="O4292">
        <v>21602280.758569606</v>
      </c>
      <c r="P4292">
        <v>27152580.062461309</v>
      </c>
      <c r="Q4292">
        <v>33964683.237319298</v>
      </c>
      <c r="R4292">
        <v>38038140.951158822</v>
      </c>
      <c r="S4292">
        <v>42938158.912453011</v>
      </c>
      <c r="T4292">
        <v>44485818.406935148</v>
      </c>
      <c r="U4292">
        <v>46684011.122751758</v>
      </c>
      <c r="V4292">
        <v>45735429.803096652</v>
      </c>
      <c r="W4292">
        <v>30903296.557661712</v>
      </c>
      <c r="X4292">
        <v>10903296.557661718</v>
      </c>
    </row>
    <row r="4293" spans="2:24" x14ac:dyDescent="0.4">
      <c r="B4293" s="13">
        <v>4290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27006488.887454785</v>
      </c>
      <c r="O4293">
        <v>35008547.390535668</v>
      </c>
      <c r="P4293">
        <v>32210538.498277254</v>
      </c>
      <c r="Q4293">
        <v>37342949.79485289</v>
      </c>
      <c r="R4293">
        <v>40165670.739984378</v>
      </c>
      <c r="S4293">
        <v>40217468.462271176</v>
      </c>
      <c r="T4293">
        <v>20096584.408127386</v>
      </c>
      <c r="U4293">
        <v>22763937.2354731</v>
      </c>
      <c r="V4293">
        <v>41978949.848111607</v>
      </c>
      <c r="W4293">
        <v>46191775.799234912</v>
      </c>
      <c r="X4293">
        <v>26191775.799234919</v>
      </c>
    </row>
    <row r="4294" spans="2:24" x14ac:dyDescent="0.4">
      <c r="B4294" s="13">
        <v>4291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23432788.383311532</v>
      </c>
      <c r="O4294">
        <v>24032398.747875005</v>
      </c>
      <c r="P4294">
        <v>28852890.155384868</v>
      </c>
      <c r="Q4294">
        <v>12849405.551833672</v>
      </c>
      <c r="R4294">
        <v>13601003.461246576</v>
      </c>
      <c r="S4294">
        <v>22913556.441541217</v>
      </c>
      <c r="T4294">
        <v>23322324.127304826</v>
      </c>
      <c r="U4294">
        <v>29167945.388948113</v>
      </c>
      <c r="V4294">
        <v>33569172.522859007</v>
      </c>
      <c r="W4294">
        <v>38772933.503234185</v>
      </c>
      <c r="X4294">
        <v>18772933.503234189</v>
      </c>
    </row>
    <row r="4295" spans="2:24" x14ac:dyDescent="0.4">
      <c r="B4295" s="13">
        <v>4292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17467731.06817792</v>
      </c>
      <c r="O4295">
        <v>19169031.898583319</v>
      </c>
      <c r="P4295">
        <v>-469626.63619424612</v>
      </c>
      <c r="Q4295">
        <v>1562596.3336053696</v>
      </c>
      <c r="R4295">
        <v>9562204.9843611419</v>
      </c>
      <c r="S4295">
        <v>12791512.453009926</v>
      </c>
      <c r="T4295">
        <v>20909797.766089574</v>
      </c>
      <c r="U4295">
        <v>21888401.328357857</v>
      </c>
      <c r="V4295">
        <v>1453891.8626643799</v>
      </c>
      <c r="W4295">
        <v>-8884597.6086157188</v>
      </c>
      <c r="X4295">
        <v>-28884597.608615723</v>
      </c>
    </row>
    <row r="4296" spans="2:24" x14ac:dyDescent="0.4">
      <c r="B4296" s="13">
        <v>4293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22659795.643239431</v>
      </c>
      <c r="O4296">
        <v>26291836.786467154</v>
      </c>
      <c r="P4296">
        <v>30068851.189559523</v>
      </c>
      <c r="Q4296">
        <v>36323498.454708301</v>
      </c>
      <c r="R4296">
        <v>-11212526.02977239</v>
      </c>
      <c r="S4296">
        <v>-12370478.904444896</v>
      </c>
      <c r="T4296">
        <v>13899816.158138674</v>
      </c>
      <c r="U4296">
        <v>16134483.5309313</v>
      </c>
      <c r="V4296">
        <v>17874257.823515289</v>
      </c>
      <c r="W4296">
        <v>19660245.696967781</v>
      </c>
      <c r="X4296">
        <v>-339754.30303222383</v>
      </c>
    </row>
    <row r="4297" spans="2:24" x14ac:dyDescent="0.4">
      <c r="B4297" s="13">
        <v>4294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18901205.48319608</v>
      </c>
      <c r="O4297">
        <v>11850238.398424044</v>
      </c>
      <c r="P4297">
        <v>8294809.2225124948</v>
      </c>
      <c r="Q4297">
        <v>7017338.8198729334</v>
      </c>
      <c r="R4297">
        <v>-29683050.094179604</v>
      </c>
      <c r="S4297">
        <v>-29316644.242746204</v>
      </c>
      <c r="T4297">
        <v>-4461610.6347829755</v>
      </c>
      <c r="U4297">
        <v>-3681210.3051730827</v>
      </c>
      <c r="V4297">
        <v>-2120361.3337218845</v>
      </c>
      <c r="W4297">
        <v>3081695.5426485389</v>
      </c>
      <c r="X4297">
        <v>-16918304.457351465</v>
      </c>
    </row>
    <row r="4298" spans="2:24" x14ac:dyDescent="0.4">
      <c r="B4298" s="13">
        <v>4295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20248599.445242062</v>
      </c>
      <c r="O4298">
        <v>21065620.626425151</v>
      </c>
      <c r="P4298">
        <v>27701367.151485115</v>
      </c>
      <c r="Q4298">
        <v>28574824.392784216</v>
      </c>
      <c r="R4298">
        <v>29411180.153228387</v>
      </c>
      <c r="S4298">
        <v>32086518.095893059</v>
      </c>
      <c r="T4298">
        <v>32504666.756827656</v>
      </c>
      <c r="U4298">
        <v>-56452688.775172606</v>
      </c>
      <c r="V4298">
        <v>-48568305.708821908</v>
      </c>
      <c r="W4298">
        <v>-21450451.900365859</v>
      </c>
      <c r="X4298">
        <v>-41450451.900365859</v>
      </c>
    </row>
    <row r="4299" spans="2:24" x14ac:dyDescent="0.4">
      <c r="B4299" s="13">
        <v>4296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19304503.273817096</v>
      </c>
      <c r="O4299">
        <v>23192205.366451573</v>
      </c>
      <c r="P4299">
        <v>23217097.870191187</v>
      </c>
      <c r="Q4299">
        <v>29883668.670024872</v>
      </c>
      <c r="R4299">
        <v>32726306.323853046</v>
      </c>
      <c r="S4299">
        <v>-50696105.545301042</v>
      </c>
      <c r="T4299">
        <v>-50886632.753420949</v>
      </c>
      <c r="U4299">
        <v>36805.246005902067</v>
      </c>
      <c r="V4299">
        <v>1768538.9035052478</v>
      </c>
      <c r="W4299">
        <v>-3935609.8229536735</v>
      </c>
      <c r="X4299">
        <v>-23935609.822953675</v>
      </c>
    </row>
    <row r="4300" spans="2:24" x14ac:dyDescent="0.4">
      <c r="B4300" s="13">
        <v>4297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22388610.247778777</v>
      </c>
      <c r="O4300">
        <v>23410729.812750399</v>
      </c>
      <c r="P4300">
        <v>26967719.110940844</v>
      </c>
      <c r="Q4300">
        <v>27073126.997255724</v>
      </c>
      <c r="R4300">
        <v>20686090.150127776</v>
      </c>
      <c r="S4300">
        <v>22624510.03779925</v>
      </c>
      <c r="T4300">
        <v>37625033.765350595</v>
      </c>
      <c r="U4300">
        <v>41592537.380462743</v>
      </c>
      <c r="V4300">
        <v>40996738.937444411</v>
      </c>
      <c r="W4300">
        <v>43865787.575226992</v>
      </c>
      <c r="X4300">
        <v>23865787.575226989</v>
      </c>
    </row>
    <row r="4301" spans="2:24" x14ac:dyDescent="0.4">
      <c r="B4301" s="13">
        <v>4298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26282513.908198379</v>
      </c>
      <c r="O4301">
        <v>16521862.387019856</v>
      </c>
      <c r="P4301">
        <v>19905322.752013277</v>
      </c>
      <c r="Q4301">
        <v>25029048.393460058</v>
      </c>
      <c r="R4301">
        <v>21412883.123294365</v>
      </c>
      <c r="S4301">
        <v>21423033.670386788</v>
      </c>
      <c r="T4301">
        <v>15922317.41821634</v>
      </c>
      <c r="U4301">
        <v>22542628.01432107</v>
      </c>
      <c r="V4301">
        <v>21046756.82338088</v>
      </c>
      <c r="W4301">
        <v>21600215.071302634</v>
      </c>
      <c r="X4301">
        <v>1600215.0713026302</v>
      </c>
    </row>
    <row r="4302" spans="2:24" x14ac:dyDescent="0.4">
      <c r="B4302" s="13">
        <v>4299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23480331.203037161</v>
      </c>
      <c r="O4302">
        <v>24125301.15363301</v>
      </c>
      <c r="P4302">
        <v>23207988.968532596</v>
      </c>
      <c r="Q4302">
        <v>24169087.097857624</v>
      </c>
      <c r="R4302">
        <v>32708027.482446983</v>
      </c>
      <c r="S4302">
        <v>33864475.796037078</v>
      </c>
      <c r="T4302">
        <v>35664939.839405566</v>
      </c>
      <c r="U4302">
        <v>34643323.424331695</v>
      </c>
      <c r="V4302">
        <v>38404809.562566094</v>
      </c>
      <c r="W4302">
        <v>41351285.592436187</v>
      </c>
      <c r="X4302">
        <v>21351285.592436198</v>
      </c>
    </row>
    <row r="4303" spans="2:24" x14ac:dyDescent="0.4">
      <c r="B4303" s="13">
        <v>4300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17777418.826024514</v>
      </c>
      <c r="O4303">
        <v>17221143.477455035</v>
      </c>
      <c r="P4303">
        <v>20229319.65832635</v>
      </c>
      <c r="Q4303">
        <v>20478806.447973713</v>
      </c>
      <c r="R4303">
        <v>25430861.523162089</v>
      </c>
      <c r="S4303">
        <v>25547055.673685674</v>
      </c>
      <c r="T4303">
        <v>31395319.698188853</v>
      </c>
      <c r="U4303">
        <v>32993211.502146959</v>
      </c>
      <c r="V4303">
        <v>36946356.799988344</v>
      </c>
      <c r="W4303">
        <v>38262311.092759557</v>
      </c>
      <c r="X4303">
        <v>18262311.092759553</v>
      </c>
    </row>
    <row r="4304" spans="2:24" x14ac:dyDescent="0.4">
      <c r="B4304" s="13">
        <v>4301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20894192.950523347</v>
      </c>
      <c r="O4304">
        <v>25630761.758388907</v>
      </c>
      <c r="P4304">
        <v>23001436.02552269</v>
      </c>
      <c r="Q4304">
        <v>17953217.037800945</v>
      </c>
      <c r="R4304">
        <v>17753376.394099575</v>
      </c>
      <c r="S4304">
        <v>17724501.990178932</v>
      </c>
      <c r="T4304">
        <v>22716338.430986755</v>
      </c>
      <c r="U4304">
        <v>22371563.119046669</v>
      </c>
      <c r="V4304">
        <v>23038397.486032773</v>
      </c>
      <c r="W4304">
        <v>26142140.662970971</v>
      </c>
      <c r="X4304">
        <v>6142140.6629709639</v>
      </c>
    </row>
    <row r="4305" spans="2:24" x14ac:dyDescent="0.4">
      <c r="B4305" s="13">
        <v>4302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22508039.991106585</v>
      </c>
      <c r="O4305">
        <v>21488270.027521785</v>
      </c>
      <c r="P4305">
        <v>26355083.326645348</v>
      </c>
      <c r="Q4305">
        <v>31489783.871609055</v>
      </c>
      <c r="R4305">
        <v>31733366.896713</v>
      </c>
      <c r="S4305">
        <v>32156475.917470142</v>
      </c>
      <c r="T4305">
        <v>36488971.656744465</v>
      </c>
      <c r="U4305">
        <v>40403674.697336324</v>
      </c>
      <c r="V4305">
        <v>42820561.322636381</v>
      </c>
      <c r="W4305">
        <v>39976792.447543897</v>
      </c>
      <c r="X4305">
        <v>19976792.447543904</v>
      </c>
    </row>
    <row r="4306" spans="2:24" x14ac:dyDescent="0.4">
      <c r="B4306" s="13">
        <v>4303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26861960.615373511</v>
      </c>
      <c r="O4306">
        <v>25046162.942087319</v>
      </c>
      <c r="P4306">
        <v>24627655.90167927</v>
      </c>
      <c r="Q4306">
        <v>28429630.601386391</v>
      </c>
      <c r="R4306">
        <v>25870627.205887135</v>
      </c>
      <c r="S4306">
        <v>22612206.370617025</v>
      </c>
      <c r="T4306">
        <v>26632186.550101865</v>
      </c>
      <c r="U4306">
        <v>26101993.241389692</v>
      </c>
      <c r="V4306">
        <v>-28755193.051483471</v>
      </c>
      <c r="W4306">
        <v>-27473700.287171353</v>
      </c>
      <c r="X4306">
        <v>-47473700.287171349</v>
      </c>
    </row>
    <row r="4307" spans="2:24" x14ac:dyDescent="0.4">
      <c r="B4307" s="13">
        <v>4304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22334377.481280044</v>
      </c>
      <c r="O4307">
        <v>20478680.616623513</v>
      </c>
      <c r="P4307">
        <v>22006833.929891758</v>
      </c>
      <c r="Q4307">
        <v>23454342.408733036</v>
      </c>
      <c r="R4307">
        <v>25074839.885496423</v>
      </c>
      <c r="S4307">
        <v>27787772.544976171</v>
      </c>
      <c r="T4307">
        <v>29396944.192847483</v>
      </c>
      <c r="U4307">
        <v>29462262.885599963</v>
      </c>
      <c r="V4307">
        <v>27847234.793890711</v>
      </c>
      <c r="W4307">
        <v>22391294.597765546</v>
      </c>
      <c r="X4307">
        <v>2391294.5977655435</v>
      </c>
    </row>
    <row r="4308" spans="2:24" x14ac:dyDescent="0.4">
      <c r="B4308" s="13">
        <v>4305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20783480.71523802</v>
      </c>
      <c r="O4308">
        <v>23082082.540402617</v>
      </c>
      <c r="P4308">
        <v>21901132.20102651</v>
      </c>
      <c r="Q4308">
        <v>19436929.060017265</v>
      </c>
      <c r="R4308">
        <v>16598943.066477338</v>
      </c>
      <c r="S4308">
        <v>13912489.929910343</v>
      </c>
      <c r="T4308">
        <v>14945237.076222893</v>
      </c>
      <c r="U4308">
        <v>15143100.385441873</v>
      </c>
      <c r="V4308">
        <v>23976357.571514703</v>
      </c>
      <c r="W4308">
        <v>24072642.75249216</v>
      </c>
      <c r="X4308">
        <v>4072642.7524921633</v>
      </c>
    </row>
    <row r="4309" spans="2:24" x14ac:dyDescent="0.4">
      <c r="B4309" s="13">
        <v>4306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20610778.695442062</v>
      </c>
      <c r="O4309">
        <v>19754232.369018361</v>
      </c>
      <c r="P4309">
        <v>28108700.477832992</v>
      </c>
      <c r="Q4309">
        <v>32279399.593099747</v>
      </c>
      <c r="R4309">
        <v>35371365.266168244</v>
      </c>
      <c r="S4309">
        <v>32247465.282518316</v>
      </c>
      <c r="T4309">
        <v>37575596.134990416</v>
      </c>
      <c r="U4309">
        <v>30655317.799652901</v>
      </c>
      <c r="V4309">
        <v>36738931.133548059</v>
      </c>
      <c r="W4309">
        <v>47361842.776883073</v>
      </c>
      <c r="X4309">
        <v>27361842.776883073</v>
      </c>
    </row>
    <row r="4310" spans="2:24" x14ac:dyDescent="0.4">
      <c r="B4310" s="13">
        <v>4307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26491958.415036995</v>
      </c>
      <c r="O4310">
        <v>25149186.699652847</v>
      </c>
      <c r="P4310">
        <v>31696976.771952294</v>
      </c>
      <c r="Q4310">
        <v>31506076.820036974</v>
      </c>
      <c r="R4310">
        <v>32745296.576352872</v>
      </c>
      <c r="S4310">
        <v>31484607.334605284</v>
      </c>
      <c r="T4310">
        <v>38883063.877106033</v>
      </c>
      <c r="U4310">
        <v>38451082.544825926</v>
      </c>
      <c r="V4310">
        <v>44339178.089535706</v>
      </c>
      <c r="W4310">
        <v>46033906.462495416</v>
      </c>
      <c r="X4310">
        <v>26033906.462495413</v>
      </c>
    </row>
    <row r="4311" spans="2:24" x14ac:dyDescent="0.4">
      <c r="B4311" s="13">
        <v>4308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25077361.075094353</v>
      </c>
      <c r="O4311">
        <v>23443735.591998402</v>
      </c>
      <c r="P4311">
        <v>24238471.012278724</v>
      </c>
      <c r="Q4311">
        <v>28280818.293938249</v>
      </c>
      <c r="R4311">
        <v>30112986.802331153</v>
      </c>
      <c r="S4311">
        <v>23555368.584724598</v>
      </c>
      <c r="T4311">
        <v>26453365.252454579</v>
      </c>
      <c r="U4311">
        <v>26209015.416453622</v>
      </c>
      <c r="V4311">
        <v>10323383.013259547</v>
      </c>
      <c r="W4311">
        <v>11888288.098673681</v>
      </c>
      <c r="X4311">
        <v>-8111711.9013263211</v>
      </c>
    </row>
    <row r="4312" spans="2:24" x14ac:dyDescent="0.4">
      <c r="B4312" s="13">
        <v>4309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24119343.115896702</v>
      </c>
      <c r="O4312">
        <v>14207763.373554058</v>
      </c>
      <c r="P4312">
        <v>20372386.773450315</v>
      </c>
      <c r="Q4312">
        <v>14148851.233373391</v>
      </c>
      <c r="R4312">
        <v>1059564.5301010679</v>
      </c>
      <c r="S4312">
        <v>5533327.6138924863</v>
      </c>
      <c r="T4312">
        <v>12740678.634589989</v>
      </c>
      <c r="U4312">
        <v>13052062.969221316</v>
      </c>
      <c r="V4312">
        <v>16496363.534598792</v>
      </c>
      <c r="W4312">
        <v>7759626.4442286463</v>
      </c>
      <c r="X4312">
        <v>-12240373.555771355</v>
      </c>
    </row>
    <row r="4313" spans="2:24" x14ac:dyDescent="0.4">
      <c r="B4313" s="13">
        <v>4310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21896739.06443464</v>
      </c>
      <c r="O4313">
        <v>22185925.136558626</v>
      </c>
      <c r="P4313">
        <v>18752659.36777395</v>
      </c>
      <c r="Q4313">
        <v>25648383.963729799</v>
      </c>
      <c r="R4313">
        <v>25948691.178195391</v>
      </c>
      <c r="S4313">
        <v>28881711.629990965</v>
      </c>
      <c r="T4313">
        <v>31311284.918972604</v>
      </c>
      <c r="U4313">
        <v>33442105.801715575</v>
      </c>
      <c r="V4313">
        <v>32211807.369987618</v>
      </c>
      <c r="W4313">
        <v>29629032.231360614</v>
      </c>
      <c r="X4313">
        <v>9629032.2313606143</v>
      </c>
    </row>
    <row r="4314" spans="2:24" x14ac:dyDescent="0.4">
      <c r="B4314" s="13">
        <v>4311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19262942.816136401</v>
      </c>
      <c r="O4314">
        <v>22642330.35139877</v>
      </c>
      <c r="P4314">
        <v>25464275.254944246</v>
      </c>
      <c r="Q4314">
        <v>26236197.268193752</v>
      </c>
      <c r="R4314">
        <v>28194361.443255819</v>
      </c>
      <c r="S4314">
        <v>30709639.675229967</v>
      </c>
      <c r="T4314">
        <v>33037280.374340713</v>
      </c>
      <c r="U4314">
        <v>29470973.545303356</v>
      </c>
      <c r="V4314">
        <v>26475572.022072587</v>
      </c>
      <c r="W4314">
        <v>29355848.145282224</v>
      </c>
      <c r="X4314">
        <v>9355848.1452822257</v>
      </c>
    </row>
    <row r="4315" spans="2:24" x14ac:dyDescent="0.4">
      <c r="B4315" s="13">
        <v>4312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29022457.001100477</v>
      </c>
      <c r="O4315">
        <v>34470936.603788003</v>
      </c>
      <c r="P4315">
        <v>35063982.808595851</v>
      </c>
      <c r="Q4315">
        <v>3387390.3873523287</v>
      </c>
      <c r="R4315">
        <v>3164863.1246556933</v>
      </c>
      <c r="S4315">
        <v>22219843.603863534</v>
      </c>
      <c r="T4315">
        <v>22748498.516360871</v>
      </c>
      <c r="U4315">
        <v>30572656.469081491</v>
      </c>
      <c r="V4315">
        <v>39040277.591120429</v>
      </c>
      <c r="W4315">
        <v>42059149.019101635</v>
      </c>
      <c r="X4315">
        <v>22059149.019101646</v>
      </c>
    </row>
    <row r="4316" spans="2:24" x14ac:dyDescent="0.4">
      <c r="B4316" s="13">
        <v>4313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20574731.135061976</v>
      </c>
      <c r="O4316">
        <v>20559763.808337916</v>
      </c>
      <c r="P4316">
        <v>23682456.984725811</v>
      </c>
      <c r="Q4316">
        <v>24878035.749178868</v>
      </c>
      <c r="R4316">
        <v>27109865.66824048</v>
      </c>
      <c r="S4316">
        <v>26078684.945440233</v>
      </c>
      <c r="T4316">
        <v>32149689.568041191</v>
      </c>
      <c r="U4316">
        <v>35891166.502589345</v>
      </c>
      <c r="V4316">
        <v>40289629.509736069</v>
      </c>
      <c r="W4316">
        <v>39297406.247820325</v>
      </c>
      <c r="X4316">
        <v>19297406.247820325</v>
      </c>
    </row>
    <row r="4317" spans="2:24" x14ac:dyDescent="0.4">
      <c r="B4317" s="13">
        <v>4314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17964567.307051949</v>
      </c>
      <c r="O4317">
        <v>17345917.99481434</v>
      </c>
      <c r="P4317">
        <v>21965653.743983753</v>
      </c>
      <c r="Q4317">
        <v>23035622.167625781</v>
      </c>
      <c r="R4317">
        <v>25540969.805615906</v>
      </c>
      <c r="S4317">
        <v>7691384.0210232111</v>
      </c>
      <c r="T4317">
        <v>8626494.4065255336</v>
      </c>
      <c r="U4317">
        <v>17996326.687985465</v>
      </c>
      <c r="V4317">
        <v>15742928.951570852</v>
      </c>
      <c r="W4317">
        <v>21302108.298775189</v>
      </c>
      <c r="X4317">
        <v>1302108.2987751896</v>
      </c>
    </row>
    <row r="4318" spans="2:24" x14ac:dyDescent="0.4">
      <c r="B4318" s="13">
        <v>4315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18792275.79947288</v>
      </c>
      <c r="O4318">
        <v>19105979.159922771</v>
      </c>
      <c r="P4318">
        <v>23731132.511216413</v>
      </c>
      <c r="Q4318">
        <v>28364620.480758283</v>
      </c>
      <c r="R4318">
        <v>28067687.602812674</v>
      </c>
      <c r="S4318">
        <v>27983819.101214066</v>
      </c>
      <c r="T4318">
        <v>24958492.176927313</v>
      </c>
      <c r="U4318">
        <v>28090566.039035019</v>
      </c>
      <c r="V4318">
        <v>32327552.589055594</v>
      </c>
      <c r="W4318">
        <v>34956208.531499296</v>
      </c>
      <c r="X4318">
        <v>14956208.531499293</v>
      </c>
    </row>
    <row r="4319" spans="2:24" x14ac:dyDescent="0.4">
      <c r="B4319" s="13">
        <v>4316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21227106.885712039</v>
      </c>
      <c r="O4319">
        <v>18964764.214922268</v>
      </c>
      <c r="P4319">
        <v>19545040.158309687</v>
      </c>
      <c r="Q4319">
        <v>23591999.001711108</v>
      </c>
      <c r="R4319">
        <v>25781061.571399298</v>
      </c>
      <c r="S4319">
        <v>34370112.621301085</v>
      </c>
      <c r="T4319">
        <v>30653274.519905925</v>
      </c>
      <c r="U4319">
        <v>29776432.876936793</v>
      </c>
      <c r="V4319">
        <v>35623163.236233883</v>
      </c>
      <c r="W4319">
        <v>42266119.012884252</v>
      </c>
      <c r="X4319">
        <v>22266119.012884252</v>
      </c>
    </row>
    <row r="4320" spans="2:24" x14ac:dyDescent="0.4">
      <c r="B4320" s="13">
        <v>4317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25940463.399292935</v>
      </c>
      <c r="O4320">
        <v>26867859.372891679</v>
      </c>
      <c r="P4320">
        <v>25588769.309163161</v>
      </c>
      <c r="Q4320">
        <v>24254944.536563948</v>
      </c>
      <c r="R4320">
        <v>23508944.931489747</v>
      </c>
      <c r="S4320">
        <v>22382820.449583828</v>
      </c>
      <c r="T4320">
        <v>28045113.117005974</v>
      </c>
      <c r="U4320">
        <v>28939304.644588526</v>
      </c>
      <c r="V4320">
        <v>27256658.265749671</v>
      </c>
      <c r="W4320">
        <v>25880743.086753339</v>
      </c>
      <c r="X4320">
        <v>5880743.0867533376</v>
      </c>
    </row>
    <row r="4321" spans="2:24" x14ac:dyDescent="0.4">
      <c r="B4321" s="13">
        <v>4318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13379229.947065542</v>
      </c>
      <c r="O4321">
        <v>13356112.745662734</v>
      </c>
      <c r="P4321">
        <v>16552791.097842231</v>
      </c>
      <c r="Q4321">
        <v>16238028.652123677</v>
      </c>
      <c r="R4321">
        <v>16917300.549218368</v>
      </c>
      <c r="S4321">
        <v>14626948.520280983</v>
      </c>
      <c r="T4321">
        <v>13017707.925171506</v>
      </c>
      <c r="U4321">
        <v>13478868.199205164</v>
      </c>
      <c r="V4321">
        <v>17060784.557546459</v>
      </c>
      <c r="W4321">
        <v>19304701.100748092</v>
      </c>
      <c r="X4321">
        <v>-695298.89925190806</v>
      </c>
    </row>
    <row r="4322" spans="2:24" x14ac:dyDescent="0.4">
      <c r="B4322" s="13">
        <v>4319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18479464.153861504</v>
      </c>
      <c r="O4322">
        <v>21088487.317372773</v>
      </c>
      <c r="P4322">
        <v>28476111.0531395</v>
      </c>
      <c r="Q4322">
        <v>30270824.561885644</v>
      </c>
      <c r="R4322">
        <v>30154155.793322753</v>
      </c>
      <c r="S4322">
        <v>33320007.991359189</v>
      </c>
      <c r="T4322">
        <v>33589896.668647811</v>
      </c>
      <c r="U4322">
        <v>38543979.884763062</v>
      </c>
      <c r="V4322">
        <v>41486932.834867559</v>
      </c>
      <c r="W4322">
        <v>42045725.308326744</v>
      </c>
      <c r="X4322">
        <v>22045725.308326736</v>
      </c>
    </row>
    <row r="4323" spans="2:24" x14ac:dyDescent="0.4">
      <c r="B4323" s="13">
        <v>4320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25168399.830646448</v>
      </c>
      <c r="O4323">
        <v>25962745.582700316</v>
      </c>
      <c r="P4323">
        <v>32420566.849702541</v>
      </c>
      <c r="Q4323">
        <v>30648694.759201478</v>
      </c>
      <c r="R4323">
        <v>33943382.26800748</v>
      </c>
      <c r="S4323">
        <v>43138829.920737013</v>
      </c>
      <c r="T4323">
        <v>44562060.80700618</v>
      </c>
      <c r="U4323">
        <v>47144884.115485787</v>
      </c>
      <c r="V4323">
        <v>54958544.683642767</v>
      </c>
      <c r="W4323">
        <v>55659214.54276517</v>
      </c>
      <c r="X4323">
        <v>35659214.54276517</v>
      </c>
    </row>
    <row r="4324" spans="2:24" x14ac:dyDescent="0.4">
      <c r="B4324" s="13">
        <v>4321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16864874.724670812</v>
      </c>
      <c r="O4324">
        <v>14693845.830513701</v>
      </c>
      <c r="P4324">
        <v>19812369.918963768</v>
      </c>
      <c r="Q4324">
        <v>25135448.432060905</v>
      </c>
      <c r="R4324">
        <v>24893842.380697519</v>
      </c>
      <c r="S4324">
        <v>25644207.201971311</v>
      </c>
      <c r="T4324">
        <v>32469831.627463445</v>
      </c>
      <c r="U4324">
        <v>30820786.454447169</v>
      </c>
      <c r="V4324">
        <v>29070649.173104674</v>
      </c>
      <c r="W4324">
        <v>37794560.748160444</v>
      </c>
      <c r="X4324">
        <v>17794560.748160444</v>
      </c>
    </row>
    <row r="4325" spans="2:24" x14ac:dyDescent="0.4">
      <c r="B4325" s="13">
        <v>4322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24776907.9118733</v>
      </c>
      <c r="O4325">
        <v>23603841.602585644</v>
      </c>
      <c r="P4325">
        <v>29304008.112019304</v>
      </c>
      <c r="Q4325">
        <v>33987946.52787517</v>
      </c>
      <c r="R4325">
        <v>32529396.352978729</v>
      </c>
      <c r="S4325">
        <v>29948181.178219248</v>
      </c>
      <c r="T4325">
        <v>33296832.414644606</v>
      </c>
      <c r="U4325">
        <v>31238617.244831089</v>
      </c>
      <c r="V4325">
        <v>38373991.364437863</v>
      </c>
      <c r="W4325">
        <v>44945061.721909553</v>
      </c>
      <c r="X4325">
        <v>24945061.721909553</v>
      </c>
    </row>
    <row r="4326" spans="2:24" x14ac:dyDescent="0.4">
      <c r="B4326" s="13">
        <v>4323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19565593.951439682</v>
      </c>
      <c r="O4326">
        <v>23152376.007828649</v>
      </c>
      <c r="P4326">
        <v>29222007.099952351</v>
      </c>
      <c r="Q4326">
        <v>28735323.847996291</v>
      </c>
      <c r="R4326">
        <v>30807888.036859628</v>
      </c>
      <c r="S4326">
        <v>36773333.614023745</v>
      </c>
      <c r="T4326">
        <v>39776350.781058349</v>
      </c>
      <c r="U4326">
        <v>42164249.254438154</v>
      </c>
      <c r="V4326">
        <v>44202981.440918721</v>
      </c>
      <c r="W4326">
        <v>42783704.903075755</v>
      </c>
      <c r="X4326">
        <v>22783704.903075755</v>
      </c>
    </row>
    <row r="4327" spans="2:24" x14ac:dyDescent="0.4">
      <c r="B4327" s="13">
        <v>4324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22522355.771794952</v>
      </c>
      <c r="O4327">
        <v>4809004.2302430151</v>
      </c>
      <c r="P4327">
        <v>1460875.7131655565</v>
      </c>
      <c r="Q4327">
        <v>16411002.273754908</v>
      </c>
      <c r="R4327">
        <v>16309184.581195397</v>
      </c>
      <c r="S4327">
        <v>17875125.356970802</v>
      </c>
      <c r="T4327">
        <v>15354375.053690432</v>
      </c>
      <c r="U4327">
        <v>14264180.919134613</v>
      </c>
      <c r="V4327">
        <v>14842468.216591371</v>
      </c>
      <c r="W4327">
        <v>12629110.891295226</v>
      </c>
      <c r="X4327">
        <v>-7370889.1087047737</v>
      </c>
    </row>
    <row r="4328" spans="2:24" x14ac:dyDescent="0.4">
      <c r="B4328" s="13">
        <v>4325</v>
      </c>
      <c r="C4328"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18288958.315830026</v>
      </c>
      <c r="O4328">
        <v>27760830.515353777</v>
      </c>
      <c r="P4328">
        <v>24685826.360558379</v>
      </c>
      <c r="Q4328">
        <v>23663784.0705708</v>
      </c>
      <c r="R4328">
        <v>32781544.856163189</v>
      </c>
      <c r="S4328">
        <v>33606065.866396733</v>
      </c>
      <c r="T4328">
        <v>31840892.518293366</v>
      </c>
      <c r="U4328">
        <v>29182759.228685297</v>
      </c>
      <c r="V4328">
        <v>30854053.50223108</v>
      </c>
      <c r="W4328">
        <v>17602310.278119829</v>
      </c>
      <c r="X4328">
        <v>-2397689.7218801612</v>
      </c>
    </row>
    <row r="4329" spans="2:24" x14ac:dyDescent="0.4">
      <c r="B4329" s="13">
        <v>4326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17141681.762550768</v>
      </c>
      <c r="O4329">
        <v>18979900.715108104</v>
      </c>
      <c r="P4329">
        <v>20105976.648021445</v>
      </c>
      <c r="Q4329">
        <v>21143927.466493003</v>
      </c>
      <c r="R4329">
        <v>19759641.936298713</v>
      </c>
      <c r="S4329">
        <v>23663081.280407675</v>
      </c>
      <c r="T4329">
        <v>28726113.657949701</v>
      </c>
      <c r="U4329">
        <v>26841814.838700891</v>
      </c>
      <c r="V4329">
        <v>26545098.90285407</v>
      </c>
      <c r="W4329">
        <v>23698705.884831067</v>
      </c>
      <c r="X4329">
        <v>3698705.884831069</v>
      </c>
    </row>
    <row r="4330" spans="2:24" x14ac:dyDescent="0.4">
      <c r="B4330" s="13">
        <v>4327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27285333.854923934</v>
      </c>
      <c r="O4330">
        <v>-2435356.4959705812</v>
      </c>
      <c r="P4330">
        <v>1989181.1212167232</v>
      </c>
      <c r="Q4330">
        <v>24528719.622125074</v>
      </c>
      <c r="R4330">
        <v>29211973.97865143</v>
      </c>
      <c r="S4330">
        <v>32320222.774457932</v>
      </c>
      <c r="T4330">
        <v>34372046.688937649</v>
      </c>
      <c r="U4330">
        <v>34190532.03016369</v>
      </c>
      <c r="V4330">
        <v>33863525.1874955</v>
      </c>
      <c r="W4330">
        <v>38833001.636239424</v>
      </c>
      <c r="X4330">
        <v>18833001.636239421</v>
      </c>
    </row>
    <row r="4331" spans="2:24" x14ac:dyDescent="0.4">
      <c r="B4331" s="13">
        <v>4328</v>
      </c>
      <c r="C4331"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23614634.0098515</v>
      </c>
      <c r="O4331">
        <v>32503561.603951905</v>
      </c>
      <c r="P4331">
        <v>40567726.232334882</v>
      </c>
      <c r="Q4331">
        <v>40732850.005005985</v>
      </c>
      <c r="R4331">
        <v>42385600.91310735</v>
      </c>
      <c r="S4331">
        <v>42432702.891656488</v>
      </c>
      <c r="T4331">
        <v>44998425.832182296</v>
      </c>
      <c r="U4331">
        <v>43288191.679967754</v>
      </c>
      <c r="V4331">
        <v>40352134.026132084</v>
      </c>
      <c r="W4331">
        <v>41159159.821021587</v>
      </c>
      <c r="X4331">
        <v>21159159.821021575</v>
      </c>
    </row>
    <row r="4332" spans="2:24" x14ac:dyDescent="0.4">
      <c r="B4332" s="13">
        <v>4329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22774703.592139106</v>
      </c>
      <c r="O4332">
        <v>-32130276.19271455</v>
      </c>
      <c r="P4332">
        <v>-28683249.543161239</v>
      </c>
      <c r="Q4332">
        <v>8242507.0904206829</v>
      </c>
      <c r="R4332">
        <v>11944046.475094281</v>
      </c>
      <c r="S4332">
        <v>11001885.552260442</v>
      </c>
      <c r="T4332">
        <v>14099286.892608959</v>
      </c>
      <c r="U4332">
        <v>19989592.095367756</v>
      </c>
      <c r="V4332">
        <v>27994873.717913661</v>
      </c>
      <c r="W4332">
        <v>32712654.783711746</v>
      </c>
      <c r="X4332">
        <v>12712654.783711743</v>
      </c>
    </row>
    <row r="4333" spans="2:24" x14ac:dyDescent="0.4">
      <c r="B4333" s="13">
        <v>4330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24129958.616810262</v>
      </c>
      <c r="O4333">
        <v>27473680.62098024</v>
      </c>
      <c r="P4333">
        <v>26208463.301856179</v>
      </c>
      <c r="Q4333">
        <v>29723845.99536965</v>
      </c>
      <c r="R4333">
        <v>31686632.149532579</v>
      </c>
      <c r="S4333">
        <v>38142763.82118471</v>
      </c>
      <c r="T4333">
        <v>37479806.588301331</v>
      </c>
      <c r="U4333">
        <v>44512308.06611865</v>
      </c>
      <c r="V4333">
        <v>31684313.800165761</v>
      </c>
      <c r="W4333">
        <v>15644458.866518313</v>
      </c>
      <c r="X4333">
        <v>-4355541.1334816823</v>
      </c>
    </row>
    <row r="4334" spans="2:24" x14ac:dyDescent="0.4">
      <c r="B4334" s="13">
        <v>4331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27487741.409233995</v>
      </c>
      <c r="O4334">
        <v>29237188.304206647</v>
      </c>
      <c r="P4334">
        <v>30771568.83865374</v>
      </c>
      <c r="Q4334">
        <v>35015246.349664293</v>
      </c>
      <c r="R4334">
        <v>34997243.984790117</v>
      </c>
      <c r="S4334">
        <v>32864032.502788629</v>
      </c>
      <c r="T4334">
        <v>39508979.756755404</v>
      </c>
      <c r="U4334">
        <v>46083130.22763066</v>
      </c>
      <c r="V4334">
        <v>48388529.768764809</v>
      </c>
      <c r="W4334">
        <v>51019918.976003401</v>
      </c>
      <c r="X4334">
        <v>31019918.976003401</v>
      </c>
    </row>
    <row r="4335" spans="2:24" x14ac:dyDescent="0.4">
      <c r="B4335" s="13">
        <v>4332</v>
      </c>
      <c r="C4335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20884456.941845525</v>
      </c>
      <c r="O4335">
        <v>21422594.34908364</v>
      </c>
      <c r="P4335">
        <v>28419955.237333819</v>
      </c>
      <c r="Q4335">
        <v>25227302.084415216</v>
      </c>
      <c r="R4335">
        <v>30872804.810031362</v>
      </c>
      <c r="S4335">
        <v>30334004.369085517</v>
      </c>
      <c r="T4335">
        <v>29277916.929046065</v>
      </c>
      <c r="U4335">
        <v>25456323.418988124</v>
      </c>
      <c r="V4335">
        <v>26124188.776160486</v>
      </c>
      <c r="W4335">
        <v>26093414.935087457</v>
      </c>
      <c r="X4335">
        <v>6093414.9350874536</v>
      </c>
    </row>
    <row r="4336" spans="2:24" x14ac:dyDescent="0.4">
      <c r="B4336" s="13">
        <v>4333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22916589.412145574</v>
      </c>
      <c r="O4336">
        <v>32051347.928479962</v>
      </c>
      <c r="P4336">
        <v>29471508.685688827</v>
      </c>
      <c r="Q4336">
        <v>27448841.554700285</v>
      </c>
      <c r="R4336">
        <v>32743958.428121999</v>
      </c>
      <c r="S4336">
        <v>39050161.020386934</v>
      </c>
      <c r="T4336">
        <v>38686570.378645331</v>
      </c>
      <c r="U4336">
        <v>42629653.98039972</v>
      </c>
      <c r="V4336">
        <v>44912509.410932884</v>
      </c>
      <c r="W4336">
        <v>48452104.148386098</v>
      </c>
      <c r="X4336">
        <v>28452104.148386106</v>
      </c>
    </row>
    <row r="4337" spans="2:24" x14ac:dyDescent="0.4">
      <c r="B4337" s="13">
        <v>4334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-20550510.121862195</v>
      </c>
      <c r="O4337">
        <v>-12219473.659123963</v>
      </c>
      <c r="P4337">
        <v>1092706.3007328187</v>
      </c>
      <c r="Q4337">
        <v>365820.399401634</v>
      </c>
      <c r="R4337">
        <v>-2722439.550506806</v>
      </c>
      <c r="S4337">
        <v>-2631426.7839888553</v>
      </c>
      <c r="T4337">
        <v>-1554387.9294609379</v>
      </c>
      <c r="U4337">
        <v>4579360.8648385545</v>
      </c>
      <c r="V4337">
        <v>8002817.5974644106</v>
      </c>
      <c r="W4337">
        <v>9748542.8400872611</v>
      </c>
      <c r="X4337">
        <v>-10251457.159912739</v>
      </c>
    </row>
    <row r="4338" spans="2:24" x14ac:dyDescent="0.4">
      <c r="B4338" s="13">
        <v>4335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17593112.293511592</v>
      </c>
      <c r="O4338">
        <v>20855246.63183175</v>
      </c>
      <c r="P4338">
        <v>25810301.715893202</v>
      </c>
      <c r="Q4338">
        <v>31358198.79743408</v>
      </c>
      <c r="R4338">
        <v>30945162.368479371</v>
      </c>
      <c r="S4338">
        <v>33093733.637713615</v>
      </c>
      <c r="T4338">
        <v>24835357.025593191</v>
      </c>
      <c r="U4338">
        <v>22693003.386825316</v>
      </c>
      <c r="V4338">
        <v>24385802.886165489</v>
      </c>
      <c r="W4338">
        <v>27450023.915367935</v>
      </c>
      <c r="X4338">
        <v>7450023.9153679367</v>
      </c>
    </row>
    <row r="4339" spans="2:24" x14ac:dyDescent="0.4">
      <c r="B4339" s="13">
        <v>4336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26622097.451453313</v>
      </c>
      <c r="O4339">
        <v>24081660.695018344</v>
      </c>
      <c r="P4339">
        <v>23806165.221503228</v>
      </c>
      <c r="Q4339">
        <v>28896417.984372824</v>
      </c>
      <c r="R4339">
        <v>28892735.195435252</v>
      </c>
      <c r="S4339">
        <v>35076495.827264383</v>
      </c>
      <c r="T4339">
        <v>32373081.84862642</v>
      </c>
      <c r="U4339">
        <v>41364893.08183866</v>
      </c>
      <c r="V4339">
        <v>44494189.731089927</v>
      </c>
      <c r="W4339">
        <v>46936585.768700726</v>
      </c>
      <c r="X4339">
        <v>26936585.768700723</v>
      </c>
    </row>
    <row r="4340" spans="2:24" x14ac:dyDescent="0.4">
      <c r="B4340" s="13">
        <v>4337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20859220.777466692</v>
      </c>
      <c r="O4340">
        <v>22209035.660176203</v>
      </c>
      <c r="P4340">
        <v>27213375.830468263</v>
      </c>
      <c r="Q4340">
        <v>32897252.866906971</v>
      </c>
      <c r="R4340">
        <v>33751998.101487286</v>
      </c>
      <c r="S4340">
        <v>39307493.190349713</v>
      </c>
      <c r="T4340">
        <v>40766360.316689648</v>
      </c>
      <c r="U4340">
        <v>41252614.10851483</v>
      </c>
      <c r="V4340">
        <v>45096357.327469081</v>
      </c>
      <c r="W4340">
        <v>43404307.164518125</v>
      </c>
      <c r="X4340">
        <v>23404307.164518125</v>
      </c>
    </row>
    <row r="4341" spans="2:24" x14ac:dyDescent="0.4">
      <c r="B4341" s="13">
        <v>4338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16480781.031265607</v>
      </c>
      <c r="O4341">
        <v>-39386161.734206758</v>
      </c>
      <c r="P4341">
        <v>-29953084.845350008</v>
      </c>
      <c r="Q4341">
        <v>2505939.3323834175</v>
      </c>
      <c r="R4341">
        <v>5981563.4962981725</v>
      </c>
      <c r="S4341">
        <v>5271083.4442934021</v>
      </c>
      <c r="T4341">
        <v>8845439.6580246259</v>
      </c>
      <c r="U4341">
        <v>17364201.964504659</v>
      </c>
      <c r="V4341">
        <v>18352827.023780327</v>
      </c>
      <c r="W4341">
        <v>18380268.783792615</v>
      </c>
      <c r="X4341">
        <v>-1619731.2162073799</v>
      </c>
    </row>
    <row r="4342" spans="2:24" x14ac:dyDescent="0.4">
      <c r="B4342" s="13">
        <v>4339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-12155324.778208129</v>
      </c>
      <c r="O4342">
        <v>-11739899.894577237</v>
      </c>
      <c r="P4342">
        <v>9225128.4258224703</v>
      </c>
      <c r="Q4342">
        <v>15388217.380602101</v>
      </c>
      <c r="R4342">
        <v>12868313.279087627</v>
      </c>
      <c r="S4342">
        <v>15906425.529065566</v>
      </c>
      <c r="T4342">
        <v>15665824.234243613</v>
      </c>
      <c r="U4342">
        <v>7452573.2989706211</v>
      </c>
      <c r="V4342">
        <v>15538127.89020087</v>
      </c>
      <c r="W4342">
        <v>23658980.232426934</v>
      </c>
      <c r="X4342">
        <v>3658980.2324269363</v>
      </c>
    </row>
    <row r="4343" spans="2:24" x14ac:dyDescent="0.4">
      <c r="B4343" s="13">
        <v>4340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18530852.850874536</v>
      </c>
      <c r="O4343">
        <v>26927854.10642533</v>
      </c>
      <c r="P4343">
        <v>26529274.712639932</v>
      </c>
      <c r="Q4343">
        <v>27960202.280355878</v>
      </c>
      <c r="R4343">
        <v>32773194.39601006</v>
      </c>
      <c r="S4343">
        <v>34123130.582277805</v>
      </c>
      <c r="T4343">
        <v>34177266.729148865</v>
      </c>
      <c r="U4343">
        <v>33165103.762813423</v>
      </c>
      <c r="V4343">
        <v>32321975.770267293</v>
      </c>
      <c r="W4343">
        <v>32838501.479896497</v>
      </c>
      <c r="X4343">
        <v>12838501.479896503</v>
      </c>
    </row>
    <row r="4344" spans="2:24" x14ac:dyDescent="0.4">
      <c r="B4344" s="13">
        <v>4341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25082683.848311171</v>
      </c>
      <c r="O4344">
        <v>25357040.418156605</v>
      </c>
      <c r="P4344">
        <v>29128158.678022005</v>
      </c>
      <c r="Q4344">
        <v>1433665.9370637275</v>
      </c>
      <c r="R4344">
        <v>1095857.8887745237</v>
      </c>
      <c r="S4344">
        <v>13690272.50488383</v>
      </c>
      <c r="T4344">
        <v>20546419.854424357</v>
      </c>
      <c r="U4344">
        <v>25585620.305660795</v>
      </c>
      <c r="V4344">
        <v>27883969.855847958</v>
      </c>
      <c r="W4344">
        <v>32837549.025247239</v>
      </c>
      <c r="X4344">
        <v>12837549.025247239</v>
      </c>
    </row>
    <row r="4345" spans="2:24" x14ac:dyDescent="0.4">
      <c r="B4345" s="13">
        <v>4342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19381263.521573085</v>
      </c>
      <c r="O4345">
        <v>8755117.1339380518</v>
      </c>
      <c r="P4345">
        <v>12861860.614092616</v>
      </c>
      <c r="Q4345">
        <v>23040563.799974658</v>
      </c>
      <c r="R4345">
        <v>27060249.522720769</v>
      </c>
      <c r="S4345">
        <v>24408511.082794804</v>
      </c>
      <c r="T4345">
        <v>24018419.493210286</v>
      </c>
      <c r="U4345">
        <v>29361050.733771354</v>
      </c>
      <c r="V4345">
        <v>28225389.522090897</v>
      </c>
      <c r="W4345">
        <v>28552375.832103483</v>
      </c>
      <c r="X4345">
        <v>8552375.8321034797</v>
      </c>
    </row>
    <row r="4346" spans="2:24" x14ac:dyDescent="0.4">
      <c r="B4346" s="13">
        <v>4343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25107611.630125888</v>
      </c>
      <c r="O4346">
        <v>28847531.915497135</v>
      </c>
      <c r="P4346">
        <v>31358677.158849843</v>
      </c>
      <c r="Q4346">
        <v>28969243.87735856</v>
      </c>
      <c r="R4346">
        <v>32163401.694084026</v>
      </c>
      <c r="S4346">
        <v>35113368.456175163</v>
      </c>
      <c r="T4346">
        <v>35684426.470937662</v>
      </c>
      <c r="U4346">
        <v>40416689.900875717</v>
      </c>
      <c r="V4346">
        <v>39574369.284169957</v>
      </c>
      <c r="W4346">
        <v>42252891.646578342</v>
      </c>
      <c r="X4346">
        <v>22252891.646578327</v>
      </c>
    </row>
    <row r="4347" spans="2:24" x14ac:dyDescent="0.4">
      <c r="B4347" s="13">
        <v>4344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19688164.781018484</v>
      </c>
      <c r="O4347">
        <v>23351768.910209525</v>
      </c>
      <c r="P4347">
        <v>25105133.598585911</v>
      </c>
      <c r="Q4347">
        <v>22019437.390661508</v>
      </c>
      <c r="R4347">
        <v>19821246.883039493</v>
      </c>
      <c r="S4347">
        <v>18867997.731218126</v>
      </c>
      <c r="T4347">
        <v>20476140.738353617</v>
      </c>
      <c r="U4347">
        <v>23001315.224586468</v>
      </c>
      <c r="V4347">
        <v>27341276.062643427</v>
      </c>
      <c r="W4347">
        <v>25969498.38694118</v>
      </c>
      <c r="X4347">
        <v>5969498.3869411806</v>
      </c>
    </row>
    <row r="4348" spans="2:24" x14ac:dyDescent="0.4">
      <c r="B4348" s="13">
        <v>4345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18622313.054354943</v>
      </c>
      <c r="O4348">
        <v>22998750.245716639</v>
      </c>
      <c r="P4348">
        <v>27397210.174523838</v>
      </c>
      <c r="Q4348">
        <v>29671554.197039098</v>
      </c>
      <c r="R4348">
        <v>28591643.90321051</v>
      </c>
      <c r="S4348">
        <v>29834878.626301587</v>
      </c>
      <c r="T4348">
        <v>29556514.708908826</v>
      </c>
      <c r="U4348">
        <v>21608196.324524809</v>
      </c>
      <c r="V4348">
        <v>26097336.112303965</v>
      </c>
      <c r="W4348">
        <v>23876419.417129029</v>
      </c>
      <c r="X4348">
        <v>3876419.4171290305</v>
      </c>
    </row>
    <row r="4349" spans="2:24" x14ac:dyDescent="0.4">
      <c r="B4349" s="13">
        <v>4346</v>
      </c>
      <c r="C4349">
        <v>0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21166382.002647653</v>
      </c>
      <c r="O4349">
        <v>-9046288.2141666114</v>
      </c>
      <c r="P4349">
        <v>-9176564.1403323561</v>
      </c>
      <c r="Q4349">
        <v>10605163.986971198</v>
      </c>
      <c r="R4349">
        <v>6768564.5305646742</v>
      </c>
      <c r="S4349">
        <v>11165537.531093191</v>
      </c>
      <c r="T4349">
        <v>13571218.673375402</v>
      </c>
      <c r="U4349">
        <v>22820573.729466148</v>
      </c>
      <c r="V4349">
        <v>32041889.665941171</v>
      </c>
      <c r="W4349">
        <v>30441736.791992135</v>
      </c>
      <c r="X4349">
        <v>10441736.791992135</v>
      </c>
    </row>
    <row r="4350" spans="2:24" x14ac:dyDescent="0.4">
      <c r="B4350" s="13">
        <v>4347</v>
      </c>
      <c r="C4350">
        <v>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19109468.47410332</v>
      </c>
      <c r="O4350">
        <v>23663592.845923886</v>
      </c>
      <c r="P4350">
        <v>26112817.248561628</v>
      </c>
      <c r="Q4350">
        <v>29501411.863539252</v>
      </c>
      <c r="R4350">
        <v>29739127.792229999</v>
      </c>
      <c r="S4350">
        <v>33007039.294521723</v>
      </c>
      <c r="T4350">
        <v>31848035.991134603</v>
      </c>
      <c r="U4350">
        <v>33969190.807526648</v>
      </c>
      <c r="V4350">
        <v>27669415.915197443</v>
      </c>
      <c r="W4350">
        <v>28609501.014014516</v>
      </c>
      <c r="X4350">
        <v>8609501.0140145123</v>
      </c>
    </row>
    <row r="4351" spans="2:24" x14ac:dyDescent="0.4">
      <c r="B4351" s="13">
        <v>4348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20372358.506643143</v>
      </c>
      <c r="O4351">
        <v>18679777.77926676</v>
      </c>
      <c r="P4351">
        <v>25457523.07465101</v>
      </c>
      <c r="Q4351">
        <v>23842467.350095894</v>
      </c>
      <c r="R4351">
        <v>8248314.450100123</v>
      </c>
      <c r="S4351">
        <v>6126108.1220040452</v>
      </c>
      <c r="T4351">
        <v>14128477.524974318</v>
      </c>
      <c r="U4351">
        <v>13422118.1594989</v>
      </c>
      <c r="V4351">
        <v>16631996.463569874</v>
      </c>
      <c r="W4351">
        <v>17138995.112120032</v>
      </c>
      <c r="X4351">
        <v>-2861004.8878799677</v>
      </c>
    </row>
    <row r="4352" spans="2:24" x14ac:dyDescent="0.4">
      <c r="B4352" s="13">
        <v>4349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24180597.141362268</v>
      </c>
      <c r="O4352">
        <v>22410840.612216212</v>
      </c>
      <c r="P4352">
        <v>28457308.079219688</v>
      </c>
      <c r="Q4352">
        <v>29079825.256011017</v>
      </c>
      <c r="R4352">
        <v>29592200.095301758</v>
      </c>
      <c r="S4352">
        <v>17009330.201607794</v>
      </c>
      <c r="T4352">
        <v>18290250.614367109</v>
      </c>
      <c r="U4352">
        <v>31721138.942482278</v>
      </c>
      <c r="V4352">
        <v>31697050.734284081</v>
      </c>
      <c r="W4352">
        <v>31394152.931638204</v>
      </c>
      <c r="X4352">
        <v>11394152.931638207</v>
      </c>
    </row>
    <row r="4353" spans="2:24" x14ac:dyDescent="0.4">
      <c r="B4353" s="13">
        <v>4350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25289715.765891198</v>
      </c>
      <c r="O4353">
        <v>30780785.100728773</v>
      </c>
      <c r="P4353">
        <v>32492016.935403831</v>
      </c>
      <c r="Q4353">
        <v>38278454.642148443</v>
      </c>
      <c r="R4353">
        <v>40498804.593604259</v>
      </c>
      <c r="S4353">
        <v>39806167.053952307</v>
      </c>
      <c r="T4353">
        <v>39870036.140503123</v>
      </c>
      <c r="U4353">
        <v>41725682.027571052</v>
      </c>
      <c r="V4353">
        <v>48840737.220754385</v>
      </c>
      <c r="W4353">
        <v>47247580.483410791</v>
      </c>
      <c r="X4353">
        <v>27247580.483410794</v>
      </c>
    </row>
    <row r="4354" spans="2:24" x14ac:dyDescent="0.4">
      <c r="B4354" s="13">
        <v>4351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22963718.377329584</v>
      </c>
      <c r="O4354">
        <v>29089012.907390196</v>
      </c>
      <c r="P4354">
        <v>34272829.314502992</v>
      </c>
      <c r="Q4354">
        <v>36143384.593268283</v>
      </c>
      <c r="R4354">
        <v>37937956.925104424</v>
      </c>
      <c r="S4354">
        <v>40696022.594728544</v>
      </c>
      <c r="T4354">
        <v>35723862.338272788</v>
      </c>
      <c r="U4354">
        <v>38173433.917684995</v>
      </c>
      <c r="V4354">
        <v>40011978.946248941</v>
      </c>
      <c r="W4354">
        <v>37851740.946472615</v>
      </c>
      <c r="X4354">
        <v>17851740.946472626</v>
      </c>
    </row>
    <row r="4355" spans="2:24" x14ac:dyDescent="0.4">
      <c r="B4355" s="13">
        <v>4352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23717892.495111898</v>
      </c>
      <c r="O4355">
        <v>22822153.025757357</v>
      </c>
      <c r="P4355">
        <v>-48525283.102592468</v>
      </c>
      <c r="Q4355">
        <v>-47370036.207329355</v>
      </c>
      <c r="R4355">
        <v>-13007393.219287392</v>
      </c>
      <c r="S4355">
        <v>-48051944.764580019</v>
      </c>
      <c r="T4355">
        <v>-59525740.504924759</v>
      </c>
      <c r="U4355">
        <v>-42192891.731297374</v>
      </c>
      <c r="V4355">
        <v>-30063456.223691463</v>
      </c>
      <c r="W4355">
        <v>-25031103.984514698</v>
      </c>
      <c r="X4355">
        <v>-45031103.984514713</v>
      </c>
    </row>
    <row r="4356" spans="2:24" x14ac:dyDescent="0.4">
      <c r="B4356" s="13">
        <v>4353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17515181.610236548</v>
      </c>
      <c r="O4356">
        <v>18331088.670655373</v>
      </c>
      <c r="P4356">
        <v>21500164.998232923</v>
      </c>
      <c r="Q4356">
        <v>19218988.324199308</v>
      </c>
      <c r="R4356">
        <v>20817730.480361506</v>
      </c>
      <c r="S4356">
        <v>-14194180.83172326</v>
      </c>
      <c r="T4356">
        <v>-11464693.407309324</v>
      </c>
      <c r="U4356">
        <v>11115651.819290489</v>
      </c>
      <c r="V4356">
        <v>9911424.5962997433</v>
      </c>
      <c r="W4356">
        <v>7296000.9305760572</v>
      </c>
      <c r="X4356">
        <v>-12703999.069423944</v>
      </c>
    </row>
    <row r="4357" spans="2:24" x14ac:dyDescent="0.4">
      <c r="B4357" s="13">
        <v>4354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12948338.730478311</v>
      </c>
      <c r="O4357">
        <v>11408154.301418321</v>
      </c>
      <c r="P4357">
        <v>9155929.4345701709</v>
      </c>
      <c r="Q4357">
        <v>9072335.7118173297</v>
      </c>
      <c r="R4357">
        <v>15287244.645070832</v>
      </c>
      <c r="S4357">
        <v>19526869.309437975</v>
      </c>
      <c r="T4357">
        <v>23464773.823287856</v>
      </c>
      <c r="U4357">
        <v>23550223.193860177</v>
      </c>
      <c r="V4357">
        <v>24302287.904085975</v>
      </c>
      <c r="W4357">
        <v>23690768.555531539</v>
      </c>
      <c r="X4357">
        <v>3690768.5555315446</v>
      </c>
    </row>
    <row r="4358" spans="2:24" x14ac:dyDescent="0.4">
      <c r="B4358" s="13">
        <v>4355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22220204.082920916</v>
      </c>
      <c r="O4358">
        <v>24840554.455709688</v>
      </c>
      <c r="P4358">
        <v>28332498.465022873</v>
      </c>
      <c r="Q4358">
        <v>20685171.794759907</v>
      </c>
      <c r="R4358">
        <v>26458474.396342315</v>
      </c>
      <c r="S4358">
        <v>32014223.900217354</v>
      </c>
      <c r="T4358">
        <v>36020103.556251571</v>
      </c>
      <c r="U4358">
        <v>42160350.720934741</v>
      </c>
      <c r="V4358">
        <v>47135493.944369055</v>
      </c>
      <c r="W4358">
        <v>48239094.784529179</v>
      </c>
      <c r="X4358">
        <v>28239094.784529187</v>
      </c>
    </row>
    <row r="4359" spans="2:24" x14ac:dyDescent="0.4">
      <c r="B4359" s="13">
        <v>4356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20501389.615479317</v>
      </c>
      <c r="O4359">
        <v>19512066.645652529</v>
      </c>
      <c r="P4359">
        <v>16323399.951618358</v>
      </c>
      <c r="Q4359">
        <v>15192109.705663076</v>
      </c>
      <c r="R4359">
        <v>16404192.716943763</v>
      </c>
      <c r="S4359">
        <v>16784863.374839447</v>
      </c>
      <c r="T4359">
        <v>16326563.013750974</v>
      </c>
      <c r="U4359">
        <v>18607603.787481971</v>
      </c>
      <c r="V4359">
        <v>19199122.774883401</v>
      </c>
      <c r="W4359">
        <v>17838400.745305281</v>
      </c>
      <c r="X4359">
        <v>-2161599.2546947235</v>
      </c>
    </row>
    <row r="4360" spans="2:24" x14ac:dyDescent="0.4">
      <c r="B4360" s="13">
        <v>4357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22037239.168951012</v>
      </c>
      <c r="O4360">
        <v>21868220.80777825</v>
      </c>
      <c r="P4360">
        <v>25367446.548470616</v>
      </c>
      <c r="Q4360">
        <v>32820127.367773138</v>
      </c>
      <c r="R4360">
        <v>18351830.433053106</v>
      </c>
      <c r="S4360">
        <v>22963600.693028383</v>
      </c>
      <c r="T4360">
        <v>30337013.75189146</v>
      </c>
      <c r="U4360">
        <v>34088680.411014847</v>
      </c>
      <c r="V4360">
        <v>34729585.326249644</v>
      </c>
      <c r="W4360">
        <v>41082398.582655907</v>
      </c>
      <c r="X4360">
        <v>21082398.582655903</v>
      </c>
    </row>
    <row r="4361" spans="2:24" x14ac:dyDescent="0.4">
      <c r="B4361" s="13">
        <v>4358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20168916.409991495</v>
      </c>
      <c r="O4361">
        <v>21916366.335946072</v>
      </c>
      <c r="P4361">
        <v>18959731.111081671</v>
      </c>
      <c r="Q4361">
        <v>18516444.209485162</v>
      </c>
      <c r="R4361">
        <v>27698946.510376699</v>
      </c>
      <c r="S4361">
        <v>25647164.020979203</v>
      </c>
      <c r="T4361">
        <v>26580320.572411463</v>
      </c>
      <c r="U4361">
        <v>29592775.34469866</v>
      </c>
      <c r="V4361">
        <v>31428148.877471481</v>
      </c>
      <c r="W4361">
        <v>14818989.951277163</v>
      </c>
      <c r="X4361">
        <v>-5181010.0487228353</v>
      </c>
    </row>
    <row r="4362" spans="2:24" x14ac:dyDescent="0.4">
      <c r="B4362" s="13">
        <v>4359</v>
      </c>
      <c r="C4362"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17113001.299259227</v>
      </c>
      <c r="O4362">
        <v>15208645.014528908</v>
      </c>
      <c r="P4362">
        <v>15973751.191925814</v>
      </c>
      <c r="Q4362">
        <v>20908837.084619228</v>
      </c>
      <c r="R4362">
        <v>25199841.469495274</v>
      </c>
      <c r="S4362">
        <v>22965518.316071674</v>
      </c>
      <c r="T4362">
        <v>23834738.637610666</v>
      </c>
      <c r="U4362">
        <v>21958236.782685649</v>
      </c>
      <c r="V4362">
        <v>27308949.403402597</v>
      </c>
      <c r="W4362">
        <v>22177584.771518528</v>
      </c>
      <c r="X4362">
        <v>2177584.7715185271</v>
      </c>
    </row>
    <row r="4363" spans="2:24" x14ac:dyDescent="0.4">
      <c r="B4363" s="13">
        <v>4360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21184974.157368727</v>
      </c>
      <c r="O4363">
        <v>21043951.774823923</v>
      </c>
      <c r="P4363">
        <v>29663821.98699645</v>
      </c>
      <c r="Q4363">
        <v>32842565.195389323</v>
      </c>
      <c r="R4363">
        <v>31800386.694392331</v>
      </c>
      <c r="S4363">
        <v>31946613.624522217</v>
      </c>
      <c r="T4363">
        <v>33925607.201958299</v>
      </c>
      <c r="U4363">
        <v>39221310.800871424</v>
      </c>
      <c r="V4363">
        <v>42057190.459347144</v>
      </c>
      <c r="W4363">
        <v>44220645.186480485</v>
      </c>
      <c r="X4363">
        <v>24220645.186480485</v>
      </c>
    </row>
    <row r="4364" spans="2:24" x14ac:dyDescent="0.4">
      <c r="B4364" s="13">
        <v>4361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19664074.484072488</v>
      </c>
      <c r="O4364">
        <v>27083129.78421196</v>
      </c>
      <c r="P4364">
        <v>26573281.248199649</v>
      </c>
      <c r="Q4364">
        <v>28549831.898172408</v>
      </c>
      <c r="R4364">
        <v>32607985.070696302</v>
      </c>
      <c r="S4364">
        <v>33062435.517173734</v>
      </c>
      <c r="T4364">
        <v>33437033.927234925</v>
      </c>
      <c r="U4364">
        <v>32818196.978359237</v>
      </c>
      <c r="V4364">
        <v>33915553.923213877</v>
      </c>
      <c r="W4364">
        <v>23895239.956368718</v>
      </c>
      <c r="X4364">
        <v>3895239.9563687234</v>
      </c>
    </row>
    <row r="4365" spans="2:24" x14ac:dyDescent="0.4">
      <c r="B4365" s="13">
        <v>4362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18383609.667110343</v>
      </c>
      <c r="O4365">
        <v>22286677.482531097</v>
      </c>
      <c r="P4365">
        <v>26590226.294720668</v>
      </c>
      <c r="Q4365">
        <v>26863347.27179851</v>
      </c>
      <c r="R4365">
        <v>32002313.390811469</v>
      </c>
      <c r="S4365">
        <v>27829012.658113409</v>
      </c>
      <c r="T4365">
        <v>32702443.857604764</v>
      </c>
      <c r="U4365">
        <v>34795068.693354346</v>
      </c>
      <c r="V4365">
        <v>39618750.146166384</v>
      </c>
      <c r="W4365">
        <v>39555756.715450197</v>
      </c>
      <c r="X4365">
        <v>19555756.715450201</v>
      </c>
    </row>
    <row r="4366" spans="2:24" x14ac:dyDescent="0.4">
      <c r="B4366" s="13">
        <v>4363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27743965.867338207</v>
      </c>
      <c r="O4366">
        <v>34040796.387136191</v>
      </c>
      <c r="P4366">
        <v>38151024.796045907</v>
      </c>
      <c r="Q4366">
        <v>39392968.579367734</v>
      </c>
      <c r="R4366">
        <v>36786319.412593246</v>
      </c>
      <c r="S4366">
        <v>35928676.114799842</v>
      </c>
      <c r="T4366">
        <v>37058645.576510392</v>
      </c>
      <c r="U4366">
        <v>35515109.680947982</v>
      </c>
      <c r="V4366">
        <v>43175101.476964571</v>
      </c>
      <c r="W4366">
        <v>45474232.166799121</v>
      </c>
      <c r="X4366">
        <v>25474232.166799128</v>
      </c>
    </row>
    <row r="4367" spans="2:24" x14ac:dyDescent="0.4">
      <c r="B4367" s="13">
        <v>4364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25261399.459068816</v>
      </c>
      <c r="O4367">
        <v>27689659.796310503</v>
      </c>
      <c r="P4367">
        <v>31371747.839196507</v>
      </c>
      <c r="Q4367">
        <v>38575165.422816902</v>
      </c>
      <c r="R4367">
        <v>40463351.7324984</v>
      </c>
      <c r="S4367">
        <v>38962006.170858368</v>
      </c>
      <c r="T4367">
        <v>44915586.17681402</v>
      </c>
      <c r="U4367">
        <v>45758509.034010112</v>
      </c>
      <c r="V4367">
        <v>46110828.589393899</v>
      </c>
      <c r="W4367">
        <v>45029481.42302236</v>
      </c>
      <c r="X4367">
        <v>25029481.42302236</v>
      </c>
    </row>
    <row r="4368" spans="2:24" x14ac:dyDescent="0.4">
      <c r="B4368" s="13">
        <v>4365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18395088.172068968</v>
      </c>
      <c r="O4368">
        <v>20958212.315644246</v>
      </c>
      <c r="P4368">
        <v>24288170.965207443</v>
      </c>
      <c r="Q4368">
        <v>27514860.716922641</v>
      </c>
      <c r="R4368">
        <v>18680026.531216104</v>
      </c>
      <c r="S4368">
        <v>20814361.614743926</v>
      </c>
      <c r="T4368">
        <v>20912446.697236259</v>
      </c>
      <c r="U4368">
        <v>21661275.40513311</v>
      </c>
      <c r="V4368">
        <v>23810407.292141389</v>
      </c>
      <c r="W4368">
        <v>17533422.176462438</v>
      </c>
      <c r="X4368">
        <v>-2466577.8235375676</v>
      </c>
    </row>
    <row r="4369" spans="2:24" x14ac:dyDescent="0.4">
      <c r="B4369" s="13">
        <v>4366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23685686.152771812</v>
      </c>
      <c r="O4369">
        <v>22736708.133610494</v>
      </c>
      <c r="P4369">
        <v>21689576.633750502</v>
      </c>
      <c r="Q4369">
        <v>25255754.752446819</v>
      </c>
      <c r="R4369">
        <v>22613352.342230346</v>
      </c>
      <c r="S4369">
        <v>18830912.578661211</v>
      </c>
      <c r="T4369">
        <v>-70593021.568516374</v>
      </c>
      <c r="U4369">
        <v>-71490253.227858514</v>
      </c>
      <c r="V4369">
        <v>-27572206.228931338</v>
      </c>
      <c r="W4369">
        <v>-24370235.958673891</v>
      </c>
      <c r="X4369">
        <v>-44370235.958673887</v>
      </c>
    </row>
    <row r="4370" spans="2:24" x14ac:dyDescent="0.4">
      <c r="B4370" s="13">
        <v>4367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19859713.859368298</v>
      </c>
      <c r="O4370">
        <v>20161073.160748124</v>
      </c>
      <c r="P4370">
        <v>19883777.373727642</v>
      </c>
      <c r="Q4370">
        <v>21688267.317025073</v>
      </c>
      <c r="R4370">
        <v>24161335.746346414</v>
      </c>
      <c r="S4370">
        <v>22973240.592092678</v>
      </c>
      <c r="T4370">
        <v>21929984.444134746</v>
      </c>
      <c r="U4370">
        <v>20400009.161909483</v>
      </c>
      <c r="V4370">
        <v>20590097.801298935</v>
      </c>
      <c r="W4370">
        <v>24299433.362271253</v>
      </c>
      <c r="X4370">
        <v>4299433.3622712549</v>
      </c>
    </row>
    <row r="4371" spans="2:24" x14ac:dyDescent="0.4">
      <c r="B4371" s="13">
        <v>4368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17422192.829171237</v>
      </c>
      <c r="O4371">
        <v>20121072.021192249</v>
      </c>
      <c r="P4371">
        <v>21703573.218254659</v>
      </c>
      <c r="Q4371">
        <v>26896550.676928349</v>
      </c>
      <c r="R4371">
        <v>26700444.305760372</v>
      </c>
      <c r="S4371">
        <v>27471645.68842718</v>
      </c>
      <c r="T4371">
        <v>28795865.749219567</v>
      </c>
      <c r="U4371">
        <v>27548606.357273296</v>
      </c>
      <c r="V4371">
        <v>31868875.675758012</v>
      </c>
      <c r="W4371">
        <v>26083995.140179273</v>
      </c>
      <c r="X4371">
        <v>6083995.140179269</v>
      </c>
    </row>
    <row r="4372" spans="2:24" x14ac:dyDescent="0.4">
      <c r="B4372" s="13">
        <v>4369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21816086.409902304</v>
      </c>
      <c r="O4372">
        <v>24961935.245982695</v>
      </c>
      <c r="P4372">
        <v>33280644.852671605</v>
      </c>
      <c r="Q4372">
        <v>34848594.593220532</v>
      </c>
      <c r="R4372">
        <v>35757786.311864249</v>
      </c>
      <c r="S4372">
        <v>36391619.82316535</v>
      </c>
      <c r="T4372">
        <v>34549843.068657763</v>
      </c>
      <c r="U4372">
        <v>43542040.559878111</v>
      </c>
      <c r="V4372">
        <v>50281619.253089949</v>
      </c>
      <c r="W4372">
        <v>50258926.917803653</v>
      </c>
      <c r="X4372">
        <v>30258926.917803667</v>
      </c>
    </row>
    <row r="4373" spans="2:24" x14ac:dyDescent="0.4">
      <c r="B4373" s="13">
        <v>4370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8576945.2379887626</v>
      </c>
      <c r="O4373">
        <v>14583198.136410248</v>
      </c>
      <c r="P4373">
        <v>27887267.638356764</v>
      </c>
      <c r="Q4373">
        <v>26751169.789055623</v>
      </c>
      <c r="R4373">
        <v>31396998.989139896</v>
      </c>
      <c r="S4373">
        <v>28892505.654527556</v>
      </c>
      <c r="T4373">
        <v>27096914.294189058</v>
      </c>
      <c r="U4373">
        <v>23779214.71123163</v>
      </c>
      <c r="V4373">
        <v>23522264.055502843</v>
      </c>
      <c r="W4373">
        <v>22330960.205742221</v>
      </c>
      <c r="X4373">
        <v>2330960.2057422204</v>
      </c>
    </row>
    <row r="4374" spans="2:24" x14ac:dyDescent="0.4">
      <c r="B4374" s="13">
        <v>4371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24852405.94211534</v>
      </c>
      <c r="O4374">
        <v>29691617.839129627</v>
      </c>
      <c r="P4374">
        <v>31917720.17119626</v>
      </c>
      <c r="Q4374">
        <v>30789486.429193046</v>
      </c>
      <c r="R4374">
        <v>-138155134.64085647</v>
      </c>
      <c r="S4374">
        <v>-131509045.15493368</v>
      </c>
      <c r="T4374">
        <v>-48927852.832153663</v>
      </c>
      <c r="U4374">
        <v>-46512020.313144304</v>
      </c>
      <c r="V4374">
        <v>-45113320.904750712</v>
      </c>
      <c r="W4374">
        <v>-42654105.119479902</v>
      </c>
      <c r="X4374">
        <v>-62654105.119479887</v>
      </c>
    </row>
    <row r="4375" spans="2:24" x14ac:dyDescent="0.4">
      <c r="B4375" s="13">
        <v>4372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22277187.456173498</v>
      </c>
      <c r="O4375">
        <v>22158651.019014359</v>
      </c>
      <c r="P4375">
        <v>20572351.864371821</v>
      </c>
      <c r="Q4375">
        <v>23885429.942896176</v>
      </c>
      <c r="R4375">
        <v>29285514.828502487</v>
      </c>
      <c r="S4375">
        <v>33285517.4425315</v>
      </c>
      <c r="T4375">
        <v>37164597.172159322</v>
      </c>
      <c r="U4375">
        <v>43021946.657065518</v>
      </c>
      <c r="V4375">
        <v>42678852.798588485</v>
      </c>
      <c r="W4375">
        <v>43007164.533438042</v>
      </c>
      <c r="X4375">
        <v>23007164.533438042</v>
      </c>
    </row>
    <row r="4376" spans="2:24" x14ac:dyDescent="0.4">
      <c r="B4376" s="13">
        <v>4373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22597871.385161426</v>
      </c>
      <c r="O4376">
        <v>22722485.691626657</v>
      </c>
      <c r="P4376">
        <v>24085149.409791928</v>
      </c>
      <c r="Q4376">
        <v>26398505.076242797</v>
      </c>
      <c r="R4376">
        <v>27216783.926798537</v>
      </c>
      <c r="S4376">
        <v>26853759.69997422</v>
      </c>
      <c r="T4376">
        <v>35220923.263751373</v>
      </c>
      <c r="U4376">
        <v>40948315.548758551</v>
      </c>
      <c r="V4376">
        <v>47215703.17562528</v>
      </c>
      <c r="W4376">
        <v>29932073.703995802</v>
      </c>
      <c r="X4376">
        <v>9932073.703995809</v>
      </c>
    </row>
    <row r="4377" spans="2:24" x14ac:dyDescent="0.4">
      <c r="B4377" s="13">
        <v>4374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20298981.874353528</v>
      </c>
      <c r="O4377">
        <v>19323121.646973945</v>
      </c>
      <c r="P4377">
        <v>3577271.5284549389</v>
      </c>
      <c r="Q4377">
        <v>7752458.5725648319</v>
      </c>
      <c r="R4377">
        <v>26102015.575139746</v>
      </c>
      <c r="S4377">
        <v>27561444.622260775</v>
      </c>
      <c r="T4377">
        <v>33757230.460500374</v>
      </c>
      <c r="U4377">
        <v>35359974.250586249</v>
      </c>
      <c r="V4377">
        <v>-9239850.2790447902</v>
      </c>
      <c r="W4377">
        <v>-1009765.6271886565</v>
      </c>
      <c r="X4377">
        <v>-21009765.62718866</v>
      </c>
    </row>
    <row r="4378" spans="2:24" x14ac:dyDescent="0.4">
      <c r="B4378" s="13">
        <v>4375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15311954.076806666</v>
      </c>
      <c r="O4378">
        <v>15701594.668688754</v>
      </c>
      <c r="P4378">
        <v>23240070.175991446</v>
      </c>
      <c r="Q4378">
        <v>28865720.937610619</v>
      </c>
      <c r="R4378">
        <v>27831548.698150091</v>
      </c>
      <c r="S4378">
        <v>27315185.172460042</v>
      </c>
      <c r="T4378">
        <v>32288606.367425617</v>
      </c>
      <c r="U4378">
        <v>29159671.903925337</v>
      </c>
      <c r="V4378">
        <v>21174756.453384999</v>
      </c>
      <c r="W4378">
        <v>19945621.275844</v>
      </c>
      <c r="X4378">
        <v>-54378.724156002514</v>
      </c>
    </row>
    <row r="4379" spans="2:24" x14ac:dyDescent="0.4">
      <c r="B4379" s="13">
        <v>4376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20911726.570418663</v>
      </c>
      <c r="O4379">
        <v>24101492.360939324</v>
      </c>
      <c r="P4379">
        <v>19058125.645716745</v>
      </c>
      <c r="Q4379">
        <v>20127320.739431646</v>
      </c>
      <c r="R4379">
        <v>20120752.117877226</v>
      </c>
      <c r="S4379">
        <v>27750865.198407155</v>
      </c>
      <c r="T4379">
        <v>23262797.687618017</v>
      </c>
      <c r="U4379">
        <v>28701092.02320518</v>
      </c>
      <c r="V4379">
        <v>31329634.550346226</v>
      </c>
      <c r="W4379">
        <v>32125982.850683078</v>
      </c>
      <c r="X4379">
        <v>12125982.850683084</v>
      </c>
    </row>
    <row r="4380" spans="2:24" x14ac:dyDescent="0.4">
      <c r="B4380" s="13">
        <v>4377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21287243.758041609</v>
      </c>
      <c r="O4380">
        <v>18806579.296994206</v>
      </c>
      <c r="P4380">
        <v>26217998.244059809</v>
      </c>
      <c r="Q4380">
        <v>27827014.720818263</v>
      </c>
      <c r="R4380">
        <v>30809134.252437282</v>
      </c>
      <c r="S4380">
        <v>37761695.163120873</v>
      </c>
      <c r="T4380">
        <v>35832603.833584867</v>
      </c>
      <c r="U4380">
        <v>37354162.796608374</v>
      </c>
      <c r="V4380">
        <v>-8032630.2537720297</v>
      </c>
      <c r="W4380">
        <v>-6084434.957387859</v>
      </c>
      <c r="X4380">
        <v>-26084434.957387865</v>
      </c>
    </row>
    <row r="4381" spans="2:24" x14ac:dyDescent="0.4">
      <c r="B4381" s="13">
        <v>4378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29092556.903562184</v>
      </c>
      <c r="O4381">
        <v>28679978.103066664</v>
      </c>
      <c r="P4381">
        <v>21406728.015961379</v>
      </c>
      <c r="Q4381">
        <v>24507176.471677102</v>
      </c>
      <c r="R4381">
        <v>17174604.668438483</v>
      </c>
      <c r="S4381">
        <v>17894195.054786891</v>
      </c>
      <c r="T4381">
        <v>19361762.630055625</v>
      </c>
      <c r="U4381">
        <v>24257969.820783183</v>
      </c>
      <c r="V4381">
        <v>25061433.099147733</v>
      </c>
      <c r="W4381">
        <v>15954314.812445085</v>
      </c>
      <c r="X4381">
        <v>-4045685.187554921</v>
      </c>
    </row>
    <row r="4382" spans="2:24" x14ac:dyDescent="0.4">
      <c r="B4382" s="13">
        <v>4379</v>
      </c>
      <c r="C4382"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25904700.254474632</v>
      </c>
      <c r="O4382">
        <v>25660597.083817601</v>
      </c>
      <c r="P4382">
        <v>-61084469.715050668</v>
      </c>
      <c r="Q4382">
        <v>-64622468.591096729</v>
      </c>
      <c r="R4382">
        <v>-18048183.058307413</v>
      </c>
      <c r="S4382">
        <v>-25145325.765313786</v>
      </c>
      <c r="T4382">
        <v>-24969480.459782545</v>
      </c>
      <c r="U4382">
        <v>-24796793.760889996</v>
      </c>
      <c r="V4382">
        <v>-17747337.944693305</v>
      </c>
      <c r="W4382">
        <v>-11686197.353649139</v>
      </c>
      <c r="X4382">
        <v>-31686197.353649132</v>
      </c>
    </row>
    <row r="4383" spans="2:24" x14ac:dyDescent="0.4">
      <c r="B4383" s="13">
        <v>4380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17947007.746872228</v>
      </c>
      <c r="O4383">
        <v>23356833.714055341</v>
      </c>
      <c r="P4383">
        <v>24431540.053149324</v>
      </c>
      <c r="Q4383">
        <v>24289449.006835256</v>
      </c>
      <c r="R4383">
        <v>20397887.15201325</v>
      </c>
      <c r="S4383">
        <v>16259860.34970339</v>
      </c>
      <c r="T4383">
        <v>16099868.72590103</v>
      </c>
      <c r="U4383">
        <v>9253280.1586854495</v>
      </c>
      <c r="V4383">
        <v>16362341.565454515</v>
      </c>
      <c r="W4383">
        <v>23716841.884457517</v>
      </c>
      <c r="X4383">
        <v>3716841.8844575146</v>
      </c>
    </row>
    <row r="4384" spans="2:24" x14ac:dyDescent="0.4">
      <c r="B4384" s="13">
        <v>4381</v>
      </c>
      <c r="C4384"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21924010.579689503</v>
      </c>
      <c r="O4384">
        <v>25763040.343407512</v>
      </c>
      <c r="P4384">
        <v>28183415.48118981</v>
      </c>
      <c r="Q4384">
        <v>27957685.850364171</v>
      </c>
      <c r="R4384">
        <v>33159617.18225712</v>
      </c>
      <c r="S4384">
        <v>32425818.754534163</v>
      </c>
      <c r="T4384">
        <v>40813648.757207185</v>
      </c>
      <c r="U4384">
        <v>48166048.727358788</v>
      </c>
      <c r="V4384">
        <v>25235383.352015939</v>
      </c>
      <c r="W4384">
        <v>21717408.362326376</v>
      </c>
      <c r="X4384">
        <v>1717408.3623263817</v>
      </c>
    </row>
    <row r="4385" spans="2:24" x14ac:dyDescent="0.4">
      <c r="B4385" s="13">
        <v>4382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24081906.736813504</v>
      </c>
      <c r="O4385">
        <v>22749027.466980379</v>
      </c>
      <c r="P4385">
        <v>8397183.1705906745</v>
      </c>
      <c r="Q4385">
        <v>12266371.914975716</v>
      </c>
      <c r="R4385">
        <v>25020540.025585815</v>
      </c>
      <c r="S4385">
        <v>27890974.906405564</v>
      </c>
      <c r="T4385">
        <v>37308170.127303615</v>
      </c>
      <c r="U4385">
        <v>43584376.59032245</v>
      </c>
      <c r="V4385">
        <v>49061038.631020032</v>
      </c>
      <c r="W4385">
        <v>54013075.92595762</v>
      </c>
      <c r="X4385">
        <v>34013075.92595762</v>
      </c>
    </row>
    <row r="4386" spans="2:24" x14ac:dyDescent="0.4">
      <c r="B4386" s="13">
        <v>4383</v>
      </c>
      <c r="C4386"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19491442.988893379</v>
      </c>
      <c r="O4386">
        <v>19741516.445041195</v>
      </c>
      <c r="P4386">
        <v>27095460.436883435</v>
      </c>
      <c r="Q4386">
        <v>32468077.400810689</v>
      </c>
      <c r="R4386">
        <v>30338823.036510352</v>
      </c>
      <c r="S4386">
        <v>34462185.049142078</v>
      </c>
      <c r="T4386">
        <v>38525961.786731847</v>
      </c>
      <c r="U4386">
        <v>45349481.258199126</v>
      </c>
      <c r="V4386">
        <v>48773001.493134357</v>
      </c>
      <c r="W4386">
        <v>52336578.573598139</v>
      </c>
      <c r="X4386">
        <v>32336578.573598143</v>
      </c>
    </row>
    <row r="4387" spans="2:24" x14ac:dyDescent="0.4">
      <c r="B4387" s="13">
        <v>4384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26339927.321309745</v>
      </c>
      <c r="O4387">
        <v>27309866.709757838</v>
      </c>
      <c r="P4387">
        <v>24090598.138557982</v>
      </c>
      <c r="Q4387">
        <v>12085682.174137253</v>
      </c>
      <c r="R4387">
        <v>11810299.867273388</v>
      </c>
      <c r="S4387">
        <v>24957341.064264562</v>
      </c>
      <c r="T4387">
        <v>32016196.083949782</v>
      </c>
      <c r="U4387">
        <v>37297113.93824663</v>
      </c>
      <c r="V4387">
        <v>39626046.659909084</v>
      </c>
      <c r="W4387">
        <v>42455378.824157529</v>
      </c>
      <c r="X4387">
        <v>22455378.824157529</v>
      </c>
    </row>
    <row r="4388" spans="2:24" x14ac:dyDescent="0.4">
      <c r="B4388" s="13">
        <v>4385</v>
      </c>
      <c r="C4388"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-45576547.725496173</v>
      </c>
      <c r="O4388">
        <v>-44853062.520682119</v>
      </c>
      <c r="P4388">
        <v>-9070957.1057298742</v>
      </c>
      <c r="Q4388">
        <v>-9685328.4864614159</v>
      </c>
      <c r="R4388">
        <v>-12584141.468831088</v>
      </c>
      <c r="S4388">
        <v>-9618784.7294162381</v>
      </c>
      <c r="T4388">
        <v>-5085956.9471710892</v>
      </c>
      <c r="U4388">
        <v>-36998088.570315212</v>
      </c>
      <c r="V4388">
        <v>-31570328.715875361</v>
      </c>
      <c r="W4388">
        <v>-7853676.0978281815</v>
      </c>
      <c r="X4388">
        <v>-27853676.09782818</v>
      </c>
    </row>
    <row r="4389" spans="2:24" x14ac:dyDescent="0.4">
      <c r="B4389" s="13">
        <v>4386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22194765.444503438</v>
      </c>
      <c r="O4389">
        <v>22833255.634246547</v>
      </c>
      <c r="P4389">
        <v>27612175.840790436</v>
      </c>
      <c r="Q4389">
        <v>29898358.359242089</v>
      </c>
      <c r="R4389">
        <v>27833436.419834323</v>
      </c>
      <c r="S4389">
        <v>28838699.816152479</v>
      </c>
      <c r="T4389">
        <v>28631394.173396461</v>
      </c>
      <c r="U4389">
        <v>28108155.598943923</v>
      </c>
      <c r="V4389">
        <v>29227506.534298718</v>
      </c>
      <c r="W4389">
        <v>31209936.711990453</v>
      </c>
      <c r="X4389">
        <v>11209936.711990453</v>
      </c>
    </row>
    <row r="4390" spans="2:24" x14ac:dyDescent="0.4">
      <c r="B4390" s="13">
        <v>4387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18621893.241832707</v>
      </c>
      <c r="O4390">
        <v>9799507.3195496742</v>
      </c>
      <c r="P4390">
        <v>11066975.090586672</v>
      </c>
      <c r="Q4390">
        <v>10630411.508764766</v>
      </c>
      <c r="R4390">
        <v>11994415.417622514</v>
      </c>
      <c r="S4390">
        <v>12120947.071552034</v>
      </c>
      <c r="T4390">
        <v>2982957.6556421136</v>
      </c>
      <c r="U4390">
        <v>5166105.9650026131</v>
      </c>
      <c r="V4390">
        <v>14302070.671480624</v>
      </c>
      <c r="W4390">
        <v>15261037.505992813</v>
      </c>
      <c r="X4390">
        <v>-4738962.4940071879</v>
      </c>
    </row>
    <row r="4391" spans="2:24" x14ac:dyDescent="0.4">
      <c r="B4391" s="13">
        <v>4388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22310451.518848173</v>
      </c>
      <c r="O4391">
        <v>23160991.287211955</v>
      </c>
      <c r="P4391">
        <v>21772612.811607763</v>
      </c>
      <c r="Q4391">
        <v>23449335.647367265</v>
      </c>
      <c r="R4391">
        <v>21426334.007867433</v>
      </c>
      <c r="S4391">
        <v>15305823.912247762</v>
      </c>
      <c r="T4391">
        <v>23954614.132237479</v>
      </c>
      <c r="U4391">
        <v>23016828.515812807</v>
      </c>
      <c r="V4391">
        <v>25856417.978866357</v>
      </c>
      <c r="W4391">
        <v>32295208.110380642</v>
      </c>
      <c r="X4391">
        <v>12295208.110380638</v>
      </c>
    </row>
    <row r="4392" spans="2:24" x14ac:dyDescent="0.4">
      <c r="B4392" s="13">
        <v>4389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22344969.313294224</v>
      </c>
      <c r="O4392">
        <v>26123877.461566593</v>
      </c>
      <c r="P4392">
        <v>27829992.912115432</v>
      </c>
      <c r="Q4392">
        <v>35521143.290126108</v>
      </c>
      <c r="R4392">
        <v>43446323.927095398</v>
      </c>
      <c r="S4392">
        <v>50591793.027385414</v>
      </c>
      <c r="T4392">
        <v>50416565.534336552</v>
      </c>
      <c r="U4392">
        <v>52152129.018173844</v>
      </c>
      <c r="V4392">
        <v>54724729.807292797</v>
      </c>
      <c r="W4392">
        <v>59189905.390839905</v>
      </c>
      <c r="X4392">
        <v>39189905.390839905</v>
      </c>
    </row>
    <row r="4393" spans="2:24" x14ac:dyDescent="0.4">
      <c r="B4393" s="13">
        <v>4390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22224976.820400298</v>
      </c>
      <c r="O4393">
        <v>21474773.463765841</v>
      </c>
      <c r="P4393">
        <v>19141334.377416916</v>
      </c>
      <c r="Q4393">
        <v>19318305.831380658</v>
      </c>
      <c r="R4393">
        <v>19159246.39552838</v>
      </c>
      <c r="S4393">
        <v>20258035.454131711</v>
      </c>
      <c r="T4393">
        <v>22520513.406358078</v>
      </c>
      <c r="U4393">
        <v>27776275.831529114</v>
      </c>
      <c r="V4393">
        <v>29144787.338930469</v>
      </c>
      <c r="W4393">
        <v>30755535.118644375</v>
      </c>
      <c r="X4393">
        <v>10755535.118644373</v>
      </c>
    </row>
    <row r="4394" spans="2:24" x14ac:dyDescent="0.4">
      <c r="B4394" s="13">
        <v>4391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22512710.339913424</v>
      </c>
      <c r="O4394">
        <v>22230023.756158121</v>
      </c>
      <c r="P4394">
        <v>22685235.132387981</v>
      </c>
      <c r="Q4394">
        <v>27846359.151797436</v>
      </c>
      <c r="R4394">
        <v>34892589.084202938</v>
      </c>
      <c r="S4394">
        <v>34559721.875523083</v>
      </c>
      <c r="T4394">
        <v>39044909.371453948</v>
      </c>
      <c r="U4394">
        <v>40408269.559364833</v>
      </c>
      <c r="V4394">
        <v>42147655.693664156</v>
      </c>
      <c r="W4394">
        <v>45429579.641317219</v>
      </c>
      <c r="X4394">
        <v>25429579.641317207</v>
      </c>
    </row>
    <row r="4395" spans="2:24" x14ac:dyDescent="0.4">
      <c r="B4395" s="13">
        <v>4392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17435218.816692807</v>
      </c>
      <c r="O4395">
        <v>13827096.199538566</v>
      </c>
      <c r="P4395">
        <v>11766261.272135045</v>
      </c>
      <c r="Q4395">
        <v>11701895.412455343</v>
      </c>
      <c r="R4395">
        <v>9372387.557873819</v>
      </c>
      <c r="S4395">
        <v>11933736.518872663</v>
      </c>
      <c r="T4395">
        <v>10925444.620462351</v>
      </c>
      <c r="U4395">
        <v>15092952.878964908</v>
      </c>
      <c r="V4395">
        <v>-116823179.68598908</v>
      </c>
      <c r="W4395">
        <v>-120168868.67327593</v>
      </c>
      <c r="X4395">
        <v>-140168868.67327592</v>
      </c>
    </row>
    <row r="4396" spans="2:24" x14ac:dyDescent="0.4">
      <c r="B4396" s="13">
        <v>4393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19734225.852857918</v>
      </c>
      <c r="O4396">
        <v>25754625.468382053</v>
      </c>
      <c r="P4396">
        <v>26187019.825250074</v>
      </c>
      <c r="Q4396">
        <v>24099640.833352592</v>
      </c>
      <c r="R4396">
        <v>27047432.943233602</v>
      </c>
      <c r="S4396">
        <v>31010481.405825958</v>
      </c>
      <c r="T4396">
        <v>30125444.809988178</v>
      </c>
      <c r="U4396">
        <v>29161677.45680549</v>
      </c>
      <c r="V4396">
        <v>17639749.355225436</v>
      </c>
      <c r="W4396">
        <v>12173942.801175851</v>
      </c>
      <c r="X4396">
        <v>-7826057.1988241524</v>
      </c>
    </row>
    <row r="4397" spans="2:24" x14ac:dyDescent="0.4">
      <c r="B4397" s="13">
        <v>4394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23588559.578803383</v>
      </c>
      <c r="O4397">
        <v>20454394.110012461</v>
      </c>
      <c r="P4397">
        <v>22622914.972623136</v>
      </c>
      <c r="Q4397">
        <v>17255986.378734689</v>
      </c>
      <c r="R4397">
        <v>18911654.534712434</v>
      </c>
      <c r="S4397">
        <v>5798987.0545545146</v>
      </c>
      <c r="T4397">
        <v>7698153.0196635928</v>
      </c>
      <c r="U4397">
        <v>-1827010.5663826703</v>
      </c>
      <c r="V4397">
        <v>5451246.3308503982</v>
      </c>
      <c r="W4397">
        <v>13619017.985298924</v>
      </c>
      <c r="X4397">
        <v>-6380982.0147010768</v>
      </c>
    </row>
    <row r="4398" spans="2:24" x14ac:dyDescent="0.4">
      <c r="B4398" s="13">
        <v>4395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19062271.602449942</v>
      </c>
      <c r="O4398">
        <v>19713519.700640652</v>
      </c>
      <c r="P4398">
        <v>21130784.717849065</v>
      </c>
      <c r="Q4398">
        <v>22247594.715973638</v>
      </c>
      <c r="R4398">
        <v>25523816.305057377</v>
      </c>
      <c r="S4398">
        <v>27947966.893499762</v>
      </c>
      <c r="T4398">
        <v>29557716.987336926</v>
      </c>
      <c r="U4398">
        <v>30723225.131461099</v>
      </c>
      <c r="V4398">
        <v>28243721.707161602</v>
      </c>
      <c r="W4398">
        <v>30834408.550359659</v>
      </c>
      <c r="X4398">
        <v>10834408.550359657</v>
      </c>
    </row>
    <row r="4399" spans="2:24" x14ac:dyDescent="0.4">
      <c r="B4399" s="13">
        <v>4396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791441.99658990814</v>
      </c>
      <c r="O4399">
        <v>5938740.1271596951</v>
      </c>
      <c r="P4399">
        <v>15323789.821793342</v>
      </c>
      <c r="Q4399">
        <v>21081160.192144662</v>
      </c>
      <c r="R4399">
        <v>25347278.695866376</v>
      </c>
      <c r="S4399">
        <v>20376833.106692776</v>
      </c>
      <c r="T4399">
        <v>18395203.171334729</v>
      </c>
      <c r="U4399">
        <v>21563153.088917039</v>
      </c>
      <c r="V4399">
        <v>13909102.918539232</v>
      </c>
      <c r="W4399">
        <v>12689968.593549641</v>
      </c>
      <c r="X4399">
        <v>-7310031.4064503638</v>
      </c>
    </row>
    <row r="4400" spans="2:24" x14ac:dyDescent="0.4">
      <c r="B4400" s="13">
        <v>4397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9325109.7059224956</v>
      </c>
      <c r="O4400">
        <v>9049149.723719066</v>
      </c>
      <c r="P4400">
        <v>10362014.656716675</v>
      </c>
      <c r="Q4400">
        <v>14963723.713976936</v>
      </c>
      <c r="R4400">
        <v>17568499.926864844</v>
      </c>
      <c r="S4400">
        <v>16580081.793813417</v>
      </c>
      <c r="T4400">
        <v>13501078.612784365</v>
      </c>
      <c r="U4400">
        <v>14644086.835234195</v>
      </c>
      <c r="V4400">
        <v>14043994.096094187</v>
      </c>
      <c r="W4400">
        <v>-10242787.428099845</v>
      </c>
      <c r="X4400">
        <v>-30242787.428099848</v>
      </c>
    </row>
    <row r="4401" spans="2:24" x14ac:dyDescent="0.4">
      <c r="B4401" s="13">
        <v>4398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22101341.429318931</v>
      </c>
      <c r="O4401">
        <v>21711595.195539851</v>
      </c>
      <c r="P4401">
        <v>24776415.153674625</v>
      </c>
      <c r="Q4401">
        <v>22717802.69108399</v>
      </c>
      <c r="R4401">
        <v>26242357.131297942</v>
      </c>
      <c r="S4401">
        <v>-68336531.829220742</v>
      </c>
      <c r="T4401">
        <v>-76571461.018405735</v>
      </c>
      <c r="U4401">
        <v>-26520594.615715072</v>
      </c>
      <c r="V4401">
        <v>-27498597.432922613</v>
      </c>
      <c r="W4401">
        <v>-25038734.177453969</v>
      </c>
      <c r="X4401">
        <v>-45038734.177453965</v>
      </c>
    </row>
    <row r="4402" spans="2:24" x14ac:dyDescent="0.4">
      <c r="B4402" s="13">
        <v>4399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12090828.152414361</v>
      </c>
      <c r="O4402">
        <v>12148052.708166437</v>
      </c>
      <c r="P4402">
        <v>15833598.396715168</v>
      </c>
      <c r="Q4402">
        <v>12726111.239053838</v>
      </c>
      <c r="R4402">
        <v>13242159.070695555</v>
      </c>
      <c r="S4402">
        <v>12903190.501684047</v>
      </c>
      <c r="T4402">
        <v>13042658.187987441</v>
      </c>
      <c r="U4402">
        <v>11798052.987278333</v>
      </c>
      <c r="V4402">
        <v>11657674.064207371</v>
      </c>
      <c r="W4402">
        <v>9233122.17796598</v>
      </c>
      <c r="X4402">
        <v>-10766877.822034024</v>
      </c>
    </row>
    <row r="4403" spans="2:24" x14ac:dyDescent="0.4">
      <c r="B4403" s="13">
        <v>4400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17305943.486636862</v>
      </c>
      <c r="O4403">
        <v>-70351939.180533364</v>
      </c>
      <c r="P4403">
        <v>-70848683.517885879</v>
      </c>
      <c r="Q4403">
        <v>-23222277.273659192</v>
      </c>
      <c r="R4403">
        <v>-35207621.818071805</v>
      </c>
      <c r="S4403">
        <v>-37329912.980657741</v>
      </c>
      <c r="T4403">
        <v>-27776048.585463841</v>
      </c>
      <c r="U4403">
        <v>-27440568.063446838</v>
      </c>
      <c r="V4403">
        <v>-24877558.139406148</v>
      </c>
      <c r="W4403">
        <v>-20479650.718957417</v>
      </c>
      <c r="X4403">
        <v>-40479650.718957424</v>
      </c>
    </row>
    <row r="4404" spans="2:24" x14ac:dyDescent="0.4">
      <c r="B4404" s="13">
        <v>4401</v>
      </c>
      <c r="C4404"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20539406.401105467</v>
      </c>
      <c r="O4404">
        <v>29533487.000811029</v>
      </c>
      <c r="P4404">
        <v>27757304.787650853</v>
      </c>
      <c r="Q4404">
        <v>27723584.061589412</v>
      </c>
      <c r="R4404">
        <v>33118986.083949838</v>
      </c>
      <c r="S4404">
        <v>34576736.804218419</v>
      </c>
      <c r="T4404">
        <v>39948280.621597506</v>
      </c>
      <c r="U4404">
        <v>42852334.607577875</v>
      </c>
      <c r="V4404">
        <v>46148744.680830747</v>
      </c>
      <c r="W4404">
        <v>48470498.429137588</v>
      </c>
      <c r="X4404">
        <v>28470498.429137584</v>
      </c>
    </row>
    <row r="4405" spans="2:24" x14ac:dyDescent="0.4">
      <c r="B4405" s="13">
        <v>4402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22457033.666998059</v>
      </c>
      <c r="O4405">
        <v>28782428.075936284</v>
      </c>
      <c r="P4405">
        <v>30041387.652746808</v>
      </c>
      <c r="Q4405">
        <v>28801071.620453291</v>
      </c>
      <c r="R4405">
        <v>29291890.827842325</v>
      </c>
      <c r="S4405">
        <v>28454700.948437437</v>
      </c>
      <c r="T4405">
        <v>30928465.388416816</v>
      </c>
      <c r="U4405">
        <v>31636619.722253669</v>
      </c>
      <c r="V4405">
        <v>37875100.358912081</v>
      </c>
      <c r="W4405">
        <v>37987755.460704446</v>
      </c>
      <c r="X4405">
        <v>17987755.46070445</v>
      </c>
    </row>
    <row r="4406" spans="2:24" x14ac:dyDescent="0.4">
      <c r="B4406" s="13">
        <v>4403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17772269.387048852</v>
      </c>
      <c r="O4406">
        <v>21736702.284643397</v>
      </c>
      <c r="P4406">
        <v>25501786.915882576</v>
      </c>
      <c r="Q4406">
        <v>23693131.415238049</v>
      </c>
      <c r="R4406">
        <v>24210031.451831382</v>
      </c>
      <c r="S4406">
        <v>21542575.01552733</v>
      </c>
      <c r="T4406">
        <v>22890770.178936835</v>
      </c>
      <c r="U4406">
        <v>21711706.508271787</v>
      </c>
      <c r="V4406">
        <v>20784348.374311272</v>
      </c>
      <c r="W4406">
        <v>18927299.355482392</v>
      </c>
      <c r="X4406">
        <v>-1072700.6445176029</v>
      </c>
    </row>
    <row r="4407" spans="2:24" x14ac:dyDescent="0.4">
      <c r="B4407" s="13">
        <v>4404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20175385.758627843</v>
      </c>
      <c r="O4407">
        <v>22567639.379755419</v>
      </c>
      <c r="P4407">
        <v>22538185.494748991</v>
      </c>
      <c r="Q4407">
        <v>26424637.805415086</v>
      </c>
      <c r="R4407">
        <v>26473958.814072475</v>
      </c>
      <c r="S4407">
        <v>27412943.966863226</v>
      </c>
      <c r="T4407">
        <v>28359290.902257249</v>
      </c>
      <c r="U4407">
        <v>27130842.107077837</v>
      </c>
      <c r="V4407">
        <v>26727627.905528724</v>
      </c>
      <c r="W4407">
        <v>23393011.123970095</v>
      </c>
      <c r="X4407">
        <v>3393011.1239700988</v>
      </c>
    </row>
    <row r="4408" spans="2:24" x14ac:dyDescent="0.4">
      <c r="B4408" s="13">
        <v>4405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17128291.387073316</v>
      </c>
      <c r="O4408">
        <v>25840567.763551589</v>
      </c>
      <c r="P4408">
        <v>31790236.847191844</v>
      </c>
      <c r="Q4408">
        <v>30777722.405444056</v>
      </c>
      <c r="R4408">
        <v>34685289.320755459</v>
      </c>
      <c r="S4408">
        <v>35877092.839120544</v>
      </c>
      <c r="T4408">
        <v>43753138.369287893</v>
      </c>
      <c r="U4408">
        <v>21776605.432486936</v>
      </c>
      <c r="V4408">
        <v>19444817.67802434</v>
      </c>
      <c r="W4408">
        <v>30152584.116118595</v>
      </c>
      <c r="X4408">
        <v>10152584.116118589</v>
      </c>
    </row>
    <row r="4409" spans="2:24" x14ac:dyDescent="0.4">
      <c r="B4409" s="13">
        <v>4406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10189105.241100736</v>
      </c>
      <c r="O4409">
        <v>11315269.217144651</v>
      </c>
      <c r="P4409">
        <v>19332138.714731149</v>
      </c>
      <c r="Q4409">
        <v>22576803.67027669</v>
      </c>
      <c r="R4409">
        <v>21161483.360694118</v>
      </c>
      <c r="S4409">
        <v>-944717.28154567862</v>
      </c>
      <c r="T4409">
        <v>2449597.4683697578</v>
      </c>
      <c r="U4409">
        <v>13830730.32663695</v>
      </c>
      <c r="V4409">
        <v>19089508.128476322</v>
      </c>
      <c r="W4409">
        <v>13681974.046146838</v>
      </c>
      <c r="X4409">
        <v>-6318025.9538531685</v>
      </c>
    </row>
    <row r="4410" spans="2:24" x14ac:dyDescent="0.4">
      <c r="B4410" s="13">
        <v>4407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3406369.5336863175</v>
      </c>
      <c r="O4410">
        <v>9944419.2031689435</v>
      </c>
      <c r="P4410">
        <v>21886660.143270221</v>
      </c>
      <c r="Q4410">
        <v>21565152.278919328</v>
      </c>
      <c r="R4410">
        <v>20227095.187241603</v>
      </c>
      <c r="S4410">
        <v>27972045.392200571</v>
      </c>
      <c r="T4410">
        <v>35374963.214049004</v>
      </c>
      <c r="U4410">
        <v>29387863.050401948</v>
      </c>
      <c r="V4410">
        <v>28058615.3940771</v>
      </c>
      <c r="W4410">
        <v>28768792.560095821</v>
      </c>
      <c r="X4410">
        <v>8768792.5600958169</v>
      </c>
    </row>
    <row r="4411" spans="2:24" x14ac:dyDescent="0.4">
      <c r="B4411" s="13">
        <v>4408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28710425.938076507</v>
      </c>
      <c r="O4411">
        <v>33445301.797309019</v>
      </c>
      <c r="P4411">
        <v>33073217.410833523</v>
      </c>
      <c r="Q4411">
        <v>23226272.936410639</v>
      </c>
      <c r="R4411">
        <v>28308881.033799019</v>
      </c>
      <c r="S4411">
        <v>-17379829.467243448</v>
      </c>
      <c r="T4411">
        <v>-27193796.930933248</v>
      </c>
      <c r="U4411">
        <v>-2546176.2212151657</v>
      </c>
      <c r="V4411">
        <v>-5131474.0324365227</v>
      </c>
      <c r="W4411">
        <v>2798414.2240537526</v>
      </c>
      <c r="X4411">
        <v>-17201585.775946245</v>
      </c>
    </row>
    <row r="4412" spans="2:24" x14ac:dyDescent="0.4">
      <c r="B4412" s="13">
        <v>4409</v>
      </c>
      <c r="C4412"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21746526.460513633</v>
      </c>
      <c r="O4412">
        <v>14259551.065604556</v>
      </c>
      <c r="P4412">
        <v>16516598.800210064</v>
      </c>
      <c r="Q4412">
        <v>25269893.529241722</v>
      </c>
      <c r="R4412">
        <v>20937496.34962656</v>
      </c>
      <c r="S4412">
        <v>29086341.882469423</v>
      </c>
      <c r="T4412">
        <v>33285722.189998176</v>
      </c>
      <c r="U4412">
        <v>33460259.88106218</v>
      </c>
      <c r="V4412">
        <v>23664927.055629153</v>
      </c>
      <c r="W4412">
        <v>26550437.791217536</v>
      </c>
      <c r="X4412">
        <v>6550437.7912175292</v>
      </c>
    </row>
    <row r="4413" spans="2:24" x14ac:dyDescent="0.4">
      <c r="B4413" s="13">
        <v>4410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16865687.302880399</v>
      </c>
      <c r="O4413">
        <v>17813880.687959917</v>
      </c>
      <c r="P4413">
        <v>18875492.723081749</v>
      </c>
      <c r="Q4413">
        <v>23593984.11874672</v>
      </c>
      <c r="R4413">
        <v>22254137.926268041</v>
      </c>
      <c r="S4413">
        <v>30737507.83164224</v>
      </c>
      <c r="T4413">
        <v>37640053.985259205</v>
      </c>
      <c r="U4413">
        <v>9728464.3707360514</v>
      </c>
      <c r="V4413">
        <v>9624854.8386368696</v>
      </c>
      <c r="W4413">
        <v>27991046.178203046</v>
      </c>
      <c r="X4413">
        <v>7991046.17820305</v>
      </c>
    </row>
    <row r="4414" spans="2:24" x14ac:dyDescent="0.4">
      <c r="B4414" s="13">
        <v>4411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19356654.759843078</v>
      </c>
      <c r="O4414">
        <v>19717241.300544564</v>
      </c>
      <c r="P4414">
        <v>9786031.3718384895</v>
      </c>
      <c r="Q4414">
        <v>10610918.804074943</v>
      </c>
      <c r="R4414">
        <v>18458388.473232117</v>
      </c>
      <c r="S4414">
        <v>18295668.411859684</v>
      </c>
      <c r="T4414">
        <v>22921006.315104436</v>
      </c>
      <c r="U4414">
        <v>20282129.250915606</v>
      </c>
      <c r="V4414">
        <v>27026769.794029988</v>
      </c>
      <c r="W4414">
        <v>26725203.119541924</v>
      </c>
      <c r="X4414">
        <v>6725203.1195419226</v>
      </c>
    </row>
    <row r="4415" spans="2:24" x14ac:dyDescent="0.4">
      <c r="B4415" s="13">
        <v>4412</v>
      </c>
      <c r="C4415"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26021489.7533499</v>
      </c>
      <c r="O4415">
        <v>25271363.357953317</v>
      </c>
      <c r="P4415">
        <v>24628417.062441837</v>
      </c>
      <c r="Q4415">
        <v>26707645.38177713</v>
      </c>
      <c r="R4415">
        <v>27045048.515083134</v>
      </c>
      <c r="S4415">
        <v>26097217.484120652</v>
      </c>
      <c r="T4415">
        <v>32340530.273115791</v>
      </c>
      <c r="U4415">
        <v>36562296.201615185</v>
      </c>
      <c r="V4415">
        <v>37695001.07899262</v>
      </c>
      <c r="W4415">
        <v>37157267.549258873</v>
      </c>
      <c r="X4415">
        <v>17157267.549258869</v>
      </c>
    </row>
    <row r="4416" spans="2:24" x14ac:dyDescent="0.4">
      <c r="B4416" s="13">
        <v>4413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14894779.064971879</v>
      </c>
      <c r="O4416">
        <v>17504964.881219711</v>
      </c>
      <c r="P4416">
        <v>15419976.302284142</v>
      </c>
      <c r="Q4416">
        <v>17066074.2352648</v>
      </c>
      <c r="R4416">
        <v>17209351.859065145</v>
      </c>
      <c r="S4416">
        <v>18551143.541699436</v>
      </c>
      <c r="T4416">
        <v>15472131.370956277</v>
      </c>
      <c r="U4416">
        <v>18644794.03096924</v>
      </c>
      <c r="V4416">
        <v>26302729.619174782</v>
      </c>
      <c r="W4416">
        <v>32852693.198939539</v>
      </c>
      <c r="X4416">
        <v>12852693.198939536</v>
      </c>
    </row>
    <row r="4417" spans="2:24" x14ac:dyDescent="0.4">
      <c r="B4417" s="13">
        <v>4414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21277078.199654434</v>
      </c>
      <c r="O4417">
        <v>23538247.041365851</v>
      </c>
      <c r="P4417">
        <v>29937196.660350025</v>
      </c>
      <c r="Q4417">
        <v>32267279.963624816</v>
      </c>
      <c r="R4417">
        <v>-103128991.29182598</v>
      </c>
      <c r="S4417">
        <v>-103652639.19173931</v>
      </c>
      <c r="T4417">
        <v>-32276770.538925339</v>
      </c>
      <c r="U4417">
        <v>-65719393.294286564</v>
      </c>
      <c r="V4417">
        <v>-68805320.367608726</v>
      </c>
      <c r="W4417">
        <v>-48298803.226843506</v>
      </c>
      <c r="X4417">
        <v>-68298803.226843521</v>
      </c>
    </row>
    <row r="4418" spans="2:24" x14ac:dyDescent="0.4">
      <c r="B4418" s="13">
        <v>4415</v>
      </c>
      <c r="C4418"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20777535.689127408</v>
      </c>
      <c r="O4418">
        <v>22214549.133730631</v>
      </c>
      <c r="P4418">
        <v>19673788.040650994</v>
      </c>
      <c r="Q4418">
        <v>19611783.376246653</v>
      </c>
      <c r="R4418">
        <v>10451687.954414189</v>
      </c>
      <c r="S4418">
        <v>18787905.215820916</v>
      </c>
      <c r="T4418">
        <v>27113638.946231607</v>
      </c>
      <c r="U4418">
        <v>30647669.515018638</v>
      </c>
      <c r="V4418">
        <v>30430221.47244015</v>
      </c>
      <c r="W4418">
        <v>28996441.959520079</v>
      </c>
      <c r="X4418">
        <v>8996441.9595200792</v>
      </c>
    </row>
    <row r="4419" spans="2:24" x14ac:dyDescent="0.4">
      <c r="B4419" s="13">
        <v>4416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27786699.709951445</v>
      </c>
      <c r="O4419">
        <v>24080830.786084864</v>
      </c>
      <c r="P4419">
        <v>24055704.542328149</v>
      </c>
      <c r="Q4419">
        <v>31334835.415369637</v>
      </c>
      <c r="R4419">
        <v>32380488.217833441</v>
      </c>
      <c r="S4419">
        <v>40682091.261775091</v>
      </c>
      <c r="T4419">
        <v>44244449.256251708</v>
      </c>
      <c r="U4419">
        <v>45395837.188192166</v>
      </c>
      <c r="V4419">
        <v>45493570.578306623</v>
      </c>
      <c r="W4419">
        <v>-321664487.59852457</v>
      </c>
      <c r="X4419">
        <v>-341664487.59852457</v>
      </c>
    </row>
    <row r="4420" spans="2:24" x14ac:dyDescent="0.4">
      <c r="B4420" s="13">
        <v>4417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20495828.161170978</v>
      </c>
      <c r="O4420">
        <v>16947618.366471868</v>
      </c>
      <c r="P4420">
        <v>17297482.427288767</v>
      </c>
      <c r="Q4420">
        <v>24685851.983185902</v>
      </c>
      <c r="R4420">
        <v>25397143.84625065</v>
      </c>
      <c r="S4420">
        <v>18381661.786235385</v>
      </c>
      <c r="T4420">
        <v>20193068.01404845</v>
      </c>
      <c r="U4420">
        <v>22215698.34474197</v>
      </c>
      <c r="V4420">
        <v>-16474191.865917929</v>
      </c>
      <c r="W4420">
        <v>-17426707.521472346</v>
      </c>
      <c r="X4420">
        <v>-37426707.521472342</v>
      </c>
    </row>
    <row r="4421" spans="2:24" x14ac:dyDescent="0.4">
      <c r="B4421" s="13">
        <v>4418</v>
      </c>
      <c r="C4421">
        <v>0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23739943.849733885</v>
      </c>
      <c r="O4421">
        <v>26746857.232682675</v>
      </c>
      <c r="P4421">
        <v>28924613.109883197</v>
      </c>
      <c r="Q4421">
        <v>26157385.790753797</v>
      </c>
      <c r="R4421">
        <v>27004283.725733079</v>
      </c>
      <c r="S4421">
        <v>24768577.395822387</v>
      </c>
      <c r="T4421">
        <v>24968717.062925499</v>
      </c>
      <c r="U4421">
        <v>23261805.330831472</v>
      </c>
      <c r="V4421">
        <v>20111350.746280558</v>
      </c>
      <c r="W4421">
        <v>17748242.817695081</v>
      </c>
      <c r="X4421">
        <v>-2251757.1823049234</v>
      </c>
    </row>
    <row r="4422" spans="2:24" x14ac:dyDescent="0.4">
      <c r="B4422" s="13">
        <v>4419</v>
      </c>
      <c r="C4422"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27418902.379200704</v>
      </c>
      <c r="O4422">
        <v>27739662.321910691</v>
      </c>
      <c r="P4422">
        <v>30169821.244342294</v>
      </c>
      <c r="Q4422">
        <v>30984606.194203183</v>
      </c>
      <c r="R4422">
        <v>35305522.303776249</v>
      </c>
      <c r="S4422">
        <v>40892927.498577535</v>
      </c>
      <c r="T4422">
        <v>40685556.853385039</v>
      </c>
      <c r="U4422">
        <v>46410036.542571269</v>
      </c>
      <c r="V4422">
        <v>48391448.482434049</v>
      </c>
      <c r="W4422">
        <v>47913850.836954854</v>
      </c>
      <c r="X4422">
        <v>27913850.836954854</v>
      </c>
    </row>
    <row r="4423" spans="2:24" x14ac:dyDescent="0.4">
      <c r="B4423" s="13">
        <v>4420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24940064.078294653</v>
      </c>
      <c r="O4423">
        <v>17972589.728753507</v>
      </c>
      <c r="P4423">
        <v>17040586.420646254</v>
      </c>
      <c r="Q4423">
        <v>26160917.564840443</v>
      </c>
      <c r="R4423">
        <v>25780163.402442943</v>
      </c>
      <c r="S4423">
        <v>28464048.798945524</v>
      </c>
      <c r="T4423">
        <v>33891068.106369205</v>
      </c>
      <c r="U4423">
        <v>34196778.721415408</v>
      </c>
      <c r="V4423">
        <v>32020680.791636154</v>
      </c>
      <c r="W4423">
        <v>33249429.646221872</v>
      </c>
      <c r="X4423">
        <v>13249429.64622188</v>
      </c>
    </row>
    <row r="4424" spans="2:24" x14ac:dyDescent="0.4">
      <c r="B4424" s="13">
        <v>4421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23266298.774081718</v>
      </c>
      <c r="O4424">
        <v>29219368.708222002</v>
      </c>
      <c r="P4424">
        <v>38124545.137053713</v>
      </c>
      <c r="Q4424">
        <v>36475596.918106832</v>
      </c>
      <c r="R4424">
        <v>45627492.330939069</v>
      </c>
      <c r="S4424">
        <v>43347465.605260156</v>
      </c>
      <c r="T4424">
        <v>36165649.260615252</v>
      </c>
      <c r="U4424">
        <v>33570851.737056144</v>
      </c>
      <c r="V4424">
        <v>34691452.518328987</v>
      </c>
      <c r="W4424">
        <v>32080188.965291217</v>
      </c>
      <c r="X4424">
        <v>12080188.965291221</v>
      </c>
    </row>
    <row r="4425" spans="2:24" x14ac:dyDescent="0.4">
      <c r="B4425" s="13">
        <v>4422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18671044.015316781</v>
      </c>
      <c r="O4425">
        <v>20181912.441826519</v>
      </c>
      <c r="P4425">
        <v>24709130.71859546</v>
      </c>
      <c r="Q4425">
        <v>24447092.808035497</v>
      </c>
      <c r="R4425">
        <v>25678912.053836551</v>
      </c>
      <c r="S4425">
        <v>25579861.729862023</v>
      </c>
      <c r="T4425">
        <v>26332607.035526935</v>
      </c>
      <c r="U4425">
        <v>30398497.263311133</v>
      </c>
      <c r="V4425">
        <v>37736639.045444749</v>
      </c>
      <c r="W4425">
        <v>37967393.631019101</v>
      </c>
      <c r="X4425">
        <v>17967393.631019093</v>
      </c>
    </row>
    <row r="4426" spans="2:24" x14ac:dyDescent="0.4">
      <c r="B4426" s="13">
        <v>4423</v>
      </c>
      <c r="C4426"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21164229.912561495</v>
      </c>
      <c r="O4426">
        <v>24045601.681754179</v>
      </c>
      <c r="P4426">
        <v>21349257.151733052</v>
      </c>
      <c r="Q4426">
        <v>20577441.475460093</v>
      </c>
      <c r="R4426">
        <v>18472836.447143521</v>
      </c>
      <c r="S4426">
        <v>23018485.077853087</v>
      </c>
      <c r="T4426">
        <v>-1685939475.8365922</v>
      </c>
      <c r="U4426">
        <v>-1683274312.4423046</v>
      </c>
      <c r="V4426">
        <v>-825203227.12091434</v>
      </c>
      <c r="W4426">
        <v>-821525386.84567416</v>
      </c>
      <c r="X4426">
        <v>-841525386.84567416</v>
      </c>
    </row>
    <row r="4427" spans="2:24" x14ac:dyDescent="0.4">
      <c r="B4427" s="13">
        <v>4424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20446025.413085863</v>
      </c>
      <c r="O4427">
        <v>21631777.990117025</v>
      </c>
      <c r="P4427">
        <v>21090660.481609266</v>
      </c>
      <c r="Q4427">
        <v>28202340.067050859</v>
      </c>
      <c r="R4427">
        <v>29540861.810230829</v>
      </c>
      <c r="S4427">
        <v>35010166.570488952</v>
      </c>
      <c r="T4427">
        <v>34358857.543128349</v>
      </c>
      <c r="U4427">
        <v>36485255.756079718</v>
      </c>
      <c r="V4427">
        <v>44962383.458043948</v>
      </c>
      <c r="W4427">
        <v>43537020.941750072</v>
      </c>
      <c r="X4427">
        <v>23537020.941750072</v>
      </c>
    </row>
    <row r="4428" spans="2:24" x14ac:dyDescent="0.4">
      <c r="B4428" s="13">
        <v>4425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20841613.662069619</v>
      </c>
      <c r="O4428">
        <v>19405021.766369961</v>
      </c>
      <c r="P4428">
        <v>17937753.363072079</v>
      </c>
      <c r="Q4428">
        <v>17653924.805750057</v>
      </c>
      <c r="R4428">
        <v>22817070.154607788</v>
      </c>
      <c r="S4428">
        <v>22413530.264128689</v>
      </c>
      <c r="T4428">
        <v>4479357.0566600859</v>
      </c>
      <c r="U4428">
        <v>6296361.9055661559</v>
      </c>
      <c r="V4428">
        <v>21080907.455265272</v>
      </c>
      <c r="W4428">
        <v>24787255.717978295</v>
      </c>
      <c r="X4428">
        <v>4787255.7179782968</v>
      </c>
    </row>
    <row r="4429" spans="2:24" x14ac:dyDescent="0.4">
      <c r="B4429" s="13">
        <v>4426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29155981.422548562</v>
      </c>
      <c r="O4429">
        <v>-50743420.990190782</v>
      </c>
      <c r="P4429">
        <v>-48307677.539103605</v>
      </c>
      <c r="Q4429">
        <v>-9369396.8721223865</v>
      </c>
      <c r="R4429">
        <v>-11385869.485471141</v>
      </c>
      <c r="S4429">
        <v>-12218170.113028366</v>
      </c>
      <c r="T4429">
        <v>-13808962.252870362</v>
      </c>
      <c r="U4429">
        <v>-7196278.0796755301</v>
      </c>
      <c r="V4429">
        <v>-907507.89726037253</v>
      </c>
      <c r="W4429">
        <v>29575.235771865118</v>
      </c>
      <c r="X4429">
        <v>-19970424.764228147</v>
      </c>
    </row>
    <row r="4430" spans="2:24" x14ac:dyDescent="0.4">
      <c r="B4430" s="13">
        <v>4427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21103828.354672819</v>
      </c>
      <c r="O4430">
        <v>27695345.765710711</v>
      </c>
      <c r="P4430">
        <v>29742555.580567151</v>
      </c>
      <c r="Q4430">
        <v>30176113.625845231</v>
      </c>
      <c r="R4430">
        <v>31247210.950469326</v>
      </c>
      <c r="S4430">
        <v>30377742.524407838</v>
      </c>
      <c r="T4430">
        <v>39283773.134263054</v>
      </c>
      <c r="U4430">
        <v>38494934.224384256</v>
      </c>
      <c r="V4430">
        <v>37287315.921311215</v>
      </c>
      <c r="W4430">
        <v>27179758.205324851</v>
      </c>
      <c r="X4430">
        <v>7179758.2053248528</v>
      </c>
    </row>
    <row r="4431" spans="2:24" x14ac:dyDescent="0.4">
      <c r="B4431" s="13">
        <v>4428</v>
      </c>
      <c r="C4431"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23636686.231450073</v>
      </c>
      <c r="O4431">
        <v>22973318.402066864</v>
      </c>
      <c r="P4431">
        <v>23004780.526720937</v>
      </c>
      <c r="Q4431">
        <v>23512519.29397678</v>
      </c>
      <c r="R4431">
        <v>31432148.703109518</v>
      </c>
      <c r="S4431">
        <v>33223743.150686413</v>
      </c>
      <c r="T4431">
        <v>40473719.547094382</v>
      </c>
      <c r="U4431">
        <v>40105399.81963364</v>
      </c>
      <c r="V4431">
        <v>40801604.209938638</v>
      </c>
      <c r="W4431">
        <v>39072755.207635127</v>
      </c>
      <c r="X4431">
        <v>19072755.207635123</v>
      </c>
    </row>
    <row r="4432" spans="2:24" x14ac:dyDescent="0.4">
      <c r="B4432" s="13">
        <v>4429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22746831.909299314</v>
      </c>
      <c r="O4432">
        <v>21644396.221547563</v>
      </c>
      <c r="P4432">
        <v>22327568.408928886</v>
      </c>
      <c r="Q4432">
        <v>22463719.504993998</v>
      </c>
      <c r="R4432">
        <v>22089458.253055088</v>
      </c>
      <c r="S4432">
        <v>-21183702.971030358</v>
      </c>
      <c r="T4432">
        <v>-20706274.766705085</v>
      </c>
      <c r="U4432">
        <v>5651848.7909504995</v>
      </c>
      <c r="V4432">
        <v>-9371527.1307680309</v>
      </c>
      <c r="W4432">
        <v>-1221349.5894771134</v>
      </c>
      <c r="X4432">
        <v>-21221349.589477111</v>
      </c>
    </row>
    <row r="4433" spans="2:24" x14ac:dyDescent="0.4">
      <c r="B4433" s="13">
        <v>4430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27442442.145003475</v>
      </c>
      <c r="O4433">
        <v>34300218.879714087</v>
      </c>
      <c r="P4433">
        <v>35338823.140918225</v>
      </c>
      <c r="Q4433">
        <v>33961030.353610769</v>
      </c>
      <c r="R4433">
        <v>37244744.176097915</v>
      </c>
      <c r="S4433">
        <v>39102422.561475255</v>
      </c>
      <c r="T4433">
        <v>39937113.036585703</v>
      </c>
      <c r="U4433">
        <v>44174934.280947492</v>
      </c>
      <c r="V4433">
        <v>-69734.114528134931</v>
      </c>
      <c r="W4433">
        <v>6542418.4656768441</v>
      </c>
      <c r="X4433">
        <v>-13457581.53432316</v>
      </c>
    </row>
    <row r="4434" spans="2:24" x14ac:dyDescent="0.4">
      <c r="B4434" s="13">
        <v>4431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26181938.804076113</v>
      </c>
      <c r="O4434">
        <v>31065572.997098707</v>
      </c>
      <c r="P4434">
        <v>31150676.258737396</v>
      </c>
      <c r="Q4434">
        <v>32686597.618221</v>
      </c>
      <c r="R4434">
        <v>38679933.78375674</v>
      </c>
      <c r="S4434">
        <v>40574623.180793032</v>
      </c>
      <c r="T4434">
        <v>49692794.212905549</v>
      </c>
      <c r="U4434">
        <v>52550742.600109793</v>
      </c>
      <c r="V4434">
        <v>61023033.155063324</v>
      </c>
      <c r="W4434">
        <v>65555276.32568454</v>
      </c>
      <c r="X4434">
        <v>45555276.325684547</v>
      </c>
    </row>
    <row r="4435" spans="2:24" x14ac:dyDescent="0.4">
      <c r="B4435" s="13">
        <v>4432</v>
      </c>
      <c r="C4435"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25630633.809509132</v>
      </c>
      <c r="O4435">
        <v>20831940.982872207</v>
      </c>
      <c r="P4435">
        <v>21380674.745703798</v>
      </c>
      <c r="Q4435">
        <v>24561610.679327838</v>
      </c>
      <c r="R4435">
        <v>28550330.035673764</v>
      </c>
      <c r="S4435">
        <v>30038045.141153272</v>
      </c>
      <c r="T4435">
        <v>31609120.457049537</v>
      </c>
      <c r="U4435">
        <v>30195825.003866367</v>
      </c>
      <c r="V4435">
        <v>36688797.113989867</v>
      </c>
      <c r="W4435">
        <v>33914237.501127869</v>
      </c>
      <c r="X4435">
        <v>13914237.501127873</v>
      </c>
    </row>
    <row r="4436" spans="2:24" x14ac:dyDescent="0.4">
      <c r="B4436" s="13">
        <v>4433</v>
      </c>
      <c r="C4436"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24461501.924087603</v>
      </c>
      <c r="O4436">
        <v>26879318.121909913</v>
      </c>
      <c r="P4436">
        <v>31872327.17460132</v>
      </c>
      <c r="Q4436">
        <v>36899144.770171694</v>
      </c>
      <c r="R4436">
        <v>28992585.276981212</v>
      </c>
      <c r="S4436">
        <v>-11322153.619755846</v>
      </c>
      <c r="T4436">
        <v>-13919836.231859587</v>
      </c>
      <c r="U4436">
        <v>5719973.6995539255</v>
      </c>
      <c r="V4436">
        <v>5241067.068459766</v>
      </c>
      <c r="W4436">
        <v>9867635.6680808924</v>
      </c>
      <c r="X4436">
        <v>-10132364.331919108</v>
      </c>
    </row>
    <row r="4437" spans="2:24" x14ac:dyDescent="0.4">
      <c r="B4437" s="13">
        <v>4434</v>
      </c>
      <c r="C4437"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20737624.370102044</v>
      </c>
      <c r="O4437">
        <v>21023305.39929647</v>
      </c>
      <c r="P4437">
        <v>23325504.532820586</v>
      </c>
      <c r="Q4437">
        <v>23935992.712887909</v>
      </c>
      <c r="R4437">
        <v>20590484.329805255</v>
      </c>
      <c r="S4437">
        <v>28434900.915024765</v>
      </c>
      <c r="T4437">
        <v>33506848.017380409</v>
      </c>
      <c r="U4437">
        <v>37330099.224271268</v>
      </c>
      <c r="V4437">
        <v>35503994.751707755</v>
      </c>
      <c r="W4437">
        <v>33594191.062075332</v>
      </c>
      <c r="X4437">
        <v>13594191.062075328</v>
      </c>
    </row>
    <row r="4438" spans="2:24" x14ac:dyDescent="0.4">
      <c r="B4438" s="13">
        <v>4435</v>
      </c>
      <c r="C4438"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19819989.770853858</v>
      </c>
      <c r="O4438">
        <v>19392016.135383822</v>
      </c>
      <c r="P4438">
        <v>19100621.117804989</v>
      </c>
      <c r="Q4438">
        <v>23878991.900957435</v>
      </c>
      <c r="R4438">
        <v>25064932.432232946</v>
      </c>
      <c r="S4438">
        <v>24502321.809515398</v>
      </c>
      <c r="T4438">
        <v>24806259.561471868</v>
      </c>
      <c r="U4438">
        <v>23791116.057476621</v>
      </c>
      <c r="V4438">
        <v>8579490.9521781951</v>
      </c>
      <c r="W4438">
        <v>8503751.5371726155</v>
      </c>
      <c r="X4438">
        <v>-11496248.462827379</v>
      </c>
    </row>
    <row r="4439" spans="2:24" x14ac:dyDescent="0.4">
      <c r="B4439" s="13">
        <v>4436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17026567.321178868</v>
      </c>
      <c r="O4439">
        <v>21233385.836622484</v>
      </c>
      <c r="P4439">
        <v>24766735.464946106</v>
      </c>
      <c r="Q4439">
        <v>24780486.286814176</v>
      </c>
      <c r="R4439">
        <v>23137219.445342068</v>
      </c>
      <c r="S4439">
        <v>31497471.588320713</v>
      </c>
      <c r="T4439">
        <v>34745640.072132863</v>
      </c>
      <c r="U4439">
        <v>40637458.248581216</v>
      </c>
      <c r="V4439">
        <v>40086429.170035511</v>
      </c>
      <c r="W4439">
        <v>42894628.177919097</v>
      </c>
      <c r="X4439">
        <v>22894628.177919094</v>
      </c>
    </row>
    <row r="4440" spans="2:24" x14ac:dyDescent="0.4">
      <c r="B4440" s="13">
        <v>4437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23329364.080900811</v>
      </c>
      <c r="O4440">
        <v>20461059.815066997</v>
      </c>
      <c r="P4440">
        <v>-168058033.00206351</v>
      </c>
      <c r="Q4440">
        <v>-169709733.98482063</v>
      </c>
      <c r="R4440">
        <v>-72038190.916977525</v>
      </c>
      <c r="S4440">
        <v>-71695972.304173619</v>
      </c>
      <c r="T4440">
        <v>-69682610.729182571</v>
      </c>
      <c r="U4440">
        <v>-65714059.661692508</v>
      </c>
      <c r="V4440">
        <v>-63185498.409700267</v>
      </c>
      <c r="W4440">
        <v>-60371121.794785053</v>
      </c>
      <c r="X4440">
        <v>-80371121.794785038</v>
      </c>
    </row>
    <row r="4441" spans="2:24" x14ac:dyDescent="0.4">
      <c r="B4441" s="13">
        <v>4438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26293727.510806061</v>
      </c>
      <c r="O4441">
        <v>25284967.335344583</v>
      </c>
      <c r="P4441">
        <v>31937072.027578745</v>
      </c>
      <c r="Q4441">
        <v>25582238.504383989</v>
      </c>
      <c r="R4441">
        <v>21423610.551644813</v>
      </c>
      <c r="S4441">
        <v>20346351.223743346</v>
      </c>
      <c r="T4441">
        <v>19286409.294153407</v>
      </c>
      <c r="U4441">
        <v>24020890.650916919</v>
      </c>
      <c r="V4441">
        <v>30963421.343089789</v>
      </c>
      <c r="W4441">
        <v>37090652.757716395</v>
      </c>
      <c r="X4441">
        <v>17090652.757716399</v>
      </c>
    </row>
    <row r="4442" spans="2:24" x14ac:dyDescent="0.4">
      <c r="B4442" s="13">
        <v>4439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19085384.78171495</v>
      </c>
      <c r="O4442">
        <v>16894574.429787092</v>
      </c>
      <c r="P4442">
        <v>21235000.909686372</v>
      </c>
      <c r="Q4442">
        <v>24308111.601731047</v>
      </c>
      <c r="R4442">
        <v>26390396.137795433</v>
      </c>
      <c r="S4442">
        <v>24952831.217520222</v>
      </c>
      <c r="T4442">
        <v>28193955.365255062</v>
      </c>
      <c r="U4442">
        <v>29523709.430114213</v>
      </c>
      <c r="V4442">
        <v>32587357.007841095</v>
      </c>
      <c r="W4442">
        <v>32965492.817633457</v>
      </c>
      <c r="X4442">
        <v>12965492.817633454</v>
      </c>
    </row>
    <row r="4443" spans="2:24" x14ac:dyDescent="0.4">
      <c r="B4443" s="13">
        <v>4440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20313152.692006547</v>
      </c>
      <c r="O4443">
        <v>18069485.935969956</v>
      </c>
      <c r="P4443">
        <v>21747613.951893516</v>
      </c>
      <c r="Q4443">
        <v>21806623.508492626</v>
      </c>
      <c r="R4443">
        <v>25078541.463032603</v>
      </c>
      <c r="S4443">
        <v>33710845.183045566</v>
      </c>
      <c r="T4443">
        <v>36220768.389618807</v>
      </c>
      <c r="U4443">
        <v>39317460.721612006</v>
      </c>
      <c r="V4443">
        <v>43571127.411437504</v>
      </c>
      <c r="W4443">
        <v>40972053.850681566</v>
      </c>
      <c r="X4443">
        <v>20972053.850681566</v>
      </c>
    </row>
    <row r="4444" spans="2:24" x14ac:dyDescent="0.4">
      <c r="B4444" s="13">
        <v>4441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24295664.845261469</v>
      </c>
      <c r="O4444">
        <v>27743625.563553058</v>
      </c>
      <c r="P4444">
        <v>27680986.871864028</v>
      </c>
      <c r="Q4444">
        <v>31135017.78299363</v>
      </c>
      <c r="R4444">
        <v>33831187.55694028</v>
      </c>
      <c r="S4444">
        <v>32613399.264810137</v>
      </c>
      <c r="T4444">
        <v>35493541.910984926</v>
      </c>
      <c r="U4444">
        <v>39264889.093901873</v>
      </c>
      <c r="V4444">
        <v>43676061.300680414</v>
      </c>
      <c r="W4444">
        <v>39790049.079501741</v>
      </c>
      <c r="X4444">
        <v>19790049.079501744</v>
      </c>
    </row>
    <row r="4445" spans="2:24" x14ac:dyDescent="0.4">
      <c r="B4445" s="13">
        <v>4442</v>
      </c>
      <c r="C4445"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19616791.493770991</v>
      </c>
      <c r="O4445">
        <v>23998076.699618325</v>
      </c>
      <c r="P4445">
        <v>19599220.978882372</v>
      </c>
      <c r="Q4445">
        <v>11930968.96797562</v>
      </c>
      <c r="R4445">
        <v>4820676.691665072</v>
      </c>
      <c r="S4445">
        <v>5417713.2284769416</v>
      </c>
      <c r="T4445">
        <v>20036087.952065952</v>
      </c>
      <c r="U4445">
        <v>19695714.594992474</v>
      </c>
      <c r="V4445">
        <v>23956537.071210381</v>
      </c>
      <c r="W4445">
        <v>-57619273.991969012</v>
      </c>
      <c r="X4445">
        <v>-77619273.991969019</v>
      </c>
    </row>
    <row r="4446" spans="2:24" x14ac:dyDescent="0.4">
      <c r="B4446" s="13">
        <v>4443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21093442.688589789</v>
      </c>
      <c r="O4446">
        <v>20726244.821853179</v>
      </c>
      <c r="P4446">
        <v>28431011.871765073</v>
      </c>
      <c r="Q4446">
        <v>32254631.785212919</v>
      </c>
      <c r="R4446">
        <v>36288894.458995901</v>
      </c>
      <c r="S4446">
        <v>41839416.478364609</v>
      </c>
      <c r="T4446">
        <v>40502260.282615304</v>
      </c>
      <c r="U4446">
        <v>43839922.921810381</v>
      </c>
      <c r="V4446">
        <v>1829071.8935337551</v>
      </c>
      <c r="W4446">
        <v>-65517.542240751674</v>
      </c>
      <c r="X4446">
        <v>-20065517.54224075</v>
      </c>
    </row>
    <row r="4447" spans="2:24" x14ac:dyDescent="0.4">
      <c r="B4447" s="13">
        <v>4444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26636214.10079544</v>
      </c>
      <c r="O4447">
        <v>25083808.466952756</v>
      </c>
      <c r="P4447">
        <v>30756358.814822763</v>
      </c>
      <c r="Q4447">
        <v>29824734.576010227</v>
      </c>
      <c r="R4447">
        <v>37164595.455004871</v>
      </c>
      <c r="S4447">
        <v>39331138.048766248</v>
      </c>
      <c r="T4447">
        <v>39707112.224056669</v>
      </c>
      <c r="U4447">
        <v>43435192.356630728</v>
      </c>
      <c r="V4447">
        <v>43635931.612753175</v>
      </c>
      <c r="W4447">
        <v>45050460.598399065</v>
      </c>
      <c r="X4447">
        <v>25050460.598399062</v>
      </c>
    </row>
    <row r="4448" spans="2:24" x14ac:dyDescent="0.4">
      <c r="B4448" s="13">
        <v>4445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22428273.493313286</v>
      </c>
      <c r="O4448">
        <v>25206426.567675248</v>
      </c>
      <c r="P4448">
        <v>29434124.788084835</v>
      </c>
      <c r="Q4448">
        <v>32607457.314276151</v>
      </c>
      <c r="R4448">
        <v>30481176.602144331</v>
      </c>
      <c r="S4448">
        <v>33147919.037433781</v>
      </c>
      <c r="T4448">
        <v>33850125.916166365</v>
      </c>
      <c r="U4448">
        <v>40824888.460664563</v>
      </c>
      <c r="V4448">
        <v>40018423.215200968</v>
      </c>
      <c r="W4448">
        <v>45056524.372989133</v>
      </c>
      <c r="X4448">
        <v>25056524.372989133</v>
      </c>
    </row>
    <row r="4449" spans="2:24" x14ac:dyDescent="0.4">
      <c r="B4449" s="13">
        <v>4446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17374249.513256282</v>
      </c>
      <c r="O4449">
        <v>17417960.798864119</v>
      </c>
      <c r="P4449">
        <v>23706396.533977181</v>
      </c>
      <c r="Q4449">
        <v>28296355.182940733</v>
      </c>
      <c r="R4449">
        <v>36122525.23531393</v>
      </c>
      <c r="S4449">
        <v>-8521624.7504643314</v>
      </c>
      <c r="T4449">
        <v>-1009559.3451779746</v>
      </c>
      <c r="U4449">
        <v>23085999.589484185</v>
      </c>
      <c r="V4449">
        <v>23597662.355772026</v>
      </c>
      <c r="W4449">
        <v>25646264.883159179</v>
      </c>
      <c r="X4449">
        <v>5646264.883159183</v>
      </c>
    </row>
    <row r="4450" spans="2:24" x14ac:dyDescent="0.4">
      <c r="B4450" s="13">
        <v>4447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19246931.983611327</v>
      </c>
      <c r="O4450">
        <v>27374072.085967615</v>
      </c>
      <c r="P4450">
        <v>31570393.29181809</v>
      </c>
      <c r="Q4450">
        <v>29844054.876828507</v>
      </c>
      <c r="R4450">
        <v>35318726.892601989</v>
      </c>
      <c r="S4450">
        <v>32154556.7625238</v>
      </c>
      <c r="T4450">
        <v>32037491.674263023</v>
      </c>
      <c r="U4450">
        <v>28199291.214044731</v>
      </c>
      <c r="V4450">
        <v>27932828.837379932</v>
      </c>
      <c r="W4450">
        <v>30255326.424144436</v>
      </c>
      <c r="X4450">
        <v>10255326.424144436</v>
      </c>
    </row>
    <row r="4451" spans="2:24" x14ac:dyDescent="0.4">
      <c r="B4451" s="13">
        <v>4448</v>
      </c>
      <c r="C4451"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19684013.888219919</v>
      </c>
      <c r="O4451">
        <v>23874225.65877324</v>
      </c>
      <c r="P4451">
        <v>25724703.780219417</v>
      </c>
      <c r="Q4451">
        <v>20910277.452362888</v>
      </c>
      <c r="R4451">
        <v>25481119.60212788</v>
      </c>
      <c r="S4451">
        <v>31157612.157564983</v>
      </c>
      <c r="T4451">
        <v>30966105.149684798</v>
      </c>
      <c r="U4451">
        <v>37868130.719448462</v>
      </c>
      <c r="V4451">
        <v>32600817.103250593</v>
      </c>
      <c r="W4451">
        <v>31508777.072605819</v>
      </c>
      <c r="X4451">
        <v>11508777.072605822</v>
      </c>
    </row>
    <row r="4452" spans="2:24" x14ac:dyDescent="0.4">
      <c r="B4452" s="13">
        <v>4449</v>
      </c>
      <c r="C4452"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21920804.450952854</v>
      </c>
      <c r="O4452">
        <v>29457861.386429731</v>
      </c>
      <c r="P4452">
        <v>23397525.630109739</v>
      </c>
      <c r="Q4452">
        <v>23358261.968260296</v>
      </c>
      <c r="R4452">
        <v>30993483.203366239</v>
      </c>
      <c r="S4452">
        <v>31264679.279171459</v>
      </c>
      <c r="T4452">
        <v>23233445.570326772</v>
      </c>
      <c r="U4452">
        <v>23118297.07409225</v>
      </c>
      <c r="V4452">
        <v>28240031.805562008</v>
      </c>
      <c r="W4452">
        <v>31112627.333233714</v>
      </c>
      <c r="X4452">
        <v>11112627.333233714</v>
      </c>
    </row>
    <row r="4453" spans="2:24" x14ac:dyDescent="0.4">
      <c r="B4453" s="13">
        <v>4450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25555384.191841599</v>
      </c>
      <c r="O4453">
        <v>18061715.924409531</v>
      </c>
      <c r="P4453">
        <v>18217670.133353308</v>
      </c>
      <c r="Q4453">
        <v>16483491.155712096</v>
      </c>
      <c r="R4453">
        <v>21599218.569991734</v>
      </c>
      <c r="S4453">
        <v>26325530.956510656</v>
      </c>
      <c r="T4453">
        <v>31526904.129278515</v>
      </c>
      <c r="U4453">
        <v>36714126.383373991</v>
      </c>
      <c r="V4453">
        <v>34208289.069565319</v>
      </c>
      <c r="W4453">
        <v>38498738.490466848</v>
      </c>
      <c r="X4453">
        <v>18498738.490466841</v>
      </c>
    </row>
    <row r="4454" spans="2:24" x14ac:dyDescent="0.4">
      <c r="B4454" s="13">
        <v>4451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25674208.527265422</v>
      </c>
      <c r="O4454">
        <v>27946029.38565794</v>
      </c>
      <c r="P4454">
        <v>25341689.733331956</v>
      </c>
      <c r="Q4454">
        <v>23928528.628535166</v>
      </c>
      <c r="R4454">
        <v>31113488.488948468</v>
      </c>
      <c r="S4454">
        <v>32959965.847083561</v>
      </c>
      <c r="T4454">
        <v>35801588.805649191</v>
      </c>
      <c r="U4454">
        <v>37137559.228732318</v>
      </c>
      <c r="V4454">
        <v>38931905.773135759</v>
      </c>
      <c r="W4454">
        <v>40640547.921054564</v>
      </c>
      <c r="X4454">
        <v>20640547.921054564</v>
      </c>
    </row>
    <row r="4455" spans="2:24" x14ac:dyDescent="0.4">
      <c r="B4455" s="13">
        <v>4452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21563273.172929276</v>
      </c>
      <c r="O4455">
        <v>21694010.996087033</v>
      </c>
      <c r="P4455">
        <v>24601211.741837796</v>
      </c>
      <c r="Q4455">
        <v>29852481.165560905</v>
      </c>
      <c r="R4455">
        <v>34639896.815463565</v>
      </c>
      <c r="S4455">
        <v>36239031.142736949</v>
      </c>
      <c r="T4455">
        <v>38107862.267109931</v>
      </c>
      <c r="U4455">
        <v>38100215.791987427</v>
      </c>
      <c r="V4455">
        <v>42636338.742830612</v>
      </c>
      <c r="W4455">
        <v>42667308.807824656</v>
      </c>
      <c r="X4455">
        <v>22667308.807824653</v>
      </c>
    </row>
    <row r="4456" spans="2:24" x14ac:dyDescent="0.4">
      <c r="B4456" s="13">
        <v>4453</v>
      </c>
      <c r="C4456"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18361499.915606473</v>
      </c>
      <c r="O4456">
        <v>15607689.85257986</v>
      </c>
      <c r="P4456">
        <v>18536144.855873402</v>
      </c>
      <c r="Q4456">
        <v>12960684.239781003</v>
      </c>
      <c r="R4456">
        <v>9352879.7394976318</v>
      </c>
      <c r="S4456">
        <v>11932632.913083263</v>
      </c>
      <c r="T4456">
        <v>6584853.3444824303</v>
      </c>
      <c r="U4456">
        <v>15211612.120036487</v>
      </c>
      <c r="V4456">
        <v>21062237.535148043</v>
      </c>
      <c r="W4456">
        <v>22470109.803614851</v>
      </c>
      <c r="X4456">
        <v>2470109.8036148557</v>
      </c>
    </row>
    <row r="4457" spans="2:24" x14ac:dyDescent="0.4">
      <c r="B4457" s="13">
        <v>4454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25303735.893085383</v>
      </c>
      <c r="O4457">
        <v>26528486.157536406</v>
      </c>
      <c r="P4457">
        <v>29914150.753215712</v>
      </c>
      <c r="Q4457">
        <v>33907795.607630536</v>
      </c>
      <c r="R4457">
        <v>36124058.064792685</v>
      </c>
      <c r="S4457">
        <v>36666013.372567602</v>
      </c>
      <c r="T4457">
        <v>43271294.251251161</v>
      </c>
      <c r="U4457">
        <v>48233375.400067978</v>
      </c>
      <c r="V4457">
        <v>32610906.826380815</v>
      </c>
      <c r="W4457">
        <v>38080941.179425806</v>
      </c>
      <c r="X4457">
        <v>18080941.179425795</v>
      </c>
    </row>
    <row r="4458" spans="2:24" x14ac:dyDescent="0.4">
      <c r="B4458" s="13">
        <v>4455</v>
      </c>
      <c r="C4458"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23507563.798358265</v>
      </c>
      <c r="O4458">
        <v>21276354.059057884</v>
      </c>
      <c r="P4458">
        <v>28611040.170893673</v>
      </c>
      <c r="Q4458">
        <v>33073693.720183</v>
      </c>
      <c r="R4458">
        <v>-334568520.42670465</v>
      </c>
      <c r="S4458">
        <v>-330651127.29761124</v>
      </c>
      <c r="T4458">
        <v>-143193913.13017654</v>
      </c>
      <c r="U4458">
        <v>-330352146.86768389</v>
      </c>
      <c r="V4458">
        <v>-326830564.55908644</v>
      </c>
      <c r="W4458">
        <v>-233191083.4721829</v>
      </c>
      <c r="X4458">
        <v>-253191083.4721829</v>
      </c>
    </row>
    <row r="4459" spans="2:24" x14ac:dyDescent="0.4">
      <c r="B4459" s="13">
        <v>4456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-292914.12097147969</v>
      </c>
      <c r="O4459">
        <v>-1560257.670734507</v>
      </c>
      <c r="P4459">
        <v>8311110.7613168014</v>
      </c>
      <c r="Q4459">
        <v>11322270.753037311</v>
      </c>
      <c r="R4459">
        <v>8816213.8736806735</v>
      </c>
      <c r="S4459">
        <v>12267291.225355579</v>
      </c>
      <c r="T4459">
        <v>11838309.766207822</v>
      </c>
      <c r="U4459">
        <v>10353217.502163185</v>
      </c>
      <c r="V4459">
        <v>12664496.718699761</v>
      </c>
      <c r="W4459">
        <v>13123186.782216672</v>
      </c>
      <c r="X4459">
        <v>-6876813.2177833244</v>
      </c>
    </row>
    <row r="4460" spans="2:24" x14ac:dyDescent="0.4">
      <c r="B4460" s="13">
        <v>4457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19541771.483112056</v>
      </c>
      <c r="O4460">
        <v>25116422.120453939</v>
      </c>
      <c r="P4460">
        <v>25812018.705407165</v>
      </c>
      <c r="Q4460">
        <v>30249404.706957746</v>
      </c>
      <c r="R4460">
        <v>36901736.755619675</v>
      </c>
      <c r="S4460">
        <v>38758289.830456577</v>
      </c>
      <c r="T4460">
        <v>18165851.230877705</v>
      </c>
      <c r="U4460">
        <v>20628174.829816498</v>
      </c>
      <c r="V4460">
        <v>32567647.304378636</v>
      </c>
      <c r="W4460">
        <v>38098804.599954128</v>
      </c>
      <c r="X4460">
        <v>18098804.599954132</v>
      </c>
    </row>
    <row r="4461" spans="2:24" x14ac:dyDescent="0.4">
      <c r="B4461" s="13">
        <v>4458</v>
      </c>
      <c r="C4461"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20647651.879122861</v>
      </c>
      <c r="O4461">
        <v>26277757.598966438</v>
      </c>
      <c r="P4461">
        <v>23321935.723440479</v>
      </c>
      <c r="Q4461">
        <v>31385667.284005459</v>
      </c>
      <c r="R4461">
        <v>31769482.590671565</v>
      </c>
      <c r="S4461">
        <v>31642088.649839748</v>
      </c>
      <c r="T4461">
        <v>22306671.042363185</v>
      </c>
      <c r="U4461">
        <v>21887071.990944881</v>
      </c>
      <c r="V4461">
        <v>14265834.037408186</v>
      </c>
      <c r="W4461">
        <v>13345468.836889146</v>
      </c>
      <c r="X4461">
        <v>-6654531.1631108597</v>
      </c>
    </row>
    <row r="4462" spans="2:24" x14ac:dyDescent="0.4">
      <c r="B4462" s="13">
        <v>4459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19562297.673738498</v>
      </c>
      <c r="O4462">
        <v>17071601.702547092</v>
      </c>
      <c r="P4462">
        <v>10505051.466362162</v>
      </c>
      <c r="Q4462">
        <v>10526455.001201404</v>
      </c>
      <c r="R4462">
        <v>12733597.305902876</v>
      </c>
      <c r="S4462">
        <v>-52647443.96507585</v>
      </c>
      <c r="T4462">
        <v>-52013689.558768913</v>
      </c>
      <c r="U4462">
        <v>-12180054.555355411</v>
      </c>
      <c r="V4462">
        <v>-10501130.139889168</v>
      </c>
      <c r="W4462">
        <v>-8354972.0421194974</v>
      </c>
      <c r="X4462">
        <v>-28354972.042119484</v>
      </c>
    </row>
    <row r="4463" spans="2:24" x14ac:dyDescent="0.4">
      <c r="B4463" s="13">
        <v>4460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20820506.718209568</v>
      </c>
      <c r="O4463">
        <v>18556694.270055015</v>
      </c>
      <c r="P4463">
        <v>18368935.44361122</v>
      </c>
      <c r="Q4463">
        <v>18142031.365029924</v>
      </c>
      <c r="R4463">
        <v>19512999.323514473</v>
      </c>
      <c r="S4463">
        <v>22365349.410207007</v>
      </c>
      <c r="T4463">
        <v>19217793.928626355</v>
      </c>
      <c r="U4463">
        <v>22839810.925281931</v>
      </c>
      <c r="V4463">
        <v>29289336.630372576</v>
      </c>
      <c r="W4463">
        <v>21038717.232977949</v>
      </c>
      <c r="X4463">
        <v>1038717.2329779502</v>
      </c>
    </row>
    <row r="4464" spans="2:24" x14ac:dyDescent="0.4">
      <c r="B4464" s="13">
        <v>4461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18394142.087945912</v>
      </c>
      <c r="O4464">
        <v>15804378.51334635</v>
      </c>
      <c r="P4464">
        <v>12923428.493590493</v>
      </c>
      <c r="Q4464">
        <v>14882633.520079099</v>
      </c>
      <c r="R4464">
        <v>14748951.047100557</v>
      </c>
      <c r="S4464">
        <v>14300126.132129509</v>
      </c>
      <c r="T4464">
        <v>13107681.549215745</v>
      </c>
      <c r="U4464">
        <v>10603561.212762974</v>
      </c>
      <c r="V4464">
        <v>8073226.2575464118</v>
      </c>
      <c r="W4464">
        <v>12838440.822487168</v>
      </c>
      <c r="X4464">
        <v>-7161559.1775128292</v>
      </c>
    </row>
    <row r="4465" spans="2:24" x14ac:dyDescent="0.4">
      <c r="B4465" s="13">
        <v>4462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26361250.642538231</v>
      </c>
      <c r="O4465">
        <v>31972947.466163307</v>
      </c>
      <c r="P4465">
        <v>32310581.025738247</v>
      </c>
      <c r="Q4465">
        <v>32597382.435097016</v>
      </c>
      <c r="R4465">
        <v>41548867.702642687</v>
      </c>
      <c r="S4465">
        <v>43327826.454399668</v>
      </c>
      <c r="T4465">
        <v>46468847.030299917</v>
      </c>
      <c r="U4465">
        <v>46474872.471090734</v>
      </c>
      <c r="V4465">
        <v>45411210.554853104</v>
      </c>
      <c r="W4465">
        <v>-745879211.33361042</v>
      </c>
      <c r="X4465">
        <v>-765879211.33361042</v>
      </c>
    </row>
    <row r="4466" spans="2:24" x14ac:dyDescent="0.4">
      <c r="B4466" s="13">
        <v>4463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19737344.703106232</v>
      </c>
      <c r="O4466">
        <v>22752246.149098039</v>
      </c>
      <c r="P4466">
        <v>24370437.680946723</v>
      </c>
      <c r="Q4466">
        <v>21769382.603124838</v>
      </c>
      <c r="R4466">
        <v>25821496.772751421</v>
      </c>
      <c r="S4466">
        <v>25820178.234918103</v>
      </c>
      <c r="T4466">
        <v>32059873.031531621</v>
      </c>
      <c r="U4466">
        <v>32980901.596885897</v>
      </c>
      <c r="V4466">
        <v>35756969.171805002</v>
      </c>
      <c r="W4466">
        <v>35125735.721613243</v>
      </c>
      <c r="X4466">
        <v>15125735.721613243</v>
      </c>
    </row>
    <row r="4467" spans="2:24" x14ac:dyDescent="0.4">
      <c r="B4467" s="13">
        <v>4464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22244980.11958541</v>
      </c>
      <c r="O4467">
        <v>21903160.585839756</v>
      </c>
      <c r="P4467">
        <v>13674280.682584552</v>
      </c>
      <c r="Q4467">
        <v>14330129.518222505</v>
      </c>
      <c r="R4467">
        <v>19097951.396833122</v>
      </c>
      <c r="S4467">
        <v>19561570.050303124</v>
      </c>
      <c r="T4467">
        <v>26417435.831174631</v>
      </c>
      <c r="U4467">
        <v>30203673.632930402</v>
      </c>
      <c r="V4467">
        <v>30823239.881805595</v>
      </c>
      <c r="W4467">
        <v>31970572.121155676</v>
      </c>
      <c r="X4467">
        <v>11970572.121155676</v>
      </c>
    </row>
    <row r="4468" spans="2:24" x14ac:dyDescent="0.4">
      <c r="B4468" s="13">
        <v>4465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18041414.283759627</v>
      </c>
      <c r="O4468">
        <v>12584809.186554126</v>
      </c>
      <c r="P4468">
        <v>10586021.548472717</v>
      </c>
      <c r="Q4468">
        <v>15838429.730377484</v>
      </c>
      <c r="R4468">
        <v>20043279.160584666</v>
      </c>
      <c r="S4468">
        <v>21266289.508496564</v>
      </c>
      <c r="T4468">
        <v>19820779.064010136</v>
      </c>
      <c r="U4468">
        <v>16521161.162030108</v>
      </c>
      <c r="V4468">
        <v>19791946.189774413</v>
      </c>
      <c r="W4468">
        <v>11502549.41777724</v>
      </c>
      <c r="X4468">
        <v>-8497450.5822227597</v>
      </c>
    </row>
    <row r="4469" spans="2:24" x14ac:dyDescent="0.4">
      <c r="B4469" s="13">
        <v>4466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19898569.990273695</v>
      </c>
      <c r="O4469">
        <v>19062628.21978198</v>
      </c>
      <c r="P4469">
        <v>19817870.668960068</v>
      </c>
      <c r="Q4469">
        <v>10498974.653402552</v>
      </c>
      <c r="R4469">
        <v>8128388.8310252335</v>
      </c>
      <c r="S4469">
        <v>10154702.398761282</v>
      </c>
      <c r="T4469">
        <v>5307364.7752799634</v>
      </c>
      <c r="U4469">
        <v>7432630.272709636</v>
      </c>
      <c r="V4469">
        <v>15665204.056509849</v>
      </c>
      <c r="W4469">
        <v>16766886.662898857</v>
      </c>
      <c r="X4469">
        <v>-3233113.3371011456</v>
      </c>
    </row>
    <row r="4470" spans="2:24" x14ac:dyDescent="0.4">
      <c r="B4470" s="13">
        <v>4467</v>
      </c>
      <c r="C4470"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-6566812.0091282073</v>
      </c>
      <c r="O4470">
        <v>-6518712.3922248604</v>
      </c>
      <c r="P4470">
        <v>14476712.210068107</v>
      </c>
      <c r="Q4470">
        <v>13512644.622723052</v>
      </c>
      <c r="R4470">
        <v>13957619.938495904</v>
      </c>
      <c r="S4470">
        <v>13485192.890941767</v>
      </c>
      <c r="T4470">
        <v>18313512.16174924</v>
      </c>
      <c r="U4470">
        <v>19635956.627827905</v>
      </c>
      <c r="V4470">
        <v>18129297.393043514</v>
      </c>
      <c r="W4470">
        <v>24094107.088162862</v>
      </c>
      <c r="X4470">
        <v>4094107.0881628608</v>
      </c>
    </row>
    <row r="4471" spans="2:24" x14ac:dyDescent="0.4">
      <c r="B4471" s="13">
        <v>4468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29750367.213579994</v>
      </c>
      <c r="O4471">
        <v>30368046.937205795</v>
      </c>
      <c r="P4471">
        <v>32246558.575713046</v>
      </c>
      <c r="Q4471">
        <v>30538200.771539569</v>
      </c>
      <c r="R4471">
        <v>33787876.730698228</v>
      </c>
      <c r="S4471">
        <v>39505413.705090582</v>
      </c>
      <c r="T4471">
        <v>45969189.01887846</v>
      </c>
      <c r="U4471">
        <v>51881854.074118629</v>
      </c>
      <c r="V4471">
        <v>50183401.343774483</v>
      </c>
      <c r="W4471">
        <v>52750137.479665056</v>
      </c>
      <c r="X4471">
        <v>32750137.479665052</v>
      </c>
    </row>
    <row r="4472" spans="2:24" x14ac:dyDescent="0.4">
      <c r="B4472" s="13">
        <v>4469</v>
      </c>
      <c r="C4472"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18602933.663911689</v>
      </c>
      <c r="O4472">
        <v>17994267.895583007</v>
      </c>
      <c r="P4472">
        <v>21234001.299001582</v>
      </c>
      <c r="Q4472">
        <v>22724781.724596374</v>
      </c>
      <c r="R4472">
        <v>16100003.517863203</v>
      </c>
      <c r="S4472">
        <v>15565362.060405277</v>
      </c>
      <c r="T4472">
        <v>22088904.86499026</v>
      </c>
      <c r="U4472">
        <v>20965265.691928189</v>
      </c>
      <c r="V4472">
        <v>25533955.225696713</v>
      </c>
      <c r="W4472">
        <v>24832797.376426775</v>
      </c>
      <c r="X4472">
        <v>4832797.3764267704</v>
      </c>
    </row>
    <row r="4473" spans="2:24" x14ac:dyDescent="0.4">
      <c r="B4473" s="13">
        <v>4470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24053930.878419261</v>
      </c>
      <c r="O4473">
        <v>32073653.468219295</v>
      </c>
      <c r="P4473">
        <v>31563808.044128958</v>
      </c>
      <c r="Q4473">
        <v>34990416.80165153</v>
      </c>
      <c r="R4473">
        <v>32783165.053629708</v>
      </c>
      <c r="S4473">
        <v>40875920.384221852</v>
      </c>
      <c r="T4473">
        <v>40821794.963548712</v>
      </c>
      <c r="U4473">
        <v>42574754.144848935</v>
      </c>
      <c r="V4473">
        <v>42492732.32330592</v>
      </c>
      <c r="W4473">
        <v>46863532.546200752</v>
      </c>
      <c r="X4473">
        <v>26863532.546200745</v>
      </c>
    </row>
    <row r="4474" spans="2:24" x14ac:dyDescent="0.4">
      <c r="B4474" s="13">
        <v>4471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11327051.372722689</v>
      </c>
      <c r="O4474">
        <v>13994002.034516908</v>
      </c>
      <c r="P4474">
        <v>23081996.779034298</v>
      </c>
      <c r="Q4474">
        <v>21123358.883451886</v>
      </c>
      <c r="R4474">
        <v>22548419.756044216</v>
      </c>
      <c r="S4474">
        <v>30363750.934981268</v>
      </c>
      <c r="T4474">
        <v>34628204.927097186</v>
      </c>
      <c r="U4474">
        <v>-14846482.236959916</v>
      </c>
      <c r="V4474">
        <v>-14908068.069918044</v>
      </c>
      <c r="W4474">
        <v>11560733.583965</v>
      </c>
      <c r="X4474">
        <v>-8439266.4160350002</v>
      </c>
    </row>
    <row r="4475" spans="2:24" x14ac:dyDescent="0.4">
      <c r="B4475" s="13">
        <v>4472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21611613.125113573</v>
      </c>
      <c r="O4475">
        <v>19857679.90276143</v>
      </c>
      <c r="P4475">
        <v>22310921.996778522</v>
      </c>
      <c r="Q4475">
        <v>30068031.089856315</v>
      </c>
      <c r="R4475">
        <v>33014715.119551979</v>
      </c>
      <c r="S4475">
        <v>37052074.340005346</v>
      </c>
      <c r="T4475">
        <v>39945949.656026796</v>
      </c>
      <c r="U4475">
        <v>38468773.675661206</v>
      </c>
      <c r="V4475">
        <v>43833842.749709144</v>
      </c>
      <c r="W4475">
        <v>35899272.350481518</v>
      </c>
      <c r="X4475">
        <v>15899272.350481521</v>
      </c>
    </row>
    <row r="4476" spans="2:24" x14ac:dyDescent="0.4">
      <c r="B4476" s="13">
        <v>4473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-9706448.1336922571</v>
      </c>
      <c r="O4476">
        <v>-7688045.6704088729</v>
      </c>
      <c r="P4476">
        <v>6567032.0113555007</v>
      </c>
      <c r="Q4476">
        <v>12447029.464325309</v>
      </c>
      <c r="R4476">
        <v>11947118.90647121</v>
      </c>
      <c r="S4476">
        <v>10283222.673790596</v>
      </c>
      <c r="T4476">
        <v>11888937.969113095</v>
      </c>
      <c r="U4476">
        <v>7071350.5014080796</v>
      </c>
      <c r="V4476">
        <v>1431000.4092086437</v>
      </c>
      <c r="W4476">
        <v>5351304.8544022106</v>
      </c>
      <c r="X4476">
        <v>-14648695.145597793</v>
      </c>
    </row>
    <row r="4477" spans="2:24" x14ac:dyDescent="0.4">
      <c r="B4477" s="13">
        <v>4474</v>
      </c>
      <c r="C4477">
        <v>0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21826132.303166214</v>
      </c>
      <c r="O4477">
        <v>26276982.530823793</v>
      </c>
      <c r="P4477">
        <v>32759442.671949118</v>
      </c>
      <c r="Q4477">
        <v>-312973654.09435582</v>
      </c>
      <c r="R4477">
        <v>-308392119.89434057</v>
      </c>
      <c r="S4477">
        <v>-128577929.65130994</v>
      </c>
      <c r="T4477">
        <v>-130806699.65880889</v>
      </c>
      <c r="U4477">
        <v>-123850702.37656125</v>
      </c>
      <c r="V4477">
        <v>-122976217.16595383</v>
      </c>
      <c r="W4477">
        <v>-119148384.60638577</v>
      </c>
      <c r="X4477">
        <v>-139148384.60638577</v>
      </c>
    </row>
    <row r="4478" spans="2:24" x14ac:dyDescent="0.4">
      <c r="B4478" s="13">
        <v>4475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22816739.755063657</v>
      </c>
      <c r="O4478">
        <v>29349561.291308805</v>
      </c>
      <c r="P4478">
        <v>30984102.935350567</v>
      </c>
      <c r="Q4478">
        <v>30092741.127304617</v>
      </c>
      <c r="R4478">
        <v>29147577.628727578</v>
      </c>
      <c r="S4478">
        <v>28051932.574184734</v>
      </c>
      <c r="T4478">
        <v>29918935.503053151</v>
      </c>
      <c r="U4478">
        <v>30439120.89366791</v>
      </c>
      <c r="V4478">
        <v>6924548.8422849132</v>
      </c>
      <c r="W4478">
        <v>7508564.994539232</v>
      </c>
      <c r="X4478">
        <v>-12491435.005460775</v>
      </c>
    </row>
    <row r="4479" spans="2:24" x14ac:dyDescent="0.4">
      <c r="B4479" s="13">
        <v>4476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22605218.77514739</v>
      </c>
      <c r="O4479">
        <v>24359707.339689899</v>
      </c>
      <c r="P4479">
        <v>24024826.750720832</v>
      </c>
      <c r="Q4479">
        <v>16011163.194943164</v>
      </c>
      <c r="R4479">
        <v>15733001.851251449</v>
      </c>
      <c r="S4479">
        <v>17728278.630328037</v>
      </c>
      <c r="T4479">
        <v>22384633.74628792</v>
      </c>
      <c r="U4479">
        <v>14494297.621953426</v>
      </c>
      <c r="V4479">
        <v>-6314895.1501017483</v>
      </c>
      <c r="W4479">
        <v>255897.80696757324</v>
      </c>
      <c r="X4479">
        <v>-19744102.193032429</v>
      </c>
    </row>
    <row r="4480" spans="2:24" x14ac:dyDescent="0.4">
      <c r="B4480" s="13">
        <v>4477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21692936.674687568</v>
      </c>
      <c r="O4480">
        <v>22015222.346957728</v>
      </c>
      <c r="P4480">
        <v>20354826.51641015</v>
      </c>
      <c r="Q4480">
        <v>25984985.197503451</v>
      </c>
      <c r="R4480">
        <v>18140072.892440129</v>
      </c>
      <c r="S4480">
        <v>21967551.900738873</v>
      </c>
      <c r="T4480">
        <v>29325096.77501059</v>
      </c>
      <c r="U4480">
        <v>23410723.00932147</v>
      </c>
      <c r="V4480">
        <v>14773226.595545532</v>
      </c>
      <c r="W4480">
        <v>12444518.866665591</v>
      </c>
      <c r="X4480">
        <v>-7555481.1333344113</v>
      </c>
    </row>
    <row r="4481" spans="2:24" x14ac:dyDescent="0.4">
      <c r="B4481" s="13">
        <v>4478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20098458.658018898</v>
      </c>
      <c r="O4481">
        <v>20728052.832561281</v>
      </c>
      <c r="P4481">
        <v>22214750.725705683</v>
      </c>
      <c r="Q4481">
        <v>20745598.623093713</v>
      </c>
      <c r="R4481">
        <v>23788256.862347152</v>
      </c>
      <c r="S4481">
        <v>30461043.733145371</v>
      </c>
      <c r="T4481">
        <v>28788270.202747565</v>
      </c>
      <c r="U4481">
        <v>27792084.667168174</v>
      </c>
      <c r="V4481">
        <v>29890823.906920269</v>
      </c>
      <c r="W4481">
        <v>29399888.390927695</v>
      </c>
      <c r="X4481">
        <v>9399888.3909276873</v>
      </c>
    </row>
    <row r="4482" spans="2:24" x14ac:dyDescent="0.4">
      <c r="B4482" s="13">
        <v>4479</v>
      </c>
      <c r="C4482"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10859480.730635691</v>
      </c>
      <c r="O4482">
        <v>10645614.387470674</v>
      </c>
      <c r="P4482">
        <v>11313787.618147839</v>
      </c>
      <c r="Q4482">
        <v>9004493.127794221</v>
      </c>
      <c r="R4482">
        <v>12606365.936335362</v>
      </c>
      <c r="S4482">
        <v>19384820.799726523</v>
      </c>
      <c r="T4482">
        <v>14557138.183052061</v>
      </c>
      <c r="U4482">
        <v>8874593.7758591808</v>
      </c>
      <c r="V4482">
        <v>10092683.953023292</v>
      </c>
      <c r="W4482">
        <v>11246776.516531227</v>
      </c>
      <c r="X4482">
        <v>-8753223.4834687728</v>
      </c>
    </row>
    <row r="4483" spans="2:24" x14ac:dyDescent="0.4">
      <c r="B4483" s="13">
        <v>4480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23929902.485678639</v>
      </c>
      <c r="O4483">
        <v>22735017.003848389</v>
      </c>
      <c r="P4483">
        <v>21247128.931857407</v>
      </c>
      <c r="Q4483">
        <v>29294492.129282326</v>
      </c>
      <c r="R4483">
        <v>36317308.679124206</v>
      </c>
      <c r="S4483">
        <v>36876733.043118663</v>
      </c>
      <c r="T4483">
        <v>38970178.414860345</v>
      </c>
      <c r="U4483">
        <v>39124069.018440224</v>
      </c>
      <c r="V4483">
        <v>45887722.711592615</v>
      </c>
      <c r="W4483">
        <v>53863582.297704183</v>
      </c>
      <c r="X4483">
        <v>33863582.297704183</v>
      </c>
    </row>
    <row r="4484" spans="2:24" x14ac:dyDescent="0.4">
      <c r="B4484" s="13">
        <v>4481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20737806.320577119</v>
      </c>
      <c r="O4484">
        <v>23069273.756780434</v>
      </c>
      <c r="P4484">
        <v>31629272.170217164</v>
      </c>
      <c r="Q4484">
        <v>33572885.777271219</v>
      </c>
      <c r="R4484">
        <v>32641020.696568374</v>
      </c>
      <c r="S4484">
        <v>33425298.040881269</v>
      </c>
      <c r="T4484">
        <v>38735083.963936254</v>
      </c>
      <c r="U4484">
        <v>40971565.814510807</v>
      </c>
      <c r="V4484">
        <v>44470520.963622525</v>
      </c>
      <c r="W4484">
        <v>45801855.583468027</v>
      </c>
      <c r="X4484">
        <v>25801855.583468027</v>
      </c>
    </row>
    <row r="4485" spans="2:24" x14ac:dyDescent="0.4">
      <c r="B4485" s="13">
        <v>4482</v>
      </c>
      <c r="C4485"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24804302.943495784</v>
      </c>
      <c r="O4485">
        <v>34329585.773840629</v>
      </c>
      <c r="P4485">
        <v>33618640.316398554</v>
      </c>
      <c r="Q4485">
        <v>32395660.312487327</v>
      </c>
      <c r="R4485">
        <v>36650823.589852951</v>
      </c>
      <c r="S4485">
        <v>40093867.13293346</v>
      </c>
      <c r="T4485">
        <v>38781823.49405548</v>
      </c>
      <c r="U4485">
        <v>33829947.136511028</v>
      </c>
      <c r="V4485">
        <v>33640577.11017254</v>
      </c>
      <c r="W4485">
        <v>31573758.09260308</v>
      </c>
      <c r="X4485">
        <v>11573758.092603086</v>
      </c>
    </row>
    <row r="4486" spans="2:24" x14ac:dyDescent="0.4">
      <c r="B4486" s="13">
        <v>4483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21271901.662221618</v>
      </c>
      <c r="O4486">
        <v>20782963.050165422</v>
      </c>
      <c r="P4486">
        <v>21231769.537874565</v>
      </c>
      <c r="Q4486">
        <v>14368676.071557157</v>
      </c>
      <c r="R4486">
        <v>17416444.344889209</v>
      </c>
      <c r="S4486">
        <v>18679784.257054392</v>
      </c>
      <c r="T4486">
        <v>23928301.082084689</v>
      </c>
      <c r="U4486">
        <v>30931123.194395557</v>
      </c>
      <c r="V4486">
        <v>31849130.122083962</v>
      </c>
      <c r="W4486">
        <v>35590688.832745962</v>
      </c>
      <c r="X4486">
        <v>15590688.832745966</v>
      </c>
    </row>
    <row r="4487" spans="2:24" x14ac:dyDescent="0.4">
      <c r="B4487" s="13">
        <v>4484</v>
      </c>
      <c r="C4487"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19235768.349909537</v>
      </c>
      <c r="O4487">
        <v>13907272.27400608</v>
      </c>
      <c r="P4487">
        <v>12110225.095034286</v>
      </c>
      <c r="Q4487">
        <v>24094198.780801196</v>
      </c>
      <c r="R4487">
        <v>22885639.430720165</v>
      </c>
      <c r="S4487">
        <v>23981648.625719447</v>
      </c>
      <c r="T4487">
        <v>28357865.402572591</v>
      </c>
      <c r="U4487">
        <v>28343822.506349523</v>
      </c>
      <c r="V4487">
        <v>33311104.127288342</v>
      </c>
      <c r="W4487">
        <v>39540684.005371034</v>
      </c>
      <c r="X4487">
        <v>19540684.005371034</v>
      </c>
    </row>
    <row r="4488" spans="2:24" x14ac:dyDescent="0.4">
      <c r="B4488" s="13">
        <v>4485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22407147.63900096</v>
      </c>
      <c r="O4488">
        <v>22709038.550600391</v>
      </c>
      <c r="P4488">
        <v>26387053.241318874</v>
      </c>
      <c r="Q4488">
        <v>30047721.365566321</v>
      </c>
      <c r="R4488">
        <v>30145803.916574176</v>
      </c>
      <c r="S4488">
        <v>27070867.135932401</v>
      </c>
      <c r="T4488">
        <v>24163604.553522877</v>
      </c>
      <c r="U4488">
        <v>-30324672.841737311</v>
      </c>
      <c r="V4488">
        <v>-31732603.30442775</v>
      </c>
      <c r="W4488">
        <v>-3649500.9473191332</v>
      </c>
      <c r="X4488">
        <v>-23649500.947319143</v>
      </c>
    </row>
    <row r="4489" spans="2:24" x14ac:dyDescent="0.4">
      <c r="B4489" s="13">
        <v>4486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17831820.296127111</v>
      </c>
      <c r="O4489">
        <v>18091543.278931703</v>
      </c>
      <c r="P4489">
        <v>-22478388.821970031</v>
      </c>
      <c r="Q4489">
        <v>-23032018.003472887</v>
      </c>
      <c r="R4489">
        <v>-2178706.7315285951</v>
      </c>
      <c r="S4489">
        <v>-4067025.3868594519</v>
      </c>
      <c r="T4489">
        <v>-3339306.2008260451</v>
      </c>
      <c r="U4489">
        <v>-4894086.5790044218</v>
      </c>
      <c r="V4489">
        <v>-6409938.5130337235</v>
      </c>
      <c r="W4489">
        <v>-5044767.4088671235</v>
      </c>
      <c r="X4489">
        <v>-25044767.408867124</v>
      </c>
    </row>
    <row r="4490" spans="2:24" x14ac:dyDescent="0.4">
      <c r="B4490" s="13">
        <v>4487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18035067.893863298</v>
      </c>
      <c r="O4490">
        <v>19702772.582621038</v>
      </c>
      <c r="P4490">
        <v>20871341.152684208</v>
      </c>
      <c r="Q4490">
        <v>20345225.064829875</v>
      </c>
      <c r="R4490">
        <v>19492631.26884865</v>
      </c>
      <c r="S4490">
        <v>22850961.439372789</v>
      </c>
      <c r="T4490">
        <v>23053721.843428023</v>
      </c>
      <c r="U4490">
        <v>23187271.239925146</v>
      </c>
      <c r="V4490">
        <v>26078758.194827303</v>
      </c>
      <c r="W4490">
        <v>26781272.571430378</v>
      </c>
      <c r="X4490">
        <v>6781272.5714303777</v>
      </c>
    </row>
    <row r="4491" spans="2:24" x14ac:dyDescent="0.4">
      <c r="B4491" s="13">
        <v>4488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27817584.556477603</v>
      </c>
      <c r="O4491">
        <v>27604816.894078735</v>
      </c>
      <c r="P4491">
        <v>33647931.82625819</v>
      </c>
      <c r="Q4491">
        <v>43158803.734945245</v>
      </c>
      <c r="R4491">
        <v>683841.66322788619</v>
      </c>
      <c r="S4491">
        <v>6598038.6025762344</v>
      </c>
      <c r="T4491">
        <v>34986942.564516328</v>
      </c>
      <c r="U4491">
        <v>37809966.099750906</v>
      </c>
      <c r="V4491">
        <v>-137390115.44448522</v>
      </c>
      <c r="W4491">
        <v>-131149519.07413451</v>
      </c>
      <c r="X4491">
        <v>-151149519.07413453</v>
      </c>
    </row>
    <row r="4492" spans="2:24" x14ac:dyDescent="0.4">
      <c r="B4492" s="13">
        <v>4489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24462654.602995563</v>
      </c>
      <c r="O4492">
        <v>22172778.355341345</v>
      </c>
      <c r="P4492">
        <v>24036843.294133231</v>
      </c>
      <c r="Q4492">
        <v>17767453.142263066</v>
      </c>
      <c r="R4492">
        <v>21330380.831261758</v>
      </c>
      <c r="S4492">
        <v>26951304.403630622</v>
      </c>
      <c r="T4492">
        <v>30674353.057959903</v>
      </c>
      <c r="U4492">
        <v>30655170.181337237</v>
      </c>
      <c r="V4492">
        <v>30350630.3808375</v>
      </c>
      <c r="W4492">
        <v>33766505.234892353</v>
      </c>
      <c r="X4492">
        <v>13766505.23489235</v>
      </c>
    </row>
    <row r="4493" spans="2:24" x14ac:dyDescent="0.4">
      <c r="B4493" s="13">
        <v>4490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20009146.606884398</v>
      </c>
      <c r="O4493">
        <v>22619849.127440803</v>
      </c>
      <c r="P4493">
        <v>25370873.790301956</v>
      </c>
      <c r="Q4493">
        <v>23691391.33827842</v>
      </c>
      <c r="R4493">
        <v>26928645.328882787</v>
      </c>
      <c r="S4493">
        <v>29745258.638906334</v>
      </c>
      <c r="T4493">
        <v>28603086.840395171</v>
      </c>
      <c r="U4493">
        <v>31132727.514949728</v>
      </c>
      <c r="V4493">
        <v>37529503.699291758</v>
      </c>
      <c r="W4493">
        <v>39531149.04303588</v>
      </c>
      <c r="X4493">
        <v>19531149.043035876</v>
      </c>
    </row>
    <row r="4494" spans="2:24" x14ac:dyDescent="0.4">
      <c r="B4494" s="13">
        <v>4491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28791131.6597238</v>
      </c>
      <c r="O4494">
        <v>30518210.95621147</v>
      </c>
      <c r="P4494">
        <v>33183608.908335291</v>
      </c>
      <c r="Q4494">
        <v>34616128.607758567</v>
      </c>
      <c r="R4494">
        <v>35546648.382777363</v>
      </c>
      <c r="S4494">
        <v>41706363.909128822</v>
      </c>
      <c r="T4494">
        <v>41974261.956713922</v>
      </c>
      <c r="U4494">
        <v>44816270.812551156</v>
      </c>
      <c r="V4494">
        <v>-592409132.46968663</v>
      </c>
      <c r="W4494">
        <v>-589383665.5657804</v>
      </c>
      <c r="X4494">
        <v>-609383665.5657804</v>
      </c>
    </row>
    <row r="4495" spans="2:24" x14ac:dyDescent="0.4">
      <c r="B4495" s="13">
        <v>4492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18524541.809384055</v>
      </c>
      <c r="O4495">
        <v>21485298.610961214</v>
      </c>
      <c r="P4495">
        <v>21958499.70852204</v>
      </c>
      <c r="Q4495">
        <v>29198625.087466218</v>
      </c>
      <c r="R4495">
        <v>34625210.490232609</v>
      </c>
      <c r="S4495">
        <v>35991806.837985933</v>
      </c>
      <c r="T4495">
        <v>35187386.823254697</v>
      </c>
      <c r="U4495">
        <v>34408252.170156248</v>
      </c>
      <c r="V4495">
        <v>37419924.759626493</v>
      </c>
      <c r="W4495">
        <v>43011298.871943742</v>
      </c>
      <c r="X4495">
        <v>23011298.871943738</v>
      </c>
    </row>
    <row r="4496" spans="2:24" x14ac:dyDescent="0.4">
      <c r="B4496" s="13">
        <v>4493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20382708.014424223</v>
      </c>
      <c r="O4496">
        <v>27988667.614449792</v>
      </c>
      <c r="P4496">
        <v>30073756.990301222</v>
      </c>
      <c r="Q4496">
        <v>35608343.237627104</v>
      </c>
      <c r="R4496">
        <v>26548549.355731487</v>
      </c>
      <c r="S4496">
        <v>30104837.587147146</v>
      </c>
      <c r="T4496">
        <v>29473562.911004763</v>
      </c>
      <c r="U4496">
        <v>28786466.651778124</v>
      </c>
      <c r="V4496">
        <v>34899130.959102347</v>
      </c>
      <c r="W4496">
        <v>35199949.97847642</v>
      </c>
      <c r="X4496">
        <v>15199949.978476418</v>
      </c>
    </row>
    <row r="4497" spans="2:24" x14ac:dyDescent="0.4">
      <c r="B4497" s="13">
        <v>4494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19910343.467469681</v>
      </c>
      <c r="O4497">
        <v>19010928.139661372</v>
      </c>
      <c r="P4497">
        <v>25293956.519289073</v>
      </c>
      <c r="Q4497">
        <v>22217304.378205717</v>
      </c>
      <c r="R4497">
        <v>26751040.169251949</v>
      </c>
      <c r="S4497">
        <v>21730713.141905133</v>
      </c>
      <c r="T4497">
        <v>26657244.699300922</v>
      </c>
      <c r="U4497">
        <v>26671958.116626199</v>
      </c>
      <c r="V4497">
        <v>26445858.243838843</v>
      </c>
      <c r="W4497">
        <v>25644286.774017327</v>
      </c>
      <c r="X4497">
        <v>5644286.7740173228</v>
      </c>
    </row>
    <row r="4498" spans="2:24" x14ac:dyDescent="0.4">
      <c r="B4498" s="13">
        <v>4495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20070409.748830669</v>
      </c>
      <c r="O4498">
        <v>19133780.160554431</v>
      </c>
      <c r="P4498">
        <v>17505415.916419867</v>
      </c>
      <c r="Q4498">
        <v>19833928.587753069</v>
      </c>
      <c r="R4498">
        <v>17512599.649930932</v>
      </c>
      <c r="S4498">
        <v>14473146.874928178</v>
      </c>
      <c r="T4498">
        <v>16337423.982528439</v>
      </c>
      <c r="U4498">
        <v>15023558.77448613</v>
      </c>
      <c r="V4498">
        <v>20542120.461439457</v>
      </c>
      <c r="W4498">
        <v>25058913.873575866</v>
      </c>
      <c r="X4498">
        <v>5058913.8735758699</v>
      </c>
    </row>
    <row r="4499" spans="2:24" x14ac:dyDescent="0.4">
      <c r="B4499" s="13">
        <v>4496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23082977.042232286</v>
      </c>
      <c r="O4499">
        <v>20773358.93047002</v>
      </c>
      <c r="P4499">
        <v>24285056.298298858</v>
      </c>
      <c r="Q4499">
        <v>21620930.427298617</v>
      </c>
      <c r="R4499">
        <v>21815462.1018047</v>
      </c>
      <c r="S4499">
        <v>21418955.66132379</v>
      </c>
      <c r="T4499">
        <v>28718925.529664159</v>
      </c>
      <c r="U4499">
        <v>36999750.576019861</v>
      </c>
      <c r="V4499">
        <v>36944163.513292052</v>
      </c>
      <c r="W4499">
        <v>44464587.218984574</v>
      </c>
      <c r="X4499">
        <v>24464587.218984582</v>
      </c>
    </row>
    <row r="4500" spans="2:24" x14ac:dyDescent="0.4">
      <c r="B4500" s="13">
        <v>4497</v>
      </c>
      <c r="C4500"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23164191.899332248</v>
      </c>
      <c r="O4500">
        <v>25519810.668019954</v>
      </c>
      <c r="P4500">
        <v>24791271.455152929</v>
      </c>
      <c r="Q4500">
        <v>18349119.039525505</v>
      </c>
      <c r="R4500">
        <v>20216021.332493573</v>
      </c>
      <c r="S4500">
        <v>2481141.1046630917</v>
      </c>
      <c r="T4500">
        <v>4917809.5566901639</v>
      </c>
      <c r="U4500">
        <v>13996310.963614305</v>
      </c>
      <c r="V4500">
        <v>18852985.383817427</v>
      </c>
      <c r="W4500">
        <v>23565485.167533945</v>
      </c>
      <c r="X4500">
        <v>3565485.1675339462</v>
      </c>
    </row>
    <row r="4501" spans="2:24" x14ac:dyDescent="0.4">
      <c r="B4501" s="13">
        <v>4498</v>
      </c>
      <c r="C4501"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17601037.596248537</v>
      </c>
      <c r="O4501">
        <v>19232769.995591197</v>
      </c>
      <c r="P4501">
        <v>15711440.765063943</v>
      </c>
      <c r="Q4501">
        <v>18578345.520497762</v>
      </c>
      <c r="R4501">
        <v>19705401.086911406</v>
      </c>
      <c r="S4501">
        <v>23010032.719891772</v>
      </c>
      <c r="T4501">
        <v>24172487.871427465</v>
      </c>
      <c r="U4501">
        <v>20808562.840057224</v>
      </c>
      <c r="V4501">
        <v>-9415113.8385562021</v>
      </c>
      <c r="W4501">
        <v>-3609803.1227641813</v>
      </c>
      <c r="X4501">
        <v>-23609803.122764178</v>
      </c>
    </row>
    <row r="4502" spans="2:24" x14ac:dyDescent="0.4">
      <c r="B4502" s="13">
        <v>4499</v>
      </c>
      <c r="C4502"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20326496.817663416</v>
      </c>
      <c r="O4502">
        <v>25404462.074840646</v>
      </c>
      <c r="P4502">
        <v>23475934.182788525</v>
      </c>
      <c r="Q4502">
        <v>21903171.811249331</v>
      </c>
      <c r="R4502">
        <v>25206833.99488299</v>
      </c>
      <c r="S4502">
        <v>31832116.142434239</v>
      </c>
      <c r="T4502">
        <v>39428081.040203214</v>
      </c>
      <c r="U4502">
        <v>42458472.923903927</v>
      </c>
      <c r="V4502">
        <v>44891580.354003534</v>
      </c>
      <c r="W4502">
        <v>46261583.411794312</v>
      </c>
      <c r="X4502">
        <v>26261583.411794305</v>
      </c>
    </row>
    <row r="4503" spans="2:24" x14ac:dyDescent="0.4">
      <c r="B4503" s="13">
        <v>4500</v>
      </c>
      <c r="C4503"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18287363.603235599</v>
      </c>
      <c r="O4503">
        <v>20178407.875126649</v>
      </c>
      <c r="P4503">
        <v>25142497.716243491</v>
      </c>
      <c r="Q4503">
        <v>24448625.341412108</v>
      </c>
      <c r="R4503">
        <v>26186653.944149598</v>
      </c>
      <c r="S4503">
        <v>32306737.197927069</v>
      </c>
      <c r="T4503">
        <v>34044684.817030311</v>
      </c>
      <c r="U4503">
        <v>33685480.767707676</v>
      </c>
      <c r="V4503">
        <v>9089737.5052890517</v>
      </c>
      <c r="W4503">
        <v>9970400.8967825528</v>
      </c>
      <c r="X4503">
        <v>-10029599.10321744</v>
      </c>
    </row>
    <row r="4504" spans="2:24" x14ac:dyDescent="0.4">
      <c r="B4504" s="13">
        <v>4501</v>
      </c>
      <c r="C4504"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17870447.560154807</v>
      </c>
      <c r="O4504">
        <v>16844603.072877973</v>
      </c>
      <c r="P4504">
        <v>14139054.089144001</v>
      </c>
      <c r="Q4504">
        <v>15359191.606031539</v>
      </c>
      <c r="R4504">
        <v>13043796.625008451</v>
      </c>
      <c r="S4504">
        <v>14705888.770304685</v>
      </c>
      <c r="T4504">
        <v>15665082.778571246</v>
      </c>
      <c r="U4504">
        <v>13705161.534582308</v>
      </c>
      <c r="V4504">
        <v>14883954.189274048</v>
      </c>
      <c r="W4504">
        <v>14121143.335846102</v>
      </c>
      <c r="X4504">
        <v>-5878856.6641539</v>
      </c>
    </row>
    <row r="4505" spans="2:24" x14ac:dyDescent="0.4">
      <c r="B4505" s="13">
        <v>4502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26768222.32236205</v>
      </c>
      <c r="O4505">
        <v>22911794.887398891</v>
      </c>
      <c r="P4505">
        <v>8283598.5703077102</v>
      </c>
      <c r="Q4505">
        <v>8763010.833578635</v>
      </c>
      <c r="R4505">
        <v>18261090.694021642</v>
      </c>
      <c r="S4505">
        <v>24365758.24971541</v>
      </c>
      <c r="T4505">
        <v>21924292.040472228</v>
      </c>
      <c r="U4505">
        <v>15574411.292601185</v>
      </c>
      <c r="V4505">
        <v>12589152.858827375</v>
      </c>
      <c r="W4505">
        <v>14573860.781123279</v>
      </c>
      <c r="X4505">
        <v>-5426139.2188767185</v>
      </c>
    </row>
    <row r="4506" spans="2:24" x14ac:dyDescent="0.4">
      <c r="B4506" s="13">
        <v>4503</v>
      </c>
      <c r="C4506"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18826094.467667967</v>
      </c>
      <c r="O4506">
        <v>17592589.192849219</v>
      </c>
      <c r="P4506">
        <v>16287432.897830449</v>
      </c>
      <c r="Q4506">
        <v>17459091.449513108</v>
      </c>
      <c r="R4506">
        <v>18540687.099330503</v>
      </c>
      <c r="S4506">
        <v>20389152.206408132</v>
      </c>
      <c r="T4506">
        <v>20296711.751881007</v>
      </c>
      <c r="U4506">
        <v>26103762.118894432</v>
      </c>
      <c r="V4506">
        <v>31431666.422111727</v>
      </c>
      <c r="W4506">
        <v>30983077.897466276</v>
      </c>
      <c r="X4506">
        <v>10983077.897466272</v>
      </c>
    </row>
    <row r="4507" spans="2:24" x14ac:dyDescent="0.4">
      <c r="B4507" s="13">
        <v>4504</v>
      </c>
      <c r="C4507"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21176354.200979326</v>
      </c>
      <c r="O4507">
        <v>25335010.543202028</v>
      </c>
      <c r="P4507">
        <v>31231800.021748766</v>
      </c>
      <c r="Q4507">
        <v>35664751.33202903</v>
      </c>
      <c r="R4507">
        <v>41579333.815521851</v>
      </c>
      <c r="S4507">
        <v>39506558.741065107</v>
      </c>
      <c r="T4507">
        <v>41639430.237543464</v>
      </c>
      <c r="U4507">
        <v>41496327.365121648</v>
      </c>
      <c r="V4507">
        <v>40017891.32874921</v>
      </c>
      <c r="W4507">
        <v>46540867.513712674</v>
      </c>
      <c r="X4507">
        <v>26540867.513712667</v>
      </c>
    </row>
    <row r="4508" spans="2:24" x14ac:dyDescent="0.4">
      <c r="B4508" s="13">
        <v>4505</v>
      </c>
      <c r="C4508"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20277908.290123582</v>
      </c>
      <c r="O4508">
        <v>23065668.343907483</v>
      </c>
      <c r="P4508">
        <v>24885730.36400497</v>
      </c>
      <c r="Q4508">
        <v>25642425.60702401</v>
      </c>
      <c r="R4508">
        <v>25024490.271153964</v>
      </c>
      <c r="S4508">
        <v>22358387.665218513</v>
      </c>
      <c r="T4508">
        <v>21867743.545763828</v>
      </c>
      <c r="U4508">
        <v>23078951.831849605</v>
      </c>
      <c r="V4508">
        <v>23859855.701926082</v>
      </c>
      <c r="W4508">
        <v>9525189.6919155903</v>
      </c>
      <c r="X4508">
        <v>-10474810.308084413</v>
      </c>
    </row>
    <row r="4509" spans="2:24" x14ac:dyDescent="0.4">
      <c r="B4509" s="13">
        <v>4506</v>
      </c>
      <c r="C4509"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21878499.337267183</v>
      </c>
      <c r="O4509">
        <v>24338101.557149753</v>
      </c>
      <c r="P4509">
        <v>30966331.958019145</v>
      </c>
      <c r="Q4509">
        <v>31404103.048728913</v>
      </c>
      <c r="R4509">
        <v>33675187.946551941</v>
      </c>
      <c r="S4509">
        <v>34012418.100996234</v>
      </c>
      <c r="T4509">
        <v>35465115.542810954</v>
      </c>
      <c r="U4509">
        <v>41750887.797594368</v>
      </c>
      <c r="V4509">
        <v>49482306.865420476</v>
      </c>
      <c r="W4509">
        <v>55117743.228615664</v>
      </c>
      <c r="X4509">
        <v>35117743.228615656</v>
      </c>
    </row>
    <row r="4510" spans="2:24" x14ac:dyDescent="0.4">
      <c r="B4510" s="13">
        <v>4507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14210283.266490046</v>
      </c>
      <c r="O4510">
        <v>17686655.55852804</v>
      </c>
      <c r="P4510">
        <v>10817465.287826475</v>
      </c>
      <c r="Q4510">
        <v>7587655.5280646076</v>
      </c>
      <c r="R4510">
        <v>7069690.3680303181</v>
      </c>
      <c r="S4510">
        <v>7377136.2808598075</v>
      </c>
      <c r="T4510">
        <v>6503799.2575384453</v>
      </c>
      <c r="U4510">
        <v>13918496.813792139</v>
      </c>
      <c r="V4510">
        <v>13338161.732399812</v>
      </c>
      <c r="W4510">
        <v>16518213.738300513</v>
      </c>
      <c r="X4510">
        <v>-3481786.2616994898</v>
      </c>
    </row>
    <row r="4511" spans="2:24" x14ac:dyDescent="0.4">
      <c r="B4511" s="13">
        <v>4508</v>
      </c>
      <c r="C4511"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18414428.282196272</v>
      </c>
      <c r="O4511">
        <v>23061111.114854828</v>
      </c>
      <c r="P4511">
        <v>23471767.294423737</v>
      </c>
      <c r="Q4511">
        <v>25201340.285722189</v>
      </c>
      <c r="R4511">
        <v>28563125.833016012</v>
      </c>
      <c r="S4511">
        <v>33262976.827334661</v>
      </c>
      <c r="T4511">
        <v>34921847.649800576</v>
      </c>
      <c r="U4511">
        <v>38622366.223574549</v>
      </c>
      <c r="V4511">
        <v>44956592.416147463</v>
      </c>
      <c r="W4511">
        <v>46707775.904323995</v>
      </c>
      <c r="X4511">
        <v>26707775.904323991</v>
      </c>
    </row>
    <row r="4512" spans="2:24" x14ac:dyDescent="0.4">
      <c r="B4512" s="13">
        <v>4509</v>
      </c>
      <c r="C4512"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24261446.136962336</v>
      </c>
      <c r="O4512">
        <v>24334269.539979447</v>
      </c>
      <c r="P4512">
        <v>31575837.794701878</v>
      </c>
      <c r="Q4512">
        <v>33125209.123034205</v>
      </c>
      <c r="R4512">
        <v>36526540.196657747</v>
      </c>
      <c r="S4512">
        <v>35314908.366885021</v>
      </c>
      <c r="T4512">
        <v>33571240.961799763</v>
      </c>
      <c r="U4512">
        <v>41027206.267698906</v>
      </c>
      <c r="V4512">
        <v>46259264.31073492</v>
      </c>
      <c r="W4512">
        <v>49491403.348941669</v>
      </c>
      <c r="X4512">
        <v>29491403.348941676</v>
      </c>
    </row>
    <row r="4513" spans="2:24" x14ac:dyDescent="0.4">
      <c r="B4513" s="13">
        <v>4510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18879312.709618092</v>
      </c>
      <c r="O4513">
        <v>-22614964.476868659</v>
      </c>
      <c r="P4513">
        <v>-38243941.895325065</v>
      </c>
      <c r="Q4513">
        <v>-14614161.500432791</v>
      </c>
      <c r="R4513">
        <v>-7580908.0288690617</v>
      </c>
      <c r="S4513">
        <v>-9521783.4775716458</v>
      </c>
      <c r="T4513">
        <v>-6902771.8511950755</v>
      </c>
      <c r="U4513">
        <v>-9742390.4246582054</v>
      </c>
      <c r="V4513">
        <v>-4594891.1417277465</v>
      </c>
      <c r="W4513">
        <v>-2354932.7637900193</v>
      </c>
      <c r="X4513">
        <v>-22354932.763790023</v>
      </c>
    </row>
    <row r="4514" spans="2:24" x14ac:dyDescent="0.4">
      <c r="B4514" s="13">
        <v>4511</v>
      </c>
      <c r="C4514"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21822967.72249116</v>
      </c>
      <c r="O4514">
        <v>26563405.420898706</v>
      </c>
      <c r="P4514">
        <v>33010549.160717972</v>
      </c>
      <c r="Q4514">
        <v>33408674.847816307</v>
      </c>
      <c r="R4514">
        <v>34803903.682711452</v>
      </c>
      <c r="S4514">
        <v>36148241.010736808</v>
      </c>
      <c r="T4514">
        <v>13225184.119930064</v>
      </c>
      <c r="U4514">
        <v>14636479.16689422</v>
      </c>
      <c r="V4514">
        <v>29862460.953569949</v>
      </c>
      <c r="W4514">
        <v>36715665.156345583</v>
      </c>
      <c r="X4514">
        <v>16715665.156345578</v>
      </c>
    </row>
    <row r="4515" spans="2:24" x14ac:dyDescent="0.4">
      <c r="B4515" s="13">
        <v>4512</v>
      </c>
      <c r="C4515"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18964960.289004158</v>
      </c>
      <c r="O4515">
        <v>16618113.752748776</v>
      </c>
      <c r="P4515">
        <v>15853743.094144402</v>
      </c>
      <c r="Q4515">
        <v>14807367.789351434</v>
      </c>
      <c r="R4515">
        <v>17417663.695548519</v>
      </c>
      <c r="S4515">
        <v>24347036.130869217</v>
      </c>
      <c r="T4515">
        <v>20355574.50492537</v>
      </c>
      <c r="U4515">
        <v>24882579.254669301</v>
      </c>
      <c r="V4515">
        <v>8124412.8945774445</v>
      </c>
      <c r="W4515">
        <v>9025148.9326061551</v>
      </c>
      <c r="X4515">
        <v>-10974851.067393843</v>
      </c>
    </row>
    <row r="4516" spans="2:24" x14ac:dyDescent="0.4">
      <c r="B4516" s="13">
        <v>4513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23697648.836074673</v>
      </c>
      <c r="O4516">
        <v>25293729.236968745</v>
      </c>
      <c r="P4516">
        <v>24981299.170864664</v>
      </c>
      <c r="Q4516">
        <v>25329799.68733855</v>
      </c>
      <c r="R4516">
        <v>17349278.314770781</v>
      </c>
      <c r="S4516">
        <v>17034115.190831907</v>
      </c>
      <c r="T4516">
        <v>15948298.014465384</v>
      </c>
      <c r="U4516">
        <v>17604947.943395354</v>
      </c>
      <c r="V4516">
        <v>17854840.214636732</v>
      </c>
      <c r="W4516">
        <v>18459622.308162961</v>
      </c>
      <c r="X4516">
        <v>-1540377.6918370426</v>
      </c>
    </row>
    <row r="4517" spans="2:24" x14ac:dyDescent="0.4">
      <c r="B4517" s="13">
        <v>4514</v>
      </c>
      <c r="C4517"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21086238.192403629</v>
      </c>
      <c r="O4517">
        <v>25690468.72800665</v>
      </c>
      <c r="P4517">
        <v>31300992.349083886</v>
      </c>
      <c r="Q4517">
        <v>33330289.054573592</v>
      </c>
      <c r="R4517">
        <v>32339383.415263128</v>
      </c>
      <c r="S4517">
        <v>33494189.774669379</v>
      </c>
      <c r="T4517">
        <v>36425859.215403408</v>
      </c>
      <c r="U4517">
        <v>42289271.947966129</v>
      </c>
      <c r="V4517">
        <v>29628143.311959781</v>
      </c>
      <c r="W4517">
        <v>29999445.587742664</v>
      </c>
      <c r="X4517">
        <v>9999445.5877426676</v>
      </c>
    </row>
    <row r="4518" spans="2:24" x14ac:dyDescent="0.4">
      <c r="B4518" s="13">
        <v>4515</v>
      </c>
      <c r="C4518"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22452545.799189225</v>
      </c>
      <c r="O4518">
        <v>21613731.28120691</v>
      </c>
      <c r="P4518">
        <v>20219221.602994729</v>
      </c>
      <c r="Q4518">
        <v>17132252.899441313</v>
      </c>
      <c r="R4518">
        <v>15968668.478541266</v>
      </c>
      <c r="S4518">
        <v>22237459.814623833</v>
      </c>
      <c r="T4518">
        <v>23707495.600707777</v>
      </c>
      <c r="U4518">
        <v>29626076.995253675</v>
      </c>
      <c r="V4518">
        <v>29641413.983006246</v>
      </c>
      <c r="W4518">
        <v>34759912.616709389</v>
      </c>
      <c r="X4518">
        <v>14759912.616709393</v>
      </c>
    </row>
    <row r="4519" spans="2:24" x14ac:dyDescent="0.4">
      <c r="B4519" s="13">
        <v>4516</v>
      </c>
      <c r="C4519"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22259495.878991388</v>
      </c>
      <c r="O4519">
        <v>23157538.150580104</v>
      </c>
      <c r="P4519">
        <v>23817331.119279712</v>
      </c>
      <c r="Q4519">
        <v>32050471.556766085</v>
      </c>
      <c r="R4519">
        <v>36141127.970015071</v>
      </c>
      <c r="S4519">
        <v>34896558.460151561</v>
      </c>
      <c r="T4519">
        <v>32511570.817600816</v>
      </c>
      <c r="U4519">
        <v>30494199.206594553</v>
      </c>
      <c r="V4519">
        <v>21313572.133132912</v>
      </c>
      <c r="W4519">
        <v>29745228.321183294</v>
      </c>
      <c r="X4519">
        <v>9745228.3211832959</v>
      </c>
    </row>
    <row r="4520" spans="2:24" x14ac:dyDescent="0.4">
      <c r="B4520" s="13">
        <v>4517</v>
      </c>
      <c r="C4520"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19424240.386561844</v>
      </c>
      <c r="O4520">
        <v>24855307.698098954</v>
      </c>
      <c r="P4520">
        <v>27821041.089375518</v>
      </c>
      <c r="Q4520">
        <v>27230014.297401417</v>
      </c>
      <c r="R4520">
        <v>20326180.330877461</v>
      </c>
      <c r="S4520">
        <v>26466890.204903521</v>
      </c>
      <c r="T4520">
        <v>12051928.78305014</v>
      </c>
      <c r="U4520">
        <v>11571551.210569456</v>
      </c>
      <c r="V4520">
        <v>18753260.007955126</v>
      </c>
      <c r="W4520">
        <v>22408190.526347879</v>
      </c>
      <c r="X4520">
        <v>2408190.526347884</v>
      </c>
    </row>
    <row r="4521" spans="2:24" x14ac:dyDescent="0.4">
      <c r="B4521" s="13">
        <v>4518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5871331.1638645465</v>
      </c>
      <c r="O4521">
        <v>-8636550.9007783085</v>
      </c>
      <c r="P4521">
        <v>-2811976.2142138714</v>
      </c>
      <c r="Q4521">
        <v>2489359.5948073999</v>
      </c>
      <c r="R4521">
        <v>4636307.2743827831</v>
      </c>
      <c r="S4521">
        <v>3986079.911527589</v>
      </c>
      <c r="T4521">
        <v>8182183.210173863</v>
      </c>
      <c r="U4521">
        <v>10264742.727768542</v>
      </c>
      <c r="V4521">
        <v>8433297.8074491397</v>
      </c>
      <c r="W4521">
        <v>12102790.507767089</v>
      </c>
      <c r="X4521">
        <v>-7897209.4922329113</v>
      </c>
    </row>
    <row r="4522" spans="2:24" x14ac:dyDescent="0.4">
      <c r="B4522" s="13">
        <v>4519</v>
      </c>
      <c r="C4522"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22795558.621214736</v>
      </c>
      <c r="O4522">
        <v>23491865.902520705</v>
      </c>
      <c r="P4522">
        <v>28890219.343890145</v>
      </c>
      <c r="Q4522">
        <v>30425876.013384614</v>
      </c>
      <c r="R4522">
        <v>30032258.173008114</v>
      </c>
      <c r="S4522">
        <v>33324791.321519364</v>
      </c>
      <c r="T4522">
        <v>36208056.249122053</v>
      </c>
      <c r="U4522">
        <v>5965987.1128464984</v>
      </c>
      <c r="V4522">
        <v>3223272.5066378699</v>
      </c>
      <c r="W4522">
        <v>20195375.917737216</v>
      </c>
      <c r="X4522">
        <v>195375.91773722251</v>
      </c>
    </row>
    <row r="4523" spans="2:24" x14ac:dyDescent="0.4">
      <c r="B4523" s="13">
        <v>4520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25841684.643236201</v>
      </c>
      <c r="O4523">
        <v>26175170.244093522</v>
      </c>
      <c r="P4523">
        <v>33677247.516397044</v>
      </c>
      <c r="Q4523">
        <v>35254883.838091448</v>
      </c>
      <c r="R4523">
        <v>40285260.301361144</v>
      </c>
      <c r="S4523">
        <v>43581855.524629794</v>
      </c>
      <c r="T4523">
        <v>-39436415.982837677</v>
      </c>
      <c r="U4523">
        <v>-35199991.776328862</v>
      </c>
      <c r="V4523">
        <v>11967443.848877244</v>
      </c>
      <c r="W4523">
        <v>14707998.468175747</v>
      </c>
      <c r="X4523">
        <v>-5292001.5318242544</v>
      </c>
    </row>
    <row r="4524" spans="2:24" x14ac:dyDescent="0.4">
      <c r="B4524" s="13">
        <v>4521</v>
      </c>
      <c r="C4524"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22942747.464349329</v>
      </c>
      <c r="O4524">
        <v>21733890.371102341</v>
      </c>
      <c r="P4524">
        <v>27468517.518046629</v>
      </c>
      <c r="Q4524">
        <v>35488288.370522767</v>
      </c>
      <c r="R4524">
        <v>37783306.790996522</v>
      </c>
      <c r="S4524">
        <v>45872478.894375876</v>
      </c>
      <c r="T4524">
        <v>39189900.811031461</v>
      </c>
      <c r="U4524">
        <v>36510976.563492581</v>
      </c>
      <c r="V4524">
        <v>34274161.385583125</v>
      </c>
      <c r="W4524">
        <v>34774832.166335702</v>
      </c>
      <c r="X4524">
        <v>14774832.166335708</v>
      </c>
    </row>
    <row r="4525" spans="2:24" x14ac:dyDescent="0.4">
      <c r="B4525" s="13">
        <v>4522</v>
      </c>
      <c r="C4525">
        <v>0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-34405805.720302127</v>
      </c>
      <c r="O4525">
        <v>-26557558.692806471</v>
      </c>
      <c r="P4525">
        <v>-2114094.6622560346</v>
      </c>
      <c r="Q4525">
        <v>170411.29271382047</v>
      </c>
      <c r="R4525">
        <v>465240.79683577915</v>
      </c>
      <c r="S4525">
        <v>-24519168.491979524</v>
      </c>
      <c r="T4525">
        <v>-19618657.697166655</v>
      </c>
      <c r="U4525">
        <v>-9197171.3308038395</v>
      </c>
      <c r="V4525">
        <v>-8311919.1773331901</v>
      </c>
      <c r="W4525">
        <v>-6352171.4822834162</v>
      </c>
      <c r="X4525">
        <v>-26352171.482283417</v>
      </c>
    </row>
    <row r="4526" spans="2:24" x14ac:dyDescent="0.4">
      <c r="B4526" s="13">
        <v>4523</v>
      </c>
      <c r="C4526"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22194796.11046572</v>
      </c>
      <c r="O4526">
        <v>25969094.84358095</v>
      </c>
      <c r="P4526">
        <v>23451256.445361987</v>
      </c>
      <c r="Q4526">
        <v>25306261.922788598</v>
      </c>
      <c r="R4526">
        <v>29915809.061807539</v>
      </c>
      <c r="S4526">
        <v>24305017.701431088</v>
      </c>
      <c r="T4526">
        <v>24756729.310755879</v>
      </c>
      <c r="U4526">
        <v>22201515.032973628</v>
      </c>
      <c r="V4526">
        <v>15241631.69691477</v>
      </c>
      <c r="W4526">
        <v>13868930.010725331</v>
      </c>
      <c r="X4526">
        <v>-6131069.9892746694</v>
      </c>
    </row>
    <row r="4527" spans="2:24" x14ac:dyDescent="0.4">
      <c r="B4527" s="13">
        <v>4524</v>
      </c>
      <c r="C4527"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5562747.9154385217</v>
      </c>
      <c r="O4527">
        <v>120912.04105579562</v>
      </c>
      <c r="P4527">
        <v>5327479.132286761</v>
      </c>
      <c r="Q4527">
        <v>6563406.9145852877</v>
      </c>
      <c r="R4527">
        <v>10224256.517520843</v>
      </c>
      <c r="S4527">
        <v>11983837.112143381</v>
      </c>
      <c r="T4527">
        <v>15023667.019325294</v>
      </c>
      <c r="U4527">
        <v>20823289.496731535</v>
      </c>
      <c r="V4527">
        <v>19770162.567126919</v>
      </c>
      <c r="W4527">
        <v>20434924.099037517</v>
      </c>
      <c r="X4527">
        <v>434924.09903752222</v>
      </c>
    </row>
    <row r="4528" spans="2:24" x14ac:dyDescent="0.4">
      <c r="B4528" s="13">
        <v>4525</v>
      </c>
      <c r="C4528"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18002612.117418557</v>
      </c>
      <c r="O4528">
        <v>16976285.259106889</v>
      </c>
      <c r="P4528">
        <v>13471360.273407739</v>
      </c>
      <c r="Q4528">
        <v>16966212.215463191</v>
      </c>
      <c r="R4528">
        <v>18797995.312178314</v>
      </c>
      <c r="S4528">
        <v>22092587.210337672</v>
      </c>
      <c r="T4528">
        <v>-34700434.823414557</v>
      </c>
      <c r="U4528">
        <v>-34790815.836575188</v>
      </c>
      <c r="V4528">
        <v>-6013703.1739007263</v>
      </c>
      <c r="W4528">
        <v>-6287735.6943435613</v>
      </c>
      <c r="X4528">
        <v>-26287735.694343563</v>
      </c>
    </row>
    <row r="4529" spans="2:24" x14ac:dyDescent="0.4">
      <c r="B4529" s="13">
        <v>4526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24101027.312661402</v>
      </c>
      <c r="O4529">
        <v>27470244.307013165</v>
      </c>
      <c r="P4529">
        <v>27845011.931120075</v>
      </c>
      <c r="Q4529">
        <v>32491350.670838241</v>
      </c>
      <c r="R4529">
        <v>30320055.179902025</v>
      </c>
      <c r="S4529">
        <v>30965976.147720546</v>
      </c>
      <c r="T4529">
        <v>35501714.769667044</v>
      </c>
      <c r="U4529">
        <v>39501891.094632722</v>
      </c>
      <c r="V4529">
        <v>42119849.081164554</v>
      </c>
      <c r="W4529">
        <v>48969421.030951887</v>
      </c>
      <c r="X4529">
        <v>28969421.030951884</v>
      </c>
    </row>
    <row r="4530" spans="2:24" x14ac:dyDescent="0.4">
      <c r="B4530" s="13">
        <v>4527</v>
      </c>
      <c r="C4530"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20557086.542252064</v>
      </c>
      <c r="O4530">
        <v>21589146.680288117</v>
      </c>
      <c r="P4530">
        <v>22064506.207826607</v>
      </c>
      <c r="Q4530">
        <v>23329885.31528471</v>
      </c>
      <c r="R4530">
        <v>28977634.35600093</v>
      </c>
      <c r="S4530">
        <v>31122892.055208601</v>
      </c>
      <c r="T4530">
        <v>29792771.876293372</v>
      </c>
      <c r="U4530">
        <v>33403897.941535842</v>
      </c>
      <c r="V4530">
        <v>39408978.56901785</v>
      </c>
      <c r="W4530">
        <v>43136169.15315368</v>
      </c>
      <c r="X4530">
        <v>23136169.15315368</v>
      </c>
    </row>
    <row r="4531" spans="2:24" x14ac:dyDescent="0.4">
      <c r="B4531" s="13">
        <v>4528</v>
      </c>
      <c r="C4531"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18661821.777505435</v>
      </c>
      <c r="O4531">
        <v>-19675628.395436026</v>
      </c>
      <c r="P4531">
        <v>-22186212.955167037</v>
      </c>
      <c r="Q4531">
        <v>2267276.1461668178</v>
      </c>
      <c r="R4531">
        <v>4356705.8812179817</v>
      </c>
      <c r="S4531">
        <v>3571481.3522497481</v>
      </c>
      <c r="T4531">
        <v>9637888.1069655754</v>
      </c>
      <c r="U4531">
        <v>14034419.803017935</v>
      </c>
      <c r="V4531">
        <v>-888722.3190890901</v>
      </c>
      <c r="W4531">
        <v>2702642.2835624758</v>
      </c>
      <c r="X4531">
        <v>-17297357.716437526</v>
      </c>
    </row>
    <row r="4532" spans="2:24" x14ac:dyDescent="0.4">
      <c r="B4532" s="13">
        <v>4529</v>
      </c>
      <c r="C4532"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21755804.258383714</v>
      </c>
      <c r="O4532">
        <v>23512979.702430051</v>
      </c>
      <c r="P4532">
        <v>21766951.106079653</v>
      </c>
      <c r="Q4532">
        <v>9530824.4837614596</v>
      </c>
      <c r="R4532">
        <v>13772420.430892479</v>
      </c>
      <c r="S4532">
        <v>26969154.379426267</v>
      </c>
      <c r="T4532">
        <v>30429946.808279358</v>
      </c>
      <c r="U4532">
        <v>35100314.942082562</v>
      </c>
      <c r="V4532">
        <v>39026525.028908305</v>
      </c>
      <c r="W4532">
        <v>45192401.54672128</v>
      </c>
      <c r="X4532">
        <v>25192401.546721283</v>
      </c>
    </row>
    <row r="4533" spans="2:24" x14ac:dyDescent="0.4">
      <c r="B4533" s="13">
        <v>4530</v>
      </c>
      <c r="C4533"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27159408.485362232</v>
      </c>
      <c r="O4533">
        <v>30248890.035043254</v>
      </c>
      <c r="P4533">
        <v>29773971.310846645</v>
      </c>
      <c r="Q4533">
        <v>33456932.563637547</v>
      </c>
      <c r="R4533">
        <v>24583934.519054681</v>
      </c>
      <c r="S4533">
        <v>18040539.834039338</v>
      </c>
      <c r="T4533">
        <v>16544575.410876302</v>
      </c>
      <c r="U4533">
        <v>24963399.886946026</v>
      </c>
      <c r="V4533">
        <v>28981034.792226695</v>
      </c>
      <c r="W4533">
        <v>32227003.585743915</v>
      </c>
      <c r="X4533">
        <v>12227003.585743912</v>
      </c>
    </row>
    <row r="4534" spans="2:24" x14ac:dyDescent="0.4">
      <c r="B4534" s="13">
        <v>4531</v>
      </c>
      <c r="C4534"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22125109.644128237</v>
      </c>
      <c r="O4534">
        <v>27285123.144456178</v>
      </c>
      <c r="P4534">
        <v>30126223.019760139</v>
      </c>
      <c r="Q4534">
        <v>27665612.020853661</v>
      </c>
      <c r="R4534">
        <v>20538663.335797753</v>
      </c>
      <c r="S4534">
        <v>-24018752.045678467</v>
      </c>
      <c r="T4534">
        <v>-17929168.793060943</v>
      </c>
      <c r="U4534">
        <v>639661.21377308574</v>
      </c>
      <c r="V4534">
        <v>7380275.7897974504</v>
      </c>
      <c r="W4534">
        <v>6924357.1107529225</v>
      </c>
      <c r="X4534">
        <v>-13075642.889247077</v>
      </c>
    </row>
    <row r="4535" spans="2:24" x14ac:dyDescent="0.4">
      <c r="B4535" s="13">
        <v>4532</v>
      </c>
      <c r="C4535"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18559529.827959187</v>
      </c>
      <c r="O4535">
        <v>17510465.770060379</v>
      </c>
      <c r="P4535">
        <v>18174120.413986705</v>
      </c>
      <c r="Q4535">
        <v>19655468.093695097</v>
      </c>
      <c r="R4535">
        <v>24048695.986705974</v>
      </c>
      <c r="S4535">
        <v>23611265.543732401</v>
      </c>
      <c r="T4535">
        <v>5274522.8665765356</v>
      </c>
      <c r="U4535">
        <v>6747594.3959620288</v>
      </c>
      <c r="V4535">
        <v>21504673.359096073</v>
      </c>
      <c r="W4535">
        <v>20822594.697418038</v>
      </c>
      <c r="X4535">
        <v>822594.69741803419</v>
      </c>
    </row>
    <row r="4536" spans="2:24" x14ac:dyDescent="0.4">
      <c r="B4536" s="13">
        <v>4533</v>
      </c>
      <c r="C4536"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20247126.290463947</v>
      </c>
      <c r="O4536">
        <v>23752076.602657847</v>
      </c>
      <c r="P4536">
        <v>26729611.975754809</v>
      </c>
      <c r="Q4536">
        <v>30668969.522896204</v>
      </c>
      <c r="R4536">
        <v>37825811.929256313</v>
      </c>
      <c r="S4536">
        <v>40949493.773767322</v>
      </c>
      <c r="T4536">
        <v>41998816.383688852</v>
      </c>
      <c r="U4536">
        <v>38970124.295677014</v>
      </c>
      <c r="V4536">
        <v>35608597.004057035</v>
      </c>
      <c r="W4536">
        <v>36135980.288732901</v>
      </c>
      <c r="X4536">
        <v>16135980.288732894</v>
      </c>
    </row>
    <row r="4537" spans="2:24" x14ac:dyDescent="0.4">
      <c r="B4537" s="13">
        <v>4534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15510108.700193599</v>
      </c>
      <c r="O4537">
        <v>16204739.775075847</v>
      </c>
      <c r="P4537">
        <v>-1348233.9736353136</v>
      </c>
      <c r="Q4537">
        <v>-2131985.7842176007</v>
      </c>
      <c r="R4537">
        <v>5623394.3423075434</v>
      </c>
      <c r="S4537">
        <v>5743112.8397965701</v>
      </c>
      <c r="T4537">
        <v>5165291.5072245952</v>
      </c>
      <c r="U4537">
        <v>9258870.9496164694</v>
      </c>
      <c r="V4537">
        <v>10418904.845981698</v>
      </c>
      <c r="W4537">
        <v>9819790.0388086438</v>
      </c>
      <c r="X4537">
        <v>-10180209.961191356</v>
      </c>
    </row>
    <row r="4538" spans="2:24" x14ac:dyDescent="0.4">
      <c r="B4538" s="13">
        <v>4535</v>
      </c>
      <c r="C4538"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23565059.553138696</v>
      </c>
      <c r="O4538">
        <v>23171450.118558679</v>
      </c>
      <c r="P4538">
        <v>26518845.472174577</v>
      </c>
      <c r="Q4538">
        <v>29513176.316274166</v>
      </c>
      <c r="R4538">
        <v>30721165.906362802</v>
      </c>
      <c r="S4538">
        <v>23466484.32476718</v>
      </c>
      <c r="T4538">
        <v>22938220.251904171</v>
      </c>
      <c r="U4538">
        <v>29127398.944944099</v>
      </c>
      <c r="V4538">
        <v>29686707.715540476</v>
      </c>
      <c r="W4538">
        <v>30472012.125661034</v>
      </c>
      <c r="X4538">
        <v>10472012.125661034</v>
      </c>
    </row>
    <row r="4539" spans="2:24" x14ac:dyDescent="0.4">
      <c r="B4539" s="13">
        <v>4536</v>
      </c>
      <c r="C4539"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24878763.036408067</v>
      </c>
      <c r="O4539">
        <v>29042574.979778565</v>
      </c>
      <c r="P4539">
        <v>34417998.883526295</v>
      </c>
      <c r="Q4539">
        <v>-43000522.300336488</v>
      </c>
      <c r="R4539">
        <v>-49321717.98580005</v>
      </c>
      <c r="S4539">
        <v>-11336548.812419908</v>
      </c>
      <c r="T4539">
        <v>-4371167.4985177619</v>
      </c>
      <c r="U4539">
        <v>748085.04458525311</v>
      </c>
      <c r="V4539">
        <v>2762839.1720759207</v>
      </c>
      <c r="W4539">
        <v>4782376.8057855275</v>
      </c>
      <c r="X4539">
        <v>-15217623.194214463</v>
      </c>
    </row>
    <row r="4540" spans="2:24" x14ac:dyDescent="0.4">
      <c r="B4540" s="13">
        <v>4537</v>
      </c>
      <c r="C4540"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24307169.629859474</v>
      </c>
      <c r="O4540">
        <v>23271211.859504152</v>
      </c>
      <c r="P4540">
        <v>19928339.202329148</v>
      </c>
      <c r="Q4540">
        <v>22356721.91645781</v>
      </c>
      <c r="R4540">
        <v>26234984.508819893</v>
      </c>
      <c r="S4540">
        <v>29976219.175988611</v>
      </c>
      <c r="T4540">
        <v>32149218.256429199</v>
      </c>
      <c r="U4540">
        <v>31290197.226539571</v>
      </c>
      <c r="V4540">
        <v>32963480.140355363</v>
      </c>
      <c r="W4540">
        <v>35308988.354625754</v>
      </c>
      <c r="X4540">
        <v>15308988.35462575</v>
      </c>
    </row>
    <row r="4541" spans="2:24" x14ac:dyDescent="0.4">
      <c r="B4541" s="13">
        <v>4538</v>
      </c>
      <c r="C4541"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20996452.470956806</v>
      </c>
      <c r="O4541">
        <v>18942397.792035721</v>
      </c>
      <c r="P4541">
        <v>19218048.991515122</v>
      </c>
      <c r="Q4541">
        <v>21193636.492851973</v>
      </c>
      <c r="R4541">
        <v>21884794.622427773</v>
      </c>
      <c r="S4541">
        <v>25985737.234129816</v>
      </c>
      <c r="T4541">
        <v>10578673.966920719</v>
      </c>
      <c r="U4541">
        <v>15041635.40416323</v>
      </c>
      <c r="V4541">
        <v>30790763.244075038</v>
      </c>
      <c r="W4541">
        <v>27884085.154245652</v>
      </c>
      <c r="X4541">
        <v>7884085.1542456541</v>
      </c>
    </row>
    <row r="4542" spans="2:24" x14ac:dyDescent="0.4">
      <c r="B4542" s="13">
        <v>4539</v>
      </c>
      <c r="C4542"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23791903.874128472</v>
      </c>
      <c r="O4542">
        <v>22521193.768890999</v>
      </c>
      <c r="P4542">
        <v>23536311.381186903</v>
      </c>
      <c r="Q4542">
        <v>20454583.7050221</v>
      </c>
      <c r="R4542">
        <v>26012631.110460848</v>
      </c>
      <c r="S4542">
        <v>26056316.805350948</v>
      </c>
      <c r="T4542">
        <v>30508216.71448651</v>
      </c>
      <c r="U4542">
        <v>35929082.708717458</v>
      </c>
      <c r="V4542">
        <v>36575606.277917184</v>
      </c>
      <c r="W4542">
        <v>40416578.399827525</v>
      </c>
      <c r="X4542">
        <v>20416578.399827525</v>
      </c>
    </row>
    <row r="4543" spans="2:24" x14ac:dyDescent="0.4">
      <c r="B4543" s="13">
        <v>4540</v>
      </c>
      <c r="C4543"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22242473.914098781</v>
      </c>
      <c r="O4543">
        <v>-43290509.011298873</v>
      </c>
      <c r="P4543">
        <v>-40159745.176168703</v>
      </c>
      <c r="Q4543">
        <v>-6435490.3397162575</v>
      </c>
      <c r="R4543">
        <v>-5679798.017836119</v>
      </c>
      <c r="S4543">
        <v>-6486474.8810617179</v>
      </c>
      <c r="T4543">
        <v>1498082.5027326569</v>
      </c>
      <c r="U4543">
        <v>5831150.0441468498</v>
      </c>
      <c r="V4543">
        <v>9683753.2048407476</v>
      </c>
      <c r="W4543">
        <v>7584428.3654019982</v>
      </c>
      <c r="X4543">
        <v>-12415571.634597998</v>
      </c>
    </row>
    <row r="4544" spans="2:24" x14ac:dyDescent="0.4">
      <c r="B4544" s="13">
        <v>4541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-35433401.178670272</v>
      </c>
      <c r="O4544">
        <v>-35629605.025631987</v>
      </c>
      <c r="P4544">
        <v>-3367205.677992532</v>
      </c>
      <c r="Q4544">
        <v>2517777.4637683611</v>
      </c>
      <c r="R4544">
        <v>2898059.2459532297</v>
      </c>
      <c r="S4544">
        <v>3968274.5461425884</v>
      </c>
      <c r="T4544">
        <v>9062522.2418386899</v>
      </c>
      <c r="U4544">
        <v>13059386.109468408</v>
      </c>
      <c r="V4544">
        <v>13749798.081707031</v>
      </c>
      <c r="W4544">
        <v>7967927.1106076054</v>
      </c>
      <c r="X4544">
        <v>-12032072.889392393</v>
      </c>
    </row>
    <row r="4545" spans="2:24" x14ac:dyDescent="0.4">
      <c r="B4545" s="13">
        <v>4542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21191740.407245658</v>
      </c>
      <c r="O4545">
        <v>22380994.796322744</v>
      </c>
      <c r="P4545">
        <v>30028234.590250403</v>
      </c>
      <c r="Q4545">
        <v>33215321.053643502</v>
      </c>
      <c r="R4545">
        <v>33174822.650139786</v>
      </c>
      <c r="S4545">
        <v>41940599.072767012</v>
      </c>
      <c r="T4545">
        <v>39831173.804940291</v>
      </c>
      <c r="U4545">
        <v>40452366.248760872</v>
      </c>
      <c r="V4545">
        <v>39730308.923258677</v>
      </c>
      <c r="W4545">
        <v>42129142.248928212</v>
      </c>
      <c r="X4545">
        <v>22129142.248928215</v>
      </c>
    </row>
    <row r="4546" spans="2:24" x14ac:dyDescent="0.4">
      <c r="B4546" s="13">
        <v>4543</v>
      </c>
      <c r="C4546"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26970954.809016064</v>
      </c>
      <c r="O4546">
        <v>28051605.697913349</v>
      </c>
      <c r="P4546">
        <v>14798490.319269387</v>
      </c>
      <c r="Q4546">
        <v>15112650.531041015</v>
      </c>
      <c r="R4546">
        <v>-51734949.684773393</v>
      </c>
      <c r="S4546">
        <v>-42648920.222661749</v>
      </c>
      <c r="T4546">
        <v>-3954465.975964223</v>
      </c>
      <c r="U4546">
        <v>-1191642.5744182291</v>
      </c>
      <c r="V4546">
        <v>-250621.55955192761</v>
      </c>
      <c r="W4546">
        <v>453856.5178921055</v>
      </c>
      <c r="X4546">
        <v>-19546143.482107896</v>
      </c>
    </row>
    <row r="4547" spans="2:24" x14ac:dyDescent="0.4">
      <c r="B4547" s="13">
        <v>4544</v>
      </c>
      <c r="C4547"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19836416.754409134</v>
      </c>
      <c r="O4547">
        <v>16423935.800289083</v>
      </c>
      <c r="P4547">
        <v>21234442.694477916</v>
      </c>
      <c r="Q4547">
        <v>-14637143.721564656</v>
      </c>
      <c r="R4547">
        <v>-13207217.080997514</v>
      </c>
      <c r="S4547">
        <v>9366848.8060217686</v>
      </c>
      <c r="T4547">
        <v>984695.24277502717</v>
      </c>
      <c r="U4547">
        <v>6368080.2686306182</v>
      </c>
      <c r="V4547">
        <v>11925908.566982243</v>
      </c>
      <c r="W4547">
        <v>14487658.802228061</v>
      </c>
      <c r="X4547">
        <v>-5512341.1977719404</v>
      </c>
    </row>
    <row r="4548" spans="2:24" x14ac:dyDescent="0.4">
      <c r="B4548" s="13">
        <v>4545</v>
      </c>
      <c r="C4548"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21063339.675772622</v>
      </c>
      <c r="O4548">
        <v>17353893.256617859</v>
      </c>
      <c r="P4548">
        <v>23882691.645370092</v>
      </c>
      <c r="Q4548">
        <v>26869419.54449717</v>
      </c>
      <c r="R4548">
        <v>35227878.205138683</v>
      </c>
      <c r="S4548">
        <v>33385636.028548539</v>
      </c>
      <c r="T4548">
        <v>35278184.596734568</v>
      </c>
      <c r="U4548">
        <v>36349635.495545499</v>
      </c>
      <c r="V4548">
        <v>11712909.383619845</v>
      </c>
      <c r="W4548">
        <v>10441577.898605898</v>
      </c>
      <c r="X4548">
        <v>-9558422.1013941038</v>
      </c>
    </row>
    <row r="4549" spans="2:24" x14ac:dyDescent="0.4">
      <c r="B4549" s="13">
        <v>4546</v>
      </c>
      <c r="C4549"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24409780.077917628</v>
      </c>
      <c r="O4549">
        <v>18764815.700185563</v>
      </c>
      <c r="P4549">
        <v>24353624.907909013</v>
      </c>
      <c r="Q4549">
        <v>28955831.794444293</v>
      </c>
      <c r="R4549">
        <v>25314751.763098534</v>
      </c>
      <c r="S4549">
        <v>30655954.646083642</v>
      </c>
      <c r="T4549">
        <v>29908213.913479038</v>
      </c>
      <c r="U4549">
        <v>33487279.698605988</v>
      </c>
      <c r="V4549">
        <v>35370409.493898928</v>
      </c>
      <c r="W4549">
        <v>33371438.985554326</v>
      </c>
      <c r="X4549">
        <v>13371438.98555433</v>
      </c>
    </row>
    <row r="4550" spans="2:24" x14ac:dyDescent="0.4">
      <c r="B4550" s="13">
        <v>4547</v>
      </c>
      <c r="C4550"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19999407.690285973</v>
      </c>
      <c r="O4550">
        <v>27419855.716060322</v>
      </c>
      <c r="P4550">
        <v>26101476.619968425</v>
      </c>
      <c r="Q4550">
        <v>31454416.929501735</v>
      </c>
      <c r="R4550">
        <v>40381890.538637921</v>
      </c>
      <c r="S4550">
        <v>40386483.857288592</v>
      </c>
      <c r="T4550">
        <v>32602765.215812244</v>
      </c>
      <c r="U4550">
        <v>39158729.887911938</v>
      </c>
      <c r="V4550">
        <v>46363840.251452126</v>
      </c>
      <c r="W4550">
        <v>54248736.070982404</v>
      </c>
      <c r="X4550">
        <v>34248736.070982412</v>
      </c>
    </row>
    <row r="4551" spans="2:24" x14ac:dyDescent="0.4">
      <c r="B4551" s="13">
        <v>4548</v>
      </c>
      <c r="C4551"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24292734.549879</v>
      </c>
      <c r="O4551">
        <v>29858171.089253888</v>
      </c>
      <c r="P4551">
        <v>31868334.895062082</v>
      </c>
      <c r="Q4551">
        <v>36790727.980991721</v>
      </c>
      <c r="R4551">
        <v>-108992371.67885451</v>
      </c>
      <c r="S4551">
        <v>-111032907.75160758</v>
      </c>
      <c r="T4551">
        <v>-38082301.669083476</v>
      </c>
      <c r="U4551">
        <v>-32485352.169409353</v>
      </c>
      <c r="V4551">
        <v>-32263562.505226925</v>
      </c>
      <c r="W4551">
        <v>-29745965.848558255</v>
      </c>
      <c r="X4551">
        <v>-49745965.848558247</v>
      </c>
    </row>
    <row r="4552" spans="2:24" x14ac:dyDescent="0.4">
      <c r="B4552" s="13">
        <v>4549</v>
      </c>
      <c r="C4552"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21914347.868607264</v>
      </c>
      <c r="O4552">
        <v>25311744.71702873</v>
      </c>
      <c r="P4552">
        <v>26547833.245604444</v>
      </c>
      <c r="Q4552">
        <v>33688815.506325953</v>
      </c>
      <c r="R4552">
        <v>41653383.151447289</v>
      </c>
      <c r="S4552">
        <v>44921205.282018863</v>
      </c>
      <c r="T4552">
        <v>49845521.246752992</v>
      </c>
      <c r="U4552">
        <v>55892922.396830238</v>
      </c>
      <c r="V4552">
        <v>55632667.012689821</v>
      </c>
      <c r="W4552">
        <v>54754949.525130689</v>
      </c>
      <c r="X4552">
        <v>34754949.525130704</v>
      </c>
    </row>
    <row r="4553" spans="2:24" x14ac:dyDescent="0.4">
      <c r="B4553" s="13">
        <v>4550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20376732.588478386</v>
      </c>
      <c r="O4553">
        <v>19614455.463636637</v>
      </c>
      <c r="P4553">
        <v>23972198.62928066</v>
      </c>
      <c r="Q4553">
        <v>28839640.1417576</v>
      </c>
      <c r="R4553">
        <v>34623244.857031941</v>
      </c>
      <c r="S4553">
        <v>31713953.213777233</v>
      </c>
      <c r="T4553">
        <v>31325887.321529552</v>
      </c>
      <c r="U4553">
        <v>32450526.405350622</v>
      </c>
      <c r="V4553">
        <v>34127907.31782122</v>
      </c>
      <c r="W4553">
        <v>35940998.066179216</v>
      </c>
      <c r="X4553">
        <v>15940998.06617922</v>
      </c>
    </row>
    <row r="4554" spans="2:24" x14ac:dyDescent="0.4">
      <c r="B4554" s="13">
        <v>4551</v>
      </c>
      <c r="C4554"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23251676.973101608</v>
      </c>
      <c r="O4554">
        <v>27656048.514183626</v>
      </c>
      <c r="P4554">
        <v>26905155.89357442</v>
      </c>
      <c r="Q4554">
        <v>32957205.202978764</v>
      </c>
      <c r="R4554">
        <v>32949973.243484605</v>
      </c>
      <c r="S4554">
        <v>32430275.561697144</v>
      </c>
      <c r="T4554">
        <v>37040914.144911692</v>
      </c>
      <c r="U4554">
        <v>15651862.163259733</v>
      </c>
      <c r="V4554">
        <v>13865534.528231526</v>
      </c>
      <c r="W4554">
        <v>27628189.148093957</v>
      </c>
      <c r="X4554">
        <v>7628189.148093963</v>
      </c>
    </row>
    <row r="4555" spans="2:24" x14ac:dyDescent="0.4">
      <c r="B4555" s="13">
        <v>4552</v>
      </c>
      <c r="C4555"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18770042.647122916</v>
      </c>
      <c r="O4555">
        <v>21765898.834157877</v>
      </c>
      <c r="P4555">
        <v>28534304.291428834</v>
      </c>
      <c r="Q4555">
        <v>29499742.552432433</v>
      </c>
      <c r="R4555">
        <v>37111387.082864225</v>
      </c>
      <c r="S4555">
        <v>40005212.184409715</v>
      </c>
      <c r="T4555">
        <v>41362294.273681268</v>
      </c>
      <c r="U4555">
        <v>41271884.51785697</v>
      </c>
      <c r="V4555">
        <v>40060947.979712151</v>
      </c>
      <c r="W4555">
        <v>38314643.50060375</v>
      </c>
      <c r="X4555">
        <v>18314643.500603758</v>
      </c>
    </row>
    <row r="4556" spans="2:24" x14ac:dyDescent="0.4">
      <c r="B4556" s="13">
        <v>4553</v>
      </c>
      <c r="C4556"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17831919.437170528</v>
      </c>
      <c r="O4556">
        <v>19169069.985129397</v>
      </c>
      <c r="P4556">
        <v>18469825.269551091</v>
      </c>
      <c r="Q4556">
        <v>19129572.815704823</v>
      </c>
      <c r="R4556">
        <v>19588707.632916175</v>
      </c>
      <c r="S4556">
        <v>17858112.86083569</v>
      </c>
      <c r="T4556">
        <v>23224272.163289189</v>
      </c>
      <c r="U4556">
        <v>24513364.964017909</v>
      </c>
      <c r="V4556">
        <v>31702045.302949838</v>
      </c>
      <c r="W4556">
        <v>37026573.554559849</v>
      </c>
      <c r="X4556">
        <v>17026573.554559857</v>
      </c>
    </row>
    <row r="4557" spans="2:24" x14ac:dyDescent="0.4">
      <c r="B4557" s="13">
        <v>4554</v>
      </c>
      <c r="C4557">
        <v>0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20075455.449205808</v>
      </c>
      <c r="O4557">
        <v>17459552.2494567</v>
      </c>
      <c r="P4557">
        <v>16830993.79264462</v>
      </c>
      <c r="Q4557">
        <v>19093671.788054954</v>
      </c>
      <c r="R4557">
        <v>20788323.36341111</v>
      </c>
      <c r="S4557">
        <v>19520635.664045472</v>
      </c>
      <c r="T4557">
        <v>22601564.146149751</v>
      </c>
      <c r="U4557">
        <v>29079588.622333277</v>
      </c>
      <c r="V4557">
        <v>28633076.536004394</v>
      </c>
      <c r="W4557">
        <v>25419339.854221597</v>
      </c>
      <c r="X4557">
        <v>5419339.8542215964</v>
      </c>
    </row>
    <row r="4558" spans="2:24" x14ac:dyDescent="0.4">
      <c r="B4558" s="13">
        <v>4555</v>
      </c>
      <c r="C4558"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21323137.940441083</v>
      </c>
      <c r="O4558">
        <v>20241471.925006121</v>
      </c>
      <c r="P4558">
        <v>27372716.466566633</v>
      </c>
      <c r="Q4558">
        <v>30335236.732740119</v>
      </c>
      <c r="R4558">
        <v>35565599.601609305</v>
      </c>
      <c r="S4558">
        <v>37769085.609350204</v>
      </c>
      <c r="T4558">
        <v>8787024.8768699672</v>
      </c>
      <c r="U4558">
        <v>10295021.293818383</v>
      </c>
      <c r="V4558">
        <v>24327662.290330868</v>
      </c>
      <c r="W4558">
        <v>30922411.242302999</v>
      </c>
      <c r="X4558">
        <v>10922411.242303003</v>
      </c>
    </row>
    <row r="4559" spans="2:24" x14ac:dyDescent="0.4">
      <c r="B4559" s="13">
        <v>4556</v>
      </c>
      <c r="C4559"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18065444.217342194</v>
      </c>
      <c r="O4559">
        <v>22036468.677788019</v>
      </c>
      <c r="P4559">
        <v>17527770.470334649</v>
      </c>
      <c r="Q4559">
        <v>17503627.519109409</v>
      </c>
      <c r="R4559">
        <v>23503159.527963422</v>
      </c>
      <c r="S4559">
        <v>26816636.960532859</v>
      </c>
      <c r="T4559">
        <v>30414849.868763495</v>
      </c>
      <c r="U4559">
        <v>34543264.304557666</v>
      </c>
      <c r="V4559">
        <v>35143998.098285668</v>
      </c>
      <c r="W4559">
        <v>41674855.827059597</v>
      </c>
      <c r="X4559">
        <v>21674855.827059601</v>
      </c>
    </row>
    <row r="4560" spans="2:24" x14ac:dyDescent="0.4">
      <c r="B4560" s="13">
        <v>4557</v>
      </c>
      <c r="C4560"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21113474.94428153</v>
      </c>
      <c r="O4560">
        <v>21813454.076183047</v>
      </c>
      <c r="P4560">
        <v>24663308.281395987</v>
      </c>
      <c r="Q4560">
        <v>-1242414.1209329092</v>
      </c>
      <c r="R4560">
        <v>4744587.4854496587</v>
      </c>
      <c r="S4560">
        <v>18397673.088594399</v>
      </c>
      <c r="T4560">
        <v>18778400.706039257</v>
      </c>
      <c r="U4560">
        <v>19397236.076656397</v>
      </c>
      <c r="V4560">
        <v>19151059.162928291</v>
      </c>
      <c r="W4560">
        <v>20208734.862423714</v>
      </c>
      <c r="X4560">
        <v>208734.86242371355</v>
      </c>
    </row>
    <row r="4561" spans="2:24" x14ac:dyDescent="0.4">
      <c r="B4561" s="13">
        <v>4558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17202040.80055204</v>
      </c>
      <c r="O4561">
        <v>16737249.49764009</v>
      </c>
      <c r="P4561">
        <v>20366909.504217111</v>
      </c>
      <c r="Q4561">
        <v>27518840.622351673</v>
      </c>
      <c r="R4561">
        <v>26587577.505775284</v>
      </c>
      <c r="S4561">
        <v>28279870.573853374</v>
      </c>
      <c r="T4561">
        <v>27951737.577818163</v>
      </c>
      <c r="U4561">
        <v>27553350.31254689</v>
      </c>
      <c r="V4561">
        <v>26980979.133873254</v>
      </c>
      <c r="W4561">
        <v>28785663.931124095</v>
      </c>
      <c r="X4561">
        <v>8785663.9311240893</v>
      </c>
    </row>
    <row r="4562" spans="2:24" x14ac:dyDescent="0.4">
      <c r="B4562" s="13">
        <v>4559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21539557.399869028</v>
      </c>
      <c r="O4562">
        <v>25754820.584687442</v>
      </c>
      <c r="P4562">
        <v>23529895.351462513</v>
      </c>
      <c r="Q4562">
        <v>20796416.066344276</v>
      </c>
      <c r="R4562">
        <v>18780087.585955486</v>
      </c>
      <c r="S4562">
        <v>20609913.968439735</v>
      </c>
      <c r="T4562">
        <v>23017404.893909175</v>
      </c>
      <c r="U4562">
        <v>21375003.844053481</v>
      </c>
      <c r="V4562">
        <v>22702412.468905356</v>
      </c>
      <c r="W4562">
        <v>26206153.944330979</v>
      </c>
      <c r="X4562">
        <v>6206153.944330981</v>
      </c>
    </row>
    <row r="4563" spans="2:24" x14ac:dyDescent="0.4">
      <c r="B4563" s="13">
        <v>4560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25109097.657597002</v>
      </c>
      <c r="O4563">
        <v>24382991.827768844</v>
      </c>
      <c r="P4563">
        <v>24919877.231094033</v>
      </c>
      <c r="Q4563">
        <v>21698798.422621552</v>
      </c>
      <c r="R4563">
        <v>20713215.092134483</v>
      </c>
      <c r="S4563">
        <v>24649267.580915853</v>
      </c>
      <c r="T4563">
        <v>25435228.201343987</v>
      </c>
      <c r="U4563">
        <v>21961712.547699794</v>
      </c>
      <c r="V4563">
        <v>27877682.107035268</v>
      </c>
      <c r="W4563">
        <v>28949292.464808546</v>
      </c>
      <c r="X4563">
        <v>8949292.4648085423</v>
      </c>
    </row>
    <row r="4564" spans="2:24" x14ac:dyDescent="0.4">
      <c r="B4564" s="13">
        <v>4561</v>
      </c>
      <c r="C4564"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21792815.091543686</v>
      </c>
      <c r="O4564">
        <v>23697494.983835198</v>
      </c>
      <c r="P4564">
        <v>25781982.744610041</v>
      </c>
      <c r="Q4564">
        <v>30459387.760220986</v>
      </c>
      <c r="R4564">
        <v>29322269.002261784</v>
      </c>
      <c r="S4564">
        <v>23173628.259704582</v>
      </c>
      <c r="T4564">
        <v>19304618.015596792</v>
      </c>
      <c r="U4564">
        <v>18261800.056779064</v>
      </c>
      <c r="V4564">
        <v>21149858.385872383</v>
      </c>
      <c r="W4564">
        <v>18314403.431067135</v>
      </c>
      <c r="X4564">
        <v>-1685596.5689328578</v>
      </c>
    </row>
    <row r="4565" spans="2:24" x14ac:dyDescent="0.4">
      <c r="B4565" s="13">
        <v>4562</v>
      </c>
      <c r="C4565"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17851842.972934</v>
      </c>
      <c r="O4565">
        <v>17157783.639702976</v>
      </c>
      <c r="P4565">
        <v>15867991.385296939</v>
      </c>
      <c r="Q4565">
        <v>16081073.402123639</v>
      </c>
      <c r="R4565">
        <v>8576407.0383184608</v>
      </c>
      <c r="S4565">
        <v>12744246.193251584</v>
      </c>
      <c r="T4565">
        <v>-15984988.667423103</v>
      </c>
      <c r="U4565">
        <v>-27966060.21812683</v>
      </c>
      <c r="V4565">
        <v>-7622772.1921256883</v>
      </c>
      <c r="W4565">
        <v>-3011416.8761557741</v>
      </c>
      <c r="X4565">
        <v>-23011416.876155764</v>
      </c>
    </row>
    <row r="4566" spans="2:24" x14ac:dyDescent="0.4">
      <c r="B4566" s="13">
        <v>4563</v>
      </c>
      <c r="C4566"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18026972.143343505</v>
      </c>
      <c r="O4566">
        <v>18116989.840747193</v>
      </c>
      <c r="P4566">
        <v>17695317.710596744</v>
      </c>
      <c r="Q4566">
        <v>12886041.202399833</v>
      </c>
      <c r="R4566">
        <v>10683643.463313084</v>
      </c>
      <c r="S4566">
        <v>14480109.070871944</v>
      </c>
      <c r="T4566">
        <v>16945071.237383042</v>
      </c>
      <c r="U4566">
        <v>14696949.450301807</v>
      </c>
      <c r="V4566">
        <v>17484902.551458444</v>
      </c>
      <c r="W4566">
        <v>18602686.023354486</v>
      </c>
      <c r="X4566">
        <v>-1397313.976645513</v>
      </c>
    </row>
    <row r="4567" spans="2:24" x14ac:dyDescent="0.4">
      <c r="B4567" s="13">
        <v>4564</v>
      </c>
      <c r="C4567"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14907821.559985852</v>
      </c>
      <c r="O4567">
        <v>21766164.248424076</v>
      </c>
      <c r="P4567">
        <v>19314378.957889371</v>
      </c>
      <c r="Q4567">
        <v>21278281.498663109</v>
      </c>
      <c r="R4567">
        <v>23870157.159479514</v>
      </c>
      <c r="S4567">
        <v>-18167764.685509175</v>
      </c>
      <c r="T4567">
        <v>-18762146.621853687</v>
      </c>
      <c r="U4567">
        <v>-7333981.2038505077</v>
      </c>
      <c r="V4567">
        <v>-2501489.4035603283</v>
      </c>
      <c r="W4567">
        <v>4369092.0103742555</v>
      </c>
      <c r="X4567">
        <v>-15630907.989625746</v>
      </c>
    </row>
    <row r="4568" spans="2:24" x14ac:dyDescent="0.4">
      <c r="B4568" s="13">
        <v>4565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22992288.845340829</v>
      </c>
      <c r="O4568">
        <v>24223740.701091018</v>
      </c>
      <c r="P4568">
        <v>23323592.258592267</v>
      </c>
      <c r="Q4568">
        <v>30226571.382375471</v>
      </c>
      <c r="R4568">
        <v>21591107.948719278</v>
      </c>
      <c r="S4568">
        <v>29729913.048057865</v>
      </c>
      <c r="T4568">
        <v>16812842.142149463</v>
      </c>
      <c r="U4568">
        <v>23930517.000340454</v>
      </c>
      <c r="V4568">
        <v>17575027.53285164</v>
      </c>
      <c r="W4568">
        <v>16482456.866765557</v>
      </c>
      <c r="X4568">
        <v>-3517543.1332344441</v>
      </c>
    </row>
    <row r="4569" spans="2:24" x14ac:dyDescent="0.4">
      <c r="B4569" s="13">
        <v>4566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27650398.430892739</v>
      </c>
      <c r="O4569">
        <v>25459260.10980111</v>
      </c>
      <c r="P4569">
        <v>25366181.853490312</v>
      </c>
      <c r="Q4569">
        <v>16861486.587140847</v>
      </c>
      <c r="R4569">
        <v>19070734.70175254</v>
      </c>
      <c r="S4569">
        <v>27023134.979987662</v>
      </c>
      <c r="T4569">
        <v>22516431.291557781</v>
      </c>
      <c r="U4569">
        <v>29612396.523115546</v>
      </c>
      <c r="V4569">
        <v>38031725.822011009</v>
      </c>
      <c r="W4569">
        <v>44810175.348047554</v>
      </c>
      <c r="X4569">
        <v>24810175.348047554</v>
      </c>
    </row>
    <row r="4570" spans="2:24" x14ac:dyDescent="0.4">
      <c r="B4570" s="13">
        <v>4567</v>
      </c>
      <c r="C4570"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24997044.045431443</v>
      </c>
      <c r="O4570">
        <v>19016162.004943192</v>
      </c>
      <c r="P4570">
        <v>21880584.994682845</v>
      </c>
      <c r="Q4570">
        <v>33696478.393003151</v>
      </c>
      <c r="R4570">
        <v>28674056.873459555</v>
      </c>
      <c r="S4570">
        <v>35246470.015148401</v>
      </c>
      <c r="T4570">
        <v>37717379.796385214</v>
      </c>
      <c r="U4570">
        <v>40919353.459078692</v>
      </c>
      <c r="V4570">
        <v>41882952.761316061</v>
      </c>
      <c r="W4570">
        <v>39079840.072164156</v>
      </c>
      <c r="X4570">
        <v>19079840.072164167</v>
      </c>
    </row>
    <row r="4571" spans="2:24" x14ac:dyDescent="0.4">
      <c r="B4571" s="13">
        <v>4568</v>
      </c>
      <c r="C4571"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23721136.605517998</v>
      </c>
      <c r="O4571">
        <v>30655107.60589062</v>
      </c>
      <c r="P4571">
        <v>36801757.21243567</v>
      </c>
      <c r="Q4571">
        <v>36812690.809607647</v>
      </c>
      <c r="R4571">
        <v>38355123.03557422</v>
      </c>
      <c r="S4571">
        <v>39876346.982149981</v>
      </c>
      <c r="T4571">
        <v>42080562.830117978</v>
      </c>
      <c r="U4571">
        <v>43356516.891933762</v>
      </c>
      <c r="V4571">
        <v>43456876.406037375</v>
      </c>
      <c r="W4571">
        <v>42319768.368959241</v>
      </c>
      <c r="X4571">
        <v>22319768.368959244</v>
      </c>
    </row>
    <row r="4572" spans="2:24" x14ac:dyDescent="0.4">
      <c r="B4572" s="13">
        <v>4569</v>
      </c>
      <c r="C4572"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20555447.893774547</v>
      </c>
      <c r="O4572">
        <v>20292501.878253002</v>
      </c>
      <c r="P4572">
        <v>21657527.892354704</v>
      </c>
      <c r="Q4572">
        <v>27121982.388004042</v>
      </c>
      <c r="R4572">
        <v>27214105.487144925</v>
      </c>
      <c r="S4572">
        <v>32489315.972404528</v>
      </c>
      <c r="T4572">
        <v>31264767.846813992</v>
      </c>
      <c r="U4572">
        <v>19572309.884352412</v>
      </c>
      <c r="V4572">
        <v>22370829.290196158</v>
      </c>
      <c r="W4572">
        <v>30383475.592758916</v>
      </c>
      <c r="X4572">
        <v>10383475.592758913</v>
      </c>
    </row>
    <row r="4573" spans="2:24" x14ac:dyDescent="0.4">
      <c r="B4573" s="13">
        <v>4570</v>
      </c>
      <c r="C4573"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22197481.327716857</v>
      </c>
      <c r="O4573">
        <v>21159829.181061622</v>
      </c>
      <c r="P4573">
        <v>26690982.22781226</v>
      </c>
      <c r="Q4573">
        <v>24323349.998629838</v>
      </c>
      <c r="R4573">
        <v>32933603.194244888</v>
      </c>
      <c r="S4573">
        <v>30807018.410615154</v>
      </c>
      <c r="T4573">
        <v>33817940.913011268</v>
      </c>
      <c r="U4573">
        <v>30257308.623936951</v>
      </c>
      <c r="V4573">
        <v>34064768.542259566</v>
      </c>
      <c r="W4573">
        <v>17926947.813239552</v>
      </c>
      <c r="X4573">
        <v>-2073052.1867604563</v>
      </c>
    </row>
    <row r="4574" spans="2:24" x14ac:dyDescent="0.4">
      <c r="B4574" s="13">
        <v>4571</v>
      </c>
      <c r="C4574"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20669068.217650294</v>
      </c>
      <c r="O4574">
        <v>23279037.742669001</v>
      </c>
      <c r="P4574">
        <v>27344636.791655939</v>
      </c>
      <c r="Q4574">
        <v>28679882.565095097</v>
      </c>
      <c r="R4574">
        <v>24054529.808249995</v>
      </c>
      <c r="S4574">
        <v>16647790.235074362</v>
      </c>
      <c r="T4574">
        <v>16216654.520239411</v>
      </c>
      <c r="U4574">
        <v>11720013.852280568</v>
      </c>
      <c r="V4574">
        <v>-17151611.893331684</v>
      </c>
      <c r="W4574">
        <v>-12926405.993871061</v>
      </c>
      <c r="X4574">
        <v>-32926405.993871063</v>
      </c>
    </row>
    <row r="4575" spans="2:24" x14ac:dyDescent="0.4">
      <c r="B4575" s="13">
        <v>4572</v>
      </c>
      <c r="C4575">
        <v>0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17704383.661218606</v>
      </c>
      <c r="O4575">
        <v>21491139.378330123</v>
      </c>
      <c r="P4575">
        <v>15792747.189385289</v>
      </c>
      <c r="Q4575">
        <v>12654138.462718513</v>
      </c>
      <c r="R4575">
        <v>14602449.228166513</v>
      </c>
      <c r="S4575">
        <v>-62786266.882985353</v>
      </c>
      <c r="T4575">
        <v>-64671627.500619031</v>
      </c>
      <c r="U4575">
        <v>-20050413.605759319</v>
      </c>
      <c r="V4575">
        <v>-13154446.802214272</v>
      </c>
      <c r="W4575">
        <v>-11757814.406025805</v>
      </c>
      <c r="X4575">
        <v>-31757814.406025801</v>
      </c>
    </row>
    <row r="4576" spans="2:24" x14ac:dyDescent="0.4">
      <c r="B4576" s="13">
        <v>4573</v>
      </c>
      <c r="C4576">
        <v>0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21722809.622779317</v>
      </c>
      <c r="O4576">
        <v>22183215.521631151</v>
      </c>
      <c r="P4576">
        <v>20804884.39051456</v>
      </c>
      <c r="Q4576">
        <v>18715285.661322862</v>
      </c>
      <c r="R4576">
        <v>21266958.149938263</v>
      </c>
      <c r="S4576">
        <v>17839293.489004016</v>
      </c>
      <c r="T4576">
        <v>11680956.81554424</v>
      </c>
      <c r="U4576">
        <v>12126599.254466867</v>
      </c>
      <c r="V4576">
        <v>13010368.318816384</v>
      </c>
      <c r="W4576">
        <v>10380807.34107649</v>
      </c>
      <c r="X4576">
        <v>-9619192.6589235105</v>
      </c>
    </row>
    <row r="4577" spans="2:24" x14ac:dyDescent="0.4">
      <c r="B4577" s="13">
        <v>4574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18159616.760597244</v>
      </c>
      <c r="O4577">
        <v>19592026.080137089</v>
      </c>
      <c r="P4577">
        <v>16057554.270613918</v>
      </c>
      <c r="Q4577">
        <v>-24958195.155535396</v>
      </c>
      <c r="R4577">
        <v>-28249346.757439736</v>
      </c>
      <c r="S4577">
        <v>-9193923.1657409687</v>
      </c>
      <c r="T4577">
        <v>-1445854.972234996</v>
      </c>
      <c r="U4577">
        <v>467281.33139706659</v>
      </c>
      <c r="V4577">
        <v>-2617303.0407550195</v>
      </c>
      <c r="W4577">
        <v>-3281537.0179540059</v>
      </c>
      <c r="X4577">
        <v>-23281537.017954007</v>
      </c>
    </row>
    <row r="4578" spans="2:24" x14ac:dyDescent="0.4">
      <c r="B4578" s="13">
        <v>4575</v>
      </c>
      <c r="C4578"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6602492.8056650907</v>
      </c>
      <c r="O4578">
        <v>11161260.319757033</v>
      </c>
      <c r="P4578">
        <v>7728441.8488022815</v>
      </c>
      <c r="Q4578">
        <v>4447557.6257826891</v>
      </c>
      <c r="R4578">
        <v>7646357.6529653827</v>
      </c>
      <c r="S4578">
        <v>8095663.7924286826</v>
      </c>
      <c r="T4578">
        <v>7453890.6890995735</v>
      </c>
      <c r="U4578">
        <v>8400294.5155510325</v>
      </c>
      <c r="V4578">
        <v>9638023.2940704394</v>
      </c>
      <c r="W4578">
        <v>11113442.917401357</v>
      </c>
      <c r="X4578">
        <v>-8886557.0825986452</v>
      </c>
    </row>
    <row r="4579" spans="2:24" x14ac:dyDescent="0.4">
      <c r="B4579" s="13">
        <v>4576</v>
      </c>
      <c r="C4579"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5704241.6349487603</v>
      </c>
      <c r="O4579">
        <v>11745906.57703514</v>
      </c>
      <c r="P4579">
        <v>20553684.184608582</v>
      </c>
      <c r="Q4579">
        <v>21750861.696557429</v>
      </c>
      <c r="R4579">
        <v>25230212.035186972</v>
      </c>
      <c r="S4579">
        <v>27785970.250852041</v>
      </c>
      <c r="T4579">
        <v>34589512.707926027</v>
      </c>
      <c r="U4579">
        <v>33281503.76094567</v>
      </c>
      <c r="V4579">
        <v>39120874.608547859</v>
      </c>
      <c r="W4579">
        <v>42767136.841231726</v>
      </c>
      <c r="X4579">
        <v>22767136.841231734</v>
      </c>
    </row>
    <row r="4580" spans="2:24" x14ac:dyDescent="0.4">
      <c r="B4580" s="13">
        <v>4577</v>
      </c>
      <c r="C4580">
        <v>0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21073606.91807425</v>
      </c>
      <c r="O4580">
        <v>21978371.409433063</v>
      </c>
      <c r="P4580">
        <v>25649193.762507372</v>
      </c>
      <c r="Q4580">
        <v>34196950.397912771</v>
      </c>
      <c r="R4580">
        <v>36113048.931166686</v>
      </c>
      <c r="S4580">
        <v>31264152.08835987</v>
      </c>
      <c r="T4580">
        <v>35117684.444465145</v>
      </c>
      <c r="U4580">
        <v>34222504.168815471</v>
      </c>
      <c r="V4580">
        <v>40955665.329287678</v>
      </c>
      <c r="W4580">
        <v>39507425.742401101</v>
      </c>
      <c r="X4580">
        <v>19507425.742401097</v>
      </c>
    </row>
    <row r="4581" spans="2:24" x14ac:dyDescent="0.4">
      <c r="B4581" s="13">
        <v>4578</v>
      </c>
      <c r="C4581">
        <v>0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18846957.054660711</v>
      </c>
      <c r="O4581">
        <v>21069959.448390845</v>
      </c>
      <c r="P4581">
        <v>21830103.023627806</v>
      </c>
      <c r="Q4581">
        <v>24188685.884618346</v>
      </c>
      <c r="R4581">
        <v>21566703.088051457</v>
      </c>
      <c r="S4581">
        <v>24860837.823506836</v>
      </c>
      <c r="T4581">
        <v>29717554.8546746</v>
      </c>
      <c r="U4581">
        <v>28479114.788548369</v>
      </c>
      <c r="V4581">
        <v>25556601.627831519</v>
      </c>
      <c r="W4581">
        <v>26174088.822315045</v>
      </c>
      <c r="X4581">
        <v>6174088.8223150382</v>
      </c>
    </row>
    <row r="4582" spans="2:24" x14ac:dyDescent="0.4">
      <c r="B4582" s="13">
        <v>4579</v>
      </c>
      <c r="C4582">
        <v>0</v>
      </c>
      <c r="D4582">
        <v>0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19630232.987153113</v>
      </c>
      <c r="O4582">
        <v>21018840.820235424</v>
      </c>
      <c r="P4582">
        <v>24186219.107053004</v>
      </c>
      <c r="Q4582">
        <v>27327361.703073077</v>
      </c>
      <c r="R4582">
        <v>27969244.389682028</v>
      </c>
      <c r="S4582">
        <v>35516638.646366902</v>
      </c>
      <c r="T4582">
        <v>26887185.028716616</v>
      </c>
      <c r="U4582">
        <v>27026719.900972668</v>
      </c>
      <c r="V4582">
        <v>27878481.971996278</v>
      </c>
      <c r="W4582">
        <v>29647364.081923705</v>
      </c>
      <c r="X4582">
        <v>9647364.0819237046</v>
      </c>
    </row>
    <row r="4583" spans="2:24" x14ac:dyDescent="0.4">
      <c r="B4583" s="13">
        <v>4580</v>
      </c>
      <c r="C4583">
        <v>0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25409722.814582244</v>
      </c>
      <c r="O4583">
        <v>30562880.117761463</v>
      </c>
      <c r="P4583">
        <v>38942607.019054651</v>
      </c>
      <c r="Q4583">
        <v>39754342.704830252</v>
      </c>
      <c r="R4583">
        <v>42310045.002193429</v>
      </c>
      <c r="S4583">
        <v>44323296.130415931</v>
      </c>
      <c r="T4583">
        <v>45178035.241557471</v>
      </c>
      <c r="U4583">
        <v>49843447.982164688</v>
      </c>
      <c r="V4583">
        <v>56308563.987357341</v>
      </c>
      <c r="W4583">
        <v>58402384.22788541</v>
      </c>
      <c r="X4583">
        <v>38402384.227885403</v>
      </c>
    </row>
    <row r="4584" spans="2:24" x14ac:dyDescent="0.4">
      <c r="B4584" s="13">
        <v>4581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20814219.943208355</v>
      </c>
      <c r="O4584">
        <v>21575253.048114777</v>
      </c>
      <c r="P4584">
        <v>24800876.911597051</v>
      </c>
      <c r="Q4584">
        <v>25056633.719048373</v>
      </c>
      <c r="R4584">
        <v>16390893.382524734</v>
      </c>
      <c r="S4584">
        <v>4101002.4442338673</v>
      </c>
      <c r="T4584">
        <v>7151081.0403478071</v>
      </c>
      <c r="U4584">
        <v>13818915.704360198</v>
      </c>
      <c r="V4584">
        <v>22059724.553784147</v>
      </c>
      <c r="W4584">
        <v>26234837.93677273</v>
      </c>
      <c r="X4584">
        <v>6234837.9367727283</v>
      </c>
    </row>
    <row r="4585" spans="2:24" x14ac:dyDescent="0.4">
      <c r="B4585" s="13">
        <v>4582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20754739.139336884</v>
      </c>
      <c r="O4585">
        <v>28302934.131530944</v>
      </c>
      <c r="P4585">
        <v>32972211.035364464</v>
      </c>
      <c r="Q4585">
        <v>32547667.155512862</v>
      </c>
      <c r="R4585">
        <v>35185681.738664754</v>
      </c>
      <c r="S4585">
        <v>36321418.889274925</v>
      </c>
      <c r="T4585">
        <v>35253526.867182501</v>
      </c>
      <c r="U4585">
        <v>38959854.832513288</v>
      </c>
      <c r="V4585">
        <v>43351308.796509206</v>
      </c>
      <c r="W4585">
        <v>47303445.16244933</v>
      </c>
      <c r="X4585">
        <v>27303445.162449334</v>
      </c>
    </row>
    <row r="4586" spans="2:24" x14ac:dyDescent="0.4">
      <c r="B4586" s="13">
        <v>4583</v>
      </c>
      <c r="C4586">
        <v>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24072627.682132173</v>
      </c>
      <c r="O4586">
        <v>13427979.291200919</v>
      </c>
      <c r="P4586">
        <v>18623860.466492079</v>
      </c>
      <c r="Q4586">
        <v>20726035.842957813</v>
      </c>
      <c r="R4586">
        <v>21106337.137764852</v>
      </c>
      <c r="S4586">
        <v>19856272.899632648</v>
      </c>
      <c r="T4586">
        <v>22082034.944325838</v>
      </c>
      <c r="U4586">
        <v>24513740.917064119</v>
      </c>
      <c r="V4586">
        <v>31594731.064195726</v>
      </c>
      <c r="W4586">
        <v>37908058.234746307</v>
      </c>
      <c r="X4586">
        <v>17908058.234746307</v>
      </c>
    </row>
    <row r="4587" spans="2:24" x14ac:dyDescent="0.4">
      <c r="B4587" s="13">
        <v>4584</v>
      </c>
      <c r="C4587"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19790147.592941228</v>
      </c>
      <c r="O4587">
        <v>20842864.158309683</v>
      </c>
      <c r="P4587">
        <v>28491368.992423054</v>
      </c>
      <c r="Q4587">
        <v>29089049.664188862</v>
      </c>
      <c r="R4587">
        <v>34223413.762689553</v>
      </c>
      <c r="S4587">
        <v>34323803.934929453</v>
      </c>
      <c r="T4587">
        <v>39485303.085067987</v>
      </c>
      <c r="U4587">
        <v>38383119.805940486</v>
      </c>
      <c r="V4587">
        <v>38628256.61980366</v>
      </c>
      <c r="W4587">
        <v>36722519.60327407</v>
      </c>
      <c r="X4587">
        <v>16722519.60327407</v>
      </c>
    </row>
    <row r="4588" spans="2:24" x14ac:dyDescent="0.4">
      <c r="B4588" s="13">
        <v>4585</v>
      </c>
      <c r="C4588">
        <v>0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20415328.063575245</v>
      </c>
      <c r="O4588">
        <v>24503282.462659799</v>
      </c>
      <c r="P4588">
        <v>26648967.259062305</v>
      </c>
      <c r="Q4588">
        <v>26969618.28922531</v>
      </c>
      <c r="R4588">
        <v>25866560.009324074</v>
      </c>
      <c r="S4588">
        <v>27007856.229226533</v>
      </c>
      <c r="T4588">
        <v>28574161.969747029</v>
      </c>
      <c r="U4588">
        <v>29550023.220353648</v>
      </c>
      <c r="V4588">
        <v>30893446.880127765</v>
      </c>
      <c r="W4588">
        <v>26418209.761221848</v>
      </c>
      <c r="X4588">
        <v>6418209.7612218484</v>
      </c>
    </row>
    <row r="4589" spans="2:24" x14ac:dyDescent="0.4">
      <c r="B4589" s="13">
        <v>4586</v>
      </c>
      <c r="C4589"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25294063.273685452</v>
      </c>
      <c r="O4589">
        <v>28109358.456935752</v>
      </c>
      <c r="P4589">
        <v>17090707.544231761</v>
      </c>
      <c r="Q4589">
        <v>20310437.61131065</v>
      </c>
      <c r="R4589">
        <v>23453379.59422908</v>
      </c>
      <c r="S4589">
        <v>22305942.975646973</v>
      </c>
      <c r="T4589">
        <v>21915637.486652941</v>
      </c>
      <c r="U4589">
        <v>21719441.441274401</v>
      </c>
      <c r="V4589">
        <v>30745780.436723638</v>
      </c>
      <c r="W4589">
        <v>31034127.816480603</v>
      </c>
      <c r="X4589">
        <v>11034127.816480605</v>
      </c>
    </row>
    <row r="4590" spans="2:24" x14ac:dyDescent="0.4">
      <c r="B4590" s="13">
        <v>4587</v>
      </c>
      <c r="C4590"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21810959.787182793</v>
      </c>
      <c r="O4590">
        <v>27855720.324088894</v>
      </c>
      <c r="P4590">
        <v>35921322.050459109</v>
      </c>
      <c r="Q4590">
        <v>35514091.011856496</v>
      </c>
      <c r="R4590">
        <v>36502149.461234212</v>
      </c>
      <c r="S4590">
        <v>37125993.956955351</v>
      </c>
      <c r="T4590">
        <v>38193422.568955541</v>
      </c>
      <c r="U4590">
        <v>30631810.151518364</v>
      </c>
      <c r="V4590">
        <v>36484103.033623211</v>
      </c>
      <c r="W4590">
        <v>42089981.237069823</v>
      </c>
      <c r="X4590">
        <v>22089981.237069815</v>
      </c>
    </row>
    <row r="4591" spans="2:24" x14ac:dyDescent="0.4">
      <c r="B4591" s="13">
        <v>4588</v>
      </c>
      <c r="C4591"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17563296.010464177</v>
      </c>
      <c r="O4591">
        <v>21697363.94387744</v>
      </c>
      <c r="P4591">
        <v>23792792.667906478</v>
      </c>
      <c r="Q4591">
        <v>23975679.648649488</v>
      </c>
      <c r="R4591">
        <v>23705430.570703454</v>
      </c>
      <c r="S4591">
        <v>-1337321.5688084667</v>
      </c>
      <c r="T4591">
        <v>-2391259.3733634353</v>
      </c>
      <c r="U4591">
        <v>13988658.461293556</v>
      </c>
      <c r="V4591">
        <v>16567105.933976116</v>
      </c>
      <c r="W4591">
        <v>17470024.210609447</v>
      </c>
      <c r="X4591">
        <v>-2529975.7893905463</v>
      </c>
    </row>
    <row r="4592" spans="2:24" x14ac:dyDescent="0.4">
      <c r="B4592" s="13">
        <v>4589</v>
      </c>
      <c r="C4592"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24649417.852786705</v>
      </c>
      <c r="O4592">
        <v>25364178.166363146</v>
      </c>
      <c r="P4592">
        <v>27600763.671784483</v>
      </c>
      <c r="Q4592">
        <v>25320314.371485204</v>
      </c>
      <c r="R4592">
        <v>31797833.605507433</v>
      </c>
      <c r="S4592">
        <v>29504382.072815426</v>
      </c>
      <c r="T4592">
        <v>23017718.734659038</v>
      </c>
      <c r="U4592">
        <v>24343467.338883426</v>
      </c>
      <c r="V4592">
        <v>31687436.598797664</v>
      </c>
      <c r="W4592">
        <v>27866155.897382911</v>
      </c>
      <c r="X4592">
        <v>7866155.8973829094</v>
      </c>
    </row>
    <row r="4593" spans="2:24" x14ac:dyDescent="0.4">
      <c r="B4593" s="13">
        <v>4590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18558657.904723339</v>
      </c>
      <c r="O4593">
        <v>24359274.837912891</v>
      </c>
      <c r="P4593">
        <v>24228882.761225305</v>
      </c>
      <c r="Q4593">
        <v>28771029.883456297</v>
      </c>
      <c r="R4593">
        <v>26916703.8761281</v>
      </c>
      <c r="S4593">
        <v>30718547.829705298</v>
      </c>
      <c r="T4593">
        <v>35072280.192033142</v>
      </c>
      <c r="U4593">
        <v>39059012.761679791</v>
      </c>
      <c r="V4593">
        <v>32245892.63877305</v>
      </c>
      <c r="W4593">
        <v>31197628.374756455</v>
      </c>
      <c r="X4593">
        <v>11197628.374756455</v>
      </c>
    </row>
    <row r="4594" spans="2:24" x14ac:dyDescent="0.4">
      <c r="B4594" s="13">
        <v>4591</v>
      </c>
      <c r="C4594"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19706262.364932779</v>
      </c>
      <c r="O4594">
        <v>25637158.572446689</v>
      </c>
      <c r="P4594">
        <v>30243939.84834066</v>
      </c>
      <c r="Q4594">
        <v>32505247.943554703</v>
      </c>
      <c r="R4594">
        <v>33708491.803668469</v>
      </c>
      <c r="S4594">
        <v>32592847.991974398</v>
      </c>
      <c r="T4594">
        <v>35931309.644053049</v>
      </c>
      <c r="U4594">
        <v>20300275.843371522</v>
      </c>
      <c r="V4594">
        <v>25976226.695172265</v>
      </c>
      <c r="W4594">
        <v>36525909.5282197</v>
      </c>
      <c r="X4594">
        <v>16525909.528219691</v>
      </c>
    </row>
    <row r="4595" spans="2:24" x14ac:dyDescent="0.4">
      <c r="B4595" s="13">
        <v>4592</v>
      </c>
      <c r="C4595"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22934546.5973881</v>
      </c>
      <c r="O4595">
        <v>22802687.806909226</v>
      </c>
      <c r="P4595">
        <v>24470999.932762496</v>
      </c>
      <c r="Q4595">
        <v>24879353.616004609</v>
      </c>
      <c r="R4595">
        <v>29721624.665920302</v>
      </c>
      <c r="S4595">
        <v>29567408.685650788</v>
      </c>
      <c r="T4595">
        <v>36399653.619482331</v>
      </c>
      <c r="U4595">
        <v>34957348.019753806</v>
      </c>
      <c r="V4595">
        <v>34356367.946302436</v>
      </c>
      <c r="W4595">
        <v>37457670.084323123</v>
      </c>
      <c r="X4595">
        <v>17457670.084323123</v>
      </c>
    </row>
    <row r="4596" spans="2:24" x14ac:dyDescent="0.4">
      <c r="B4596" s="13">
        <v>4593</v>
      </c>
      <c r="C4596"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21772122.308767367</v>
      </c>
      <c r="O4596">
        <v>19657884.566041473</v>
      </c>
      <c r="P4596">
        <v>12906047.466540171</v>
      </c>
      <c r="Q4596">
        <v>10733808.864718199</v>
      </c>
      <c r="R4596">
        <v>18919778.696737293</v>
      </c>
      <c r="S4596">
        <v>18827598.77464189</v>
      </c>
      <c r="T4596">
        <v>23524196.635857277</v>
      </c>
      <c r="U4596">
        <v>27791398.078986205</v>
      </c>
      <c r="V4596">
        <v>27490453.159822609</v>
      </c>
      <c r="W4596">
        <v>24857364.674382515</v>
      </c>
      <c r="X4596">
        <v>4857364.674382519</v>
      </c>
    </row>
    <row r="4597" spans="2:24" x14ac:dyDescent="0.4">
      <c r="B4597" s="13">
        <v>4594</v>
      </c>
      <c r="C4597"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26613853.088796504</v>
      </c>
      <c r="O4597">
        <v>32816982.698163845</v>
      </c>
      <c r="P4597">
        <v>30103662.085609768</v>
      </c>
      <c r="Q4597">
        <v>29546977.115685619</v>
      </c>
      <c r="R4597">
        <v>35704381.854307868</v>
      </c>
      <c r="S4597">
        <v>5076203.482089824</v>
      </c>
      <c r="T4597">
        <v>-3129787.0011805324</v>
      </c>
      <c r="U4597">
        <v>7113247.7065885756</v>
      </c>
      <c r="V4597">
        <v>11351069.629783012</v>
      </c>
      <c r="W4597">
        <v>11330158.87884604</v>
      </c>
      <c r="X4597">
        <v>-8669841.12115396</v>
      </c>
    </row>
    <row r="4598" spans="2:24" x14ac:dyDescent="0.4">
      <c r="B4598" s="13">
        <v>4595</v>
      </c>
      <c r="C4598"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18993866.447410662</v>
      </c>
      <c r="O4598">
        <v>18993937.967768628</v>
      </c>
      <c r="P4598">
        <v>21939449.205622103</v>
      </c>
      <c r="Q4598">
        <v>16916565.516939405</v>
      </c>
      <c r="R4598">
        <v>24678661.109968863</v>
      </c>
      <c r="S4598">
        <v>26739370.918173302</v>
      </c>
      <c r="T4598">
        <v>24412867.741819516</v>
      </c>
      <c r="U4598">
        <v>26981916.018505361</v>
      </c>
      <c r="V4598">
        <v>30828768.088836491</v>
      </c>
      <c r="W4598">
        <v>16192867.075479787</v>
      </c>
      <c r="X4598">
        <v>-3807132.924520209</v>
      </c>
    </row>
    <row r="4599" spans="2:24" x14ac:dyDescent="0.4">
      <c r="B4599" s="13">
        <v>4596</v>
      </c>
      <c r="C4599"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27155923.500487268</v>
      </c>
      <c r="O4599">
        <v>27477848.076846823</v>
      </c>
      <c r="P4599">
        <v>30258585.540477786</v>
      </c>
      <c r="Q4599">
        <v>33324148.919034861</v>
      </c>
      <c r="R4599">
        <v>37287745.014497422</v>
      </c>
      <c r="S4599">
        <v>40137916.913307458</v>
      </c>
      <c r="T4599">
        <v>38436880.026052408</v>
      </c>
      <c r="U4599">
        <v>43790641.863442741</v>
      </c>
      <c r="V4599">
        <v>47548757.216730401</v>
      </c>
      <c r="W4599">
        <v>47948970.663313918</v>
      </c>
      <c r="X4599">
        <v>27948970.663313918</v>
      </c>
    </row>
    <row r="4600" spans="2:24" x14ac:dyDescent="0.4">
      <c r="B4600" s="13">
        <v>4597</v>
      </c>
      <c r="C4600"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22076030.97724868</v>
      </c>
      <c r="O4600">
        <v>22750129.350378148</v>
      </c>
      <c r="P4600">
        <v>25557361.104350548</v>
      </c>
      <c r="Q4600">
        <v>31709141.497664697</v>
      </c>
      <c r="R4600">
        <v>27410041.080660656</v>
      </c>
      <c r="S4600">
        <v>31209247.024449609</v>
      </c>
      <c r="T4600">
        <v>34469939.830463991</v>
      </c>
      <c r="U4600">
        <v>35063783.625251152</v>
      </c>
      <c r="V4600">
        <v>35130039.521668561</v>
      </c>
      <c r="W4600">
        <v>36125465.596530445</v>
      </c>
      <c r="X4600">
        <v>16125465.596530443</v>
      </c>
    </row>
    <row r="4601" spans="2:24" x14ac:dyDescent="0.4">
      <c r="B4601" s="13">
        <v>4598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11410696.645099413</v>
      </c>
      <c r="O4601">
        <v>12714633.020127293</v>
      </c>
      <c r="P4601">
        <v>15746558.409664685</v>
      </c>
      <c r="Q4601">
        <v>15289074.817491716</v>
      </c>
      <c r="R4601">
        <v>17995978.170102973</v>
      </c>
      <c r="S4601">
        <v>20301335.761835761</v>
      </c>
      <c r="T4601">
        <v>21113851.853507388</v>
      </c>
      <c r="U4601">
        <v>21663437.281659555</v>
      </c>
      <c r="V4601">
        <v>-391307.5012708758</v>
      </c>
      <c r="W4601">
        <v>4656199.013862811</v>
      </c>
      <c r="X4601">
        <v>-15343800.986137189</v>
      </c>
    </row>
    <row r="4602" spans="2:24" x14ac:dyDescent="0.4">
      <c r="B4602" s="13">
        <v>4599</v>
      </c>
      <c r="C4602"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-8300907.1431407072</v>
      </c>
      <c r="O4602">
        <v>-4541623.4354525646</v>
      </c>
      <c r="P4602">
        <v>11912894.614083773</v>
      </c>
      <c r="Q4602">
        <v>10436585.123486072</v>
      </c>
      <c r="R4602">
        <v>10693353.341383642</v>
      </c>
      <c r="S4602">
        <v>19251134.132855497</v>
      </c>
      <c r="T4602">
        <v>18060005.309293803</v>
      </c>
      <c r="U4602">
        <v>19184827.922108229</v>
      </c>
      <c r="V4602">
        <v>23625368.817597002</v>
      </c>
      <c r="W4602">
        <v>11312806.764507405</v>
      </c>
      <c r="X4602">
        <v>-8687193.2354925983</v>
      </c>
    </row>
    <row r="4603" spans="2:24" x14ac:dyDescent="0.4">
      <c r="B4603" s="13">
        <v>4600</v>
      </c>
      <c r="C4603"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23130430.598058794</v>
      </c>
      <c r="O4603">
        <v>24752693.398268785</v>
      </c>
      <c r="P4603">
        <v>-25039191.306039304</v>
      </c>
      <c r="Q4603">
        <v>-26468551.57581044</v>
      </c>
      <c r="R4603">
        <v>1636002.7461440563</v>
      </c>
      <c r="S4603">
        <v>5671244.1231527422</v>
      </c>
      <c r="T4603">
        <v>12601153.936278926</v>
      </c>
      <c r="U4603">
        <v>19549159.899019569</v>
      </c>
      <c r="V4603">
        <v>17422833.763891011</v>
      </c>
      <c r="W4603">
        <v>21486746.066867005</v>
      </c>
      <c r="X4603">
        <v>1486746.0668669981</v>
      </c>
    </row>
    <row r="4604" spans="2:24" x14ac:dyDescent="0.4">
      <c r="B4604" s="13">
        <v>4601</v>
      </c>
      <c r="C4604"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18485245.995256193</v>
      </c>
      <c r="O4604">
        <v>22230783.703426842</v>
      </c>
      <c r="P4604">
        <v>26368835.979362614</v>
      </c>
      <c r="Q4604">
        <v>32755245.910275087</v>
      </c>
      <c r="R4604">
        <v>25927900.199885789</v>
      </c>
      <c r="S4604">
        <v>26433956.827158447</v>
      </c>
      <c r="T4604">
        <v>34136042.586353019</v>
      </c>
      <c r="U4604">
        <v>32407478.560225766</v>
      </c>
      <c r="V4604">
        <v>33746057.813434191</v>
      </c>
      <c r="W4604">
        <v>35062759.266608745</v>
      </c>
      <c r="X4604">
        <v>15062759.266608754</v>
      </c>
    </row>
    <row r="4605" spans="2:24" x14ac:dyDescent="0.4">
      <c r="B4605" s="13">
        <v>4602</v>
      </c>
      <c r="C4605"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25460320.806529522</v>
      </c>
      <c r="O4605">
        <v>20177783.610949848</v>
      </c>
      <c r="P4605">
        <v>19679516.115488857</v>
      </c>
      <c r="Q4605">
        <v>20865947.112184264</v>
      </c>
      <c r="R4605">
        <v>20029847.93067516</v>
      </c>
      <c r="S4605">
        <v>20316677.97744406</v>
      </c>
      <c r="T4605">
        <v>24012046.608466264</v>
      </c>
      <c r="U4605">
        <v>27255005.512223043</v>
      </c>
      <c r="V4605">
        <v>23414863.3242874</v>
      </c>
      <c r="W4605">
        <v>22223897.108949937</v>
      </c>
      <c r="X4605">
        <v>2223897.1089499379</v>
      </c>
    </row>
    <row r="4606" spans="2:24" x14ac:dyDescent="0.4">
      <c r="B4606" s="13">
        <v>4603</v>
      </c>
      <c r="C4606"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28181219.005526215</v>
      </c>
      <c r="O4606">
        <v>29740118.037308823</v>
      </c>
      <c r="P4606">
        <v>34188874.379934967</v>
      </c>
      <c r="Q4606">
        <v>35650538.870315641</v>
      </c>
      <c r="R4606">
        <v>35773916.015094183</v>
      </c>
      <c r="S4606">
        <v>41061276.29171814</v>
      </c>
      <c r="T4606">
        <v>41378853.19559899</v>
      </c>
      <c r="U4606">
        <v>45194622.801625989</v>
      </c>
      <c r="V4606">
        <v>36884291.653431728</v>
      </c>
      <c r="W4606">
        <v>36053436.200426452</v>
      </c>
      <c r="X4606">
        <v>16053436.200426448</v>
      </c>
    </row>
    <row r="4607" spans="2:24" x14ac:dyDescent="0.4">
      <c r="B4607" s="13">
        <v>4604</v>
      </c>
      <c r="C4607"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23895904.699958961</v>
      </c>
      <c r="O4607">
        <v>29861145.642259352</v>
      </c>
      <c r="P4607">
        <v>34196278.65486864</v>
      </c>
      <c r="Q4607">
        <v>38003371.070870668</v>
      </c>
      <c r="R4607">
        <v>40987278.303603999</v>
      </c>
      <c r="S4607">
        <v>42126533.545929283</v>
      </c>
      <c r="T4607">
        <v>46884029.605315983</v>
      </c>
      <c r="U4607">
        <v>52944788.363711633</v>
      </c>
      <c r="V4607">
        <v>52591895.172746234</v>
      </c>
      <c r="W4607">
        <v>17653100.890078738</v>
      </c>
      <c r="X4607">
        <v>-2346899.1099212538</v>
      </c>
    </row>
    <row r="4608" spans="2:24" x14ac:dyDescent="0.4">
      <c r="B4608" s="13">
        <v>4605</v>
      </c>
      <c r="C4608"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18280108.96359133</v>
      </c>
      <c r="O4608">
        <v>18040000.430747177</v>
      </c>
      <c r="P4608">
        <v>24415699.994531248</v>
      </c>
      <c r="Q4608">
        <v>21701051.674570408</v>
      </c>
      <c r="R4608">
        <v>24896641.268142864</v>
      </c>
      <c r="S4608">
        <v>25025075.858704407</v>
      </c>
      <c r="T4608">
        <v>26715341.537275512</v>
      </c>
      <c r="U4608">
        <v>25062021.888537504</v>
      </c>
      <c r="V4608">
        <v>16418065.94551173</v>
      </c>
      <c r="W4608">
        <v>20423356.045966689</v>
      </c>
      <c r="X4608">
        <v>423356.04596669041</v>
      </c>
    </row>
    <row r="4609" spans="2:24" x14ac:dyDescent="0.4">
      <c r="B4609" s="13">
        <v>4606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21498276.73139064</v>
      </c>
      <c r="O4609">
        <v>21648490.900400117</v>
      </c>
      <c r="P4609">
        <v>19249872.722133711</v>
      </c>
      <c r="Q4609">
        <v>20429205.205668129</v>
      </c>
      <c r="R4609">
        <v>20524910.450083051</v>
      </c>
      <c r="S4609">
        <v>22437801.698685337</v>
      </c>
      <c r="T4609">
        <v>25979558.447244979</v>
      </c>
      <c r="U4609">
        <v>28554971.852039326</v>
      </c>
      <c r="V4609">
        <v>32693076.88496111</v>
      </c>
      <c r="W4609">
        <v>33994093.599699534</v>
      </c>
      <c r="X4609">
        <v>13994093.599699536</v>
      </c>
    </row>
    <row r="4610" spans="2:24" x14ac:dyDescent="0.4">
      <c r="B4610" s="13">
        <v>4607</v>
      </c>
      <c r="C4610"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21070399.679988533</v>
      </c>
      <c r="O4610">
        <v>20541774.919434071</v>
      </c>
      <c r="P4610">
        <v>23444131.913257338</v>
      </c>
      <c r="Q4610">
        <v>22036238.271052692</v>
      </c>
      <c r="R4610">
        <v>26227662.75789801</v>
      </c>
      <c r="S4610">
        <v>-145896703.52384695</v>
      </c>
      <c r="T4610">
        <v>-145798722.9147532</v>
      </c>
      <c r="U4610">
        <v>-101419894.49891049</v>
      </c>
      <c r="V4610">
        <v>-96664438.991429865</v>
      </c>
      <c r="W4610">
        <v>-73914506.420746565</v>
      </c>
      <c r="X4610">
        <v>-93914506.420746565</v>
      </c>
    </row>
    <row r="4611" spans="2:24" x14ac:dyDescent="0.4">
      <c r="B4611" s="13">
        <v>4608</v>
      </c>
      <c r="C4611"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23757521.456968833</v>
      </c>
      <c r="O4611">
        <v>1249232.7996920706</v>
      </c>
      <c r="P4611">
        <v>4616595.9341238383</v>
      </c>
      <c r="Q4611">
        <v>18627044.576463968</v>
      </c>
      <c r="R4611">
        <v>22596389.130561348</v>
      </c>
      <c r="S4611">
        <v>24115584.357673544</v>
      </c>
      <c r="T4611">
        <v>23833802.035194743</v>
      </c>
      <c r="U4611">
        <v>24955793.689922363</v>
      </c>
      <c r="V4611">
        <v>26861218.689107239</v>
      </c>
      <c r="W4611">
        <v>2378455.3370604347</v>
      </c>
      <c r="X4611">
        <v>-17621544.662939567</v>
      </c>
    </row>
    <row r="4612" spans="2:24" x14ac:dyDescent="0.4">
      <c r="B4612" s="13">
        <v>4609</v>
      </c>
      <c r="C4612"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24718507.013368219</v>
      </c>
      <c r="O4612">
        <v>23322233.421728916</v>
      </c>
      <c r="P4612">
        <v>24694751.367345672</v>
      </c>
      <c r="Q4612">
        <v>33168901.321079291</v>
      </c>
      <c r="R4612">
        <v>31558227.589614324</v>
      </c>
      <c r="S4612">
        <v>32850066.366711434</v>
      </c>
      <c r="T4612">
        <v>30779473.320556361</v>
      </c>
      <c r="U4612">
        <v>29073360.79658797</v>
      </c>
      <c r="V4612">
        <v>29975725.054882817</v>
      </c>
      <c r="W4612">
        <v>31231694.621631995</v>
      </c>
      <c r="X4612">
        <v>11231694.621631993</v>
      </c>
    </row>
    <row r="4613" spans="2:24" x14ac:dyDescent="0.4">
      <c r="B4613" s="13">
        <v>4610</v>
      </c>
      <c r="C4613"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20761011.588621534</v>
      </c>
      <c r="O4613">
        <v>20939846.110246181</v>
      </c>
      <c r="P4613">
        <v>25165880.862942539</v>
      </c>
      <c r="Q4613">
        <v>24192744.235994641</v>
      </c>
      <c r="R4613">
        <v>30839048.671794847</v>
      </c>
      <c r="S4613">
        <v>35449248.640528508</v>
      </c>
      <c r="T4613">
        <v>19785638.860884078</v>
      </c>
      <c r="U4613">
        <v>20498022.385792494</v>
      </c>
      <c r="V4613">
        <v>35323284.497013144</v>
      </c>
      <c r="W4613">
        <v>38699417.101513207</v>
      </c>
      <c r="X4613">
        <v>18699417.101513207</v>
      </c>
    </row>
    <row r="4614" spans="2:24" x14ac:dyDescent="0.4">
      <c r="B4614" s="13">
        <v>4611</v>
      </c>
      <c r="C4614"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24755245.335927702</v>
      </c>
      <c r="O4614">
        <v>24909645.261571988</v>
      </c>
      <c r="P4614">
        <v>29084762.475050222</v>
      </c>
      <c r="Q4614">
        <v>8499506.9235224873</v>
      </c>
      <c r="R4614">
        <v>9849022.2164735124</v>
      </c>
      <c r="S4614">
        <v>21385649.173747327</v>
      </c>
      <c r="T4614">
        <v>24078035.586168032</v>
      </c>
      <c r="U4614">
        <v>27655095.324630242</v>
      </c>
      <c r="V4614">
        <v>29868945.469302282</v>
      </c>
      <c r="W4614">
        <v>23741405.173225988</v>
      </c>
      <c r="X4614">
        <v>3741405.1732259872</v>
      </c>
    </row>
    <row r="4615" spans="2:24" x14ac:dyDescent="0.4">
      <c r="B4615" s="13">
        <v>4612</v>
      </c>
      <c r="C4615"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27056202.497654859</v>
      </c>
      <c r="O4615">
        <v>25882544.93334597</v>
      </c>
      <c r="P4615">
        <v>27315140.958254188</v>
      </c>
      <c r="Q4615">
        <v>25407924.751527999</v>
      </c>
      <c r="R4615">
        <v>28566209.467248522</v>
      </c>
      <c r="S4615">
        <v>31204955.576483589</v>
      </c>
      <c r="T4615">
        <v>29622057.958635204</v>
      </c>
      <c r="U4615">
        <v>31500378.458389796</v>
      </c>
      <c r="V4615">
        <v>32975251.647629377</v>
      </c>
      <c r="W4615">
        <v>33523851.132692032</v>
      </c>
      <c r="X4615">
        <v>13523851.132692033</v>
      </c>
    </row>
    <row r="4616" spans="2:24" x14ac:dyDescent="0.4">
      <c r="B4616" s="13">
        <v>4613</v>
      </c>
      <c r="C4616"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5920878.1058754465</v>
      </c>
      <c r="O4616">
        <v>4592668.5414059991</v>
      </c>
      <c r="P4616">
        <v>13414481.829545986</v>
      </c>
      <c r="Q4616">
        <v>14896044.076925723</v>
      </c>
      <c r="R4616">
        <v>23124109.265446845</v>
      </c>
      <c r="S4616">
        <v>-3309529.7422407805</v>
      </c>
      <c r="T4616">
        <v>-123722.0950224651</v>
      </c>
      <c r="U4616">
        <v>4332832.0693504866</v>
      </c>
      <c r="V4616">
        <v>8570159.1362815406</v>
      </c>
      <c r="W4616">
        <v>11878594.925794529</v>
      </c>
      <c r="X4616">
        <v>-8121405.0742054693</v>
      </c>
    </row>
    <row r="4617" spans="2:24" x14ac:dyDescent="0.4">
      <c r="B4617" s="13">
        <v>4614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21562736.716958497</v>
      </c>
      <c r="O4617">
        <v>26166328.690504421</v>
      </c>
      <c r="P4617">
        <v>23110481.689732291</v>
      </c>
      <c r="Q4617">
        <v>27869604.478990346</v>
      </c>
      <c r="R4617">
        <v>29703702.731646527</v>
      </c>
      <c r="S4617">
        <v>28353044.342556737</v>
      </c>
      <c r="T4617">
        <v>29126541.475076817</v>
      </c>
      <c r="U4617">
        <v>32555556.414209951</v>
      </c>
      <c r="V4617">
        <v>31670953.301986504</v>
      </c>
      <c r="W4617">
        <v>31908231.702591665</v>
      </c>
      <c r="X4617">
        <v>11908231.702591661</v>
      </c>
    </row>
    <row r="4618" spans="2:24" x14ac:dyDescent="0.4">
      <c r="B4618" s="13">
        <v>4615</v>
      </c>
      <c r="C4618"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24202845.443806455</v>
      </c>
      <c r="O4618">
        <v>22752710.095750362</v>
      </c>
      <c r="P4618">
        <v>18840508.31234847</v>
      </c>
      <c r="Q4618">
        <v>21803061.091608405</v>
      </c>
      <c r="R4618">
        <v>23275900.612078808</v>
      </c>
      <c r="S4618">
        <v>24633636.096848793</v>
      </c>
      <c r="T4618">
        <v>24585754.645017557</v>
      </c>
      <c r="U4618">
        <v>26909693.876314525</v>
      </c>
      <c r="V4618">
        <v>19467388.423596628</v>
      </c>
      <c r="W4618">
        <v>27764873.819331609</v>
      </c>
      <c r="X4618">
        <v>7764873.8193316162</v>
      </c>
    </row>
    <row r="4619" spans="2:24" x14ac:dyDescent="0.4">
      <c r="B4619" s="13">
        <v>4616</v>
      </c>
      <c r="C4619"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17073526.864048857</v>
      </c>
      <c r="O4619">
        <v>22963040.95796214</v>
      </c>
      <c r="P4619">
        <v>20717642.029958524</v>
      </c>
      <c r="Q4619">
        <v>24224868.19294551</v>
      </c>
      <c r="R4619">
        <v>23984132.747478776</v>
      </c>
      <c r="S4619">
        <v>28728442.708524972</v>
      </c>
      <c r="T4619">
        <v>36555035.207338355</v>
      </c>
      <c r="U4619">
        <v>35068889.42073673</v>
      </c>
      <c r="V4619">
        <v>40903823.083855495</v>
      </c>
      <c r="W4619">
        <v>43721783.920643993</v>
      </c>
      <c r="X4619">
        <v>23721783.920643993</v>
      </c>
    </row>
    <row r="4620" spans="2:24" x14ac:dyDescent="0.4">
      <c r="B4620" s="13">
        <v>4617</v>
      </c>
      <c r="C4620"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23549158.787597463</v>
      </c>
      <c r="O4620">
        <v>24014064.527435333</v>
      </c>
      <c r="P4620">
        <v>25497580.944347281</v>
      </c>
      <c r="Q4620">
        <v>27543535.410996139</v>
      </c>
      <c r="R4620">
        <v>29369310.839837588</v>
      </c>
      <c r="S4620">
        <v>26464733.143588185</v>
      </c>
      <c r="T4620">
        <v>34680681.860532075</v>
      </c>
      <c r="U4620">
        <v>35953524.945121661</v>
      </c>
      <c r="V4620">
        <v>43507901.402259469</v>
      </c>
      <c r="W4620">
        <v>43035154.205488324</v>
      </c>
      <c r="X4620">
        <v>23035154.205488317</v>
      </c>
    </row>
    <row r="4621" spans="2:24" x14ac:dyDescent="0.4">
      <c r="B4621" s="13">
        <v>4618</v>
      </c>
      <c r="C4621"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23686225.843731433</v>
      </c>
      <c r="O4621">
        <v>30033435.864840135</v>
      </c>
      <c r="P4621">
        <v>36868838.329246514</v>
      </c>
      <c r="Q4621">
        <v>42194250.426238798</v>
      </c>
      <c r="R4621">
        <v>24028049.546442956</v>
      </c>
      <c r="S4621">
        <v>26215416.943475943</v>
      </c>
      <c r="T4621">
        <v>23461708.721380852</v>
      </c>
      <c r="U4621">
        <v>25881081.258259874</v>
      </c>
      <c r="V4621">
        <v>39646397.942448832</v>
      </c>
      <c r="W4621">
        <v>45872127.252430439</v>
      </c>
      <c r="X4621">
        <v>25872127.252430439</v>
      </c>
    </row>
    <row r="4622" spans="2:24" x14ac:dyDescent="0.4">
      <c r="B4622" s="13">
        <v>4619</v>
      </c>
      <c r="C4622"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21006577.728448797</v>
      </c>
      <c r="O4622">
        <v>27146722.213831317</v>
      </c>
      <c r="P4622">
        <v>26168293.565050524</v>
      </c>
      <c r="Q4622">
        <v>24550664.464127481</v>
      </c>
      <c r="R4622">
        <v>26094538.066135298</v>
      </c>
      <c r="S4622">
        <v>25743559.366067845</v>
      </c>
      <c r="T4622">
        <v>32478546.61898943</v>
      </c>
      <c r="U4622">
        <v>39565387.138478495</v>
      </c>
      <c r="V4622">
        <v>39986970.696059644</v>
      </c>
      <c r="W4622">
        <v>41130902.58858148</v>
      </c>
      <c r="X4622">
        <v>21130902.58858148</v>
      </c>
    </row>
    <row r="4623" spans="2:24" x14ac:dyDescent="0.4">
      <c r="B4623" s="13">
        <v>4620</v>
      </c>
      <c r="C4623"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20861906.27463562</v>
      </c>
      <c r="O4623">
        <v>21160167.155995101</v>
      </c>
      <c r="P4623">
        <v>12197197.481552608</v>
      </c>
      <c r="Q4623">
        <v>12913342.748613967</v>
      </c>
      <c r="R4623">
        <v>17389940.848930612</v>
      </c>
      <c r="S4623">
        <v>16790189.576857861</v>
      </c>
      <c r="T4623">
        <v>21175001.532169245</v>
      </c>
      <c r="U4623">
        <v>25027556.477836296</v>
      </c>
      <c r="V4623">
        <v>23332703.547876589</v>
      </c>
      <c r="W4623">
        <v>21531663.186197374</v>
      </c>
      <c r="X4623">
        <v>1531663.1861973782</v>
      </c>
    </row>
    <row r="4624" spans="2:24" x14ac:dyDescent="0.4">
      <c r="B4624" s="13">
        <v>4621</v>
      </c>
      <c r="C4624"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23854982.08719274</v>
      </c>
      <c r="O4624">
        <v>24746100.200334251</v>
      </c>
      <c r="P4624">
        <v>29983384.295836702</v>
      </c>
      <c r="Q4624">
        <v>33053401.572088044</v>
      </c>
      <c r="R4624">
        <v>33973453.940709166</v>
      </c>
      <c r="S4624">
        <v>42722556.031453364</v>
      </c>
      <c r="T4624">
        <v>41724533.749143749</v>
      </c>
      <c r="U4624">
        <v>42026703.217378646</v>
      </c>
      <c r="V4624">
        <v>39811854.439974114</v>
      </c>
      <c r="W4624">
        <v>47982784.971595027</v>
      </c>
      <c r="X4624">
        <v>27982784.971595015</v>
      </c>
    </row>
    <row r="4625" spans="2:24" x14ac:dyDescent="0.4">
      <c r="B4625" s="13">
        <v>4622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24141494.472362973</v>
      </c>
      <c r="O4625">
        <v>28688719.903129373</v>
      </c>
      <c r="P4625">
        <v>25828898.65914996</v>
      </c>
      <c r="Q4625">
        <v>27179222.257201135</v>
      </c>
      <c r="R4625">
        <v>28016061.270296626</v>
      </c>
      <c r="S4625">
        <v>31692123.422093615</v>
      </c>
      <c r="T4625">
        <v>25202892.50837383</v>
      </c>
      <c r="U4625">
        <v>30809422.326632038</v>
      </c>
      <c r="V4625">
        <v>28664877.125077236</v>
      </c>
      <c r="W4625">
        <v>27172973.494421724</v>
      </c>
      <c r="X4625">
        <v>7172973.4944217242</v>
      </c>
    </row>
    <row r="4626" spans="2:24" x14ac:dyDescent="0.4">
      <c r="B4626" s="13">
        <v>4623</v>
      </c>
      <c r="C4626"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25711379.340124778</v>
      </c>
      <c r="O4626">
        <v>29863813.638403721</v>
      </c>
      <c r="P4626">
        <v>24853122.15571484</v>
      </c>
      <c r="Q4626">
        <v>28425828.506772138</v>
      </c>
      <c r="R4626">
        <v>28250897.115198351</v>
      </c>
      <c r="S4626">
        <v>32523202.639023941</v>
      </c>
      <c r="T4626">
        <v>33169793.885974158</v>
      </c>
      <c r="U4626">
        <v>34733388.477480419</v>
      </c>
      <c r="V4626">
        <v>41409333.919778623</v>
      </c>
      <c r="W4626">
        <v>41464168.077854328</v>
      </c>
      <c r="X4626">
        <v>21464168.077854324</v>
      </c>
    </row>
    <row r="4627" spans="2:24" x14ac:dyDescent="0.4">
      <c r="B4627" s="13">
        <v>4624</v>
      </c>
      <c r="C4627"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18252962.942047473</v>
      </c>
      <c r="O4627">
        <v>22198106.677693266</v>
      </c>
      <c r="P4627">
        <v>20985311.864071868</v>
      </c>
      <c r="Q4627">
        <v>19345644.644794911</v>
      </c>
      <c r="R4627">
        <v>-8197333.724668555</v>
      </c>
      <c r="S4627">
        <v>-2487727.8225708017</v>
      </c>
      <c r="T4627">
        <v>18280861.078518003</v>
      </c>
      <c r="U4627">
        <v>22368843.748338006</v>
      </c>
      <c r="V4627">
        <v>23318725.558751941</v>
      </c>
      <c r="W4627">
        <v>29968995.655597303</v>
      </c>
      <c r="X4627">
        <v>9968995.6555973031</v>
      </c>
    </row>
    <row r="4628" spans="2:24" x14ac:dyDescent="0.4">
      <c r="B4628" s="13">
        <v>4625</v>
      </c>
      <c r="C4628"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22878696.724838704</v>
      </c>
      <c r="O4628">
        <v>29739933.500132531</v>
      </c>
      <c r="P4628">
        <v>32763436.231246781</v>
      </c>
      <c r="Q4628">
        <v>36093737.089869276</v>
      </c>
      <c r="R4628">
        <v>40599548.373814784</v>
      </c>
      <c r="S4628">
        <v>39936125.724986225</v>
      </c>
      <c r="T4628">
        <v>40328986.891688436</v>
      </c>
      <c r="U4628">
        <v>38367642.886542186</v>
      </c>
      <c r="V4628">
        <v>20500322.313446548</v>
      </c>
      <c r="W4628">
        <v>21333794.79633268</v>
      </c>
      <c r="X4628">
        <v>1333794.796332682</v>
      </c>
    </row>
    <row r="4629" spans="2:24" x14ac:dyDescent="0.4">
      <c r="B4629" s="13">
        <v>4626</v>
      </c>
      <c r="C4629"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21613075.737729415</v>
      </c>
      <c r="O4629">
        <v>30735949.372015499</v>
      </c>
      <c r="P4629">
        <v>33780571.253382422</v>
      </c>
      <c r="Q4629">
        <v>33702984.759343892</v>
      </c>
      <c r="R4629">
        <v>37421882.865547411</v>
      </c>
      <c r="S4629">
        <v>34904675.769664079</v>
      </c>
      <c r="T4629">
        <v>38592421.27708102</v>
      </c>
      <c r="U4629">
        <v>40170537.446502708</v>
      </c>
      <c r="V4629">
        <v>32881067.544353504</v>
      </c>
      <c r="W4629">
        <v>37509023.513567939</v>
      </c>
      <c r="X4629">
        <v>17509023.513567939</v>
      </c>
    </row>
    <row r="4630" spans="2:24" x14ac:dyDescent="0.4">
      <c r="B4630" s="13">
        <v>4627</v>
      </c>
      <c r="C4630"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17596286.560506105</v>
      </c>
      <c r="O4630">
        <v>20408331.560662169</v>
      </c>
      <c r="P4630">
        <v>20738779.595888276</v>
      </c>
      <c r="Q4630">
        <v>27272977.853282738</v>
      </c>
      <c r="R4630">
        <v>28871470.496808898</v>
      </c>
      <c r="S4630">
        <v>33187475.289293773</v>
      </c>
      <c r="T4630">
        <v>35639269.040001661</v>
      </c>
      <c r="U4630">
        <v>18389815.013557207</v>
      </c>
      <c r="V4630">
        <v>19350940.229259033</v>
      </c>
      <c r="W4630">
        <v>32869262.349111702</v>
      </c>
      <c r="X4630">
        <v>12869262.349111702</v>
      </c>
    </row>
    <row r="4631" spans="2:24" x14ac:dyDescent="0.4">
      <c r="B4631" s="13">
        <v>4628</v>
      </c>
      <c r="C4631"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20194963.673108749</v>
      </c>
      <c r="O4631">
        <v>23015303.591848996</v>
      </c>
      <c r="P4631">
        <v>29453056.808633633</v>
      </c>
      <c r="Q4631">
        <v>36331514.984196715</v>
      </c>
      <c r="R4631">
        <v>25751711.216401424</v>
      </c>
      <c r="S4631">
        <v>27454944.931972824</v>
      </c>
      <c r="T4631">
        <v>25566706.552505877</v>
      </c>
      <c r="U4631">
        <v>24558731.885038048</v>
      </c>
      <c r="V4631">
        <v>25604026.274975996</v>
      </c>
      <c r="W4631">
        <v>26835223.333841056</v>
      </c>
      <c r="X4631">
        <v>6835223.3338410575</v>
      </c>
    </row>
    <row r="4632" spans="2:24" x14ac:dyDescent="0.4">
      <c r="B4632" s="13">
        <v>4629</v>
      </c>
      <c r="C4632"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12445535.174160276</v>
      </c>
      <c r="O4632">
        <v>-1017428.378690409</v>
      </c>
      <c r="P4632">
        <v>691677.52313769166</v>
      </c>
      <c r="Q4632">
        <v>4180076.4616595926</v>
      </c>
      <c r="R4632">
        <v>12195005.877336275</v>
      </c>
      <c r="S4632">
        <v>15365193.688076269</v>
      </c>
      <c r="T4632">
        <v>19303367.69573155</v>
      </c>
      <c r="U4632">
        <v>25879023.039937165</v>
      </c>
      <c r="V4632">
        <v>26345147.239183299</v>
      </c>
      <c r="W4632">
        <v>26970066.091660101</v>
      </c>
      <c r="X4632">
        <v>6970066.0916600944</v>
      </c>
    </row>
    <row r="4633" spans="2:24" x14ac:dyDescent="0.4">
      <c r="B4633" s="13">
        <v>4630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19879129.344430055</v>
      </c>
      <c r="O4633">
        <v>23311109.090968136</v>
      </c>
      <c r="P4633">
        <v>10703334.162033714</v>
      </c>
      <c r="Q4633">
        <v>13256443.746328807</v>
      </c>
      <c r="R4633">
        <v>21276825.092575293</v>
      </c>
      <c r="S4633">
        <v>23115287.804634195</v>
      </c>
      <c r="T4633">
        <v>23643442.985205084</v>
      </c>
      <c r="U4633">
        <v>23138757.22293717</v>
      </c>
      <c r="V4633">
        <v>23563637.198846295</v>
      </c>
      <c r="W4633">
        <v>25004001.424851947</v>
      </c>
      <c r="X4633">
        <v>5004001.4248519447</v>
      </c>
    </row>
    <row r="4634" spans="2:24" x14ac:dyDescent="0.4">
      <c r="B4634" s="13">
        <v>4631</v>
      </c>
      <c r="C4634"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27708810.209327657</v>
      </c>
      <c r="O4634">
        <v>30581401.977686487</v>
      </c>
      <c r="P4634">
        <v>33943400.629952319</v>
      </c>
      <c r="Q4634">
        <v>36415492.697416082</v>
      </c>
      <c r="R4634">
        <v>36395395.412109062</v>
      </c>
      <c r="S4634">
        <v>37421506.158210211</v>
      </c>
      <c r="T4634">
        <v>44025046.193233684</v>
      </c>
      <c r="U4634">
        <v>41892015.229929127</v>
      </c>
      <c r="V4634">
        <v>43277415.214587815</v>
      </c>
      <c r="W4634">
        <v>44452786.453603528</v>
      </c>
      <c r="X4634">
        <v>24452786.453603514</v>
      </c>
    </row>
    <row r="4635" spans="2:24" x14ac:dyDescent="0.4">
      <c r="B4635" s="13">
        <v>4632</v>
      </c>
      <c r="C4635"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21695303.946850024</v>
      </c>
      <c r="O4635">
        <v>27595638.869118005</v>
      </c>
      <c r="P4635">
        <v>30633596.276579224</v>
      </c>
      <c r="Q4635">
        <v>30265331.163071211</v>
      </c>
      <c r="R4635">
        <v>36129551.291814588</v>
      </c>
      <c r="S4635">
        <v>37022019.097964555</v>
      </c>
      <c r="T4635">
        <v>36936041.921890028</v>
      </c>
      <c r="U4635">
        <v>36969477.9049256</v>
      </c>
      <c r="V4635">
        <v>42361953.125866398</v>
      </c>
      <c r="W4635">
        <v>43409378.836071938</v>
      </c>
      <c r="X4635">
        <v>23409378.836071946</v>
      </c>
    </row>
    <row r="4636" spans="2:24" x14ac:dyDescent="0.4">
      <c r="B4636" s="13">
        <v>4633</v>
      </c>
      <c r="C4636"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25434484.079991754</v>
      </c>
      <c r="O4636">
        <v>23862530.484196216</v>
      </c>
      <c r="P4636">
        <v>23407197.659760367</v>
      </c>
      <c r="Q4636">
        <v>21873107.084055606</v>
      </c>
      <c r="R4636">
        <v>26364007.101522267</v>
      </c>
      <c r="S4636">
        <v>25637069.766566239</v>
      </c>
      <c r="T4636">
        <v>25823085.719979424</v>
      </c>
      <c r="U4636">
        <v>27274482.555782389</v>
      </c>
      <c r="V4636">
        <v>26908301.652565982</v>
      </c>
      <c r="W4636">
        <v>28118447.538529597</v>
      </c>
      <c r="X4636">
        <v>8118447.5385295972</v>
      </c>
    </row>
    <row r="4637" spans="2:24" x14ac:dyDescent="0.4">
      <c r="B4637" s="13">
        <v>4634</v>
      </c>
      <c r="C4637">
        <v>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27501653.021476801</v>
      </c>
      <c r="O4637">
        <v>25572599.899084281</v>
      </c>
      <c r="P4637">
        <v>26005181.789578188</v>
      </c>
      <c r="Q4637">
        <v>25555065.029195011</v>
      </c>
      <c r="R4637">
        <v>29873947.918021157</v>
      </c>
      <c r="S4637">
        <v>28000596.354436789</v>
      </c>
      <c r="T4637">
        <v>26434348.123944368</v>
      </c>
      <c r="U4637">
        <v>24989150.185330775</v>
      </c>
      <c r="V4637">
        <v>25512131.659667186</v>
      </c>
      <c r="W4637">
        <v>25133883.279093228</v>
      </c>
      <c r="X4637">
        <v>5133883.2790932292</v>
      </c>
    </row>
    <row r="4638" spans="2:24" x14ac:dyDescent="0.4">
      <c r="B4638" s="13">
        <v>4635</v>
      </c>
      <c r="C4638"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22253648.415869474</v>
      </c>
      <c r="O4638">
        <v>19220842.959357303</v>
      </c>
      <c r="P4638">
        <v>22949125.76439755</v>
      </c>
      <c r="Q4638">
        <v>21548704.604264732</v>
      </c>
      <c r="R4638">
        <v>21586731.981860407</v>
      </c>
      <c r="S4638">
        <v>27725356.548669297</v>
      </c>
      <c r="T4638">
        <v>18933124.306694716</v>
      </c>
      <c r="U4638">
        <v>19856593.912104398</v>
      </c>
      <c r="V4638">
        <v>18292233.787502836</v>
      </c>
      <c r="W4638">
        <v>16906480.106901757</v>
      </c>
      <c r="X4638">
        <v>-3093519.8930982458</v>
      </c>
    </row>
    <row r="4639" spans="2:24" x14ac:dyDescent="0.4">
      <c r="B4639" s="13">
        <v>4636</v>
      </c>
      <c r="C4639"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22009207.103599731</v>
      </c>
      <c r="O4639">
        <v>21633858.17419016</v>
      </c>
      <c r="P4639">
        <v>25038084.70630623</v>
      </c>
      <c r="Q4639">
        <v>24823011.525600694</v>
      </c>
      <c r="R4639">
        <v>28500076.535658929</v>
      </c>
      <c r="S4639">
        <v>29339925.419666413</v>
      </c>
      <c r="T4639">
        <v>32556436.651573278</v>
      </c>
      <c r="U4639">
        <v>34671361.845699012</v>
      </c>
      <c r="V4639">
        <v>33992081.270564035</v>
      </c>
      <c r="W4639">
        <v>33304679.77378783</v>
      </c>
      <c r="X4639">
        <v>13304679.773787826</v>
      </c>
    </row>
    <row r="4640" spans="2:24" x14ac:dyDescent="0.4">
      <c r="B4640" s="13">
        <v>4637</v>
      </c>
      <c r="C4640"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16653084.525583098</v>
      </c>
      <c r="O4640">
        <v>17474713.705831293</v>
      </c>
      <c r="P4640">
        <v>24565283.874292906</v>
      </c>
      <c r="Q4640">
        <v>26730744.024709228</v>
      </c>
      <c r="R4640">
        <v>9879855.5423823129</v>
      </c>
      <c r="S4640">
        <v>9649775.4431791212</v>
      </c>
      <c r="T4640">
        <v>15356897.098698599</v>
      </c>
      <c r="U4640">
        <v>15659172.648477953</v>
      </c>
      <c r="V4640">
        <v>17146740.688155364</v>
      </c>
      <c r="W4640">
        <v>19303265.197490081</v>
      </c>
      <c r="X4640">
        <v>-696734.80250991601</v>
      </c>
    </row>
    <row r="4641" spans="2:24" x14ac:dyDescent="0.4">
      <c r="B4641" s="13">
        <v>4638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21976730.019035917</v>
      </c>
      <c r="O4641">
        <v>21779394.27591807</v>
      </c>
      <c r="P4641">
        <v>27675952.123137653</v>
      </c>
      <c r="Q4641">
        <v>27663893.19311237</v>
      </c>
      <c r="R4641">
        <v>28646069.222843423</v>
      </c>
      <c r="S4641">
        <v>37298664.815633088</v>
      </c>
      <c r="T4641">
        <v>18669502.437475123</v>
      </c>
      <c r="U4641">
        <v>16966346.648631424</v>
      </c>
      <c r="V4641">
        <v>29172239.847494554</v>
      </c>
      <c r="W4641">
        <v>30290980.882953163</v>
      </c>
      <c r="X4641">
        <v>10290980.882953163</v>
      </c>
    </row>
    <row r="4642" spans="2:24" x14ac:dyDescent="0.4">
      <c r="B4642" s="13">
        <v>4639</v>
      </c>
      <c r="C4642"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21178589.061577909</v>
      </c>
      <c r="O4642">
        <v>21125934.408297662</v>
      </c>
      <c r="P4642">
        <v>21866540.015582688</v>
      </c>
      <c r="Q4642">
        <v>-21346245.896308169</v>
      </c>
      <c r="R4642">
        <v>-15537134.53622029</v>
      </c>
      <c r="S4642">
        <v>6457111.4336642325</v>
      </c>
      <c r="T4642">
        <v>12510866.861053478</v>
      </c>
      <c r="U4642">
        <v>12663316.054457067</v>
      </c>
      <c r="V4642">
        <v>18205565.532798279</v>
      </c>
      <c r="W4642">
        <v>17334842.394436497</v>
      </c>
      <c r="X4642">
        <v>-2665157.6055635046</v>
      </c>
    </row>
    <row r="4643" spans="2:24" x14ac:dyDescent="0.4">
      <c r="B4643" s="13">
        <v>4640</v>
      </c>
      <c r="C4643"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20806813.435089797</v>
      </c>
      <c r="O4643">
        <v>18860150.298884202</v>
      </c>
      <c r="P4643">
        <v>22291914.736925218</v>
      </c>
      <c r="Q4643">
        <v>5837201.9605362266</v>
      </c>
      <c r="R4643">
        <v>-8845454.6031768806</v>
      </c>
      <c r="S4643">
        <v>7695974.0207296433</v>
      </c>
      <c r="T4643">
        <v>20013061.496548437</v>
      </c>
      <c r="U4643">
        <v>22420607.070575554</v>
      </c>
      <c r="V4643">
        <v>24880724.937768474</v>
      </c>
      <c r="W4643">
        <v>23831804.488739379</v>
      </c>
      <c r="X4643">
        <v>3831804.4887393815</v>
      </c>
    </row>
    <row r="4644" spans="2:24" x14ac:dyDescent="0.4">
      <c r="B4644" s="13">
        <v>4641</v>
      </c>
      <c r="C4644">
        <v>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19686642.668229632</v>
      </c>
      <c r="O4644">
        <v>25088708.69160977</v>
      </c>
      <c r="P4644">
        <v>28396778.478387643</v>
      </c>
      <c r="Q4644">
        <v>33274976.168791555</v>
      </c>
      <c r="R4644">
        <v>33113574.540394004</v>
      </c>
      <c r="S4644">
        <v>35302267.675241135</v>
      </c>
      <c r="T4644">
        <v>37617447.064970344</v>
      </c>
      <c r="U4644">
        <v>37341277.720617764</v>
      </c>
      <c r="V4644">
        <v>41555714.547518253</v>
      </c>
      <c r="W4644">
        <v>41292818.415391423</v>
      </c>
      <c r="X4644">
        <v>21292818.415391423</v>
      </c>
    </row>
    <row r="4645" spans="2:24" x14ac:dyDescent="0.4">
      <c r="B4645" s="13">
        <v>4642</v>
      </c>
      <c r="C4645"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20311457.76274037</v>
      </c>
      <c r="O4645">
        <v>21911044.455217186</v>
      </c>
      <c r="P4645">
        <v>19441789.722920779</v>
      </c>
      <c r="Q4645">
        <v>17883489.466288861</v>
      </c>
      <c r="R4645">
        <v>16828516.579494487</v>
      </c>
      <c r="S4645">
        <v>15808127.932797043</v>
      </c>
      <c r="T4645">
        <v>14948287.717746191</v>
      </c>
      <c r="U4645">
        <v>18105390.511159524</v>
      </c>
      <c r="V4645">
        <v>24882648.409578934</v>
      </c>
      <c r="W4645">
        <v>29629732.295112371</v>
      </c>
      <c r="X4645">
        <v>9629732.2951123733</v>
      </c>
    </row>
    <row r="4646" spans="2:24" x14ac:dyDescent="0.4">
      <c r="B4646" s="13">
        <v>4643</v>
      </c>
      <c r="C4646"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20990185.526276946</v>
      </c>
      <c r="O4646">
        <v>26670015.913422421</v>
      </c>
      <c r="P4646">
        <v>21257589.586892195</v>
      </c>
      <c r="Q4646">
        <v>28440940.726924397</v>
      </c>
      <c r="R4646">
        <v>30426157.303492896</v>
      </c>
      <c r="S4646">
        <v>34195428.394739844</v>
      </c>
      <c r="T4646">
        <v>5397546.9304387774</v>
      </c>
      <c r="U4646">
        <v>5533974.7495011138</v>
      </c>
      <c r="V4646">
        <v>19934806.573834132</v>
      </c>
      <c r="W4646">
        <v>18630764.71262677</v>
      </c>
      <c r="X4646">
        <v>-1369235.2873732296</v>
      </c>
    </row>
    <row r="4647" spans="2:24" x14ac:dyDescent="0.4">
      <c r="B4647" s="13">
        <v>4644</v>
      </c>
      <c r="C4647"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18864305.562961929</v>
      </c>
      <c r="O4647">
        <v>19298241.399675298</v>
      </c>
      <c r="P4647">
        <v>9288749.4857435767</v>
      </c>
      <c r="Q4647">
        <v>7017687.4223812716</v>
      </c>
      <c r="R4647">
        <v>6305622.8017932009</v>
      </c>
      <c r="S4647">
        <v>13812506.719229273</v>
      </c>
      <c r="T4647">
        <v>13801890.981453301</v>
      </c>
      <c r="U4647">
        <v>12865116.278771648</v>
      </c>
      <c r="V4647">
        <v>20915622.030607969</v>
      </c>
      <c r="W4647">
        <v>23081115.559410196</v>
      </c>
      <c r="X4647">
        <v>3081115.5594101949</v>
      </c>
    </row>
    <row r="4648" spans="2:24" x14ac:dyDescent="0.4">
      <c r="B4648" s="13">
        <v>4645</v>
      </c>
      <c r="C4648"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24623798.599622544</v>
      </c>
      <c r="O4648">
        <v>24543090.874397542</v>
      </c>
      <c r="P4648">
        <v>23381070.653910991</v>
      </c>
      <c r="Q4648">
        <v>21911127.195558343</v>
      </c>
      <c r="R4648">
        <v>20424434.343144666</v>
      </c>
      <c r="S4648">
        <v>20800276.67813031</v>
      </c>
      <c r="T4648">
        <v>19423398.207617819</v>
      </c>
      <c r="U4648">
        <v>19925176.480281897</v>
      </c>
      <c r="V4648">
        <v>20423299.612655513</v>
      </c>
      <c r="W4648">
        <v>26404518.935900364</v>
      </c>
      <c r="X4648">
        <v>6404518.9359003659</v>
      </c>
    </row>
    <row r="4649" spans="2:24" x14ac:dyDescent="0.4">
      <c r="B4649" s="13">
        <v>4646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14937045.722549181</v>
      </c>
      <c r="O4649">
        <v>16107665.963177467</v>
      </c>
      <c r="P4649">
        <v>14610246.893207656</v>
      </c>
      <c r="Q4649">
        <v>19477316.362081356</v>
      </c>
      <c r="R4649">
        <v>25834221.658682082</v>
      </c>
      <c r="S4649">
        <v>24094424.902605221</v>
      </c>
      <c r="T4649">
        <v>30033185.075770229</v>
      </c>
      <c r="U4649">
        <v>30263842.037244815</v>
      </c>
      <c r="V4649">
        <v>34343784.045246802</v>
      </c>
      <c r="W4649">
        <v>32908145.074559588</v>
      </c>
      <c r="X4649">
        <v>12908145.074559581</v>
      </c>
    </row>
    <row r="4650" spans="2:24" x14ac:dyDescent="0.4">
      <c r="B4650" s="13">
        <v>4647</v>
      </c>
      <c r="C4650"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19400571.34243935</v>
      </c>
      <c r="O4650">
        <v>18570251.650257502</v>
      </c>
      <c r="P4650">
        <v>22156934.419938009</v>
      </c>
      <c r="Q4650">
        <v>21420133.553419381</v>
      </c>
      <c r="R4650">
        <v>20948499.860938571</v>
      </c>
      <c r="S4650">
        <v>29151759.462986074</v>
      </c>
      <c r="T4650">
        <v>30998668.190972343</v>
      </c>
      <c r="U4650">
        <v>40699174.180957384</v>
      </c>
      <c r="V4650">
        <v>44302964.015586741</v>
      </c>
      <c r="W4650">
        <v>43180902.289540671</v>
      </c>
      <c r="X4650">
        <v>23180902.289540675</v>
      </c>
    </row>
    <row r="4651" spans="2:24" x14ac:dyDescent="0.4">
      <c r="B4651" s="13">
        <v>4648</v>
      </c>
      <c r="C4651"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27323982.967459016</v>
      </c>
      <c r="O4651">
        <v>28920062.829213686</v>
      </c>
      <c r="P4651">
        <v>28335398.424781747</v>
      </c>
      <c r="Q4651">
        <v>32194806.929622225</v>
      </c>
      <c r="R4651">
        <v>31657180.383415818</v>
      </c>
      <c r="S4651">
        <v>32960647.277020987</v>
      </c>
      <c r="T4651">
        <v>37802543.580432855</v>
      </c>
      <c r="U4651">
        <v>38664971.390975475</v>
      </c>
      <c r="V4651">
        <v>37284495.041285135</v>
      </c>
      <c r="W4651">
        <v>24162653.441742133</v>
      </c>
      <c r="X4651">
        <v>4162653.4417421408</v>
      </c>
    </row>
    <row r="4652" spans="2:24" x14ac:dyDescent="0.4">
      <c r="B4652" s="13">
        <v>4649</v>
      </c>
      <c r="C4652"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25165821.245277263</v>
      </c>
      <c r="O4652">
        <v>15001712.100825574</v>
      </c>
      <c r="P4652">
        <v>11217578.81371478</v>
      </c>
      <c r="Q4652">
        <v>8249105.3597968873</v>
      </c>
      <c r="R4652">
        <v>15801812.034936834</v>
      </c>
      <c r="S4652">
        <v>13858538.476834705</v>
      </c>
      <c r="T4652">
        <v>11186965.091525998</v>
      </c>
      <c r="U4652">
        <v>9752907.5814756621</v>
      </c>
      <c r="V4652">
        <v>8438402.2891168967</v>
      </c>
      <c r="W4652">
        <v>8880775.1138885394</v>
      </c>
      <c r="X4652">
        <v>-11119224.886111461</v>
      </c>
    </row>
    <row r="4653" spans="2:24" x14ac:dyDescent="0.4">
      <c r="B4653" s="13">
        <v>4650</v>
      </c>
      <c r="C4653"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21048415.274826802</v>
      </c>
      <c r="O4653">
        <v>29036164.691956751</v>
      </c>
      <c r="P4653">
        <v>30009168.204187378</v>
      </c>
      <c r="Q4653">
        <v>29854235.630798131</v>
      </c>
      <c r="R4653">
        <v>28847260.598456267</v>
      </c>
      <c r="S4653">
        <v>25271288.524966687</v>
      </c>
      <c r="T4653">
        <v>32639506.448942296</v>
      </c>
      <c r="U4653">
        <v>27389879.921348751</v>
      </c>
      <c r="V4653">
        <v>29849318.638436079</v>
      </c>
      <c r="W4653">
        <v>23452150.268351436</v>
      </c>
      <c r="X4653">
        <v>3452150.268351438</v>
      </c>
    </row>
    <row r="4654" spans="2:24" x14ac:dyDescent="0.4">
      <c r="B4654" s="13">
        <v>4651</v>
      </c>
      <c r="C4654"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19509234.319332648</v>
      </c>
      <c r="O4654">
        <v>24407569.73361687</v>
      </c>
      <c r="P4654">
        <v>25415688.090576515</v>
      </c>
      <c r="Q4654">
        <v>23440125.694617856</v>
      </c>
      <c r="R4654">
        <v>26698040.862949781</v>
      </c>
      <c r="S4654">
        <v>26597902.52446305</v>
      </c>
      <c r="T4654">
        <v>29439065.230393678</v>
      </c>
      <c r="U4654">
        <v>29586398.942497443</v>
      </c>
      <c r="V4654">
        <v>30035151.893800981</v>
      </c>
      <c r="W4654">
        <v>30660283.509355277</v>
      </c>
      <c r="X4654">
        <v>10660283.509355279</v>
      </c>
    </row>
    <row r="4655" spans="2:24" x14ac:dyDescent="0.4">
      <c r="B4655" s="13">
        <v>4652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17633363.047725804</v>
      </c>
      <c r="O4655">
        <v>22280252.858260062</v>
      </c>
      <c r="P4655">
        <v>29350784.481473465</v>
      </c>
      <c r="Q4655">
        <v>32865641.872403897</v>
      </c>
      <c r="R4655">
        <v>32785114.890474048</v>
      </c>
      <c r="S4655">
        <v>25577150.684135608</v>
      </c>
      <c r="T4655">
        <v>25541486.406410065</v>
      </c>
      <c r="U4655">
        <v>26488838.209334463</v>
      </c>
      <c r="V4655">
        <v>30362314.526548345</v>
      </c>
      <c r="W4655">
        <v>29195238.278527457</v>
      </c>
      <c r="X4655">
        <v>9195238.2785274535</v>
      </c>
    </row>
    <row r="4656" spans="2:24" x14ac:dyDescent="0.4">
      <c r="B4656" s="13">
        <v>4653</v>
      </c>
      <c r="C4656"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11236199.559688959</v>
      </c>
      <c r="O4656">
        <v>5090576.9488073885</v>
      </c>
      <c r="P4656">
        <v>3919603.3614644548</v>
      </c>
      <c r="Q4656">
        <v>1761707.9884063788</v>
      </c>
      <c r="R4656">
        <v>-1261326.6187198949</v>
      </c>
      <c r="S4656">
        <v>4180696.6264115791</v>
      </c>
      <c r="T4656">
        <v>5002718.8476625662</v>
      </c>
      <c r="U4656">
        <v>6923090.7187948134</v>
      </c>
      <c r="V4656">
        <v>6674177.7252600165</v>
      </c>
      <c r="W4656">
        <v>5060796.2290681424</v>
      </c>
      <c r="X4656">
        <v>-14939203.770931857</v>
      </c>
    </row>
    <row r="4657" spans="2:24" x14ac:dyDescent="0.4">
      <c r="B4657" s="13">
        <v>4654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21508660.352129329</v>
      </c>
      <c r="O4657">
        <v>26849855.752130441</v>
      </c>
      <c r="P4657">
        <v>27814203.087595996</v>
      </c>
      <c r="Q4657">
        <v>33845553.978715569</v>
      </c>
      <c r="R4657">
        <v>24932995.229505677</v>
      </c>
      <c r="S4657">
        <v>29199876.37041359</v>
      </c>
      <c r="T4657">
        <v>30458527.266376968</v>
      </c>
      <c r="U4657">
        <v>36299713.464934267</v>
      </c>
      <c r="V4657">
        <v>37148214.515239447</v>
      </c>
      <c r="W4657">
        <v>27958663.663846429</v>
      </c>
      <c r="X4657">
        <v>7958663.6638464266</v>
      </c>
    </row>
    <row r="4658" spans="2:24" x14ac:dyDescent="0.4">
      <c r="B4658" s="13">
        <v>4655</v>
      </c>
      <c r="C4658"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24712137.587393884</v>
      </c>
      <c r="O4658">
        <v>30871283.217317611</v>
      </c>
      <c r="P4658">
        <v>12823517.135314198</v>
      </c>
      <c r="Q4658">
        <v>15739810.597128391</v>
      </c>
      <c r="R4658">
        <v>22999041.034946997</v>
      </c>
      <c r="S4658">
        <v>-3866533.315818381</v>
      </c>
      <c r="T4658">
        <v>-4525741.1056065997</v>
      </c>
      <c r="U4658">
        <v>-5512646.5034675393</v>
      </c>
      <c r="V4658">
        <v>-448928.3203457389</v>
      </c>
      <c r="W4658">
        <v>-19872743.861907251</v>
      </c>
      <c r="X4658">
        <v>-39872743.861907251</v>
      </c>
    </row>
    <row r="4659" spans="2:24" x14ac:dyDescent="0.4">
      <c r="B4659" s="13">
        <v>4656</v>
      </c>
      <c r="C4659"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20212986.970345903</v>
      </c>
      <c r="O4659">
        <v>19698238.012377955</v>
      </c>
      <c r="P4659">
        <v>25515284.959690638</v>
      </c>
      <c r="Q4659">
        <v>23546680.820086591</v>
      </c>
      <c r="R4659">
        <v>15205937.095667969</v>
      </c>
      <c r="S4659">
        <v>17093016.001369167</v>
      </c>
      <c r="T4659">
        <v>16978462.686355706</v>
      </c>
      <c r="U4659">
        <v>18093202.168090273</v>
      </c>
      <c r="V4659">
        <v>21552905.099447533</v>
      </c>
      <c r="W4659">
        <v>20053919.3239794</v>
      </c>
      <c r="X4659">
        <v>53919.323979407316</v>
      </c>
    </row>
    <row r="4660" spans="2:24" x14ac:dyDescent="0.4">
      <c r="B4660" s="13">
        <v>4657</v>
      </c>
      <c r="C4660"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2894718.3796799467</v>
      </c>
      <c r="O4660">
        <v>9825895.6377984136</v>
      </c>
      <c r="P4660">
        <v>23153412.507798605</v>
      </c>
      <c r="Q4660">
        <v>26425250.838330675</v>
      </c>
      <c r="R4660">
        <v>21912183.450575359</v>
      </c>
      <c r="S4660">
        <v>13094391.09971559</v>
      </c>
      <c r="T4660">
        <v>15860540.882193815</v>
      </c>
      <c r="U4660">
        <v>22292992.578339979</v>
      </c>
      <c r="V4660">
        <v>25355917.397375517</v>
      </c>
      <c r="W4660">
        <v>-6324089.7115356028</v>
      </c>
      <c r="X4660">
        <v>-26324089.711535603</v>
      </c>
    </row>
    <row r="4661" spans="2:24" x14ac:dyDescent="0.4">
      <c r="B4661" s="13">
        <v>4658</v>
      </c>
      <c r="C4661"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17104259.086501412</v>
      </c>
      <c r="O4661">
        <v>16275634.226199802</v>
      </c>
      <c r="P4661">
        <v>20962343.750139728</v>
      </c>
      <c r="Q4661">
        <v>18629991.778728005</v>
      </c>
      <c r="R4661">
        <v>18789085.255635142</v>
      </c>
      <c r="S4661">
        <v>25535736.487549152</v>
      </c>
      <c r="T4661">
        <v>24840802.708838388</v>
      </c>
      <c r="U4661">
        <v>29801131.963745043</v>
      </c>
      <c r="V4661">
        <v>30389075.867136516</v>
      </c>
      <c r="W4661">
        <v>30876108.656414457</v>
      </c>
      <c r="X4661">
        <v>10876108.656414453</v>
      </c>
    </row>
    <row r="4662" spans="2:24" x14ac:dyDescent="0.4">
      <c r="B4662" s="13">
        <v>4659</v>
      </c>
      <c r="C4662">
        <v>0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19221839.698311124</v>
      </c>
      <c r="O4662">
        <v>19716663.094556376</v>
      </c>
      <c r="P4662">
        <v>22702672.654720671</v>
      </c>
      <c r="Q4662">
        <v>21968877.897594433</v>
      </c>
      <c r="R4662">
        <v>26869638.721144583</v>
      </c>
      <c r="S4662">
        <v>18424225.849894159</v>
      </c>
      <c r="T4662">
        <v>14552132.293413755</v>
      </c>
      <c r="U4662">
        <v>15510247.984668484</v>
      </c>
      <c r="V4662">
        <v>17514371.882433172</v>
      </c>
      <c r="W4662">
        <v>18323191.807650719</v>
      </c>
      <c r="X4662">
        <v>-1676808.192349283</v>
      </c>
    </row>
    <row r="4663" spans="2:24" x14ac:dyDescent="0.4">
      <c r="B4663" s="13">
        <v>4660</v>
      </c>
      <c r="C4663"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19174143.811151549</v>
      </c>
      <c r="O4663">
        <v>20084453.984008931</v>
      </c>
      <c r="P4663">
        <v>18458765.871243406</v>
      </c>
      <c r="Q4663">
        <v>23209693.615382165</v>
      </c>
      <c r="R4663">
        <v>23391197.166852545</v>
      </c>
      <c r="S4663">
        <v>22881210.42209575</v>
      </c>
      <c r="T4663">
        <v>32372060.012854923</v>
      </c>
      <c r="U4663">
        <v>31649791.505003374</v>
      </c>
      <c r="V4663">
        <v>29922384.737296224</v>
      </c>
      <c r="W4663">
        <v>30450308.721381307</v>
      </c>
      <c r="X4663">
        <v>10450308.721381309</v>
      </c>
    </row>
    <row r="4664" spans="2:24" x14ac:dyDescent="0.4">
      <c r="B4664" s="13">
        <v>4661</v>
      </c>
      <c r="C4664"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21201265.782652047</v>
      </c>
      <c r="O4664">
        <v>19821633.838646159</v>
      </c>
      <c r="P4664">
        <v>21845645.485054489</v>
      </c>
      <c r="Q4664">
        <v>23814605.229841486</v>
      </c>
      <c r="R4664">
        <v>28174121.023754835</v>
      </c>
      <c r="S4664">
        <v>27378256.733630184</v>
      </c>
      <c r="T4664">
        <v>27272808.425757684</v>
      </c>
      <c r="U4664">
        <v>27290127.60632598</v>
      </c>
      <c r="V4664">
        <v>27623803.929028381</v>
      </c>
      <c r="W4664">
        <v>25329667.372273248</v>
      </c>
      <c r="X4664">
        <v>5329667.3722732477</v>
      </c>
    </row>
    <row r="4665" spans="2:24" x14ac:dyDescent="0.4">
      <c r="B4665" s="13">
        <v>4662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17800153.909800824</v>
      </c>
      <c r="O4665">
        <v>18473129.991310094</v>
      </c>
      <c r="P4665">
        <v>18325790.000417843</v>
      </c>
      <c r="Q4665">
        <v>22549396.38237429</v>
      </c>
      <c r="R4665">
        <v>28903456.008369215</v>
      </c>
      <c r="S4665">
        <v>15330516.797375217</v>
      </c>
      <c r="T4665">
        <v>15345468.432946168</v>
      </c>
      <c r="U4665">
        <v>25685437.242509879</v>
      </c>
      <c r="V4665">
        <v>31089514.925224692</v>
      </c>
      <c r="W4665">
        <v>28351803.241957068</v>
      </c>
      <c r="X4665">
        <v>8351803.2419570703</v>
      </c>
    </row>
    <row r="4666" spans="2:24" x14ac:dyDescent="0.4">
      <c r="B4666" s="13">
        <v>4663</v>
      </c>
      <c r="C4666"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-156388015.99536434</v>
      </c>
      <c r="O4666">
        <v>-151827111.29260224</v>
      </c>
      <c r="P4666">
        <v>-56423340.062310591</v>
      </c>
      <c r="Q4666">
        <v>-57486970.585087039</v>
      </c>
      <c r="R4666">
        <v>-56046971.915564656</v>
      </c>
      <c r="S4666">
        <v>-53752675.865279116</v>
      </c>
      <c r="T4666">
        <v>-49793821.117408983</v>
      </c>
      <c r="U4666">
        <v>-49535760.008306257</v>
      </c>
      <c r="V4666">
        <v>-49422217.534779541</v>
      </c>
      <c r="W4666">
        <v>-51367562.559455886</v>
      </c>
      <c r="X4666">
        <v>-71367562.559455886</v>
      </c>
    </row>
    <row r="4667" spans="2:24" x14ac:dyDescent="0.4">
      <c r="B4667" s="13">
        <v>4664</v>
      </c>
      <c r="C4667"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19844274.647527494</v>
      </c>
      <c r="O4667">
        <v>14074519.850503709</v>
      </c>
      <c r="P4667">
        <v>19707006.197163127</v>
      </c>
      <c r="Q4667">
        <v>20564078.344798006</v>
      </c>
      <c r="R4667">
        <v>-548407817.93114305</v>
      </c>
      <c r="S4667">
        <v>-548939239.61865079</v>
      </c>
      <c r="T4667">
        <v>-263278511.30262208</v>
      </c>
      <c r="U4667">
        <v>-260684618.84228417</v>
      </c>
      <c r="V4667">
        <v>-256353261.8161512</v>
      </c>
      <c r="W4667">
        <v>-263869516.69989166</v>
      </c>
      <c r="X4667">
        <v>-283869516.69989169</v>
      </c>
    </row>
    <row r="4668" spans="2:24" x14ac:dyDescent="0.4">
      <c r="B4668" s="13">
        <v>4665</v>
      </c>
      <c r="C4668"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23764356.232225683</v>
      </c>
      <c r="O4668">
        <v>26933881.383379981</v>
      </c>
      <c r="P4668">
        <v>14489917.126919018</v>
      </c>
      <c r="Q4668">
        <v>18559908.32484965</v>
      </c>
      <c r="R4668">
        <v>21216027.057908215</v>
      </c>
      <c r="S4668">
        <v>24198829.017552055</v>
      </c>
      <c r="T4668">
        <v>31272365.674129736</v>
      </c>
      <c r="U4668">
        <v>-88778869.773159087</v>
      </c>
      <c r="V4668">
        <v>-82474786.427549988</v>
      </c>
      <c r="W4668">
        <v>-21072795.713645663</v>
      </c>
      <c r="X4668">
        <v>-41072795.713645659</v>
      </c>
    </row>
    <row r="4669" spans="2:24" x14ac:dyDescent="0.4">
      <c r="B4669" s="13">
        <v>4666</v>
      </c>
      <c r="C4669"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19550761.491234783</v>
      </c>
      <c r="O4669">
        <v>25275771.884996884</v>
      </c>
      <c r="P4669">
        <v>23373814.599222336</v>
      </c>
      <c r="Q4669">
        <v>25167530.745014932</v>
      </c>
      <c r="R4669">
        <v>24332615.294157334</v>
      </c>
      <c r="S4669">
        <v>25325064.89150925</v>
      </c>
      <c r="T4669">
        <v>26227897.333974041</v>
      </c>
      <c r="U4669">
        <v>28134434.88336629</v>
      </c>
      <c r="V4669">
        <v>30620437.074648</v>
      </c>
      <c r="W4669">
        <v>33553709.93037837</v>
      </c>
      <c r="X4669">
        <v>13553709.930378364</v>
      </c>
    </row>
    <row r="4670" spans="2:24" x14ac:dyDescent="0.4">
      <c r="B4670" s="13">
        <v>4667</v>
      </c>
      <c r="C4670"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17869099.315348256</v>
      </c>
      <c r="O4670">
        <v>-268729.96466836706</v>
      </c>
      <c r="P4670">
        <v>-6118728.5929933824</v>
      </c>
      <c r="Q4670">
        <v>3546086.2592338375</v>
      </c>
      <c r="R4670">
        <v>9382580.6443664785</v>
      </c>
      <c r="S4670">
        <v>14607209.832284041</v>
      </c>
      <c r="T4670">
        <v>16918740.113669168</v>
      </c>
      <c r="U4670">
        <v>15559629.057883807</v>
      </c>
      <c r="V4670">
        <v>11988835.560398396</v>
      </c>
      <c r="W4670">
        <v>-86954171.309134603</v>
      </c>
      <c r="X4670">
        <v>-106954171.3091346</v>
      </c>
    </row>
    <row r="4671" spans="2:24" x14ac:dyDescent="0.4">
      <c r="B4671" s="13">
        <v>4668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22437864.960811265</v>
      </c>
      <c r="O4671">
        <v>21009111.079175662</v>
      </c>
      <c r="P4671">
        <v>11009299.551843839</v>
      </c>
      <c r="Q4671">
        <v>15406438.761373874</v>
      </c>
      <c r="R4671">
        <v>18454968.108727556</v>
      </c>
      <c r="S4671">
        <v>21777714.868003089</v>
      </c>
      <c r="T4671">
        <v>22701711.317542076</v>
      </c>
      <c r="U4671">
        <v>22707257.132835556</v>
      </c>
      <c r="V4671">
        <v>6943597.5892631877</v>
      </c>
      <c r="W4671">
        <v>5283615.4139741892</v>
      </c>
      <c r="X4671">
        <v>-14716384.58602581</v>
      </c>
    </row>
    <row r="4672" spans="2:24" x14ac:dyDescent="0.4">
      <c r="B4672" s="13">
        <v>4669</v>
      </c>
      <c r="C4672"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22703069.787960567</v>
      </c>
      <c r="O4672">
        <v>29864631.189757898</v>
      </c>
      <c r="P4672">
        <v>37185396.710579015</v>
      </c>
      <c r="Q4672">
        <v>42277728.814330906</v>
      </c>
      <c r="R4672">
        <v>45042998.969323315</v>
      </c>
      <c r="S4672">
        <v>44952270.063520052</v>
      </c>
      <c r="T4672">
        <v>44006891.561867379</v>
      </c>
      <c r="U4672">
        <v>45082374.283422314</v>
      </c>
      <c r="V4672">
        <v>41946942.082005925</v>
      </c>
      <c r="W4672">
        <v>47067142.743298322</v>
      </c>
      <c r="X4672">
        <v>27067142.743298318</v>
      </c>
    </row>
    <row r="4673" spans="2:24" x14ac:dyDescent="0.4">
      <c r="B4673" s="13">
        <v>4670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22583365.166610692</v>
      </c>
      <c r="O4673">
        <v>21961457.839570902</v>
      </c>
      <c r="P4673">
        <v>27041924.65885596</v>
      </c>
      <c r="Q4673">
        <v>33357009.907766014</v>
      </c>
      <c r="R4673">
        <v>37549190.408647113</v>
      </c>
      <c r="S4673">
        <v>35061396.206617422</v>
      </c>
      <c r="T4673">
        <v>35256936.428332359</v>
      </c>
      <c r="U4673">
        <v>33935359.633304536</v>
      </c>
      <c r="V4673">
        <v>41723447.81236136</v>
      </c>
      <c r="W4673">
        <v>44349402.003869414</v>
      </c>
      <c r="X4673">
        <v>24349402.003869422</v>
      </c>
    </row>
    <row r="4674" spans="2:24" x14ac:dyDescent="0.4">
      <c r="B4674" s="13">
        <v>4671</v>
      </c>
      <c r="C4674"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18971378.069008209</v>
      </c>
      <c r="O4674">
        <v>18176035.527597521</v>
      </c>
      <c r="P4674">
        <v>18492967.379632439</v>
      </c>
      <c r="Q4674">
        <v>18972316.067155011</v>
      </c>
      <c r="R4674">
        <v>15451465.976093089</v>
      </c>
      <c r="S4674">
        <v>15250311.991515333</v>
      </c>
      <c r="T4674">
        <v>22414192.69521204</v>
      </c>
      <c r="U4674">
        <v>22158634.303921632</v>
      </c>
      <c r="V4674">
        <v>18097443.594970081</v>
      </c>
      <c r="W4674">
        <v>17317934.799075384</v>
      </c>
      <c r="X4674">
        <v>-2682065.2009246149</v>
      </c>
    </row>
    <row r="4675" spans="2:24" x14ac:dyDescent="0.4">
      <c r="B4675" s="13">
        <v>4672</v>
      </c>
      <c r="C4675"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20422134.361430872</v>
      </c>
      <c r="O4675">
        <v>12546518.670238789</v>
      </c>
      <c r="P4675">
        <v>17102814.164404534</v>
      </c>
      <c r="Q4675">
        <v>14018572.784382842</v>
      </c>
      <c r="R4675">
        <v>15158705.706700476</v>
      </c>
      <c r="S4675">
        <v>19290913.654958349</v>
      </c>
      <c r="T4675">
        <v>23654974.240492847</v>
      </c>
      <c r="U4675">
        <v>26556648.559126932</v>
      </c>
      <c r="V4675">
        <v>24661057.710048534</v>
      </c>
      <c r="W4675">
        <v>33222571.050322451</v>
      </c>
      <c r="X4675">
        <v>13222571.050322447</v>
      </c>
    </row>
    <row r="4676" spans="2:24" x14ac:dyDescent="0.4">
      <c r="B4676" s="13">
        <v>4673</v>
      </c>
      <c r="C4676"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18270808.973335743</v>
      </c>
      <c r="O4676">
        <v>20396455.946035754</v>
      </c>
      <c r="P4676">
        <v>19264138.405271553</v>
      </c>
      <c r="Q4676">
        <v>20498948.296036936</v>
      </c>
      <c r="R4676">
        <v>22623988.885041982</v>
      </c>
      <c r="S4676">
        <v>28129595.515323628</v>
      </c>
      <c r="T4676">
        <v>28145592.965321276</v>
      </c>
      <c r="U4676">
        <v>29540782.946993209</v>
      </c>
      <c r="V4676">
        <v>-2034329.0275828009</v>
      </c>
      <c r="W4676">
        <v>1373747.9743124009</v>
      </c>
      <c r="X4676">
        <v>-18626252.025687594</v>
      </c>
    </row>
    <row r="4677" spans="2:24" x14ac:dyDescent="0.4">
      <c r="B4677" s="13">
        <v>4674</v>
      </c>
      <c r="C4677"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19745639.55334514</v>
      </c>
      <c r="O4677">
        <v>21657517.927214831</v>
      </c>
      <c r="P4677">
        <v>23762893.930248536</v>
      </c>
      <c r="Q4677">
        <v>27476386.691243369</v>
      </c>
      <c r="R4677">
        <v>27647183.181700833</v>
      </c>
      <c r="S4677">
        <v>27471592.311503422</v>
      </c>
      <c r="T4677">
        <v>27276491.953696396</v>
      </c>
      <c r="U4677">
        <v>25396579.536452599</v>
      </c>
      <c r="V4677">
        <v>25295656.373085734</v>
      </c>
      <c r="W4677">
        <v>23796443.306029294</v>
      </c>
      <c r="X4677">
        <v>3796443.3060292928</v>
      </c>
    </row>
    <row r="4678" spans="2:24" x14ac:dyDescent="0.4">
      <c r="B4678" s="13">
        <v>4675</v>
      </c>
      <c r="C4678">
        <v>0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23180889.116793118</v>
      </c>
      <c r="O4678">
        <v>32887212.169879012</v>
      </c>
      <c r="P4678">
        <v>32942500.085813392</v>
      </c>
      <c r="Q4678">
        <v>37235228.081902012</v>
      </c>
      <c r="R4678">
        <v>38768341.372385457</v>
      </c>
      <c r="S4678">
        <v>40725149.069949374</v>
      </c>
      <c r="T4678">
        <v>41036262.033248998</v>
      </c>
      <c r="U4678">
        <v>41252451.4135096</v>
      </c>
      <c r="V4678">
        <v>42915399.706595801</v>
      </c>
      <c r="W4678">
        <v>45431342.094775438</v>
      </c>
      <c r="X4678">
        <v>25431342.09477542</v>
      </c>
    </row>
    <row r="4679" spans="2:24" x14ac:dyDescent="0.4">
      <c r="B4679" s="13">
        <v>4676</v>
      </c>
      <c r="C4679">
        <v>0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18757450.437114138</v>
      </c>
      <c r="O4679">
        <v>17712690.120558817</v>
      </c>
      <c r="P4679">
        <v>21491594.920701265</v>
      </c>
      <c r="Q4679">
        <v>13427472.789705466</v>
      </c>
      <c r="R4679">
        <v>11682160.564894684</v>
      </c>
      <c r="S4679">
        <v>13676256.313263167</v>
      </c>
      <c r="T4679">
        <v>20728964.946357936</v>
      </c>
      <c r="U4679">
        <v>25910073.696933132</v>
      </c>
      <c r="V4679">
        <v>28535777.958395384</v>
      </c>
      <c r="W4679">
        <v>28009527.67634229</v>
      </c>
      <c r="X4679">
        <v>8009527.676342289</v>
      </c>
    </row>
    <row r="4680" spans="2:24" x14ac:dyDescent="0.4">
      <c r="B4680" s="13">
        <v>4677</v>
      </c>
      <c r="C4680"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18481509.424595144</v>
      </c>
      <c r="O4680">
        <v>20791247.857939478</v>
      </c>
      <c r="P4680">
        <v>20553169.534185074</v>
      </c>
      <c r="Q4680">
        <v>18878301.128872342</v>
      </c>
      <c r="R4680">
        <v>18247230.880344987</v>
      </c>
      <c r="S4680">
        <v>20862647.011454836</v>
      </c>
      <c r="T4680">
        <v>20329377.022091858</v>
      </c>
      <c r="U4680">
        <v>21388823.549069423</v>
      </c>
      <c r="V4680">
        <v>25110613.79504532</v>
      </c>
      <c r="W4680">
        <v>27649662.037534293</v>
      </c>
      <c r="X4680">
        <v>7649662.0375342946</v>
      </c>
    </row>
    <row r="4681" spans="2:24" x14ac:dyDescent="0.4">
      <c r="B4681" s="13">
        <v>4678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23000243.130869877</v>
      </c>
      <c r="O4681">
        <v>23600279.368361268</v>
      </c>
      <c r="P4681">
        <v>26660271.191911224</v>
      </c>
      <c r="Q4681">
        <v>26135786.823020276</v>
      </c>
      <c r="R4681">
        <v>30914612.04937451</v>
      </c>
      <c r="S4681">
        <v>33148097.782410722</v>
      </c>
      <c r="T4681">
        <v>-54641364.722927064</v>
      </c>
      <c r="U4681">
        <v>-50692655.522585213</v>
      </c>
      <c r="V4681">
        <v>-3841708.3780526728</v>
      </c>
      <c r="W4681">
        <v>-25071040.849477399</v>
      </c>
      <c r="X4681">
        <v>-45071040.849477395</v>
      </c>
    </row>
    <row r="4682" spans="2:24" x14ac:dyDescent="0.4">
      <c r="B4682" s="13">
        <v>4679</v>
      </c>
      <c r="C4682">
        <v>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21059377.218844116</v>
      </c>
      <c r="O4682">
        <v>24187410.096489124</v>
      </c>
      <c r="P4682">
        <v>24063022.651994176</v>
      </c>
      <c r="Q4682">
        <v>26595456.518288501</v>
      </c>
      <c r="R4682">
        <v>28835581.55405625</v>
      </c>
      <c r="S4682">
        <v>30989392.97182579</v>
      </c>
      <c r="T4682">
        <v>34694927.795303971</v>
      </c>
      <c r="U4682">
        <v>32204629.850033659</v>
      </c>
      <c r="V4682">
        <v>36481113.150023878</v>
      </c>
      <c r="W4682">
        <v>39764275.49291832</v>
      </c>
      <c r="X4682">
        <v>19764275.49291832</v>
      </c>
    </row>
    <row r="4683" spans="2:24" x14ac:dyDescent="0.4">
      <c r="B4683" s="13">
        <v>4680</v>
      </c>
      <c r="C4683">
        <v>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24855547.634523537</v>
      </c>
      <c r="O4683">
        <v>-38531831.202927358</v>
      </c>
      <c r="P4683">
        <v>-40174130.403974488</v>
      </c>
      <c r="Q4683">
        <v>-1228527.6686021546</v>
      </c>
      <c r="R4683">
        <v>-17436312.655929279</v>
      </c>
      <c r="S4683">
        <v>-17680874.671282224</v>
      </c>
      <c r="T4683">
        <v>-4175734.8738007555</v>
      </c>
      <c r="U4683">
        <v>-6374163.8963032532</v>
      </c>
      <c r="V4683">
        <v>-2499427.4892458213</v>
      </c>
      <c r="W4683">
        <v>-383476.40165368421</v>
      </c>
      <c r="X4683">
        <v>-20383476.401653692</v>
      </c>
    </row>
    <row r="4684" spans="2:24" x14ac:dyDescent="0.4">
      <c r="B4684" s="13">
        <v>4681</v>
      </c>
      <c r="C4684"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21579753.666690093</v>
      </c>
      <c r="O4684">
        <v>25603978.317923762</v>
      </c>
      <c r="P4684">
        <v>23037944.145241201</v>
      </c>
      <c r="Q4684">
        <v>24540671.564700671</v>
      </c>
      <c r="R4684">
        <v>25548369.248219322</v>
      </c>
      <c r="S4684">
        <v>25393898.326260921</v>
      </c>
      <c r="T4684">
        <v>23165167.296299119</v>
      </c>
      <c r="U4684">
        <v>25102793.18185848</v>
      </c>
      <c r="V4684">
        <v>25069732.76371742</v>
      </c>
      <c r="W4684">
        <v>19362580.131663382</v>
      </c>
      <c r="X4684">
        <v>-637419.86833661911</v>
      </c>
    </row>
    <row r="4685" spans="2:24" x14ac:dyDescent="0.4">
      <c r="B4685" s="13">
        <v>4682</v>
      </c>
      <c r="C4685">
        <v>0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21724250.353302777</v>
      </c>
      <c r="O4685">
        <v>25504376.638342954</v>
      </c>
      <c r="P4685">
        <v>24088307.184426785</v>
      </c>
      <c r="Q4685">
        <v>27383797.564363867</v>
      </c>
      <c r="R4685">
        <v>29314142.261845432</v>
      </c>
      <c r="S4685">
        <v>32029208.002899546</v>
      </c>
      <c r="T4685">
        <v>37915221.058610842</v>
      </c>
      <c r="U4685">
        <v>37148672.644367099</v>
      </c>
      <c r="V4685">
        <v>41383764.999920025</v>
      </c>
      <c r="W4685">
        <v>43629417.542617947</v>
      </c>
      <c r="X4685">
        <v>23629417.542617939</v>
      </c>
    </row>
    <row r="4686" spans="2:24" x14ac:dyDescent="0.4">
      <c r="B4686" s="13">
        <v>4683</v>
      </c>
      <c r="C4686"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23942075.048837718</v>
      </c>
      <c r="O4686">
        <v>27843440.42538758</v>
      </c>
      <c r="P4686">
        <v>26961337.174481157</v>
      </c>
      <c r="Q4686">
        <v>25019585.013171457</v>
      </c>
      <c r="R4686">
        <v>-27741529.582201902</v>
      </c>
      <c r="S4686">
        <v>-25483602.864876077</v>
      </c>
      <c r="T4686">
        <v>5086608.1783205345</v>
      </c>
      <c r="U4686">
        <v>10168386.446155518</v>
      </c>
      <c r="V4686">
        <v>15668087.274776854</v>
      </c>
      <c r="W4686">
        <v>19213445.626172695</v>
      </c>
      <c r="X4686">
        <v>-786554.37382729491</v>
      </c>
    </row>
    <row r="4687" spans="2:24" x14ac:dyDescent="0.4">
      <c r="B4687" s="13">
        <v>4684</v>
      </c>
      <c r="C4687"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19810079.217772081</v>
      </c>
      <c r="O4687">
        <v>17667950.252410974</v>
      </c>
      <c r="P4687">
        <v>14822596.275527973</v>
      </c>
      <c r="Q4687">
        <v>13270404.599583581</v>
      </c>
      <c r="R4687">
        <v>11485163.116244983</v>
      </c>
      <c r="S4687">
        <v>14122235.055635042</v>
      </c>
      <c r="T4687">
        <v>12943900.137687637</v>
      </c>
      <c r="U4687">
        <v>19895056.44121442</v>
      </c>
      <c r="V4687">
        <v>21014009.653544601</v>
      </c>
      <c r="W4687">
        <v>23336588.465021424</v>
      </c>
      <c r="X4687">
        <v>3336588.4650214291</v>
      </c>
    </row>
    <row r="4688" spans="2:24" x14ac:dyDescent="0.4">
      <c r="B4688" s="13">
        <v>4685</v>
      </c>
      <c r="C4688"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18645038.317880712</v>
      </c>
      <c r="O4688">
        <v>15412665.96208702</v>
      </c>
      <c r="P4688">
        <v>19375169.003771119</v>
      </c>
      <c r="Q4688">
        <v>19594697.471243486</v>
      </c>
      <c r="R4688">
        <v>-70644343.714385152</v>
      </c>
      <c r="S4688">
        <v>-67794174.642173961</v>
      </c>
      <c r="T4688">
        <v>-13564772.474102274</v>
      </c>
      <c r="U4688">
        <v>-7022971.7781468658</v>
      </c>
      <c r="V4688">
        <v>-3914867.2075949609</v>
      </c>
      <c r="W4688">
        <v>4418183.7704004142</v>
      </c>
      <c r="X4688">
        <v>-15581816.229599586</v>
      </c>
    </row>
    <row r="4689" spans="2:24" x14ac:dyDescent="0.4">
      <c r="B4689" s="13">
        <v>4686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20763933.345510144</v>
      </c>
      <c r="O4689">
        <v>26522800.501491275</v>
      </c>
      <c r="P4689">
        <v>32555825.650427602</v>
      </c>
      <c r="Q4689">
        <v>15090503.149680153</v>
      </c>
      <c r="R4689">
        <v>14266832.732816346</v>
      </c>
      <c r="S4689">
        <v>24560051.488611702</v>
      </c>
      <c r="T4689">
        <v>25343873.347189441</v>
      </c>
      <c r="U4689">
        <v>26325809.641967133</v>
      </c>
      <c r="V4689">
        <v>26284672.947055366</v>
      </c>
      <c r="W4689">
        <v>24942223.525796879</v>
      </c>
      <c r="X4689">
        <v>4942223.5257968819</v>
      </c>
    </row>
    <row r="4690" spans="2:24" x14ac:dyDescent="0.4">
      <c r="B4690" s="13">
        <v>4687</v>
      </c>
      <c r="C4690"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20078041.598551326</v>
      </c>
      <c r="O4690">
        <v>21672390.942875475</v>
      </c>
      <c r="P4690">
        <v>25314273.542790197</v>
      </c>
      <c r="Q4690">
        <v>27208336.635092825</v>
      </c>
      <c r="R4690">
        <v>28064464.816836778</v>
      </c>
      <c r="S4690">
        <v>32242243.357706416</v>
      </c>
      <c r="T4690">
        <v>16272001.888322512</v>
      </c>
      <c r="U4690">
        <v>15312341.827839028</v>
      </c>
      <c r="V4690">
        <v>29133004.392633516</v>
      </c>
      <c r="W4690">
        <v>25119224.59294378</v>
      </c>
      <c r="X4690">
        <v>5119224.5929437811</v>
      </c>
    </row>
    <row r="4691" spans="2:24" x14ac:dyDescent="0.4">
      <c r="B4691" s="13">
        <v>4688</v>
      </c>
      <c r="C4691"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23059205.265146233</v>
      </c>
      <c r="O4691">
        <v>26784748.008955505</v>
      </c>
      <c r="P4691">
        <v>27820503.379803829</v>
      </c>
      <c r="Q4691">
        <v>-537043850.64977109</v>
      </c>
      <c r="R4691">
        <v>-537625437.626086</v>
      </c>
      <c r="S4691">
        <v>-265054832.68878418</v>
      </c>
      <c r="T4691">
        <v>-255490944.18943104</v>
      </c>
      <c r="U4691">
        <v>-258242135.24976426</v>
      </c>
      <c r="V4691">
        <v>-262774820.9990837</v>
      </c>
      <c r="W4691">
        <v>-256655478.95777288</v>
      </c>
      <c r="X4691">
        <v>-276655478.95777285</v>
      </c>
    </row>
    <row r="4692" spans="2:24" x14ac:dyDescent="0.4">
      <c r="B4692" s="13">
        <v>4689</v>
      </c>
      <c r="C4692">
        <v>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27164004.868230604</v>
      </c>
      <c r="O4692">
        <v>30674762.983869325</v>
      </c>
      <c r="P4692">
        <v>28322270.363862488</v>
      </c>
      <c r="Q4692">
        <v>31276012.075668782</v>
      </c>
      <c r="R4692">
        <v>34558422.803639673</v>
      </c>
      <c r="S4692">
        <v>39185785.029546015</v>
      </c>
      <c r="T4692">
        <v>45864914.319015577</v>
      </c>
      <c r="U4692">
        <v>45887926.849820025</v>
      </c>
      <c r="V4692">
        <v>45163030.359208569</v>
      </c>
      <c r="W4692">
        <v>52824195.800439537</v>
      </c>
      <c r="X4692">
        <v>32824195.80043954</v>
      </c>
    </row>
    <row r="4693" spans="2:24" x14ac:dyDescent="0.4">
      <c r="B4693" s="13">
        <v>4690</v>
      </c>
      <c r="C4693"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22092685.802212037</v>
      </c>
      <c r="O4693">
        <v>22089117.047192909</v>
      </c>
      <c r="P4693">
        <v>22036424.38484244</v>
      </c>
      <c r="Q4693">
        <v>28828074.543379173</v>
      </c>
      <c r="R4693">
        <v>28471652.799799066</v>
      </c>
      <c r="S4693">
        <v>34198936.126926072</v>
      </c>
      <c r="T4693">
        <v>38572268.157978967</v>
      </c>
      <c r="U4693">
        <v>39152781.50538712</v>
      </c>
      <c r="V4693">
        <v>41519350.026579261</v>
      </c>
      <c r="W4693">
        <v>38912590.430254467</v>
      </c>
      <c r="X4693">
        <v>18912590.430254471</v>
      </c>
    </row>
    <row r="4694" spans="2:24" x14ac:dyDescent="0.4">
      <c r="B4694" s="13">
        <v>4691</v>
      </c>
      <c r="C4694">
        <v>0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19202635.101472657</v>
      </c>
      <c r="O4694">
        <v>19787905.173185404</v>
      </c>
      <c r="P4694">
        <v>23615421.744437337</v>
      </c>
      <c r="Q4694">
        <v>32046320.002345107</v>
      </c>
      <c r="R4694">
        <v>38384214.752624631</v>
      </c>
      <c r="S4694">
        <v>38766788.972015731</v>
      </c>
      <c r="T4694">
        <v>48045681.003535703</v>
      </c>
      <c r="U4694">
        <v>53371309.832462907</v>
      </c>
      <c r="V4694">
        <v>53708990.705922179</v>
      </c>
      <c r="W4694">
        <v>56725040.569184899</v>
      </c>
      <c r="X4694">
        <v>36725040.569184892</v>
      </c>
    </row>
    <row r="4695" spans="2:24" x14ac:dyDescent="0.4">
      <c r="B4695" s="13">
        <v>4692</v>
      </c>
      <c r="C4695"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23313754.199926723</v>
      </c>
      <c r="O4695">
        <v>20369319.043434311</v>
      </c>
      <c r="P4695">
        <v>20574157.083986375</v>
      </c>
      <c r="Q4695">
        <v>28908868.926264327</v>
      </c>
      <c r="R4695">
        <v>22264920.314204637</v>
      </c>
      <c r="S4695">
        <v>25259929.261802286</v>
      </c>
      <c r="T4695">
        <v>29793197.464516111</v>
      </c>
      <c r="U4695">
        <v>31311959.02102017</v>
      </c>
      <c r="V4695">
        <v>30001032.738161463</v>
      </c>
      <c r="W4695">
        <v>29328706.341023307</v>
      </c>
      <c r="X4695">
        <v>9328706.3410233054</v>
      </c>
    </row>
    <row r="4696" spans="2:24" x14ac:dyDescent="0.4">
      <c r="B4696" s="13">
        <v>4693</v>
      </c>
      <c r="C4696"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20678859.742229842</v>
      </c>
      <c r="O4696">
        <v>21740354.516069487</v>
      </c>
      <c r="P4696">
        <v>-66385574.947076522</v>
      </c>
      <c r="Q4696">
        <v>-70130705.385878488</v>
      </c>
      <c r="R4696">
        <v>-18259552.585461341</v>
      </c>
      <c r="S4696">
        <v>-14669115.403871892</v>
      </c>
      <c r="T4696">
        <v>-14774044.351954028</v>
      </c>
      <c r="U4696">
        <v>-11617787.988781009</v>
      </c>
      <c r="V4696">
        <v>-5022550.3614661079</v>
      </c>
      <c r="W4696">
        <v>-1258491.5828991402</v>
      </c>
      <c r="X4696">
        <v>-21258491.582899142</v>
      </c>
    </row>
    <row r="4697" spans="2:24" x14ac:dyDescent="0.4">
      <c r="B4697" s="13">
        <v>4694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23378637.991455756</v>
      </c>
      <c r="O4697">
        <v>20890257.048090983</v>
      </c>
      <c r="P4697">
        <v>24080829.837033592</v>
      </c>
      <c r="Q4697">
        <v>28833925.01559573</v>
      </c>
      <c r="R4697">
        <v>29120780.83895845</v>
      </c>
      <c r="S4697">
        <v>29727649.337312423</v>
      </c>
      <c r="T4697">
        <v>37344798.132226996</v>
      </c>
      <c r="U4697">
        <v>38992261.497036435</v>
      </c>
      <c r="V4697">
        <v>39048089.350609362</v>
      </c>
      <c r="W4697">
        <v>38766259.372349232</v>
      </c>
      <c r="X4697">
        <v>18766259.372349229</v>
      </c>
    </row>
    <row r="4698" spans="2:24" x14ac:dyDescent="0.4">
      <c r="B4698" s="13">
        <v>4695</v>
      </c>
      <c r="C4698"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26990342.838609762</v>
      </c>
      <c r="O4698">
        <v>29152512.759062454</v>
      </c>
      <c r="P4698">
        <v>31122479.414284479</v>
      </c>
      <c r="Q4698">
        <v>39676416.08192692</v>
      </c>
      <c r="R4698">
        <v>42116953.957998164</v>
      </c>
      <c r="S4698">
        <v>46281472.891153447</v>
      </c>
      <c r="T4698">
        <v>45325821.733356349</v>
      </c>
      <c r="U4698">
        <v>45944595.026031643</v>
      </c>
      <c r="V4698">
        <v>50368740.680382624</v>
      </c>
      <c r="W4698">
        <v>50725995.372455589</v>
      </c>
      <c r="X4698">
        <v>30725995.372455589</v>
      </c>
    </row>
    <row r="4699" spans="2:24" x14ac:dyDescent="0.4">
      <c r="B4699" s="13">
        <v>4696</v>
      </c>
      <c r="C4699"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24034927.286957316</v>
      </c>
      <c r="O4699">
        <v>24506628.10757421</v>
      </c>
      <c r="P4699">
        <v>22438935.316183217</v>
      </c>
      <c r="Q4699">
        <v>21447266.844410945</v>
      </c>
      <c r="R4699">
        <v>25571636.462135732</v>
      </c>
      <c r="S4699">
        <v>25184514.794104401</v>
      </c>
      <c r="T4699">
        <v>28623774.853539664</v>
      </c>
      <c r="U4699">
        <v>25431380.67816665</v>
      </c>
      <c r="V4699">
        <v>31385240.242802761</v>
      </c>
      <c r="W4699">
        <v>29368388.170020066</v>
      </c>
      <c r="X4699">
        <v>9368388.1700200606</v>
      </c>
    </row>
    <row r="4700" spans="2:24" x14ac:dyDescent="0.4">
      <c r="B4700" s="13">
        <v>4697</v>
      </c>
      <c r="C4700">
        <v>0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26842020.397231471</v>
      </c>
      <c r="O4700">
        <v>29814473.349397335</v>
      </c>
      <c r="P4700">
        <v>25993758.178207908</v>
      </c>
      <c r="Q4700">
        <v>25651429.406661462</v>
      </c>
      <c r="R4700">
        <v>29498285.190539956</v>
      </c>
      <c r="S4700">
        <v>30383086.38025897</v>
      </c>
      <c r="T4700">
        <v>21593822.614356659</v>
      </c>
      <c r="U4700">
        <v>11848874.277402507</v>
      </c>
      <c r="V4700">
        <v>17579226.050499693</v>
      </c>
      <c r="W4700">
        <v>22075032.802226566</v>
      </c>
      <c r="X4700">
        <v>2075032.8022265602</v>
      </c>
    </row>
    <row r="4701" spans="2:24" x14ac:dyDescent="0.4">
      <c r="B4701" s="13">
        <v>4698</v>
      </c>
      <c r="C4701"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25505693.322117761</v>
      </c>
      <c r="O4701">
        <v>30715546.717519343</v>
      </c>
      <c r="P4701">
        <v>36185303.364494041</v>
      </c>
      <c r="Q4701">
        <v>38042420.882534727</v>
      </c>
      <c r="R4701">
        <v>38244493.420072287</v>
      </c>
      <c r="S4701">
        <v>43691165.779808261</v>
      </c>
      <c r="T4701">
        <v>48532463.541264653</v>
      </c>
      <c r="U4701">
        <v>55420299.160837367</v>
      </c>
      <c r="V4701">
        <v>59136857.577797681</v>
      </c>
      <c r="W4701">
        <v>61439055.936409466</v>
      </c>
      <c r="X4701">
        <v>41439055.936409466</v>
      </c>
    </row>
    <row r="4702" spans="2:24" x14ac:dyDescent="0.4">
      <c r="B4702" s="13">
        <v>4699</v>
      </c>
      <c r="C4702"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24634790.029458016</v>
      </c>
      <c r="O4702">
        <v>31766980.798857845</v>
      </c>
      <c r="P4702">
        <v>39976792.549124703</v>
      </c>
      <c r="Q4702">
        <v>39470945.826545328</v>
      </c>
      <c r="R4702">
        <v>40533897.697888799</v>
      </c>
      <c r="S4702">
        <v>48379644.451228619</v>
      </c>
      <c r="T4702">
        <v>49266201.449428804</v>
      </c>
      <c r="U4702">
        <v>52176030.751517594</v>
      </c>
      <c r="V4702">
        <v>51491567.75513643</v>
      </c>
      <c r="W4702">
        <v>53746723.448925532</v>
      </c>
      <c r="X4702">
        <v>33746723.448925525</v>
      </c>
    </row>
    <row r="4703" spans="2:24" x14ac:dyDescent="0.4">
      <c r="B4703" s="13">
        <v>4700</v>
      </c>
      <c r="C4703"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23204595.752497159</v>
      </c>
      <c r="O4703">
        <v>27416316.67773002</v>
      </c>
      <c r="P4703">
        <v>31429531.884805363</v>
      </c>
      <c r="Q4703">
        <v>31296466.031117942</v>
      </c>
      <c r="R4703">
        <v>36516948.755207799</v>
      </c>
      <c r="S4703">
        <v>37140935.116171539</v>
      </c>
      <c r="T4703">
        <v>38261323.240694746</v>
      </c>
      <c r="U4703">
        <v>42871829.689067118</v>
      </c>
      <c r="V4703">
        <v>44030137.832702972</v>
      </c>
      <c r="W4703">
        <v>-227201815.44717875</v>
      </c>
      <c r="X4703">
        <v>-247201815.44717875</v>
      </c>
    </row>
    <row r="4704" spans="2:24" x14ac:dyDescent="0.4">
      <c r="B4704" s="13">
        <v>4701</v>
      </c>
      <c r="C4704"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27588023.34140911</v>
      </c>
      <c r="O4704">
        <v>27832079.946178243</v>
      </c>
      <c r="P4704">
        <v>27288250.931886692</v>
      </c>
      <c r="Q4704">
        <v>24369029.306692678</v>
      </c>
      <c r="R4704">
        <v>25832810.520820543</v>
      </c>
      <c r="S4704">
        <v>29774502.323112011</v>
      </c>
      <c r="T4704">
        <v>31638192.632559221</v>
      </c>
      <c r="U4704">
        <v>35251872.228083633</v>
      </c>
      <c r="V4704">
        <v>37067633.81721893</v>
      </c>
      <c r="W4704">
        <v>35368201.769244865</v>
      </c>
      <c r="X4704">
        <v>15368201.769244857</v>
      </c>
    </row>
    <row r="4705" spans="2:24" x14ac:dyDescent="0.4">
      <c r="B4705" s="13">
        <v>4702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25490584.291175865</v>
      </c>
      <c r="O4705">
        <v>25336084.14582726</v>
      </c>
      <c r="P4705">
        <v>28446920.539175119</v>
      </c>
      <c r="Q4705">
        <v>28846566.765222367</v>
      </c>
      <c r="R4705">
        <v>30504980.94460791</v>
      </c>
      <c r="S4705">
        <v>29492090.121384073</v>
      </c>
      <c r="T4705">
        <v>29451134.204203058</v>
      </c>
      <c r="U4705">
        <v>16373587.484031439</v>
      </c>
      <c r="V4705">
        <v>19663786.228953872</v>
      </c>
      <c r="W4705">
        <v>27755940.96022018</v>
      </c>
      <c r="X4705">
        <v>7755940.9602201758</v>
      </c>
    </row>
    <row r="4706" spans="2:24" x14ac:dyDescent="0.4">
      <c r="B4706" s="13">
        <v>4703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20313380.219495129</v>
      </c>
      <c r="O4706">
        <v>26850070.73351182</v>
      </c>
      <c r="P4706">
        <v>34290435.546965137</v>
      </c>
      <c r="Q4706">
        <v>38765723.743085749</v>
      </c>
      <c r="R4706">
        <v>40979193.449653126</v>
      </c>
      <c r="S4706">
        <v>43727875.194820307</v>
      </c>
      <c r="T4706">
        <v>52386761.775328159</v>
      </c>
      <c r="U4706">
        <v>52838609.659128629</v>
      </c>
      <c r="V4706">
        <v>51008888.881707609</v>
      </c>
      <c r="W4706">
        <v>55069292.011369795</v>
      </c>
      <c r="X4706">
        <v>35069292.011369795</v>
      </c>
    </row>
    <row r="4707" spans="2:24" x14ac:dyDescent="0.4">
      <c r="B4707" s="13">
        <v>4704</v>
      </c>
      <c r="C4707"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19295620.113206543</v>
      </c>
      <c r="O4707">
        <v>21244992.310131818</v>
      </c>
      <c r="P4707">
        <v>21134302.514592271</v>
      </c>
      <c r="Q4707">
        <v>22369949.657226238</v>
      </c>
      <c r="R4707">
        <v>26613901.319915682</v>
      </c>
      <c r="S4707">
        <v>30614164.959962081</v>
      </c>
      <c r="T4707">
        <v>33162836.879777234</v>
      </c>
      <c r="U4707">
        <v>33010703.762227602</v>
      </c>
      <c r="V4707">
        <v>33168091.461263381</v>
      </c>
      <c r="W4707">
        <v>35407196.344677195</v>
      </c>
      <c r="X4707">
        <v>15407196.344677199</v>
      </c>
    </row>
    <row r="4708" spans="2:24" x14ac:dyDescent="0.4">
      <c r="B4708" s="13">
        <v>4705</v>
      </c>
      <c r="C4708"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19957379.769781951</v>
      </c>
      <c r="O4708">
        <v>20558346.6498034</v>
      </c>
      <c r="P4708">
        <v>22285185.108067051</v>
      </c>
      <c r="Q4708">
        <v>25131456.433628041</v>
      </c>
      <c r="R4708">
        <v>31059476.561605569</v>
      </c>
      <c r="S4708">
        <v>38406328.731029212</v>
      </c>
      <c r="T4708">
        <v>41586139.015415445</v>
      </c>
      <c r="U4708">
        <v>42768321.509489946</v>
      </c>
      <c r="V4708">
        <v>44275449.801311053</v>
      </c>
      <c r="W4708">
        <v>46715092.846771307</v>
      </c>
      <c r="X4708">
        <v>26715092.846771307</v>
      </c>
    </row>
    <row r="4709" spans="2:24" x14ac:dyDescent="0.4">
      <c r="B4709" s="13">
        <v>4706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23033461.375908364</v>
      </c>
      <c r="O4709">
        <v>22675940.780088793</v>
      </c>
      <c r="P4709">
        <v>21658432.386321329</v>
      </c>
      <c r="Q4709">
        <v>22294574.782292336</v>
      </c>
      <c r="R4709">
        <v>22432397.229987789</v>
      </c>
      <c r="S4709">
        <v>14782367.632478977</v>
      </c>
      <c r="T4709">
        <v>15514647.576403854</v>
      </c>
      <c r="U4709">
        <v>27539054.291524619</v>
      </c>
      <c r="V4709">
        <v>18102610.453217752</v>
      </c>
      <c r="W4709">
        <v>12083477.368932676</v>
      </c>
      <c r="X4709">
        <v>-7916522.6310673226</v>
      </c>
    </row>
    <row r="4710" spans="2:24" x14ac:dyDescent="0.4">
      <c r="B4710" s="13">
        <v>4707</v>
      </c>
      <c r="C4710"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23491736.007722571</v>
      </c>
      <c r="O4710">
        <v>23160332.055092573</v>
      </c>
      <c r="P4710">
        <v>27104604.82806997</v>
      </c>
      <c r="Q4710">
        <v>-11615622.578191767</v>
      </c>
      <c r="R4710">
        <v>-11145841.575210402</v>
      </c>
      <c r="S4710">
        <v>8717752.5198168904</v>
      </c>
      <c r="T4710">
        <v>1194069.9973167954</v>
      </c>
      <c r="U4710">
        <v>4614855.038758032</v>
      </c>
      <c r="V4710">
        <v>19382719.701752856</v>
      </c>
      <c r="W4710">
        <v>16561878.730047269</v>
      </c>
      <c r="X4710">
        <v>-3438121.269952727</v>
      </c>
    </row>
    <row r="4711" spans="2:24" x14ac:dyDescent="0.4">
      <c r="B4711" s="13">
        <v>4708</v>
      </c>
      <c r="C4711"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21359355.006248634</v>
      </c>
      <c r="O4711">
        <v>24115090.158680979</v>
      </c>
      <c r="P4711">
        <v>29639471.991714314</v>
      </c>
      <c r="Q4711">
        <v>24921110.613449242</v>
      </c>
      <c r="R4711">
        <v>23227942.683978856</v>
      </c>
      <c r="S4711">
        <v>27144235.648345407</v>
      </c>
      <c r="T4711">
        <v>24790113.277676508</v>
      </c>
      <c r="U4711">
        <v>28492960.904290237</v>
      </c>
      <c r="V4711">
        <v>26092724.424488436</v>
      </c>
      <c r="W4711">
        <v>24707303.672268465</v>
      </c>
      <c r="X4711">
        <v>4707303.6722684596</v>
      </c>
    </row>
    <row r="4712" spans="2:24" x14ac:dyDescent="0.4">
      <c r="B4712" s="13">
        <v>4709</v>
      </c>
      <c r="C4712"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25482152.663452234</v>
      </c>
      <c r="O4712">
        <v>25015828.156074565</v>
      </c>
      <c r="P4712">
        <v>24906788.556941591</v>
      </c>
      <c r="Q4712">
        <v>33395131.756534975</v>
      </c>
      <c r="R4712">
        <v>35049672.472998127</v>
      </c>
      <c r="S4712">
        <v>42551050.991144545</v>
      </c>
      <c r="T4712">
        <v>42439742.216560215</v>
      </c>
      <c r="U4712">
        <v>46533340.616023488</v>
      </c>
      <c r="V4712">
        <v>45176083.872889258</v>
      </c>
      <c r="W4712">
        <v>42438045.81482105</v>
      </c>
      <c r="X4712">
        <v>22438045.81482105</v>
      </c>
    </row>
    <row r="4713" spans="2:24" x14ac:dyDescent="0.4">
      <c r="B4713" s="13">
        <v>4710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22615605.518282868</v>
      </c>
      <c r="O4713">
        <v>24127051.365603458</v>
      </c>
      <c r="P4713">
        <v>25074269.293767814</v>
      </c>
      <c r="Q4713">
        <v>23899481.961076211</v>
      </c>
      <c r="R4713">
        <v>31014031.234635517</v>
      </c>
      <c r="S4713">
        <v>31842547.189705983</v>
      </c>
      <c r="T4713">
        <v>32019726.602164466</v>
      </c>
      <c r="U4713">
        <v>31446200.712261159</v>
      </c>
      <c r="V4713">
        <v>28691654.150215205</v>
      </c>
      <c r="W4713">
        <v>28767301.639188133</v>
      </c>
      <c r="X4713">
        <v>8767301.6391881332</v>
      </c>
    </row>
    <row r="4714" spans="2:24" x14ac:dyDescent="0.4">
      <c r="B4714" s="13">
        <v>4711</v>
      </c>
      <c r="C4714"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19546389.972375918</v>
      </c>
      <c r="O4714">
        <v>17732094.93789158</v>
      </c>
      <c r="P4714">
        <v>24125452.942012124</v>
      </c>
      <c r="Q4714">
        <v>26099825.664879356</v>
      </c>
      <c r="R4714">
        <v>25788850.144034244</v>
      </c>
      <c r="S4714">
        <v>27369044.58107771</v>
      </c>
      <c r="T4714">
        <v>28448841.807604864</v>
      </c>
      <c r="U4714">
        <v>31889855.628778506</v>
      </c>
      <c r="V4714">
        <v>35431780.768007904</v>
      </c>
      <c r="W4714">
        <v>37052241.342338905</v>
      </c>
      <c r="X4714">
        <v>17052241.342338908</v>
      </c>
    </row>
    <row r="4715" spans="2:24" x14ac:dyDescent="0.4">
      <c r="B4715" s="13">
        <v>4712</v>
      </c>
      <c r="C4715"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26736541.306636877</v>
      </c>
      <c r="O4715">
        <v>31020666.834596843</v>
      </c>
      <c r="P4715">
        <v>32360141.675648756</v>
      </c>
      <c r="Q4715">
        <v>32812783.580104858</v>
      </c>
      <c r="R4715">
        <v>14151917.086937312</v>
      </c>
      <c r="S4715">
        <v>16569040.423444886</v>
      </c>
      <c r="T4715">
        <v>24556348.017968353</v>
      </c>
      <c r="U4715">
        <v>15323763.87111266</v>
      </c>
      <c r="V4715">
        <v>15210345.916084742</v>
      </c>
      <c r="W4715">
        <v>20452553.433060564</v>
      </c>
      <c r="X4715">
        <v>452553.43306056346</v>
      </c>
    </row>
    <row r="4716" spans="2:24" x14ac:dyDescent="0.4">
      <c r="B4716" s="13">
        <v>4713</v>
      </c>
      <c r="C4716"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24469853.214905512</v>
      </c>
      <c r="O4716">
        <v>21669948.225620154</v>
      </c>
      <c r="P4716">
        <v>20882718.753386341</v>
      </c>
      <c r="Q4716">
        <v>24687367.222350962</v>
      </c>
      <c r="R4716">
        <v>31684179.059529658</v>
      </c>
      <c r="S4716">
        <v>38027382.021067537</v>
      </c>
      <c r="T4716">
        <v>41914476.683602132</v>
      </c>
      <c r="U4716">
        <v>37874265.165150739</v>
      </c>
      <c r="V4716">
        <v>42101494.778350189</v>
      </c>
      <c r="W4716">
        <v>41758860.923128933</v>
      </c>
      <c r="X4716">
        <v>21758860.923128929</v>
      </c>
    </row>
    <row r="4717" spans="2:24" x14ac:dyDescent="0.4">
      <c r="B4717" s="13">
        <v>4714</v>
      </c>
      <c r="C4717">
        <v>0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22614528.859866463</v>
      </c>
      <c r="O4717">
        <v>25336981.88668441</v>
      </c>
      <c r="P4717">
        <v>27127844.690172885</v>
      </c>
      <c r="Q4717">
        <v>34229786.233583726</v>
      </c>
      <c r="R4717">
        <v>37743527.597346656</v>
      </c>
      <c r="S4717">
        <v>21513728.139149453</v>
      </c>
      <c r="T4717">
        <v>25237704.954793274</v>
      </c>
      <c r="U4717">
        <v>34770438.319866851</v>
      </c>
      <c r="V4717">
        <v>42581789.753047414</v>
      </c>
      <c r="W4717">
        <v>42101077.416698016</v>
      </c>
      <c r="X4717">
        <v>22101077.416698024</v>
      </c>
    </row>
    <row r="4718" spans="2:24" x14ac:dyDescent="0.4">
      <c r="B4718" s="13">
        <v>4715</v>
      </c>
      <c r="C4718"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25332290.599009175</v>
      </c>
      <c r="O4718">
        <v>22941872.136972405</v>
      </c>
      <c r="P4718">
        <v>27018405.290533945</v>
      </c>
      <c r="Q4718">
        <v>30809562.179099068</v>
      </c>
      <c r="R4718">
        <v>33589131.025138609</v>
      </c>
      <c r="S4718">
        <v>35397115.464291804</v>
      </c>
      <c r="T4718">
        <v>42562597.05791872</v>
      </c>
      <c r="U4718">
        <v>42089353.61817763</v>
      </c>
      <c r="V4718">
        <v>44075515.53795211</v>
      </c>
      <c r="W4718">
        <v>47727296.409027703</v>
      </c>
      <c r="X4718">
        <v>27727296.409027703</v>
      </c>
    </row>
    <row r="4719" spans="2:24" x14ac:dyDescent="0.4">
      <c r="B4719" s="13">
        <v>4716</v>
      </c>
      <c r="C4719"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15321973.753613615</v>
      </c>
      <c r="O4719">
        <v>13610281.640007149</v>
      </c>
      <c r="P4719">
        <v>16781387.426300555</v>
      </c>
      <c r="Q4719">
        <v>-13589739.991640722</v>
      </c>
      <c r="R4719">
        <v>-14142233.546216793</v>
      </c>
      <c r="S4719">
        <v>-25621605.789349854</v>
      </c>
      <c r="T4719">
        <v>-26482691.247888952</v>
      </c>
      <c r="U4719">
        <v>-12734328.028141905</v>
      </c>
      <c r="V4719">
        <v>-14740506.07515219</v>
      </c>
      <c r="W4719">
        <v>-7280714.3374348264</v>
      </c>
      <c r="X4719">
        <v>-27280714.337434832</v>
      </c>
    </row>
    <row r="4720" spans="2:24" x14ac:dyDescent="0.4">
      <c r="B4720" s="13">
        <v>4717</v>
      </c>
      <c r="C4720"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20230851.333109077</v>
      </c>
      <c r="O4720">
        <v>20059332.451742817</v>
      </c>
      <c r="P4720">
        <v>21431837.202031501</v>
      </c>
      <c r="Q4720">
        <v>26423716.469816409</v>
      </c>
      <c r="R4720">
        <v>27492948.965667609</v>
      </c>
      <c r="S4720">
        <v>20166986.619595051</v>
      </c>
      <c r="T4720">
        <v>25448510.534917306</v>
      </c>
      <c r="U4720">
        <v>24817285.09646982</v>
      </c>
      <c r="V4720">
        <v>26944854.256159011</v>
      </c>
      <c r="W4720">
        <v>23926292.356292568</v>
      </c>
      <c r="X4720">
        <v>3926292.3562925737</v>
      </c>
    </row>
    <row r="4721" spans="2:24" x14ac:dyDescent="0.4">
      <c r="B4721" s="13">
        <v>4718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24426775.561991461</v>
      </c>
      <c r="O4721">
        <v>26627098.30535249</v>
      </c>
      <c r="P4721">
        <v>30836343.048742339</v>
      </c>
      <c r="Q4721">
        <v>34254505.487504408</v>
      </c>
      <c r="R4721">
        <v>38058008.789949417</v>
      </c>
      <c r="S4721">
        <v>44666072.861839846</v>
      </c>
      <c r="T4721">
        <v>47382001.443293877</v>
      </c>
      <c r="U4721">
        <v>48474578.310961388</v>
      </c>
      <c r="V4721">
        <v>49448479.085803889</v>
      </c>
      <c r="W4721">
        <v>53711436.268435106</v>
      </c>
      <c r="X4721">
        <v>33711436.268435113</v>
      </c>
    </row>
    <row r="4722" spans="2:24" x14ac:dyDescent="0.4">
      <c r="B4722" s="13">
        <v>4719</v>
      </c>
      <c r="C4722">
        <v>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20367270.785717491</v>
      </c>
      <c r="O4722">
        <v>18503042.341344196</v>
      </c>
      <c r="P4722">
        <v>8781144.4687314015</v>
      </c>
      <c r="Q4722">
        <v>10661546.868712019</v>
      </c>
      <c r="R4722">
        <v>7848360.4542077221</v>
      </c>
      <c r="S4722">
        <v>10353262.196234876</v>
      </c>
      <c r="T4722">
        <v>8107297.3067431524</v>
      </c>
      <c r="U4722">
        <v>4982433.3725192267</v>
      </c>
      <c r="V4722">
        <v>7237192.4838004159</v>
      </c>
      <c r="W4722">
        <v>14489163.104153782</v>
      </c>
      <c r="X4722">
        <v>-5510836.8958462179</v>
      </c>
    </row>
    <row r="4723" spans="2:24" x14ac:dyDescent="0.4">
      <c r="B4723" s="13">
        <v>4720</v>
      </c>
      <c r="C4723">
        <v>0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26637762.816658325</v>
      </c>
      <c r="O4723">
        <v>29331280.732715487</v>
      </c>
      <c r="P4723">
        <v>30797060.296251912</v>
      </c>
      <c r="Q4723">
        <v>31046634.530012757</v>
      </c>
      <c r="R4723">
        <v>18744718.052520681</v>
      </c>
      <c r="S4723">
        <v>18722932.282899227</v>
      </c>
      <c r="T4723">
        <v>-449308667.47425669</v>
      </c>
      <c r="U4723">
        <v>-444869325.13352889</v>
      </c>
      <c r="V4723">
        <v>-208416105.61901605</v>
      </c>
      <c r="W4723">
        <v>-209023055.61081627</v>
      </c>
      <c r="X4723">
        <v>-229023055.61081627</v>
      </c>
    </row>
    <row r="4724" spans="2:24" x14ac:dyDescent="0.4">
      <c r="B4724" s="13">
        <v>4721</v>
      </c>
      <c r="C4724"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16168924.405447194</v>
      </c>
      <c r="O4724">
        <v>14941218.245538322</v>
      </c>
      <c r="P4724">
        <v>21411861.029713117</v>
      </c>
      <c r="Q4724">
        <v>23320878.711180348</v>
      </c>
      <c r="R4724">
        <v>22119459.232441708</v>
      </c>
      <c r="S4724">
        <v>21916998.299010597</v>
      </c>
      <c r="T4724">
        <v>15419702.338973431</v>
      </c>
      <c r="U4724">
        <v>23136165.031974293</v>
      </c>
      <c r="V4724">
        <v>27805944.971923795</v>
      </c>
      <c r="W4724">
        <v>29035474.271221731</v>
      </c>
      <c r="X4724">
        <v>9035474.2712217327</v>
      </c>
    </row>
    <row r="4725" spans="2:24" x14ac:dyDescent="0.4">
      <c r="B4725" s="13">
        <v>4722</v>
      </c>
      <c r="C4725"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21746526.434842516</v>
      </c>
      <c r="O4725">
        <v>28641988.987366349</v>
      </c>
      <c r="P4725">
        <v>7035807.7319622152</v>
      </c>
      <c r="Q4725">
        <v>9470614.176601667</v>
      </c>
      <c r="R4725">
        <v>25576804.494224608</v>
      </c>
      <c r="S4725">
        <v>31789348.679737475</v>
      </c>
      <c r="T4725">
        <v>26085517.350327827</v>
      </c>
      <c r="U4725">
        <v>29031720.328072026</v>
      </c>
      <c r="V4725">
        <v>34280270.126935184</v>
      </c>
      <c r="W4725">
        <v>33978419.180178694</v>
      </c>
      <c r="X4725">
        <v>13978419.180178694</v>
      </c>
    </row>
    <row r="4726" spans="2:24" x14ac:dyDescent="0.4">
      <c r="B4726" s="13">
        <v>4723</v>
      </c>
      <c r="C4726"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18903940.686104327</v>
      </c>
      <c r="O4726">
        <v>22683724.555354539</v>
      </c>
      <c r="P4726">
        <v>24691845.686444271</v>
      </c>
      <c r="Q4726">
        <v>26878316.765689287</v>
      </c>
      <c r="R4726">
        <v>15712329.91498748</v>
      </c>
      <c r="S4726">
        <v>17904235.698093675</v>
      </c>
      <c r="T4726">
        <v>17002836.025835641</v>
      </c>
      <c r="U4726">
        <v>15641010.958838928</v>
      </c>
      <c r="V4726">
        <v>20555149.087120429</v>
      </c>
      <c r="W4726">
        <v>28367100.513776343</v>
      </c>
      <c r="X4726">
        <v>8367100.5137763433</v>
      </c>
    </row>
    <row r="4727" spans="2:24" x14ac:dyDescent="0.4">
      <c r="B4727" s="13">
        <v>4724</v>
      </c>
      <c r="C4727"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22619635.724093866</v>
      </c>
      <c r="O4727">
        <v>22276837.600606307</v>
      </c>
      <c r="P4727">
        <v>25776120.506126203</v>
      </c>
      <c r="Q4727">
        <v>29201452.274803523</v>
      </c>
      <c r="R4727">
        <v>15110043.386061454</v>
      </c>
      <c r="S4727">
        <v>1355346.409023531</v>
      </c>
      <c r="T4727">
        <v>-1095969.6137391599</v>
      </c>
      <c r="U4727">
        <v>3789926.6650432069</v>
      </c>
      <c r="V4727">
        <v>12238944.574341077</v>
      </c>
      <c r="W4727">
        <v>10429661.37701337</v>
      </c>
      <c r="X4727">
        <v>-9570338.6229866222</v>
      </c>
    </row>
    <row r="4728" spans="2:24" x14ac:dyDescent="0.4">
      <c r="B4728" s="13">
        <v>4725</v>
      </c>
      <c r="C4728">
        <v>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19585380.085332263</v>
      </c>
      <c r="O4728">
        <v>24459465.259171918</v>
      </c>
      <c r="P4728">
        <v>26176557.310092952</v>
      </c>
      <c r="Q4728">
        <v>31612453.450201072</v>
      </c>
      <c r="R4728">
        <v>36863133.350272045</v>
      </c>
      <c r="S4728">
        <v>41243155.749572963</v>
      </c>
      <c r="T4728">
        <v>44198751.196214341</v>
      </c>
      <c r="U4728">
        <v>44223243.230530247</v>
      </c>
      <c r="V4728">
        <v>-79248963.650482729</v>
      </c>
      <c r="W4728">
        <v>-81463799.693631843</v>
      </c>
      <c r="X4728">
        <v>-101463799.69363184</v>
      </c>
    </row>
    <row r="4729" spans="2:24" x14ac:dyDescent="0.4">
      <c r="B4729" s="13">
        <v>4726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21955606.50509885</v>
      </c>
      <c r="O4729">
        <v>22294962.643493574</v>
      </c>
      <c r="P4729">
        <v>22351326.810212158</v>
      </c>
      <c r="Q4729">
        <v>28420591.43217909</v>
      </c>
      <c r="R4729">
        <v>30166963.201965414</v>
      </c>
      <c r="S4729">
        <v>26852502.60172106</v>
      </c>
      <c r="T4729">
        <v>32272988.056408908</v>
      </c>
      <c r="U4729">
        <v>36974025.575191297</v>
      </c>
      <c r="V4729">
        <v>35192309.654478937</v>
      </c>
      <c r="W4729">
        <v>32283388.100299917</v>
      </c>
      <c r="X4729">
        <v>12283388.100299919</v>
      </c>
    </row>
    <row r="4730" spans="2:24" x14ac:dyDescent="0.4">
      <c r="B4730" s="13">
        <v>4727</v>
      </c>
      <c r="C4730"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24312883.430978164</v>
      </c>
      <c r="O4730">
        <v>22424565.609200779</v>
      </c>
      <c r="P4730">
        <v>-1976937.6490500136</v>
      </c>
      <c r="Q4730">
        <v>-282310.14601995982</v>
      </c>
      <c r="R4730">
        <v>19301886.484146018</v>
      </c>
      <c r="S4730">
        <v>20822693.194378585</v>
      </c>
      <c r="T4730">
        <v>21234125.663164854</v>
      </c>
      <c r="U4730">
        <v>21161715.317792319</v>
      </c>
      <c r="V4730">
        <v>26539983.027848069</v>
      </c>
      <c r="W4730">
        <v>25261258.890205454</v>
      </c>
      <c r="X4730">
        <v>5261258.8902054597</v>
      </c>
    </row>
    <row r="4731" spans="2:24" x14ac:dyDescent="0.4">
      <c r="B4731" s="13">
        <v>4728</v>
      </c>
      <c r="C4731"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17456043.326194745</v>
      </c>
      <c r="O4731">
        <v>15872377.678850211</v>
      </c>
      <c r="P4731">
        <v>18002073.563315924</v>
      </c>
      <c r="Q4731">
        <v>18991715.930606421</v>
      </c>
      <c r="R4731">
        <v>18945678.656156365</v>
      </c>
      <c r="S4731">
        <v>21808321.286033086</v>
      </c>
      <c r="T4731">
        <v>23597552.735095214</v>
      </c>
      <c r="U4731">
        <v>21886818.873544965</v>
      </c>
      <c r="V4731">
        <v>23760344.163085215</v>
      </c>
      <c r="W4731">
        <v>24131113.706392568</v>
      </c>
      <c r="X4731">
        <v>4131113.7063925741</v>
      </c>
    </row>
    <row r="4732" spans="2:24" x14ac:dyDescent="0.4">
      <c r="B4732" s="13">
        <v>4729</v>
      </c>
      <c r="C4732"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19371027.967517313</v>
      </c>
      <c r="O4732">
        <v>25831919.868481524</v>
      </c>
      <c r="P4732">
        <v>29626939.196546473</v>
      </c>
      <c r="Q4732">
        <v>18935715.208572071</v>
      </c>
      <c r="R4732">
        <v>19447545.90929471</v>
      </c>
      <c r="S4732">
        <v>28312848.713577479</v>
      </c>
      <c r="T4732">
        <v>27537097.593542747</v>
      </c>
      <c r="U4732">
        <v>2487611.5699622566</v>
      </c>
      <c r="V4732">
        <v>3461472.9145029909</v>
      </c>
      <c r="W4732">
        <v>14512029.312807387</v>
      </c>
      <c r="X4732">
        <v>-5487970.6871926151</v>
      </c>
    </row>
    <row r="4733" spans="2:24" x14ac:dyDescent="0.4">
      <c r="B4733" s="13">
        <v>4730</v>
      </c>
      <c r="C4733">
        <v>0</v>
      </c>
      <c r="D4733">
        <v>0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21728427.728812583</v>
      </c>
      <c r="O4733">
        <v>25877232.115537196</v>
      </c>
      <c r="P4733">
        <v>25955297.798415747</v>
      </c>
      <c r="Q4733">
        <v>25917958.145387173</v>
      </c>
      <c r="R4733">
        <v>29835405.298136376</v>
      </c>
      <c r="S4733">
        <v>27172539.218128189</v>
      </c>
      <c r="T4733">
        <v>34584046.35714221</v>
      </c>
      <c r="U4733">
        <v>34776850.270737566</v>
      </c>
      <c r="V4733">
        <v>34728754.14094241</v>
      </c>
      <c r="W4733">
        <v>37501653.63706553</v>
      </c>
      <c r="X4733">
        <v>17501653.637065537</v>
      </c>
    </row>
    <row r="4734" spans="2:24" x14ac:dyDescent="0.4">
      <c r="B4734" s="13">
        <v>4731</v>
      </c>
      <c r="C4734"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20856820.389744319</v>
      </c>
      <c r="O4734">
        <v>-45437219.225399204</v>
      </c>
      <c r="P4734">
        <v>-39574433.306888521</v>
      </c>
      <c r="Q4734">
        <v>-9995719.5939415284</v>
      </c>
      <c r="R4734">
        <v>-8084752.4345456827</v>
      </c>
      <c r="S4734">
        <v>-4946990.0558643499</v>
      </c>
      <c r="T4734">
        <v>-5743358.5222905511</v>
      </c>
      <c r="U4734">
        <v>460604.63157770969</v>
      </c>
      <c r="V4734">
        <v>-162927.76515506639</v>
      </c>
      <c r="W4734">
        <v>7871588.3471928583</v>
      </c>
      <c r="X4734">
        <v>-12128411.652807141</v>
      </c>
    </row>
    <row r="4735" spans="2:24" x14ac:dyDescent="0.4">
      <c r="B4735" s="13">
        <v>4732</v>
      </c>
      <c r="C4735"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22181224.05049511</v>
      </c>
      <c r="O4735">
        <v>28162407.340828169</v>
      </c>
      <c r="P4735">
        <v>31953024.460611675</v>
      </c>
      <c r="Q4735">
        <v>35292772.064119421</v>
      </c>
      <c r="R4735">
        <v>23360140.013984025</v>
      </c>
      <c r="S4735">
        <v>21577853.10231176</v>
      </c>
      <c r="T4735">
        <v>34711349.398532577</v>
      </c>
      <c r="U4735">
        <v>40252041.075466193</v>
      </c>
      <c r="V4735">
        <v>42201896.06303665</v>
      </c>
      <c r="W4735">
        <v>40873708.525340609</v>
      </c>
      <c r="X4735">
        <v>20873708.525340606</v>
      </c>
    </row>
    <row r="4736" spans="2:24" x14ac:dyDescent="0.4">
      <c r="B4736" s="13">
        <v>4733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20227023.020027816</v>
      </c>
      <c r="O4736">
        <v>25676917.432183534</v>
      </c>
      <c r="P4736">
        <v>22335291.399066132</v>
      </c>
      <c r="Q4736">
        <v>23166663.662185162</v>
      </c>
      <c r="R4736">
        <v>27000045.808312126</v>
      </c>
      <c r="S4736">
        <v>30030360.990969192</v>
      </c>
      <c r="T4736">
        <v>30824664.55685138</v>
      </c>
      <c r="U4736">
        <v>35004101.129706137</v>
      </c>
      <c r="V4736">
        <v>33403646.136811189</v>
      </c>
      <c r="W4736">
        <v>32476541.318336062</v>
      </c>
      <c r="X4736">
        <v>12476541.318336064</v>
      </c>
    </row>
    <row r="4737" spans="2:24" x14ac:dyDescent="0.4">
      <c r="B4737" s="13">
        <v>4734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27119744.576301418</v>
      </c>
      <c r="O4737">
        <v>26120842.030335769</v>
      </c>
      <c r="P4737">
        <v>26382788.325865459</v>
      </c>
      <c r="Q4737">
        <v>26507608.72245894</v>
      </c>
      <c r="R4737">
        <v>27223554.446862582</v>
      </c>
      <c r="S4737">
        <v>24959398.317501064</v>
      </c>
      <c r="T4737">
        <v>24958755.558869421</v>
      </c>
      <c r="U4737">
        <v>26133957.873434011</v>
      </c>
      <c r="V4737">
        <v>24508982.616879348</v>
      </c>
      <c r="W4737">
        <v>17463103.265367266</v>
      </c>
      <c r="X4737">
        <v>-2536896.7346327309</v>
      </c>
    </row>
    <row r="4738" spans="2:24" x14ac:dyDescent="0.4">
      <c r="B4738" s="13">
        <v>4735</v>
      </c>
      <c r="C4738"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17281015.739235602</v>
      </c>
      <c r="O4738">
        <v>17714905.39942833</v>
      </c>
      <c r="P4738">
        <v>22616346.29323367</v>
      </c>
      <c r="Q4738">
        <v>9912795.965552235</v>
      </c>
      <c r="R4738">
        <v>10536671.762075471</v>
      </c>
      <c r="S4738">
        <v>11586539.027674096</v>
      </c>
      <c r="T4738">
        <v>16582553.060842337</v>
      </c>
      <c r="U4738">
        <v>11495348.899135644</v>
      </c>
      <c r="V4738">
        <v>18778149.493954822</v>
      </c>
      <c r="W4738">
        <v>20943206.589484561</v>
      </c>
      <c r="X4738">
        <v>943206.58948455798</v>
      </c>
    </row>
    <row r="4739" spans="2:24" x14ac:dyDescent="0.4">
      <c r="B4739" s="13">
        <v>4736</v>
      </c>
      <c r="C4739"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11849468.582174497</v>
      </c>
      <c r="O4739">
        <v>10566617.736265112</v>
      </c>
      <c r="P4739">
        <v>15536465.655023355</v>
      </c>
      <c r="Q4739">
        <v>15619901.380114399</v>
      </c>
      <c r="R4739">
        <v>18436382.770378422</v>
      </c>
      <c r="S4739">
        <v>16951995.467172202</v>
      </c>
      <c r="T4739">
        <v>-43340709.893794663</v>
      </c>
      <c r="U4739">
        <v>-42543848.325752281</v>
      </c>
      <c r="V4739">
        <v>-11975611.115832692</v>
      </c>
      <c r="W4739">
        <v>-11997579.281376034</v>
      </c>
      <c r="X4739">
        <v>-31997579.28137603</v>
      </c>
    </row>
    <row r="4740" spans="2:24" x14ac:dyDescent="0.4">
      <c r="B4740" s="13">
        <v>4737</v>
      </c>
      <c r="C4740"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10554436.069306666</v>
      </c>
      <c r="O4740">
        <v>-13549394.655639973</v>
      </c>
      <c r="P4740">
        <v>-24992747.506055981</v>
      </c>
      <c r="Q4740">
        <v>-5898643.2259731889</v>
      </c>
      <c r="R4740">
        <v>856364.35781730688</v>
      </c>
      <c r="S4740">
        <v>-725408.65339430119</v>
      </c>
      <c r="T4740">
        <v>6802415.2409344744</v>
      </c>
      <c r="U4740">
        <v>8809956.6519838218</v>
      </c>
      <c r="V4740">
        <v>10477645.229011718</v>
      </c>
      <c r="W4740">
        <v>13420414.697528731</v>
      </c>
      <c r="X4740">
        <v>-6579585.3024712708</v>
      </c>
    </row>
    <row r="4741" spans="2:24" x14ac:dyDescent="0.4">
      <c r="B4741" s="13">
        <v>4738</v>
      </c>
      <c r="C4741"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18183804.706344817</v>
      </c>
      <c r="O4741">
        <v>15481449.929776002</v>
      </c>
      <c r="P4741">
        <v>17020787.301720727</v>
      </c>
      <c r="Q4741">
        <v>15031555.317695646</v>
      </c>
      <c r="R4741">
        <v>17102709.828363027</v>
      </c>
      <c r="S4741">
        <v>17060931.334731635</v>
      </c>
      <c r="T4741">
        <v>17012858.262026571</v>
      </c>
      <c r="U4741">
        <v>18111907.154751845</v>
      </c>
      <c r="V4741">
        <v>18840596.834808599</v>
      </c>
      <c r="W4741">
        <v>19847777.093567476</v>
      </c>
      <c r="X4741">
        <v>-152222.90643252211</v>
      </c>
    </row>
    <row r="4742" spans="2:24" x14ac:dyDescent="0.4">
      <c r="B4742" s="13">
        <v>4739</v>
      </c>
      <c r="C4742">
        <v>0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25448419.739043422</v>
      </c>
      <c r="O4742">
        <v>23539563.125071455</v>
      </c>
      <c r="P4742">
        <v>24577891.97656877</v>
      </c>
      <c r="Q4742">
        <v>-15694836.941374049</v>
      </c>
      <c r="R4742">
        <v>-17455819.167174622</v>
      </c>
      <c r="S4742">
        <v>-2904069.8668717071</v>
      </c>
      <c r="T4742">
        <v>2178222.6777531896</v>
      </c>
      <c r="U4742">
        <v>-497735204.36104798</v>
      </c>
      <c r="V4742">
        <v>-500396075.51985627</v>
      </c>
      <c r="W4742">
        <v>-245775054.04451159</v>
      </c>
      <c r="X4742">
        <v>-265775054.04451159</v>
      </c>
    </row>
    <row r="4743" spans="2:24" x14ac:dyDescent="0.4">
      <c r="B4743" s="13">
        <v>4740</v>
      </c>
      <c r="C4743">
        <v>0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22573859.436842248</v>
      </c>
      <c r="O4743">
        <v>21170299.774951071</v>
      </c>
      <c r="P4743">
        <v>25280737.619952332</v>
      </c>
      <c r="Q4743">
        <v>26491010.232109483</v>
      </c>
      <c r="R4743">
        <v>30813307.670249961</v>
      </c>
      <c r="S4743">
        <v>35054644.241075717</v>
      </c>
      <c r="T4743">
        <v>23047984.786384977</v>
      </c>
      <c r="U4743">
        <v>26413481.733480636</v>
      </c>
      <c r="V4743">
        <v>40280375.898298278</v>
      </c>
      <c r="W4743">
        <v>45248137.3037019</v>
      </c>
      <c r="X4743">
        <v>25248137.303701904</v>
      </c>
    </row>
    <row r="4744" spans="2:24" x14ac:dyDescent="0.4">
      <c r="B4744" s="13">
        <v>4741</v>
      </c>
      <c r="C4744"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20894101.648291171</v>
      </c>
      <c r="O4744">
        <v>22845296.736506142</v>
      </c>
      <c r="P4744">
        <v>20061004.491459575</v>
      </c>
      <c r="Q4744">
        <v>26221061.504767753</v>
      </c>
      <c r="R4744">
        <v>29850612.740114015</v>
      </c>
      <c r="S4744">
        <v>29027452.271015108</v>
      </c>
      <c r="T4744">
        <v>32791239.06001281</v>
      </c>
      <c r="U4744">
        <v>-154971335.50658137</v>
      </c>
      <c r="V4744">
        <v>-151792357.40516505</v>
      </c>
      <c r="W4744">
        <v>-57370171.955991238</v>
      </c>
      <c r="X4744">
        <v>-77370171.955991238</v>
      </c>
    </row>
    <row r="4745" spans="2:24" x14ac:dyDescent="0.4">
      <c r="B4745" s="13">
        <v>4742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16428818.67721159</v>
      </c>
      <c r="O4745">
        <v>18319208.710636094</v>
      </c>
      <c r="P4745">
        <v>21041036.127888028</v>
      </c>
      <c r="Q4745">
        <v>22856872.93478151</v>
      </c>
      <c r="R4745">
        <v>25734173.854853578</v>
      </c>
      <c r="S4745">
        <v>25918180.77186038</v>
      </c>
      <c r="T4745">
        <v>29410163.387625284</v>
      </c>
      <c r="U4745">
        <v>28320063.834129717</v>
      </c>
      <c r="V4745">
        <v>31478004.463233784</v>
      </c>
      <c r="W4745">
        <v>34723760.183481969</v>
      </c>
      <c r="X4745">
        <v>14723760.183481971</v>
      </c>
    </row>
    <row r="4746" spans="2:24" x14ac:dyDescent="0.4">
      <c r="B4746" s="13">
        <v>4743</v>
      </c>
      <c r="C4746"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24772893.051821612</v>
      </c>
      <c r="O4746">
        <v>27748968.673238721</v>
      </c>
      <c r="P4746">
        <v>-22598747.97807543</v>
      </c>
      <c r="Q4746">
        <v>-16856608.928993735</v>
      </c>
      <c r="R4746">
        <v>14012359.323376991</v>
      </c>
      <c r="S4746">
        <v>15034077.844682246</v>
      </c>
      <c r="T4746">
        <v>15031633.750740185</v>
      </c>
      <c r="U4746">
        <v>20933183.311037619</v>
      </c>
      <c r="V4746">
        <v>23357964.628727373</v>
      </c>
      <c r="W4746">
        <v>22838350.297156092</v>
      </c>
      <c r="X4746">
        <v>2838350.2971560876</v>
      </c>
    </row>
    <row r="4747" spans="2:24" x14ac:dyDescent="0.4">
      <c r="B4747" s="13">
        <v>4744</v>
      </c>
      <c r="C4747">
        <v>0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20555518.63255142</v>
      </c>
      <c r="O4747">
        <v>20737005.138081297</v>
      </c>
      <c r="P4747">
        <v>20690728.201303381</v>
      </c>
      <c r="Q4747">
        <v>25190650.293208178</v>
      </c>
      <c r="R4747">
        <v>-4722846.2783597019</v>
      </c>
      <c r="S4747">
        <v>1473325.3661796544</v>
      </c>
      <c r="T4747">
        <v>16416022.545292798</v>
      </c>
      <c r="U4747">
        <v>24181036.470440146</v>
      </c>
      <c r="V4747">
        <v>-42624025.165737808</v>
      </c>
      <c r="W4747">
        <v>-52274440.429864362</v>
      </c>
      <c r="X4747">
        <v>-72274440.429864362</v>
      </c>
    </row>
    <row r="4748" spans="2:24" x14ac:dyDescent="0.4">
      <c r="B4748" s="13">
        <v>4745</v>
      </c>
      <c r="C4748"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19359677.36976514</v>
      </c>
      <c r="O4748">
        <v>-5132785.3377093654</v>
      </c>
      <c r="P4748">
        <v>-4156644.3510090061</v>
      </c>
      <c r="Q4748">
        <v>18694921.379577294</v>
      </c>
      <c r="R4748">
        <v>19883679.251081772</v>
      </c>
      <c r="S4748">
        <v>18664250.97416902</v>
      </c>
      <c r="T4748">
        <v>18690918.425056707</v>
      </c>
      <c r="U4748">
        <v>25980602.989189424</v>
      </c>
      <c r="V4748">
        <v>25713744.414588563</v>
      </c>
      <c r="W4748">
        <v>28764031.348686032</v>
      </c>
      <c r="X4748">
        <v>8764031.3486860357</v>
      </c>
    </row>
    <row r="4749" spans="2:24" x14ac:dyDescent="0.4">
      <c r="B4749" s="13">
        <v>4746</v>
      </c>
      <c r="C4749"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26067206.070390716</v>
      </c>
      <c r="O4749">
        <v>-41988456.342029728</v>
      </c>
      <c r="P4749">
        <v>-38094421.893615954</v>
      </c>
      <c r="Q4749">
        <v>-5262071.2703105239</v>
      </c>
      <c r="R4749">
        <v>-7736154.6560913902</v>
      </c>
      <c r="S4749">
        <v>-1229514.9623633539</v>
      </c>
      <c r="T4749">
        <v>44550.804494471056</v>
      </c>
      <c r="U4749">
        <v>1220066.9907098436</v>
      </c>
      <c r="V4749">
        <v>5637462.2597407699</v>
      </c>
      <c r="W4749">
        <v>4846500.9932810673</v>
      </c>
      <c r="X4749">
        <v>-15153499.006718935</v>
      </c>
    </row>
    <row r="4750" spans="2:24" x14ac:dyDescent="0.4">
      <c r="B4750" s="13">
        <v>4747</v>
      </c>
      <c r="C4750"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27832114.099354398</v>
      </c>
      <c r="O4750">
        <v>29990035.243338495</v>
      </c>
      <c r="P4750">
        <v>37989796.952692769</v>
      </c>
      <c r="Q4750">
        <v>42691757.551984265</v>
      </c>
      <c r="R4750">
        <v>32609559.130224686</v>
      </c>
      <c r="S4750">
        <v>41304549.835700452</v>
      </c>
      <c r="T4750">
        <v>46758263.016181923</v>
      </c>
      <c r="U4750">
        <v>49017590.542234987</v>
      </c>
      <c r="V4750">
        <v>44114913.179432899</v>
      </c>
      <c r="W4750">
        <v>42743335.859503418</v>
      </c>
      <c r="X4750">
        <v>22743335.859503422</v>
      </c>
    </row>
    <row r="4751" spans="2:24" x14ac:dyDescent="0.4">
      <c r="B4751" s="13">
        <v>4748</v>
      </c>
      <c r="C4751"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26604714.255714308</v>
      </c>
      <c r="O4751">
        <v>27398831.769572038</v>
      </c>
      <c r="P4751">
        <v>29835758.030528996</v>
      </c>
      <c r="Q4751">
        <v>35348431.417134561</v>
      </c>
      <c r="R4751">
        <v>36197308.678041711</v>
      </c>
      <c r="S4751">
        <v>35012709.755332246</v>
      </c>
      <c r="T4751">
        <v>34264247.62387871</v>
      </c>
      <c r="U4751">
        <v>28502297.856544491</v>
      </c>
      <c r="V4751">
        <v>25433365.872562952</v>
      </c>
      <c r="W4751">
        <v>26964677.807101537</v>
      </c>
      <c r="X4751">
        <v>6964677.807101544</v>
      </c>
    </row>
    <row r="4752" spans="2:24" x14ac:dyDescent="0.4">
      <c r="B4752" s="13">
        <v>4749</v>
      </c>
      <c r="C4752">
        <v>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21008499.696271427</v>
      </c>
      <c r="O4752">
        <v>22894175.586604334</v>
      </c>
      <c r="P4752">
        <v>24614441.179149453</v>
      </c>
      <c r="Q4752">
        <v>27401998.186913699</v>
      </c>
      <c r="R4752">
        <v>36564025.710811242</v>
      </c>
      <c r="S4752">
        <v>41972276.371560119</v>
      </c>
      <c r="T4752">
        <v>44267926.193265975</v>
      </c>
      <c r="U4752">
        <v>48094173.291897856</v>
      </c>
      <c r="V4752">
        <v>50330106.614616185</v>
      </c>
      <c r="W4752">
        <v>51545484.777537353</v>
      </c>
      <c r="X4752">
        <v>31545484.777537365</v>
      </c>
    </row>
    <row r="4753" spans="2:24" x14ac:dyDescent="0.4">
      <c r="B4753" s="13">
        <v>4750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12652136.231158517</v>
      </c>
      <c r="O4753">
        <v>14055656.409625238</v>
      </c>
      <c r="P4753">
        <v>19602167.05689311</v>
      </c>
      <c r="Q4753">
        <v>21582983.312317465</v>
      </c>
      <c r="R4753">
        <v>14385345.120745067</v>
      </c>
      <c r="S4753">
        <v>15657460.916680845</v>
      </c>
      <c r="T4753">
        <v>28761993.801809151</v>
      </c>
      <c r="U4753">
        <v>30499359.598152813</v>
      </c>
      <c r="V4753">
        <v>32641447.064769346</v>
      </c>
      <c r="W4753">
        <v>35875635.292028911</v>
      </c>
      <c r="X4753">
        <v>15875635.292028913</v>
      </c>
    </row>
    <row r="4754" spans="2:24" x14ac:dyDescent="0.4">
      <c r="B4754" s="13">
        <v>4751</v>
      </c>
      <c r="C4754">
        <v>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19062599.700982276</v>
      </c>
      <c r="O4754">
        <v>16313009.168580893</v>
      </c>
      <c r="P4754">
        <v>19324482.479459718</v>
      </c>
      <c r="Q4754">
        <v>22624700.843192801</v>
      </c>
      <c r="R4754">
        <v>23485346.130511004</v>
      </c>
      <c r="S4754">
        <v>21783215.59044547</v>
      </c>
      <c r="T4754">
        <v>19469442.919760987</v>
      </c>
      <c r="U4754">
        <v>20336976.103083625</v>
      </c>
      <c r="V4754">
        <v>24102788.313888192</v>
      </c>
      <c r="W4754">
        <v>29091394.013993274</v>
      </c>
      <c r="X4754">
        <v>9091394.0139932707</v>
      </c>
    </row>
    <row r="4755" spans="2:24" x14ac:dyDescent="0.4">
      <c r="B4755" s="13">
        <v>4752</v>
      </c>
      <c r="C4755">
        <v>0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18582904.805867966</v>
      </c>
      <c r="O4755">
        <v>25361320.16798535</v>
      </c>
      <c r="P4755">
        <v>30077335.706344247</v>
      </c>
      <c r="Q4755">
        <v>29899595.217370838</v>
      </c>
      <c r="R4755">
        <v>29932821.619933214</v>
      </c>
      <c r="S4755">
        <v>29686435.765169319</v>
      </c>
      <c r="T4755">
        <v>31268360.895922255</v>
      </c>
      <c r="U4755">
        <v>33159251.23748862</v>
      </c>
      <c r="V4755">
        <v>32010263.93745669</v>
      </c>
      <c r="W4755">
        <v>36443835.197728522</v>
      </c>
      <c r="X4755">
        <v>16443835.197728526</v>
      </c>
    </row>
    <row r="4756" spans="2:24" x14ac:dyDescent="0.4">
      <c r="B4756" s="13">
        <v>4753</v>
      </c>
      <c r="C4756">
        <v>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18976923.854456481</v>
      </c>
      <c r="O4756">
        <v>26804571.440812297</v>
      </c>
      <c r="P4756">
        <v>25161344.665026128</v>
      </c>
      <c r="Q4756">
        <v>24324059.887536477</v>
      </c>
      <c r="R4756">
        <v>28131305.788728721</v>
      </c>
      <c r="S4756">
        <v>31723639.266318962</v>
      </c>
      <c r="T4756">
        <v>31086473.21622774</v>
      </c>
      <c r="U4756">
        <v>29522907.936511517</v>
      </c>
      <c r="V4756">
        <v>31795049.830470037</v>
      </c>
      <c r="W4756">
        <v>30510907.916406184</v>
      </c>
      <c r="X4756">
        <v>10510907.916406183</v>
      </c>
    </row>
    <row r="4757" spans="2:24" x14ac:dyDescent="0.4">
      <c r="B4757" s="13">
        <v>4754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24032931.000980508</v>
      </c>
      <c r="O4757">
        <v>21793858.440090399</v>
      </c>
      <c r="P4757">
        <v>9195285.554929534</v>
      </c>
      <c r="Q4757">
        <v>10685220.634320011</v>
      </c>
      <c r="R4757">
        <v>15807854.915854031</v>
      </c>
      <c r="S4757">
        <v>21276931.075216636</v>
      </c>
      <c r="T4757">
        <v>21811206.927751262</v>
      </c>
      <c r="U4757">
        <v>30476215.646207213</v>
      </c>
      <c r="V4757">
        <v>30312179.307458494</v>
      </c>
      <c r="W4757">
        <v>33442284.622659352</v>
      </c>
      <c r="X4757">
        <v>13442284.622659352</v>
      </c>
    </row>
    <row r="4758" spans="2:24" x14ac:dyDescent="0.4">
      <c r="B4758" s="13">
        <v>4755</v>
      </c>
      <c r="C4758">
        <v>0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22296888.70385148</v>
      </c>
      <c r="O4758">
        <v>24758890.298292071</v>
      </c>
      <c r="P4758">
        <v>26797945.272170968</v>
      </c>
      <c r="Q4758">
        <v>29754603.192339856</v>
      </c>
      <c r="R4758">
        <v>33473288.272430524</v>
      </c>
      <c r="S4758">
        <v>36908072.872826241</v>
      </c>
      <c r="T4758">
        <v>30146357.890636381</v>
      </c>
      <c r="U4758">
        <v>29363965.320124727</v>
      </c>
      <c r="V4758">
        <v>32147948.826003682</v>
      </c>
      <c r="W4758">
        <v>31732630.733024731</v>
      </c>
      <c r="X4758">
        <v>11732630.733024733</v>
      </c>
    </row>
    <row r="4759" spans="2:24" x14ac:dyDescent="0.4">
      <c r="B4759" s="13">
        <v>4756</v>
      </c>
      <c r="C4759">
        <v>0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11505035.774870601</v>
      </c>
      <c r="O4759">
        <v>9946052.8510529809</v>
      </c>
      <c r="P4759">
        <v>20485189.059013918</v>
      </c>
      <c r="Q4759">
        <v>22049383.409346092</v>
      </c>
      <c r="R4759">
        <v>19184964.072865613</v>
      </c>
      <c r="S4759">
        <v>11638533.554520525</v>
      </c>
      <c r="T4759">
        <v>15495751.707255319</v>
      </c>
      <c r="U4759">
        <v>19704201.00904059</v>
      </c>
      <c r="V4759">
        <v>13411426.033976726</v>
      </c>
      <c r="W4759">
        <v>-748782.38852624327</v>
      </c>
      <c r="X4759">
        <v>-20748782.388526242</v>
      </c>
    </row>
    <row r="4760" spans="2:24" x14ac:dyDescent="0.4">
      <c r="B4760" s="13">
        <v>4757</v>
      </c>
      <c r="C4760">
        <v>0</v>
      </c>
      <c r="D4760">
        <v>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21958508.927075651</v>
      </c>
      <c r="O4760">
        <v>28465715.903248988</v>
      </c>
      <c r="P4760">
        <v>26173711.22442368</v>
      </c>
      <c r="Q4760">
        <v>30261950.189584248</v>
      </c>
      <c r="R4760">
        <v>29829388.443860948</v>
      </c>
      <c r="S4760">
        <v>34682161.079228699</v>
      </c>
      <c r="T4760">
        <v>35535771.751233511</v>
      </c>
      <c r="U4760">
        <v>38174937.343112811</v>
      </c>
      <c r="V4760">
        <v>44206777.941957526</v>
      </c>
      <c r="W4760">
        <v>44811738.020235002</v>
      </c>
      <c r="X4760">
        <v>24811738.020235002</v>
      </c>
    </row>
    <row r="4761" spans="2:24" x14ac:dyDescent="0.4">
      <c r="B4761" s="13">
        <v>4758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19528188.13770609</v>
      </c>
      <c r="O4761">
        <v>19977924.091456663</v>
      </c>
      <c r="P4761">
        <v>25044189.94959788</v>
      </c>
      <c r="Q4761">
        <v>24748509.714173999</v>
      </c>
      <c r="R4761">
        <v>28395771.735075701</v>
      </c>
      <c r="S4761">
        <v>35664055.372511864</v>
      </c>
      <c r="T4761">
        <v>34336724.709931433</v>
      </c>
      <c r="U4761">
        <v>33424302.068847399</v>
      </c>
      <c r="V4761">
        <v>38586552.85801816</v>
      </c>
      <c r="W4761">
        <v>-36505808.234665163</v>
      </c>
      <c r="X4761">
        <v>-56505808.234665163</v>
      </c>
    </row>
    <row r="4762" spans="2:24" x14ac:dyDescent="0.4">
      <c r="B4762" s="13">
        <v>4759</v>
      </c>
      <c r="C4762"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26919328.666193876</v>
      </c>
      <c r="O4762">
        <v>31645152.593403447</v>
      </c>
      <c r="P4762">
        <v>36486376.019053198</v>
      </c>
      <c r="Q4762">
        <v>39239031.434091009</v>
      </c>
      <c r="R4762">
        <v>36088447.282694601</v>
      </c>
      <c r="S4762">
        <v>38139893.830821514</v>
      </c>
      <c r="T4762">
        <v>-12315743.403972816</v>
      </c>
      <c r="U4762">
        <v>-9109741.9124632999</v>
      </c>
      <c r="V4762">
        <v>19975858.747363858</v>
      </c>
      <c r="W4762">
        <v>-17183767.076323584</v>
      </c>
      <c r="X4762">
        <v>-37183767.076323584</v>
      </c>
    </row>
    <row r="4763" spans="2:24" x14ac:dyDescent="0.4">
      <c r="B4763" s="13">
        <v>4760</v>
      </c>
      <c r="C4763"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24521663.010589056</v>
      </c>
      <c r="O4763">
        <v>27473876.550074317</v>
      </c>
      <c r="P4763">
        <v>27281510.880559232</v>
      </c>
      <c r="Q4763">
        <v>30950118.505555671</v>
      </c>
      <c r="R4763">
        <v>31965092.66357851</v>
      </c>
      <c r="S4763">
        <v>35713445.821112558</v>
      </c>
      <c r="T4763">
        <v>43662980.639163703</v>
      </c>
      <c r="U4763">
        <v>43058292.749558315</v>
      </c>
      <c r="V4763">
        <v>51032570.677775949</v>
      </c>
      <c r="W4763">
        <v>58596833.297434725</v>
      </c>
      <c r="X4763">
        <v>38596833.297434732</v>
      </c>
    </row>
    <row r="4764" spans="2:24" x14ac:dyDescent="0.4">
      <c r="B4764" s="13">
        <v>4761</v>
      </c>
      <c r="C4764"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18989114.495742194</v>
      </c>
      <c r="O4764">
        <v>23995754.561602816</v>
      </c>
      <c r="P4764">
        <v>22814146.100456968</v>
      </c>
      <c r="Q4764">
        <v>20900163.183640953</v>
      </c>
      <c r="R4764">
        <v>20920794.821356203</v>
      </c>
      <c r="S4764">
        <v>26468078.94107325</v>
      </c>
      <c r="T4764">
        <v>26831544.202226099</v>
      </c>
      <c r="U4764">
        <v>28660939.578150477</v>
      </c>
      <c r="V4764">
        <v>37218069.209741786</v>
      </c>
      <c r="W4764">
        <v>43449341.562644593</v>
      </c>
      <c r="X4764">
        <v>23449341.562644593</v>
      </c>
    </row>
    <row r="4765" spans="2:24" x14ac:dyDescent="0.4">
      <c r="B4765" s="13">
        <v>4762</v>
      </c>
      <c r="C4765"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25131982.492043436</v>
      </c>
      <c r="O4765">
        <v>15287729.881361853</v>
      </c>
      <c r="P4765">
        <v>14168634.020031732</v>
      </c>
      <c r="Q4765">
        <v>-122965754.65568015</v>
      </c>
      <c r="R4765">
        <v>-122745239.97327621</v>
      </c>
      <c r="S4765">
        <v>-54999354.045204714</v>
      </c>
      <c r="T4765">
        <v>-50840377.361438237</v>
      </c>
      <c r="U4765">
        <v>-49466033.792618573</v>
      </c>
      <c r="V4765">
        <v>-48649814.332371183</v>
      </c>
      <c r="W4765">
        <v>-39798335.007640995</v>
      </c>
      <c r="X4765">
        <v>-59798335.007641003</v>
      </c>
    </row>
    <row r="4766" spans="2:24" x14ac:dyDescent="0.4">
      <c r="B4766" s="13">
        <v>4763</v>
      </c>
      <c r="C4766"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21482973.420662884</v>
      </c>
      <c r="O4766">
        <v>26523274.072795935</v>
      </c>
      <c r="P4766">
        <v>26281414.150974188</v>
      </c>
      <c r="Q4766">
        <v>27169671.880210381</v>
      </c>
      <c r="R4766">
        <v>30698992.581747726</v>
      </c>
      <c r="S4766">
        <v>34972705.838461138</v>
      </c>
      <c r="T4766">
        <v>37728142.954805769</v>
      </c>
      <c r="U4766">
        <v>36592515.088724554</v>
      </c>
      <c r="V4766">
        <v>41654472.304764777</v>
      </c>
      <c r="W4766">
        <v>45450436.913512006</v>
      </c>
      <c r="X4766">
        <v>25450436.913512006</v>
      </c>
    </row>
    <row r="4767" spans="2:24" x14ac:dyDescent="0.4">
      <c r="B4767" s="13">
        <v>4764</v>
      </c>
      <c r="C4767"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25502219.715670347</v>
      </c>
      <c r="O4767">
        <v>27785637.45166409</v>
      </c>
      <c r="P4767">
        <v>27470885.05573304</v>
      </c>
      <c r="Q4767">
        <v>30114837.851220097</v>
      </c>
      <c r="R4767">
        <v>33359055.982588347</v>
      </c>
      <c r="S4767">
        <v>31242737.490642976</v>
      </c>
      <c r="T4767">
        <v>35906412.792803384</v>
      </c>
      <c r="U4767">
        <v>34184422.853269808</v>
      </c>
      <c r="V4767">
        <v>35616488.532645978</v>
      </c>
      <c r="W4767">
        <v>41193699.117499061</v>
      </c>
      <c r="X4767">
        <v>21193699.117499061</v>
      </c>
    </row>
    <row r="4768" spans="2:24" x14ac:dyDescent="0.4">
      <c r="B4768" s="13">
        <v>4765</v>
      </c>
      <c r="C4768"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24472505.866157122</v>
      </c>
      <c r="O4768">
        <v>31350115.192573644</v>
      </c>
      <c r="P4768">
        <v>32835938.20806592</v>
      </c>
      <c r="Q4768">
        <v>6285340.8634901345</v>
      </c>
      <c r="R4768">
        <v>8945189.7519686576</v>
      </c>
      <c r="S4768">
        <v>22177291.981046103</v>
      </c>
      <c r="T4768">
        <v>23587830.963815764</v>
      </c>
      <c r="U4768">
        <v>26249521.944636047</v>
      </c>
      <c r="V4768">
        <v>26487102.243968815</v>
      </c>
      <c r="W4768">
        <v>28018924.069959052</v>
      </c>
      <c r="X4768">
        <v>8018924.0699590575</v>
      </c>
    </row>
    <row r="4769" spans="2:24" x14ac:dyDescent="0.4">
      <c r="B4769" s="13">
        <v>4766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21464291.694220994</v>
      </c>
      <c r="O4769">
        <v>23816412.481410533</v>
      </c>
      <c r="P4769">
        <v>25490865.315689769</v>
      </c>
      <c r="Q4769">
        <v>23996332.309770145</v>
      </c>
      <c r="R4769">
        <v>26480443.966967516</v>
      </c>
      <c r="S4769">
        <v>27655911.063944165</v>
      </c>
      <c r="T4769">
        <v>29985368.494688459</v>
      </c>
      <c r="U4769">
        <v>30424125.04186729</v>
      </c>
      <c r="V4769">
        <v>31280620.252739031</v>
      </c>
      <c r="W4769">
        <v>33868180.894138284</v>
      </c>
      <c r="X4769">
        <v>13868180.894138288</v>
      </c>
    </row>
    <row r="4770" spans="2:24" x14ac:dyDescent="0.4">
      <c r="B4770" s="13">
        <v>4767</v>
      </c>
      <c r="C4770"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23419348.060574751</v>
      </c>
      <c r="O4770">
        <v>30813119.901419725</v>
      </c>
      <c r="P4770">
        <v>32851520.842707515</v>
      </c>
      <c r="Q4770">
        <v>42157441.104231544</v>
      </c>
      <c r="R4770">
        <v>47151610.866662055</v>
      </c>
      <c r="S4770">
        <v>45745904.02946654</v>
      </c>
      <c r="T4770">
        <v>49228527.468557753</v>
      </c>
      <c r="U4770">
        <v>49649727.628877327</v>
      </c>
      <c r="V4770">
        <v>52786370.87873023</v>
      </c>
      <c r="W4770">
        <v>54143887.647404961</v>
      </c>
      <c r="X4770">
        <v>34143887.647404969</v>
      </c>
    </row>
    <row r="4771" spans="2:24" x14ac:dyDescent="0.4">
      <c r="B4771" s="13">
        <v>4768</v>
      </c>
      <c r="C4771"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20689718.998596381</v>
      </c>
      <c r="O4771">
        <v>20057641.350179642</v>
      </c>
      <c r="P4771">
        <v>22670718.061146744</v>
      </c>
      <c r="Q4771">
        <v>29823179.529319316</v>
      </c>
      <c r="R4771">
        <v>33962356.306087121</v>
      </c>
      <c r="S4771">
        <v>33094826.284061</v>
      </c>
      <c r="T4771">
        <v>36346340.831289969</v>
      </c>
      <c r="U4771">
        <v>36819076.115152881</v>
      </c>
      <c r="V4771">
        <v>39617768.16414769</v>
      </c>
      <c r="W4771">
        <v>37003246.797606617</v>
      </c>
      <c r="X4771">
        <v>17003246.797606613</v>
      </c>
    </row>
    <row r="4772" spans="2:24" x14ac:dyDescent="0.4">
      <c r="B4772" s="13">
        <v>4769</v>
      </c>
      <c r="C4772"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20034426.501446027</v>
      </c>
      <c r="O4772">
        <v>19919132.890185203</v>
      </c>
      <c r="P4772">
        <v>21327336.273088098</v>
      </c>
      <c r="Q4772">
        <v>20453053.428836897</v>
      </c>
      <c r="R4772">
        <v>25694860.142673872</v>
      </c>
      <c r="S4772">
        <v>29248245.309264287</v>
      </c>
      <c r="T4772">
        <v>-10596041.26855682</v>
      </c>
      <c r="U4772">
        <v>-3241949.0894682491</v>
      </c>
      <c r="V4772">
        <v>19565931.62955812</v>
      </c>
      <c r="W4772">
        <v>28213133.616766144</v>
      </c>
      <c r="X4772">
        <v>8213133.6167661389</v>
      </c>
    </row>
    <row r="4773" spans="2:24" x14ac:dyDescent="0.4">
      <c r="B4773" s="13">
        <v>4770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18379323.017126739</v>
      </c>
      <c r="O4773">
        <v>20168089.074920785</v>
      </c>
      <c r="P4773">
        <v>8016697.9181780964</v>
      </c>
      <c r="Q4773">
        <v>12717439.296093155</v>
      </c>
      <c r="R4773">
        <v>20857663.495044313</v>
      </c>
      <c r="S4773">
        <v>27544443.442849334</v>
      </c>
      <c r="T4773">
        <v>28553557.990719128</v>
      </c>
      <c r="U4773">
        <v>30493830.153832894</v>
      </c>
      <c r="V4773">
        <v>34298503.60665758</v>
      </c>
      <c r="W4773">
        <v>35229809.982030354</v>
      </c>
      <c r="X4773">
        <v>15229809.982030356</v>
      </c>
    </row>
    <row r="4774" spans="2:24" x14ac:dyDescent="0.4">
      <c r="B4774" s="13">
        <v>4771</v>
      </c>
      <c r="C4774"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26468515.035823822</v>
      </c>
      <c r="O4774">
        <v>24643063.64883516</v>
      </c>
      <c r="P4774">
        <v>29677967.341151647</v>
      </c>
      <c r="Q4774">
        <v>28444902.667005021</v>
      </c>
      <c r="R4774">
        <v>26895653.624882314</v>
      </c>
      <c r="S4774">
        <v>29613082.688427798</v>
      </c>
      <c r="T4774">
        <v>30696287.878837734</v>
      </c>
      <c r="U4774">
        <v>31496705.822923027</v>
      </c>
      <c r="V4774">
        <v>27528817.63161201</v>
      </c>
      <c r="W4774">
        <v>20207254.932962961</v>
      </c>
      <c r="X4774">
        <v>207254.93296295829</v>
      </c>
    </row>
    <row r="4775" spans="2:24" x14ac:dyDescent="0.4">
      <c r="B4775" s="13">
        <v>4772</v>
      </c>
      <c r="C4775">
        <v>0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18443236.712137152</v>
      </c>
      <c r="O4775">
        <v>-3932360.0848952718</v>
      </c>
      <c r="P4775">
        <v>-9489839.7305304594</v>
      </c>
      <c r="Q4775">
        <v>453341.25612788921</v>
      </c>
      <c r="R4775">
        <v>1443121.7878297495</v>
      </c>
      <c r="S4775">
        <v>-1104144.107463476</v>
      </c>
      <c r="T4775">
        <v>4431615.0968510816</v>
      </c>
      <c r="U4775">
        <v>9685768.1864060722</v>
      </c>
      <c r="V4775">
        <v>-4843194.3401030628</v>
      </c>
      <c r="W4775">
        <v>-543579.25054848194</v>
      </c>
      <c r="X4775">
        <v>-20543579.250548482</v>
      </c>
    </row>
    <row r="4776" spans="2:24" x14ac:dyDescent="0.4">
      <c r="B4776" s="13">
        <v>4773</v>
      </c>
      <c r="C4776"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19354523.084045671</v>
      </c>
      <c r="O4776">
        <v>23145200.828226361</v>
      </c>
      <c r="P4776">
        <v>24237900.222518656</v>
      </c>
      <c r="Q4776">
        <v>18297173.936019126</v>
      </c>
      <c r="R4776">
        <v>17914288.103925917</v>
      </c>
      <c r="S4776">
        <v>26085103.134154141</v>
      </c>
      <c r="T4776">
        <v>27395500.60942024</v>
      </c>
      <c r="U4776">
        <v>29844715.579536982</v>
      </c>
      <c r="V4776">
        <v>26802471.397022046</v>
      </c>
      <c r="W4776">
        <v>33722335.286584161</v>
      </c>
      <c r="X4776">
        <v>13722335.286584163</v>
      </c>
    </row>
    <row r="4777" spans="2:24" x14ac:dyDescent="0.4">
      <c r="B4777" s="13">
        <v>4774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27290980.14289245</v>
      </c>
      <c r="O4777">
        <v>34390993.134444341</v>
      </c>
      <c r="P4777">
        <v>36571808.014809921</v>
      </c>
      <c r="Q4777">
        <v>38874477.394765839</v>
      </c>
      <c r="R4777">
        <v>41558591.602426618</v>
      </c>
      <c r="S4777">
        <v>39701636.630750984</v>
      </c>
      <c r="T4777">
        <v>39268608.020011984</v>
      </c>
      <c r="U4777">
        <v>39269942.706088699</v>
      </c>
      <c r="V4777">
        <v>46318047.274194129</v>
      </c>
      <c r="W4777">
        <v>50994035.818884224</v>
      </c>
      <c r="X4777">
        <v>30994035.818884227</v>
      </c>
    </row>
    <row r="4778" spans="2:24" x14ac:dyDescent="0.4">
      <c r="B4778" s="13">
        <v>4775</v>
      </c>
      <c r="C4778"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20070969.677423041</v>
      </c>
      <c r="O4778">
        <v>26044423.623696502</v>
      </c>
      <c r="P4778">
        <v>27791502.414801121</v>
      </c>
      <c r="Q4778">
        <v>29235122.89987018</v>
      </c>
      <c r="R4778">
        <v>29975879.420421321</v>
      </c>
      <c r="S4778">
        <v>32307822.75140227</v>
      </c>
      <c r="T4778">
        <v>35365215.207724743</v>
      </c>
      <c r="U4778">
        <v>33108449.520947192</v>
      </c>
      <c r="V4778">
        <v>34644615.868006945</v>
      </c>
      <c r="W4778">
        <v>39220480.795412876</v>
      </c>
      <c r="X4778">
        <v>19220480.795412876</v>
      </c>
    </row>
    <row r="4779" spans="2:24" x14ac:dyDescent="0.4">
      <c r="B4779" s="13">
        <v>4776</v>
      </c>
      <c r="C4779"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20484832.51415718</v>
      </c>
      <c r="O4779">
        <v>20293752.079042122</v>
      </c>
      <c r="P4779">
        <v>23566060.287209399</v>
      </c>
      <c r="Q4779">
        <v>26694940.273482136</v>
      </c>
      <c r="R4779">
        <v>18559247.786040932</v>
      </c>
      <c r="S4779">
        <v>21622037.638911817</v>
      </c>
      <c r="T4779">
        <v>21519600.989675581</v>
      </c>
      <c r="U4779">
        <v>13884010.772220351</v>
      </c>
      <c r="V4779">
        <v>12089339.849854562</v>
      </c>
      <c r="W4779">
        <v>25720501.939328678</v>
      </c>
      <c r="X4779">
        <v>5720501.9393286789</v>
      </c>
    </row>
    <row r="4780" spans="2:24" x14ac:dyDescent="0.4">
      <c r="B4780" s="13">
        <v>4777</v>
      </c>
      <c r="C4780"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20474427.444906946</v>
      </c>
      <c r="O4780">
        <v>24066631.475511275</v>
      </c>
      <c r="P4780">
        <v>23934753.513875052</v>
      </c>
      <c r="Q4780">
        <v>24534989.976982798</v>
      </c>
      <c r="R4780">
        <v>24650270.428376734</v>
      </c>
      <c r="S4780">
        <v>26223988.254692987</v>
      </c>
      <c r="T4780">
        <v>20154021.316912398</v>
      </c>
      <c r="U4780">
        <v>24375758.421669647</v>
      </c>
      <c r="V4780">
        <v>23796992.199461855</v>
      </c>
      <c r="W4780">
        <v>29319920.219680633</v>
      </c>
      <c r="X4780">
        <v>9319920.2196806371</v>
      </c>
    </row>
    <row r="4781" spans="2:24" x14ac:dyDescent="0.4">
      <c r="B4781" s="13">
        <v>4778</v>
      </c>
      <c r="C4781"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20474887.61440105</v>
      </c>
      <c r="O4781">
        <v>24809581.213879049</v>
      </c>
      <c r="P4781">
        <v>24169048.714439929</v>
      </c>
      <c r="Q4781">
        <v>21305323.539450172</v>
      </c>
      <c r="R4781">
        <v>24910001.887388509</v>
      </c>
      <c r="S4781">
        <v>-41599724.915477134</v>
      </c>
      <c r="T4781">
        <v>-41667518.108200982</v>
      </c>
      <c r="U4781">
        <v>-2604538.4166790554</v>
      </c>
      <c r="V4781">
        <v>-3404127.2142342832</v>
      </c>
      <c r="W4781">
        <v>-3262230.5775798666</v>
      </c>
      <c r="X4781">
        <v>-23262230.577579871</v>
      </c>
    </row>
    <row r="4782" spans="2:24" x14ac:dyDescent="0.4">
      <c r="B4782" s="13">
        <v>4779</v>
      </c>
      <c r="C4782"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21696836.845136691</v>
      </c>
      <c r="O4782">
        <v>27473206.194942161</v>
      </c>
      <c r="P4782">
        <v>27744566.518329799</v>
      </c>
      <c r="Q4782">
        <v>29302309.660312418</v>
      </c>
      <c r="R4782">
        <v>30402143.62020715</v>
      </c>
      <c r="S4782">
        <v>38126721.76821547</v>
      </c>
      <c r="T4782">
        <v>42643999.871263407</v>
      </c>
      <c r="U4782">
        <v>39916535.009854034</v>
      </c>
      <c r="V4782">
        <v>43774171.674373209</v>
      </c>
      <c r="W4782">
        <v>49792198.703891888</v>
      </c>
      <c r="X4782">
        <v>29792198.703891896</v>
      </c>
    </row>
    <row r="4783" spans="2:24" x14ac:dyDescent="0.4">
      <c r="B4783" s="13">
        <v>4780</v>
      </c>
      <c r="C4783"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20322059.289392088</v>
      </c>
      <c r="O4783">
        <v>17108924.992429283</v>
      </c>
      <c r="P4783">
        <v>8089196.8290550504</v>
      </c>
      <c r="Q4783">
        <v>9522532.7206041981</v>
      </c>
      <c r="R4783">
        <v>18024022.146526642</v>
      </c>
      <c r="S4783">
        <v>18339707.687612291</v>
      </c>
      <c r="T4783">
        <v>19992688.371066876</v>
      </c>
      <c r="U4783">
        <v>20642683.205023974</v>
      </c>
      <c r="V4783">
        <v>25131038.807271812</v>
      </c>
      <c r="W4783">
        <v>16817020.158839103</v>
      </c>
      <c r="X4783">
        <v>-3182979.8411609018</v>
      </c>
    </row>
    <row r="4784" spans="2:24" x14ac:dyDescent="0.4">
      <c r="B4784" s="13">
        <v>4781</v>
      </c>
      <c r="C4784"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17067500.497537442</v>
      </c>
      <c r="O4784">
        <v>21370325.536194146</v>
      </c>
      <c r="P4784">
        <v>25035250.703741025</v>
      </c>
      <c r="Q4784">
        <v>31903519.431069829</v>
      </c>
      <c r="R4784">
        <v>32243222.272836812</v>
      </c>
      <c r="S4784">
        <v>33542073.566882115</v>
      </c>
      <c r="T4784">
        <v>34810705.291922063</v>
      </c>
      <c r="U4784">
        <v>34703335.71397917</v>
      </c>
      <c r="V4784">
        <v>35385967.673472233</v>
      </c>
      <c r="W4784">
        <v>37587016.851432621</v>
      </c>
      <c r="X4784">
        <v>17587016.851432629</v>
      </c>
    </row>
    <row r="4785" spans="2:24" x14ac:dyDescent="0.4">
      <c r="B4785" s="13">
        <v>4782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20080055.732901599</v>
      </c>
      <c r="O4785">
        <v>18297023.908288103</v>
      </c>
      <c r="P4785">
        <v>-63283940.419196568</v>
      </c>
      <c r="Q4785">
        <v>-61010691.336974837</v>
      </c>
      <c r="R4785">
        <v>-18481273.743579067</v>
      </c>
      <c r="S4785">
        <v>-14337910.759965748</v>
      </c>
      <c r="T4785">
        <v>-11886905.258124778</v>
      </c>
      <c r="U4785">
        <v>-9781434.8012964856</v>
      </c>
      <c r="V4785">
        <v>-9034706.6418171804</v>
      </c>
      <c r="W4785">
        <v>-6468495.8202246521</v>
      </c>
      <c r="X4785">
        <v>-26468495.820224661</v>
      </c>
    </row>
    <row r="4786" spans="2:24" x14ac:dyDescent="0.4">
      <c r="B4786" s="13">
        <v>4783</v>
      </c>
      <c r="C4786"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20232759.559611693</v>
      </c>
      <c r="O4786">
        <v>18747556.210213605</v>
      </c>
      <c r="P4786">
        <v>16711105.377064381</v>
      </c>
      <c r="Q4786">
        <v>16881351.654079821</v>
      </c>
      <c r="R4786">
        <v>18138173.775056988</v>
      </c>
      <c r="S4786">
        <v>21853446.847378671</v>
      </c>
      <c r="T4786">
        <v>22312370.040877789</v>
      </c>
      <c r="U4786">
        <v>21852773.246304993</v>
      </c>
      <c r="V4786">
        <v>27115931.230070964</v>
      </c>
      <c r="W4786">
        <v>28979522.873587802</v>
      </c>
      <c r="X4786">
        <v>8979522.8735878076</v>
      </c>
    </row>
    <row r="4787" spans="2:24" x14ac:dyDescent="0.4">
      <c r="B4787" s="13">
        <v>4784</v>
      </c>
      <c r="C4787"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20150975.262223113</v>
      </c>
      <c r="O4787">
        <v>17945915.527010277</v>
      </c>
      <c r="P4787">
        <v>21351490.769053724</v>
      </c>
      <c r="Q4787">
        <v>20184776.366754193</v>
      </c>
      <c r="R4787">
        <v>20105313.885096516</v>
      </c>
      <c r="S4787">
        <v>17311014.097676195</v>
      </c>
      <c r="T4787">
        <v>19530248.216664083</v>
      </c>
      <c r="U4787">
        <v>19394129.104929786</v>
      </c>
      <c r="V4787">
        <v>20005563.571641278</v>
      </c>
      <c r="W4787">
        <v>19060560.604830593</v>
      </c>
      <c r="X4787">
        <v>-939439.39516940981</v>
      </c>
    </row>
    <row r="4788" spans="2:24" x14ac:dyDescent="0.4">
      <c r="B4788" s="13">
        <v>4785</v>
      </c>
      <c r="C4788">
        <v>0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22119186.385989543</v>
      </c>
      <c r="O4788">
        <v>25790387.374848206</v>
      </c>
      <c r="P4788">
        <v>-3472136.315910317</v>
      </c>
      <c r="Q4788">
        <v>-63449746.519509062</v>
      </c>
      <c r="R4788">
        <v>-54535120.697537832</v>
      </c>
      <c r="S4788">
        <v>-19472717.272207595</v>
      </c>
      <c r="T4788">
        <v>-8784380.3904229626</v>
      </c>
      <c r="U4788">
        <v>-6652158.0166302323</v>
      </c>
      <c r="V4788">
        <v>-5809089.0208297037</v>
      </c>
      <c r="W4788">
        <v>-2465361.3825729783</v>
      </c>
      <c r="X4788">
        <v>-22465361.382572953</v>
      </c>
    </row>
    <row r="4789" spans="2:24" x14ac:dyDescent="0.4">
      <c r="B4789" s="13">
        <v>4786</v>
      </c>
      <c r="C4789"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17521276.574580058</v>
      </c>
      <c r="O4789">
        <v>20873943.429791182</v>
      </c>
      <c r="P4789">
        <v>13559936.196844954</v>
      </c>
      <c r="Q4789">
        <v>-11128094.876268717</v>
      </c>
      <c r="R4789">
        <v>-5221060.6351065384</v>
      </c>
      <c r="S4789">
        <v>8567010.0227173604</v>
      </c>
      <c r="T4789">
        <v>14292054.740022324</v>
      </c>
      <c r="U4789">
        <v>21658112.356561452</v>
      </c>
      <c r="V4789">
        <v>24094602.125092544</v>
      </c>
      <c r="W4789">
        <v>25165392.466438826</v>
      </c>
      <c r="X4789">
        <v>5165392.466438828</v>
      </c>
    </row>
    <row r="4790" spans="2:24" x14ac:dyDescent="0.4">
      <c r="B4790" s="13">
        <v>4787</v>
      </c>
      <c r="C4790"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20934192.248230729</v>
      </c>
      <c r="O4790">
        <v>22058524.757373314</v>
      </c>
      <c r="P4790">
        <v>21626680.898040839</v>
      </c>
      <c r="Q4790">
        <v>22982063.918429319</v>
      </c>
      <c r="R4790">
        <v>32301234.558883529</v>
      </c>
      <c r="S4790">
        <v>35578409.698185623</v>
      </c>
      <c r="T4790">
        <v>41885269.516992785</v>
      </c>
      <c r="U4790">
        <v>51477211.052716509</v>
      </c>
      <c r="V4790">
        <v>55115953.99372308</v>
      </c>
      <c r="W4790">
        <v>53887286.700617477</v>
      </c>
      <c r="X4790">
        <v>33887286.70061747</v>
      </c>
    </row>
    <row r="4791" spans="2:24" x14ac:dyDescent="0.4">
      <c r="B4791" s="13">
        <v>4788</v>
      </c>
      <c r="C4791"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23562639.63396655</v>
      </c>
      <c r="O4791">
        <v>21938670.891783275</v>
      </c>
      <c r="P4791">
        <v>25058389.703862533</v>
      </c>
      <c r="Q4791">
        <v>28851294.537794102</v>
      </c>
      <c r="R4791">
        <v>30728716.458526194</v>
      </c>
      <c r="S4791">
        <v>39502391.546478733</v>
      </c>
      <c r="T4791">
        <v>38654556.617370479</v>
      </c>
      <c r="U4791">
        <v>41170732.40144676</v>
      </c>
      <c r="V4791">
        <v>48277878.036959432</v>
      </c>
      <c r="W4791">
        <v>46837119.535018794</v>
      </c>
      <c r="X4791">
        <v>26837119.535018791</v>
      </c>
    </row>
    <row r="4792" spans="2:24" x14ac:dyDescent="0.4">
      <c r="B4792" s="13">
        <v>4789</v>
      </c>
      <c r="C4792"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21896412.79075554</v>
      </c>
      <c r="O4792">
        <v>21135767.826118596</v>
      </c>
      <c r="P4792">
        <v>24091901.191428855</v>
      </c>
      <c r="Q4792">
        <v>23227578.575183578</v>
      </c>
      <c r="R4792">
        <v>24784234.136323836</v>
      </c>
      <c r="S4792">
        <v>30701924.609137565</v>
      </c>
      <c r="T4792">
        <v>33205535.055197582</v>
      </c>
      <c r="U4792">
        <v>34988993.662768118</v>
      </c>
      <c r="V4792">
        <v>34775305.39025563</v>
      </c>
      <c r="W4792">
        <v>39358729.232159458</v>
      </c>
      <c r="X4792">
        <v>19358729.232159454</v>
      </c>
    </row>
    <row r="4793" spans="2:24" x14ac:dyDescent="0.4">
      <c r="B4793" s="13">
        <v>4790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19316219.496298898</v>
      </c>
      <c r="O4793">
        <v>18589570.187597573</v>
      </c>
      <c r="P4793">
        <v>19554208.237867642</v>
      </c>
      <c r="Q4793">
        <v>23717165.679937996</v>
      </c>
      <c r="R4793">
        <v>22616062.844873864</v>
      </c>
      <c r="S4793">
        <v>27359266.645297404</v>
      </c>
      <c r="T4793">
        <v>28215284.706738424</v>
      </c>
      <c r="U4793">
        <v>19106343.79937857</v>
      </c>
      <c r="V4793">
        <v>21527554.67005334</v>
      </c>
      <c r="W4793">
        <v>23732941.209326759</v>
      </c>
      <c r="X4793">
        <v>3732941.2093267599</v>
      </c>
    </row>
    <row r="4794" spans="2:24" x14ac:dyDescent="0.4">
      <c r="B4794" s="13">
        <v>4791</v>
      </c>
      <c r="C4794"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19122302.592463274</v>
      </c>
      <c r="O4794">
        <v>18722269.762152843</v>
      </c>
      <c r="P4794">
        <v>23488317.927532356</v>
      </c>
      <c r="Q4794">
        <v>28306126.421024416</v>
      </c>
      <c r="R4794">
        <v>30255709.194537096</v>
      </c>
      <c r="S4794">
        <v>30082096.323815998</v>
      </c>
      <c r="T4794">
        <v>32306008.252353765</v>
      </c>
      <c r="U4794">
        <v>33966751.891636923</v>
      </c>
      <c r="V4794">
        <v>35443990.055832297</v>
      </c>
      <c r="W4794">
        <v>32616102.57733101</v>
      </c>
      <c r="X4794">
        <v>12616102.57733101</v>
      </c>
    </row>
    <row r="4795" spans="2:24" x14ac:dyDescent="0.4">
      <c r="B4795" s="13">
        <v>4792</v>
      </c>
      <c r="C4795">
        <v>0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24440790.583068464</v>
      </c>
      <c r="O4795">
        <v>17963673.709094502</v>
      </c>
      <c r="P4795">
        <v>13663747.059831683</v>
      </c>
      <c r="Q4795">
        <v>20923951.27357379</v>
      </c>
      <c r="R4795">
        <v>24277688.572101973</v>
      </c>
      <c r="S4795">
        <v>23660682.073626224</v>
      </c>
      <c r="T4795">
        <v>26567640.026459113</v>
      </c>
      <c r="U4795">
        <v>35455977.69368273</v>
      </c>
      <c r="V4795">
        <v>37194459.018888742</v>
      </c>
      <c r="W4795">
        <v>38857751.202517018</v>
      </c>
      <c r="X4795">
        <v>18857751.202517018</v>
      </c>
    </row>
    <row r="4796" spans="2:24" x14ac:dyDescent="0.4">
      <c r="B4796" s="13">
        <v>4793</v>
      </c>
      <c r="C4796"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23398154.923424762</v>
      </c>
      <c r="O4796">
        <v>25688227.320960809</v>
      </c>
      <c r="P4796">
        <v>31767887.336063106</v>
      </c>
      <c r="Q4796">
        <v>33823218.315740652</v>
      </c>
      <c r="R4796">
        <v>34873007.395486996</v>
      </c>
      <c r="S4796">
        <v>35131866.649506129</v>
      </c>
      <c r="T4796">
        <v>37541315.306852952</v>
      </c>
      <c r="U4796">
        <v>37125675.941579923</v>
      </c>
      <c r="V4796">
        <v>38567876.642014325</v>
      </c>
      <c r="W4796">
        <v>39166287.150750913</v>
      </c>
      <c r="X4796">
        <v>19166287.150750909</v>
      </c>
    </row>
    <row r="4797" spans="2:24" x14ac:dyDescent="0.4">
      <c r="B4797" s="13">
        <v>4794</v>
      </c>
      <c r="C4797"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24927678.333769426</v>
      </c>
      <c r="O4797">
        <v>22518154.848167356</v>
      </c>
      <c r="P4797">
        <v>31929793.343763102</v>
      </c>
      <c r="Q4797">
        <v>39071683.468156144</v>
      </c>
      <c r="R4797">
        <v>40487126.822880119</v>
      </c>
      <c r="S4797">
        <v>48969842.022964425</v>
      </c>
      <c r="T4797">
        <v>51845741.637468323</v>
      </c>
      <c r="U4797">
        <v>53582307.017351799</v>
      </c>
      <c r="V4797">
        <v>58218709.24464123</v>
      </c>
      <c r="W4797">
        <v>59182671.797679812</v>
      </c>
      <c r="X4797">
        <v>39182671.797679819</v>
      </c>
    </row>
    <row r="4798" spans="2:24" x14ac:dyDescent="0.4">
      <c r="B4798" s="13">
        <v>4795</v>
      </c>
      <c r="C4798"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21190901.015739754</v>
      </c>
      <c r="O4798">
        <v>20718910.374081314</v>
      </c>
      <c r="P4798">
        <v>16987872.164419044</v>
      </c>
      <c r="Q4798">
        <v>20888186.820518252</v>
      </c>
      <c r="R4798">
        <v>22039262.709119901</v>
      </c>
      <c r="S4798">
        <v>21883355.190752551</v>
      </c>
      <c r="T4798">
        <v>27054963.518111452</v>
      </c>
      <c r="U4798">
        <v>33241379.647086233</v>
      </c>
      <c r="V4798">
        <v>39208754.370907731</v>
      </c>
      <c r="W4798">
        <v>47195002.845443234</v>
      </c>
      <c r="X4798">
        <v>27195002.845443234</v>
      </c>
    </row>
    <row r="4799" spans="2:24" x14ac:dyDescent="0.4">
      <c r="B4799" s="13">
        <v>4796</v>
      </c>
      <c r="C4799"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21021578.669161495</v>
      </c>
      <c r="O4799">
        <v>20789699.690017175</v>
      </c>
      <c r="P4799">
        <v>27039679.837687284</v>
      </c>
      <c r="Q4799">
        <v>32224468.705495067</v>
      </c>
      <c r="R4799">
        <v>35944817.560676999</v>
      </c>
      <c r="S4799">
        <v>34683223.794768438</v>
      </c>
      <c r="T4799">
        <v>43828058.911775455</v>
      </c>
      <c r="U4799">
        <v>3387647.4306048714</v>
      </c>
      <c r="V4799">
        <v>4601890.2003719714</v>
      </c>
      <c r="W4799">
        <v>28735430.688378245</v>
      </c>
      <c r="X4799">
        <v>8735430.6883782446</v>
      </c>
    </row>
    <row r="4800" spans="2:24" x14ac:dyDescent="0.4">
      <c r="B4800" s="13">
        <v>4797</v>
      </c>
      <c r="C4800"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21335549.37676378</v>
      </c>
      <c r="O4800">
        <v>28832046.191028293</v>
      </c>
      <c r="P4800">
        <v>38074700.355661526</v>
      </c>
      <c r="Q4800">
        <v>36855902.37434575</v>
      </c>
      <c r="R4800">
        <v>42071258.899925359</v>
      </c>
      <c r="S4800">
        <v>47168100.627982855</v>
      </c>
      <c r="T4800">
        <v>-9954553.3738523368</v>
      </c>
      <c r="U4800">
        <v>-9971086.2912140097</v>
      </c>
      <c r="V4800">
        <v>16977972.138850585</v>
      </c>
      <c r="W4800">
        <v>21615360.20382107</v>
      </c>
      <c r="X4800">
        <v>1615360.2038210584</v>
      </c>
    </row>
    <row r="4801" spans="2:24" x14ac:dyDescent="0.4">
      <c r="B4801" s="13">
        <v>4798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20648349.923235793</v>
      </c>
      <c r="O4801">
        <v>18750979.458601452</v>
      </c>
      <c r="P4801">
        <v>23830961.097760089</v>
      </c>
      <c r="Q4801">
        <v>17277503.825708102</v>
      </c>
      <c r="R4801">
        <v>18051112.359995231</v>
      </c>
      <c r="S4801">
        <v>22500814.970760565</v>
      </c>
      <c r="T4801">
        <v>22443150.751859032</v>
      </c>
      <c r="U4801">
        <v>29219812.174964499</v>
      </c>
      <c r="V4801">
        <v>28845454.051810544</v>
      </c>
      <c r="W4801">
        <v>26648774.767543375</v>
      </c>
      <c r="X4801">
        <v>6648774.7675433792</v>
      </c>
    </row>
    <row r="4802" spans="2:24" x14ac:dyDescent="0.4">
      <c r="B4802" s="13">
        <v>4799</v>
      </c>
      <c r="C4802"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20416218.415411349</v>
      </c>
      <c r="O4802">
        <v>19918163.527915668</v>
      </c>
      <c r="P4802">
        <v>26443316.737332664</v>
      </c>
      <c r="Q4802">
        <v>27697024.357122779</v>
      </c>
      <c r="R4802">
        <v>30733150.73901093</v>
      </c>
      <c r="S4802">
        <v>32698258.88087514</v>
      </c>
      <c r="T4802">
        <v>35740119.851555482</v>
      </c>
      <c r="U4802">
        <v>33862333.05349458</v>
      </c>
      <c r="V4802">
        <v>40842536.300532512</v>
      </c>
      <c r="W4802">
        <v>43039266.155163847</v>
      </c>
      <c r="X4802">
        <v>23039266.155163847</v>
      </c>
    </row>
    <row r="4803" spans="2:24" x14ac:dyDescent="0.4">
      <c r="B4803" s="13">
        <v>4800</v>
      </c>
      <c r="C4803"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23562213.854044493</v>
      </c>
      <c r="O4803">
        <v>28523091.290247463</v>
      </c>
      <c r="P4803">
        <v>27822123.785585873</v>
      </c>
      <c r="Q4803">
        <v>25091036.497168556</v>
      </c>
      <c r="R4803">
        <v>23956154.430036444</v>
      </c>
      <c r="S4803">
        <v>26074828.277927898</v>
      </c>
      <c r="T4803">
        <v>30575151.316099271</v>
      </c>
      <c r="U4803">
        <v>35771532.468621805</v>
      </c>
      <c r="V4803">
        <v>34188784.869009681</v>
      </c>
      <c r="W4803">
        <v>25067658.160078526</v>
      </c>
      <c r="X4803">
        <v>5067658.16007852</v>
      </c>
    </row>
    <row r="4804" spans="2:24" x14ac:dyDescent="0.4">
      <c r="B4804" s="13">
        <v>4801</v>
      </c>
      <c r="C4804"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-32036900.905329969</v>
      </c>
      <c r="O4804">
        <v>-44000115.724587403</v>
      </c>
      <c r="P4804">
        <v>-22169415.700179856</v>
      </c>
      <c r="Q4804">
        <v>-16781714.783733923</v>
      </c>
      <c r="R4804">
        <v>-17845493.842284143</v>
      </c>
      <c r="S4804">
        <v>-19197331.864932317</v>
      </c>
      <c r="T4804">
        <v>-19128654.750832766</v>
      </c>
      <c r="U4804">
        <v>-20611601.240023948</v>
      </c>
      <c r="V4804">
        <v>-21361779.918311886</v>
      </c>
      <c r="W4804">
        <v>-19766749.136925202</v>
      </c>
      <c r="X4804">
        <v>-39766749.136925213</v>
      </c>
    </row>
    <row r="4805" spans="2:24" x14ac:dyDescent="0.4">
      <c r="B4805" s="13">
        <v>4802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22005455.43443596</v>
      </c>
      <c r="O4805">
        <v>21000842.233928472</v>
      </c>
      <c r="P4805">
        <v>30680385.717142589</v>
      </c>
      <c r="Q4805">
        <v>18544469.111932263</v>
      </c>
      <c r="R4805">
        <v>10331207.722414471</v>
      </c>
      <c r="S4805">
        <v>22008967.090486359</v>
      </c>
      <c r="T4805">
        <v>28306491.073873609</v>
      </c>
      <c r="U4805">
        <v>32002933.828108128</v>
      </c>
      <c r="V4805">
        <v>35047765.060349509</v>
      </c>
      <c r="W4805">
        <v>38872038.635668978</v>
      </c>
      <c r="X4805">
        <v>18872038.635668986</v>
      </c>
    </row>
    <row r="4806" spans="2:24" x14ac:dyDescent="0.4">
      <c r="B4806" s="13">
        <v>4803</v>
      </c>
      <c r="C4806"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8135809.452452844</v>
      </c>
      <c r="O4806">
        <v>-12804324.22883568</v>
      </c>
      <c r="P4806">
        <v>-9883157.0920419209</v>
      </c>
      <c r="Q4806">
        <v>-1269127.9515622049</v>
      </c>
      <c r="R4806">
        <v>-2293667.3372373097</v>
      </c>
      <c r="S4806">
        <v>4469290.4797266982</v>
      </c>
      <c r="T4806">
        <v>3946149.4744742839</v>
      </c>
      <c r="U4806">
        <v>2958917.3792631505</v>
      </c>
      <c r="V4806">
        <v>-11222776.995749593</v>
      </c>
      <c r="W4806">
        <v>-7591138.0134830773</v>
      </c>
      <c r="X4806">
        <v>-27591138.013483074</v>
      </c>
    </row>
    <row r="4807" spans="2:24" x14ac:dyDescent="0.4">
      <c r="B4807" s="13">
        <v>4804</v>
      </c>
      <c r="C4807"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27365614.735495634</v>
      </c>
      <c r="O4807">
        <v>27798883.873569123</v>
      </c>
      <c r="P4807">
        <v>28383581.754129663</v>
      </c>
      <c r="Q4807">
        <v>34288368.739554018</v>
      </c>
      <c r="R4807">
        <v>42599100.676784284</v>
      </c>
      <c r="S4807">
        <v>35143690.988507077</v>
      </c>
      <c r="T4807">
        <v>37310023.094464645</v>
      </c>
      <c r="U4807">
        <v>38572810.626622513</v>
      </c>
      <c r="V4807">
        <v>42265324.085034743</v>
      </c>
      <c r="W4807">
        <v>45092691.152133115</v>
      </c>
      <c r="X4807">
        <v>25092691.152133115</v>
      </c>
    </row>
    <row r="4808" spans="2:24" x14ac:dyDescent="0.4">
      <c r="B4808" s="13">
        <v>4805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26076407.322903026</v>
      </c>
      <c r="O4808">
        <v>24506352.933144584</v>
      </c>
      <c r="P4808">
        <v>23435094.155451</v>
      </c>
      <c r="Q4808">
        <v>28992495.883242086</v>
      </c>
      <c r="R4808">
        <v>30730939.848056465</v>
      </c>
      <c r="S4808">
        <v>30194930.98666732</v>
      </c>
      <c r="T4808">
        <v>37221564.318761081</v>
      </c>
      <c r="U4808">
        <v>35727183.58062502</v>
      </c>
      <c r="V4808">
        <v>33947868.948717006</v>
      </c>
      <c r="W4808">
        <v>31657138.984428152</v>
      </c>
      <c r="X4808">
        <v>11657138.984428158</v>
      </c>
    </row>
    <row r="4809" spans="2:24" x14ac:dyDescent="0.4">
      <c r="B4809" s="13">
        <v>4806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27284292.934228182</v>
      </c>
      <c r="O4809">
        <v>25613395.036743701</v>
      </c>
      <c r="P4809">
        <v>22567195.086560756</v>
      </c>
      <c r="Q4809">
        <v>23947384.630870849</v>
      </c>
      <c r="R4809">
        <v>27239762.156520255</v>
      </c>
      <c r="S4809">
        <v>27678915.705963165</v>
      </c>
      <c r="T4809">
        <v>28500173.581646159</v>
      </c>
      <c r="U4809">
        <v>29886517.073707681</v>
      </c>
      <c r="V4809">
        <v>28287220.729262941</v>
      </c>
      <c r="W4809">
        <v>20741631.117806308</v>
      </c>
      <c r="X4809">
        <v>741631.11780631007</v>
      </c>
    </row>
    <row r="4810" spans="2:24" x14ac:dyDescent="0.4">
      <c r="B4810" s="13">
        <v>4807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22753926.570713896</v>
      </c>
      <c r="O4810">
        <v>29546487.860133983</v>
      </c>
      <c r="P4810">
        <v>29350868.69680962</v>
      </c>
      <c r="Q4810">
        <v>33710350.72130812</v>
      </c>
      <c r="R4810">
        <v>33633421.611930676</v>
      </c>
      <c r="S4810">
        <v>40012901.588713259</v>
      </c>
      <c r="T4810">
        <v>44425300.265481129</v>
      </c>
      <c r="U4810">
        <v>27569415.765947256</v>
      </c>
      <c r="V4810">
        <v>30915442.575763777</v>
      </c>
      <c r="W4810">
        <v>34954396.384532124</v>
      </c>
      <c r="X4810">
        <v>14954396.384532114</v>
      </c>
    </row>
    <row r="4811" spans="2:24" x14ac:dyDescent="0.4">
      <c r="B4811" s="13">
        <v>4808</v>
      </c>
      <c r="C4811"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10670736.367682213</v>
      </c>
      <c r="O4811">
        <v>9897932.5190146305</v>
      </c>
      <c r="P4811">
        <v>6946402.71843006</v>
      </c>
      <c r="Q4811">
        <v>1229781.5999945374</v>
      </c>
      <c r="R4811">
        <v>1925383.4697054643</v>
      </c>
      <c r="S4811">
        <v>9825000.2524241302</v>
      </c>
      <c r="T4811">
        <v>12574583.66495388</v>
      </c>
      <c r="U4811">
        <v>9488335.1270921547</v>
      </c>
      <c r="V4811">
        <v>10709372.658817274</v>
      </c>
      <c r="W4811">
        <v>-2175245.9974613311</v>
      </c>
      <c r="X4811">
        <v>-22175245.997461334</v>
      </c>
    </row>
    <row r="4812" spans="2:24" x14ac:dyDescent="0.4">
      <c r="B4812" s="13">
        <v>4809</v>
      </c>
      <c r="C4812">
        <v>0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19069388.033375919</v>
      </c>
      <c r="O4812">
        <v>25399645.952276535</v>
      </c>
      <c r="P4812">
        <v>25728544.817700587</v>
      </c>
      <c r="Q4812">
        <v>28344048.317604437</v>
      </c>
      <c r="R4812">
        <v>34441962.682927594</v>
      </c>
      <c r="S4812">
        <v>39852565.379986823</v>
      </c>
      <c r="T4812">
        <v>41462550.928775132</v>
      </c>
      <c r="U4812">
        <v>40814803.963867866</v>
      </c>
      <c r="V4812">
        <v>49098386.342017561</v>
      </c>
      <c r="W4812">
        <v>49599956.888233259</v>
      </c>
      <c r="X4812">
        <v>29599956.888233263</v>
      </c>
    </row>
    <row r="4813" spans="2:24" x14ac:dyDescent="0.4">
      <c r="B4813" s="13">
        <v>4810</v>
      </c>
      <c r="C4813"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26716570.264400888</v>
      </c>
      <c r="O4813">
        <v>24155548.896720368</v>
      </c>
      <c r="P4813">
        <v>20730997.392888851</v>
      </c>
      <c r="Q4813">
        <v>20297671.632146422</v>
      </c>
      <c r="R4813">
        <v>25647613.548718177</v>
      </c>
      <c r="S4813">
        <v>25139396.541904174</v>
      </c>
      <c r="T4813">
        <v>24247062.566669583</v>
      </c>
      <c r="U4813">
        <v>13178683.23725323</v>
      </c>
      <c r="V4813">
        <v>21261163.609607689</v>
      </c>
      <c r="W4813">
        <v>29950965.138078246</v>
      </c>
      <c r="X4813">
        <v>9950965.13807825</v>
      </c>
    </row>
    <row r="4814" spans="2:24" x14ac:dyDescent="0.4">
      <c r="B4814" s="13">
        <v>4811</v>
      </c>
      <c r="C4814"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21747989.715542771</v>
      </c>
      <c r="O4814">
        <v>12514056.299640693</v>
      </c>
      <c r="P4814">
        <v>20065577.384207539</v>
      </c>
      <c r="Q4814">
        <v>22396183.46494785</v>
      </c>
      <c r="R4814">
        <v>24210490.69389702</v>
      </c>
      <c r="S4814">
        <v>24116802.472549923</v>
      </c>
      <c r="T4814">
        <v>24790889.25895685</v>
      </c>
      <c r="U4814">
        <v>34117160.097028077</v>
      </c>
      <c r="V4814">
        <v>37363086.458748095</v>
      </c>
      <c r="W4814">
        <v>34370255.582766965</v>
      </c>
      <c r="X4814">
        <v>14370255.582766959</v>
      </c>
    </row>
    <row r="4815" spans="2:24" x14ac:dyDescent="0.4">
      <c r="B4815" s="13">
        <v>4812</v>
      </c>
      <c r="C4815"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18899655.042516354</v>
      </c>
      <c r="O4815">
        <v>21511079.957175579</v>
      </c>
      <c r="P4815">
        <v>20780637.738327295</v>
      </c>
      <c r="Q4815">
        <v>27175876.702274468</v>
      </c>
      <c r="R4815">
        <v>33595755.927072138</v>
      </c>
      <c r="S4815">
        <v>32534133.819388893</v>
      </c>
      <c r="T4815">
        <v>35803503.171110496</v>
      </c>
      <c r="U4815">
        <v>32849775.310498856</v>
      </c>
      <c r="V4815">
        <v>29847413.468696151</v>
      </c>
      <c r="W4815">
        <v>34318977.267829381</v>
      </c>
      <c r="X4815">
        <v>14318977.267829385</v>
      </c>
    </row>
    <row r="4816" spans="2:24" x14ac:dyDescent="0.4">
      <c r="B4816" s="13">
        <v>4813</v>
      </c>
      <c r="C4816"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23799310.50490953</v>
      </c>
      <c r="O4816">
        <v>29981575.165312685</v>
      </c>
      <c r="P4816">
        <v>33976073.213077128</v>
      </c>
      <c r="Q4816">
        <v>34688979.262468345</v>
      </c>
      <c r="R4816">
        <v>31250604.131071143</v>
      </c>
      <c r="S4816">
        <v>33297572.876995098</v>
      </c>
      <c r="T4816">
        <v>34253388.894788131</v>
      </c>
      <c r="U4816">
        <v>35704199.470679879</v>
      </c>
      <c r="V4816">
        <v>38309402.925794736</v>
      </c>
      <c r="W4816">
        <v>38779282.43588338</v>
      </c>
      <c r="X4816">
        <v>18779282.435883395</v>
      </c>
    </row>
    <row r="4817" spans="2:24" x14ac:dyDescent="0.4">
      <c r="B4817" s="13">
        <v>4814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-41970277.102181621</v>
      </c>
      <c r="O4817">
        <v>-42193836.236969128</v>
      </c>
      <c r="P4817">
        <v>-4939695.831263612</v>
      </c>
      <c r="Q4817">
        <v>-6304279.920394158</v>
      </c>
      <c r="R4817">
        <v>-4965394.5684654638</v>
      </c>
      <c r="S4817">
        <v>-5107707.9824764822</v>
      </c>
      <c r="T4817">
        <v>-5282438.8351880796</v>
      </c>
      <c r="U4817">
        <v>-4122180.92781517</v>
      </c>
      <c r="V4817">
        <v>671681.90811812039</v>
      </c>
      <c r="W4817">
        <v>-915567.07805656688</v>
      </c>
      <c r="X4817">
        <v>-20915567.07805657</v>
      </c>
    </row>
    <row r="4818" spans="2:24" x14ac:dyDescent="0.4">
      <c r="B4818" s="13">
        <v>4815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21339188.055360842</v>
      </c>
      <c r="O4818">
        <v>29643738.603839271</v>
      </c>
      <c r="P4818">
        <v>30849073.281217434</v>
      </c>
      <c r="Q4818">
        <v>31020912.069164492</v>
      </c>
      <c r="R4818">
        <v>33273360.236034926</v>
      </c>
      <c r="S4818">
        <v>38184050.234823748</v>
      </c>
      <c r="T4818">
        <v>35979398.310911909</v>
      </c>
      <c r="U4818">
        <v>37488687.895118147</v>
      </c>
      <c r="V4818">
        <v>35970512.216924854</v>
      </c>
      <c r="W4818">
        <v>41666539.911837615</v>
      </c>
      <c r="X4818">
        <v>21666539.911837611</v>
      </c>
    </row>
    <row r="4819" spans="2:24" x14ac:dyDescent="0.4">
      <c r="B4819" s="13">
        <v>4816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21868638.67583267</v>
      </c>
      <c r="O4819">
        <v>21568611.337693851</v>
      </c>
      <c r="P4819">
        <v>25954080.738624252</v>
      </c>
      <c r="Q4819">
        <v>32235054.03041124</v>
      </c>
      <c r="R4819">
        <v>36285243.553399056</v>
      </c>
      <c r="S4819">
        <v>36568574.2948782</v>
      </c>
      <c r="T4819">
        <v>38830638.647697769</v>
      </c>
      <c r="U4819">
        <v>37062546.048110507</v>
      </c>
      <c r="V4819">
        <v>37773494.691203028</v>
      </c>
      <c r="W4819">
        <v>44896451.859819137</v>
      </c>
      <c r="X4819">
        <v>24896451.85981914</v>
      </c>
    </row>
    <row r="4820" spans="2:24" x14ac:dyDescent="0.4">
      <c r="B4820" s="13">
        <v>4817</v>
      </c>
      <c r="C4820"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25875210.544274814</v>
      </c>
      <c r="O4820">
        <v>28849210.882081997</v>
      </c>
      <c r="P4820">
        <v>27780633.3291265</v>
      </c>
      <c r="Q4820">
        <v>27907515.038587365</v>
      </c>
      <c r="R4820">
        <v>32911657.30213163</v>
      </c>
      <c r="S4820">
        <v>33253414.671928868</v>
      </c>
      <c r="T4820">
        <v>34852129.852922894</v>
      </c>
      <c r="U4820">
        <v>43477440.002571627</v>
      </c>
      <c r="V4820">
        <v>42072299.935366169</v>
      </c>
      <c r="W4820">
        <v>40375154.621246196</v>
      </c>
      <c r="X4820">
        <v>20375154.621246196</v>
      </c>
    </row>
    <row r="4821" spans="2:24" x14ac:dyDescent="0.4">
      <c r="B4821" s="13">
        <v>4818</v>
      </c>
      <c r="C4821"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22604853.271760948</v>
      </c>
      <c r="O4821">
        <v>23689595.517493732</v>
      </c>
      <c r="P4821">
        <v>20911993.207197547</v>
      </c>
      <c r="Q4821">
        <v>-57107166.714424692</v>
      </c>
      <c r="R4821">
        <v>-51621080.341195218</v>
      </c>
      <c r="S4821">
        <v>-9945601.7982116342</v>
      </c>
      <c r="T4821">
        <v>-5591505.1550533883</v>
      </c>
      <c r="U4821">
        <v>-47223722.839336053</v>
      </c>
      <c r="V4821">
        <v>-39840383.94224529</v>
      </c>
      <c r="W4821">
        <v>-12672638.020590972</v>
      </c>
      <c r="X4821">
        <v>-32672638.020590972</v>
      </c>
    </row>
    <row r="4822" spans="2:24" x14ac:dyDescent="0.4">
      <c r="B4822" s="13">
        <v>4819</v>
      </c>
      <c r="C4822"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23643747.13339965</v>
      </c>
      <c r="O4822">
        <v>29038823.296274014</v>
      </c>
      <c r="P4822">
        <v>36151110.322711751</v>
      </c>
      <c r="Q4822">
        <v>29279064.243239876</v>
      </c>
      <c r="R4822">
        <v>28484813.27168468</v>
      </c>
      <c r="S4822">
        <v>41304913.495400637</v>
      </c>
      <c r="T4822">
        <v>40531063.992904209</v>
      </c>
      <c r="U4822">
        <v>38794327.406449512</v>
      </c>
      <c r="V4822">
        <v>41218995.232932262</v>
      </c>
      <c r="W4822">
        <v>41316161.192082226</v>
      </c>
      <c r="X4822">
        <v>21316161.19208223</v>
      </c>
    </row>
    <row r="4823" spans="2:24" x14ac:dyDescent="0.4">
      <c r="B4823" s="13">
        <v>4820</v>
      </c>
      <c r="C4823"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29490243.992676973</v>
      </c>
      <c r="O4823">
        <v>26683975.446734928</v>
      </c>
      <c r="P4823">
        <v>25958062.168553196</v>
      </c>
      <c r="Q4823">
        <v>26359670.145416535</v>
      </c>
      <c r="R4823">
        <v>31711711.84062076</v>
      </c>
      <c r="S4823">
        <v>29692318.31018205</v>
      </c>
      <c r="T4823">
        <v>30616999.45821479</v>
      </c>
      <c r="U4823">
        <v>35772092.433031961</v>
      </c>
      <c r="V4823">
        <v>-9136168.5977354608</v>
      </c>
      <c r="W4823">
        <v>-5046647.9064415731</v>
      </c>
      <c r="X4823">
        <v>-25046647.906441573</v>
      </c>
    </row>
    <row r="4824" spans="2:24" x14ac:dyDescent="0.4">
      <c r="B4824" s="13">
        <v>4821</v>
      </c>
      <c r="C4824"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20042897.967409257</v>
      </c>
      <c r="O4824">
        <v>14102600.160562078</v>
      </c>
      <c r="P4824">
        <v>13921554.069236528</v>
      </c>
      <c r="Q4824">
        <v>12440427.042940237</v>
      </c>
      <c r="R4824">
        <v>16747794.590229198</v>
      </c>
      <c r="S4824">
        <v>21702657.293135427</v>
      </c>
      <c r="T4824">
        <v>25766655.924014453</v>
      </c>
      <c r="U4824">
        <v>23877037.012479573</v>
      </c>
      <c r="V4824">
        <v>28138012.684023082</v>
      </c>
      <c r="W4824">
        <v>34563821.336305007</v>
      </c>
      <c r="X4824">
        <v>14563821.336305002</v>
      </c>
    </row>
    <row r="4825" spans="2:24" x14ac:dyDescent="0.4">
      <c r="B4825" s="13">
        <v>4822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25456725.051168479</v>
      </c>
      <c r="O4825">
        <v>25630471.06988712</v>
      </c>
      <c r="P4825">
        <v>15265621.407458421</v>
      </c>
      <c r="Q4825">
        <v>21887303.501356304</v>
      </c>
      <c r="R4825">
        <v>28033977.730846457</v>
      </c>
      <c r="S4825">
        <v>30351807.605494365</v>
      </c>
      <c r="T4825">
        <v>35221505.391191296</v>
      </c>
      <c r="U4825">
        <v>36938472.85913977</v>
      </c>
      <c r="V4825">
        <v>43123389.463459969</v>
      </c>
      <c r="W4825">
        <v>42681303.37776538</v>
      </c>
      <c r="X4825">
        <v>22681303.377765372</v>
      </c>
    </row>
    <row r="4826" spans="2:24" x14ac:dyDescent="0.4">
      <c r="B4826" s="13">
        <v>4823</v>
      </c>
      <c r="C4826"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26269959.717473712</v>
      </c>
      <c r="O4826">
        <v>29523098.798434198</v>
      </c>
      <c r="P4826">
        <v>28362673.106096163</v>
      </c>
      <c r="Q4826">
        <v>28307938.045197915</v>
      </c>
      <c r="R4826">
        <v>28062602.604661815</v>
      </c>
      <c r="S4826">
        <v>36137689.982617669</v>
      </c>
      <c r="T4826">
        <v>45218692.29122597</v>
      </c>
      <c r="U4826">
        <v>44531292.656195566</v>
      </c>
      <c r="V4826">
        <v>45366346.115178689</v>
      </c>
      <c r="W4826">
        <v>46610300.101131894</v>
      </c>
      <c r="X4826">
        <v>26610300.101131883</v>
      </c>
    </row>
    <row r="4827" spans="2:24" x14ac:dyDescent="0.4">
      <c r="B4827" s="13">
        <v>4824</v>
      </c>
      <c r="C4827"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21360493.84803671</v>
      </c>
      <c r="O4827">
        <v>27510402.56242108</v>
      </c>
      <c r="P4827">
        <v>34184813.406802513</v>
      </c>
      <c r="Q4827">
        <v>33505749.664674688</v>
      </c>
      <c r="R4827">
        <v>40403634.871192306</v>
      </c>
      <c r="S4827">
        <v>40502959.179870807</v>
      </c>
      <c r="T4827">
        <v>43308337.008129902</v>
      </c>
      <c r="U4827">
        <v>47289509.854439557</v>
      </c>
      <c r="V4827">
        <v>52988722.183979265</v>
      </c>
      <c r="W4827">
        <v>51627348.036380172</v>
      </c>
      <c r="X4827">
        <v>31627348.036380164</v>
      </c>
    </row>
    <row r="4828" spans="2:24" x14ac:dyDescent="0.4">
      <c r="B4828" s="13">
        <v>4825</v>
      </c>
      <c r="C4828"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20061872.149402481</v>
      </c>
      <c r="O4828">
        <v>25995250.758836083</v>
      </c>
      <c r="P4828">
        <v>16782325.541539766</v>
      </c>
      <c r="Q4828">
        <v>16801445.721467249</v>
      </c>
      <c r="R4828">
        <v>16576308.262704829</v>
      </c>
      <c r="S4828">
        <v>7690473.715128121</v>
      </c>
      <c r="T4828">
        <v>-37641317.697096571</v>
      </c>
      <c r="U4828">
        <v>-29450911.367904585</v>
      </c>
      <c r="V4828">
        <v>-14609793.47951334</v>
      </c>
      <c r="W4828">
        <v>-19874604.393174864</v>
      </c>
      <c r="X4828">
        <v>-39874604.393174864</v>
      </c>
    </row>
    <row r="4829" spans="2:24" x14ac:dyDescent="0.4">
      <c r="B4829" s="13">
        <v>4826</v>
      </c>
      <c r="C4829">
        <v>0</v>
      </c>
      <c r="D4829">
        <v>0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19050921.233753473</v>
      </c>
      <c r="O4829">
        <v>26329947.600380752</v>
      </c>
      <c r="P4829">
        <v>30620768.834472913</v>
      </c>
      <c r="Q4829">
        <v>30179276.891328558</v>
      </c>
      <c r="R4829">
        <v>27515615.212172035</v>
      </c>
      <c r="S4829">
        <v>29644115.457191534</v>
      </c>
      <c r="T4829">
        <v>32346587.990582801</v>
      </c>
      <c r="U4829">
        <v>36852953.859448671</v>
      </c>
      <c r="V4829">
        <v>41346787.406964228</v>
      </c>
      <c r="W4829">
        <v>41900357.672560558</v>
      </c>
      <c r="X4829">
        <v>21900357.672560554</v>
      </c>
    </row>
    <row r="4830" spans="2:24" x14ac:dyDescent="0.4">
      <c r="B4830" s="13">
        <v>4827</v>
      </c>
      <c r="C4830">
        <v>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483686.54276324296</v>
      </c>
      <c r="O4830">
        <v>1684285.9958885796</v>
      </c>
      <c r="P4830">
        <v>11793824.600560425</v>
      </c>
      <c r="Q4830">
        <v>13383811.527700499</v>
      </c>
      <c r="R4830">
        <v>11572924.089830749</v>
      </c>
      <c r="S4830">
        <v>13819049.181577746</v>
      </c>
      <c r="T4830">
        <v>13417288.757661523</v>
      </c>
      <c r="U4830">
        <v>16215985.037640128</v>
      </c>
      <c r="V4830">
        <v>20844771.028704435</v>
      </c>
      <c r="W4830">
        <v>18172588.148702495</v>
      </c>
      <c r="X4830">
        <v>-1827411.851297508</v>
      </c>
    </row>
    <row r="4831" spans="2:24" x14ac:dyDescent="0.4">
      <c r="B4831" s="13">
        <v>4828</v>
      </c>
      <c r="C4831">
        <v>0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20478318.390932813</v>
      </c>
      <c r="O4831">
        <v>20865789.116796527</v>
      </c>
      <c r="P4831">
        <v>27566886.759404972</v>
      </c>
      <c r="Q4831">
        <v>26107710.120310742</v>
      </c>
      <c r="R4831">
        <v>27615071.691697653</v>
      </c>
      <c r="S4831">
        <v>32418280.301947005</v>
      </c>
      <c r="T4831">
        <v>12141485.848743431</v>
      </c>
      <c r="U4831">
        <v>12923532.481182911</v>
      </c>
      <c r="V4831">
        <v>25142770.253287554</v>
      </c>
      <c r="W4831">
        <v>23191103.732757706</v>
      </c>
      <c r="X4831">
        <v>3191103.7327577081</v>
      </c>
    </row>
    <row r="4832" spans="2:24" x14ac:dyDescent="0.4">
      <c r="B4832" s="13">
        <v>4829</v>
      </c>
      <c r="C4832">
        <v>0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22923288.824463662</v>
      </c>
      <c r="O4832">
        <v>21035613.24737443</v>
      </c>
      <c r="P4832">
        <v>26747603.472174078</v>
      </c>
      <c r="Q4832">
        <v>23871762.754484463</v>
      </c>
      <c r="R4832">
        <v>22517365.285848349</v>
      </c>
      <c r="S4832">
        <v>21494574.073928926</v>
      </c>
      <c r="T4832">
        <v>-62270066.893440746</v>
      </c>
      <c r="U4832">
        <v>-194387657.87130773</v>
      </c>
      <c r="V4832">
        <v>-152619055.31852487</v>
      </c>
      <c r="W4832">
        <v>-89389905.774232447</v>
      </c>
      <c r="X4832">
        <v>-109389905.77423245</v>
      </c>
    </row>
    <row r="4833" spans="2:24" x14ac:dyDescent="0.4">
      <c r="B4833" s="13">
        <v>4830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23635055.405164126</v>
      </c>
      <c r="O4833">
        <v>30508149.06379398</v>
      </c>
      <c r="P4833">
        <v>32455606.698793985</v>
      </c>
      <c r="Q4833">
        <v>38067752.218485981</v>
      </c>
      <c r="R4833">
        <v>40173716.600440651</v>
      </c>
      <c r="S4833">
        <v>38743992.912557423</v>
      </c>
      <c r="T4833">
        <v>32753658.117200483</v>
      </c>
      <c r="U4833">
        <v>32603571.922060389</v>
      </c>
      <c r="V4833">
        <v>35591553.004411615</v>
      </c>
      <c r="W4833">
        <v>36707241.723260157</v>
      </c>
      <c r="X4833">
        <v>16707241.723260159</v>
      </c>
    </row>
    <row r="4834" spans="2:24" x14ac:dyDescent="0.4">
      <c r="B4834" s="13">
        <v>4831</v>
      </c>
      <c r="C4834"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18938256.72442311</v>
      </c>
      <c r="O4834">
        <v>25063439.978610076</v>
      </c>
      <c r="P4834">
        <v>27027824.170222338</v>
      </c>
      <c r="Q4834">
        <v>27124808.233256776</v>
      </c>
      <c r="R4834">
        <v>26861523.059287667</v>
      </c>
      <c r="S4834">
        <v>26409594.815414246</v>
      </c>
      <c r="T4834">
        <v>28713771.099574558</v>
      </c>
      <c r="U4834">
        <v>28318733.242566351</v>
      </c>
      <c r="V4834">
        <v>27329816.513879225</v>
      </c>
      <c r="W4834">
        <v>26995008.579976253</v>
      </c>
      <c r="X4834">
        <v>6995008.5799762607</v>
      </c>
    </row>
    <row r="4835" spans="2:24" x14ac:dyDescent="0.4">
      <c r="B4835" s="13">
        <v>4832</v>
      </c>
      <c r="C4835">
        <v>0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20257233.318114743</v>
      </c>
      <c r="O4835">
        <v>23649981.926332355</v>
      </c>
      <c r="P4835">
        <v>27491334.480633005</v>
      </c>
      <c r="Q4835">
        <v>31049294.178049341</v>
      </c>
      <c r="R4835">
        <v>24160174.217494413</v>
      </c>
      <c r="S4835">
        <v>26997469.332588151</v>
      </c>
      <c r="T4835">
        <v>19502627.946208365</v>
      </c>
      <c r="U4835">
        <v>24257358.268162135</v>
      </c>
      <c r="V4835">
        <v>29256537.617036141</v>
      </c>
      <c r="W4835">
        <v>30990018.625935376</v>
      </c>
      <c r="X4835">
        <v>10990018.62593537</v>
      </c>
    </row>
    <row r="4836" spans="2:24" x14ac:dyDescent="0.4">
      <c r="B4836" s="13">
        <v>4833</v>
      </c>
      <c r="C4836"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18839076.122571155</v>
      </c>
      <c r="O4836">
        <v>16355339.168748721</v>
      </c>
      <c r="P4836">
        <v>14869058.564179361</v>
      </c>
      <c r="Q4836">
        <v>19928612.201686632</v>
      </c>
      <c r="R4836">
        <v>22347092.599528901</v>
      </c>
      <c r="S4836">
        <v>22967397.524611685</v>
      </c>
      <c r="T4836">
        <v>26699493.347727973</v>
      </c>
      <c r="U4836">
        <v>20603085.459255964</v>
      </c>
      <c r="V4836">
        <v>19760949.653543103</v>
      </c>
      <c r="W4836">
        <v>24111288.148268688</v>
      </c>
      <c r="X4836">
        <v>4111288.148268681</v>
      </c>
    </row>
    <row r="4837" spans="2:24" x14ac:dyDescent="0.4">
      <c r="B4837" s="13">
        <v>4834</v>
      </c>
      <c r="C4837"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23714161.409912478</v>
      </c>
      <c r="O4837">
        <v>25024691.057244606</v>
      </c>
      <c r="P4837">
        <v>13080007.214559043</v>
      </c>
      <c r="Q4837">
        <v>10024379.611399319</v>
      </c>
      <c r="R4837">
        <v>20696176.402442288</v>
      </c>
      <c r="S4837">
        <v>28697181.23841767</v>
      </c>
      <c r="T4837">
        <v>33148539.96661406</v>
      </c>
      <c r="U4837">
        <v>38760666.472452208</v>
      </c>
      <c r="V4837">
        <v>39813795.80705896</v>
      </c>
      <c r="W4837">
        <v>41728019.659450047</v>
      </c>
      <c r="X4837">
        <v>21728019.65945005</v>
      </c>
    </row>
    <row r="4838" spans="2:24" x14ac:dyDescent="0.4">
      <c r="B4838" s="13">
        <v>4835</v>
      </c>
      <c r="C4838"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23270806.753101237</v>
      </c>
      <c r="O4838">
        <v>24168481.695418403</v>
      </c>
      <c r="P4838">
        <v>27297636.059162293</v>
      </c>
      <c r="Q4838">
        <v>25048447.218905877</v>
      </c>
      <c r="R4838">
        <v>24539764.672999538</v>
      </c>
      <c r="S4838">
        <v>25732167.269928459</v>
      </c>
      <c r="T4838">
        <v>25816705.005212851</v>
      </c>
      <c r="U4838">
        <v>25939022.770423215</v>
      </c>
      <c r="V4838">
        <v>26673535.215104721</v>
      </c>
      <c r="W4838">
        <v>26757067.525840584</v>
      </c>
      <c r="X4838">
        <v>6757067.5258405861</v>
      </c>
    </row>
    <row r="4839" spans="2:24" x14ac:dyDescent="0.4">
      <c r="B4839" s="13">
        <v>4836</v>
      </c>
      <c r="C4839"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17257451.775385838</v>
      </c>
      <c r="O4839">
        <v>16711364.132428391</v>
      </c>
      <c r="P4839">
        <v>19802843.907648955</v>
      </c>
      <c r="Q4839">
        <v>17692500.356735513</v>
      </c>
      <c r="R4839">
        <v>17296631.183419071</v>
      </c>
      <c r="S4839">
        <v>22845127.394688889</v>
      </c>
      <c r="T4839">
        <v>26103971.488725055</v>
      </c>
      <c r="U4839">
        <v>23831114.415320307</v>
      </c>
      <c r="V4839">
        <v>22462832.479750801</v>
      </c>
      <c r="W4839">
        <v>27039214.244988866</v>
      </c>
      <c r="X4839">
        <v>7039214.2449888643</v>
      </c>
    </row>
    <row r="4840" spans="2:24" x14ac:dyDescent="0.4">
      <c r="B4840" s="13">
        <v>4837</v>
      </c>
      <c r="C4840"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22502520.184789483</v>
      </c>
      <c r="O4840">
        <v>22329936.555363119</v>
      </c>
      <c r="P4840">
        <v>23868466.985694259</v>
      </c>
      <c r="Q4840">
        <v>21123083.911231011</v>
      </c>
      <c r="R4840">
        <v>19089358.402835801</v>
      </c>
      <c r="S4840">
        <v>20238823.355655544</v>
      </c>
      <c r="T4840">
        <v>24246280.869337913</v>
      </c>
      <c r="U4840">
        <v>24444585.298061974</v>
      </c>
      <c r="V4840">
        <v>25784415.591913871</v>
      </c>
      <c r="W4840">
        <v>25985911.781972833</v>
      </c>
      <c r="X4840">
        <v>5985911.781972833</v>
      </c>
    </row>
    <row r="4841" spans="2:24" x14ac:dyDescent="0.4">
      <c r="B4841" s="13">
        <v>4838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18555793.194647867</v>
      </c>
      <c r="O4841">
        <v>11304470.405088894</v>
      </c>
      <c r="P4841">
        <v>-4290494.2478209743</v>
      </c>
      <c r="Q4841">
        <v>-654357.29733516974</v>
      </c>
      <c r="R4841">
        <v>10679898.917310983</v>
      </c>
      <c r="S4841">
        <v>9126903.7690850534</v>
      </c>
      <c r="T4841">
        <v>11010575.269012561</v>
      </c>
      <c r="U4841">
        <v>18468619.749235541</v>
      </c>
      <c r="V4841">
        <v>23214459.354057573</v>
      </c>
      <c r="W4841">
        <v>22284709.439170141</v>
      </c>
      <c r="X4841">
        <v>2284709.4391701352</v>
      </c>
    </row>
    <row r="4842" spans="2:24" x14ac:dyDescent="0.4">
      <c r="B4842" s="13">
        <v>4839</v>
      </c>
      <c r="C4842">
        <v>0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22012893.686071496</v>
      </c>
      <c r="O4842">
        <v>3481717.4454444386</v>
      </c>
      <c r="P4842">
        <v>-2390926.8335677865</v>
      </c>
      <c r="Q4842">
        <v>14193793.827689422</v>
      </c>
      <c r="R4842">
        <v>15344288.671767971</v>
      </c>
      <c r="S4842">
        <v>18558290.125114977</v>
      </c>
      <c r="T4842">
        <v>18865429.920173757</v>
      </c>
      <c r="U4842">
        <v>27350872.438480265</v>
      </c>
      <c r="V4842">
        <v>29348707.273398705</v>
      </c>
      <c r="W4842">
        <v>28497713.817213506</v>
      </c>
      <c r="X4842">
        <v>8497713.8172135055</v>
      </c>
    </row>
    <row r="4843" spans="2:24" x14ac:dyDescent="0.4">
      <c r="B4843" s="13">
        <v>4840</v>
      </c>
      <c r="C4843"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12093951.958019162</v>
      </c>
      <c r="O4843">
        <v>14817078.855722513</v>
      </c>
      <c r="P4843">
        <v>15551445.742935853</v>
      </c>
      <c r="Q4843">
        <v>19409740.361110944</v>
      </c>
      <c r="R4843">
        <v>15898457.864323702</v>
      </c>
      <c r="S4843">
        <v>17832693.934498228</v>
      </c>
      <c r="T4843">
        <v>23198063.995216418</v>
      </c>
      <c r="U4843">
        <v>21712145.786517233</v>
      </c>
      <c r="V4843">
        <v>18355842.657808024</v>
      </c>
      <c r="W4843">
        <v>17333831.81947105</v>
      </c>
      <c r="X4843">
        <v>-2666168.1805289476</v>
      </c>
    </row>
    <row r="4844" spans="2:24" x14ac:dyDescent="0.4">
      <c r="B4844" s="13">
        <v>4841</v>
      </c>
      <c r="C4844"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20186933.051563818</v>
      </c>
      <c r="O4844">
        <v>22231526.851773851</v>
      </c>
      <c r="P4844">
        <v>24952388.882316258</v>
      </c>
      <c r="Q4844">
        <v>25177530.241162274</v>
      </c>
      <c r="R4844">
        <v>17656999.539919704</v>
      </c>
      <c r="S4844">
        <v>25494178.102294806</v>
      </c>
      <c r="T4844">
        <v>20853717.373554528</v>
      </c>
      <c r="U4844">
        <v>20982030.278139263</v>
      </c>
      <c r="V4844">
        <v>21863020.53426132</v>
      </c>
      <c r="W4844">
        <v>27948241.987249449</v>
      </c>
      <c r="X4844">
        <v>7948241.9872494442</v>
      </c>
    </row>
    <row r="4845" spans="2:24" x14ac:dyDescent="0.4">
      <c r="B4845" s="13">
        <v>4842</v>
      </c>
      <c r="C4845"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24450594.912606969</v>
      </c>
      <c r="O4845">
        <v>23097343.27334138</v>
      </c>
      <c r="P4845">
        <v>23827544.726033907</v>
      </c>
      <c r="Q4845">
        <v>27038674.515707459</v>
      </c>
      <c r="R4845">
        <v>27786445.906167187</v>
      </c>
      <c r="S4845">
        <v>27028423.544347227</v>
      </c>
      <c r="T4845">
        <v>26861829.462398682</v>
      </c>
      <c r="U4845">
        <v>31459614.059014559</v>
      </c>
      <c r="V4845">
        <v>37452045.189250991</v>
      </c>
      <c r="W4845">
        <v>38937175.608689025</v>
      </c>
      <c r="X4845">
        <v>18937175.608689029</v>
      </c>
    </row>
    <row r="4846" spans="2:24" x14ac:dyDescent="0.4">
      <c r="B4846" s="13">
        <v>4843</v>
      </c>
      <c r="C4846"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17921670.488732349</v>
      </c>
      <c r="O4846">
        <v>20248137.188532542</v>
      </c>
      <c r="P4846">
        <v>21386055.164320026</v>
      </c>
      <c r="Q4846">
        <v>21762162.043717146</v>
      </c>
      <c r="R4846">
        <v>20064202.232705098</v>
      </c>
      <c r="S4846">
        <v>16535263.582324781</v>
      </c>
      <c r="T4846">
        <v>15645131.769400967</v>
      </c>
      <c r="U4846">
        <v>9657920.3324346263</v>
      </c>
      <c r="V4846">
        <v>14189939.013683457</v>
      </c>
      <c r="W4846">
        <v>16017741.236888092</v>
      </c>
      <c r="X4846">
        <v>-3982258.7631119024</v>
      </c>
    </row>
    <row r="4847" spans="2:24" x14ac:dyDescent="0.4">
      <c r="B4847" s="13">
        <v>4844</v>
      </c>
      <c r="C4847"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25420758.592469603</v>
      </c>
      <c r="O4847">
        <v>30343543.222707987</v>
      </c>
      <c r="P4847">
        <v>32853907.020756003</v>
      </c>
      <c r="Q4847">
        <v>34308216.723848015</v>
      </c>
      <c r="R4847">
        <v>35154478.908984438</v>
      </c>
      <c r="S4847">
        <v>35741936.785689615</v>
      </c>
      <c r="T4847">
        <v>34915868.0374474</v>
      </c>
      <c r="U4847">
        <v>39153815.936394364</v>
      </c>
      <c r="V4847">
        <v>40810305.691513941</v>
      </c>
      <c r="W4847">
        <v>17650632.483076986</v>
      </c>
      <c r="X4847">
        <v>-2349367.5169230057</v>
      </c>
    </row>
    <row r="4848" spans="2:24" x14ac:dyDescent="0.4">
      <c r="B4848" s="13">
        <v>4845</v>
      </c>
      <c r="C4848"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26962504.809666324</v>
      </c>
      <c r="O4848">
        <v>24689102.214171074</v>
      </c>
      <c r="P4848">
        <v>28188227.989703082</v>
      </c>
      <c r="Q4848">
        <v>31165272.680880256</v>
      </c>
      <c r="R4848">
        <v>35548291.138889745</v>
      </c>
      <c r="S4848">
        <v>25881020.37814521</v>
      </c>
      <c r="T4848">
        <v>1243770.7297023847</v>
      </c>
      <c r="U4848">
        <v>1003839.6499157441</v>
      </c>
      <c r="V4848">
        <v>15161390.951289754</v>
      </c>
      <c r="W4848">
        <v>16437140.353804225</v>
      </c>
      <c r="X4848">
        <v>-3562859.646195774</v>
      </c>
    </row>
    <row r="4849" spans="2:24" x14ac:dyDescent="0.4">
      <c r="B4849" s="13">
        <v>4846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17409496.123473305</v>
      </c>
      <c r="O4849">
        <v>16649437.340011761</v>
      </c>
      <c r="P4849">
        <v>19012079.312745761</v>
      </c>
      <c r="Q4849">
        <v>21380631.572513711</v>
      </c>
      <c r="R4849">
        <v>29083021.538498782</v>
      </c>
      <c r="S4849">
        <v>30781743.770992529</v>
      </c>
      <c r="T4849">
        <v>4595447.0717583448</v>
      </c>
      <c r="U4849">
        <v>8661153.9475152679</v>
      </c>
      <c r="V4849">
        <v>20412056.465865433</v>
      </c>
      <c r="W4849">
        <v>23557212.40287213</v>
      </c>
      <c r="X4849">
        <v>3557212.4028721289</v>
      </c>
    </row>
    <row r="4850" spans="2:24" x14ac:dyDescent="0.4">
      <c r="B4850" s="13">
        <v>4847</v>
      </c>
      <c r="C4850">
        <v>0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10623481.514001308</v>
      </c>
      <c r="O4850">
        <v>13022625.492444213</v>
      </c>
      <c r="P4850">
        <v>21305279.919608843</v>
      </c>
      <c r="Q4850">
        <v>21440224.056576971</v>
      </c>
      <c r="R4850">
        <v>24076415.377957199</v>
      </c>
      <c r="S4850">
        <v>26669839.496197008</v>
      </c>
      <c r="T4850">
        <v>26957251.244477496</v>
      </c>
      <c r="U4850">
        <v>26034866.39480032</v>
      </c>
      <c r="V4850">
        <v>35265726.337537043</v>
      </c>
      <c r="W4850">
        <v>34080290.531470768</v>
      </c>
      <c r="X4850">
        <v>14080290.531470764</v>
      </c>
    </row>
    <row r="4851" spans="2:24" x14ac:dyDescent="0.4">
      <c r="B4851" s="13">
        <v>4848</v>
      </c>
      <c r="C4851"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20466160.521026999</v>
      </c>
      <c r="O4851">
        <v>14823812.323210239</v>
      </c>
      <c r="P4851">
        <v>14640875.960460259</v>
      </c>
      <c r="Q4851">
        <v>16180199.0620621</v>
      </c>
      <c r="R4851">
        <v>14985460.02713028</v>
      </c>
      <c r="S4851">
        <v>1266828.0077599254</v>
      </c>
      <c r="T4851">
        <v>-4851828.8620432997</v>
      </c>
      <c r="U4851">
        <v>5901863.1070444696</v>
      </c>
      <c r="V4851">
        <v>4144182.0939056184</v>
      </c>
      <c r="W4851">
        <v>3496979.0751066133</v>
      </c>
      <c r="X4851">
        <v>-16503020.924893385</v>
      </c>
    </row>
    <row r="4852" spans="2:24" x14ac:dyDescent="0.4">
      <c r="B4852" s="13">
        <v>4849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21000320.323312111</v>
      </c>
      <c r="O4852">
        <v>21131015.262888126</v>
      </c>
      <c r="P4852">
        <v>18416759.802903347</v>
      </c>
      <c r="Q4852">
        <v>21120556.98877443</v>
      </c>
      <c r="R4852">
        <v>22558293.936749477</v>
      </c>
      <c r="S4852">
        <v>23057431.806617822</v>
      </c>
      <c r="T4852">
        <v>21975787.911148783</v>
      </c>
      <c r="U4852">
        <v>23775847.837049641</v>
      </c>
      <c r="V4852">
        <v>22076851.653790906</v>
      </c>
      <c r="W4852">
        <v>21189969.629599009</v>
      </c>
      <c r="X4852">
        <v>1189969.6295990041</v>
      </c>
    </row>
    <row r="4853" spans="2:24" x14ac:dyDescent="0.4">
      <c r="B4853" s="13">
        <v>4850</v>
      </c>
      <c r="C4853">
        <v>0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21797298.473122776</v>
      </c>
      <c r="O4853">
        <v>18725768.400856726</v>
      </c>
      <c r="P4853">
        <v>7114003.8168968316</v>
      </c>
      <c r="Q4853">
        <v>11686099.140736151</v>
      </c>
      <c r="R4853">
        <v>9787540.0288000852</v>
      </c>
      <c r="S4853">
        <v>11430616.651463091</v>
      </c>
      <c r="T4853">
        <v>16098410.969926238</v>
      </c>
      <c r="U4853">
        <v>15166139.168121299</v>
      </c>
      <c r="V4853">
        <v>15638926.198623288</v>
      </c>
      <c r="W4853">
        <v>19903353.107484438</v>
      </c>
      <c r="X4853">
        <v>-96646.892515558749</v>
      </c>
    </row>
    <row r="4854" spans="2:24" x14ac:dyDescent="0.4">
      <c r="B4854" s="13">
        <v>4851</v>
      </c>
      <c r="C4854"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21927314.772465702</v>
      </c>
      <c r="O4854">
        <v>29192347.26814305</v>
      </c>
      <c r="P4854">
        <v>31691570.637325026</v>
      </c>
      <c r="Q4854">
        <v>29711574.795157451</v>
      </c>
      <c r="R4854">
        <v>27029257.832044583</v>
      </c>
      <c r="S4854">
        <v>30450801.193400513</v>
      </c>
      <c r="T4854">
        <v>30731342.033890799</v>
      </c>
      <c r="U4854">
        <v>28631144.765043553</v>
      </c>
      <c r="V4854">
        <v>26238207.450857431</v>
      </c>
      <c r="W4854">
        <v>25530663.183525052</v>
      </c>
      <c r="X4854">
        <v>5530663.1835250566</v>
      </c>
    </row>
    <row r="4855" spans="2:24" x14ac:dyDescent="0.4">
      <c r="B4855" s="13">
        <v>4852</v>
      </c>
      <c r="C4855"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17739116.916539878</v>
      </c>
      <c r="O4855">
        <v>18922169.104516596</v>
      </c>
      <c r="P4855">
        <v>22371357.241436422</v>
      </c>
      <c r="Q4855">
        <v>10201949.839381754</v>
      </c>
      <c r="R4855">
        <v>15725198.579352234</v>
      </c>
      <c r="S4855">
        <v>27431619.067070544</v>
      </c>
      <c r="T4855">
        <v>25579298.216462091</v>
      </c>
      <c r="U4855">
        <v>29698546.700807195</v>
      </c>
      <c r="V4855">
        <v>27958194.451018952</v>
      </c>
      <c r="W4855">
        <v>33307789.739067025</v>
      </c>
      <c r="X4855">
        <v>13307789.739067025</v>
      </c>
    </row>
    <row r="4856" spans="2:24" x14ac:dyDescent="0.4">
      <c r="B4856" s="13">
        <v>4853</v>
      </c>
      <c r="C4856"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24144401.913842443</v>
      </c>
      <c r="O4856">
        <v>22452446.890360914</v>
      </c>
      <c r="P4856">
        <v>25573637.548278742</v>
      </c>
      <c r="Q4856">
        <v>30242986.11190109</v>
      </c>
      <c r="R4856">
        <v>31749925.998481661</v>
      </c>
      <c r="S4856">
        <v>34123625.134470649</v>
      </c>
      <c r="T4856">
        <v>32669838.279859386</v>
      </c>
      <c r="U4856">
        <v>37512767.670704998</v>
      </c>
      <c r="V4856">
        <v>42814580.919097669</v>
      </c>
      <c r="W4856">
        <v>48466031.45629368</v>
      </c>
      <c r="X4856">
        <v>28466031.45629368</v>
      </c>
    </row>
    <row r="4857" spans="2:24" x14ac:dyDescent="0.4">
      <c r="B4857" s="13">
        <v>4854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19505010.188151218</v>
      </c>
      <c r="O4857">
        <v>28501949.294744425</v>
      </c>
      <c r="P4857">
        <v>33568739.934027381</v>
      </c>
      <c r="Q4857">
        <v>34644290.330127887</v>
      </c>
      <c r="R4857">
        <v>35504137.042123176</v>
      </c>
      <c r="S4857">
        <v>34695945.771730438</v>
      </c>
      <c r="T4857">
        <v>32180411.18702694</v>
      </c>
      <c r="U4857">
        <v>33509199.868124541</v>
      </c>
      <c r="V4857">
        <v>33924812.931128033</v>
      </c>
      <c r="W4857">
        <v>32323605.953085657</v>
      </c>
      <c r="X4857">
        <v>12323605.953085663</v>
      </c>
    </row>
    <row r="4858" spans="2:24" x14ac:dyDescent="0.4">
      <c r="B4858" s="13">
        <v>4855</v>
      </c>
      <c r="C4858"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25918574.893532012</v>
      </c>
      <c r="O4858">
        <v>33077835.421816684</v>
      </c>
      <c r="P4858">
        <v>37548952.458014965</v>
      </c>
      <c r="Q4858">
        <v>35712685.48859524</v>
      </c>
      <c r="R4858">
        <v>40764819.883478262</v>
      </c>
      <c r="S4858">
        <v>38758767.331267834</v>
      </c>
      <c r="T4858">
        <v>38190634.681047328</v>
      </c>
      <c r="U4858">
        <v>37708864.347919434</v>
      </c>
      <c r="V4858">
        <v>41180988.131965794</v>
      </c>
      <c r="W4858">
        <v>44232170.07185448</v>
      </c>
      <c r="X4858">
        <v>24232170.071854472</v>
      </c>
    </row>
    <row r="4859" spans="2:24" x14ac:dyDescent="0.4">
      <c r="B4859" s="13">
        <v>4856</v>
      </c>
      <c r="C4859"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20154780.587785468</v>
      </c>
      <c r="O4859">
        <v>26383846.639154375</v>
      </c>
      <c r="P4859">
        <v>34291204.702810749</v>
      </c>
      <c r="Q4859">
        <v>34173808.704362884</v>
      </c>
      <c r="R4859">
        <v>34626698.446533591</v>
      </c>
      <c r="S4859">
        <v>40257636.511724047</v>
      </c>
      <c r="T4859">
        <v>47735039.518419147</v>
      </c>
      <c r="U4859">
        <v>49340929.88168624</v>
      </c>
      <c r="V4859">
        <v>50957496.129412733</v>
      </c>
      <c r="W4859">
        <v>57574387.194157608</v>
      </c>
      <c r="X4859">
        <v>37574387.194157615</v>
      </c>
    </row>
    <row r="4860" spans="2:24" x14ac:dyDescent="0.4">
      <c r="B4860" s="13">
        <v>4857</v>
      </c>
      <c r="C4860"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18390324.371694356</v>
      </c>
      <c r="O4860">
        <v>7370868.2240261706</v>
      </c>
      <c r="P4860">
        <v>10191783.149803977</v>
      </c>
      <c r="Q4860">
        <v>18506449.332798</v>
      </c>
      <c r="R4860">
        <v>16686589.841482649</v>
      </c>
      <c r="S4860">
        <v>17595936.279587366</v>
      </c>
      <c r="T4860">
        <v>18717127.243564475</v>
      </c>
      <c r="U4860">
        <v>23196693.81989155</v>
      </c>
      <c r="V4860">
        <v>23216345.048230615</v>
      </c>
      <c r="W4860">
        <v>22648730.600692149</v>
      </c>
      <c r="X4860">
        <v>2648730.6006921446</v>
      </c>
    </row>
    <row r="4861" spans="2:24" x14ac:dyDescent="0.4">
      <c r="B4861" s="13">
        <v>4858</v>
      </c>
      <c r="C4861"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19673581.101231404</v>
      </c>
      <c r="O4861">
        <v>21275706.370132271</v>
      </c>
      <c r="P4861">
        <v>22874764.509834379</v>
      </c>
      <c r="Q4861">
        <v>24222967.513562955</v>
      </c>
      <c r="R4861">
        <v>25486224.5517634</v>
      </c>
      <c r="S4861">
        <v>29892028.487762854</v>
      </c>
      <c r="T4861">
        <v>30505473.50852159</v>
      </c>
      <c r="U4861">
        <v>30977651.671201661</v>
      </c>
      <c r="V4861">
        <v>35558383.233306304</v>
      </c>
      <c r="W4861">
        <v>36137790.465567715</v>
      </c>
      <c r="X4861">
        <v>16137790.465567723</v>
      </c>
    </row>
    <row r="4862" spans="2:24" x14ac:dyDescent="0.4">
      <c r="B4862" s="13">
        <v>4859</v>
      </c>
      <c r="C4862">
        <v>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23160458.450284667</v>
      </c>
      <c r="O4862">
        <v>23640065.317102805</v>
      </c>
      <c r="P4862">
        <v>26960269.387199912</v>
      </c>
      <c r="Q4862">
        <v>25927301.886209913</v>
      </c>
      <c r="R4862">
        <v>23839198.103362538</v>
      </c>
      <c r="S4862">
        <v>26526375.095255218</v>
      </c>
      <c r="T4862">
        <v>25749366.174328785</v>
      </c>
      <c r="U4862">
        <v>17834822.03798091</v>
      </c>
      <c r="V4862">
        <v>17376461.265966725</v>
      </c>
      <c r="W4862">
        <v>16423931.153488092</v>
      </c>
      <c r="X4862">
        <v>-3576068.8465119069</v>
      </c>
    </row>
    <row r="4863" spans="2:24" x14ac:dyDescent="0.4">
      <c r="B4863" s="13">
        <v>4860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22530145.885833662</v>
      </c>
      <c r="O4863">
        <v>23035459.095848855</v>
      </c>
      <c r="P4863">
        <v>24661234.012181289</v>
      </c>
      <c r="Q4863">
        <v>26655272.282948092</v>
      </c>
      <c r="R4863">
        <v>29367354.474719249</v>
      </c>
      <c r="S4863">
        <v>32111330.113852497</v>
      </c>
      <c r="T4863">
        <v>31636734.935230356</v>
      </c>
      <c r="U4863">
        <v>30330843.274911866</v>
      </c>
      <c r="V4863">
        <v>38006468.895382516</v>
      </c>
      <c r="W4863">
        <v>40994206.281064615</v>
      </c>
      <c r="X4863">
        <v>20994206.281064618</v>
      </c>
    </row>
    <row r="4864" spans="2:24" x14ac:dyDescent="0.4">
      <c r="B4864" s="13">
        <v>4861</v>
      </c>
      <c r="C4864"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18358263.906152438</v>
      </c>
      <c r="O4864">
        <v>17646151.692511342</v>
      </c>
      <c r="P4864">
        <v>9283959.3465181999</v>
      </c>
      <c r="Q4864">
        <v>14907949.57968816</v>
      </c>
      <c r="R4864">
        <v>13985453.1538176</v>
      </c>
      <c r="S4864">
        <v>6044816.6465163296</v>
      </c>
      <c r="T4864">
        <v>8197556.4386686422</v>
      </c>
      <c r="U4864">
        <v>8782260.4816884063</v>
      </c>
      <c r="V4864">
        <v>8759738.3810697161</v>
      </c>
      <c r="W4864">
        <v>11395957.985965274</v>
      </c>
      <c r="X4864">
        <v>-8604042.0140347295</v>
      </c>
    </row>
    <row r="4865" spans="2:24" x14ac:dyDescent="0.4">
      <c r="B4865" s="13">
        <v>4862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20653691.703161582</v>
      </c>
      <c r="O4865">
        <v>22117703.874255333</v>
      </c>
      <c r="P4865">
        <v>22088843.176572375</v>
      </c>
      <c r="Q4865">
        <v>21794411.404089797</v>
      </c>
      <c r="R4865">
        <v>21276378.392864041</v>
      </c>
      <c r="S4865">
        <v>21737661.699481666</v>
      </c>
      <c r="T4865">
        <v>20292650.714295484</v>
      </c>
      <c r="U4865">
        <v>24129538.627232671</v>
      </c>
      <c r="V4865">
        <v>26706395.873344101</v>
      </c>
      <c r="W4865">
        <v>25779274.610798758</v>
      </c>
      <c r="X4865">
        <v>5779274.6107987557</v>
      </c>
    </row>
    <row r="4866" spans="2:24" x14ac:dyDescent="0.4">
      <c r="B4866" s="13">
        <v>4863</v>
      </c>
      <c r="C4866"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24273698.297117017</v>
      </c>
      <c r="O4866">
        <v>29349095.5659246</v>
      </c>
      <c r="P4866">
        <v>35114874.227342494</v>
      </c>
      <c r="Q4866">
        <v>35368257.788366474</v>
      </c>
      <c r="R4866">
        <v>36078262.80989968</v>
      </c>
      <c r="S4866">
        <v>38148743.909595795</v>
      </c>
      <c r="T4866">
        <v>41125095.352554068</v>
      </c>
      <c r="U4866">
        <v>46917024.0042786</v>
      </c>
      <c r="V4866">
        <v>54273507.335171156</v>
      </c>
      <c r="W4866">
        <v>54768879.098896138</v>
      </c>
      <c r="X4866">
        <v>34768879.098896138</v>
      </c>
    </row>
    <row r="4867" spans="2:24" x14ac:dyDescent="0.4">
      <c r="B4867" s="13">
        <v>4864</v>
      </c>
      <c r="C4867"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22205191.972554825</v>
      </c>
      <c r="O4867">
        <v>24087917.84569731</v>
      </c>
      <c r="P4867">
        <v>28109834.328394815</v>
      </c>
      <c r="Q4867">
        <v>33900090.460983694</v>
      </c>
      <c r="R4867">
        <v>35403470.427998967</v>
      </c>
      <c r="S4867">
        <v>33974042.318129048</v>
      </c>
      <c r="T4867">
        <v>34161216.883517638</v>
      </c>
      <c r="U4867">
        <v>7375605.3353092559</v>
      </c>
      <c r="V4867">
        <v>9674831.4691739231</v>
      </c>
      <c r="W4867">
        <v>30189111.020438675</v>
      </c>
      <c r="X4867">
        <v>10189111.020438677</v>
      </c>
    </row>
    <row r="4868" spans="2:24" x14ac:dyDescent="0.4">
      <c r="B4868" s="13">
        <v>4865</v>
      </c>
      <c r="C4868"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18351770.36824901</v>
      </c>
      <c r="O4868">
        <v>20500748.456654359</v>
      </c>
      <c r="P4868">
        <v>27827772.157805849</v>
      </c>
      <c r="Q4868">
        <v>28426537.042471129</v>
      </c>
      <c r="R4868">
        <v>30132392.272782043</v>
      </c>
      <c r="S4868">
        <v>28070761.237894714</v>
      </c>
      <c r="T4868">
        <v>26887608.23959291</v>
      </c>
      <c r="U4868">
        <v>28275705.911511511</v>
      </c>
      <c r="V4868">
        <v>33178999.882595424</v>
      </c>
      <c r="W4868">
        <v>33698560.703299068</v>
      </c>
      <c r="X4868">
        <v>13698560.703299066</v>
      </c>
    </row>
    <row r="4869" spans="2:24" x14ac:dyDescent="0.4">
      <c r="B4869" s="13">
        <v>4866</v>
      </c>
      <c r="C4869"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20758467.507542372</v>
      </c>
      <c r="O4869">
        <v>25241098.760014474</v>
      </c>
      <c r="P4869">
        <v>31910114.897984196</v>
      </c>
      <c r="Q4869">
        <v>30549082.974755146</v>
      </c>
      <c r="R4869">
        <v>34145410.171960481</v>
      </c>
      <c r="S4869">
        <v>13962374.270275991</v>
      </c>
      <c r="T4869">
        <v>15935826.742801519</v>
      </c>
      <c r="U4869">
        <v>23248058.325985976</v>
      </c>
      <c r="V4869">
        <v>22527219.12752258</v>
      </c>
      <c r="W4869">
        <v>23385891.034611948</v>
      </c>
      <c r="X4869">
        <v>3385891.0346119488</v>
      </c>
    </row>
    <row r="4870" spans="2:24" x14ac:dyDescent="0.4">
      <c r="B4870" s="13">
        <v>4867</v>
      </c>
      <c r="C4870"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24180700.340846591</v>
      </c>
      <c r="O4870">
        <v>25774104.53845622</v>
      </c>
      <c r="P4870">
        <v>26080626.746648148</v>
      </c>
      <c r="Q4870">
        <v>24925421.374914788</v>
      </c>
      <c r="R4870">
        <v>21811835.687224485</v>
      </c>
      <c r="S4870">
        <v>22111577.0236369</v>
      </c>
      <c r="T4870">
        <v>25974625.274094485</v>
      </c>
      <c r="U4870">
        <v>21683828.548862595</v>
      </c>
      <c r="V4870">
        <v>21306137.990325004</v>
      </c>
      <c r="W4870">
        <v>22285731.925521392</v>
      </c>
      <c r="X4870">
        <v>2285731.9255213905</v>
      </c>
    </row>
    <row r="4871" spans="2:24" x14ac:dyDescent="0.4">
      <c r="B4871" s="13">
        <v>4868</v>
      </c>
      <c r="C4871"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21877577.168957446</v>
      </c>
      <c r="O4871">
        <v>23099569.318544526</v>
      </c>
      <c r="P4871">
        <v>21819125.287329379</v>
      </c>
      <c r="Q4871">
        <v>14866046.763346069</v>
      </c>
      <c r="R4871">
        <v>23122595.804057479</v>
      </c>
      <c r="S4871">
        <v>21401561.398006741</v>
      </c>
      <c r="T4871">
        <v>21214707.525148381</v>
      </c>
      <c r="U4871">
        <v>24410041.949804492</v>
      </c>
      <c r="V4871">
        <v>31810954.155410949</v>
      </c>
      <c r="W4871">
        <v>35930269.273845352</v>
      </c>
      <c r="X4871">
        <v>15930269.273845352</v>
      </c>
    </row>
    <row r="4872" spans="2:24" x14ac:dyDescent="0.4">
      <c r="B4872" s="13">
        <v>4869</v>
      </c>
      <c r="C4872"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22175539.383475997</v>
      </c>
      <c r="O4872">
        <v>27372500.39874538</v>
      </c>
      <c r="P4872">
        <v>28235607.086348396</v>
      </c>
      <c r="Q4872">
        <v>28451751.231155954</v>
      </c>
      <c r="R4872">
        <v>32380923.846454822</v>
      </c>
      <c r="S4872">
        <v>40830374.687134065</v>
      </c>
      <c r="T4872">
        <v>41057987.801600754</v>
      </c>
      <c r="U4872">
        <v>42266058.812252879</v>
      </c>
      <c r="V4872">
        <v>42141042.571034677</v>
      </c>
      <c r="W4872">
        <v>49184969.59987136</v>
      </c>
      <c r="X4872">
        <v>29184969.599871363</v>
      </c>
    </row>
    <row r="4873" spans="2:24" x14ac:dyDescent="0.4">
      <c r="B4873" s="13">
        <v>4870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18372062.706454173</v>
      </c>
      <c r="O4873">
        <v>24867101.290641475</v>
      </c>
      <c r="P4873">
        <v>24814214.97519847</v>
      </c>
      <c r="Q4873">
        <v>23482148.625947826</v>
      </c>
      <c r="R4873">
        <v>17685061.828403</v>
      </c>
      <c r="S4873">
        <v>21363432.078028157</v>
      </c>
      <c r="T4873">
        <v>21120249.113169767</v>
      </c>
      <c r="U4873">
        <v>24741465.913345974</v>
      </c>
      <c r="V4873">
        <v>27024238.813935429</v>
      </c>
      <c r="W4873">
        <v>8535361.5727635846</v>
      </c>
      <c r="X4873">
        <v>-11464638.427236419</v>
      </c>
    </row>
    <row r="4874" spans="2:24" x14ac:dyDescent="0.4">
      <c r="B4874" s="13">
        <v>4871</v>
      </c>
      <c r="C4874"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21210335.874883007</v>
      </c>
      <c r="O4874">
        <v>23701440.585951984</v>
      </c>
      <c r="P4874">
        <v>29821936.688284818</v>
      </c>
      <c r="Q4874">
        <v>31052852.968943819</v>
      </c>
      <c r="R4874">
        <v>30874298.071725149</v>
      </c>
      <c r="S4874">
        <v>34665592.33011084</v>
      </c>
      <c r="T4874">
        <v>34946011.976502717</v>
      </c>
      <c r="U4874">
        <v>38618991.67521742</v>
      </c>
      <c r="V4874">
        <v>38312109.674849719</v>
      </c>
      <c r="W4874">
        <v>37439297.88230525</v>
      </c>
      <c r="X4874">
        <v>17439297.882305253</v>
      </c>
    </row>
    <row r="4875" spans="2:24" x14ac:dyDescent="0.4">
      <c r="B4875" s="13">
        <v>4872</v>
      </c>
      <c r="C4875"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22227083.937273972</v>
      </c>
      <c r="O4875">
        <v>26678888.891970359</v>
      </c>
      <c r="P4875">
        <v>24285910.081984572</v>
      </c>
      <c r="Q4875">
        <v>23972599.345824022</v>
      </c>
      <c r="R4875">
        <v>26332215.430090293</v>
      </c>
      <c r="S4875">
        <v>23264680.4085964</v>
      </c>
      <c r="T4875">
        <v>27679984.229677048</v>
      </c>
      <c r="U4875">
        <v>33649671.024857625</v>
      </c>
      <c r="V4875">
        <v>33714385.715705991</v>
      </c>
      <c r="W4875">
        <v>31485831.641809896</v>
      </c>
      <c r="X4875">
        <v>11485831.641809894</v>
      </c>
    </row>
    <row r="4876" spans="2:24" x14ac:dyDescent="0.4">
      <c r="B4876" s="13">
        <v>4873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24408092.575944498</v>
      </c>
      <c r="O4876">
        <v>27702546.80163987</v>
      </c>
      <c r="P4876">
        <v>35010413.84360072</v>
      </c>
      <c r="Q4876">
        <v>34208400.242231146</v>
      </c>
      <c r="R4876">
        <v>32125937.571906712</v>
      </c>
      <c r="S4876">
        <v>32007447.237473469</v>
      </c>
      <c r="T4876">
        <v>38880704.82493341</v>
      </c>
      <c r="U4876">
        <v>40925289.727696523</v>
      </c>
      <c r="V4876">
        <v>37261050.164942339</v>
      </c>
      <c r="W4876">
        <v>37357653.129565544</v>
      </c>
      <c r="X4876">
        <v>17357653.129565559</v>
      </c>
    </row>
    <row r="4877" spans="2:24" x14ac:dyDescent="0.4">
      <c r="B4877" s="13">
        <v>4874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23523683.70159293</v>
      </c>
      <c r="O4877">
        <v>28390109.788907886</v>
      </c>
      <c r="P4877">
        <v>33380252.508139528</v>
      </c>
      <c r="Q4877">
        <v>38009909.382838368</v>
      </c>
      <c r="R4877">
        <v>39425049.247629344</v>
      </c>
      <c r="S4877">
        <v>40266090.962965056</v>
      </c>
      <c r="T4877">
        <v>-2408213.3047790914</v>
      </c>
      <c r="U4877">
        <v>-2286743.8556467071</v>
      </c>
      <c r="V4877">
        <v>25930036.86870534</v>
      </c>
      <c r="W4877">
        <v>25898216.080215722</v>
      </c>
      <c r="X4877">
        <v>5898216.0802157214</v>
      </c>
    </row>
    <row r="4878" spans="2:24" x14ac:dyDescent="0.4">
      <c r="B4878" s="13">
        <v>4875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25092224.054344021</v>
      </c>
      <c r="O4878">
        <v>30706613.271001317</v>
      </c>
      <c r="P4878">
        <v>36968604.914790198</v>
      </c>
      <c r="Q4878">
        <v>38057963.419970967</v>
      </c>
      <c r="R4878">
        <v>36963221.391076326</v>
      </c>
      <c r="S4878">
        <v>43386571.154680401</v>
      </c>
      <c r="T4878">
        <v>43265121.594010666</v>
      </c>
      <c r="U4878">
        <v>44843505.14647916</v>
      </c>
      <c r="V4878">
        <v>46721146.577845648</v>
      </c>
      <c r="W4878">
        <v>49369369.582702428</v>
      </c>
      <c r="X4878">
        <v>29369369.582702436</v>
      </c>
    </row>
    <row r="4879" spans="2:24" x14ac:dyDescent="0.4">
      <c r="B4879" s="13">
        <v>4876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24384108.004101962</v>
      </c>
      <c r="O4879">
        <v>22669488.823791381</v>
      </c>
      <c r="P4879">
        <v>25341394.237569302</v>
      </c>
      <c r="Q4879">
        <v>27234065.92350487</v>
      </c>
      <c r="R4879">
        <v>28756674.031801071</v>
      </c>
      <c r="S4879">
        <v>29485492.810277414</v>
      </c>
      <c r="T4879">
        <v>29054364.963047143</v>
      </c>
      <c r="U4879">
        <v>28182334.855119687</v>
      </c>
      <c r="V4879">
        <v>33852065.276436485</v>
      </c>
      <c r="W4879">
        <v>32762966.385324206</v>
      </c>
      <c r="X4879">
        <v>12762966.38532421</v>
      </c>
    </row>
    <row r="4880" spans="2:24" x14ac:dyDescent="0.4">
      <c r="B4880" s="13">
        <v>4877</v>
      </c>
      <c r="C4880"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21284403.864620715</v>
      </c>
      <c r="O4880">
        <v>21767928.970999304</v>
      </c>
      <c r="P4880">
        <v>27055246.197783906</v>
      </c>
      <c r="Q4880">
        <v>30173717.167256579</v>
      </c>
      <c r="R4880">
        <v>29915308.214527894</v>
      </c>
      <c r="S4880">
        <v>35053278.408243284</v>
      </c>
      <c r="T4880">
        <v>32015413.292647626</v>
      </c>
      <c r="U4880">
        <v>31457581.229665805</v>
      </c>
      <c r="V4880">
        <v>32972304.350296523</v>
      </c>
      <c r="W4880">
        <v>33447510.141982067</v>
      </c>
      <c r="X4880">
        <v>13447510.141982073</v>
      </c>
    </row>
    <row r="4881" spans="2:24" x14ac:dyDescent="0.4">
      <c r="B4881" s="13">
        <v>4878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23798870.564215496</v>
      </c>
      <c r="O4881">
        <v>24035735.468347102</v>
      </c>
      <c r="P4881">
        <v>20967981.581245314</v>
      </c>
      <c r="Q4881">
        <v>23691800.60270213</v>
      </c>
      <c r="R4881">
        <v>21060641.487092521</v>
      </c>
      <c r="S4881">
        <v>17852665.746680673</v>
      </c>
      <c r="T4881">
        <v>5834012.8000286743</v>
      </c>
      <c r="U4881">
        <v>9036141.2363251746</v>
      </c>
      <c r="V4881">
        <v>11620032.074176565</v>
      </c>
      <c r="W4881">
        <v>-61608183.590602063</v>
      </c>
      <c r="X4881">
        <v>-81608183.590602055</v>
      </c>
    </row>
    <row r="4882" spans="2:24" x14ac:dyDescent="0.4">
      <c r="B4882" s="13">
        <v>4879</v>
      </c>
      <c r="C4882">
        <v>0</v>
      </c>
      <c r="D4882">
        <v>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23014757.04352339</v>
      </c>
      <c r="O4882">
        <v>16590293.424592569</v>
      </c>
      <c r="P4882">
        <v>15967779.386593271</v>
      </c>
      <c r="Q4882">
        <v>20365531.787354015</v>
      </c>
      <c r="R4882">
        <v>1041356.3525522307</v>
      </c>
      <c r="S4882">
        <v>-607809.63597661513</v>
      </c>
      <c r="T4882">
        <v>8300407.6372373682</v>
      </c>
      <c r="U4882">
        <v>9034428.6169610731</v>
      </c>
      <c r="V4882">
        <v>8250704.6852864269</v>
      </c>
      <c r="W4882">
        <v>6263103.284411557</v>
      </c>
      <c r="X4882">
        <v>-13736896.715588443</v>
      </c>
    </row>
    <row r="4883" spans="2:24" x14ac:dyDescent="0.4">
      <c r="B4883" s="13">
        <v>4880</v>
      </c>
      <c r="C4883">
        <v>0</v>
      </c>
      <c r="D4883">
        <v>0</v>
      </c>
      <c r="E4883">
        <v>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23501498.239885207</v>
      </c>
      <c r="O4883">
        <v>25598165.356198944</v>
      </c>
      <c r="P4883">
        <v>27791992.840864349</v>
      </c>
      <c r="Q4883">
        <v>32151440.544263471</v>
      </c>
      <c r="R4883">
        <v>37945564.829890043</v>
      </c>
      <c r="S4883">
        <v>45679721.291264758</v>
      </c>
      <c r="T4883">
        <v>-122742031.57396601</v>
      </c>
      <c r="U4883">
        <v>-114853588.04166161</v>
      </c>
      <c r="V4883">
        <v>-26991088.349670574</v>
      </c>
      <c r="W4883">
        <v>-26655338.392805539</v>
      </c>
      <c r="X4883">
        <v>-46655338.392805524</v>
      </c>
    </row>
    <row r="4884" spans="2:24" x14ac:dyDescent="0.4">
      <c r="B4884" s="13">
        <v>4881</v>
      </c>
      <c r="C4884"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17644680.532047562</v>
      </c>
      <c r="O4884">
        <v>10855465.204128206</v>
      </c>
      <c r="P4884">
        <v>11439318.924749335</v>
      </c>
      <c r="Q4884">
        <v>14750269.286635114</v>
      </c>
      <c r="R4884">
        <v>19660547.194554109</v>
      </c>
      <c r="S4884">
        <v>17986705.370354556</v>
      </c>
      <c r="T4884">
        <v>21129908.659504883</v>
      </c>
      <c r="U4884">
        <v>22924718.655235354</v>
      </c>
      <c r="V4884">
        <v>25592479.816247128</v>
      </c>
      <c r="W4884">
        <v>25974945.400883786</v>
      </c>
      <c r="X4884">
        <v>5974945.4008837882</v>
      </c>
    </row>
    <row r="4885" spans="2:24" x14ac:dyDescent="0.4">
      <c r="B4885" s="13">
        <v>4882</v>
      </c>
      <c r="C4885"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28963059.394410554</v>
      </c>
      <c r="O4885">
        <v>-18810097.587139543</v>
      </c>
      <c r="P4885">
        <v>-13574519.881131917</v>
      </c>
      <c r="Q4885">
        <v>12700053.865686841</v>
      </c>
      <c r="R4885">
        <v>11013385.480246136</v>
      </c>
      <c r="S4885">
        <v>14537417.636388028</v>
      </c>
      <c r="T4885">
        <v>12710236.607198875</v>
      </c>
      <c r="U4885">
        <v>15244103.955585396</v>
      </c>
      <c r="V4885">
        <v>22055306.009719238</v>
      </c>
      <c r="W4885">
        <v>27765575.088492662</v>
      </c>
      <c r="X4885">
        <v>7765575.0884926692</v>
      </c>
    </row>
    <row r="4886" spans="2:24" x14ac:dyDescent="0.4">
      <c r="B4886" s="13">
        <v>4883</v>
      </c>
      <c r="C4886"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21857818.570716459</v>
      </c>
      <c r="O4886">
        <v>15223852.254307726</v>
      </c>
      <c r="P4886">
        <v>21702164.479157932</v>
      </c>
      <c r="Q4886">
        <v>27562616.196839571</v>
      </c>
      <c r="R4886">
        <v>30181576.301215012</v>
      </c>
      <c r="S4886">
        <v>29237125.162166335</v>
      </c>
      <c r="T4886">
        <v>27152243.366084438</v>
      </c>
      <c r="U4886">
        <v>27499006.835346192</v>
      </c>
      <c r="V4886">
        <v>28607883.712202597</v>
      </c>
      <c r="W4886">
        <v>26992458.810105693</v>
      </c>
      <c r="X4886">
        <v>6992458.8101056907</v>
      </c>
    </row>
    <row r="4887" spans="2:24" x14ac:dyDescent="0.4">
      <c r="B4887" s="13">
        <v>4884</v>
      </c>
      <c r="C4887"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29592032.211211525</v>
      </c>
      <c r="O4887">
        <v>10639026.199212667</v>
      </c>
      <c r="P4887">
        <v>11002905.964802124</v>
      </c>
      <c r="Q4887">
        <v>22429404.818587299</v>
      </c>
      <c r="R4887">
        <v>26065905.148316056</v>
      </c>
      <c r="S4887">
        <v>27881202.661304168</v>
      </c>
      <c r="T4887">
        <v>30373988.561111256</v>
      </c>
      <c r="U4887">
        <v>29704928.976421639</v>
      </c>
      <c r="V4887">
        <v>31527429.810198959</v>
      </c>
      <c r="W4887">
        <v>2326394.6532196943</v>
      </c>
      <c r="X4887">
        <v>-17673605.346780308</v>
      </c>
    </row>
    <row r="4888" spans="2:24" x14ac:dyDescent="0.4">
      <c r="B4888" s="13">
        <v>4885</v>
      </c>
      <c r="C4888">
        <v>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22481610.908336379</v>
      </c>
      <c r="O4888">
        <v>29405716.604821902</v>
      </c>
      <c r="P4888">
        <v>26185079.945577674</v>
      </c>
      <c r="Q4888">
        <v>30048823.335377987</v>
      </c>
      <c r="R4888">
        <v>33706954.754688516</v>
      </c>
      <c r="S4888">
        <v>36191269.68909128</v>
      </c>
      <c r="T4888">
        <v>32640468.265316691</v>
      </c>
      <c r="U4888">
        <v>34116008.880272709</v>
      </c>
      <c r="V4888">
        <v>34213839.04486873</v>
      </c>
      <c r="W4888">
        <v>36822190.01939524</v>
      </c>
      <c r="X4888">
        <v>16822190.01939524</v>
      </c>
    </row>
    <row r="4889" spans="2:24" x14ac:dyDescent="0.4">
      <c r="B4889" s="13">
        <v>4886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22172181.860868052</v>
      </c>
      <c r="O4889">
        <v>20562813.967250481</v>
      </c>
      <c r="P4889">
        <v>19930144.355636787</v>
      </c>
      <c r="Q4889">
        <v>18545239.609250352</v>
      </c>
      <c r="R4889">
        <v>11516166.031861601</v>
      </c>
      <c r="S4889">
        <v>13865614.882691998</v>
      </c>
      <c r="T4889">
        <v>12382647.219871309</v>
      </c>
      <c r="U4889">
        <v>12491144.968023099</v>
      </c>
      <c r="V4889">
        <v>9628216.8106672671</v>
      </c>
      <c r="W4889">
        <v>10216756.359717263</v>
      </c>
      <c r="X4889">
        <v>-9783243.640282739</v>
      </c>
    </row>
    <row r="4890" spans="2:24" x14ac:dyDescent="0.4">
      <c r="B4890" s="13">
        <v>4887</v>
      </c>
      <c r="C4890"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18746703.335435688</v>
      </c>
      <c r="O4890">
        <v>23937379.740210354</v>
      </c>
      <c r="P4890">
        <v>21655428.605669439</v>
      </c>
      <c r="Q4890">
        <v>20143350.35605206</v>
      </c>
      <c r="R4890">
        <v>15562884.427221276</v>
      </c>
      <c r="S4890">
        <v>15916840.819921464</v>
      </c>
      <c r="T4890">
        <v>18280436.002452552</v>
      </c>
      <c r="U4890">
        <v>24492768.846948396</v>
      </c>
      <c r="V4890">
        <v>24269935.369012188</v>
      </c>
      <c r="W4890">
        <v>-369265505.77315992</v>
      </c>
      <c r="X4890">
        <v>-389265505.77315992</v>
      </c>
    </row>
    <row r="4891" spans="2:24" x14ac:dyDescent="0.4">
      <c r="B4891" s="13">
        <v>4888</v>
      </c>
      <c r="C4891"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25747655.675322782</v>
      </c>
      <c r="O4891">
        <v>26545387.22186048</v>
      </c>
      <c r="P4891">
        <v>25281156.835437953</v>
      </c>
      <c r="Q4891">
        <v>25817968.864698522</v>
      </c>
      <c r="R4891">
        <v>30083457.421504658</v>
      </c>
      <c r="S4891">
        <v>30624875.933573905</v>
      </c>
      <c r="T4891">
        <v>32387662.833942551</v>
      </c>
      <c r="U4891">
        <v>-12529289.867014246</v>
      </c>
      <c r="V4891">
        <v>-6912465.2068510465</v>
      </c>
      <c r="W4891">
        <v>11892500.562151588</v>
      </c>
      <c r="X4891">
        <v>-8107499.4378484124</v>
      </c>
    </row>
    <row r="4892" spans="2:24" x14ac:dyDescent="0.4">
      <c r="B4892" s="13">
        <v>4889</v>
      </c>
      <c r="C4892"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18782579.337537576</v>
      </c>
      <c r="O4892">
        <v>21305096.158263404</v>
      </c>
      <c r="P4892">
        <v>24072138.588949349</v>
      </c>
      <c r="Q4892">
        <v>27262741.229288321</v>
      </c>
      <c r="R4892">
        <v>30571781.934651308</v>
      </c>
      <c r="S4892">
        <v>31339879.892180726</v>
      </c>
      <c r="T4892">
        <v>36315607.256057829</v>
      </c>
      <c r="U4892">
        <v>36025603.738528818</v>
      </c>
      <c r="V4892">
        <v>38230172.24500256</v>
      </c>
      <c r="W4892">
        <v>38328981.200594522</v>
      </c>
      <c r="X4892">
        <v>18328981.200594518</v>
      </c>
    </row>
    <row r="4893" spans="2:24" x14ac:dyDescent="0.4">
      <c r="B4893" s="13">
        <v>4890</v>
      </c>
      <c r="C4893">
        <v>0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21898050.947034251</v>
      </c>
      <c r="O4893">
        <v>19596364.923743889</v>
      </c>
      <c r="P4893">
        <v>21718146.892972317</v>
      </c>
      <c r="Q4893">
        <v>20958221.840487659</v>
      </c>
      <c r="R4893">
        <v>24171624.297264535</v>
      </c>
      <c r="S4893">
        <v>32128257.834608868</v>
      </c>
      <c r="T4893">
        <v>-1028115530.7349439</v>
      </c>
      <c r="U4893">
        <v>-1024099801.9547707</v>
      </c>
      <c r="V4893">
        <v>-490609158.74306339</v>
      </c>
      <c r="W4893">
        <v>-486859317.48516655</v>
      </c>
      <c r="X4893">
        <v>-506859317.48516655</v>
      </c>
    </row>
    <row r="4894" spans="2:24" x14ac:dyDescent="0.4">
      <c r="B4894" s="13">
        <v>4891</v>
      </c>
      <c r="C4894"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19450586.361187886</v>
      </c>
      <c r="O4894">
        <v>20980661.255682178</v>
      </c>
      <c r="P4894">
        <v>25720977.954924535</v>
      </c>
      <c r="Q4894">
        <v>23872563.818408165</v>
      </c>
      <c r="R4894">
        <v>26204488.827948805</v>
      </c>
      <c r="S4894">
        <v>25443191.804470044</v>
      </c>
      <c r="T4894">
        <v>25503534.545250412</v>
      </c>
      <c r="U4894">
        <v>29553763.494700622</v>
      </c>
      <c r="V4894">
        <v>36437382.048349567</v>
      </c>
      <c r="W4894">
        <v>34267764.861942433</v>
      </c>
      <c r="X4894">
        <v>14267764.861942437</v>
      </c>
    </row>
    <row r="4895" spans="2:24" x14ac:dyDescent="0.4">
      <c r="B4895" s="13">
        <v>4892</v>
      </c>
      <c r="C4895"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27775738.899018973</v>
      </c>
      <c r="O4895">
        <v>25746149.676345907</v>
      </c>
      <c r="P4895">
        <v>29604385.470590372</v>
      </c>
      <c r="Q4895">
        <v>17139988.198112495</v>
      </c>
      <c r="R4895">
        <v>22984112.747440904</v>
      </c>
      <c r="S4895">
        <v>29114941.74825361</v>
      </c>
      <c r="T4895">
        <v>21361082.395447481</v>
      </c>
      <c r="U4895">
        <v>28228914.802107774</v>
      </c>
      <c r="V4895">
        <v>34302259.366433442</v>
      </c>
      <c r="W4895">
        <v>31899903.586287029</v>
      </c>
      <c r="X4895">
        <v>11899903.586287033</v>
      </c>
    </row>
    <row r="4896" spans="2:24" x14ac:dyDescent="0.4">
      <c r="B4896" s="13">
        <v>4893</v>
      </c>
      <c r="C4896"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22216964.438248634</v>
      </c>
      <c r="O4896">
        <v>25511646.791686792</v>
      </c>
      <c r="P4896">
        <v>34216378.070039377</v>
      </c>
      <c r="Q4896">
        <v>35056194.166194811</v>
      </c>
      <c r="R4896">
        <v>-1418618437.8148651</v>
      </c>
      <c r="S4896">
        <v>-1419271242.4317427</v>
      </c>
      <c r="T4896">
        <v>-688841506.99967074</v>
      </c>
      <c r="U4896">
        <v>-680324587.86808503</v>
      </c>
      <c r="V4896">
        <v>-678551421.14155829</v>
      </c>
      <c r="W4896">
        <v>-673132661.04148114</v>
      </c>
      <c r="X4896">
        <v>-693132661.04148114</v>
      </c>
    </row>
    <row r="4897" spans="2:24" x14ac:dyDescent="0.4">
      <c r="B4897" s="13">
        <v>4894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10971416.236387875</v>
      </c>
      <c r="O4897">
        <v>11105637.134744994</v>
      </c>
      <c r="P4897">
        <v>16700069.254748896</v>
      </c>
      <c r="Q4897">
        <v>18426013.246482834</v>
      </c>
      <c r="R4897">
        <v>19371565.033416785</v>
      </c>
      <c r="S4897">
        <v>23326028.12003547</v>
      </c>
      <c r="T4897">
        <v>23394721.914137006</v>
      </c>
      <c r="U4897">
        <v>24184494.607021779</v>
      </c>
      <c r="V4897">
        <v>25541543.809354924</v>
      </c>
      <c r="W4897">
        <v>27989866.634962611</v>
      </c>
      <c r="X4897">
        <v>7989866.6349626081</v>
      </c>
    </row>
    <row r="4898" spans="2:24" x14ac:dyDescent="0.4">
      <c r="B4898" s="13">
        <v>4895</v>
      </c>
      <c r="C4898"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22820370.56440109</v>
      </c>
      <c r="O4898">
        <v>27954800.503937408</v>
      </c>
      <c r="P4898">
        <v>29813300.0049178</v>
      </c>
      <c r="Q4898">
        <v>32167705.241026063</v>
      </c>
      <c r="R4898">
        <v>35205843.469712593</v>
      </c>
      <c r="S4898">
        <v>40906070.785382651</v>
      </c>
      <c r="T4898">
        <v>40970104.379709326</v>
      </c>
      <c r="U4898">
        <v>41875986.585446529</v>
      </c>
      <c r="V4898">
        <v>-35884813.320313871</v>
      </c>
      <c r="W4898">
        <v>-43011339.805265978</v>
      </c>
      <c r="X4898">
        <v>-63011339.805265978</v>
      </c>
    </row>
    <row r="4899" spans="2:24" x14ac:dyDescent="0.4">
      <c r="B4899" s="13">
        <v>4896</v>
      </c>
      <c r="C4899"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-12827123.819828771</v>
      </c>
      <c r="O4899">
        <v>-13479205.636093184</v>
      </c>
      <c r="P4899">
        <v>2646337.8699382236</v>
      </c>
      <c r="Q4899">
        <v>2608777.7445611311</v>
      </c>
      <c r="R4899">
        <v>-4784.2603193302639</v>
      </c>
      <c r="S4899">
        <v>1482903.3085415212</v>
      </c>
      <c r="T4899">
        <v>-194914.81224376243</v>
      </c>
      <c r="U4899">
        <v>2432293.4119438231</v>
      </c>
      <c r="V4899">
        <v>-6458041.6097259326</v>
      </c>
      <c r="W4899">
        <v>-6665026.4799841428</v>
      </c>
      <c r="X4899">
        <v>-26665026.479984149</v>
      </c>
    </row>
    <row r="4900" spans="2:24" x14ac:dyDescent="0.4">
      <c r="B4900" s="13">
        <v>4897</v>
      </c>
      <c r="C4900">
        <v>0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16607183.674199248</v>
      </c>
      <c r="O4900">
        <v>22906382.255101886</v>
      </c>
      <c r="P4900">
        <v>25854592.662543364</v>
      </c>
      <c r="Q4900">
        <v>31943151.613755237</v>
      </c>
      <c r="R4900">
        <v>36622646.839603804</v>
      </c>
      <c r="S4900">
        <v>28111292.382456254</v>
      </c>
      <c r="T4900">
        <v>29302653.203657679</v>
      </c>
      <c r="U4900">
        <v>35632023.553653635</v>
      </c>
      <c r="V4900">
        <v>30301876.896111164</v>
      </c>
      <c r="W4900">
        <v>31458860.486033887</v>
      </c>
      <c r="X4900">
        <v>11458860.486033885</v>
      </c>
    </row>
    <row r="4901" spans="2:24" x14ac:dyDescent="0.4">
      <c r="B4901" s="13">
        <v>4898</v>
      </c>
      <c r="C4901"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18895325.82915692</v>
      </c>
      <c r="O4901">
        <v>26569275.816768125</v>
      </c>
      <c r="P4901">
        <v>27146977.469388451</v>
      </c>
      <c r="Q4901">
        <v>26031455.277167022</v>
      </c>
      <c r="R4901">
        <v>28584338.519358184</v>
      </c>
      <c r="S4901">
        <v>30145213.23060333</v>
      </c>
      <c r="T4901">
        <v>30508787.654796757</v>
      </c>
      <c r="U4901">
        <v>31053475.046406526</v>
      </c>
      <c r="V4901">
        <v>32100741.058476012</v>
      </c>
      <c r="W4901">
        <v>39413022.644657716</v>
      </c>
      <c r="X4901">
        <v>19413022.644657716</v>
      </c>
    </row>
    <row r="4902" spans="2:24" x14ac:dyDescent="0.4">
      <c r="B4902" s="13">
        <v>4899</v>
      </c>
      <c r="C4902"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20670371.804790609</v>
      </c>
      <c r="O4902">
        <v>20890445.505784079</v>
      </c>
      <c r="P4902">
        <v>21804266.713267628</v>
      </c>
      <c r="Q4902">
        <v>22537181.231049828</v>
      </c>
      <c r="R4902">
        <v>23532612.815508183</v>
      </c>
      <c r="S4902">
        <v>29327491.885178387</v>
      </c>
      <c r="T4902">
        <v>16255389.520798165</v>
      </c>
      <c r="U4902">
        <v>18596710.081391737</v>
      </c>
      <c r="V4902">
        <v>30784375.818898849</v>
      </c>
      <c r="W4902">
        <v>35137753.483490013</v>
      </c>
      <c r="X4902">
        <v>15137753.483490009</v>
      </c>
    </row>
    <row r="4903" spans="2:24" x14ac:dyDescent="0.4">
      <c r="B4903" s="13">
        <v>4900</v>
      </c>
      <c r="C4903"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25000028.141154937</v>
      </c>
      <c r="O4903">
        <v>22836033.725897767</v>
      </c>
      <c r="P4903">
        <v>23476649.936779093</v>
      </c>
      <c r="Q4903">
        <v>24633050.146050889</v>
      </c>
      <c r="R4903">
        <v>33329906.529787976</v>
      </c>
      <c r="S4903">
        <v>36852738.441368617</v>
      </c>
      <c r="T4903">
        <v>36968602.233591706</v>
      </c>
      <c r="U4903">
        <v>35307448.803915977</v>
      </c>
      <c r="V4903">
        <v>37380040.646958642</v>
      </c>
      <c r="W4903">
        <v>39420275.162822992</v>
      </c>
      <c r="X4903">
        <v>19420275.162822977</v>
      </c>
    </row>
    <row r="4904" spans="2:24" x14ac:dyDescent="0.4">
      <c r="B4904" s="13">
        <v>4901</v>
      </c>
      <c r="C4904">
        <v>0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23858496.073243175</v>
      </c>
      <c r="O4904">
        <v>23746635.301542595</v>
      </c>
      <c r="P4904">
        <v>24961540.8811238</v>
      </c>
      <c r="Q4904">
        <v>24683006.535155579</v>
      </c>
      <c r="R4904">
        <v>27257867.96369341</v>
      </c>
      <c r="S4904">
        <v>30835733.712759253</v>
      </c>
      <c r="T4904">
        <v>35485136.033755444</v>
      </c>
      <c r="U4904">
        <v>42320010.888900615</v>
      </c>
      <c r="V4904">
        <v>42110611.357008852</v>
      </c>
      <c r="W4904">
        <v>41933653.342566133</v>
      </c>
      <c r="X4904">
        <v>21933653.342566125</v>
      </c>
    </row>
    <row r="4905" spans="2:24" x14ac:dyDescent="0.4">
      <c r="B4905" s="13">
        <v>4902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22345968.37306362</v>
      </c>
      <c r="O4905">
        <v>22207871.163828641</v>
      </c>
      <c r="P4905">
        <v>23836697.051327258</v>
      </c>
      <c r="Q4905">
        <v>21440586.132531159</v>
      </c>
      <c r="R4905">
        <v>23905494.027876809</v>
      </c>
      <c r="S4905">
        <v>24529365.320568528</v>
      </c>
      <c r="T4905">
        <v>23781524.421958096</v>
      </c>
      <c r="U4905">
        <v>22098147.215662919</v>
      </c>
      <c r="V4905">
        <v>20628020.774928227</v>
      </c>
      <c r="W4905">
        <v>23889502.344944194</v>
      </c>
      <c r="X4905">
        <v>3889502.3449441949</v>
      </c>
    </row>
    <row r="4906" spans="2:24" x14ac:dyDescent="0.4">
      <c r="B4906" s="13">
        <v>4903</v>
      </c>
      <c r="C4906"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26042153.484043662</v>
      </c>
      <c r="O4906">
        <v>27017765.277728595</v>
      </c>
      <c r="P4906">
        <v>31207359.398174621</v>
      </c>
      <c r="Q4906">
        <v>32461632.955814358</v>
      </c>
      <c r="R4906">
        <v>29510855.406706955</v>
      </c>
      <c r="S4906">
        <v>31703189.465219978</v>
      </c>
      <c r="T4906">
        <v>36364529.361246221</v>
      </c>
      <c r="U4906">
        <v>33562122.260665603</v>
      </c>
      <c r="V4906">
        <v>36331599.521585315</v>
      </c>
      <c r="W4906">
        <v>42235991.41112943</v>
      </c>
      <c r="X4906">
        <v>22235991.411129434</v>
      </c>
    </row>
    <row r="4907" spans="2:24" x14ac:dyDescent="0.4">
      <c r="B4907" s="13">
        <v>4904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11617405.648661681</v>
      </c>
      <c r="O4907">
        <v>18212544.639221456</v>
      </c>
      <c r="P4907">
        <v>26857563.001765806</v>
      </c>
      <c r="Q4907">
        <v>25509398.334407773</v>
      </c>
      <c r="R4907">
        <v>27620423.130487632</v>
      </c>
      <c r="S4907">
        <v>30125838.334740341</v>
      </c>
      <c r="T4907">
        <v>34000540.518592045</v>
      </c>
      <c r="U4907">
        <v>33473501.289919451</v>
      </c>
      <c r="V4907">
        <v>34098643.944912151</v>
      </c>
      <c r="W4907">
        <v>41702563.354522787</v>
      </c>
      <c r="X4907">
        <v>21702563.354522783</v>
      </c>
    </row>
    <row r="4908" spans="2:24" x14ac:dyDescent="0.4">
      <c r="B4908" s="13">
        <v>4905</v>
      </c>
      <c r="C4908"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22357287.928649522</v>
      </c>
      <c r="O4908">
        <v>13748272.990134921</v>
      </c>
      <c r="P4908">
        <v>18608398.70489566</v>
      </c>
      <c r="Q4908">
        <v>24507797.73467242</v>
      </c>
      <c r="R4908">
        <v>-88444066.911069289</v>
      </c>
      <c r="S4908">
        <v>-84514280.934000209</v>
      </c>
      <c r="T4908">
        <v>-40089015.108044997</v>
      </c>
      <c r="U4908">
        <v>-36055420.732157953</v>
      </c>
      <c r="V4908">
        <v>-23458618.453414898</v>
      </c>
      <c r="W4908">
        <v>-22155026.725324459</v>
      </c>
      <c r="X4908">
        <v>-42155026.725324452</v>
      </c>
    </row>
    <row r="4909" spans="2:24" x14ac:dyDescent="0.4">
      <c r="B4909" s="13">
        <v>4906</v>
      </c>
      <c r="C4909"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20760924.195657123</v>
      </c>
      <c r="O4909">
        <v>18265742.148551196</v>
      </c>
      <c r="P4909">
        <v>20496553.400952104</v>
      </c>
      <c r="Q4909">
        <v>26247116.382032149</v>
      </c>
      <c r="R4909">
        <v>22735298.917715691</v>
      </c>
      <c r="S4909">
        <v>24554529.393797852</v>
      </c>
      <c r="T4909">
        <v>13074157.234552037</v>
      </c>
      <c r="U4909">
        <v>13456058.226314887</v>
      </c>
      <c r="V4909">
        <v>24246039.330567412</v>
      </c>
      <c r="W4909">
        <v>23578303.250669494</v>
      </c>
      <c r="X4909">
        <v>3578303.2506694933</v>
      </c>
    </row>
    <row r="4910" spans="2:24" x14ac:dyDescent="0.4">
      <c r="B4910" s="13">
        <v>4907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16726647.780269045</v>
      </c>
      <c r="O4910">
        <v>19937949.943494465</v>
      </c>
      <c r="P4910">
        <v>26229586.322746858</v>
      </c>
      <c r="Q4910">
        <v>34033850.223814234</v>
      </c>
      <c r="R4910">
        <v>35935121.344318807</v>
      </c>
      <c r="S4910">
        <v>40159605.530482255</v>
      </c>
      <c r="T4910">
        <v>41680625.613719821</v>
      </c>
      <c r="U4910">
        <v>48499637.084768347</v>
      </c>
      <c r="V4910">
        <v>48086184.203668959</v>
      </c>
      <c r="W4910">
        <v>54870295.187603578</v>
      </c>
      <c r="X4910">
        <v>34870295.187603585</v>
      </c>
    </row>
    <row r="4911" spans="2:24" x14ac:dyDescent="0.4">
      <c r="B4911" s="13">
        <v>4908</v>
      </c>
      <c r="C4911">
        <v>0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24288871.82568213</v>
      </c>
      <c r="O4911">
        <v>27428373.228371665</v>
      </c>
      <c r="P4911">
        <v>30102689.598484635</v>
      </c>
      <c r="Q4911">
        <v>30141353.875775252</v>
      </c>
      <c r="R4911">
        <v>33221300.466804806</v>
      </c>
      <c r="S4911">
        <v>30157087.792625997</v>
      </c>
      <c r="T4911">
        <v>28498721.268841166</v>
      </c>
      <c r="U4911">
        <v>9239956.6580470651</v>
      </c>
      <c r="V4911">
        <v>9092458.7834396157</v>
      </c>
      <c r="W4911">
        <v>21667953.472926814</v>
      </c>
      <c r="X4911">
        <v>1667953.4729268136</v>
      </c>
    </row>
    <row r="4912" spans="2:24" x14ac:dyDescent="0.4">
      <c r="B4912" s="13">
        <v>4909</v>
      </c>
      <c r="C4912"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22372514.964144781</v>
      </c>
      <c r="O4912">
        <v>20844841.81166349</v>
      </c>
      <c r="P4912">
        <v>14622620.43780428</v>
      </c>
      <c r="Q4912">
        <v>12770349.681685852</v>
      </c>
      <c r="R4912">
        <v>15460155.242588373</v>
      </c>
      <c r="S4912">
        <v>21238748.965856142</v>
      </c>
      <c r="T4912">
        <v>19711106.817752477</v>
      </c>
      <c r="U4912">
        <v>19997425.143993512</v>
      </c>
      <c r="V4912">
        <v>19665397.113150731</v>
      </c>
      <c r="W4912">
        <v>26850021.899158221</v>
      </c>
      <c r="X4912">
        <v>6850021.8991582189</v>
      </c>
    </row>
    <row r="4913" spans="2:24" x14ac:dyDescent="0.4">
      <c r="B4913" s="13">
        <v>4910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20997133.360404991</v>
      </c>
      <c r="O4913">
        <v>-90861855.28228493</v>
      </c>
      <c r="P4913">
        <v>-89645739.538221851</v>
      </c>
      <c r="Q4913">
        <v>-32726161.410312451</v>
      </c>
      <c r="R4913">
        <v>-31645598.416787453</v>
      </c>
      <c r="S4913">
        <v>-27061176.929596148</v>
      </c>
      <c r="T4913">
        <v>-29572201.829569865</v>
      </c>
      <c r="U4913">
        <v>-24512102.615980014</v>
      </c>
      <c r="V4913">
        <v>-22755729.75301677</v>
      </c>
      <c r="W4913">
        <v>-15763468.664763995</v>
      </c>
      <c r="X4913">
        <v>-35763468.664763995</v>
      </c>
    </row>
    <row r="4914" spans="2:24" x14ac:dyDescent="0.4">
      <c r="B4914" s="13">
        <v>4911</v>
      </c>
      <c r="C4914"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22883307.413951635</v>
      </c>
      <c r="O4914">
        <v>24113443.853113309</v>
      </c>
      <c r="P4914">
        <v>31536633.852455154</v>
      </c>
      <c r="Q4914">
        <v>24922871.054007605</v>
      </c>
      <c r="R4914">
        <v>32231950.329190426</v>
      </c>
      <c r="S4914">
        <v>36847260.316056132</v>
      </c>
      <c r="T4914">
        <v>36970100.942822307</v>
      </c>
      <c r="U4914">
        <v>40267687.353777051</v>
      </c>
      <c r="V4914">
        <v>47263872.134625509</v>
      </c>
      <c r="W4914">
        <v>51184043.334590666</v>
      </c>
      <c r="X4914">
        <v>31184043.334590673</v>
      </c>
    </row>
    <row r="4915" spans="2:24" x14ac:dyDescent="0.4">
      <c r="B4915" s="13">
        <v>4912</v>
      </c>
      <c r="C4915"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24880846.773533866</v>
      </c>
      <c r="O4915">
        <v>26580105.558176979</v>
      </c>
      <c r="P4915">
        <v>28007458.456918508</v>
      </c>
      <c r="Q4915">
        <v>12421024.270065328</v>
      </c>
      <c r="R4915">
        <v>13331578.39597569</v>
      </c>
      <c r="S4915">
        <v>26131676.094648361</v>
      </c>
      <c r="T4915">
        <v>25286532.767395616</v>
      </c>
      <c r="U4915">
        <v>23584717.905458014</v>
      </c>
      <c r="V4915">
        <v>27167577.381046087</v>
      </c>
      <c r="W4915">
        <v>30959855.204363018</v>
      </c>
      <c r="X4915">
        <v>10959855.204363016</v>
      </c>
    </row>
    <row r="4916" spans="2:24" x14ac:dyDescent="0.4">
      <c r="B4916" s="13">
        <v>4913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29706685.671379041</v>
      </c>
      <c r="O4916">
        <v>29329851.239999786</v>
      </c>
      <c r="P4916">
        <v>31156063.859184381</v>
      </c>
      <c r="Q4916">
        <v>32324889.128679778</v>
      </c>
      <c r="R4916">
        <v>35209928.100072086</v>
      </c>
      <c r="S4916">
        <v>36649702.756841451</v>
      </c>
      <c r="T4916">
        <v>39477303.566879526</v>
      </c>
      <c r="U4916">
        <v>39949948.908502631</v>
      </c>
      <c r="V4916">
        <v>37131691.559245259</v>
      </c>
      <c r="W4916">
        <v>26397597.974959254</v>
      </c>
      <c r="X4916">
        <v>6397597.9749592571</v>
      </c>
    </row>
    <row r="4917" spans="2:24" x14ac:dyDescent="0.4">
      <c r="B4917" s="13">
        <v>4914</v>
      </c>
      <c r="C4917"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21738008.933265995</v>
      </c>
      <c r="O4917">
        <v>21848560.96473939</v>
      </c>
      <c r="P4917">
        <v>1710190.4924599063</v>
      </c>
      <c r="Q4917">
        <v>4964172.9293952081</v>
      </c>
      <c r="R4917">
        <v>18166658.212748077</v>
      </c>
      <c r="S4917">
        <v>23590758.238302156</v>
      </c>
      <c r="T4917">
        <v>24353232.030436132</v>
      </c>
      <c r="U4917">
        <v>24881678.227823757</v>
      </c>
      <c r="V4917">
        <v>29457628.196201414</v>
      </c>
      <c r="W4917">
        <v>29932172.348348591</v>
      </c>
      <c r="X4917">
        <v>9932172.3483485915</v>
      </c>
    </row>
    <row r="4918" spans="2:24" x14ac:dyDescent="0.4">
      <c r="B4918" s="13">
        <v>4915</v>
      </c>
      <c r="C4918"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22037930.199228968</v>
      </c>
      <c r="O4918">
        <v>26537289.283316001</v>
      </c>
      <c r="P4918">
        <v>19145950.308907192</v>
      </c>
      <c r="Q4918">
        <v>14623130.247627372</v>
      </c>
      <c r="R4918">
        <v>14689916.050216518</v>
      </c>
      <c r="S4918">
        <v>10104178.193624305</v>
      </c>
      <c r="T4918">
        <v>10160757.580150848</v>
      </c>
      <c r="U4918">
        <v>9352054.026876105</v>
      </c>
      <c r="V4918">
        <v>7076908.9871179853</v>
      </c>
      <c r="W4918">
        <v>14127680.191581419</v>
      </c>
      <c r="X4918">
        <v>-5872319.8084185813</v>
      </c>
    </row>
    <row r="4919" spans="2:24" x14ac:dyDescent="0.4">
      <c r="B4919" s="13">
        <v>4916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19952115.816495895</v>
      </c>
      <c r="O4919">
        <v>-992778442.89555812</v>
      </c>
      <c r="P4919">
        <v>-990463655.67630887</v>
      </c>
      <c r="Q4919">
        <v>-479758287.81284082</v>
      </c>
      <c r="R4919">
        <v>-477221707.1425122</v>
      </c>
      <c r="S4919">
        <v>-469742039.08510649</v>
      </c>
      <c r="T4919">
        <v>-471499110.26803285</v>
      </c>
      <c r="U4919">
        <v>-466554980.72363055</v>
      </c>
      <c r="V4919">
        <v>-467503140.44474602</v>
      </c>
      <c r="W4919">
        <v>-482622135.6941331</v>
      </c>
      <c r="X4919">
        <v>-502622135.6941331</v>
      </c>
    </row>
    <row r="4920" spans="2:24" x14ac:dyDescent="0.4">
      <c r="B4920" s="13">
        <v>4917</v>
      </c>
      <c r="C4920">
        <v>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26749661.702287994</v>
      </c>
      <c r="O4920">
        <v>32573231.738346729</v>
      </c>
      <c r="P4920">
        <v>32651152.403643318</v>
      </c>
      <c r="Q4920">
        <v>31825032.643875889</v>
      </c>
      <c r="R4920">
        <v>35608396.169160262</v>
      </c>
      <c r="S4920">
        <v>41813639.832600072</v>
      </c>
      <c r="T4920">
        <v>40203888.701792642</v>
      </c>
      <c r="U4920">
        <v>40644527.587700412</v>
      </c>
      <c r="V4920">
        <v>42675479.323020577</v>
      </c>
      <c r="W4920">
        <v>8918736.3466381207</v>
      </c>
      <c r="X4920">
        <v>-11081263.653361879</v>
      </c>
    </row>
    <row r="4921" spans="2:24" x14ac:dyDescent="0.4">
      <c r="B4921" s="13">
        <v>4918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9360470.1064363569</v>
      </c>
      <c r="O4921">
        <v>16047069.630551817</v>
      </c>
      <c r="P4921">
        <v>31942379.451998837</v>
      </c>
      <c r="Q4921">
        <v>32977008.292373266</v>
      </c>
      <c r="R4921">
        <v>33181498.902323261</v>
      </c>
      <c r="S4921">
        <v>23842730.451238751</v>
      </c>
      <c r="T4921">
        <v>24153045.533792533</v>
      </c>
      <c r="U4921">
        <v>34635869.144231506</v>
      </c>
      <c r="V4921">
        <v>35881182.884060331</v>
      </c>
      <c r="W4921">
        <v>30019937.705393437</v>
      </c>
      <c r="X4921">
        <v>10019937.705393434</v>
      </c>
    </row>
    <row r="4922" spans="2:24" x14ac:dyDescent="0.4">
      <c r="B4922" s="13">
        <v>4919</v>
      </c>
      <c r="C4922"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24495719.754051827</v>
      </c>
      <c r="O4922">
        <v>28603150.684262801</v>
      </c>
      <c r="P4922">
        <v>33926694.277756967</v>
      </c>
      <c r="Q4922">
        <v>35346212.888929956</v>
      </c>
      <c r="R4922">
        <v>33258845.2474593</v>
      </c>
      <c r="S4922">
        <v>42454705.08196266</v>
      </c>
      <c r="T4922">
        <v>42464496.761803962</v>
      </c>
      <c r="U4922">
        <v>40470110.307077669</v>
      </c>
      <c r="V4922">
        <v>41108025.301909216</v>
      </c>
      <c r="W4922">
        <v>42889765.279811218</v>
      </c>
      <c r="X4922">
        <v>22889765.279811218</v>
      </c>
    </row>
    <row r="4923" spans="2:24" x14ac:dyDescent="0.4">
      <c r="B4923" s="13">
        <v>4920</v>
      </c>
      <c r="C4923"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17409718.283999678</v>
      </c>
      <c r="O4923">
        <v>17838776.412853777</v>
      </c>
      <c r="P4923">
        <v>15899562.499555014</v>
      </c>
      <c r="Q4923">
        <v>17745741.72195226</v>
      </c>
      <c r="R4923">
        <v>21725221.494489495</v>
      </c>
      <c r="S4923">
        <v>23694454.895545907</v>
      </c>
      <c r="T4923">
        <v>33361757.635557286</v>
      </c>
      <c r="U4923">
        <v>29926714.255056951</v>
      </c>
      <c r="V4923">
        <v>33061729.908204857</v>
      </c>
      <c r="W4923">
        <v>37682732.18282102</v>
      </c>
      <c r="X4923">
        <v>17682732.182821009</v>
      </c>
    </row>
    <row r="4924" spans="2:24" x14ac:dyDescent="0.4">
      <c r="B4924" s="13">
        <v>4921</v>
      </c>
      <c r="C4924"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20082852.051731192</v>
      </c>
      <c r="O4924">
        <v>20245837.39682148</v>
      </c>
      <c r="P4924">
        <v>25802552.348518174</v>
      </c>
      <c r="Q4924">
        <v>30027141.647168703</v>
      </c>
      <c r="R4924">
        <v>31332303.029940736</v>
      </c>
      <c r="S4924">
        <v>34872199.233355477</v>
      </c>
      <c r="T4924">
        <v>33109524.848101884</v>
      </c>
      <c r="U4924">
        <v>33324722.864423689</v>
      </c>
      <c r="V4924">
        <v>32874110.44077595</v>
      </c>
      <c r="W4924">
        <v>33221249.916973937</v>
      </c>
      <c r="X4924">
        <v>13221249.916973932</v>
      </c>
    </row>
    <row r="4925" spans="2:24" x14ac:dyDescent="0.4">
      <c r="B4925" s="13">
        <v>4922</v>
      </c>
      <c r="C4925"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24028531.791964736</v>
      </c>
      <c r="O4925">
        <v>-4577534.0589382313</v>
      </c>
      <c r="P4925">
        <v>3090465.5396147631</v>
      </c>
      <c r="Q4925">
        <v>22312496.835959576</v>
      </c>
      <c r="R4925">
        <v>20988990.953568593</v>
      </c>
      <c r="S4925">
        <v>25726397.728169307</v>
      </c>
      <c r="T4925">
        <v>25570562.787538808</v>
      </c>
      <c r="U4925">
        <v>31976367.08807984</v>
      </c>
      <c r="V4925">
        <v>30924247.273933221</v>
      </c>
      <c r="W4925">
        <v>33160555.335960738</v>
      </c>
      <c r="X4925">
        <v>13160555.335960735</v>
      </c>
    </row>
    <row r="4926" spans="2:24" x14ac:dyDescent="0.4">
      <c r="B4926" s="13">
        <v>4923</v>
      </c>
      <c r="C4926"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18219945.772367276</v>
      </c>
      <c r="O4926">
        <v>19074349.435464565</v>
      </c>
      <c r="P4926">
        <v>23620383.454992671</v>
      </c>
      <c r="Q4926">
        <v>27133032.239859279</v>
      </c>
      <c r="R4926">
        <v>29392305.363663241</v>
      </c>
      <c r="S4926">
        <v>22074573.33050283</v>
      </c>
      <c r="T4926">
        <v>23553763.982040051</v>
      </c>
      <c r="U4926">
        <v>27249411.63756261</v>
      </c>
      <c r="V4926">
        <v>30279484.981275599</v>
      </c>
      <c r="W4926">
        <v>28244077.938503213</v>
      </c>
      <c r="X4926">
        <v>8244077.9385032151</v>
      </c>
    </row>
    <row r="4927" spans="2:24" x14ac:dyDescent="0.4">
      <c r="B4927" s="13">
        <v>4924</v>
      </c>
      <c r="C4927"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25614374.700902849</v>
      </c>
      <c r="O4927">
        <v>27703348.146311536</v>
      </c>
      <c r="P4927">
        <v>26168732.272108153</v>
      </c>
      <c r="Q4927">
        <v>26786448.879914414</v>
      </c>
      <c r="R4927">
        <v>17612372.15447396</v>
      </c>
      <c r="S4927">
        <v>19338239.801475499</v>
      </c>
      <c r="T4927">
        <v>22080933.042917203</v>
      </c>
      <c r="U4927">
        <v>23113610.269578088</v>
      </c>
      <c r="V4927">
        <v>23263727.664944354</v>
      </c>
      <c r="W4927">
        <v>23966252.033439912</v>
      </c>
      <c r="X4927">
        <v>3966252.0334399138</v>
      </c>
    </row>
    <row r="4928" spans="2:24" x14ac:dyDescent="0.4">
      <c r="B4928" s="13">
        <v>4925</v>
      </c>
      <c r="C4928"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-21697780.482111424</v>
      </c>
      <c r="O4928">
        <v>-19066389.580607675</v>
      </c>
      <c r="P4928">
        <v>-220810.13329446781</v>
      </c>
      <c r="Q4928">
        <v>5527304.549333388</v>
      </c>
      <c r="R4928">
        <v>11368988.671288019</v>
      </c>
      <c r="S4928">
        <v>16368677.83690655</v>
      </c>
      <c r="T4928">
        <v>10726915.478391422</v>
      </c>
      <c r="U4928">
        <v>9358431.4981639981</v>
      </c>
      <c r="V4928">
        <v>2345193.6266299123</v>
      </c>
      <c r="W4928">
        <v>4868613.1497474108</v>
      </c>
      <c r="X4928">
        <v>-15131386.850252584</v>
      </c>
    </row>
    <row r="4929" spans="2:24" x14ac:dyDescent="0.4">
      <c r="B4929" s="13">
        <v>4926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23549139.495160177</v>
      </c>
      <c r="O4929">
        <v>24379824.082499601</v>
      </c>
      <c r="P4929">
        <v>27508023.679802027</v>
      </c>
      <c r="Q4929">
        <v>32651662.4985306</v>
      </c>
      <c r="R4929">
        <v>21897428.268638644</v>
      </c>
      <c r="S4929">
        <v>21700830.455198053</v>
      </c>
      <c r="T4929">
        <v>26309006.862489808</v>
      </c>
      <c r="U4929">
        <v>28118624.118795939</v>
      </c>
      <c r="V4929">
        <v>30393099.206356011</v>
      </c>
      <c r="W4929">
        <v>33118363.01714544</v>
      </c>
      <c r="X4929">
        <v>13118363.017145444</v>
      </c>
    </row>
    <row r="4930" spans="2:24" x14ac:dyDescent="0.4">
      <c r="B4930" s="13">
        <v>4927</v>
      </c>
      <c r="C4930">
        <v>0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24650076.041282605</v>
      </c>
      <c r="O4930">
        <v>24811494.289406788</v>
      </c>
      <c r="P4930">
        <v>29661639.55558278</v>
      </c>
      <c r="Q4930">
        <v>28723677.762518547</v>
      </c>
      <c r="R4930">
        <v>28682069.168218225</v>
      </c>
      <c r="S4930">
        <v>31138767.101129849</v>
      </c>
      <c r="T4930">
        <v>32208489.865053225</v>
      </c>
      <c r="U4930">
        <v>34841864.673313051</v>
      </c>
      <c r="V4930">
        <v>35836936.097619452</v>
      </c>
      <c r="W4930">
        <v>35992708.23477374</v>
      </c>
      <c r="X4930">
        <v>15992708.234773738</v>
      </c>
    </row>
    <row r="4931" spans="2:24" x14ac:dyDescent="0.4">
      <c r="B4931" s="13">
        <v>4928</v>
      </c>
      <c r="C4931">
        <v>0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19656297.340173196</v>
      </c>
      <c r="O4931">
        <v>22216290.942119192</v>
      </c>
      <c r="P4931">
        <v>-28149357.862288136</v>
      </c>
      <c r="Q4931">
        <v>-29675277.009705581</v>
      </c>
      <c r="R4931">
        <v>1140548.2990678668</v>
      </c>
      <c r="S4931">
        <v>-1105799.3391633637</v>
      </c>
      <c r="T4931">
        <v>-35420068.554722592</v>
      </c>
      <c r="U4931">
        <v>-82148593.442991257</v>
      </c>
      <c r="V4931">
        <v>-60044523.640685908</v>
      </c>
      <c r="W4931">
        <v>-26386317.36424252</v>
      </c>
      <c r="X4931">
        <v>-46386317.364242531</v>
      </c>
    </row>
    <row r="4932" spans="2:24" x14ac:dyDescent="0.4">
      <c r="B4932" s="13">
        <v>4929</v>
      </c>
      <c r="C4932">
        <v>0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27221009.422879398</v>
      </c>
      <c r="O4932">
        <v>26826700.842886098</v>
      </c>
      <c r="P4932">
        <v>27132227.19896793</v>
      </c>
      <c r="Q4932">
        <v>6238232.6021038676</v>
      </c>
      <c r="R4932">
        <v>-2315410.9105293057</v>
      </c>
      <c r="S4932">
        <v>11755172.221034098</v>
      </c>
      <c r="T4932">
        <v>12562634.373860873</v>
      </c>
      <c r="U4932">
        <v>14756507.075301729</v>
      </c>
      <c r="V4932">
        <v>13386140.97038942</v>
      </c>
      <c r="W4932">
        <v>16231681.25152779</v>
      </c>
      <c r="X4932">
        <v>-3768318.74847221</v>
      </c>
    </row>
    <row r="4933" spans="2:24" x14ac:dyDescent="0.4">
      <c r="B4933" s="13">
        <v>4930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20233959.093486499</v>
      </c>
      <c r="O4933">
        <v>25950878.901120499</v>
      </c>
      <c r="P4933">
        <v>-55468287.160010189</v>
      </c>
      <c r="Q4933">
        <v>-58497553.386816695</v>
      </c>
      <c r="R4933">
        <v>-18799692.982627943</v>
      </c>
      <c r="S4933">
        <v>-21727998.232863054</v>
      </c>
      <c r="T4933">
        <v>-13904729.993729942</v>
      </c>
      <c r="U4933">
        <v>-16257684.489173848</v>
      </c>
      <c r="V4933">
        <v>-14082171.313628048</v>
      </c>
      <c r="W4933">
        <v>-12937206.105756482</v>
      </c>
      <c r="X4933">
        <v>-32937206.105756484</v>
      </c>
    </row>
    <row r="4934" spans="2:24" x14ac:dyDescent="0.4">
      <c r="B4934" s="13">
        <v>4931</v>
      </c>
      <c r="C4934"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24613287.772930533</v>
      </c>
      <c r="O4934">
        <v>18010126.910241168</v>
      </c>
      <c r="P4934">
        <v>21997437.923833176</v>
      </c>
      <c r="Q4934">
        <v>28488309.305177387</v>
      </c>
      <c r="R4934">
        <v>27779755.022915322</v>
      </c>
      <c r="S4934">
        <v>28191373.991526403</v>
      </c>
      <c r="T4934">
        <v>28097928.638178919</v>
      </c>
      <c r="U4934">
        <v>30189763.57830704</v>
      </c>
      <c r="V4934">
        <v>26837547.859399848</v>
      </c>
      <c r="W4934">
        <v>28475817.163850117</v>
      </c>
      <c r="X4934">
        <v>8475817.1638501212</v>
      </c>
    </row>
    <row r="4935" spans="2:24" x14ac:dyDescent="0.4">
      <c r="B4935" s="13">
        <v>4932</v>
      </c>
      <c r="C4935"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20640848.653504044</v>
      </c>
      <c r="O4935">
        <v>25841919.05190507</v>
      </c>
      <c r="P4935">
        <v>29739230.605645046</v>
      </c>
      <c r="Q4935">
        <v>32994967.532204635</v>
      </c>
      <c r="R4935">
        <v>38329816.945194885</v>
      </c>
      <c r="S4935">
        <v>39900542.519287951</v>
      </c>
      <c r="T4935">
        <v>44802826.424520545</v>
      </c>
      <c r="U4935">
        <v>45901425.335480243</v>
      </c>
      <c r="V4935">
        <v>49338333.889099315</v>
      </c>
      <c r="W4935">
        <v>50714182.983051002</v>
      </c>
      <c r="X4935">
        <v>30714182.983051009</v>
      </c>
    </row>
    <row r="4936" spans="2:24" x14ac:dyDescent="0.4">
      <c r="B4936" s="13">
        <v>4933</v>
      </c>
      <c r="C4936"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24952886.626125515</v>
      </c>
      <c r="O4936">
        <v>27389445.130015895</v>
      </c>
      <c r="P4936">
        <v>30985096.054611392</v>
      </c>
      <c r="Q4936">
        <v>35054161.778387032</v>
      </c>
      <c r="R4936">
        <v>44343980.859875917</v>
      </c>
      <c r="S4936">
        <v>49116782.056080386</v>
      </c>
      <c r="T4936">
        <v>46325359.274929263</v>
      </c>
      <c r="U4936">
        <v>-23680497.297116671</v>
      </c>
      <c r="V4936">
        <v>-23863789.31934553</v>
      </c>
      <c r="W4936">
        <v>9410401.7909118328</v>
      </c>
      <c r="X4936">
        <v>-10589598.209088163</v>
      </c>
    </row>
    <row r="4937" spans="2:24" x14ac:dyDescent="0.4">
      <c r="B4937" s="13">
        <v>4934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23930535.982820481</v>
      </c>
      <c r="O4937">
        <v>28064613.493527044</v>
      </c>
      <c r="P4937">
        <v>32025230.366177164</v>
      </c>
      <c r="Q4937">
        <v>13421068.924903868</v>
      </c>
      <c r="R4937">
        <v>9282608.9247653093</v>
      </c>
      <c r="S4937">
        <v>21609878.236994464</v>
      </c>
      <c r="T4937">
        <v>27980724.174420465</v>
      </c>
      <c r="U4937">
        <v>26548857.001347281</v>
      </c>
      <c r="V4937">
        <v>26645057.05929327</v>
      </c>
      <c r="W4937">
        <v>25528617.552073866</v>
      </c>
      <c r="X4937">
        <v>5528617.5520738689</v>
      </c>
    </row>
    <row r="4938" spans="2:24" x14ac:dyDescent="0.4">
      <c r="B4938" s="13">
        <v>4935</v>
      </c>
      <c r="C4938"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20436198.335008238</v>
      </c>
      <c r="O4938">
        <v>24384413.96169034</v>
      </c>
      <c r="P4938">
        <v>27331842.494189847</v>
      </c>
      <c r="Q4938">
        <v>33920645.902210541</v>
      </c>
      <c r="R4938">
        <v>33393378.688424297</v>
      </c>
      <c r="S4938">
        <v>31826449.748675533</v>
      </c>
      <c r="T4938">
        <v>30017211.584515754</v>
      </c>
      <c r="U4938">
        <v>21454902.964116096</v>
      </c>
      <c r="V4938">
        <v>21481148.469169676</v>
      </c>
      <c r="W4938">
        <v>22318714.483113859</v>
      </c>
      <c r="X4938">
        <v>2318714.4831138607</v>
      </c>
    </row>
    <row r="4939" spans="2:24" x14ac:dyDescent="0.4">
      <c r="B4939" s="13">
        <v>4936</v>
      </c>
      <c r="C4939"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-25340852.328121293</v>
      </c>
      <c r="O4939">
        <v>-19127313.923400078</v>
      </c>
      <c r="P4939">
        <v>6373974.8928932957</v>
      </c>
      <c r="Q4939">
        <v>3669835.4297293508</v>
      </c>
      <c r="R4939">
        <v>4773221.9951871783</v>
      </c>
      <c r="S4939">
        <v>8372787.6107783169</v>
      </c>
      <c r="T4939">
        <v>5845383.8985497504</v>
      </c>
      <c r="U4939">
        <v>4391831.7246884685</v>
      </c>
      <c r="V4939">
        <v>4336155.1280451939</v>
      </c>
      <c r="W4939">
        <v>10651120.964019436</v>
      </c>
      <c r="X4939">
        <v>-9348879.0359805692</v>
      </c>
    </row>
    <row r="4940" spans="2:24" x14ac:dyDescent="0.4">
      <c r="B4940" s="13">
        <v>4937</v>
      </c>
      <c r="C4940"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21185046.978640508</v>
      </c>
      <c r="O4940">
        <v>26371982.708471991</v>
      </c>
      <c r="P4940">
        <v>29408903.881298311</v>
      </c>
      <c r="Q4940">
        <v>30058429.511535365</v>
      </c>
      <c r="R4940">
        <v>35772772.235110424</v>
      </c>
      <c r="S4940">
        <v>29504023.577100016</v>
      </c>
      <c r="T4940">
        <v>34800809.375090033</v>
      </c>
      <c r="U4940">
        <v>42045297.575311989</v>
      </c>
      <c r="V4940">
        <v>49197297.873890117</v>
      </c>
      <c r="W4940">
        <v>47049301.691176042</v>
      </c>
      <c r="X4940">
        <v>27049301.691176038</v>
      </c>
    </row>
    <row r="4941" spans="2:24" x14ac:dyDescent="0.4">
      <c r="B4941" s="13">
        <v>4938</v>
      </c>
      <c r="C4941"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28287171.181849986</v>
      </c>
      <c r="O4941">
        <v>30480111.049336821</v>
      </c>
      <c r="P4941">
        <v>28598266.335069045</v>
      </c>
      <c r="Q4941">
        <v>28964743.316937249</v>
      </c>
      <c r="R4941">
        <v>28547532.607759587</v>
      </c>
      <c r="S4941">
        <v>30974419.722783834</v>
      </c>
      <c r="T4941">
        <v>36276357.701762013</v>
      </c>
      <c r="U4941">
        <v>36403651.949624427</v>
      </c>
      <c r="V4941">
        <v>38696281.297677241</v>
      </c>
      <c r="W4941">
        <v>43412219.944534108</v>
      </c>
      <c r="X4941">
        <v>23412219.944534104</v>
      </c>
    </row>
    <row r="4942" spans="2:24" x14ac:dyDescent="0.4">
      <c r="B4942" s="13">
        <v>4939</v>
      </c>
      <c r="C4942"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22997588.823216286</v>
      </c>
      <c r="O4942">
        <v>21280974.139854245</v>
      </c>
      <c r="P4942">
        <v>28810079.09016943</v>
      </c>
      <c r="Q4942">
        <v>30576941.894774348</v>
      </c>
      <c r="R4942">
        <v>31312745.063704759</v>
      </c>
      <c r="S4942">
        <v>34502608.477695897</v>
      </c>
      <c r="T4942">
        <v>40594911.938446328</v>
      </c>
      <c r="U4942">
        <v>39179381.376561515</v>
      </c>
      <c r="V4942">
        <v>43115132.596427374</v>
      </c>
      <c r="W4942">
        <v>47133015.835440814</v>
      </c>
      <c r="X4942">
        <v>27133015.835440822</v>
      </c>
    </row>
    <row r="4943" spans="2:24" x14ac:dyDescent="0.4">
      <c r="B4943" s="13">
        <v>4940</v>
      </c>
      <c r="C4943"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19364212.538133558</v>
      </c>
      <c r="O4943">
        <v>20858333.448184498</v>
      </c>
      <c r="P4943">
        <v>-1365434.1338722976</v>
      </c>
      <c r="Q4943">
        <v>3543168.3392973458</v>
      </c>
      <c r="R4943">
        <v>18374262.013253909</v>
      </c>
      <c r="S4943">
        <v>16915023.891589429</v>
      </c>
      <c r="T4943">
        <v>23505783.43439192</v>
      </c>
      <c r="U4943">
        <v>23995324.244897805</v>
      </c>
      <c r="V4943">
        <v>22955404.319911577</v>
      </c>
      <c r="W4943">
        <v>29766238.322132122</v>
      </c>
      <c r="X4943">
        <v>9766238.3221321218</v>
      </c>
    </row>
    <row r="4944" spans="2:24" x14ac:dyDescent="0.4">
      <c r="B4944" s="13">
        <v>4941</v>
      </c>
      <c r="C4944">
        <v>0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17332865.80282991</v>
      </c>
      <c r="O4944">
        <v>17004068.598109685</v>
      </c>
      <c r="P4944">
        <v>4405315.6248586578</v>
      </c>
      <c r="Q4944">
        <v>6066666.3231518734</v>
      </c>
      <c r="R4944">
        <v>12157978.793552669</v>
      </c>
      <c r="S4944">
        <v>9366003.5619854704</v>
      </c>
      <c r="T4944">
        <v>4228656.5767246094</v>
      </c>
      <c r="U4944">
        <v>7552672.1569040027</v>
      </c>
      <c r="V4944">
        <v>14042826.609055266</v>
      </c>
      <c r="W4944">
        <v>22178050.64636001</v>
      </c>
      <c r="X4944">
        <v>2178050.6463600118</v>
      </c>
    </row>
    <row r="4945" spans="2:24" x14ac:dyDescent="0.4">
      <c r="B4945" s="13">
        <v>4942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17766528.014438674</v>
      </c>
      <c r="O4945">
        <v>17362859.154374771</v>
      </c>
      <c r="P4945">
        <v>10943459.394268287</v>
      </c>
      <c r="Q4945">
        <v>18070023.413350917</v>
      </c>
      <c r="R4945">
        <v>26298593.925813079</v>
      </c>
      <c r="S4945">
        <v>14375330.401301267</v>
      </c>
      <c r="T4945">
        <v>15707176.198039625</v>
      </c>
      <c r="U4945">
        <v>22297764.863268994</v>
      </c>
      <c r="V4945">
        <v>20180950.346784152</v>
      </c>
      <c r="W4945">
        <v>-16599365.918383319</v>
      </c>
      <c r="X4945">
        <v>-36599365.91838333</v>
      </c>
    </row>
    <row r="4946" spans="2:24" x14ac:dyDescent="0.4">
      <c r="B4946" s="13">
        <v>4943</v>
      </c>
      <c r="C4946"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24608063.68346265</v>
      </c>
      <c r="O4946">
        <v>25782015.208139449</v>
      </c>
      <c r="P4946">
        <v>23900699.997972585</v>
      </c>
      <c r="Q4946">
        <v>31027891.403697547</v>
      </c>
      <c r="R4946">
        <v>44184918.12710759</v>
      </c>
      <c r="S4946">
        <v>42795539.332713105</v>
      </c>
      <c r="T4946">
        <v>40286840.904928088</v>
      </c>
      <c r="U4946">
        <v>44886376.649831504</v>
      </c>
      <c r="V4946">
        <v>52025834.591857813</v>
      </c>
      <c r="W4946">
        <v>55803009.372916274</v>
      </c>
      <c r="X4946">
        <v>35803009.372916274</v>
      </c>
    </row>
    <row r="4947" spans="2:24" x14ac:dyDescent="0.4">
      <c r="B4947" s="13">
        <v>4944</v>
      </c>
      <c r="C4947"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19877264.235310704</v>
      </c>
      <c r="O4947">
        <v>17173264.199214917</v>
      </c>
      <c r="P4947">
        <v>23302865.544061333</v>
      </c>
      <c r="Q4947">
        <v>26154409.375617828</v>
      </c>
      <c r="R4947">
        <v>6053399.8927757405</v>
      </c>
      <c r="S4947">
        <v>8310591.1113666352</v>
      </c>
      <c r="T4947">
        <v>19803460.483760636</v>
      </c>
      <c r="U4947">
        <v>21522753.093161903</v>
      </c>
      <c r="V4947">
        <v>24531783.436263673</v>
      </c>
      <c r="W4947">
        <v>22916278.907167267</v>
      </c>
      <c r="X4947">
        <v>2916278.9071672698</v>
      </c>
    </row>
    <row r="4948" spans="2:24" x14ac:dyDescent="0.4">
      <c r="B4948" s="13">
        <v>4945</v>
      </c>
      <c r="C4948">
        <v>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25359372.755644839</v>
      </c>
      <c r="O4948">
        <v>26641437.497796766</v>
      </c>
      <c r="P4948">
        <v>32834136.302505147</v>
      </c>
      <c r="Q4948">
        <v>30383345.28908328</v>
      </c>
      <c r="R4948">
        <v>31355424.761298284</v>
      </c>
      <c r="S4948">
        <v>29617837.029471818</v>
      </c>
      <c r="T4948">
        <v>30240563.622986231</v>
      </c>
      <c r="U4948">
        <v>30224466.839835264</v>
      </c>
      <c r="V4948">
        <v>31322476.756482467</v>
      </c>
      <c r="W4948">
        <v>33505283.862845369</v>
      </c>
      <c r="X4948">
        <v>13505283.862845365</v>
      </c>
    </row>
    <row r="4949" spans="2:24" x14ac:dyDescent="0.4">
      <c r="B4949" s="13">
        <v>4946</v>
      </c>
      <c r="C4949"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6046380.3088952946</v>
      </c>
      <c r="O4949">
        <v>5744807.9038390722</v>
      </c>
      <c r="P4949">
        <v>11400722.580814473</v>
      </c>
      <c r="Q4949">
        <v>18534638.541264549</v>
      </c>
      <c r="R4949">
        <v>21796777.685917661</v>
      </c>
      <c r="S4949">
        <v>25837214.835458945</v>
      </c>
      <c r="T4949">
        <v>27157536.916656047</v>
      </c>
      <c r="U4949">
        <v>31615920.555328812</v>
      </c>
      <c r="V4949">
        <v>30540748.556172263</v>
      </c>
      <c r="W4949">
        <v>36013262.072166286</v>
      </c>
      <c r="X4949">
        <v>16013262.07216629</v>
      </c>
    </row>
    <row r="4950" spans="2:24" x14ac:dyDescent="0.4">
      <c r="B4950" s="13">
        <v>4947</v>
      </c>
      <c r="C4950"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19301526.236261621</v>
      </c>
      <c r="O4950">
        <v>19449826.765101999</v>
      </c>
      <c r="P4950">
        <v>16442504.660570182</v>
      </c>
      <c r="Q4950">
        <v>16751522.332664106</v>
      </c>
      <c r="R4950">
        <v>16226068.893651083</v>
      </c>
      <c r="S4950">
        <v>10967551.202377174</v>
      </c>
      <c r="T4950">
        <v>-7077639.9872495886</v>
      </c>
      <c r="U4950">
        <v>-9847772.6149351615</v>
      </c>
      <c r="V4950">
        <v>3125.1024108062265</v>
      </c>
      <c r="W4950">
        <v>4263264.1577694388</v>
      </c>
      <c r="X4950">
        <v>-15736735.842230562</v>
      </c>
    </row>
    <row r="4951" spans="2:24" x14ac:dyDescent="0.4">
      <c r="B4951" s="13">
        <v>4948</v>
      </c>
      <c r="C4951">
        <v>0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27760891.375851214</v>
      </c>
      <c r="O4951">
        <v>30338898.339358971</v>
      </c>
      <c r="P4951">
        <v>31248430.769316196</v>
      </c>
      <c r="Q4951">
        <v>30769609.251894686</v>
      </c>
      <c r="R4951">
        <v>36977323.826836392</v>
      </c>
      <c r="S4951">
        <v>40399573.663766839</v>
      </c>
      <c r="T4951">
        <v>-32128596.216960147</v>
      </c>
      <c r="U4951">
        <v>-166861685.61059424</v>
      </c>
      <c r="V4951">
        <v>-122447632.45304008</v>
      </c>
      <c r="W4951">
        <v>-61057457.696211964</v>
      </c>
      <c r="X4951">
        <v>-81057457.696211979</v>
      </c>
    </row>
    <row r="4952" spans="2:24" x14ac:dyDescent="0.4">
      <c r="B4952" s="13">
        <v>4949</v>
      </c>
      <c r="C4952"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23099998.102136269</v>
      </c>
      <c r="O4952">
        <v>23521529.801748496</v>
      </c>
      <c r="P4952">
        <v>27748811.736203201</v>
      </c>
      <c r="Q4952">
        <v>30670566.190684274</v>
      </c>
      <c r="R4952">
        <v>37491400.057545297</v>
      </c>
      <c r="S4952">
        <v>43519086.387675211</v>
      </c>
      <c r="T4952">
        <v>36462182.941487685</v>
      </c>
      <c r="U4952">
        <v>41279812.756355263</v>
      </c>
      <c r="V4952">
        <v>45570122.354997039</v>
      </c>
      <c r="W4952">
        <v>48192791.843081221</v>
      </c>
      <c r="X4952">
        <v>28192791.843081236</v>
      </c>
    </row>
    <row r="4953" spans="2:24" x14ac:dyDescent="0.4">
      <c r="B4953" s="13">
        <v>4950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21372365.460994165</v>
      </c>
      <c r="O4953">
        <v>23638013.282833531</v>
      </c>
      <c r="P4953">
        <v>24399023.915333707</v>
      </c>
      <c r="Q4953">
        <v>29230667.70898445</v>
      </c>
      <c r="R4953">
        <v>36167672.51371748</v>
      </c>
      <c r="S4953">
        <v>38469863.324348509</v>
      </c>
      <c r="T4953">
        <v>44287328.46565935</v>
      </c>
      <c r="U4953">
        <v>44707658.150465764</v>
      </c>
      <c r="V4953">
        <v>43128513.997511759</v>
      </c>
      <c r="W4953">
        <v>44222529.458988316</v>
      </c>
      <c r="X4953">
        <v>24222529.458988328</v>
      </c>
    </row>
    <row r="4954" spans="2:24" x14ac:dyDescent="0.4">
      <c r="B4954" s="13">
        <v>4951</v>
      </c>
      <c r="C4954"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24333874.73338867</v>
      </c>
      <c r="O4954">
        <v>17785133.471241593</v>
      </c>
      <c r="P4954">
        <v>21663324.910324082</v>
      </c>
      <c r="Q4954">
        <v>21849768.850366589</v>
      </c>
      <c r="R4954">
        <v>12829281.940914348</v>
      </c>
      <c r="S4954">
        <v>14193506.568378124</v>
      </c>
      <c r="T4954">
        <v>18422071.804346699</v>
      </c>
      <c r="U4954">
        <v>20433557.087530643</v>
      </c>
      <c r="V4954">
        <v>21309301.271991875</v>
      </c>
      <c r="W4954">
        <v>23740874.040445909</v>
      </c>
      <c r="X4954">
        <v>3740874.0404459103</v>
      </c>
    </row>
    <row r="4955" spans="2:24" x14ac:dyDescent="0.4">
      <c r="B4955" s="13">
        <v>4952</v>
      </c>
      <c r="C4955"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12657785.278725935</v>
      </c>
      <c r="O4955">
        <v>12859163.055376451</v>
      </c>
      <c r="P4955">
        <v>18908776.042781461</v>
      </c>
      <c r="Q4955">
        <v>5484168.7850334328</v>
      </c>
      <c r="R4955">
        <v>5944424.5935196076</v>
      </c>
      <c r="S4955">
        <v>14193312.190875148</v>
      </c>
      <c r="T4955">
        <v>16866891.236477964</v>
      </c>
      <c r="U4955">
        <v>22592100.792977497</v>
      </c>
      <c r="V4955">
        <v>23493951.768281169</v>
      </c>
      <c r="W4955">
        <v>23662901.009750564</v>
      </c>
      <c r="X4955">
        <v>3662901.0097505618</v>
      </c>
    </row>
    <row r="4956" spans="2:24" x14ac:dyDescent="0.4">
      <c r="B4956" s="13">
        <v>4953</v>
      </c>
      <c r="C4956"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22198495.502414644</v>
      </c>
      <c r="O4956">
        <v>23004440.990890142</v>
      </c>
      <c r="P4956">
        <v>19679157.631669022</v>
      </c>
      <c r="Q4956">
        <v>20663360.723673027</v>
      </c>
      <c r="R4956">
        <v>18782308.126985803</v>
      </c>
      <c r="S4956">
        <v>21613548.673384883</v>
      </c>
      <c r="T4956">
        <v>19822611.418406926</v>
      </c>
      <c r="U4956">
        <v>19299258.459401678</v>
      </c>
      <c r="V4956">
        <v>20329019.275394265</v>
      </c>
      <c r="W4956">
        <v>25008278.579509899</v>
      </c>
      <c r="X4956">
        <v>5008278.5795098972</v>
      </c>
    </row>
    <row r="4957" spans="2:24" x14ac:dyDescent="0.4">
      <c r="B4957" s="13">
        <v>4954</v>
      </c>
      <c r="C4957"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19228034.032446295</v>
      </c>
      <c r="O4957">
        <v>23906278.592319015</v>
      </c>
      <c r="P4957">
        <v>23767562.086236678</v>
      </c>
      <c r="Q4957">
        <v>26664325.411960915</v>
      </c>
      <c r="R4957">
        <v>31542737.202470735</v>
      </c>
      <c r="S4957">
        <v>33593659.575408481</v>
      </c>
      <c r="T4957">
        <v>24532083.238201968</v>
      </c>
      <c r="U4957">
        <v>24835023.815171871</v>
      </c>
      <c r="V4957">
        <v>31615030.872800171</v>
      </c>
      <c r="W4957">
        <v>35838592.830272399</v>
      </c>
      <c r="X4957">
        <v>15838592.830272403</v>
      </c>
    </row>
    <row r="4958" spans="2:24" x14ac:dyDescent="0.4">
      <c r="B4958" s="13">
        <v>4955</v>
      </c>
      <c r="C4958">
        <v>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24797655.21111773</v>
      </c>
      <c r="O4958">
        <v>30470696.299446337</v>
      </c>
      <c r="P4958">
        <v>29483066.9443941</v>
      </c>
      <c r="Q4958">
        <v>34183837.444790356</v>
      </c>
      <c r="R4958">
        <v>32970554.465964366</v>
      </c>
      <c r="S4958">
        <v>31999622.107507452</v>
      </c>
      <c r="T4958">
        <v>38899755.892049097</v>
      </c>
      <c r="U4958">
        <v>40409494.265772454</v>
      </c>
      <c r="V4958">
        <v>43881385.079458825</v>
      </c>
      <c r="W4958">
        <v>43485502.329042874</v>
      </c>
      <c r="X4958">
        <v>23485502.329042882</v>
      </c>
    </row>
    <row r="4959" spans="2:24" x14ac:dyDescent="0.4">
      <c r="B4959" s="13">
        <v>4956</v>
      </c>
      <c r="C4959"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26214863.355796125</v>
      </c>
      <c r="O4959">
        <v>9905033.5565744378</v>
      </c>
      <c r="P4959">
        <v>15792780.370471068</v>
      </c>
      <c r="Q4959">
        <v>24162179.431172255</v>
      </c>
      <c r="R4959">
        <v>25494237.474911697</v>
      </c>
      <c r="S4959">
        <v>29646782.828934096</v>
      </c>
      <c r="T4959">
        <v>30307193.589573316</v>
      </c>
      <c r="U4959">
        <v>29984693.517186899</v>
      </c>
      <c r="V4959">
        <v>25810639.547473632</v>
      </c>
      <c r="W4959">
        <v>26543952.614053141</v>
      </c>
      <c r="X4959">
        <v>6543952.6140531478</v>
      </c>
    </row>
    <row r="4960" spans="2:24" x14ac:dyDescent="0.4">
      <c r="B4960" s="13">
        <v>4957</v>
      </c>
      <c r="C4960"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24531935.685646161</v>
      </c>
      <c r="O4960">
        <v>24620153.603098799</v>
      </c>
      <c r="P4960">
        <v>27406128.641707297</v>
      </c>
      <c r="Q4960">
        <v>28203674.580523677</v>
      </c>
      <c r="R4960">
        <v>26966044.852829721</v>
      </c>
      <c r="S4960">
        <v>33940669.337741099</v>
      </c>
      <c r="T4960">
        <v>33378301.022063415</v>
      </c>
      <c r="U4960">
        <v>33891480.036592349</v>
      </c>
      <c r="V4960">
        <v>36225528.167567126</v>
      </c>
      <c r="W4960">
        <v>35816953.12909288</v>
      </c>
      <c r="X4960">
        <v>15816953.129092883</v>
      </c>
    </row>
    <row r="4961" spans="2:24" x14ac:dyDescent="0.4">
      <c r="B4961" s="13">
        <v>4958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25527974.846597638</v>
      </c>
      <c r="O4961">
        <v>25781036.259831395</v>
      </c>
      <c r="P4961">
        <v>25026081.638706565</v>
      </c>
      <c r="Q4961">
        <v>26735036.925146416</v>
      </c>
      <c r="R4961">
        <v>17743829.118621171</v>
      </c>
      <c r="S4961">
        <v>12231131.350017522</v>
      </c>
      <c r="T4961">
        <v>19260899.758849941</v>
      </c>
      <c r="U4961">
        <v>19996841.643071681</v>
      </c>
      <c r="V4961">
        <v>21174107.109246455</v>
      </c>
      <c r="W4961">
        <v>23685285.643841576</v>
      </c>
      <c r="X4961">
        <v>3685285.6438415768</v>
      </c>
    </row>
    <row r="4962" spans="2:24" x14ac:dyDescent="0.4">
      <c r="B4962" s="13">
        <v>4959</v>
      </c>
      <c r="C4962"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22117541.466999333</v>
      </c>
      <c r="O4962">
        <v>14989971.029831965</v>
      </c>
      <c r="P4962">
        <v>23600600.667989217</v>
      </c>
      <c r="Q4962">
        <v>22778645.28544398</v>
      </c>
      <c r="R4962">
        <v>20974562.378585219</v>
      </c>
      <c r="S4962">
        <v>23025848.394170575</v>
      </c>
      <c r="T4962">
        <v>27138283.38458024</v>
      </c>
      <c r="U4962">
        <v>32323654.290298611</v>
      </c>
      <c r="V4962">
        <v>31213879.092314404</v>
      </c>
      <c r="W4962">
        <v>27701831.829284266</v>
      </c>
      <c r="X4962">
        <v>7701831.8292842694</v>
      </c>
    </row>
    <row r="4963" spans="2:24" x14ac:dyDescent="0.4">
      <c r="B4963" s="13">
        <v>4960</v>
      </c>
      <c r="C4963"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17429641.47307355</v>
      </c>
      <c r="O4963">
        <v>3713573.4885159861</v>
      </c>
      <c r="P4963">
        <v>4503878.9755097711</v>
      </c>
      <c r="Q4963">
        <v>20579266.640114993</v>
      </c>
      <c r="R4963">
        <v>4723493.301820172</v>
      </c>
      <c r="S4963">
        <v>5563482.686696738</v>
      </c>
      <c r="T4963">
        <v>21362682.530710094</v>
      </c>
      <c r="U4963">
        <v>20896229.922614809</v>
      </c>
      <c r="V4963">
        <v>24366735.067378975</v>
      </c>
      <c r="W4963">
        <v>24516651.044549316</v>
      </c>
      <c r="X4963">
        <v>4516651.0445493218</v>
      </c>
    </row>
    <row r="4964" spans="2:24" x14ac:dyDescent="0.4">
      <c r="B4964" s="13">
        <v>4961</v>
      </c>
      <c r="C4964">
        <v>0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23994917.140739046</v>
      </c>
      <c r="O4964">
        <v>31601667.658498079</v>
      </c>
      <c r="P4964">
        <v>33976707.117882684</v>
      </c>
      <c r="Q4964">
        <v>32817207.887093384</v>
      </c>
      <c r="R4964">
        <v>35365198.974757999</v>
      </c>
      <c r="S4964">
        <v>32548897.754498068</v>
      </c>
      <c r="T4964">
        <v>27667780.585322246</v>
      </c>
      <c r="U4964">
        <v>31920345.169964354</v>
      </c>
      <c r="V4964">
        <v>36628869.602226511</v>
      </c>
      <c r="W4964">
        <v>29138260.482442748</v>
      </c>
      <c r="X4964">
        <v>9138260.4824427348</v>
      </c>
    </row>
    <row r="4965" spans="2:24" x14ac:dyDescent="0.4">
      <c r="B4965" s="13">
        <v>4962</v>
      </c>
      <c r="C4965"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16501504.252207082</v>
      </c>
      <c r="O4965">
        <v>15956780.949108945</v>
      </c>
      <c r="P4965">
        <v>13461818.544397287</v>
      </c>
      <c r="Q4965">
        <v>11064296.154165667</v>
      </c>
      <c r="R4965">
        <v>9985281.8588954862</v>
      </c>
      <c r="S4965">
        <v>8122242.0781847723</v>
      </c>
      <c r="T4965">
        <v>10737327.964767918</v>
      </c>
      <c r="U4965">
        <v>8948682.1396891829</v>
      </c>
      <c r="V4965">
        <v>10552290.314394614</v>
      </c>
      <c r="W4965">
        <v>9487609.4203842394</v>
      </c>
      <c r="X4965">
        <v>-10512390.579615764</v>
      </c>
    </row>
    <row r="4966" spans="2:24" x14ac:dyDescent="0.4">
      <c r="B4966" s="13">
        <v>4963</v>
      </c>
      <c r="C4966"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19462453.556529336</v>
      </c>
      <c r="O4966">
        <v>21373698.75114033</v>
      </c>
      <c r="P4966">
        <v>21633659.806826986</v>
      </c>
      <c r="Q4966">
        <v>23868688.894819498</v>
      </c>
      <c r="R4966">
        <v>21680484.963692494</v>
      </c>
      <c r="S4966">
        <v>26045698.76469421</v>
      </c>
      <c r="T4966">
        <v>26509439.867199466</v>
      </c>
      <c r="U4966">
        <v>27170844.387763463</v>
      </c>
      <c r="V4966">
        <v>34821318.851486959</v>
      </c>
      <c r="W4966">
        <v>33422166.899234056</v>
      </c>
      <c r="X4966">
        <v>13422166.899234058</v>
      </c>
    </row>
    <row r="4967" spans="2:24" x14ac:dyDescent="0.4">
      <c r="B4967" s="13">
        <v>4964</v>
      </c>
      <c r="C4967"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18744970.721982364</v>
      </c>
      <c r="O4967">
        <v>17656843.76309111</v>
      </c>
      <c r="P4967">
        <v>16509006.304585002</v>
      </c>
      <c r="Q4967">
        <v>19255229.905509025</v>
      </c>
      <c r="R4967">
        <v>25508314.162334323</v>
      </c>
      <c r="S4967">
        <v>23881115.202487014</v>
      </c>
      <c r="T4967">
        <v>24781222.298199713</v>
      </c>
      <c r="U4967">
        <v>9058686.3782634642</v>
      </c>
      <c r="V4967">
        <v>18234918.533055395</v>
      </c>
      <c r="W4967">
        <v>27919530.112490289</v>
      </c>
      <c r="X4967">
        <v>7919530.112490288</v>
      </c>
    </row>
    <row r="4968" spans="2:24" x14ac:dyDescent="0.4">
      <c r="B4968" s="13">
        <v>4965</v>
      </c>
      <c r="C4968">
        <v>0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21356015.120920565</v>
      </c>
      <c r="O4968">
        <v>22543372.778014496</v>
      </c>
      <c r="P4968">
        <v>21729254.631924238</v>
      </c>
      <c r="Q4968">
        <v>28372609.418439321</v>
      </c>
      <c r="R4968">
        <v>29380880.644508559</v>
      </c>
      <c r="S4968">
        <v>29683599.952450473</v>
      </c>
      <c r="T4968">
        <v>29277706.666602176</v>
      </c>
      <c r="U4968">
        <v>29178845.776640356</v>
      </c>
      <c r="V4968">
        <v>37019389.052123494</v>
      </c>
      <c r="W4968">
        <v>41020452.041573465</v>
      </c>
      <c r="X4968">
        <v>21020452.041573469</v>
      </c>
    </row>
    <row r="4969" spans="2:24" x14ac:dyDescent="0.4">
      <c r="B4969" s="13">
        <v>4966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25030871.441376876</v>
      </c>
      <c r="O4969">
        <v>25509086.318560209</v>
      </c>
      <c r="P4969">
        <v>25157946.9355671</v>
      </c>
      <c r="Q4969">
        <v>27893042.447403453</v>
      </c>
      <c r="R4969">
        <v>20121553.322787404</v>
      </c>
      <c r="S4969">
        <v>7163674.3110025283</v>
      </c>
      <c r="T4969">
        <v>9419804.5085379817</v>
      </c>
      <c r="U4969">
        <v>25062322.648306128</v>
      </c>
      <c r="V4969">
        <v>27040942.929789204</v>
      </c>
      <c r="W4969">
        <v>28821397.195111871</v>
      </c>
      <c r="X4969">
        <v>8821397.1951118708</v>
      </c>
    </row>
    <row r="4970" spans="2:24" x14ac:dyDescent="0.4">
      <c r="B4970" s="13">
        <v>4967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25471300.840800308</v>
      </c>
      <c r="O4970">
        <v>30364851.31177213</v>
      </c>
      <c r="P4970">
        <v>-5998073.8344221618</v>
      </c>
      <c r="Q4970">
        <v>-6265907.1065891739</v>
      </c>
      <c r="R4970">
        <v>6564330.7643337818</v>
      </c>
      <c r="S4970">
        <v>6316693.2185498336</v>
      </c>
      <c r="T4970">
        <v>11815897.437916886</v>
      </c>
      <c r="U4970">
        <v>9243775.7096529808</v>
      </c>
      <c r="V4970">
        <v>10928343.00027154</v>
      </c>
      <c r="W4970">
        <v>9781571.0481106192</v>
      </c>
      <c r="X4970">
        <v>-10218428.951889379</v>
      </c>
    </row>
    <row r="4971" spans="2:24" x14ac:dyDescent="0.4">
      <c r="B4971" s="13">
        <v>4968</v>
      </c>
      <c r="C4971"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22030338.129011188</v>
      </c>
      <c r="O4971">
        <v>23056007.573823489</v>
      </c>
      <c r="P4971">
        <v>16328258.669794634</v>
      </c>
      <c r="Q4971">
        <v>12678378.831524549</v>
      </c>
      <c r="R4971">
        <v>18716768.82385258</v>
      </c>
      <c r="S4971">
        <v>18172429.859522756</v>
      </c>
      <c r="T4971">
        <v>18299665.012850486</v>
      </c>
      <c r="U4971">
        <v>20202991.284896955</v>
      </c>
      <c r="V4971">
        <v>22086539.458215393</v>
      </c>
      <c r="W4971">
        <v>21337295.149373934</v>
      </c>
      <c r="X4971">
        <v>1337295.1493739318</v>
      </c>
    </row>
    <row r="4972" spans="2:24" x14ac:dyDescent="0.4">
      <c r="B4972" s="13">
        <v>4969</v>
      </c>
      <c r="C4972">
        <v>0</v>
      </c>
      <c r="D4972">
        <v>0</v>
      </c>
      <c r="E4972">
        <v>0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23745474.451658405</v>
      </c>
      <c r="O4972">
        <v>21307468.159006912</v>
      </c>
      <c r="P4972">
        <v>22871104.270636797</v>
      </c>
      <c r="Q4972">
        <v>22685711.367349446</v>
      </c>
      <c r="R4972">
        <v>23099791.206706051</v>
      </c>
      <c r="S4972">
        <v>15377408.360676605</v>
      </c>
      <c r="T4972">
        <v>-214986511.88872883</v>
      </c>
      <c r="U4972">
        <v>-209358325.77428511</v>
      </c>
      <c r="V4972">
        <v>-91544335.06657654</v>
      </c>
      <c r="W4972">
        <v>-92104730.627903134</v>
      </c>
      <c r="X4972">
        <v>-112104730.62790313</v>
      </c>
    </row>
    <row r="4973" spans="2:24" x14ac:dyDescent="0.4">
      <c r="B4973" s="13">
        <v>4970</v>
      </c>
      <c r="C4973">
        <v>0</v>
      </c>
      <c r="D4973">
        <v>0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25093994.061606951</v>
      </c>
      <c r="O4973">
        <v>29256720.554855518</v>
      </c>
      <c r="P4973">
        <v>30097499.7425435</v>
      </c>
      <c r="Q4973">
        <v>-185165128.97697154</v>
      </c>
      <c r="R4973">
        <v>-182290399.17261091</v>
      </c>
      <c r="S4973">
        <v>-66713850.936924048</v>
      </c>
      <c r="T4973">
        <v>-66054943.192576393</v>
      </c>
      <c r="U4973">
        <v>-61119212.24033051</v>
      </c>
      <c r="V4973">
        <v>-63718454.292396732</v>
      </c>
      <c r="W4973">
        <v>-80656313.992970377</v>
      </c>
      <c r="X4973">
        <v>-100656313.99297038</v>
      </c>
    </row>
    <row r="4974" spans="2:24" x14ac:dyDescent="0.4">
      <c r="B4974" s="13">
        <v>4971</v>
      </c>
      <c r="C4974">
        <v>0</v>
      </c>
      <c r="D4974">
        <v>0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8095419.8051977428</v>
      </c>
      <c r="O4974">
        <v>5343725.9418688146</v>
      </c>
      <c r="P4974">
        <v>14207543.271780325</v>
      </c>
      <c r="Q4974">
        <v>14496280.11369361</v>
      </c>
      <c r="R4974">
        <v>16244035.707981067</v>
      </c>
      <c r="S4974">
        <v>17660804.588773917</v>
      </c>
      <c r="T4974">
        <v>23425648.387620918</v>
      </c>
      <c r="U4974">
        <v>31846957.578800462</v>
      </c>
      <c r="V4974">
        <v>37574822.358290792</v>
      </c>
      <c r="W4974">
        <v>40429605.52427268</v>
      </c>
      <c r="X4974">
        <v>20429605.52427268</v>
      </c>
    </row>
    <row r="4975" spans="2:24" x14ac:dyDescent="0.4">
      <c r="B4975" s="13">
        <v>4972</v>
      </c>
      <c r="C4975">
        <v>0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19744221.568414181</v>
      </c>
      <c r="O4975">
        <v>20038181.215616945</v>
      </c>
      <c r="P4975">
        <v>27898520.346109517</v>
      </c>
      <c r="Q4975">
        <v>30214630.46027495</v>
      </c>
      <c r="R4975">
        <v>29392781.044214457</v>
      </c>
      <c r="S4975">
        <v>22313250.653004237</v>
      </c>
      <c r="T4975">
        <v>20176092.29700537</v>
      </c>
      <c r="U4975">
        <v>19434278.23634984</v>
      </c>
      <c r="V4975">
        <v>20002116.37374125</v>
      </c>
      <c r="W4975">
        <v>25393295.802767139</v>
      </c>
      <c r="X4975">
        <v>5393295.8027671389</v>
      </c>
    </row>
    <row r="4976" spans="2:24" x14ac:dyDescent="0.4">
      <c r="B4976" s="13">
        <v>4973</v>
      </c>
      <c r="C4976"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23816824.597901274</v>
      </c>
      <c r="O4976">
        <v>28469573.597907748</v>
      </c>
      <c r="P4976">
        <v>36141064.065996282</v>
      </c>
      <c r="Q4976">
        <v>37701794.190838039</v>
      </c>
      <c r="R4976">
        <v>38437238.190619908</v>
      </c>
      <c r="S4976">
        <v>45914192.633869395</v>
      </c>
      <c r="T4976">
        <v>47255326.070804894</v>
      </c>
      <c r="U4976">
        <v>50817851.969472989</v>
      </c>
      <c r="V4976">
        <v>-52025631.935558535</v>
      </c>
      <c r="W4976">
        <v>-47456477.708776139</v>
      </c>
      <c r="X4976">
        <v>-67456477.708776131</v>
      </c>
    </row>
    <row r="4977" spans="2:24" x14ac:dyDescent="0.4">
      <c r="B4977" s="13">
        <v>4974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18259596.207721177</v>
      </c>
      <c r="O4977">
        <v>19831562.286096226</v>
      </c>
      <c r="P4977">
        <v>22950070.157553602</v>
      </c>
      <c r="Q4977">
        <v>24369575.096538592</v>
      </c>
      <c r="R4977">
        <v>24503280.930161018</v>
      </c>
      <c r="S4977">
        <v>26570467.45281044</v>
      </c>
      <c r="T4977">
        <v>19969470.973110743</v>
      </c>
      <c r="U4977">
        <v>20024348.708632167</v>
      </c>
      <c r="V4977">
        <v>18047014.327852838</v>
      </c>
      <c r="W4977">
        <v>5132256.4295794014</v>
      </c>
      <c r="X4977">
        <v>-14867743.570420597</v>
      </c>
    </row>
    <row r="4978" spans="2:24" x14ac:dyDescent="0.4">
      <c r="B4978" s="13">
        <v>4975</v>
      </c>
      <c r="C4978"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19189162.648885082</v>
      </c>
      <c r="O4978">
        <v>22471360.918794677</v>
      </c>
      <c r="P4978">
        <v>20170549.180904537</v>
      </c>
      <c r="Q4978">
        <v>22703564.042509373</v>
      </c>
      <c r="R4978">
        <v>19624157.880365342</v>
      </c>
      <c r="S4978">
        <v>19770304.97221712</v>
      </c>
      <c r="T4978">
        <v>21358634.117624544</v>
      </c>
      <c r="U4978">
        <v>18164043.348678797</v>
      </c>
      <c r="V4978">
        <v>23570292.628101274</v>
      </c>
      <c r="W4978">
        <v>27433580.521234129</v>
      </c>
      <c r="X4978">
        <v>7433580.5212341268</v>
      </c>
    </row>
    <row r="4979" spans="2:24" x14ac:dyDescent="0.4">
      <c r="B4979" s="13">
        <v>4976</v>
      </c>
      <c r="C4979"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19676311.615672499</v>
      </c>
      <c r="O4979">
        <v>25700176.992718223</v>
      </c>
      <c r="P4979">
        <v>33671286.098314501</v>
      </c>
      <c r="Q4979">
        <v>38245711.444907486</v>
      </c>
      <c r="R4979">
        <v>37500512.321789227</v>
      </c>
      <c r="S4979">
        <v>37846752.200704463</v>
      </c>
      <c r="T4979">
        <v>41677000.514576882</v>
      </c>
      <c r="U4979">
        <v>44278607.529782027</v>
      </c>
      <c r="V4979">
        <v>47935664.25518138</v>
      </c>
      <c r="W4979">
        <v>43887582.963169307</v>
      </c>
      <c r="X4979">
        <v>23887582.963169321</v>
      </c>
    </row>
    <row r="4980" spans="2:24" x14ac:dyDescent="0.4">
      <c r="B4980" s="13">
        <v>4977</v>
      </c>
      <c r="C4980"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16554183.38753023</v>
      </c>
      <c r="O4980">
        <v>18408328.7119097</v>
      </c>
      <c r="P4980">
        <v>16840729.502001151</v>
      </c>
      <c r="Q4980">
        <v>17955572.333741676</v>
      </c>
      <c r="R4980">
        <v>21706483.549735699</v>
      </c>
      <c r="S4980">
        <v>26049900.447255172</v>
      </c>
      <c r="T4980">
        <v>26577105.984923936</v>
      </c>
      <c r="U4980">
        <v>29145936.320935786</v>
      </c>
      <c r="V4980">
        <v>35883830.084169306</v>
      </c>
      <c r="W4980">
        <v>23700624.354871076</v>
      </c>
      <c r="X4980">
        <v>3700624.3548710756</v>
      </c>
    </row>
    <row r="4981" spans="2:24" x14ac:dyDescent="0.4">
      <c r="B4981" s="13">
        <v>4978</v>
      </c>
      <c r="C4981"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23314193.60702553</v>
      </c>
      <c r="O4981">
        <v>17072249.632562317</v>
      </c>
      <c r="P4981">
        <v>9413508.467594007</v>
      </c>
      <c r="Q4981">
        <v>10543125.23427972</v>
      </c>
      <c r="R4981">
        <v>8197034.653419327</v>
      </c>
      <c r="S4981">
        <v>12400693.184246015</v>
      </c>
      <c r="T4981">
        <v>13455622.413107887</v>
      </c>
      <c r="U4981">
        <v>15052927.438177763</v>
      </c>
      <c r="V4981">
        <v>14923542.158652369</v>
      </c>
      <c r="W4981">
        <v>20438216.518446907</v>
      </c>
      <c r="X4981">
        <v>438216.51844691113</v>
      </c>
    </row>
    <row r="4982" spans="2:24" x14ac:dyDescent="0.4">
      <c r="B4982" s="13">
        <v>4979</v>
      </c>
      <c r="C4982"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22524370.677452229</v>
      </c>
      <c r="O4982">
        <v>22736356.765725438</v>
      </c>
      <c r="P4982">
        <v>23041572.766009651</v>
      </c>
      <c r="Q4982">
        <v>31369705.582452919</v>
      </c>
      <c r="R4982">
        <v>30398631.866367176</v>
      </c>
      <c r="S4982">
        <v>31749699.198210888</v>
      </c>
      <c r="T4982">
        <v>31504051.351427808</v>
      </c>
      <c r="U4982">
        <v>33750646.565814547</v>
      </c>
      <c r="V4982">
        <v>39851349.346111193</v>
      </c>
      <c r="W4982">
        <v>38282058.441047765</v>
      </c>
      <c r="X4982">
        <v>18282058.441047765</v>
      </c>
    </row>
    <row r="4983" spans="2:24" x14ac:dyDescent="0.4">
      <c r="B4983" s="13">
        <v>4980</v>
      </c>
      <c r="C4983"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19199151.838246815</v>
      </c>
      <c r="O4983">
        <v>19852678.137676284</v>
      </c>
      <c r="P4983">
        <v>18224277.905395821</v>
      </c>
      <c r="Q4983">
        <v>25430386.594934199</v>
      </c>
      <c r="R4983">
        <v>25080779.312123604</v>
      </c>
      <c r="S4983">
        <v>25027538.511478964</v>
      </c>
      <c r="T4983">
        <v>27347912.500707384</v>
      </c>
      <c r="U4983">
        <v>5632994.6111229118</v>
      </c>
      <c r="V4983">
        <v>3191244.3876348548</v>
      </c>
      <c r="W4983">
        <v>17131848.87792556</v>
      </c>
      <c r="X4983">
        <v>-2868151.1220744383</v>
      </c>
    </row>
    <row r="4984" spans="2:24" x14ac:dyDescent="0.4">
      <c r="B4984" s="13">
        <v>4981</v>
      </c>
      <c r="C4984"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21125091.339000199</v>
      </c>
      <c r="O4984">
        <v>22373201.04869473</v>
      </c>
      <c r="P4984">
        <v>23420264.053834442</v>
      </c>
      <c r="Q4984">
        <v>23967394.395576466</v>
      </c>
      <c r="R4984">
        <v>31116533.437502235</v>
      </c>
      <c r="S4984">
        <v>33023660.762926534</v>
      </c>
      <c r="T4984">
        <v>21070371.084490154</v>
      </c>
      <c r="U4984">
        <v>23589867.37621424</v>
      </c>
      <c r="V4984">
        <v>38253800.45622097</v>
      </c>
      <c r="W4984">
        <v>46257849.61469727</v>
      </c>
      <c r="X4984">
        <v>26257849.61469727</v>
      </c>
    </row>
    <row r="4985" spans="2:24" x14ac:dyDescent="0.4">
      <c r="B4985" s="13">
        <v>4982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7395655.8652551658</v>
      </c>
      <c r="O4985">
        <v>7135206.9437722098</v>
      </c>
      <c r="P4985">
        <v>13697471.768026363</v>
      </c>
      <c r="Q4985">
        <v>18583229.137353845</v>
      </c>
      <c r="R4985">
        <v>22398106.306740791</v>
      </c>
      <c r="S4985">
        <v>19450556.104098402</v>
      </c>
      <c r="T4985">
        <v>23274197.91950855</v>
      </c>
      <c r="U4985">
        <v>22153340.134222616</v>
      </c>
      <c r="V4985">
        <v>23995664.436565414</v>
      </c>
      <c r="W4985">
        <v>32696710.150345169</v>
      </c>
      <c r="X4985">
        <v>12696710.150345169</v>
      </c>
    </row>
    <row r="4986" spans="2:24" x14ac:dyDescent="0.4">
      <c r="B4986" s="13">
        <v>4983</v>
      </c>
      <c r="C4986"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21981259.868283231</v>
      </c>
      <c r="O4986">
        <v>20922037.579152606</v>
      </c>
      <c r="P4986">
        <v>27800768.401201397</v>
      </c>
      <c r="Q4986">
        <v>25909784.665750176</v>
      </c>
      <c r="R4986">
        <v>31707323.085840832</v>
      </c>
      <c r="S4986">
        <v>30255789.974115737</v>
      </c>
      <c r="T4986">
        <v>29312707.045373186</v>
      </c>
      <c r="U4986">
        <v>30242136.69854911</v>
      </c>
      <c r="V4986">
        <v>38674544.89304617</v>
      </c>
      <c r="W4986">
        <v>35752375.001928285</v>
      </c>
      <c r="X4986">
        <v>15752375.001928283</v>
      </c>
    </row>
    <row r="4987" spans="2:24" x14ac:dyDescent="0.4">
      <c r="B4987" s="13">
        <v>4984</v>
      </c>
      <c r="C4987"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26063811.434070375</v>
      </c>
      <c r="O4987">
        <v>23722511.071882121</v>
      </c>
      <c r="P4987">
        <v>23118427.645266075</v>
      </c>
      <c r="Q4987">
        <v>25214540.296243798</v>
      </c>
      <c r="R4987">
        <v>29903155.379289754</v>
      </c>
      <c r="S4987">
        <v>28803357.05036727</v>
      </c>
      <c r="T4987">
        <v>27901977.068787448</v>
      </c>
      <c r="U4987">
        <v>33464909.945704743</v>
      </c>
      <c r="V4987">
        <v>37342020.22611881</v>
      </c>
      <c r="W4987">
        <v>38564996.993600167</v>
      </c>
      <c r="X4987">
        <v>18564996.993600171</v>
      </c>
    </row>
    <row r="4988" spans="2:24" x14ac:dyDescent="0.4">
      <c r="B4988" s="13">
        <v>4985</v>
      </c>
      <c r="C4988"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22973684.196613662</v>
      </c>
      <c r="O4988">
        <v>30880199.20529373</v>
      </c>
      <c r="P4988">
        <v>36947896.746286735</v>
      </c>
      <c r="Q4988">
        <v>40744704.458225019</v>
      </c>
      <c r="R4988">
        <v>42850107.571809962</v>
      </c>
      <c r="S4988">
        <v>40177620.389542289</v>
      </c>
      <c r="T4988">
        <v>39636828.313844547</v>
      </c>
      <c r="U4988">
        <v>47772732.928173691</v>
      </c>
      <c r="V4988">
        <v>46943392.86954432</v>
      </c>
      <c r="W4988">
        <v>47531076.440675512</v>
      </c>
      <c r="X4988">
        <v>27531076.440675505</v>
      </c>
    </row>
    <row r="4989" spans="2:24" x14ac:dyDescent="0.4">
      <c r="B4989" s="13">
        <v>4986</v>
      </c>
      <c r="C4989">
        <v>0</v>
      </c>
      <c r="D4989">
        <v>0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23234516.213790365</v>
      </c>
      <c r="O4989">
        <v>26215924.533424813</v>
      </c>
      <c r="P4989">
        <v>28097833.764878266</v>
      </c>
      <c r="Q4989">
        <v>36040865.226471804</v>
      </c>
      <c r="R4989">
        <v>34825543.878594443</v>
      </c>
      <c r="S4989">
        <v>34586209.233606875</v>
      </c>
      <c r="T4989">
        <v>38306022.82794401</v>
      </c>
      <c r="U4989">
        <v>43353959.755139545</v>
      </c>
      <c r="V4989">
        <v>44489655.139412552</v>
      </c>
      <c r="W4989">
        <v>46768835.438468702</v>
      </c>
      <c r="X4989">
        <v>26768835.438468691</v>
      </c>
    </row>
    <row r="4990" spans="2:24" x14ac:dyDescent="0.4">
      <c r="B4990" s="13">
        <v>4987</v>
      </c>
      <c r="C4990">
        <v>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17803356.365862504</v>
      </c>
      <c r="O4990">
        <v>18351267.014996726</v>
      </c>
      <c r="P4990">
        <v>21900553.342316303</v>
      </c>
      <c r="Q4990">
        <v>18330932.123863421</v>
      </c>
      <c r="R4990">
        <v>22940108.652472362</v>
      </c>
      <c r="S4990">
        <v>25941884.46539928</v>
      </c>
      <c r="T4990">
        <v>29857058.505573213</v>
      </c>
      <c r="U4990">
        <v>34406736.343690187</v>
      </c>
      <c r="V4990">
        <v>34810087.288598754</v>
      </c>
      <c r="W4990">
        <v>40036267.901356019</v>
      </c>
      <c r="X4990">
        <v>20036267.901356012</v>
      </c>
    </row>
    <row r="4991" spans="2:24" x14ac:dyDescent="0.4">
      <c r="B4991" s="13">
        <v>4988</v>
      </c>
      <c r="C4991"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22404293.624164291</v>
      </c>
      <c r="O4991">
        <v>23887436.945112016</v>
      </c>
      <c r="P4991">
        <v>31475376.553079028</v>
      </c>
      <c r="Q4991">
        <v>34191796.437802285</v>
      </c>
      <c r="R4991">
        <v>21946316.07929609</v>
      </c>
      <c r="S4991">
        <v>1555274.9636127013</v>
      </c>
      <c r="T4991">
        <v>18092876.990937103</v>
      </c>
      <c r="U4991">
        <v>27800034.307780493</v>
      </c>
      <c r="V4991">
        <v>29680221.769169871</v>
      </c>
      <c r="W4991">
        <v>35870658.932117261</v>
      </c>
      <c r="X4991">
        <v>15870658.932117268</v>
      </c>
    </row>
    <row r="4992" spans="2:24" x14ac:dyDescent="0.4">
      <c r="B4992" s="13">
        <v>4989</v>
      </c>
      <c r="C4992">
        <v>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22297262.428659797</v>
      </c>
      <c r="O4992">
        <v>14806456.781792983</v>
      </c>
      <c r="P4992">
        <v>23685975.412889309</v>
      </c>
      <c r="Q4992">
        <v>28106126.349381059</v>
      </c>
      <c r="R4992">
        <v>24297674.593095865</v>
      </c>
      <c r="S4992">
        <v>24100194.680574413</v>
      </c>
      <c r="T4992">
        <v>25189370.469493397</v>
      </c>
      <c r="U4992">
        <v>24344858.087271795</v>
      </c>
      <c r="V4992">
        <v>23356335.943699274</v>
      </c>
      <c r="W4992">
        <v>25166031.929282207</v>
      </c>
      <c r="X4992">
        <v>5166031.9292822108</v>
      </c>
    </row>
    <row r="4993" spans="2:24" x14ac:dyDescent="0.4">
      <c r="B4993" s="13">
        <v>4990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28505101.035618618</v>
      </c>
      <c r="O4993">
        <v>30770430.05319551</v>
      </c>
      <c r="P4993">
        <v>31361781.49228093</v>
      </c>
      <c r="Q4993">
        <v>34064973.49953676</v>
      </c>
      <c r="R4993">
        <v>34462872.061292075</v>
      </c>
      <c r="S4993">
        <v>34450083.145248264</v>
      </c>
      <c r="T4993">
        <v>33018749.833564349</v>
      </c>
      <c r="U4993">
        <v>38735801.308307029</v>
      </c>
      <c r="V4993">
        <v>39381619.833064489</v>
      </c>
      <c r="W4993">
        <v>38853780.190516807</v>
      </c>
      <c r="X4993">
        <v>18853780.190516818</v>
      </c>
    </row>
    <row r="4994" spans="2:24" x14ac:dyDescent="0.4">
      <c r="B4994" s="13">
        <v>4991</v>
      </c>
      <c r="C4994"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17654844.116698135</v>
      </c>
      <c r="O4994">
        <v>23546862.627804268</v>
      </c>
      <c r="P4994">
        <v>30451345.3406225</v>
      </c>
      <c r="Q4994">
        <v>30581827.594060473</v>
      </c>
      <c r="R4994">
        <v>32267885.222289592</v>
      </c>
      <c r="S4994">
        <v>32617906.002769738</v>
      </c>
      <c r="T4994">
        <v>32262527.227841038</v>
      </c>
      <c r="U4994">
        <v>35496483.872504644</v>
      </c>
      <c r="V4994">
        <v>41622311.254497863</v>
      </c>
      <c r="W4994">
        <v>42630865.037606478</v>
      </c>
      <c r="X4994">
        <v>22630865.037606485</v>
      </c>
    </row>
    <row r="4995" spans="2:24" x14ac:dyDescent="0.4">
      <c r="B4995" s="13">
        <v>4992</v>
      </c>
      <c r="C4995"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20878397.654937916</v>
      </c>
      <c r="O4995">
        <v>18314723.195924297</v>
      </c>
      <c r="P4995">
        <v>19062702.11012654</v>
      </c>
      <c r="Q4995">
        <v>18394968.280093692</v>
      </c>
      <c r="R4995">
        <v>18954782.274891712</v>
      </c>
      <c r="S4995">
        <v>17935256.997380503</v>
      </c>
      <c r="T4995">
        <v>17932880.667952299</v>
      </c>
      <c r="U4995">
        <v>20772548.501442917</v>
      </c>
      <c r="V4995">
        <v>28838592.478847861</v>
      </c>
      <c r="W4995">
        <v>30733989.082958303</v>
      </c>
      <c r="X4995">
        <v>10733989.0829583</v>
      </c>
    </row>
    <row r="4996" spans="2:24" x14ac:dyDescent="0.4">
      <c r="B4996" s="13">
        <v>4993</v>
      </c>
      <c r="C4996"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23968129.448089384</v>
      </c>
      <c r="O4996">
        <v>28159646.145183347</v>
      </c>
      <c r="P4996">
        <v>29927195.935895052</v>
      </c>
      <c r="Q4996">
        <v>36381321.244663</v>
      </c>
      <c r="R4996">
        <v>3009068.9954770869</v>
      </c>
      <c r="S4996">
        <v>2854264.20874485</v>
      </c>
      <c r="T4996">
        <v>20810387.186529025</v>
      </c>
      <c r="U4996">
        <v>18145967.449740417</v>
      </c>
      <c r="V4996">
        <v>18378011.927172288</v>
      </c>
      <c r="W4996">
        <v>16736787.349642176</v>
      </c>
      <c r="X4996">
        <v>-3263212.6503578238</v>
      </c>
    </row>
    <row r="4997" spans="2:24" x14ac:dyDescent="0.4">
      <c r="B4997" s="13">
        <v>4994</v>
      </c>
      <c r="C4997"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20339141.087094545</v>
      </c>
      <c r="O4997">
        <v>18535814.303633016</v>
      </c>
      <c r="P4997">
        <v>20324469.329141691</v>
      </c>
      <c r="Q4997">
        <v>19590654.474499803</v>
      </c>
      <c r="R4997">
        <v>26819010.49024985</v>
      </c>
      <c r="S4997">
        <v>32393232.936844133</v>
      </c>
      <c r="T4997">
        <v>38104019.494102918</v>
      </c>
      <c r="U4997">
        <v>-3235943291.1220856</v>
      </c>
      <c r="V4997">
        <v>-3236638956.3410378</v>
      </c>
      <c r="W4997">
        <v>-1637847137.4399407</v>
      </c>
      <c r="X4997">
        <v>-1657847137.4399407</v>
      </c>
    </row>
    <row r="4998" spans="2:24" x14ac:dyDescent="0.4">
      <c r="B4998" s="13">
        <v>4995</v>
      </c>
      <c r="C4998"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19547982.286055189</v>
      </c>
      <c r="O4998">
        <v>19454840.053444006</v>
      </c>
      <c r="P4998">
        <v>20435376.488992713</v>
      </c>
      <c r="Q4998">
        <v>27854829.500509053</v>
      </c>
      <c r="R4998">
        <v>24781219.225634694</v>
      </c>
      <c r="S4998">
        <v>24079571.036246195</v>
      </c>
      <c r="T4998">
        <v>22445635.911635324</v>
      </c>
      <c r="U4998">
        <v>26544016.982960135</v>
      </c>
      <c r="V4998">
        <v>22551339.699159984</v>
      </c>
      <c r="W4998">
        <v>26022921.644512102</v>
      </c>
      <c r="X4998">
        <v>6022921.6445120992</v>
      </c>
    </row>
    <row r="4999" spans="2:24" x14ac:dyDescent="0.4">
      <c r="B4999" s="13">
        <v>4996</v>
      </c>
      <c r="C4999">
        <v>0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28129528.555422485</v>
      </c>
      <c r="O4999">
        <v>34368686.726435155</v>
      </c>
      <c r="P4999">
        <v>33278326.827884782</v>
      </c>
      <c r="Q4999">
        <v>30077665.379229233</v>
      </c>
      <c r="R4999">
        <v>33477064.213258307</v>
      </c>
      <c r="S4999">
        <v>38209293.071445704</v>
      </c>
      <c r="T4999">
        <v>39273120.605518028</v>
      </c>
      <c r="U4999">
        <v>45270030.427142665</v>
      </c>
      <c r="V4999">
        <v>42444258.565832078</v>
      </c>
      <c r="W4999">
        <v>44548417.724692479</v>
      </c>
      <c r="X4999">
        <v>24548417.724692475</v>
      </c>
    </row>
    <row r="5000" spans="2:24" x14ac:dyDescent="0.4">
      <c r="B5000" s="13">
        <v>4997</v>
      </c>
      <c r="C5000"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20591374.49538039</v>
      </c>
      <c r="O5000">
        <v>25396376.072727129</v>
      </c>
      <c r="P5000">
        <v>33631939.694972605</v>
      </c>
      <c r="Q5000">
        <v>40254082.086127594</v>
      </c>
      <c r="R5000">
        <v>46967475.60405793</v>
      </c>
      <c r="S5000">
        <v>49808478.657348484</v>
      </c>
      <c r="T5000">
        <v>15531861.817132624</v>
      </c>
      <c r="U5000">
        <v>22028216.483521111</v>
      </c>
      <c r="V5000">
        <v>39192627.016805217</v>
      </c>
      <c r="W5000">
        <v>33269639.286928784</v>
      </c>
      <c r="X5000">
        <v>13269639.286928792</v>
      </c>
    </row>
    <row r="5001" spans="2:24" x14ac:dyDescent="0.4">
      <c r="B5001" s="13">
        <v>4998</v>
      </c>
      <c r="C5001"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19157047.50720834</v>
      </c>
      <c r="O5001">
        <v>19464498.177036166</v>
      </c>
      <c r="P5001">
        <v>15880880.512876526</v>
      </c>
      <c r="Q5001">
        <v>24962169.671762962</v>
      </c>
      <c r="R5001">
        <v>26755947.367669664</v>
      </c>
      <c r="S5001">
        <v>28240022.79220213</v>
      </c>
      <c r="T5001">
        <v>20483128.360715188</v>
      </c>
      <c r="U5001">
        <v>19220486.932665337</v>
      </c>
      <c r="V5001">
        <v>26688783.821056791</v>
      </c>
      <c r="W5001">
        <v>30713198.976604186</v>
      </c>
      <c r="X5001">
        <v>10713198.976604186</v>
      </c>
    </row>
    <row r="5002" spans="2:24" x14ac:dyDescent="0.4">
      <c r="B5002" s="13">
        <v>4999</v>
      </c>
      <c r="C5002"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-19846205.601930413</v>
      </c>
      <c r="O5002">
        <v>-20846616.72286984</v>
      </c>
      <c r="P5002">
        <v>2014648.4024386851</v>
      </c>
      <c r="Q5002">
        <v>4461871.6930924933</v>
      </c>
      <c r="R5002">
        <v>2646518.5264911391</v>
      </c>
      <c r="S5002">
        <v>1373610.3902185839</v>
      </c>
      <c r="T5002">
        <v>1329459.7876980549</v>
      </c>
      <c r="U5002">
        <v>7145408.4817570867</v>
      </c>
      <c r="V5002">
        <v>-6171184.8953249929</v>
      </c>
      <c r="W5002">
        <v>-3867990.8285903595</v>
      </c>
      <c r="X5002">
        <v>-23867990.828590356</v>
      </c>
    </row>
    <row r="5003" spans="2:24" x14ac:dyDescent="0.4">
      <c r="B5003" s="13">
        <v>5000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17420628.732797731</v>
      </c>
      <c r="O5003">
        <v>16946929.89338126</v>
      </c>
      <c r="P5003">
        <v>17955133.518063903</v>
      </c>
      <c r="Q5003">
        <v>16389727.832396841</v>
      </c>
      <c r="R5003">
        <v>17246697.164047588</v>
      </c>
      <c r="S5003">
        <v>15163666.726790503</v>
      </c>
      <c r="T5003">
        <v>20662621.215500131</v>
      </c>
      <c r="U5003">
        <v>17434108.525759231</v>
      </c>
      <c r="V5003">
        <v>15881836.565858515</v>
      </c>
      <c r="W5003">
        <v>20062507.874663435</v>
      </c>
      <c r="X5003">
        <v>62507.874663430266</v>
      </c>
    </row>
    <row r="5004" spans="2:24" x14ac:dyDescent="0.4">
      <c r="B5004" s="13">
        <v>5001</v>
      </c>
      <c r="C5004"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7168428.3767194115</v>
      </c>
      <c r="O5004">
        <v>5676717.9305038257</v>
      </c>
      <c r="P5004">
        <v>15521988.180089545</v>
      </c>
      <c r="Q5004">
        <v>20044539.189162727</v>
      </c>
      <c r="R5004">
        <v>24782534.974155135</v>
      </c>
      <c r="S5004">
        <v>29539633.78762858</v>
      </c>
      <c r="T5004">
        <v>37959139.402518123</v>
      </c>
      <c r="U5004">
        <v>-48407746.811514802</v>
      </c>
      <c r="V5004">
        <v>-50497589.188780099</v>
      </c>
      <c r="W5004">
        <v>-3286045.4140515733</v>
      </c>
      <c r="X5004">
        <v>-23286045.414051574</v>
      </c>
    </row>
    <row r="5005" spans="2:24" x14ac:dyDescent="0.4">
      <c r="B5005" s="13">
        <v>5002</v>
      </c>
      <c r="C5005">
        <v>0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17294677.650571071</v>
      </c>
      <c r="O5005">
        <v>20577105.764638949</v>
      </c>
      <c r="P5005">
        <v>22241989.9572042</v>
      </c>
      <c r="Q5005">
        <v>22661527.555946216</v>
      </c>
      <c r="R5005">
        <v>29034791.410091091</v>
      </c>
      <c r="S5005">
        <v>28126775.053974278</v>
      </c>
      <c r="T5005">
        <v>31665831.56226879</v>
      </c>
      <c r="U5005">
        <v>35794342.420623317</v>
      </c>
      <c r="V5005">
        <v>34152423.507862546</v>
      </c>
      <c r="W5005">
        <v>40366034.350689858</v>
      </c>
      <c r="X5005">
        <v>20366034.350689866</v>
      </c>
    </row>
    <row r="5006" spans="2:24" x14ac:dyDescent="0.4">
      <c r="B5006" s="13">
        <v>5003</v>
      </c>
      <c r="C5006"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-13644895.231473351</v>
      </c>
      <c r="O5006">
        <v>-23031743.748910427</v>
      </c>
      <c r="P5006">
        <v>-6660441.0882221768</v>
      </c>
      <c r="Q5006">
        <v>-5473865.8611673824</v>
      </c>
      <c r="R5006">
        <v>-6853073.4158408772</v>
      </c>
      <c r="S5006">
        <v>-5650739.262016193</v>
      </c>
      <c r="T5006">
        <v>-7689834.6842413153</v>
      </c>
      <c r="U5006">
        <v>-16246986.942418981</v>
      </c>
      <c r="V5006">
        <v>-16505824.986783966</v>
      </c>
      <c r="W5006">
        <v>-9025373.4912271108</v>
      </c>
      <c r="X5006">
        <v>-29025373.491227105</v>
      </c>
    </row>
    <row r="5007" spans="2:24" x14ac:dyDescent="0.4">
      <c r="B5007" s="13">
        <v>5004</v>
      </c>
      <c r="C5007">
        <v>0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21439848.194816943</v>
      </c>
      <c r="O5007">
        <v>20360556.746272333</v>
      </c>
      <c r="P5007">
        <v>18143197.886531051</v>
      </c>
      <c r="Q5007">
        <v>14234523.949619168</v>
      </c>
      <c r="R5007">
        <v>-12320241.782932032</v>
      </c>
      <c r="S5007">
        <v>-9167563.21403227</v>
      </c>
      <c r="T5007">
        <v>4718926.1827748008</v>
      </c>
      <c r="U5007">
        <v>4541854.8388753086</v>
      </c>
      <c r="V5007">
        <v>-3555370.3813016936</v>
      </c>
      <c r="W5007">
        <v>49742.346521160565</v>
      </c>
      <c r="X5007">
        <v>-19950257.653478842</v>
      </c>
    </row>
    <row r="5008" spans="2:24" x14ac:dyDescent="0.4">
      <c r="B5008" s="13">
        <v>5005</v>
      </c>
      <c r="C5008">
        <v>0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17185045.629966259</v>
      </c>
      <c r="O5008">
        <v>17686625.719899558</v>
      </c>
      <c r="P5008">
        <v>17814136.856006332</v>
      </c>
      <c r="Q5008">
        <v>15674677.783571802</v>
      </c>
      <c r="R5008">
        <v>22146487.731121082</v>
      </c>
      <c r="S5008">
        <v>26545562.244099636</v>
      </c>
      <c r="T5008">
        <v>26698056.974531535</v>
      </c>
      <c r="U5008">
        <v>24273419.623153649</v>
      </c>
      <c r="V5008">
        <v>26407832.635245722</v>
      </c>
      <c r="W5008">
        <v>27749308.829023767</v>
      </c>
      <c r="X5008">
        <v>7749308.8290237701</v>
      </c>
    </row>
    <row r="5009" spans="2:24" x14ac:dyDescent="0.4">
      <c r="B5009" s="13">
        <v>5006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23779068.373328537</v>
      </c>
      <c r="O5009">
        <v>10580210.91680263</v>
      </c>
      <c r="P5009">
        <v>16120384.642519195</v>
      </c>
      <c r="Q5009">
        <v>17126553.23865895</v>
      </c>
      <c r="R5009">
        <v>2615483.7962166765</v>
      </c>
      <c r="S5009">
        <v>1281735.3216846485</v>
      </c>
      <c r="T5009">
        <v>9378619.7281137407</v>
      </c>
      <c r="U5009">
        <v>18510156.58441519</v>
      </c>
      <c r="V5009">
        <v>20861423.374898259</v>
      </c>
      <c r="W5009">
        <v>20846808.705995761</v>
      </c>
      <c r="X5009">
        <v>846808.70599576004</v>
      </c>
    </row>
    <row r="5010" spans="2:24" x14ac:dyDescent="0.4">
      <c r="B5010" s="13">
        <v>5007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21558355.322183136</v>
      </c>
      <c r="O5010">
        <v>26861742.975564066</v>
      </c>
      <c r="P5010">
        <v>22526370.135475073</v>
      </c>
      <c r="Q5010">
        <v>19650399.542330734</v>
      </c>
      <c r="R5010">
        <v>22663679.257535629</v>
      </c>
      <c r="S5010">
        <v>21276319.083017871</v>
      </c>
      <c r="T5010">
        <v>24610393.464363512</v>
      </c>
      <c r="U5010">
        <v>23849217.674923629</v>
      </c>
      <c r="V5010">
        <v>24684377.498990767</v>
      </c>
      <c r="W5010">
        <v>18722090.435815759</v>
      </c>
      <c r="X5010">
        <v>-1277909.5641842377</v>
      </c>
    </row>
    <row r="5011" spans="2:24" x14ac:dyDescent="0.4">
      <c r="B5011" s="13">
        <v>5008</v>
      </c>
      <c r="C5011">
        <v>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20542439.714684319</v>
      </c>
      <c r="O5011">
        <v>19358797.927560452</v>
      </c>
      <c r="P5011">
        <v>18729907.038947772</v>
      </c>
      <c r="Q5011">
        <v>22093053.257665116</v>
      </c>
      <c r="R5011">
        <v>20711551.852972068</v>
      </c>
      <c r="S5011">
        <v>24213784.893754948</v>
      </c>
      <c r="T5011">
        <v>22460151.754706502</v>
      </c>
      <c r="U5011">
        <v>22596639.554519575</v>
      </c>
      <c r="V5011">
        <v>23157747.735316757</v>
      </c>
      <c r="W5011">
        <v>22933625.28338531</v>
      </c>
      <c r="X5011">
        <v>2933625.2833853145</v>
      </c>
    </row>
    <row r="5012" spans="2:24" x14ac:dyDescent="0.4">
      <c r="B5012" s="13">
        <v>5009</v>
      </c>
      <c r="C5012">
        <v>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23315563.947766438</v>
      </c>
      <c r="O5012">
        <v>31190286.688443236</v>
      </c>
      <c r="P5012">
        <v>30774897.753148664</v>
      </c>
      <c r="Q5012">
        <v>29573587.727376394</v>
      </c>
      <c r="R5012">
        <v>25688929.756660402</v>
      </c>
      <c r="S5012">
        <v>19596953.951998722</v>
      </c>
      <c r="T5012">
        <v>24575169.148762237</v>
      </c>
      <c r="U5012">
        <v>31814429.11997484</v>
      </c>
      <c r="V5012">
        <v>32448352.534971219</v>
      </c>
      <c r="W5012">
        <v>8815299.7297655717</v>
      </c>
      <c r="X5012">
        <v>-11184700.270234436</v>
      </c>
    </row>
    <row r="5013" spans="2:24" x14ac:dyDescent="0.4">
      <c r="B5013" s="13">
        <v>5010</v>
      </c>
      <c r="C5013"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11341898.650504496</v>
      </c>
      <c r="O5013">
        <v>10190993.423212104</v>
      </c>
      <c r="P5013">
        <v>12019137.832553197</v>
      </c>
      <c r="Q5013">
        <v>11238257.409177052</v>
      </c>
      <c r="R5013">
        <v>12761609.906650247</v>
      </c>
      <c r="S5013">
        <v>19632225.997451439</v>
      </c>
      <c r="T5013">
        <v>24172753.179867484</v>
      </c>
      <c r="U5013">
        <v>23051020.562658578</v>
      </c>
      <c r="V5013">
        <v>26800922.857812181</v>
      </c>
      <c r="W5013">
        <v>26381307.185929801</v>
      </c>
      <c r="X5013">
        <v>6381307.1859298078</v>
      </c>
    </row>
    <row r="5014" spans="2:24" x14ac:dyDescent="0.4">
      <c r="B5014" s="13">
        <v>5011</v>
      </c>
      <c r="C5014"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22462184.841650955</v>
      </c>
      <c r="O5014">
        <v>23890504.364297569</v>
      </c>
      <c r="P5014">
        <v>26456842.887912314</v>
      </c>
      <c r="Q5014">
        <v>26656180.699281663</v>
      </c>
      <c r="R5014">
        <v>24947803.029801045</v>
      </c>
      <c r="S5014">
        <v>24943290.459011767</v>
      </c>
      <c r="T5014">
        <v>28497196.212212019</v>
      </c>
      <c r="U5014">
        <v>31069939.726140261</v>
      </c>
      <c r="V5014">
        <v>30062142.479443546</v>
      </c>
      <c r="W5014">
        <v>32100914.2830423</v>
      </c>
      <c r="X5014">
        <v>12100914.283042304</v>
      </c>
    </row>
    <row r="5015" spans="2:24" x14ac:dyDescent="0.4">
      <c r="B5015" s="13">
        <v>5012</v>
      </c>
      <c r="C5015"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23716230.685399648</v>
      </c>
      <c r="O5015">
        <v>24280687.020661205</v>
      </c>
      <c r="P5015">
        <v>23282500.917306077</v>
      </c>
      <c r="Q5015">
        <v>22009929.661267094</v>
      </c>
      <c r="R5015">
        <v>21415503.244753104</v>
      </c>
      <c r="S5015">
        <v>23549919.853981201</v>
      </c>
      <c r="T5015">
        <v>21393039.113040846</v>
      </c>
      <c r="U5015">
        <v>26437544.637274969</v>
      </c>
      <c r="V5015">
        <v>23307707.893731333</v>
      </c>
      <c r="W5015">
        <v>18658659.993074927</v>
      </c>
      <c r="X5015">
        <v>-1341340.0069250769</v>
      </c>
    </row>
    <row r="5016" spans="2:24" x14ac:dyDescent="0.4">
      <c r="B5016" s="13">
        <v>5013</v>
      </c>
      <c r="C5016">
        <v>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24170468.354597539</v>
      </c>
      <c r="O5016">
        <v>26008646.760488477</v>
      </c>
      <c r="P5016">
        <v>23136990.437173035</v>
      </c>
      <c r="Q5016">
        <v>25501804.103014648</v>
      </c>
      <c r="R5016">
        <v>22329177.856762119</v>
      </c>
      <c r="S5016">
        <v>21597670.362652048</v>
      </c>
      <c r="T5016">
        <v>23296614.063651737</v>
      </c>
      <c r="U5016">
        <v>27603276.654897109</v>
      </c>
      <c r="V5016">
        <v>27558528.701190297</v>
      </c>
      <c r="W5016">
        <v>33664220.279515609</v>
      </c>
      <c r="X5016">
        <v>13664220.279515613</v>
      </c>
    </row>
    <row r="5017" spans="2:24" x14ac:dyDescent="0.4">
      <c r="B5017" s="13">
        <v>5014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21087986.66914773</v>
      </c>
      <c r="O5017">
        <v>22037619.041795999</v>
      </c>
      <c r="P5017">
        <v>23329474.691332221</v>
      </c>
      <c r="Q5017">
        <v>25573680.455341421</v>
      </c>
      <c r="R5017">
        <v>27677695.253484346</v>
      </c>
      <c r="S5017">
        <v>31491503.581039883</v>
      </c>
      <c r="T5017">
        <v>28574642.060107216</v>
      </c>
      <c r="U5017">
        <v>29876731.09569446</v>
      </c>
      <c r="V5017">
        <v>28257944.804942217</v>
      </c>
      <c r="W5017">
        <v>27699866.481236048</v>
      </c>
      <c r="X5017">
        <v>7699866.481236049</v>
      </c>
    </row>
    <row r="5018" spans="2:24" x14ac:dyDescent="0.4">
      <c r="B5018" s="13">
        <v>5015</v>
      </c>
      <c r="C5018"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20662611.875922404</v>
      </c>
      <c r="O5018">
        <v>24652009.562734883</v>
      </c>
      <c r="P5018">
        <v>28863852.674400393</v>
      </c>
      <c r="Q5018">
        <v>29659155.954575565</v>
      </c>
      <c r="R5018">
        <v>30597117.193348739</v>
      </c>
      <c r="S5018">
        <v>31586268.187284194</v>
      </c>
      <c r="T5018">
        <v>20194093.091850683</v>
      </c>
      <c r="U5018">
        <v>22156575.512459051</v>
      </c>
      <c r="V5018">
        <v>36238525.8408022</v>
      </c>
      <c r="W5018">
        <v>38220639.145227134</v>
      </c>
      <c r="X5018">
        <v>18220639.145227142</v>
      </c>
    </row>
    <row r="5019" spans="2:24" x14ac:dyDescent="0.4">
      <c r="B5019" s="13">
        <v>5016</v>
      </c>
      <c r="C5019"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21545209.962057404</v>
      </c>
      <c r="O5019">
        <v>25317225.125372872</v>
      </c>
      <c r="P5019">
        <v>23233919.045927327</v>
      </c>
      <c r="Q5019">
        <v>29546195.535472661</v>
      </c>
      <c r="R5019">
        <v>-10271315.01856887</v>
      </c>
      <c r="S5019">
        <v>-9661144.0455574375</v>
      </c>
      <c r="T5019">
        <v>2525731.4647434396</v>
      </c>
      <c r="U5019">
        <v>2948999.1083553359</v>
      </c>
      <c r="V5019">
        <v>6963557.8442309517</v>
      </c>
      <c r="W5019">
        <v>-8929138.2386445552</v>
      </c>
      <c r="X5019">
        <v>-28929138.238644555</v>
      </c>
    </row>
    <row r="5020" spans="2:24" x14ac:dyDescent="0.4">
      <c r="B5020" s="13">
        <v>5017</v>
      </c>
      <c r="C5020">
        <v>0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19805126.62980897</v>
      </c>
      <c r="O5020">
        <v>19345610.297478519</v>
      </c>
      <c r="P5020">
        <v>19417444.323710211</v>
      </c>
      <c r="Q5020">
        <v>19600765.734236307</v>
      </c>
      <c r="R5020">
        <v>18372849.862306815</v>
      </c>
      <c r="S5020">
        <v>-21442336.281290758</v>
      </c>
      <c r="T5020">
        <v>-22307968.608100742</v>
      </c>
      <c r="U5020">
        <v>-2567702.6772203953</v>
      </c>
      <c r="V5020">
        <v>-80163.29214189481</v>
      </c>
      <c r="W5020">
        <v>3012420.3406530679</v>
      </c>
      <c r="X5020">
        <v>-16987579.659346927</v>
      </c>
    </row>
    <row r="5021" spans="2:24" x14ac:dyDescent="0.4">
      <c r="B5021" s="13">
        <v>5018</v>
      </c>
      <c r="C5021"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20573758.966760211</v>
      </c>
      <c r="O5021">
        <v>19951203.739753239</v>
      </c>
      <c r="P5021">
        <v>24143332.123347994</v>
      </c>
      <c r="Q5021">
        <v>22165937.911237471</v>
      </c>
      <c r="R5021">
        <v>29448810.00483761</v>
      </c>
      <c r="S5021">
        <v>29715641.487827051</v>
      </c>
      <c r="T5021">
        <v>29976541.712936994</v>
      </c>
      <c r="U5021">
        <v>33246444.951413907</v>
      </c>
      <c r="V5021">
        <v>32445950.372647095</v>
      </c>
      <c r="W5021">
        <v>29308612.731128257</v>
      </c>
      <c r="X5021">
        <v>9308612.7311282549</v>
      </c>
    </row>
    <row r="5022" spans="2:24" x14ac:dyDescent="0.4">
      <c r="B5022" s="13">
        <v>5019</v>
      </c>
      <c r="C5022">
        <v>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21183070.612014715</v>
      </c>
      <c r="O5022">
        <v>26511741.554332793</v>
      </c>
      <c r="P5022">
        <v>32333870.503130078</v>
      </c>
      <c r="Q5022">
        <v>30844814.864969123</v>
      </c>
      <c r="R5022">
        <v>33969005.782403268</v>
      </c>
      <c r="S5022">
        <v>35665754.058766194</v>
      </c>
      <c r="T5022">
        <v>36349520.515512511</v>
      </c>
      <c r="U5022">
        <v>38609236.601976857</v>
      </c>
      <c r="V5022">
        <v>43612447.961080439</v>
      </c>
      <c r="W5022">
        <v>3079386.7005834398</v>
      </c>
      <c r="X5022">
        <v>-16920613.299416568</v>
      </c>
    </row>
    <row r="5023" spans="2:24" x14ac:dyDescent="0.4">
      <c r="B5023" s="13">
        <v>5020</v>
      </c>
      <c r="C5023"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3071468.0894550947</v>
      </c>
      <c r="O5023">
        <v>9350642.4071213864</v>
      </c>
      <c r="P5023">
        <v>19903202.753746077</v>
      </c>
      <c r="Q5023">
        <v>20914560.447585836</v>
      </c>
      <c r="R5023">
        <v>27336779.583547875</v>
      </c>
      <c r="S5023">
        <v>19954063.208598264</v>
      </c>
      <c r="T5023">
        <v>18789086.383751564</v>
      </c>
      <c r="U5023">
        <v>21170873.977018144</v>
      </c>
      <c r="V5023">
        <v>20875534.406953212</v>
      </c>
      <c r="W5023">
        <v>18999046.459335908</v>
      </c>
      <c r="X5023">
        <v>-1000953.5406640908</v>
      </c>
    </row>
    <row r="5024" spans="2:24" x14ac:dyDescent="0.4">
      <c r="B5024" s="13">
        <v>5021</v>
      </c>
      <c r="C5024">
        <v>0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20018505.184288688</v>
      </c>
      <c r="O5024">
        <v>19313673.747990292</v>
      </c>
      <c r="P5024">
        <v>20093526.779430088</v>
      </c>
      <c r="Q5024">
        <v>18711418.703170028</v>
      </c>
      <c r="R5024">
        <v>18153575.501911644</v>
      </c>
      <c r="S5024">
        <v>20544675.763342716</v>
      </c>
      <c r="T5024">
        <v>21267595.490820721</v>
      </c>
      <c r="U5024">
        <v>30289213.78841944</v>
      </c>
      <c r="V5024">
        <v>33996711.319151111</v>
      </c>
      <c r="W5024">
        <v>30823202.985719495</v>
      </c>
      <c r="X5024">
        <v>10823202.985719489</v>
      </c>
    </row>
    <row r="5025" spans="2:24" x14ac:dyDescent="0.4">
      <c r="B5025" s="13">
        <v>5022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18841274.810796022</v>
      </c>
      <c r="O5025">
        <v>15464731.755619301</v>
      </c>
      <c r="P5025">
        <v>-12182237.979214298</v>
      </c>
      <c r="Q5025">
        <v>-14254684.213903185</v>
      </c>
      <c r="R5025">
        <v>3474036.8892342458</v>
      </c>
      <c r="S5025">
        <v>7401052.3557955734</v>
      </c>
      <c r="T5025">
        <v>7771431.8238178622</v>
      </c>
      <c r="U5025">
        <v>13033412.997142557</v>
      </c>
      <c r="V5025">
        <v>10612026.060401414</v>
      </c>
      <c r="W5025">
        <v>14340654.833783779</v>
      </c>
      <c r="X5025">
        <v>-5659345.1662162188</v>
      </c>
    </row>
    <row r="5026" spans="2:24" x14ac:dyDescent="0.4">
      <c r="B5026" s="13">
        <v>5023</v>
      </c>
      <c r="C5026">
        <v>0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25791076.19841411</v>
      </c>
      <c r="O5026">
        <v>29951509.664634556</v>
      </c>
      <c r="P5026">
        <v>33753299.176969744</v>
      </c>
      <c r="Q5026">
        <v>34354953.863536097</v>
      </c>
      <c r="R5026">
        <v>34307106.130223967</v>
      </c>
      <c r="S5026">
        <v>36231402.290078372</v>
      </c>
      <c r="T5026">
        <v>37145348.166190468</v>
      </c>
      <c r="U5026">
        <v>43946945.981258094</v>
      </c>
      <c r="V5026">
        <v>44885658.088470764</v>
      </c>
      <c r="W5026">
        <v>45092463.487663917</v>
      </c>
      <c r="X5026">
        <v>25092463.487663921</v>
      </c>
    </row>
    <row r="5027" spans="2:24" x14ac:dyDescent="0.4">
      <c r="B5027" s="13">
        <v>5024</v>
      </c>
      <c r="C5027"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25350493.057990797</v>
      </c>
      <c r="O5027">
        <v>31476102.921403326</v>
      </c>
      <c r="P5027">
        <v>35507485.415924504</v>
      </c>
      <c r="Q5027">
        <v>37394839.205720186</v>
      </c>
      <c r="R5027">
        <v>37649613.980081446</v>
      </c>
      <c r="S5027">
        <v>35799237.688838348</v>
      </c>
      <c r="T5027">
        <v>33353851.352505211</v>
      </c>
      <c r="U5027">
        <v>25725024.567369904</v>
      </c>
      <c r="V5027">
        <v>-33992116.815190941</v>
      </c>
      <c r="W5027">
        <v>-33553182.158561464</v>
      </c>
      <c r="X5027">
        <v>-53553182.158561468</v>
      </c>
    </row>
    <row r="5028" spans="2:24" x14ac:dyDescent="0.4">
      <c r="B5028" s="13">
        <v>5025</v>
      </c>
      <c r="C5028"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19980043.584032767</v>
      </c>
      <c r="O5028">
        <v>21332110.742343299</v>
      </c>
      <c r="P5028">
        <v>21709429.659133028</v>
      </c>
      <c r="Q5028">
        <v>22734924.519966144</v>
      </c>
      <c r="R5028">
        <v>22412966.086691633</v>
      </c>
      <c r="S5028">
        <v>23192966.058349002</v>
      </c>
      <c r="T5028">
        <v>27805941.953331746</v>
      </c>
      <c r="U5028">
        <v>28233913.06244665</v>
      </c>
      <c r="V5028">
        <v>28604981.887218926</v>
      </c>
      <c r="W5028">
        <v>29046239.454795945</v>
      </c>
      <c r="X5028">
        <v>9046239.4547959436</v>
      </c>
    </row>
    <row r="5029" spans="2:24" x14ac:dyDescent="0.4">
      <c r="B5029" s="13">
        <v>5026</v>
      </c>
      <c r="C5029"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11890134.49120497</v>
      </c>
      <c r="O5029">
        <v>16029451.085858496</v>
      </c>
      <c r="P5029">
        <v>-17747079.405668944</v>
      </c>
      <c r="Q5029">
        <v>-68650317.750277191</v>
      </c>
      <c r="R5029">
        <v>-42939174.377210855</v>
      </c>
      <c r="S5029">
        <v>-18292507.429159362</v>
      </c>
      <c r="T5029">
        <v>-15669806.700431038</v>
      </c>
      <c r="U5029">
        <v>-13225147.771515358</v>
      </c>
      <c r="V5029">
        <v>-10048383.705702983</v>
      </c>
      <c r="W5029">
        <v>-10912007.736175315</v>
      </c>
      <c r="X5029">
        <v>-30912007.736175314</v>
      </c>
    </row>
    <row r="5030" spans="2:24" x14ac:dyDescent="0.4">
      <c r="B5030" s="13">
        <v>5027</v>
      </c>
      <c r="C5030"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18002454.260231625</v>
      </c>
      <c r="O5030">
        <v>22886495.798399571</v>
      </c>
      <c r="P5030">
        <v>20664832.35602057</v>
      </c>
      <c r="Q5030">
        <v>21817129.738859955</v>
      </c>
      <c r="R5030">
        <v>20868074.998880561</v>
      </c>
      <c r="S5030">
        <v>19018629.740333669</v>
      </c>
      <c r="T5030">
        <v>19686696.528713077</v>
      </c>
      <c r="U5030">
        <v>14647195.553779714</v>
      </c>
      <c r="V5030">
        <v>23740488.148839161</v>
      </c>
      <c r="W5030">
        <v>24664724.508857422</v>
      </c>
      <c r="X5030">
        <v>4664724.5088574272</v>
      </c>
    </row>
    <row r="5031" spans="2:24" x14ac:dyDescent="0.4">
      <c r="B5031" s="13">
        <v>5028</v>
      </c>
      <c r="C5031"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21409337.533513736</v>
      </c>
      <c r="O5031">
        <v>29478118.89365752</v>
      </c>
      <c r="P5031">
        <v>31327742.467030473</v>
      </c>
      <c r="Q5031">
        <v>34491956.129657224</v>
      </c>
      <c r="R5031">
        <v>38781276.942419574</v>
      </c>
      <c r="S5031">
        <v>47345623.799109586</v>
      </c>
      <c r="T5031">
        <v>49540831.516667217</v>
      </c>
      <c r="U5031">
        <v>39889616.13873715</v>
      </c>
      <c r="V5031">
        <v>41883221.66734682</v>
      </c>
      <c r="W5031">
        <v>45290660.103104077</v>
      </c>
      <c r="X5031">
        <v>25290660.103104085</v>
      </c>
    </row>
    <row r="5032" spans="2:24" x14ac:dyDescent="0.4">
      <c r="B5032" s="13">
        <v>5029</v>
      </c>
      <c r="C5032"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27597571.307129465</v>
      </c>
      <c r="O5032">
        <v>35686406.649750352</v>
      </c>
      <c r="P5032">
        <v>42533542.482409582</v>
      </c>
      <c r="Q5032">
        <v>39410690.534086548</v>
      </c>
      <c r="R5032">
        <v>41475606.860783868</v>
      </c>
      <c r="S5032">
        <v>41553424.014022656</v>
      </c>
      <c r="T5032">
        <v>40834101.979113892</v>
      </c>
      <c r="U5032">
        <v>45338707.27918338</v>
      </c>
      <c r="V5032">
        <v>44972978.038436018</v>
      </c>
      <c r="W5032">
        <v>46819751.173556492</v>
      </c>
      <c r="X5032">
        <v>26819751.173556488</v>
      </c>
    </row>
    <row r="5033" spans="2:24" x14ac:dyDescent="0.4">
      <c r="B5033" s="13">
        <v>5030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18091694.656380273</v>
      </c>
      <c r="O5033">
        <v>18021161.548420697</v>
      </c>
      <c r="P5033">
        <v>19742330.876619425</v>
      </c>
      <c r="Q5033">
        <v>15860497.359180879</v>
      </c>
      <c r="R5033">
        <v>22010406.463018201</v>
      </c>
      <c r="S5033">
        <v>25011910.238087077</v>
      </c>
      <c r="T5033">
        <v>30557432.670335472</v>
      </c>
      <c r="U5033">
        <v>39369999.680983454</v>
      </c>
      <c r="V5033">
        <v>38481720.689757742</v>
      </c>
      <c r="W5033">
        <v>37797339.969173148</v>
      </c>
      <c r="X5033">
        <v>17797339.969173145</v>
      </c>
    </row>
    <row r="5034" spans="2:24" x14ac:dyDescent="0.4">
      <c r="B5034" s="13">
        <v>5031</v>
      </c>
      <c r="C5034"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18642999.321026117</v>
      </c>
      <c r="O5034">
        <v>20405068.618600342</v>
      </c>
      <c r="P5034">
        <v>20172489.370084893</v>
      </c>
      <c r="Q5034">
        <v>10939994.183865784</v>
      </c>
      <c r="R5034">
        <v>10942617.010775769</v>
      </c>
      <c r="S5034">
        <v>18763129.815033801</v>
      </c>
      <c r="T5034">
        <v>20015441.54476285</v>
      </c>
      <c r="U5034">
        <v>18548753.587212078</v>
      </c>
      <c r="V5034">
        <v>16569924.35617996</v>
      </c>
      <c r="W5034">
        <v>17080896.35790303</v>
      </c>
      <c r="X5034">
        <v>-2919103.642096967</v>
      </c>
    </row>
    <row r="5035" spans="2:24" x14ac:dyDescent="0.4">
      <c r="B5035" s="13">
        <v>5032</v>
      </c>
      <c r="C5035"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20880910.320760295</v>
      </c>
      <c r="O5035">
        <v>25642239.983467024</v>
      </c>
      <c r="P5035">
        <v>28261248.787860364</v>
      </c>
      <c r="Q5035">
        <v>27690959.150849622</v>
      </c>
      <c r="R5035">
        <v>25193824.154725287</v>
      </c>
      <c r="S5035">
        <v>25285808.389891427</v>
      </c>
      <c r="T5035">
        <v>30114067.188428201</v>
      </c>
      <c r="U5035">
        <v>31507690.760236092</v>
      </c>
      <c r="V5035">
        <v>33114959.88375124</v>
      </c>
      <c r="W5035">
        <v>13712133.545213182</v>
      </c>
      <c r="X5035">
        <v>-6287866.4547868231</v>
      </c>
    </row>
    <row r="5036" spans="2:24" x14ac:dyDescent="0.4">
      <c r="B5036" s="13">
        <v>5033</v>
      </c>
      <c r="C5036"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21998437.349012043</v>
      </c>
      <c r="O5036">
        <v>24549934.014344867</v>
      </c>
      <c r="P5036">
        <v>26735197.585067458</v>
      </c>
      <c r="Q5036">
        <v>28889851.973904815</v>
      </c>
      <c r="R5036">
        <v>27199682.165777631</v>
      </c>
      <c r="S5036">
        <v>20912081.216774628</v>
      </c>
      <c r="T5036">
        <v>13350402.864886478</v>
      </c>
      <c r="U5036">
        <v>15613014.994545288</v>
      </c>
      <c r="V5036">
        <v>18991399.493602727</v>
      </c>
      <c r="W5036">
        <v>20476356.122055359</v>
      </c>
      <c r="X5036">
        <v>476356.12205536454</v>
      </c>
    </row>
    <row r="5037" spans="2:24" x14ac:dyDescent="0.4">
      <c r="B5037" s="13">
        <v>5034</v>
      </c>
      <c r="C5037"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11199642.700305443</v>
      </c>
      <c r="O5037">
        <v>16794619.252809465</v>
      </c>
      <c r="P5037">
        <v>20908797.496346395</v>
      </c>
      <c r="Q5037">
        <v>19826848.001229886</v>
      </c>
      <c r="R5037">
        <v>27480577.383294735</v>
      </c>
      <c r="S5037">
        <v>27665508.48381931</v>
      </c>
      <c r="T5037">
        <v>25397902.967882968</v>
      </c>
      <c r="U5037">
        <v>26525910.939031977</v>
      </c>
      <c r="V5037">
        <v>32638167.639654152</v>
      </c>
      <c r="W5037">
        <v>32124854.766216375</v>
      </c>
      <c r="X5037">
        <v>12124854.766216381</v>
      </c>
    </row>
    <row r="5038" spans="2:24" x14ac:dyDescent="0.4">
      <c r="B5038" s="13">
        <v>5035</v>
      </c>
      <c r="C5038">
        <v>0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21543338.827643987</v>
      </c>
      <c r="O5038">
        <v>21398586.328154296</v>
      </c>
      <c r="P5038">
        <v>22182716.267909013</v>
      </c>
      <c r="Q5038">
        <v>27929253.243568573</v>
      </c>
      <c r="R5038">
        <v>26308632.146653149</v>
      </c>
      <c r="S5038">
        <v>23693480.162156984</v>
      </c>
      <c r="T5038">
        <v>23895247.773169797</v>
      </c>
      <c r="U5038">
        <v>29061290.163017251</v>
      </c>
      <c r="V5038">
        <v>29803119.985345643</v>
      </c>
      <c r="W5038">
        <v>21781390.358746249</v>
      </c>
      <c r="X5038">
        <v>1781390.3587462495</v>
      </c>
    </row>
    <row r="5039" spans="2:24" x14ac:dyDescent="0.4">
      <c r="B5039" s="13">
        <v>5036</v>
      </c>
      <c r="C5039"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24290715.48743036</v>
      </c>
      <c r="O5039">
        <v>21013582.189796083</v>
      </c>
      <c r="P5039">
        <v>2819308.0823437665</v>
      </c>
      <c r="Q5039">
        <v>5441489.0971601503</v>
      </c>
      <c r="R5039">
        <v>14073907.648349937</v>
      </c>
      <c r="S5039">
        <v>16156395.108065207</v>
      </c>
      <c r="T5039">
        <v>16214076.57870036</v>
      </c>
      <c r="U5039">
        <v>17246090.340980489</v>
      </c>
      <c r="V5039">
        <v>18930962.097727865</v>
      </c>
      <c r="W5039">
        <v>17916047.128178786</v>
      </c>
      <c r="X5039">
        <v>-2083952.8718212135</v>
      </c>
    </row>
    <row r="5040" spans="2:24" x14ac:dyDescent="0.4">
      <c r="B5040" s="13">
        <v>5037</v>
      </c>
      <c r="C5040">
        <v>0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19274664.840372983</v>
      </c>
      <c r="O5040">
        <v>23893749.444005396</v>
      </c>
      <c r="P5040">
        <v>23329209.714228656</v>
      </c>
      <c r="Q5040">
        <v>20973736.814550884</v>
      </c>
      <c r="R5040">
        <v>23643733.7524959</v>
      </c>
      <c r="S5040">
        <v>24824095.741717368</v>
      </c>
      <c r="T5040">
        <v>30219029.333718192</v>
      </c>
      <c r="U5040">
        <v>36324433.589097157</v>
      </c>
      <c r="V5040">
        <v>21047432.371441856</v>
      </c>
      <c r="W5040">
        <v>22205688.028289836</v>
      </c>
      <c r="X5040">
        <v>2205688.0282898387</v>
      </c>
    </row>
    <row r="5041" spans="2:24" x14ac:dyDescent="0.4">
      <c r="B5041" s="13">
        <v>5038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20920434.543445431</v>
      </c>
      <c r="O5041">
        <v>27115060.74763874</v>
      </c>
      <c r="P5041">
        <v>26409987.196117271</v>
      </c>
      <c r="Q5041">
        <v>24504074.983753793</v>
      </c>
      <c r="R5041">
        <v>33229932.291499294</v>
      </c>
      <c r="S5041">
        <v>32330220.503265165</v>
      </c>
      <c r="T5041">
        <v>30739805.248644825</v>
      </c>
      <c r="U5041">
        <v>36551579.528623462</v>
      </c>
      <c r="V5041">
        <v>42480251.693219587</v>
      </c>
      <c r="W5041">
        <v>51757672.171358213</v>
      </c>
      <c r="X5041">
        <v>31757672.17135822</v>
      </c>
    </row>
    <row r="5042" spans="2:24" x14ac:dyDescent="0.4">
      <c r="B5042" s="13">
        <v>5039</v>
      </c>
      <c r="C5042">
        <v>0</v>
      </c>
      <c r="D5042">
        <v>0</v>
      </c>
      <c r="E5042">
        <v>0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27515818.132460255</v>
      </c>
      <c r="O5042">
        <v>33539809.186594952</v>
      </c>
      <c r="P5042">
        <v>34122416.394852944</v>
      </c>
      <c r="Q5042">
        <v>32079017.663008764</v>
      </c>
      <c r="R5042">
        <v>34364541.699485146</v>
      </c>
      <c r="S5042">
        <v>35325015.916173756</v>
      </c>
      <c r="T5042">
        <v>34760361.073781535</v>
      </c>
      <c r="U5042">
        <v>32964190.086818174</v>
      </c>
      <c r="V5042">
        <v>30345155.496227805</v>
      </c>
      <c r="W5042">
        <v>31070376.760312401</v>
      </c>
      <c r="X5042">
        <v>11070376.76031241</v>
      </c>
    </row>
    <row r="5043" spans="2:24" x14ac:dyDescent="0.4">
      <c r="B5043" s="13">
        <v>5040</v>
      </c>
      <c r="C5043"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26619132.751893274</v>
      </c>
      <c r="O5043">
        <v>26183095.307947841</v>
      </c>
      <c r="P5043">
        <v>28418294.220277544</v>
      </c>
      <c r="Q5043">
        <v>29016390.69956512</v>
      </c>
      <c r="R5043">
        <v>30746604.688456085</v>
      </c>
      <c r="S5043">
        <v>29983676.730758037</v>
      </c>
      <c r="T5043">
        <v>30153726.178597726</v>
      </c>
      <c r="U5043">
        <v>37915829.921062641</v>
      </c>
      <c r="V5043">
        <v>38061968.923267104</v>
      </c>
      <c r="W5043">
        <v>38163762.935519069</v>
      </c>
      <c r="X5043">
        <v>18163762.935519073</v>
      </c>
    </row>
    <row r="5044" spans="2:24" x14ac:dyDescent="0.4">
      <c r="B5044" s="13">
        <v>5041</v>
      </c>
      <c r="C5044"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19599321.809879452</v>
      </c>
      <c r="O5044">
        <v>26597440.892528627</v>
      </c>
      <c r="P5044">
        <v>25359020.713000245</v>
      </c>
      <c r="Q5044">
        <v>24859212.404670361</v>
      </c>
      <c r="R5044">
        <v>26604242.418161701</v>
      </c>
      <c r="S5044">
        <v>20911801.170190848</v>
      </c>
      <c r="T5044">
        <v>-951670538.5574224</v>
      </c>
      <c r="U5044">
        <v>-945676583.528036</v>
      </c>
      <c r="V5044">
        <v>-460963208.1639508</v>
      </c>
      <c r="W5044">
        <v>-460986795.56074744</v>
      </c>
      <c r="X5044">
        <v>-480986795.56074744</v>
      </c>
    </row>
    <row r="5045" spans="2:24" x14ac:dyDescent="0.4">
      <c r="B5045" s="13">
        <v>5042</v>
      </c>
      <c r="C5045"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17183750.252008036</v>
      </c>
      <c r="O5045">
        <v>15857258.233412648</v>
      </c>
      <c r="P5045">
        <v>17685351.452032827</v>
      </c>
      <c r="Q5045">
        <v>17677377.259320132</v>
      </c>
      <c r="R5045">
        <v>19720022.715173915</v>
      </c>
      <c r="S5045">
        <v>18490375.357962504</v>
      </c>
      <c r="T5045">
        <v>17219660.764489494</v>
      </c>
      <c r="U5045">
        <v>20575614.358076334</v>
      </c>
      <c r="V5045">
        <v>28639082.273203071</v>
      </c>
      <c r="W5045">
        <v>25979071.856884498</v>
      </c>
      <c r="X5045">
        <v>5979071.8568844991</v>
      </c>
    </row>
    <row r="5046" spans="2:24" x14ac:dyDescent="0.4">
      <c r="B5046" s="13">
        <v>5043</v>
      </c>
      <c r="C5046"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26397101.40891277</v>
      </c>
      <c r="O5046">
        <v>15223348.847268246</v>
      </c>
      <c r="P5046">
        <v>14606608.354634944</v>
      </c>
      <c r="Q5046">
        <v>20433086.863312639</v>
      </c>
      <c r="R5046">
        <v>18463002.447139557</v>
      </c>
      <c r="S5046">
        <v>22538425.828750003</v>
      </c>
      <c r="T5046">
        <v>21911098.394665364</v>
      </c>
      <c r="U5046">
        <v>28016502.457543049</v>
      </c>
      <c r="V5046">
        <v>27627372.150853369</v>
      </c>
      <c r="W5046">
        <v>29756533.403859697</v>
      </c>
      <c r="X5046">
        <v>9756533.4038596973</v>
      </c>
    </row>
    <row r="5047" spans="2:24" x14ac:dyDescent="0.4">
      <c r="B5047" s="13">
        <v>5044</v>
      </c>
      <c r="C5047">
        <v>0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17383152.467330318</v>
      </c>
      <c r="O5047">
        <v>23734356.398748811</v>
      </c>
      <c r="P5047">
        <v>14512285.865724575</v>
      </c>
      <c r="Q5047">
        <v>14301463.34625563</v>
      </c>
      <c r="R5047">
        <v>20363788.250305355</v>
      </c>
      <c r="S5047">
        <v>24192166.923266944</v>
      </c>
      <c r="T5047">
        <v>16088898.777279776</v>
      </c>
      <c r="U5047">
        <v>13692850.800784145</v>
      </c>
      <c r="V5047">
        <v>13873662.779592957</v>
      </c>
      <c r="W5047">
        <v>23260007.477214769</v>
      </c>
      <c r="X5047">
        <v>3260007.4772147657</v>
      </c>
    </row>
    <row r="5048" spans="2:24" x14ac:dyDescent="0.4">
      <c r="B5048" s="13">
        <v>5045</v>
      </c>
      <c r="C5048">
        <v>0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26699929.259169012</v>
      </c>
      <c r="O5048">
        <v>18994583.738141395</v>
      </c>
      <c r="P5048">
        <v>22698235.280558832</v>
      </c>
      <c r="Q5048">
        <v>29471062.223594002</v>
      </c>
      <c r="R5048">
        <v>33454631.199278198</v>
      </c>
      <c r="S5048">
        <v>32782425.110489096</v>
      </c>
      <c r="T5048">
        <v>36894654.599256389</v>
      </c>
      <c r="U5048">
        <v>37862268.156023033</v>
      </c>
      <c r="V5048">
        <v>45258727.257792592</v>
      </c>
      <c r="W5048">
        <v>45289449.448976196</v>
      </c>
      <c r="X5048">
        <v>25289449.448976204</v>
      </c>
    </row>
    <row r="5049" spans="2:24" x14ac:dyDescent="0.4">
      <c r="B5049" s="13">
        <v>5046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22661646.350616224</v>
      </c>
      <c r="O5049">
        <v>22953778.268166229</v>
      </c>
      <c r="P5049">
        <v>26811394.230895806</v>
      </c>
      <c r="Q5049">
        <v>34283442.868183903</v>
      </c>
      <c r="R5049">
        <v>34941907.799768105</v>
      </c>
      <c r="S5049">
        <v>35052156.253232665</v>
      </c>
      <c r="T5049">
        <v>42957136.152449846</v>
      </c>
      <c r="U5049">
        <v>45141271.142473958</v>
      </c>
      <c r="V5049">
        <v>41652902.888686121</v>
      </c>
      <c r="W5049">
        <v>42794576.300944097</v>
      </c>
      <c r="X5049">
        <v>22794576.30094409</v>
      </c>
    </row>
    <row r="5050" spans="2:24" x14ac:dyDescent="0.4">
      <c r="B5050" s="13">
        <v>5047</v>
      </c>
      <c r="C5050">
        <v>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28260282.853035711</v>
      </c>
      <c r="O5050">
        <v>33019057.752904862</v>
      </c>
      <c r="P5050">
        <v>30497963.538271941</v>
      </c>
      <c r="Q5050">
        <v>31907481.936896674</v>
      </c>
      <c r="R5050">
        <v>11362178.631642405</v>
      </c>
      <c r="S5050">
        <v>-3556967.8430642313</v>
      </c>
      <c r="T5050">
        <v>9607795.8038401455</v>
      </c>
      <c r="U5050">
        <v>25226849.321841918</v>
      </c>
      <c r="V5050">
        <v>19322657.216418631</v>
      </c>
      <c r="W5050">
        <v>20223733.989467114</v>
      </c>
      <c r="X5050">
        <v>223733.98946711642</v>
      </c>
    </row>
    <row r="5051" spans="2:24" x14ac:dyDescent="0.4">
      <c r="B5051" s="13">
        <v>5048</v>
      </c>
      <c r="C5051">
        <v>0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19697145.894490343</v>
      </c>
      <c r="O5051">
        <v>19243269.385289583</v>
      </c>
      <c r="P5051">
        <v>20766772.120901585</v>
      </c>
      <c r="Q5051">
        <v>21183393.191594686</v>
      </c>
      <c r="R5051">
        <v>17068069.605877724</v>
      </c>
      <c r="S5051">
        <v>16026539.932995198</v>
      </c>
      <c r="T5051">
        <v>20600813.512486093</v>
      </c>
      <c r="U5051">
        <v>26624862.114608593</v>
      </c>
      <c r="V5051">
        <v>29756104.314386643</v>
      </c>
      <c r="W5051">
        <v>30563672.51658605</v>
      </c>
      <c r="X5051">
        <v>10563672.51658605</v>
      </c>
    </row>
    <row r="5052" spans="2:24" x14ac:dyDescent="0.4">
      <c r="B5052" s="13">
        <v>5049</v>
      </c>
      <c r="C5052">
        <v>0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-71109829.480135828</v>
      </c>
      <c r="O5052">
        <v>-61379618.830292933</v>
      </c>
      <c r="P5052">
        <v>-8828628.3268317804</v>
      </c>
      <c r="Q5052">
        <v>-6843753.9115789104</v>
      </c>
      <c r="R5052">
        <v>-4042999.1014457447</v>
      </c>
      <c r="S5052">
        <v>-6659917.1853995882</v>
      </c>
      <c r="T5052">
        <v>-2361807.4152037725</v>
      </c>
      <c r="U5052">
        <v>-1620064.0178798251</v>
      </c>
      <c r="V5052">
        <v>-515440.51484889677</v>
      </c>
      <c r="W5052">
        <v>3311524.952700872</v>
      </c>
      <c r="X5052">
        <v>-16688475.04729913</v>
      </c>
    </row>
    <row r="5053" spans="2:24" x14ac:dyDescent="0.4">
      <c r="B5053" s="13">
        <v>5050</v>
      </c>
      <c r="C5053"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22131186.608404111</v>
      </c>
      <c r="O5053">
        <v>24390959.11954096</v>
      </c>
      <c r="P5053">
        <v>24802110.969197005</v>
      </c>
      <c r="Q5053">
        <v>26937681.345228314</v>
      </c>
      <c r="R5053">
        <v>34940649.890671305</v>
      </c>
      <c r="S5053">
        <v>27105851.038412042</v>
      </c>
      <c r="T5053">
        <v>34674861.557101518</v>
      </c>
      <c r="U5053">
        <v>44045517.425048053</v>
      </c>
      <c r="V5053">
        <v>47558106.847149365</v>
      </c>
      <c r="W5053">
        <v>46218840.566017762</v>
      </c>
      <c r="X5053">
        <v>26218840.566017747</v>
      </c>
    </row>
    <row r="5054" spans="2:24" x14ac:dyDescent="0.4">
      <c r="B5054" s="13">
        <v>5051</v>
      </c>
      <c r="C5054"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14655623.724957921</v>
      </c>
      <c r="O5054">
        <v>21341316.276840899</v>
      </c>
      <c r="P5054">
        <v>31470663.494248316</v>
      </c>
      <c r="Q5054">
        <v>38779737.494035877</v>
      </c>
      <c r="R5054">
        <v>43811126.944011308</v>
      </c>
      <c r="S5054">
        <v>50467038.138920933</v>
      </c>
      <c r="T5054">
        <v>40453361.214012913</v>
      </c>
      <c r="U5054">
        <v>41177237.947387457</v>
      </c>
      <c r="V5054">
        <v>46323822.866393588</v>
      </c>
      <c r="W5054">
        <v>51140519.016293965</v>
      </c>
      <c r="X5054">
        <v>31140519.016293965</v>
      </c>
    </row>
    <row r="5055" spans="2:24" x14ac:dyDescent="0.4">
      <c r="B5055" s="13">
        <v>5052</v>
      </c>
      <c r="C5055">
        <v>0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16677041.491238102</v>
      </c>
      <c r="O5055">
        <v>22242973.706682861</v>
      </c>
      <c r="P5055">
        <v>28518259.92549964</v>
      </c>
      <c r="Q5055">
        <v>33569026.600703567</v>
      </c>
      <c r="R5055">
        <v>34458199.110082872</v>
      </c>
      <c r="S5055">
        <v>37858115.306818791</v>
      </c>
      <c r="T5055">
        <v>42664396.404159531</v>
      </c>
      <c r="U5055">
        <v>42496964.413567595</v>
      </c>
      <c r="V5055">
        <v>45679634.651132554</v>
      </c>
      <c r="W5055">
        <v>44863108.895160362</v>
      </c>
      <c r="X5055">
        <v>24863108.895160358</v>
      </c>
    </row>
    <row r="5056" spans="2:24" x14ac:dyDescent="0.4">
      <c r="B5056" s="13">
        <v>5053</v>
      </c>
      <c r="C5056">
        <v>0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21772107.845463041</v>
      </c>
      <c r="O5056">
        <v>27487600.644494034</v>
      </c>
      <c r="P5056">
        <v>24937079.578026492</v>
      </c>
      <c r="Q5056">
        <v>14452691.971759871</v>
      </c>
      <c r="R5056">
        <v>16506002.56239564</v>
      </c>
      <c r="S5056">
        <v>23373657.166794114</v>
      </c>
      <c r="T5056">
        <v>29069507.633248139</v>
      </c>
      <c r="U5056">
        <v>28881167.796922214</v>
      </c>
      <c r="V5056">
        <v>29930004.704683285</v>
      </c>
      <c r="W5056">
        <v>36929275.733526878</v>
      </c>
      <c r="X5056">
        <v>16929275.733526878</v>
      </c>
    </row>
    <row r="5057" spans="2:24" x14ac:dyDescent="0.4">
      <c r="B5057" s="13">
        <v>5054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19770564.205945421</v>
      </c>
      <c r="O5057">
        <v>22022165.165288255</v>
      </c>
      <c r="P5057">
        <v>22238681.819579013</v>
      </c>
      <c r="Q5057">
        <v>24363234.741347611</v>
      </c>
      <c r="R5057">
        <v>23715515.856412638</v>
      </c>
      <c r="S5057">
        <v>26424984.526948914</v>
      </c>
      <c r="T5057">
        <v>31507711.85757925</v>
      </c>
      <c r="U5057">
        <v>32940142.328841362</v>
      </c>
      <c r="V5057">
        <v>31846706.230806611</v>
      </c>
      <c r="W5057">
        <v>39734848.961936891</v>
      </c>
      <c r="X5057">
        <v>19734848.96193688</v>
      </c>
    </row>
    <row r="5058" spans="2:24" x14ac:dyDescent="0.4">
      <c r="B5058" s="13">
        <v>5055</v>
      </c>
      <c r="C5058">
        <v>0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19544864.272471927</v>
      </c>
      <c r="O5058">
        <v>17636031.691606268</v>
      </c>
      <c r="P5058">
        <v>22703930.421170615</v>
      </c>
      <c r="Q5058">
        <v>25226880.955029704</v>
      </c>
      <c r="R5058">
        <v>20856363.426001929</v>
      </c>
      <c r="S5058">
        <v>24988250.830359504</v>
      </c>
      <c r="T5058">
        <v>27123789.179780766</v>
      </c>
      <c r="U5058">
        <v>28269208.452235714</v>
      </c>
      <c r="V5058">
        <v>26123923.596543424</v>
      </c>
      <c r="W5058">
        <v>24168634.452926341</v>
      </c>
      <c r="X5058">
        <v>4168634.4529263373</v>
      </c>
    </row>
    <row r="5059" spans="2:24" x14ac:dyDescent="0.4">
      <c r="B5059" s="13">
        <v>5056</v>
      </c>
      <c r="C5059"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27415468.158513136</v>
      </c>
      <c r="O5059">
        <v>31507697.075794645</v>
      </c>
      <c r="P5059">
        <v>36534780.060063556</v>
      </c>
      <c r="Q5059">
        <v>35372802.91076491</v>
      </c>
      <c r="R5059">
        <v>37196965.718508616</v>
      </c>
      <c r="S5059">
        <v>39316953.788528718</v>
      </c>
      <c r="T5059">
        <v>43283222.7553</v>
      </c>
      <c r="U5059">
        <v>44984929.363250859</v>
      </c>
      <c r="V5059">
        <v>51715683.825466655</v>
      </c>
      <c r="W5059">
        <v>50746240.486853816</v>
      </c>
      <c r="X5059">
        <v>30746240.486853812</v>
      </c>
    </row>
    <row r="5060" spans="2:24" x14ac:dyDescent="0.4">
      <c r="B5060" s="13">
        <v>5057</v>
      </c>
      <c r="C5060"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23423338.373729426</v>
      </c>
      <c r="O5060">
        <v>22694356.537441634</v>
      </c>
      <c r="P5060">
        <v>25089129.346432641</v>
      </c>
      <c r="Q5060">
        <v>26888222.776636578</v>
      </c>
      <c r="R5060">
        <v>26662824.352881052</v>
      </c>
      <c r="S5060">
        <v>25962729.832395155</v>
      </c>
      <c r="T5060">
        <v>27887562.243937887</v>
      </c>
      <c r="U5060">
        <v>35054320.081091732</v>
      </c>
      <c r="V5060">
        <v>41976585.003899321</v>
      </c>
      <c r="W5060">
        <v>48777454.112861581</v>
      </c>
      <c r="X5060">
        <v>28777454.112861581</v>
      </c>
    </row>
    <row r="5061" spans="2:24" x14ac:dyDescent="0.4">
      <c r="B5061" s="13">
        <v>5058</v>
      </c>
      <c r="C5061"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28622083.129543651</v>
      </c>
      <c r="O5061">
        <v>31226557.854139045</v>
      </c>
      <c r="P5061">
        <v>32485222.086798985</v>
      </c>
      <c r="Q5061">
        <v>28604229.462920405</v>
      </c>
      <c r="R5061">
        <v>32721852.315483969</v>
      </c>
      <c r="S5061">
        <v>24043708.157152053</v>
      </c>
      <c r="T5061">
        <v>26796853.859184306</v>
      </c>
      <c r="U5061">
        <v>35400097.04250633</v>
      </c>
      <c r="V5061">
        <v>38815707.859101325</v>
      </c>
      <c r="W5061">
        <v>39225380.820476785</v>
      </c>
      <c r="X5061">
        <v>19225380.820476785</v>
      </c>
    </row>
    <row r="5062" spans="2:24" x14ac:dyDescent="0.4">
      <c r="B5062" s="13">
        <v>5059</v>
      </c>
      <c r="C5062"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25057365.858168494</v>
      </c>
      <c r="O5062">
        <v>4401200.900233509</v>
      </c>
      <c r="P5062">
        <v>4487469.8237322615</v>
      </c>
      <c r="Q5062">
        <v>14673780.442313619</v>
      </c>
      <c r="R5062">
        <v>18635673.422640331</v>
      </c>
      <c r="S5062">
        <v>19460527.58048398</v>
      </c>
      <c r="T5062">
        <v>20856182.405040711</v>
      </c>
      <c r="U5062">
        <v>22360536.073124517</v>
      </c>
      <c r="V5062">
        <v>29677343.806229781</v>
      </c>
      <c r="W5062">
        <v>33092834.397553399</v>
      </c>
      <c r="X5062">
        <v>13092834.397553399</v>
      </c>
    </row>
    <row r="5063" spans="2:24" x14ac:dyDescent="0.4">
      <c r="B5063" s="13">
        <v>5060</v>
      </c>
      <c r="C5063"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20015962.839362208</v>
      </c>
      <c r="O5063">
        <v>24390439.759454422</v>
      </c>
      <c r="P5063">
        <v>26867098.861780427</v>
      </c>
      <c r="Q5063">
        <v>26683677.026372306</v>
      </c>
      <c r="R5063">
        <v>32797306.881234344</v>
      </c>
      <c r="S5063">
        <v>34776670.246430844</v>
      </c>
      <c r="T5063">
        <v>32271215.204862971</v>
      </c>
      <c r="U5063">
        <v>35132877.543620497</v>
      </c>
      <c r="V5063">
        <v>35886748.082700968</v>
      </c>
      <c r="W5063">
        <v>38311765.835467279</v>
      </c>
      <c r="X5063">
        <v>18311765.835467286</v>
      </c>
    </row>
    <row r="5064" spans="2:24" x14ac:dyDescent="0.4">
      <c r="B5064" s="13">
        <v>5061</v>
      </c>
      <c r="C5064"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21863446.607412275</v>
      </c>
      <c r="O5064">
        <v>22089030.120065328</v>
      </c>
      <c r="P5064">
        <v>20193704.360543318</v>
      </c>
      <c r="Q5064">
        <v>20492715.471080508</v>
      </c>
      <c r="R5064">
        <v>22177067.910633229</v>
      </c>
      <c r="S5064">
        <v>28924769.15970806</v>
      </c>
      <c r="T5064">
        <v>30037371.015170231</v>
      </c>
      <c r="U5064">
        <v>31987195.866956212</v>
      </c>
      <c r="V5064">
        <v>36030002.320409536</v>
      </c>
      <c r="W5064">
        <v>37127458.894813471</v>
      </c>
      <c r="X5064">
        <v>17127458.894813471</v>
      </c>
    </row>
    <row r="5065" spans="2:24" x14ac:dyDescent="0.4">
      <c r="B5065" s="13">
        <v>5062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19290470.962420646</v>
      </c>
      <c r="O5065">
        <v>19216461.608450823</v>
      </c>
      <c r="P5065">
        <v>24926786.553079192</v>
      </c>
      <c r="Q5065">
        <v>28068857.593446221</v>
      </c>
      <c r="R5065">
        <v>27892617.529291634</v>
      </c>
      <c r="S5065">
        <v>17707119.694835491</v>
      </c>
      <c r="T5065">
        <v>17996511.402263392</v>
      </c>
      <c r="U5065">
        <v>22781580.466095656</v>
      </c>
      <c r="V5065">
        <v>25638467.424450263</v>
      </c>
      <c r="W5065">
        <v>29460601.502777938</v>
      </c>
      <c r="X5065">
        <v>9460601.5027779341</v>
      </c>
    </row>
    <row r="5066" spans="2:24" x14ac:dyDescent="0.4">
      <c r="B5066" s="13">
        <v>5063</v>
      </c>
      <c r="C5066">
        <v>0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22349062.18993476</v>
      </c>
      <c r="O5066">
        <v>23802592.322255027</v>
      </c>
      <c r="P5066">
        <v>24993575.670006894</v>
      </c>
      <c r="Q5066">
        <v>23495048.053971604</v>
      </c>
      <c r="R5066">
        <v>26359049.492534459</v>
      </c>
      <c r="S5066">
        <v>29099630.110080458</v>
      </c>
      <c r="T5066">
        <v>34824669.909300052</v>
      </c>
      <c r="U5066">
        <v>38243103.233412415</v>
      </c>
      <c r="V5066">
        <v>39419001.9977732</v>
      </c>
      <c r="W5066">
        <v>-690501442.23325455</v>
      </c>
      <c r="X5066">
        <v>-710501442.23325455</v>
      </c>
    </row>
    <row r="5067" spans="2:24" x14ac:dyDescent="0.4">
      <c r="B5067" s="13">
        <v>5064</v>
      </c>
      <c r="C5067"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19314007.539616026</v>
      </c>
      <c r="O5067">
        <v>24987263.388893478</v>
      </c>
      <c r="P5067">
        <v>25407242.542244807</v>
      </c>
      <c r="Q5067">
        <v>25601017.875245918</v>
      </c>
      <c r="R5067">
        <v>16929226.716555253</v>
      </c>
      <c r="S5067">
        <v>15926898.460485529</v>
      </c>
      <c r="T5067">
        <v>-797112.64854572155</v>
      </c>
      <c r="U5067">
        <v>-6402455.3584404606</v>
      </c>
      <c r="V5067">
        <v>1920229.5628021776</v>
      </c>
      <c r="W5067">
        <v>9458508.5685700979</v>
      </c>
      <c r="X5067">
        <v>-10541491.431429898</v>
      </c>
    </row>
    <row r="5068" spans="2:24" x14ac:dyDescent="0.4">
      <c r="B5068" s="13">
        <v>5065</v>
      </c>
      <c r="C5068">
        <v>0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19726690.442734987</v>
      </c>
      <c r="O5068">
        <v>-21934033.699474845</v>
      </c>
      <c r="P5068">
        <v>-19881260.039892416</v>
      </c>
      <c r="Q5068">
        <v>5380367.796588161</v>
      </c>
      <c r="R5068">
        <v>11026050.155571936</v>
      </c>
      <c r="S5068">
        <v>11615930.669585761</v>
      </c>
      <c r="T5068">
        <v>8267303.4311238639</v>
      </c>
      <c r="U5068">
        <v>12821691.006716035</v>
      </c>
      <c r="V5068">
        <v>16358942.52430746</v>
      </c>
      <c r="W5068">
        <v>18846021.231924038</v>
      </c>
      <c r="X5068">
        <v>-1153978.768075956</v>
      </c>
    </row>
    <row r="5069" spans="2:24" x14ac:dyDescent="0.4">
      <c r="B5069" s="13">
        <v>5066</v>
      </c>
      <c r="C5069"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20944308.281372722</v>
      </c>
      <c r="O5069">
        <v>22444266.329311296</v>
      </c>
      <c r="P5069">
        <v>20957943.956546593</v>
      </c>
      <c r="Q5069">
        <v>19826361.447043393</v>
      </c>
      <c r="R5069">
        <v>20345368.586964857</v>
      </c>
      <c r="S5069">
        <v>24194656.176735606</v>
      </c>
      <c r="T5069">
        <v>31465707.517010629</v>
      </c>
      <c r="U5069">
        <v>33717712.366844602</v>
      </c>
      <c r="V5069">
        <v>41731725.389401451</v>
      </c>
      <c r="W5069">
        <v>45107253.228641756</v>
      </c>
      <c r="X5069">
        <v>25107253.228641756</v>
      </c>
    </row>
    <row r="5070" spans="2:24" x14ac:dyDescent="0.4">
      <c r="B5070" s="13">
        <v>5067</v>
      </c>
      <c r="C5070"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18623503.438444402</v>
      </c>
      <c r="O5070">
        <v>22176481.132357344</v>
      </c>
      <c r="P5070">
        <v>28913427.038747281</v>
      </c>
      <c r="Q5070">
        <v>35079516.774808049</v>
      </c>
      <c r="R5070">
        <v>32263881.233404491</v>
      </c>
      <c r="S5070">
        <v>25746607.011777051</v>
      </c>
      <c r="T5070">
        <v>25431382.943284653</v>
      </c>
      <c r="U5070">
        <v>30565476.605794176</v>
      </c>
      <c r="V5070">
        <v>31404904.608597573</v>
      </c>
      <c r="W5070">
        <v>33603455.913237244</v>
      </c>
      <c r="X5070">
        <v>13603455.913237246</v>
      </c>
    </row>
    <row r="5071" spans="2:24" x14ac:dyDescent="0.4">
      <c r="B5071" s="13">
        <v>5068</v>
      </c>
      <c r="C5071">
        <v>0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15125959.092688132</v>
      </c>
      <c r="O5071">
        <v>-4484548.6107592033</v>
      </c>
      <c r="P5071">
        <v>-6152197.2850313773</v>
      </c>
      <c r="Q5071">
        <v>4074795.1097346623</v>
      </c>
      <c r="R5071">
        <v>1634582.8230296341</v>
      </c>
      <c r="S5071">
        <v>-714700.66989680054</v>
      </c>
      <c r="T5071">
        <v>-2342534.8668376897</v>
      </c>
      <c r="U5071">
        <v>728661.84696656279</v>
      </c>
      <c r="V5071">
        <v>1028442.9330721677</v>
      </c>
      <c r="W5071">
        <v>-1357193.7453226612</v>
      </c>
      <c r="X5071">
        <v>-21357193.74532266</v>
      </c>
    </row>
    <row r="5072" spans="2:24" x14ac:dyDescent="0.4">
      <c r="B5072" s="13">
        <v>5069</v>
      </c>
      <c r="C5072"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18472160.994655319</v>
      </c>
      <c r="O5072">
        <v>18808245.488994587</v>
      </c>
      <c r="P5072">
        <v>12541170.320497863</v>
      </c>
      <c r="Q5072">
        <v>11136372.170380343</v>
      </c>
      <c r="R5072">
        <v>22566372.049397513</v>
      </c>
      <c r="S5072">
        <v>24771705.961734373</v>
      </c>
      <c r="T5072">
        <v>21621347.632246479</v>
      </c>
      <c r="U5072">
        <v>27081454.427591234</v>
      </c>
      <c r="V5072">
        <v>27557196.839099076</v>
      </c>
      <c r="W5072">
        <v>33065173.66407657</v>
      </c>
      <c r="X5072">
        <v>13065173.664076565</v>
      </c>
    </row>
    <row r="5073" spans="2:24" x14ac:dyDescent="0.4">
      <c r="B5073" s="13">
        <v>5070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20153254.286806669</v>
      </c>
      <c r="O5073">
        <v>27172647.706166498</v>
      </c>
      <c r="P5073">
        <v>28030719.042666428</v>
      </c>
      <c r="Q5073">
        <v>34782304.726567775</v>
      </c>
      <c r="R5073">
        <v>37359472.441557035</v>
      </c>
      <c r="S5073">
        <v>37292235.714589819</v>
      </c>
      <c r="T5073">
        <v>34381230.702771507</v>
      </c>
      <c r="U5073">
        <v>28740829.415537991</v>
      </c>
      <c r="V5073">
        <v>34850030.487746082</v>
      </c>
      <c r="W5073">
        <v>37927377.936252609</v>
      </c>
      <c r="X5073">
        <v>17927377.936252616</v>
      </c>
    </row>
    <row r="5074" spans="2:24" x14ac:dyDescent="0.4">
      <c r="B5074" s="13">
        <v>5071</v>
      </c>
      <c r="C5074"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20141648.620582692</v>
      </c>
      <c r="O5074">
        <v>20909996.10004678</v>
      </c>
      <c r="P5074">
        <v>26326292.30023906</v>
      </c>
      <c r="Q5074">
        <v>29674055.588407289</v>
      </c>
      <c r="R5074">
        <v>32793476.769476719</v>
      </c>
      <c r="S5074">
        <v>30666802.770068131</v>
      </c>
      <c r="T5074">
        <v>37469223.322753377</v>
      </c>
      <c r="U5074">
        <v>38053723.16548676</v>
      </c>
      <c r="V5074">
        <v>36177668.834574595</v>
      </c>
      <c r="W5074">
        <v>42644023.438303515</v>
      </c>
      <c r="X5074">
        <v>22644023.438303515</v>
      </c>
    </row>
    <row r="5075" spans="2:24" x14ac:dyDescent="0.4">
      <c r="B5075" s="13">
        <v>5072</v>
      </c>
      <c r="C5075"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16914121.716060638</v>
      </c>
      <c r="O5075">
        <v>18811474.083375137</v>
      </c>
      <c r="P5075">
        <v>22005402.510517184</v>
      </c>
      <c r="Q5075">
        <v>20615023.855771467</v>
      </c>
      <c r="R5075">
        <v>24687401.482590344</v>
      </c>
      <c r="S5075">
        <v>-36952550.687047198</v>
      </c>
      <c r="T5075">
        <v>-41256354.140963227</v>
      </c>
      <c r="U5075">
        <v>-12111776.740692038</v>
      </c>
      <c r="V5075">
        <v>-10271879.14109892</v>
      </c>
      <c r="W5075">
        <v>-9830988.7799309995</v>
      </c>
      <c r="X5075">
        <v>-29830988.779930998</v>
      </c>
    </row>
    <row r="5076" spans="2:24" x14ac:dyDescent="0.4">
      <c r="B5076" s="13">
        <v>5073</v>
      </c>
      <c r="C5076"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26019388.408072263</v>
      </c>
      <c r="O5076">
        <v>29041157.947428316</v>
      </c>
      <c r="P5076">
        <v>34444847.647653751</v>
      </c>
      <c r="Q5076">
        <v>35472233.040741749</v>
      </c>
      <c r="R5076">
        <v>35320820.402684882</v>
      </c>
      <c r="S5076">
        <v>35856080.534015797</v>
      </c>
      <c r="T5076">
        <v>37117034.205084205</v>
      </c>
      <c r="U5076">
        <v>42822274.245643646</v>
      </c>
      <c r="V5076">
        <v>44326191.674330853</v>
      </c>
      <c r="W5076">
        <v>45854571.073756829</v>
      </c>
      <c r="X5076">
        <v>25854571.073756825</v>
      </c>
    </row>
    <row r="5077" spans="2:24" x14ac:dyDescent="0.4">
      <c r="B5077" s="13">
        <v>5074</v>
      </c>
      <c r="C5077"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23765918.420964368</v>
      </c>
      <c r="O5077">
        <v>27733818.548835192</v>
      </c>
      <c r="P5077">
        <v>29815792.569085103</v>
      </c>
      <c r="Q5077">
        <v>22279348.234351806</v>
      </c>
      <c r="R5077">
        <v>20058316.374612764</v>
      </c>
      <c r="S5077">
        <v>18274491.290876292</v>
      </c>
      <c r="T5077">
        <v>19112093.52483429</v>
      </c>
      <c r="U5077">
        <v>18302133.448513817</v>
      </c>
      <c r="V5077">
        <v>13293328.629657192</v>
      </c>
      <c r="W5077">
        <v>11437955.948684392</v>
      </c>
      <c r="X5077">
        <v>-8562044.0513156075</v>
      </c>
    </row>
    <row r="5078" spans="2:24" x14ac:dyDescent="0.4">
      <c r="B5078" s="13">
        <v>5075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24218342.456933554</v>
      </c>
      <c r="O5078">
        <v>23967381.755477</v>
      </c>
      <c r="P5078">
        <v>27475192.647622183</v>
      </c>
      <c r="Q5078">
        <v>28140177.825109825</v>
      </c>
      <c r="R5078">
        <v>28619547.438589826</v>
      </c>
      <c r="S5078">
        <v>25614965.002671421</v>
      </c>
      <c r="T5078">
        <v>26844277.716336418</v>
      </c>
      <c r="U5078">
        <v>30784759.005636647</v>
      </c>
      <c r="V5078">
        <v>37483626.278705753</v>
      </c>
      <c r="W5078">
        <v>38946429.437017165</v>
      </c>
      <c r="X5078">
        <v>18946429.437017158</v>
      </c>
    </row>
    <row r="5079" spans="2:24" x14ac:dyDescent="0.4">
      <c r="B5079" s="13">
        <v>5076</v>
      </c>
      <c r="C5079"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19626365.761837002</v>
      </c>
      <c r="O5079">
        <v>19937790.126073625</v>
      </c>
      <c r="P5079">
        <v>21231442.78234338</v>
      </c>
      <c r="Q5079">
        <v>21075131.821694117</v>
      </c>
      <c r="R5079">
        <v>23990986.614021793</v>
      </c>
      <c r="S5079">
        <v>21899225.120547783</v>
      </c>
      <c r="T5079">
        <v>22181667.577362739</v>
      </c>
      <c r="U5079">
        <v>25122602.055938371</v>
      </c>
      <c r="V5079">
        <v>21467038.744234473</v>
      </c>
      <c r="W5079">
        <v>20187478.010938533</v>
      </c>
      <c r="X5079">
        <v>187478.01093853102</v>
      </c>
    </row>
    <row r="5080" spans="2:24" x14ac:dyDescent="0.4">
      <c r="B5080" s="13">
        <v>5077</v>
      </c>
      <c r="C5080"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11638361.36373781</v>
      </c>
      <c r="O5080">
        <v>13510531.391760692</v>
      </c>
      <c r="P5080">
        <v>15509489.013053939</v>
      </c>
      <c r="Q5080">
        <v>19473923.349935334</v>
      </c>
      <c r="R5080">
        <v>21299821.865799312</v>
      </c>
      <c r="S5080">
        <v>21977390.341132373</v>
      </c>
      <c r="T5080">
        <v>14973095.430002326</v>
      </c>
      <c r="U5080">
        <v>13342536.353162244</v>
      </c>
      <c r="V5080">
        <v>18443751.196431402</v>
      </c>
      <c r="W5080">
        <v>20716192.466216389</v>
      </c>
      <c r="X5080">
        <v>716192.46621638653</v>
      </c>
    </row>
    <row r="5081" spans="2:24" x14ac:dyDescent="0.4">
      <c r="B5081" s="13">
        <v>5078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17701729.046810407</v>
      </c>
      <c r="O5081">
        <v>17121754.6720777</v>
      </c>
      <c r="P5081">
        <v>21580613.074628681</v>
      </c>
      <c r="Q5081">
        <v>26394591.152164385</v>
      </c>
      <c r="R5081">
        <v>26483262.718387287</v>
      </c>
      <c r="S5081">
        <v>25794912.9118523</v>
      </c>
      <c r="T5081">
        <v>31452206.200274348</v>
      </c>
      <c r="U5081">
        <v>22019158.248422924</v>
      </c>
      <c r="V5081">
        <v>26593092.390618972</v>
      </c>
      <c r="W5081">
        <v>27208028.565651786</v>
      </c>
      <c r="X5081">
        <v>7208028.5656517809</v>
      </c>
    </row>
    <row r="5082" spans="2:24" x14ac:dyDescent="0.4">
      <c r="B5082" s="13">
        <v>5079</v>
      </c>
      <c r="C5082"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26768762.210048962</v>
      </c>
      <c r="O5082">
        <v>28260690.548649408</v>
      </c>
      <c r="P5082">
        <v>35518784.492705815</v>
      </c>
      <c r="Q5082">
        <v>33181429.958300572</v>
      </c>
      <c r="R5082">
        <v>33762415.26797992</v>
      </c>
      <c r="S5082">
        <v>35330964.015925072</v>
      </c>
      <c r="T5082">
        <v>36796232.324820049</v>
      </c>
      <c r="U5082">
        <v>36627414.681366712</v>
      </c>
      <c r="V5082">
        <v>40083460.05745548</v>
      </c>
      <c r="W5082">
        <v>44974666.708266519</v>
      </c>
      <c r="X5082">
        <v>24974666.708266512</v>
      </c>
    </row>
    <row r="5083" spans="2:24" x14ac:dyDescent="0.4">
      <c r="B5083" s="13">
        <v>5080</v>
      </c>
      <c r="C5083"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20984367.718241911</v>
      </c>
      <c r="O5083">
        <v>27968672.070347995</v>
      </c>
      <c r="P5083">
        <v>34469687.456564561</v>
      </c>
      <c r="Q5083">
        <v>39316954.921038963</v>
      </c>
      <c r="R5083">
        <v>39931558.208765589</v>
      </c>
      <c r="S5083">
        <v>39894970.035265103</v>
      </c>
      <c r="T5083">
        <v>40112793.161089242</v>
      </c>
      <c r="U5083">
        <v>14991956.864598684</v>
      </c>
      <c r="V5083">
        <v>7266488.7523988821</v>
      </c>
      <c r="W5083">
        <v>26522304.666063875</v>
      </c>
      <c r="X5083">
        <v>6522304.6660638787</v>
      </c>
    </row>
    <row r="5084" spans="2:24" x14ac:dyDescent="0.4">
      <c r="B5084" s="13">
        <v>5081</v>
      </c>
      <c r="C5084"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19293597.270702962</v>
      </c>
      <c r="O5084">
        <v>24449140.675769918</v>
      </c>
      <c r="P5084">
        <v>23892596.83775112</v>
      </c>
      <c r="Q5084">
        <v>25801812.194734804</v>
      </c>
      <c r="R5084">
        <v>28706271.669164017</v>
      </c>
      <c r="S5084">
        <v>31878035.67370335</v>
      </c>
      <c r="T5084">
        <v>30293664.017105225</v>
      </c>
      <c r="U5084">
        <v>24308460.055777166</v>
      </c>
      <c r="V5084">
        <v>23036887.156417076</v>
      </c>
      <c r="W5084">
        <v>27726502.953334399</v>
      </c>
      <c r="X5084">
        <v>7726502.9533343837</v>
      </c>
    </row>
    <row r="5085" spans="2:24" x14ac:dyDescent="0.4">
      <c r="B5085" s="13">
        <v>5082</v>
      </c>
      <c r="C5085"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14734718.994254967</v>
      </c>
      <c r="O5085">
        <v>15939908.45908004</v>
      </c>
      <c r="P5085">
        <v>19240664.272542067</v>
      </c>
      <c r="Q5085">
        <v>19771144.371736459</v>
      </c>
      <c r="R5085">
        <v>17915687.65966953</v>
      </c>
      <c r="S5085">
        <v>8333018.8681911947</v>
      </c>
      <c r="T5085">
        <v>10519496.945593089</v>
      </c>
      <c r="U5085">
        <v>9514967.7607419994</v>
      </c>
      <c r="V5085">
        <v>12163019.396890741</v>
      </c>
      <c r="W5085">
        <v>13600267.789232669</v>
      </c>
      <c r="X5085">
        <v>-6399732.2107673325</v>
      </c>
    </row>
    <row r="5086" spans="2:24" x14ac:dyDescent="0.4">
      <c r="B5086" s="13">
        <v>5083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18046546.539085895</v>
      </c>
      <c r="O5086">
        <v>20642490.57758991</v>
      </c>
      <c r="P5086">
        <v>21536818.783677951</v>
      </c>
      <c r="Q5086">
        <v>25966550.592885423</v>
      </c>
      <c r="R5086">
        <v>31657745.691823389</v>
      </c>
      <c r="S5086">
        <v>38836155.662180647</v>
      </c>
      <c r="T5086">
        <v>38906592.106311001</v>
      </c>
      <c r="U5086">
        <v>41238509.819169566</v>
      </c>
      <c r="V5086">
        <v>37530715.321829073</v>
      </c>
      <c r="W5086">
        <v>31699973.145545516</v>
      </c>
      <c r="X5086">
        <v>11699973.145545516</v>
      </c>
    </row>
    <row r="5087" spans="2:24" x14ac:dyDescent="0.4">
      <c r="B5087" s="13">
        <v>5084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21656190.026194979</v>
      </c>
      <c r="O5087">
        <v>21595380.929194435</v>
      </c>
      <c r="P5087">
        <v>26224714.903333809</v>
      </c>
      <c r="Q5087">
        <v>28280983.220184676</v>
      </c>
      <c r="R5087">
        <v>30964761.507187381</v>
      </c>
      <c r="S5087">
        <v>30054375.941697385</v>
      </c>
      <c r="T5087">
        <v>38066926.180908486</v>
      </c>
      <c r="U5087">
        <v>38638021.556045637</v>
      </c>
      <c r="V5087">
        <v>9526198.6064938456</v>
      </c>
      <c r="W5087">
        <v>6377966.8822522983</v>
      </c>
      <c r="X5087">
        <v>-13622033.117747702</v>
      </c>
    </row>
    <row r="5088" spans="2:24" x14ac:dyDescent="0.4">
      <c r="B5088" s="13">
        <v>5085</v>
      </c>
      <c r="C5088"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24659263.803972177</v>
      </c>
      <c r="O5088">
        <v>1145015.6453929786</v>
      </c>
      <c r="P5088">
        <v>4097135.1098920484</v>
      </c>
      <c r="Q5088">
        <v>13982290.908825364</v>
      </c>
      <c r="R5088">
        <v>17377835.833609961</v>
      </c>
      <c r="S5088">
        <v>-6539251.686912802</v>
      </c>
      <c r="T5088">
        <v>-8772085.0214781985</v>
      </c>
      <c r="U5088">
        <v>1245861.8926851687</v>
      </c>
      <c r="V5088">
        <v>1311013.4250157117</v>
      </c>
      <c r="W5088">
        <v>5062639.0176436808</v>
      </c>
      <c r="X5088">
        <v>-14937360.982356325</v>
      </c>
    </row>
    <row r="5089" spans="2:24" x14ac:dyDescent="0.4">
      <c r="B5089" s="13">
        <v>5086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24234201.934817381</v>
      </c>
      <c r="O5089">
        <v>23579184.051527198</v>
      </c>
      <c r="P5089">
        <v>25988403.44909041</v>
      </c>
      <c r="Q5089">
        <v>22222338.214950424</v>
      </c>
      <c r="R5089">
        <v>20949158.223377164</v>
      </c>
      <c r="S5089">
        <v>24800910.698622189</v>
      </c>
      <c r="T5089">
        <v>18725506.774399642</v>
      </c>
      <c r="U5089">
        <v>20823008.46652982</v>
      </c>
      <c r="V5089">
        <v>26407828.083787899</v>
      </c>
      <c r="W5089">
        <v>27341056.462186556</v>
      </c>
      <c r="X5089">
        <v>7341056.46218656</v>
      </c>
    </row>
    <row r="5090" spans="2:24" x14ac:dyDescent="0.4">
      <c r="B5090" s="13">
        <v>5087</v>
      </c>
      <c r="C5090"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27123003.785413317</v>
      </c>
      <c r="O5090">
        <v>28620197.921957146</v>
      </c>
      <c r="P5090">
        <v>28968240.687787902</v>
      </c>
      <c r="Q5090">
        <v>34465963.610916071</v>
      </c>
      <c r="R5090">
        <v>35857498.488281779</v>
      </c>
      <c r="S5090">
        <v>36355575.79257369</v>
      </c>
      <c r="T5090">
        <v>34639956.477357574</v>
      </c>
      <c r="U5090">
        <v>35789029.213190161</v>
      </c>
      <c r="V5090">
        <v>34812629.17491515</v>
      </c>
      <c r="W5090">
        <v>-418576153.18504035</v>
      </c>
      <c r="X5090">
        <v>-438576153.18504035</v>
      </c>
    </row>
    <row r="5091" spans="2:24" x14ac:dyDescent="0.4">
      <c r="B5091" s="13">
        <v>5088</v>
      </c>
      <c r="C5091">
        <v>0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26991898.174004499</v>
      </c>
      <c r="O5091">
        <v>25764511.118622907</v>
      </c>
      <c r="P5091">
        <v>31228279.742284078</v>
      </c>
      <c r="Q5091">
        <v>32254947.188434638</v>
      </c>
      <c r="R5091">
        <v>29984752.731335688</v>
      </c>
      <c r="S5091">
        <v>17677381.502703704</v>
      </c>
      <c r="T5091">
        <v>17394924.422309414</v>
      </c>
      <c r="U5091">
        <v>23935698.339211773</v>
      </c>
      <c r="V5091">
        <v>23650528.115124092</v>
      </c>
      <c r="W5091">
        <v>27508798.552978545</v>
      </c>
      <c r="X5091">
        <v>7508798.5529785464</v>
      </c>
    </row>
    <row r="5092" spans="2:24" x14ac:dyDescent="0.4">
      <c r="B5092" s="13">
        <v>5089</v>
      </c>
      <c r="C5092">
        <v>0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26657770.723332137</v>
      </c>
      <c r="O5092">
        <v>28409720.68596971</v>
      </c>
      <c r="P5092">
        <v>29141453.833599132</v>
      </c>
      <c r="Q5092">
        <v>22268327.062412445</v>
      </c>
      <c r="R5092">
        <v>26319723.104723845</v>
      </c>
      <c r="S5092">
        <v>30694018.852669943</v>
      </c>
      <c r="T5092">
        <v>29883423.651332445</v>
      </c>
      <c r="U5092">
        <v>30495646.410971891</v>
      </c>
      <c r="V5092">
        <v>35036030.811509065</v>
      </c>
      <c r="W5092">
        <v>-1316915256.2149749</v>
      </c>
      <c r="X5092">
        <v>-1336915256.2149749</v>
      </c>
    </row>
    <row r="5093" spans="2:24" x14ac:dyDescent="0.4">
      <c r="B5093" s="13">
        <v>5090</v>
      </c>
      <c r="C5093">
        <v>0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21524311.309714939</v>
      </c>
      <c r="O5093">
        <v>23097796.823977109</v>
      </c>
      <c r="P5093">
        <v>27322903.438942697</v>
      </c>
      <c r="Q5093">
        <v>35911094.510404408</v>
      </c>
      <c r="R5093">
        <v>39327938.023193322</v>
      </c>
      <c r="S5093">
        <v>42261036.700748287</v>
      </c>
      <c r="T5093">
        <v>42091348.584445059</v>
      </c>
      <c r="U5093">
        <v>47540420.44564537</v>
      </c>
      <c r="V5093">
        <v>50359350.331016302</v>
      </c>
      <c r="W5093">
        <v>57383194.013305783</v>
      </c>
      <c r="X5093">
        <v>37383194.013305783</v>
      </c>
    </row>
    <row r="5094" spans="2:24" x14ac:dyDescent="0.4">
      <c r="B5094" s="13">
        <v>5091</v>
      </c>
      <c r="C5094">
        <v>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19793311.467362661</v>
      </c>
      <c r="O5094">
        <v>19661413.65189147</v>
      </c>
      <c r="P5094">
        <v>27031339.836747251</v>
      </c>
      <c r="Q5094">
        <v>33351277.158998117</v>
      </c>
      <c r="R5094">
        <v>32132029.429574277</v>
      </c>
      <c r="S5094">
        <v>40191297.165692374</v>
      </c>
      <c r="T5094">
        <v>41031036.119761229</v>
      </c>
      <c r="U5094">
        <v>49679920.522278078</v>
      </c>
      <c r="V5094">
        <v>49785236.168755233</v>
      </c>
      <c r="W5094">
        <v>51250546.088500954</v>
      </c>
      <c r="X5094">
        <v>31250546.088500962</v>
      </c>
    </row>
    <row r="5095" spans="2:24" x14ac:dyDescent="0.4">
      <c r="B5095" s="13">
        <v>5092</v>
      </c>
      <c r="C5095"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22631078.327234518</v>
      </c>
      <c r="O5095">
        <v>28731548.472944696</v>
      </c>
      <c r="P5095">
        <v>31192484.890641779</v>
      </c>
      <c r="Q5095">
        <v>9321035.8437321037</v>
      </c>
      <c r="R5095">
        <v>14837747.557540037</v>
      </c>
      <c r="S5095">
        <v>26718553.320537731</v>
      </c>
      <c r="T5095">
        <v>26013853.662801314</v>
      </c>
      <c r="U5095">
        <v>26307121.191977676</v>
      </c>
      <c r="V5095">
        <v>25450169.088120651</v>
      </c>
      <c r="W5095">
        <v>22550980.907095216</v>
      </c>
      <c r="X5095">
        <v>2550980.9070952139</v>
      </c>
    </row>
    <row r="5096" spans="2:24" x14ac:dyDescent="0.4">
      <c r="B5096" s="13">
        <v>5093</v>
      </c>
      <c r="C5096"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20251215.046974093</v>
      </c>
      <c r="O5096">
        <v>26776470.807071246</v>
      </c>
      <c r="P5096">
        <v>33098747.3377432</v>
      </c>
      <c r="Q5096">
        <v>40448269.549345419</v>
      </c>
      <c r="R5096">
        <v>43409878.935805172</v>
      </c>
      <c r="S5096">
        <v>41312210.036604926</v>
      </c>
      <c r="T5096">
        <v>44166899.958737113</v>
      </c>
      <c r="U5096">
        <v>44726004.969570883</v>
      </c>
      <c r="V5096">
        <v>47997322.877345443</v>
      </c>
      <c r="W5096">
        <v>50954965.593971863</v>
      </c>
      <c r="X5096">
        <v>30954965.593971867</v>
      </c>
    </row>
    <row r="5097" spans="2:24" x14ac:dyDescent="0.4">
      <c r="B5097" s="13">
        <v>5094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9615565.4628022052</v>
      </c>
      <c r="O5097">
        <v>8618868.2877842095</v>
      </c>
      <c r="P5097">
        <v>18058876.369922992</v>
      </c>
      <c r="Q5097">
        <v>16700110.135627368</v>
      </c>
      <c r="R5097">
        <v>19702973.539582409</v>
      </c>
      <c r="S5097">
        <v>20061330.073580794</v>
      </c>
      <c r="T5097">
        <v>-2224356.3959851102</v>
      </c>
      <c r="U5097">
        <v>-1008019.1053598758</v>
      </c>
      <c r="V5097">
        <v>12567915.230981551</v>
      </c>
      <c r="W5097">
        <v>15459135.047176115</v>
      </c>
      <c r="X5097">
        <v>-4540864.952823882</v>
      </c>
    </row>
    <row r="5098" spans="2:24" x14ac:dyDescent="0.4">
      <c r="B5098" s="13">
        <v>5095</v>
      </c>
      <c r="C5098"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18501421.987980705</v>
      </c>
      <c r="O5098">
        <v>22242539.843713045</v>
      </c>
      <c r="P5098">
        <v>19375177.638893127</v>
      </c>
      <c r="Q5098">
        <v>24189562.279169764</v>
      </c>
      <c r="R5098">
        <v>22864012.032997601</v>
      </c>
      <c r="S5098">
        <v>25571257.690377783</v>
      </c>
      <c r="T5098">
        <v>24196528.369674593</v>
      </c>
      <c r="U5098">
        <v>7144075.6379390759</v>
      </c>
      <c r="V5098">
        <v>6195653.064401079</v>
      </c>
      <c r="W5098">
        <v>14391452.2566509</v>
      </c>
      <c r="X5098">
        <v>-5608547.7433490995</v>
      </c>
    </row>
    <row r="5099" spans="2:24" x14ac:dyDescent="0.4">
      <c r="B5099" s="13">
        <v>5096</v>
      </c>
      <c r="C5099"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27231793.5697577</v>
      </c>
      <c r="O5099">
        <v>33206838.562137961</v>
      </c>
      <c r="P5099">
        <v>32493531.218370512</v>
      </c>
      <c r="Q5099">
        <v>40293872.295276456</v>
      </c>
      <c r="R5099">
        <v>39017001.469710343</v>
      </c>
      <c r="S5099">
        <v>32672400.655212447</v>
      </c>
      <c r="T5099">
        <v>37130364.131486796</v>
      </c>
      <c r="U5099">
        <v>36742756.994111978</v>
      </c>
      <c r="V5099">
        <v>33966041.780541115</v>
      </c>
      <c r="W5099">
        <v>36601656.484065063</v>
      </c>
      <c r="X5099">
        <v>16601656.484065061</v>
      </c>
    </row>
    <row r="5100" spans="2:24" x14ac:dyDescent="0.4">
      <c r="B5100" s="13">
        <v>5097</v>
      </c>
      <c r="C5100"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24393316.750848584</v>
      </c>
      <c r="O5100">
        <v>31685280.591103952</v>
      </c>
      <c r="P5100">
        <v>34633101.268177278</v>
      </c>
      <c r="Q5100">
        <v>38961472.81866648</v>
      </c>
      <c r="R5100">
        <v>39141374.391840175</v>
      </c>
      <c r="S5100">
        <v>21521086.504466675</v>
      </c>
      <c r="T5100">
        <v>-24868024.886272401</v>
      </c>
      <c r="U5100">
        <v>-18814106.017034441</v>
      </c>
      <c r="V5100">
        <v>4680216.3311075876</v>
      </c>
      <c r="W5100">
        <v>3026987.7792927837</v>
      </c>
      <c r="X5100">
        <v>-16973012.220707215</v>
      </c>
    </row>
    <row r="5101" spans="2:24" x14ac:dyDescent="0.4">
      <c r="B5101" s="13">
        <v>5098</v>
      </c>
      <c r="C5101"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21015204.796692155</v>
      </c>
      <c r="O5101">
        <v>24054328.513373237</v>
      </c>
      <c r="P5101">
        <v>28842892.057602949</v>
      </c>
      <c r="Q5101">
        <v>29971464.493569311</v>
      </c>
      <c r="R5101">
        <v>34192632.957490638</v>
      </c>
      <c r="S5101">
        <v>40314551.351699114</v>
      </c>
      <c r="T5101">
        <v>42619844.567802176</v>
      </c>
      <c r="U5101">
        <v>45943841.198563114</v>
      </c>
      <c r="V5101">
        <v>51325972.917823464</v>
      </c>
      <c r="W5101">
        <v>51889334.039039798</v>
      </c>
      <c r="X5101">
        <v>31889334.039039783</v>
      </c>
    </row>
    <row r="5102" spans="2:24" x14ac:dyDescent="0.4">
      <c r="B5102" s="13">
        <v>5099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16344095.558989316</v>
      </c>
      <c r="O5102">
        <v>14466312.078593742</v>
      </c>
      <c r="P5102">
        <v>21082411.811307654</v>
      </c>
      <c r="Q5102">
        <v>26784565.384642705</v>
      </c>
      <c r="R5102">
        <v>31767727.016261984</v>
      </c>
      <c r="S5102">
        <v>28893928.531148225</v>
      </c>
      <c r="T5102">
        <v>30039240.159621499</v>
      </c>
      <c r="U5102">
        <v>27329990.093699221</v>
      </c>
      <c r="V5102">
        <v>22748814.593144827</v>
      </c>
      <c r="W5102">
        <v>23966272.803806257</v>
      </c>
      <c r="X5102">
        <v>3966272.8038062579</v>
      </c>
    </row>
    <row r="5103" spans="2:24" x14ac:dyDescent="0.4">
      <c r="B5103" s="13">
        <v>5100</v>
      </c>
      <c r="C5103"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26063752.008763827</v>
      </c>
      <c r="O5103">
        <v>20000447.946660884</v>
      </c>
      <c r="P5103">
        <v>27881447.374131322</v>
      </c>
      <c r="Q5103">
        <v>33849210.591008708</v>
      </c>
      <c r="R5103">
        <v>33437861.156203393</v>
      </c>
      <c r="S5103">
        <v>35407091.036141977</v>
      </c>
      <c r="T5103">
        <v>35266841.82645902</v>
      </c>
      <c r="U5103">
        <v>37923764.98413682</v>
      </c>
      <c r="V5103">
        <v>39481124.889091574</v>
      </c>
      <c r="W5103">
        <v>16312786.605964683</v>
      </c>
      <c r="X5103">
        <v>-3687213.3940353291</v>
      </c>
    </row>
    <row r="5104" spans="2:24" x14ac:dyDescent="0.4">
      <c r="B5104" s="13">
        <v>5101</v>
      </c>
      <c r="C5104"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20448786.708861243</v>
      </c>
      <c r="O5104">
        <v>19583633.878936402</v>
      </c>
      <c r="P5104">
        <v>17286893.667866327</v>
      </c>
      <c r="Q5104">
        <v>22172990.501618646</v>
      </c>
      <c r="R5104">
        <v>20946752.786779985</v>
      </c>
      <c r="S5104">
        <v>20796301.059246134</v>
      </c>
      <c r="T5104">
        <v>22594967.679449961</v>
      </c>
      <c r="U5104">
        <v>21263281.125366259</v>
      </c>
      <c r="V5104">
        <v>22193957.063799463</v>
      </c>
      <c r="W5104">
        <v>25009065.140908517</v>
      </c>
      <c r="X5104">
        <v>5009065.1409085132</v>
      </c>
    </row>
    <row r="5105" spans="2:24" x14ac:dyDescent="0.4">
      <c r="B5105" s="13">
        <v>5102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23565042.550758623</v>
      </c>
      <c r="O5105">
        <v>-12776226.128474249</v>
      </c>
      <c r="P5105">
        <v>-11485028.666986769</v>
      </c>
      <c r="Q5105">
        <v>12952257.695247665</v>
      </c>
      <c r="R5105">
        <v>-22656030.265302025</v>
      </c>
      <c r="S5105">
        <v>-18481055.301480569</v>
      </c>
      <c r="T5105">
        <v>1327752.8186502173</v>
      </c>
      <c r="U5105">
        <v>4992038.2074517347</v>
      </c>
      <c r="V5105">
        <v>2467892.3570982991</v>
      </c>
      <c r="W5105">
        <v>9909871.2411310375</v>
      </c>
      <c r="X5105">
        <v>-10090128.758868966</v>
      </c>
    </row>
    <row r="5106" spans="2:24" x14ac:dyDescent="0.4">
      <c r="B5106" s="13">
        <v>5103</v>
      </c>
      <c r="C5106"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20944976.248542774</v>
      </c>
      <c r="O5106">
        <v>24499888.841467001</v>
      </c>
      <c r="P5106">
        <v>30590237.912700005</v>
      </c>
      <c r="Q5106">
        <v>-57778576.259760126</v>
      </c>
      <c r="R5106">
        <v>-59637972.893962614</v>
      </c>
      <c r="S5106">
        <v>-10465967.881596444</v>
      </c>
      <c r="T5106">
        <v>-5998479.0182857383</v>
      </c>
      <c r="U5106">
        <v>-4249828.3727012314</v>
      </c>
      <c r="V5106">
        <v>-10083301.640787639</v>
      </c>
      <c r="W5106">
        <v>-7393817.4431817178</v>
      </c>
      <c r="X5106">
        <v>-27393817.443181746</v>
      </c>
    </row>
    <row r="5107" spans="2:24" x14ac:dyDescent="0.4">
      <c r="B5107" s="13">
        <v>5104</v>
      </c>
      <c r="C5107"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19925996.579129212</v>
      </c>
      <c r="O5107">
        <v>19098320.472079016</v>
      </c>
      <c r="P5107">
        <v>21597482.208311774</v>
      </c>
      <c r="Q5107">
        <v>22720899.687549651</v>
      </c>
      <c r="R5107">
        <v>25826620.117774799</v>
      </c>
      <c r="S5107">
        <v>25723577.706515037</v>
      </c>
      <c r="T5107">
        <v>29149840.81829967</v>
      </c>
      <c r="U5107">
        <v>31650857.361985002</v>
      </c>
      <c r="V5107">
        <v>30410321.556626253</v>
      </c>
      <c r="W5107">
        <v>32898362.631550517</v>
      </c>
      <c r="X5107">
        <v>12898362.631550521</v>
      </c>
    </row>
    <row r="5108" spans="2:24" x14ac:dyDescent="0.4">
      <c r="B5108" s="13">
        <v>5105</v>
      </c>
      <c r="C5108"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23777346.933667108</v>
      </c>
      <c r="O5108">
        <v>26224293.236900907</v>
      </c>
      <c r="P5108">
        <v>28612735.924648151</v>
      </c>
      <c r="Q5108">
        <v>30794606.785188053</v>
      </c>
      <c r="R5108">
        <v>29322320.651825763</v>
      </c>
      <c r="S5108">
        <v>35363828.953720406</v>
      </c>
      <c r="T5108">
        <v>38992433.073916577</v>
      </c>
      <c r="U5108">
        <v>38608486.391216546</v>
      </c>
      <c r="V5108">
        <v>39983101.382877886</v>
      </c>
      <c r="W5108">
        <v>38504450.304231033</v>
      </c>
      <c r="X5108">
        <v>18504450.304231044</v>
      </c>
    </row>
    <row r="5109" spans="2:24" x14ac:dyDescent="0.4">
      <c r="B5109" s="13">
        <v>5106</v>
      </c>
      <c r="C5109"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19871588.656207759</v>
      </c>
      <c r="O5109">
        <v>18554145.132489149</v>
      </c>
      <c r="P5109">
        <v>23803733.279944956</v>
      </c>
      <c r="Q5109">
        <v>331432.11918565165</v>
      </c>
      <c r="R5109">
        <v>1022927.3322819552</v>
      </c>
      <c r="S5109">
        <v>13812580.398254357</v>
      </c>
      <c r="T5109">
        <v>20687869.978113767</v>
      </c>
      <c r="U5109">
        <v>13141555.626391072</v>
      </c>
      <c r="V5109">
        <v>10527210.61715522</v>
      </c>
      <c r="W5109">
        <v>8758641.0303745884</v>
      </c>
      <c r="X5109">
        <v>-11241358.969625412</v>
      </c>
    </row>
    <row r="5110" spans="2:24" x14ac:dyDescent="0.4">
      <c r="B5110" s="13">
        <v>5107</v>
      </c>
      <c r="C5110"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18390045.41813039</v>
      </c>
      <c r="O5110">
        <v>20478950.045558792</v>
      </c>
      <c r="P5110">
        <v>20935308.891924161</v>
      </c>
      <c r="Q5110">
        <v>19233233.194953565</v>
      </c>
      <c r="R5110">
        <v>21266038.920374814</v>
      </c>
      <c r="S5110">
        <v>24395298.351136174</v>
      </c>
      <c r="T5110">
        <v>29637862.132667821</v>
      </c>
      <c r="U5110">
        <v>30269935.955853567</v>
      </c>
      <c r="V5110">
        <v>35484365.268863544</v>
      </c>
      <c r="W5110">
        <v>38996183.858416468</v>
      </c>
      <c r="X5110">
        <v>18996183.858416468</v>
      </c>
    </row>
    <row r="5111" spans="2:24" x14ac:dyDescent="0.4">
      <c r="B5111" s="13">
        <v>5108</v>
      </c>
      <c r="C5111"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26409201.644316703</v>
      </c>
      <c r="O5111">
        <v>28421225.043545868</v>
      </c>
      <c r="P5111">
        <v>27815232.092294004</v>
      </c>
      <c r="Q5111">
        <v>30450990.097860929</v>
      </c>
      <c r="R5111">
        <v>29936575.215498894</v>
      </c>
      <c r="S5111">
        <v>29489546.548513245</v>
      </c>
      <c r="T5111">
        <v>26491606.988194842</v>
      </c>
      <c r="U5111">
        <v>31156458.970106252</v>
      </c>
      <c r="V5111">
        <v>33784006.689702563</v>
      </c>
      <c r="W5111">
        <v>32819880.62042876</v>
      </c>
      <c r="X5111">
        <v>12819880.62042875</v>
      </c>
    </row>
    <row r="5112" spans="2:24" x14ac:dyDescent="0.4">
      <c r="B5112" s="13">
        <v>5109</v>
      </c>
      <c r="C5112"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20923985.416517481</v>
      </c>
      <c r="O5112">
        <v>19513644.385346957</v>
      </c>
      <c r="P5112">
        <v>24452089.285011083</v>
      </c>
      <c r="Q5112">
        <v>27277253.362927943</v>
      </c>
      <c r="R5112">
        <v>25943427.536459226</v>
      </c>
      <c r="S5112">
        <v>23505369.890035354</v>
      </c>
      <c r="T5112">
        <v>24377803.118614331</v>
      </c>
      <c r="U5112">
        <v>25807205.664058562</v>
      </c>
      <c r="V5112">
        <v>-16202301.258797459</v>
      </c>
      <c r="W5112">
        <v>-16781766.90427684</v>
      </c>
      <c r="X5112">
        <v>-36781766.904276848</v>
      </c>
    </row>
    <row r="5113" spans="2:24" x14ac:dyDescent="0.4">
      <c r="B5113" s="13">
        <v>5110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25497043.43932648</v>
      </c>
      <c r="O5113">
        <v>27190113.073339142</v>
      </c>
      <c r="P5113">
        <v>28152574.540478669</v>
      </c>
      <c r="Q5113">
        <v>33928636.092758074</v>
      </c>
      <c r="R5113">
        <v>29135202.089790002</v>
      </c>
      <c r="S5113">
        <v>35955208.660089768</v>
      </c>
      <c r="T5113">
        <v>34625215.184552155</v>
      </c>
      <c r="U5113">
        <v>32443746.307827003</v>
      </c>
      <c r="V5113">
        <v>34739451.907727815</v>
      </c>
      <c r="W5113">
        <v>32650558.915351398</v>
      </c>
      <c r="X5113">
        <v>12650558.915351387</v>
      </c>
    </row>
    <row r="5114" spans="2:24" x14ac:dyDescent="0.4">
      <c r="B5114" s="13">
        <v>5111</v>
      </c>
      <c r="C5114"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21867828.232714824</v>
      </c>
      <c r="O5114">
        <v>22852281.138672244</v>
      </c>
      <c r="P5114">
        <v>21497176.938128717</v>
      </c>
      <c r="Q5114">
        <v>20118439.663004763</v>
      </c>
      <c r="R5114">
        <v>-12406689.154463118</v>
      </c>
      <c r="S5114">
        <v>-10504766.418330656</v>
      </c>
      <c r="T5114">
        <v>4784328.1248576175</v>
      </c>
      <c r="U5114">
        <v>12810018.874329042</v>
      </c>
      <c r="V5114">
        <v>9943291.2377003878</v>
      </c>
      <c r="W5114">
        <v>7379662.0257131029</v>
      </c>
      <c r="X5114">
        <v>-12620337.974286895</v>
      </c>
    </row>
    <row r="5115" spans="2:24" x14ac:dyDescent="0.4">
      <c r="B5115" s="13">
        <v>5112</v>
      </c>
      <c r="C5115"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18519277.640634615</v>
      </c>
      <c r="O5115">
        <v>16856339.628164507</v>
      </c>
      <c r="P5115">
        <v>19058149.373078339</v>
      </c>
      <c r="Q5115">
        <v>26787033.974442374</v>
      </c>
      <c r="R5115">
        <v>23971372.506862842</v>
      </c>
      <c r="S5115">
        <v>28069123.761869173</v>
      </c>
      <c r="T5115">
        <v>31720942.59143205</v>
      </c>
      <c r="U5115">
        <v>29797806.958262298</v>
      </c>
      <c r="V5115">
        <v>30758482.096616372</v>
      </c>
      <c r="W5115">
        <v>23069244.24890488</v>
      </c>
      <c r="X5115">
        <v>3069244.2489048755</v>
      </c>
    </row>
    <row r="5116" spans="2:24" x14ac:dyDescent="0.4">
      <c r="B5116" s="13">
        <v>5113</v>
      </c>
      <c r="C5116">
        <v>0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24073611.692542534</v>
      </c>
      <c r="O5116">
        <v>21532515.39014595</v>
      </c>
      <c r="P5116">
        <v>22538343.254730016</v>
      </c>
      <c r="Q5116">
        <v>-2156250.530129944</v>
      </c>
      <c r="R5116">
        <v>1713441.5922159813</v>
      </c>
      <c r="S5116">
        <v>18312857.968638361</v>
      </c>
      <c r="T5116">
        <v>19974479.839004423</v>
      </c>
      <c r="U5116">
        <v>20630514.305587832</v>
      </c>
      <c r="V5116">
        <v>19372622.23868563</v>
      </c>
      <c r="W5116">
        <v>18940442.696760021</v>
      </c>
      <c r="X5116">
        <v>-1059557.3032399775</v>
      </c>
    </row>
    <row r="5117" spans="2:24" x14ac:dyDescent="0.4">
      <c r="B5117" s="13">
        <v>5114</v>
      </c>
      <c r="C5117">
        <v>0</v>
      </c>
      <c r="D5117">
        <v>0</v>
      </c>
      <c r="E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3045400.3275869479</v>
      </c>
      <c r="O5117">
        <v>-23383034.612213261</v>
      </c>
      <c r="P5117">
        <v>-11370116.533195844</v>
      </c>
      <c r="Q5117">
        <v>552540.78313530807</v>
      </c>
      <c r="R5117">
        <v>3111328.4758791132</v>
      </c>
      <c r="S5117">
        <v>-8717261.5633351877</v>
      </c>
      <c r="T5117">
        <v>-30196695.030096415</v>
      </c>
      <c r="U5117">
        <v>-23314217.373819046</v>
      </c>
      <c r="V5117">
        <v>-12862830.312036488</v>
      </c>
      <c r="W5117">
        <v>-12683802.728199212</v>
      </c>
      <c r="X5117">
        <v>-32683802.728199203</v>
      </c>
    </row>
    <row r="5118" spans="2:24" x14ac:dyDescent="0.4">
      <c r="B5118" s="13">
        <v>5115</v>
      </c>
      <c r="C5118"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27892852.638785288</v>
      </c>
      <c r="O5118">
        <v>31713073.79428732</v>
      </c>
      <c r="P5118">
        <v>22494958.421656605</v>
      </c>
      <c r="Q5118">
        <v>28512136.059653588</v>
      </c>
      <c r="R5118">
        <v>35612563.746864252</v>
      </c>
      <c r="S5118">
        <v>36118162.528857253</v>
      </c>
      <c r="T5118">
        <v>39399531.915075853</v>
      </c>
      <c r="U5118">
        <v>41950174.093672521</v>
      </c>
      <c r="V5118">
        <v>47909976.593232676</v>
      </c>
      <c r="W5118">
        <v>50354456.968935817</v>
      </c>
      <c r="X5118">
        <v>30354456.96893581</v>
      </c>
    </row>
    <row r="5119" spans="2:24" x14ac:dyDescent="0.4">
      <c r="B5119" s="13">
        <v>5116</v>
      </c>
      <c r="C5119"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11999040.20894948</v>
      </c>
      <c r="O5119">
        <v>17116989.79830762</v>
      </c>
      <c r="P5119">
        <v>24640230.966524675</v>
      </c>
      <c r="Q5119">
        <v>26448184.259865958</v>
      </c>
      <c r="R5119">
        <v>27362309.23330795</v>
      </c>
      <c r="S5119">
        <v>25814073.179074068</v>
      </c>
      <c r="T5119">
        <v>2843904.1151020252</v>
      </c>
      <c r="U5119">
        <v>3863129.6169645395</v>
      </c>
      <c r="V5119">
        <v>13367165.912021404</v>
      </c>
      <c r="W5119">
        <v>18144366.210590705</v>
      </c>
      <c r="X5119">
        <v>-1855633.7894092938</v>
      </c>
    </row>
    <row r="5120" spans="2:24" x14ac:dyDescent="0.4">
      <c r="B5120" s="13">
        <v>5117</v>
      </c>
      <c r="C5120">
        <v>0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24941355.613691293</v>
      </c>
      <c r="O5120">
        <v>24524178.426922828</v>
      </c>
      <c r="P5120">
        <v>26824778.836649209</v>
      </c>
      <c r="Q5120">
        <v>26356460.997022651</v>
      </c>
      <c r="R5120">
        <v>26885594.650786601</v>
      </c>
      <c r="S5120">
        <v>26062404.120029971</v>
      </c>
      <c r="T5120">
        <v>23668407.615627017</v>
      </c>
      <c r="U5120">
        <v>4156653.9956742795</v>
      </c>
      <c r="V5120">
        <v>7102055.8706329502</v>
      </c>
      <c r="W5120">
        <v>23237595.098796275</v>
      </c>
      <c r="X5120">
        <v>3237595.0987962736</v>
      </c>
    </row>
    <row r="5121" spans="2:24" x14ac:dyDescent="0.4">
      <c r="B5121" s="13">
        <v>5118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12110299.273977451</v>
      </c>
      <c r="O5121">
        <v>4665714.484810913</v>
      </c>
      <c r="P5121">
        <v>13533183.765360333</v>
      </c>
      <c r="Q5121">
        <v>17441803.83202906</v>
      </c>
      <c r="R5121">
        <v>18593632.300932553</v>
      </c>
      <c r="S5121">
        <v>21503664.226749804</v>
      </c>
      <c r="T5121">
        <v>5712366.3749351371</v>
      </c>
      <c r="U5121">
        <v>4960520.53609375</v>
      </c>
      <c r="V5121">
        <v>7993436.5260076299</v>
      </c>
      <c r="W5121">
        <v>10080771.91613055</v>
      </c>
      <c r="X5121">
        <v>-9919228.0838694535</v>
      </c>
    </row>
    <row r="5122" spans="2:24" x14ac:dyDescent="0.4">
      <c r="B5122" s="13">
        <v>5119</v>
      </c>
      <c r="C5122"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19052375.151029911</v>
      </c>
      <c r="O5122">
        <v>21510318.919780266</v>
      </c>
      <c r="P5122">
        <v>22833800.634254973</v>
      </c>
      <c r="Q5122">
        <v>22903997.322237972</v>
      </c>
      <c r="R5122">
        <v>27249856.222983107</v>
      </c>
      <c r="S5122">
        <v>27903845.378780048</v>
      </c>
      <c r="T5122">
        <v>32982259.514503337</v>
      </c>
      <c r="U5122">
        <v>37224848.781335674</v>
      </c>
      <c r="V5122">
        <v>35919451.193337061</v>
      </c>
      <c r="W5122">
        <v>29325278.995469801</v>
      </c>
      <c r="X5122">
        <v>9325278.9954698011</v>
      </c>
    </row>
    <row r="5123" spans="2:24" x14ac:dyDescent="0.4">
      <c r="B5123" s="13">
        <v>5120</v>
      </c>
      <c r="C5123"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19158708.819861595</v>
      </c>
      <c r="O5123">
        <v>23118394.653835189</v>
      </c>
      <c r="P5123">
        <v>20328710.47047193</v>
      </c>
      <c r="Q5123">
        <v>22517897.034068365</v>
      </c>
      <c r="R5123">
        <v>22043178.10700107</v>
      </c>
      <c r="S5123">
        <v>26758703.093755737</v>
      </c>
      <c r="T5123">
        <v>16551702.613410937</v>
      </c>
      <c r="U5123">
        <v>19369311.301000535</v>
      </c>
      <c r="V5123">
        <v>24390071.497254539</v>
      </c>
      <c r="W5123">
        <v>31493482.966959774</v>
      </c>
      <c r="X5123">
        <v>11493482.966959776</v>
      </c>
    </row>
    <row r="5124" spans="2:24" x14ac:dyDescent="0.4">
      <c r="B5124" s="13">
        <v>5121</v>
      </c>
      <c r="C5124"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24378965.887393687</v>
      </c>
      <c r="O5124">
        <v>18521900.843307294</v>
      </c>
      <c r="P5124">
        <v>25916711.215899136</v>
      </c>
      <c r="Q5124">
        <v>31013720.995464735</v>
      </c>
      <c r="R5124">
        <v>30236879.574923705</v>
      </c>
      <c r="S5124">
        <v>29888276.058268063</v>
      </c>
      <c r="T5124">
        <v>30340012.496453956</v>
      </c>
      <c r="U5124">
        <v>31558817.050172262</v>
      </c>
      <c r="V5124">
        <v>34626095.048726149</v>
      </c>
      <c r="W5124">
        <v>-155860926.59138986</v>
      </c>
      <c r="X5124">
        <v>-175860926.59138986</v>
      </c>
    </row>
    <row r="5125" spans="2:24" x14ac:dyDescent="0.4">
      <c r="B5125" s="13">
        <v>5122</v>
      </c>
      <c r="C5125">
        <v>0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20956924.400100894</v>
      </c>
      <c r="O5125">
        <v>5511304.7108447598</v>
      </c>
      <c r="P5125">
        <v>10085658.4167508</v>
      </c>
      <c r="Q5125">
        <v>21706437.215934586</v>
      </c>
      <c r="R5125">
        <v>12566246.386978332</v>
      </c>
      <c r="S5125">
        <v>14297335.972559169</v>
      </c>
      <c r="T5125">
        <v>26039300.930401053</v>
      </c>
      <c r="U5125">
        <v>21532928.094304651</v>
      </c>
      <c r="V5125">
        <v>21033761.274587955</v>
      </c>
      <c r="W5125">
        <v>27029560.932987373</v>
      </c>
      <c r="X5125">
        <v>7029560.9329873752</v>
      </c>
    </row>
    <row r="5126" spans="2:24" x14ac:dyDescent="0.4">
      <c r="B5126" s="13">
        <v>5123</v>
      </c>
      <c r="C5126">
        <v>0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19540262.54816661</v>
      </c>
      <c r="O5126">
        <v>16157734.090985371</v>
      </c>
      <c r="P5126">
        <v>11348146.96298977</v>
      </c>
      <c r="Q5126">
        <v>10869659.137380579</v>
      </c>
      <c r="R5126">
        <v>7400442.3673235206</v>
      </c>
      <c r="S5126">
        <v>10534129.966970745</v>
      </c>
      <c r="T5126">
        <v>16595400.486540487</v>
      </c>
      <c r="U5126">
        <v>19676200.05353399</v>
      </c>
      <c r="V5126">
        <v>24122803.186661489</v>
      </c>
      <c r="W5126">
        <v>26780285.999002777</v>
      </c>
      <c r="X5126">
        <v>6780285.9990027789</v>
      </c>
    </row>
    <row r="5127" spans="2:24" x14ac:dyDescent="0.4">
      <c r="B5127" s="13">
        <v>5124</v>
      </c>
      <c r="C5127">
        <v>0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17790611.925928295</v>
      </c>
      <c r="O5127">
        <v>19837859.537255727</v>
      </c>
      <c r="P5127">
        <v>17773192.859467085</v>
      </c>
      <c r="Q5127">
        <v>20544950.948719725</v>
      </c>
      <c r="R5127">
        <v>17960368.516318761</v>
      </c>
      <c r="S5127">
        <v>21475543.738212802</v>
      </c>
      <c r="T5127">
        <v>13835611.839270268</v>
      </c>
      <c r="U5127">
        <v>18010128.384959139</v>
      </c>
      <c r="V5127">
        <v>23230530.003764082</v>
      </c>
      <c r="W5127">
        <v>28330153.789710734</v>
      </c>
      <c r="X5127">
        <v>8330153.7897107359</v>
      </c>
    </row>
    <row r="5128" spans="2:24" x14ac:dyDescent="0.4">
      <c r="B5128" s="13">
        <v>5125</v>
      </c>
      <c r="C5128"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12098126.624951171</v>
      </c>
      <c r="O5128">
        <v>14158242.22814423</v>
      </c>
      <c r="P5128">
        <v>24346321.124817092</v>
      </c>
      <c r="Q5128">
        <v>28036258.759062324</v>
      </c>
      <c r="R5128">
        <v>32560493.817378338</v>
      </c>
      <c r="S5128">
        <v>16908555.46955952</v>
      </c>
      <c r="T5128">
        <v>24430522.920068633</v>
      </c>
      <c r="U5128">
        <v>31276731.153754171</v>
      </c>
      <c r="V5128">
        <v>31936015.015549198</v>
      </c>
      <c r="W5128">
        <v>38458930.143187553</v>
      </c>
      <c r="X5128">
        <v>18458930.143187556</v>
      </c>
    </row>
    <row r="5129" spans="2:24" x14ac:dyDescent="0.4">
      <c r="B5129" s="13">
        <v>5126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18329277.973771676</v>
      </c>
      <c r="O5129">
        <v>23439884.61399664</v>
      </c>
      <c r="P5129">
        <v>25394823.569418047</v>
      </c>
      <c r="Q5129">
        <v>32642612.102939792</v>
      </c>
      <c r="R5129">
        <v>34581457.196926884</v>
      </c>
      <c r="S5129">
        <v>33497782.942974616</v>
      </c>
      <c r="T5129">
        <v>31630291.374949981</v>
      </c>
      <c r="U5129">
        <v>37991979.983086608</v>
      </c>
      <c r="V5129">
        <v>46418779.14910008</v>
      </c>
      <c r="W5129">
        <v>47802697.137674771</v>
      </c>
      <c r="X5129">
        <v>27802697.137674764</v>
      </c>
    </row>
    <row r="5130" spans="2:24" x14ac:dyDescent="0.4">
      <c r="B5130" s="13">
        <v>5127</v>
      </c>
      <c r="C5130">
        <v>0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22459026.880657014</v>
      </c>
      <c r="O5130">
        <v>26669541.161200728</v>
      </c>
      <c r="P5130">
        <v>28562149.95118998</v>
      </c>
      <c r="Q5130">
        <v>27725225.090716921</v>
      </c>
      <c r="R5130">
        <v>30525041.574885555</v>
      </c>
      <c r="S5130">
        <v>32849444.307215713</v>
      </c>
      <c r="T5130">
        <v>31795585.388272233</v>
      </c>
      <c r="U5130">
        <v>33046068.846520208</v>
      </c>
      <c r="V5130">
        <v>14699519.871850498</v>
      </c>
      <c r="W5130">
        <v>16359705.35846857</v>
      </c>
      <c r="X5130">
        <v>-3640294.6415314311</v>
      </c>
    </row>
    <row r="5131" spans="2:24" x14ac:dyDescent="0.4">
      <c r="B5131" s="13">
        <v>5128</v>
      </c>
      <c r="C5131"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10997158.657966884</v>
      </c>
      <c r="O5131">
        <v>9760293.0626869723</v>
      </c>
      <c r="P5131">
        <v>12353402.184336089</v>
      </c>
      <c r="Q5131">
        <v>13175009.965501489</v>
      </c>
      <c r="R5131">
        <v>18506034.339032799</v>
      </c>
      <c r="S5131">
        <v>20569010.170750529</v>
      </c>
      <c r="T5131">
        <v>18817945.852558445</v>
      </c>
      <c r="U5131">
        <v>21752185.360680547</v>
      </c>
      <c r="V5131">
        <v>17369532.465550132</v>
      </c>
      <c r="W5131">
        <v>16338706.874712856</v>
      </c>
      <c r="X5131">
        <v>-3661293.1252871417</v>
      </c>
    </row>
    <row r="5132" spans="2:24" x14ac:dyDescent="0.4">
      <c r="B5132" s="13">
        <v>5129</v>
      </c>
      <c r="C5132"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18940644.984026644</v>
      </c>
      <c r="O5132">
        <v>23068883.783105463</v>
      </c>
      <c r="P5132">
        <v>18530284.871467534</v>
      </c>
      <c r="Q5132">
        <v>-4946550.2140949499</v>
      </c>
      <c r="R5132">
        <v>3835260.123298496</v>
      </c>
      <c r="S5132">
        <v>17402546.757446341</v>
      </c>
      <c r="T5132">
        <v>26325749.424641598</v>
      </c>
      <c r="U5132">
        <v>30156570.320565421</v>
      </c>
      <c r="V5132">
        <v>28909293.050422244</v>
      </c>
      <c r="W5132">
        <v>26096812.253550261</v>
      </c>
      <c r="X5132">
        <v>6096812.2535502538</v>
      </c>
    </row>
    <row r="5133" spans="2:24" x14ac:dyDescent="0.4">
      <c r="B5133" s="13">
        <v>5130</v>
      </c>
      <c r="C5133"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28647145.906187814</v>
      </c>
      <c r="O5133">
        <v>34654547.674154744</v>
      </c>
      <c r="P5133">
        <v>38867410.580265135</v>
      </c>
      <c r="Q5133">
        <v>45518023.294668488</v>
      </c>
      <c r="R5133">
        <v>49452657.700033292</v>
      </c>
      <c r="S5133">
        <v>52537269.235464834</v>
      </c>
      <c r="T5133">
        <v>56029930.323871173</v>
      </c>
      <c r="U5133">
        <v>59909235.364263326</v>
      </c>
      <c r="V5133">
        <v>63412129.204394296</v>
      </c>
      <c r="W5133">
        <v>61568731.127065629</v>
      </c>
      <c r="X5133">
        <v>41568731.127065629</v>
      </c>
    </row>
    <row r="5134" spans="2:24" x14ac:dyDescent="0.4">
      <c r="B5134" s="13">
        <v>5131</v>
      </c>
      <c r="C5134"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27034977.572831206</v>
      </c>
      <c r="O5134">
        <v>24297203.271979555</v>
      </c>
      <c r="P5134">
        <v>22788861.626300331</v>
      </c>
      <c r="Q5134">
        <v>26619957.483206477</v>
      </c>
      <c r="R5134">
        <v>31050104.69455573</v>
      </c>
      <c r="S5134">
        <v>28373235.100722004</v>
      </c>
      <c r="T5134">
        <v>31532520.578307617</v>
      </c>
      <c r="U5134">
        <v>31803909.65112887</v>
      </c>
      <c r="V5134">
        <v>32360680.94409804</v>
      </c>
      <c r="W5134">
        <v>28902426.542100333</v>
      </c>
      <c r="X5134">
        <v>8902426.5421003364</v>
      </c>
    </row>
    <row r="5135" spans="2:24" x14ac:dyDescent="0.4">
      <c r="B5135" s="13">
        <v>5132</v>
      </c>
      <c r="C5135">
        <v>0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24361553.47193373</v>
      </c>
      <c r="O5135">
        <v>28572092.469356626</v>
      </c>
      <c r="P5135">
        <v>28915462.273400046</v>
      </c>
      <c r="Q5135">
        <v>18417243.920510262</v>
      </c>
      <c r="R5135">
        <v>10092699.018702472</v>
      </c>
      <c r="S5135">
        <v>14802157.275156125</v>
      </c>
      <c r="T5135">
        <v>11917378.061049417</v>
      </c>
      <c r="U5135">
        <v>13730088.40851444</v>
      </c>
      <c r="V5135">
        <v>16807422.380901691</v>
      </c>
      <c r="W5135">
        <v>21668017.179007918</v>
      </c>
      <c r="X5135">
        <v>1668017.1790079195</v>
      </c>
    </row>
    <row r="5136" spans="2:24" x14ac:dyDescent="0.4">
      <c r="B5136" s="13">
        <v>5133</v>
      </c>
      <c r="C5136"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22998838.644189123</v>
      </c>
      <c r="O5136">
        <v>7450731.8368282327</v>
      </c>
      <c r="P5136">
        <v>11814600.408517752</v>
      </c>
      <c r="Q5136">
        <v>23306805.635165587</v>
      </c>
      <c r="R5136">
        <v>25685847.902376246</v>
      </c>
      <c r="S5136">
        <v>26914636.777506724</v>
      </c>
      <c r="T5136">
        <v>25521412.050618149</v>
      </c>
      <c r="U5136">
        <v>25629866.64087832</v>
      </c>
      <c r="V5136">
        <v>28901258.563913334</v>
      </c>
      <c r="W5136">
        <v>32991044.687060643</v>
      </c>
      <c r="X5136">
        <v>12991044.687060647</v>
      </c>
    </row>
    <row r="5137" spans="2:24" x14ac:dyDescent="0.4">
      <c r="B5137" s="13">
        <v>5134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22157900.539804924</v>
      </c>
      <c r="O5137">
        <v>23073695.682761412</v>
      </c>
      <c r="P5137">
        <v>26038988.602782641</v>
      </c>
      <c r="Q5137">
        <v>-196971335.41182238</v>
      </c>
      <c r="R5137">
        <v>-197043854.0547443</v>
      </c>
      <c r="S5137">
        <v>-82169208.33532691</v>
      </c>
      <c r="T5137">
        <v>-80714465.280089498</v>
      </c>
      <c r="U5137">
        <v>-79696745.111471057</v>
      </c>
      <c r="V5137">
        <v>-79932072.361044377</v>
      </c>
      <c r="W5137">
        <v>-79621698.515617803</v>
      </c>
      <c r="X5137">
        <v>-99621698.515617803</v>
      </c>
    </row>
    <row r="5138" spans="2:24" x14ac:dyDescent="0.4">
      <c r="B5138" s="13">
        <v>5135</v>
      </c>
      <c r="C5138"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20130244.858165279</v>
      </c>
      <c r="O5138">
        <v>22309346.164494067</v>
      </c>
      <c r="P5138">
        <v>20354495.238412306</v>
      </c>
      <c r="Q5138">
        <v>9988581.3063833825</v>
      </c>
      <c r="R5138">
        <v>10786422.773406768</v>
      </c>
      <c r="S5138">
        <v>-24735153.334145799</v>
      </c>
      <c r="T5138">
        <v>-25075002.993598051</v>
      </c>
      <c r="U5138">
        <v>-344891.74059829093</v>
      </c>
      <c r="V5138">
        <v>4873825.8545016749</v>
      </c>
      <c r="W5138">
        <v>9975404.453628609</v>
      </c>
      <c r="X5138">
        <v>-10024595.546371389</v>
      </c>
    </row>
    <row r="5139" spans="2:24" x14ac:dyDescent="0.4">
      <c r="B5139" s="13">
        <v>5136</v>
      </c>
      <c r="C5139"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21305323.688332792</v>
      </c>
      <c r="O5139">
        <v>22895282.585079193</v>
      </c>
      <c r="P5139">
        <v>25578849.422247272</v>
      </c>
      <c r="Q5139">
        <v>32135263.813501466</v>
      </c>
      <c r="R5139">
        <v>33908452.373714298</v>
      </c>
      <c r="S5139">
        <v>33997754.100593165</v>
      </c>
      <c r="T5139">
        <v>36178477.304255769</v>
      </c>
      <c r="U5139">
        <v>33203797.256374519</v>
      </c>
      <c r="V5139">
        <v>33228131.104240533</v>
      </c>
      <c r="W5139">
        <v>33649877.654588558</v>
      </c>
      <c r="X5139">
        <v>13649877.654588565</v>
      </c>
    </row>
    <row r="5140" spans="2:24" x14ac:dyDescent="0.4">
      <c r="B5140" s="13">
        <v>5137</v>
      </c>
      <c r="C5140">
        <v>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24920858.429223038</v>
      </c>
      <c r="O5140">
        <v>30125704.507908884</v>
      </c>
      <c r="P5140">
        <v>30000881.572559386</v>
      </c>
      <c r="Q5140">
        <v>30744252.905423429</v>
      </c>
      <c r="R5140">
        <v>36785437.879633471</v>
      </c>
      <c r="S5140">
        <v>37028102.64619711</v>
      </c>
      <c r="T5140">
        <v>35268690.753852054</v>
      </c>
      <c r="U5140">
        <v>43464419.605102137</v>
      </c>
      <c r="V5140">
        <v>42343534.829166181</v>
      </c>
      <c r="W5140">
        <v>39053960.549123496</v>
      </c>
      <c r="X5140">
        <v>19053960.549123492</v>
      </c>
    </row>
    <row r="5141" spans="2:24" x14ac:dyDescent="0.4">
      <c r="B5141" s="13">
        <v>5138</v>
      </c>
      <c r="C5141">
        <v>0</v>
      </c>
      <c r="D5141">
        <v>0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17419412.950340044</v>
      </c>
      <c r="O5141">
        <v>14369321.256148636</v>
      </c>
      <c r="P5141">
        <v>13611898.467966001</v>
      </c>
      <c r="Q5141">
        <v>18258246.200550653</v>
      </c>
      <c r="R5141">
        <v>17182271.948125273</v>
      </c>
      <c r="S5141">
        <v>15601464.008093407</v>
      </c>
      <c r="T5141">
        <v>12948605.507022604</v>
      </c>
      <c r="U5141">
        <v>20591773.962091167</v>
      </c>
      <c r="V5141">
        <v>24213333.238324177</v>
      </c>
      <c r="W5141">
        <v>26960180.764555112</v>
      </c>
      <c r="X5141">
        <v>6960180.7645551097</v>
      </c>
    </row>
    <row r="5142" spans="2:24" x14ac:dyDescent="0.4">
      <c r="B5142" s="13">
        <v>5139</v>
      </c>
      <c r="C5142">
        <v>0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22410505.023011997</v>
      </c>
      <c r="O5142">
        <v>26037169.230516732</v>
      </c>
      <c r="P5142">
        <v>18964412.879798885</v>
      </c>
      <c r="Q5142">
        <v>22221497.160632104</v>
      </c>
      <c r="R5142">
        <v>11218954.450806012</v>
      </c>
      <c r="S5142">
        <v>8102714.0137175797</v>
      </c>
      <c r="T5142">
        <v>19880573.17851989</v>
      </c>
      <c r="U5142">
        <v>20725214.368620288</v>
      </c>
      <c r="V5142">
        <v>26651926.237816244</v>
      </c>
      <c r="W5142">
        <v>24025144.431482799</v>
      </c>
      <c r="X5142">
        <v>4025144.4314827984</v>
      </c>
    </row>
    <row r="5143" spans="2:24" x14ac:dyDescent="0.4">
      <c r="B5143" s="13">
        <v>5140</v>
      </c>
      <c r="C5143">
        <v>0</v>
      </c>
      <c r="D5143">
        <v>0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21917937.5802879</v>
      </c>
      <c r="O5143">
        <v>25968510.514997095</v>
      </c>
      <c r="P5143">
        <v>31487202.805380579</v>
      </c>
      <c r="Q5143">
        <v>32048020.203828346</v>
      </c>
      <c r="R5143">
        <v>32509888.783997942</v>
      </c>
      <c r="S5143">
        <v>37331642.457479611</v>
      </c>
      <c r="T5143">
        <v>40906013.26072745</v>
      </c>
      <c r="U5143">
        <v>39060837.160701759</v>
      </c>
      <c r="V5143">
        <v>41325834.82483013</v>
      </c>
      <c r="W5143">
        <v>44081191.892536521</v>
      </c>
      <c r="X5143">
        <v>24081191.892536528</v>
      </c>
    </row>
    <row r="5144" spans="2:24" x14ac:dyDescent="0.4">
      <c r="B5144" s="13">
        <v>5141</v>
      </c>
      <c r="C5144">
        <v>0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22022834.644187763</v>
      </c>
      <c r="O5144">
        <v>23125919.454236824</v>
      </c>
      <c r="P5144">
        <v>23879440.557141747</v>
      </c>
      <c r="Q5144">
        <v>24702402.397827145</v>
      </c>
      <c r="R5144">
        <v>32724259.40614336</v>
      </c>
      <c r="S5144">
        <v>37016754.491975985</v>
      </c>
      <c r="T5144">
        <v>37292332.101309657</v>
      </c>
      <c r="U5144">
        <v>35864104.816104688</v>
      </c>
      <c r="V5144">
        <v>39733479.935730405</v>
      </c>
      <c r="W5144">
        <v>38630394.77475737</v>
      </c>
      <c r="X5144">
        <v>18630394.774757367</v>
      </c>
    </row>
    <row r="5145" spans="2:24" x14ac:dyDescent="0.4">
      <c r="B5145" s="13">
        <v>5142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17851454.369741566</v>
      </c>
      <c r="O5145">
        <v>20145359.703589164</v>
      </c>
      <c r="P5145">
        <v>25488873.759530373</v>
      </c>
      <c r="Q5145">
        <v>24693460.549573943</v>
      </c>
      <c r="R5145">
        <v>25171561.319022663</v>
      </c>
      <c r="S5145">
        <v>24428573.447161697</v>
      </c>
      <c r="T5145">
        <v>29538109.780219879</v>
      </c>
      <c r="U5145">
        <v>28130994.313728008</v>
      </c>
      <c r="V5145">
        <v>31560973.160993725</v>
      </c>
      <c r="W5145">
        <v>37117184.581755161</v>
      </c>
      <c r="X5145">
        <v>17117184.581755158</v>
      </c>
    </row>
    <row r="5146" spans="2:24" x14ac:dyDescent="0.4">
      <c r="B5146" s="13">
        <v>5143</v>
      </c>
      <c r="C5146"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20018835.897859521</v>
      </c>
      <c r="O5146">
        <v>19960969.164021056</v>
      </c>
      <c r="P5146">
        <v>20854234.130511653</v>
      </c>
      <c r="Q5146">
        <v>22042762.551702224</v>
      </c>
      <c r="R5146">
        <v>20915314.034952767</v>
      </c>
      <c r="S5146">
        <v>19512894.919746637</v>
      </c>
      <c r="T5146">
        <v>24747468.770608712</v>
      </c>
      <c r="U5146">
        <v>21661015.082046449</v>
      </c>
      <c r="V5146">
        <v>21637730.859872364</v>
      </c>
      <c r="W5146">
        <v>21317570.67923684</v>
      </c>
      <c r="X5146">
        <v>1317570.6792368377</v>
      </c>
    </row>
    <row r="5147" spans="2:24" x14ac:dyDescent="0.4">
      <c r="B5147" s="13">
        <v>5144</v>
      </c>
      <c r="C5147"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25284267.084246662</v>
      </c>
      <c r="O5147">
        <v>31221825.212086409</v>
      </c>
      <c r="P5147">
        <v>31372711.913235832</v>
      </c>
      <c r="Q5147">
        <v>37381150.895369135</v>
      </c>
      <c r="R5147">
        <v>36708174.178745821</v>
      </c>
      <c r="S5147">
        <v>-16823031.222106449</v>
      </c>
      <c r="T5147">
        <v>-30932747.00098338</v>
      </c>
      <c r="U5147">
        <v>-143884617.14842907</v>
      </c>
      <c r="V5147">
        <v>-132156818.14073475</v>
      </c>
      <c r="W5147">
        <v>-56115809.181042202</v>
      </c>
      <c r="X5147">
        <v>-76115809.181042224</v>
      </c>
    </row>
    <row r="5148" spans="2:24" x14ac:dyDescent="0.4">
      <c r="B5148" s="13">
        <v>5145</v>
      </c>
      <c r="C5148"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19369214.719565731</v>
      </c>
      <c r="O5148">
        <v>17020769.867494062</v>
      </c>
      <c r="P5148">
        <v>13500466.937574726</v>
      </c>
      <c r="Q5148">
        <v>15078670.710706279</v>
      </c>
      <c r="R5148">
        <v>13912588.836608037</v>
      </c>
      <c r="S5148">
        <v>10759119.69988599</v>
      </c>
      <c r="T5148">
        <v>15053442.936384646</v>
      </c>
      <c r="U5148">
        <v>11399489.570240669</v>
      </c>
      <c r="V5148">
        <v>-9954297.4175184183</v>
      </c>
      <c r="W5148">
        <v>-5331038.0525026573</v>
      </c>
      <c r="X5148">
        <v>-25331038.052502658</v>
      </c>
    </row>
    <row r="5149" spans="2:24" x14ac:dyDescent="0.4">
      <c r="B5149" s="13">
        <v>5146</v>
      </c>
      <c r="C5149"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19385200.264980443</v>
      </c>
      <c r="O5149">
        <v>27569226.821260713</v>
      </c>
      <c r="P5149">
        <v>25530408.17719616</v>
      </c>
      <c r="Q5149">
        <v>26810695.497749779</v>
      </c>
      <c r="R5149">
        <v>24115518.410690915</v>
      </c>
      <c r="S5149">
        <v>14428950.186079904</v>
      </c>
      <c r="T5149">
        <v>14189000.28570129</v>
      </c>
      <c r="U5149">
        <v>16381478.189920809</v>
      </c>
      <c r="V5149">
        <v>13856338.17902424</v>
      </c>
      <c r="W5149">
        <v>4506647.5381421009</v>
      </c>
      <c r="X5149">
        <v>-15493352.4618579</v>
      </c>
    </row>
    <row r="5150" spans="2:24" x14ac:dyDescent="0.4">
      <c r="B5150" s="13">
        <v>5147</v>
      </c>
      <c r="C5150"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26512039.28867108</v>
      </c>
      <c r="O5150">
        <v>8796726.5882168896</v>
      </c>
      <c r="P5150">
        <v>8302699.0904097706</v>
      </c>
      <c r="Q5150">
        <v>26916462.183024958</v>
      </c>
      <c r="R5150">
        <v>26001657.953510046</v>
      </c>
      <c r="S5150">
        <v>27925420.908193152</v>
      </c>
      <c r="T5150">
        <v>36561117.888559073</v>
      </c>
      <c r="U5150">
        <v>36260880.288011305</v>
      </c>
      <c r="V5150">
        <v>35566484.941420518</v>
      </c>
      <c r="W5150">
        <v>38855695.625025935</v>
      </c>
      <c r="X5150">
        <v>18855695.625025939</v>
      </c>
    </row>
    <row r="5151" spans="2:24" x14ac:dyDescent="0.4">
      <c r="B5151" s="13">
        <v>5148</v>
      </c>
      <c r="C5151"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22027234.440999866</v>
      </c>
      <c r="O5151">
        <v>20396462.325396311</v>
      </c>
      <c r="P5151">
        <v>21268183.916433327</v>
      </c>
      <c r="Q5151">
        <v>18072568.699259639</v>
      </c>
      <c r="R5151">
        <v>15359120.631847527</v>
      </c>
      <c r="S5151">
        <v>18349111.576570928</v>
      </c>
      <c r="T5151">
        <v>19437630.152369484</v>
      </c>
      <c r="U5151">
        <v>18788514.675162558</v>
      </c>
      <c r="V5151">
        <v>22072580.874956366</v>
      </c>
      <c r="W5151">
        <v>10101407.534614773</v>
      </c>
      <c r="X5151">
        <v>-9898592.4653852265</v>
      </c>
    </row>
    <row r="5152" spans="2:24" x14ac:dyDescent="0.4">
      <c r="B5152" s="13">
        <v>5149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19478647.263433408</v>
      </c>
      <c r="O5152">
        <v>10709148.217200657</v>
      </c>
      <c r="P5152">
        <v>3786257.9015774364</v>
      </c>
      <c r="Q5152">
        <v>1169579.1427436462</v>
      </c>
      <c r="R5152">
        <v>6040033.5578139713</v>
      </c>
      <c r="S5152">
        <v>9444966.5071025081</v>
      </c>
      <c r="T5152">
        <v>13971543.188573429</v>
      </c>
      <c r="U5152">
        <v>14809407.033757728</v>
      </c>
      <c r="V5152">
        <v>21478377.531141412</v>
      </c>
      <c r="W5152">
        <v>20966887.297330499</v>
      </c>
      <c r="X5152">
        <v>966887.2973304973</v>
      </c>
    </row>
    <row r="5153" spans="2:24" x14ac:dyDescent="0.4">
      <c r="B5153" s="13">
        <v>5150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18328918.690769799</v>
      </c>
      <c r="O5153">
        <v>26892635.01328937</v>
      </c>
      <c r="P5153">
        <v>31651566.552572977</v>
      </c>
      <c r="Q5153">
        <v>31614837.959811833</v>
      </c>
      <c r="R5153">
        <v>37448494.74921836</v>
      </c>
      <c r="S5153">
        <v>43965090.233085915</v>
      </c>
      <c r="T5153">
        <v>47857834.128839433</v>
      </c>
      <c r="U5153">
        <v>53952611.967052408</v>
      </c>
      <c r="V5153">
        <v>32490279.448375121</v>
      </c>
      <c r="W5153">
        <v>37434258.249438137</v>
      </c>
      <c r="X5153">
        <v>17434258.249438129</v>
      </c>
    </row>
    <row r="5154" spans="2:24" x14ac:dyDescent="0.4">
      <c r="B5154" s="13">
        <v>5151</v>
      </c>
      <c r="C5154"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22416889.273199044</v>
      </c>
      <c r="O5154">
        <v>30518475.221884698</v>
      </c>
      <c r="P5154">
        <v>29928364.377859212</v>
      </c>
      <c r="Q5154">
        <v>30722053.810536649</v>
      </c>
      <c r="R5154">
        <v>30923063.282414548</v>
      </c>
      <c r="S5154">
        <v>31884836.076376997</v>
      </c>
      <c r="T5154">
        <v>34902898.346093386</v>
      </c>
      <c r="U5154">
        <v>43054304.086141087</v>
      </c>
      <c r="V5154">
        <v>46153122.402967766</v>
      </c>
      <c r="W5154">
        <v>47737461.292587116</v>
      </c>
      <c r="X5154">
        <v>27737461.292587105</v>
      </c>
    </row>
    <row r="5155" spans="2:24" x14ac:dyDescent="0.4">
      <c r="B5155" s="13">
        <v>5152</v>
      </c>
      <c r="C5155"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21471071.777198866</v>
      </c>
      <c r="O5155">
        <v>25432398.842473947</v>
      </c>
      <c r="P5155">
        <v>28930945.217388704</v>
      </c>
      <c r="Q5155">
        <v>29463081.955039237</v>
      </c>
      <c r="R5155">
        <v>35116739.552818052</v>
      </c>
      <c r="S5155">
        <v>34810697.771736667</v>
      </c>
      <c r="T5155">
        <v>33439046.54052088</v>
      </c>
      <c r="U5155">
        <v>36375962.593660377</v>
      </c>
      <c r="V5155">
        <v>39506729.937908903</v>
      </c>
      <c r="W5155">
        <v>39639060.393532343</v>
      </c>
      <c r="X5155">
        <v>19639060.393532339</v>
      </c>
    </row>
    <row r="5156" spans="2:24" x14ac:dyDescent="0.4">
      <c r="B5156" s="13">
        <v>5153</v>
      </c>
      <c r="C5156"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24550198.266363703</v>
      </c>
      <c r="O5156">
        <v>32056778.742712319</v>
      </c>
      <c r="P5156">
        <v>40779036.144426152</v>
      </c>
      <c r="Q5156">
        <v>42710021.391594082</v>
      </c>
      <c r="R5156">
        <v>49989688.337165758</v>
      </c>
      <c r="S5156">
        <v>54822680.263965242</v>
      </c>
      <c r="T5156">
        <v>54199792.078380398</v>
      </c>
      <c r="U5156">
        <v>56064646.508187734</v>
      </c>
      <c r="V5156">
        <v>56397631.743637964</v>
      </c>
      <c r="W5156">
        <v>59042025.230867699</v>
      </c>
      <c r="X5156">
        <v>39042025.230867699</v>
      </c>
    </row>
    <row r="5157" spans="2:24" x14ac:dyDescent="0.4">
      <c r="B5157" s="13">
        <v>5154</v>
      </c>
      <c r="C5157"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22644533.450497456</v>
      </c>
      <c r="O5157">
        <v>20340274.678642254</v>
      </c>
      <c r="P5157">
        <v>13678887.987132883</v>
      </c>
      <c r="Q5157">
        <v>-15370673.930642612</v>
      </c>
      <c r="R5157">
        <v>-15066881.664836066</v>
      </c>
      <c r="S5157">
        <v>-689045.88406567951</v>
      </c>
      <c r="T5157">
        <v>-10760235.557122733</v>
      </c>
      <c r="U5157">
        <v>-4830601.7731949054</v>
      </c>
      <c r="V5157">
        <v>1630915.6077012403</v>
      </c>
      <c r="W5157">
        <v>3771784.1710142363</v>
      </c>
      <c r="X5157">
        <v>-16228215.828985762</v>
      </c>
    </row>
    <row r="5158" spans="2:24" x14ac:dyDescent="0.4">
      <c r="B5158" s="13">
        <v>5155</v>
      </c>
      <c r="C5158"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18777069.454322834</v>
      </c>
      <c r="O5158">
        <v>17559743.095991738</v>
      </c>
      <c r="P5158">
        <v>16229324.248752737</v>
      </c>
      <c r="Q5158">
        <v>24190210.127102207</v>
      </c>
      <c r="R5158">
        <v>24731021.720157679</v>
      </c>
      <c r="S5158">
        <v>10880493.085123945</v>
      </c>
      <c r="T5158">
        <v>12985151.146609915</v>
      </c>
      <c r="U5158">
        <v>20487185.102993656</v>
      </c>
      <c r="V5158">
        <v>27602948.481844209</v>
      </c>
      <c r="W5158">
        <v>25380607.952530727</v>
      </c>
      <c r="X5158">
        <v>5380607.9525307324</v>
      </c>
    </row>
    <row r="5159" spans="2:24" x14ac:dyDescent="0.4">
      <c r="B5159" s="13">
        <v>5156</v>
      </c>
      <c r="C5159"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20895445.987215128</v>
      </c>
      <c r="O5159">
        <v>26092348.563453</v>
      </c>
      <c r="P5159">
        <v>28527245.804437522</v>
      </c>
      <c r="Q5159">
        <v>36016507.948814884</v>
      </c>
      <c r="R5159">
        <v>37023335.286344148</v>
      </c>
      <c r="S5159">
        <v>43231928.844958343</v>
      </c>
      <c r="T5159">
        <v>41105513.224522457</v>
      </c>
      <c r="U5159">
        <v>-70277430.120440006</v>
      </c>
      <c r="V5159">
        <v>-69817003.561422721</v>
      </c>
      <c r="W5159">
        <v>-12030146.132494062</v>
      </c>
      <c r="X5159">
        <v>-32030146.132494062</v>
      </c>
    </row>
    <row r="5160" spans="2:24" x14ac:dyDescent="0.4">
      <c r="B5160" s="13">
        <v>5157</v>
      </c>
      <c r="C5160"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19100653.133865669</v>
      </c>
      <c r="O5160">
        <v>19120087.544750761</v>
      </c>
      <c r="P5160">
        <v>9753880.6276942641</v>
      </c>
      <c r="Q5160">
        <v>18407557.924327619</v>
      </c>
      <c r="R5160">
        <v>21988346.99287381</v>
      </c>
      <c r="S5160">
        <v>22678228.986933988</v>
      </c>
      <c r="T5160">
        <v>20524459.543861456</v>
      </c>
      <c r="U5160">
        <v>18816956.470391389</v>
      </c>
      <c r="V5160">
        <v>19392522.202942237</v>
      </c>
      <c r="W5160">
        <v>23010776.871530071</v>
      </c>
      <c r="X5160">
        <v>3010776.8715300644</v>
      </c>
    </row>
    <row r="5161" spans="2:24" x14ac:dyDescent="0.4">
      <c r="B5161" s="13">
        <v>5158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12614547.020889349</v>
      </c>
      <c r="O5161">
        <v>13118894.795461824</v>
      </c>
      <c r="P5161">
        <v>19425211.323913805</v>
      </c>
      <c r="Q5161">
        <v>18888635.16012755</v>
      </c>
      <c r="R5161">
        <v>20793946.951009858</v>
      </c>
      <c r="S5161">
        <v>21036683.97542369</v>
      </c>
      <c r="T5161">
        <v>21050622.675130755</v>
      </c>
      <c r="U5161">
        <v>24478578.476525273</v>
      </c>
      <c r="V5161">
        <v>30994482.268825937</v>
      </c>
      <c r="W5161">
        <v>28024645.623377841</v>
      </c>
      <c r="X5161">
        <v>8024645.6233778447</v>
      </c>
    </row>
    <row r="5162" spans="2:24" x14ac:dyDescent="0.4">
      <c r="B5162" s="13">
        <v>5159</v>
      </c>
      <c r="C5162">
        <v>0</v>
      </c>
      <c r="D5162">
        <v>0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15349541.529359199</v>
      </c>
      <c r="O5162">
        <v>20516016.783893716</v>
      </c>
      <c r="P5162">
        <v>22808834.417722434</v>
      </c>
      <c r="Q5162">
        <v>27449871.785513874</v>
      </c>
      <c r="R5162">
        <v>26602298.692128971</v>
      </c>
      <c r="S5162">
        <v>28236741.481695719</v>
      </c>
      <c r="T5162">
        <v>36408222.790449962</v>
      </c>
      <c r="U5162">
        <v>40521068.077568814</v>
      </c>
      <c r="V5162">
        <v>29806096.710797824</v>
      </c>
      <c r="W5162">
        <v>30900534.472606383</v>
      </c>
      <c r="X5162">
        <v>10900534.472606391</v>
      </c>
    </row>
    <row r="5163" spans="2:24" x14ac:dyDescent="0.4">
      <c r="B5163" s="13">
        <v>5160</v>
      </c>
      <c r="C5163"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-45848102.299189493</v>
      </c>
      <c r="O5163">
        <v>-43167222.245833285</v>
      </c>
      <c r="P5163">
        <v>-8799895.2400570121</v>
      </c>
      <c r="Q5163">
        <v>-11270211.993983716</v>
      </c>
      <c r="R5163">
        <v>-9549649.5280856173</v>
      </c>
      <c r="S5163">
        <v>-8231938.3730451781</v>
      </c>
      <c r="T5163">
        <v>351438.13956254534</v>
      </c>
      <c r="U5163">
        <v>50844.484099815716</v>
      </c>
      <c r="V5163">
        <v>4748661.9571770942</v>
      </c>
      <c r="W5163">
        <v>-6984384.1287503066</v>
      </c>
      <c r="X5163">
        <v>-26984384.128750309</v>
      </c>
    </row>
    <row r="5164" spans="2:24" x14ac:dyDescent="0.4">
      <c r="B5164" s="13">
        <v>5161</v>
      </c>
      <c r="C5164"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18987537.496080328</v>
      </c>
      <c r="O5164">
        <v>21228820.569714922</v>
      </c>
      <c r="P5164">
        <v>20297624.679384466</v>
      </c>
      <c r="Q5164">
        <v>18546326.478092197</v>
      </c>
      <c r="R5164">
        <v>7788427.8084286498</v>
      </c>
      <c r="S5164">
        <v>12213438.996928314</v>
      </c>
      <c r="T5164">
        <v>27745434.746351644</v>
      </c>
      <c r="U5164">
        <v>32676399.616181504</v>
      </c>
      <c r="V5164">
        <v>32788557.028853633</v>
      </c>
      <c r="W5164">
        <v>33397875.809073016</v>
      </c>
      <c r="X5164">
        <v>13397875.809073018</v>
      </c>
    </row>
    <row r="5165" spans="2:24" x14ac:dyDescent="0.4">
      <c r="B5165" s="13">
        <v>5162</v>
      </c>
      <c r="C5165">
        <v>0</v>
      </c>
      <c r="D5165">
        <v>0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23783386.347209655</v>
      </c>
      <c r="O5165">
        <v>25573937.791592333</v>
      </c>
      <c r="P5165">
        <v>25878011.72794567</v>
      </c>
      <c r="Q5165">
        <v>28536404.647021424</v>
      </c>
      <c r="R5165">
        <v>28352101.445149098</v>
      </c>
      <c r="S5165">
        <v>29600034.232388362</v>
      </c>
      <c r="T5165">
        <v>26527422.537999474</v>
      </c>
      <c r="U5165">
        <v>30659357.186263647</v>
      </c>
      <c r="V5165">
        <v>34082856.103347756</v>
      </c>
      <c r="W5165">
        <v>29177752.807056878</v>
      </c>
      <c r="X5165">
        <v>9177752.8070568759</v>
      </c>
    </row>
    <row r="5166" spans="2:24" x14ac:dyDescent="0.4">
      <c r="B5166" s="13">
        <v>5163</v>
      </c>
      <c r="C5166"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21229197.181339469</v>
      </c>
      <c r="O5166">
        <v>28926339.798276905</v>
      </c>
      <c r="P5166">
        <v>17936386.979068302</v>
      </c>
      <c r="Q5166">
        <v>18625043.546834949</v>
      </c>
      <c r="R5166">
        <v>24497428.309799578</v>
      </c>
      <c r="S5166">
        <v>27040068.447275255</v>
      </c>
      <c r="T5166">
        <v>28171285.412383366</v>
      </c>
      <c r="U5166">
        <v>27370569.263238568</v>
      </c>
      <c r="V5166">
        <v>29245803.541096382</v>
      </c>
      <c r="W5166">
        <v>33201976.256884411</v>
      </c>
      <c r="X5166">
        <v>13201976.256884405</v>
      </c>
    </row>
    <row r="5167" spans="2:24" x14ac:dyDescent="0.4">
      <c r="B5167" s="13">
        <v>5164</v>
      </c>
      <c r="C5167"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21958875.920266401</v>
      </c>
      <c r="O5167">
        <v>20820281.979739577</v>
      </c>
      <c r="P5167">
        <v>4640172.8220038274</v>
      </c>
      <c r="Q5167">
        <v>3931070.3365651635</v>
      </c>
      <c r="R5167">
        <v>10972389.793536428</v>
      </c>
      <c r="S5167">
        <v>11772816.847285926</v>
      </c>
      <c r="T5167">
        <v>8443454.3013736084</v>
      </c>
      <c r="U5167">
        <v>6886392.6220427193</v>
      </c>
      <c r="V5167">
        <v>13119011.416715918</v>
      </c>
      <c r="W5167">
        <v>-5633063.7644266225</v>
      </c>
      <c r="X5167">
        <v>-25633063.764426626</v>
      </c>
    </row>
    <row r="5168" spans="2:24" x14ac:dyDescent="0.4">
      <c r="B5168" s="13">
        <v>5165</v>
      </c>
      <c r="C5168"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23081416.187799171</v>
      </c>
      <c r="O5168">
        <v>26346115.846495233</v>
      </c>
      <c r="P5168">
        <v>28206458.266284309</v>
      </c>
      <c r="Q5168">
        <v>30678113.220425665</v>
      </c>
      <c r="R5168">
        <v>27166916.64928728</v>
      </c>
      <c r="S5168">
        <v>27542402.315614041</v>
      </c>
      <c r="T5168">
        <v>35384913.361093864</v>
      </c>
      <c r="U5168">
        <v>35164211.156130716</v>
      </c>
      <c r="V5168">
        <v>40716768.221344039</v>
      </c>
      <c r="W5168">
        <v>39073508.522258267</v>
      </c>
      <c r="X5168">
        <v>19073508.522258259</v>
      </c>
    </row>
    <row r="5169" spans="2:24" x14ac:dyDescent="0.4">
      <c r="B5169" s="13">
        <v>5166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21405615.102449324</v>
      </c>
      <c r="O5169">
        <v>10595320.663138203</v>
      </c>
      <c r="P5169">
        <v>12949091.686050428</v>
      </c>
      <c r="Q5169">
        <v>6344231.8611721816</v>
      </c>
      <c r="R5169">
        <v>7952683.8176681874</v>
      </c>
      <c r="S5169">
        <v>10927743.57307281</v>
      </c>
      <c r="T5169">
        <v>7937408.4369850513</v>
      </c>
      <c r="U5169">
        <v>12965194.023445111</v>
      </c>
      <c r="V5169">
        <v>12055038.34206282</v>
      </c>
      <c r="W5169">
        <v>14678400.66077178</v>
      </c>
      <c r="X5169">
        <v>-5321599.3392282175</v>
      </c>
    </row>
    <row r="5170" spans="2:24" x14ac:dyDescent="0.4">
      <c r="B5170" s="13">
        <v>5167</v>
      </c>
      <c r="C5170"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27604287.147257939</v>
      </c>
      <c r="O5170">
        <v>29060184.305078607</v>
      </c>
      <c r="P5170">
        <v>14813944.694701109</v>
      </c>
      <c r="Q5170">
        <v>17583634.087535534</v>
      </c>
      <c r="R5170">
        <v>26250245.098505739</v>
      </c>
      <c r="S5170">
        <v>29860990.381792262</v>
      </c>
      <c r="T5170">
        <v>30925666.838611346</v>
      </c>
      <c r="U5170">
        <v>35012518.213895038</v>
      </c>
      <c r="V5170">
        <v>39532228.313332655</v>
      </c>
      <c r="W5170">
        <v>45158963.254943661</v>
      </c>
      <c r="X5170">
        <v>25158963.254943654</v>
      </c>
    </row>
    <row r="5171" spans="2:24" x14ac:dyDescent="0.4">
      <c r="B5171" s="13">
        <v>5168</v>
      </c>
      <c r="C5171"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20683508.983708788</v>
      </c>
      <c r="O5171">
        <v>25224251.234105628</v>
      </c>
      <c r="P5171">
        <v>26437465.683156915</v>
      </c>
      <c r="Q5171">
        <v>27447082.595422648</v>
      </c>
      <c r="R5171">
        <v>30782116.295002181</v>
      </c>
      <c r="S5171">
        <v>27230706.636842564</v>
      </c>
      <c r="T5171">
        <v>28467117.300995186</v>
      </c>
      <c r="U5171">
        <v>34111677.537926272</v>
      </c>
      <c r="V5171">
        <v>32246282.087321445</v>
      </c>
      <c r="W5171">
        <v>35569949.601971216</v>
      </c>
      <c r="X5171">
        <v>15569949.60197122</v>
      </c>
    </row>
    <row r="5172" spans="2:24" x14ac:dyDescent="0.4">
      <c r="B5172" s="13">
        <v>5169</v>
      </c>
      <c r="C5172">
        <v>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18726333.570467804</v>
      </c>
      <c r="O5172">
        <v>20802288.312203851</v>
      </c>
      <c r="P5172">
        <v>25876775.642241485</v>
      </c>
      <c r="Q5172">
        <v>31419399.718490116</v>
      </c>
      <c r="R5172">
        <v>32856419.463100895</v>
      </c>
      <c r="S5172">
        <v>23916649.524105448</v>
      </c>
      <c r="T5172">
        <v>25555094.186307196</v>
      </c>
      <c r="U5172">
        <v>28359656.077798326</v>
      </c>
      <c r="V5172">
        <v>33938630.931460895</v>
      </c>
      <c r="W5172">
        <v>38630305.68340417</v>
      </c>
      <c r="X5172">
        <v>18630305.68340417</v>
      </c>
    </row>
    <row r="5173" spans="2:24" x14ac:dyDescent="0.4">
      <c r="B5173" s="13">
        <v>5170</v>
      </c>
      <c r="C5173"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19578387.123948142</v>
      </c>
      <c r="O5173">
        <v>12030320.945774987</v>
      </c>
      <c r="P5173">
        <v>10067209.691635463</v>
      </c>
      <c r="Q5173">
        <v>16884900.680157207</v>
      </c>
      <c r="R5173">
        <v>22046040.280734833</v>
      </c>
      <c r="S5173">
        <v>28019741.616289034</v>
      </c>
      <c r="T5173">
        <v>27907502.771405902</v>
      </c>
      <c r="U5173">
        <v>30581550.524683099</v>
      </c>
      <c r="V5173">
        <v>37815140.106512055</v>
      </c>
      <c r="W5173">
        <v>43492830.139061995</v>
      </c>
      <c r="X5173">
        <v>23492830.139061999</v>
      </c>
    </row>
    <row r="5174" spans="2:24" x14ac:dyDescent="0.4">
      <c r="B5174" s="13">
        <v>5171</v>
      </c>
      <c r="C5174">
        <v>0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17345412.322223455</v>
      </c>
      <c r="O5174">
        <v>16156880.087812949</v>
      </c>
      <c r="P5174">
        <v>17342537.904303823</v>
      </c>
      <c r="Q5174">
        <v>6685952.7294056313</v>
      </c>
      <c r="R5174">
        <v>397264.91507508932</v>
      </c>
      <c r="S5174">
        <v>5253956.6616382869</v>
      </c>
      <c r="T5174">
        <v>-7010782.3898642724</v>
      </c>
      <c r="U5174">
        <v>-7865879.808266595</v>
      </c>
      <c r="V5174">
        <v>-1139462.9793001018</v>
      </c>
      <c r="W5174">
        <v>-3956866.0148298303</v>
      </c>
      <c r="X5174">
        <v>-23956866.014829826</v>
      </c>
    </row>
    <row r="5175" spans="2:24" x14ac:dyDescent="0.4">
      <c r="B5175" s="13">
        <v>5172</v>
      </c>
      <c r="C5175"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16535192.891244832</v>
      </c>
      <c r="O5175">
        <v>22450740.407850116</v>
      </c>
      <c r="P5175">
        <v>23415616.812312476</v>
      </c>
      <c r="Q5175">
        <v>21724372.055801991</v>
      </c>
      <c r="R5175">
        <v>19494083.781831313</v>
      </c>
      <c r="S5175">
        <v>21964271.944176178</v>
      </c>
      <c r="T5175">
        <v>24048156.356744342</v>
      </c>
      <c r="U5175">
        <v>24074602.119898617</v>
      </c>
      <c r="V5175">
        <v>14043566.163331546</v>
      </c>
      <c r="W5175">
        <v>-22186004.279456008</v>
      </c>
      <c r="X5175">
        <v>-42186004.279456005</v>
      </c>
    </row>
    <row r="5176" spans="2:24" x14ac:dyDescent="0.4">
      <c r="B5176" s="13">
        <v>5173</v>
      </c>
      <c r="C5176"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19785179.599324815</v>
      </c>
      <c r="O5176">
        <v>23643010.44270362</v>
      </c>
      <c r="P5176">
        <v>23594070.482957724</v>
      </c>
      <c r="Q5176">
        <v>25586815.335863389</v>
      </c>
      <c r="R5176">
        <v>23364796.317677513</v>
      </c>
      <c r="S5176">
        <v>23020670.147805113</v>
      </c>
      <c r="T5176">
        <v>29135358.691505738</v>
      </c>
      <c r="U5176">
        <v>28794330.265800778</v>
      </c>
      <c r="V5176">
        <v>34681020.778522715</v>
      </c>
      <c r="W5176">
        <v>42881580.13686657</v>
      </c>
      <c r="X5176">
        <v>22881580.13686657</v>
      </c>
    </row>
    <row r="5177" spans="2:24" x14ac:dyDescent="0.4">
      <c r="B5177" s="13">
        <v>5174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19548620.689131401</v>
      </c>
      <c r="O5177">
        <v>23909219.736991685</v>
      </c>
      <c r="P5177">
        <v>31740611.049448851</v>
      </c>
      <c r="Q5177">
        <v>36680438.510846213</v>
      </c>
      <c r="R5177">
        <v>35259998.68546056</v>
      </c>
      <c r="S5177">
        <v>34798840.693642616</v>
      </c>
      <c r="T5177">
        <v>38291729.181768157</v>
      </c>
      <c r="U5177">
        <v>45615382.578787684</v>
      </c>
      <c r="V5177">
        <v>46364695.185495973</v>
      </c>
      <c r="W5177">
        <v>45153185.063327037</v>
      </c>
      <c r="X5177">
        <v>25153185.063327029</v>
      </c>
    </row>
    <row r="5178" spans="2:24" x14ac:dyDescent="0.4">
      <c r="B5178" s="13">
        <v>5175</v>
      </c>
      <c r="C5178">
        <v>0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24875218.671800479</v>
      </c>
      <c r="O5178">
        <v>26879583.143729325</v>
      </c>
      <c r="P5178">
        <v>26490037.620202649</v>
      </c>
      <c r="Q5178">
        <v>29118024.493737098</v>
      </c>
      <c r="R5178">
        <v>32072838.231341656</v>
      </c>
      <c r="S5178">
        <v>33731400.470319636</v>
      </c>
      <c r="T5178">
        <v>34161371.482308917</v>
      </c>
      <c r="U5178">
        <v>33271618.615718182</v>
      </c>
      <c r="V5178">
        <v>32892955.842956647</v>
      </c>
      <c r="W5178">
        <v>34684756.845235974</v>
      </c>
      <c r="X5178">
        <v>14684756.845235966</v>
      </c>
    </row>
    <row r="5179" spans="2:24" x14ac:dyDescent="0.4">
      <c r="B5179" s="13">
        <v>5176</v>
      </c>
      <c r="C5179">
        <v>0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21086014.417931903</v>
      </c>
      <c r="O5179">
        <v>22386867.429249335</v>
      </c>
      <c r="P5179">
        <v>28239617.565602254</v>
      </c>
      <c r="Q5179">
        <v>19072633.388420742</v>
      </c>
      <c r="R5179">
        <v>21532275.638346348</v>
      </c>
      <c r="S5179">
        <v>27646169.570816435</v>
      </c>
      <c r="T5179">
        <v>25510182.320119038</v>
      </c>
      <c r="U5179">
        <v>28711158.463782858</v>
      </c>
      <c r="V5179">
        <v>16989761.1374643</v>
      </c>
      <c r="W5179">
        <v>15887061.082263507</v>
      </c>
      <c r="X5179">
        <v>-4112938.9177364949</v>
      </c>
    </row>
    <row r="5180" spans="2:24" x14ac:dyDescent="0.4">
      <c r="B5180" s="13">
        <v>5177</v>
      </c>
      <c r="C5180">
        <v>0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25725723.730462372</v>
      </c>
      <c r="O5180">
        <v>26546497.041352239</v>
      </c>
      <c r="P5180">
        <v>22925100.361351356</v>
      </c>
      <c r="Q5180">
        <v>30839016.497235354</v>
      </c>
      <c r="R5180">
        <v>31731630.320745245</v>
      </c>
      <c r="S5180">
        <v>30228278.311701186</v>
      </c>
      <c r="T5180">
        <v>36293528.992461599</v>
      </c>
      <c r="U5180">
        <v>40161348.997366995</v>
      </c>
      <c r="V5180">
        <v>39498403.095363975</v>
      </c>
      <c r="W5180">
        <v>42544610.047623612</v>
      </c>
      <c r="X5180">
        <v>22544610.047623612</v>
      </c>
    </row>
    <row r="5181" spans="2:24" x14ac:dyDescent="0.4">
      <c r="B5181" s="13">
        <v>5178</v>
      </c>
      <c r="C5181"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22755573.413885895</v>
      </c>
      <c r="O5181">
        <v>25218544.412664041</v>
      </c>
      <c r="P5181">
        <v>32459557.308233429</v>
      </c>
      <c r="Q5181">
        <v>31749108.596684679</v>
      </c>
      <c r="R5181">
        <v>31772983.518553749</v>
      </c>
      <c r="S5181">
        <v>774367.08097184927</v>
      </c>
      <c r="T5181">
        <v>-566379.69788088731</v>
      </c>
      <c r="U5181">
        <v>11845150.155365214</v>
      </c>
      <c r="V5181">
        <v>16501628.60886158</v>
      </c>
      <c r="W5181">
        <v>17618595.656531695</v>
      </c>
      <c r="X5181">
        <v>-2381404.3434683047</v>
      </c>
    </row>
    <row r="5182" spans="2:24" x14ac:dyDescent="0.4">
      <c r="B5182" s="13">
        <v>5179</v>
      </c>
      <c r="C5182">
        <v>0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24741171.577329952</v>
      </c>
      <c r="O5182">
        <v>16573084.837055098</v>
      </c>
      <c r="P5182">
        <v>-3472782.7985485513</v>
      </c>
      <c r="Q5182">
        <v>-5028152.7090843748</v>
      </c>
      <c r="R5182">
        <v>2082769.8145510289</v>
      </c>
      <c r="S5182">
        <v>-18823774.293912433</v>
      </c>
      <c r="T5182">
        <v>-15599619.111116413</v>
      </c>
      <c r="U5182">
        <v>-1811058.9972453737</v>
      </c>
      <c r="V5182">
        <v>497584.94744583964</v>
      </c>
      <c r="W5182">
        <v>4042465.2708381182</v>
      </c>
      <c r="X5182">
        <v>-15957534.729161885</v>
      </c>
    </row>
    <row r="5183" spans="2:24" x14ac:dyDescent="0.4">
      <c r="B5183" s="13">
        <v>5180</v>
      </c>
      <c r="C5183"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19393341.767060231</v>
      </c>
      <c r="O5183">
        <v>21043053.188995283</v>
      </c>
      <c r="P5183">
        <v>21294120.052610002</v>
      </c>
      <c r="Q5183">
        <v>23172653.276210204</v>
      </c>
      <c r="R5183">
        <v>24043159.298622087</v>
      </c>
      <c r="S5183">
        <v>17664652.137363818</v>
      </c>
      <c r="T5183">
        <v>18615719.356913187</v>
      </c>
      <c r="U5183">
        <v>20170535.703646637</v>
      </c>
      <c r="V5183">
        <v>25876471.730444159</v>
      </c>
      <c r="W5183">
        <v>26301745.957826998</v>
      </c>
      <c r="X5183">
        <v>6301745.9578269934</v>
      </c>
    </row>
    <row r="5184" spans="2:24" x14ac:dyDescent="0.4">
      <c r="B5184" s="13">
        <v>5181</v>
      </c>
      <c r="C5184"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20715643.188445386</v>
      </c>
      <c r="O5184">
        <v>25075475.861836143</v>
      </c>
      <c r="P5184">
        <v>25645362.669170659</v>
      </c>
      <c r="Q5184">
        <v>24755387.348385729</v>
      </c>
      <c r="R5184">
        <v>23480273.668466628</v>
      </c>
      <c r="S5184">
        <v>28259700.554700971</v>
      </c>
      <c r="T5184">
        <v>27511843.587226816</v>
      </c>
      <c r="U5184">
        <v>24678409.366496999</v>
      </c>
      <c r="V5184">
        <v>24736639.693010699</v>
      </c>
      <c r="W5184">
        <v>28766779.468888514</v>
      </c>
      <c r="X5184">
        <v>8766779.4688885175</v>
      </c>
    </row>
    <row r="5185" spans="2:24" x14ac:dyDescent="0.4">
      <c r="B5185" s="13">
        <v>5182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19584857.905550972</v>
      </c>
      <c r="O5185">
        <v>21623528.261306189</v>
      </c>
      <c r="P5185">
        <v>-759447781.2740047</v>
      </c>
      <c r="Q5185">
        <v>-759739833.61518228</v>
      </c>
      <c r="R5185">
        <v>-369940089.18490672</v>
      </c>
      <c r="S5185">
        <v>-360747955.74597478</v>
      </c>
      <c r="T5185">
        <v>-355087130.57016516</v>
      </c>
      <c r="U5185">
        <v>-354448468.40717304</v>
      </c>
      <c r="V5185">
        <v>-353602963.31234938</v>
      </c>
      <c r="W5185">
        <v>-351231727.55007732</v>
      </c>
      <c r="X5185">
        <v>-371231727.55007732</v>
      </c>
    </row>
    <row r="5186" spans="2:24" x14ac:dyDescent="0.4">
      <c r="B5186" s="13">
        <v>5183</v>
      </c>
      <c r="C5186"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18280836.187636144</v>
      </c>
      <c r="O5186">
        <v>20085948.160037886</v>
      </c>
      <c r="P5186">
        <v>20085020.789712824</v>
      </c>
      <c r="Q5186">
        <v>18549906.890007712</v>
      </c>
      <c r="R5186">
        <v>17331832.875383358</v>
      </c>
      <c r="S5186">
        <v>18291079.07648075</v>
      </c>
      <c r="T5186">
        <v>15485922.326084726</v>
      </c>
      <c r="U5186">
        <v>17195464.614978466</v>
      </c>
      <c r="V5186">
        <v>-32311712.931074705</v>
      </c>
      <c r="W5186">
        <v>-28996378.1186927</v>
      </c>
      <c r="X5186">
        <v>-48996378.118692696</v>
      </c>
    </row>
    <row r="5187" spans="2:24" x14ac:dyDescent="0.4">
      <c r="B5187" s="13">
        <v>5184</v>
      </c>
      <c r="C5187">
        <v>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18179352.66847828</v>
      </c>
      <c r="O5187">
        <v>15861551.985977633</v>
      </c>
      <c r="P5187">
        <v>15463468.772912174</v>
      </c>
      <c r="Q5187">
        <v>16508977.718306901</v>
      </c>
      <c r="R5187">
        <v>16714926.513322547</v>
      </c>
      <c r="S5187">
        <v>24367655.111081269</v>
      </c>
      <c r="T5187">
        <v>22986451.573762871</v>
      </c>
      <c r="U5187">
        <v>26680263.811061744</v>
      </c>
      <c r="V5187">
        <v>26184865.394874495</v>
      </c>
      <c r="W5187">
        <v>32208902.925124101</v>
      </c>
      <c r="X5187">
        <v>12208902.925124103</v>
      </c>
    </row>
    <row r="5188" spans="2:24" x14ac:dyDescent="0.4">
      <c r="B5188" s="13">
        <v>5185</v>
      </c>
      <c r="C5188"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19982635.726748057</v>
      </c>
      <c r="O5188">
        <v>26785309.178371139</v>
      </c>
      <c r="P5188">
        <v>27943997.850398794</v>
      </c>
      <c r="Q5188">
        <v>30346175.396120399</v>
      </c>
      <c r="R5188">
        <v>32367106.987028476</v>
      </c>
      <c r="S5188">
        <v>31819569.224826038</v>
      </c>
      <c r="T5188">
        <v>31636020.257113021</v>
      </c>
      <c r="U5188">
        <v>34063909.101900496</v>
      </c>
      <c r="V5188">
        <v>40524963.029778779</v>
      </c>
      <c r="W5188">
        <v>44346776.984653845</v>
      </c>
      <c r="X5188">
        <v>24346776.984653849</v>
      </c>
    </row>
    <row r="5189" spans="2:24" x14ac:dyDescent="0.4">
      <c r="B5189" s="13">
        <v>5186</v>
      </c>
      <c r="C5189"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22258526.309563663</v>
      </c>
      <c r="O5189">
        <v>25787922.745884143</v>
      </c>
      <c r="P5189">
        <v>12779588.010764211</v>
      </c>
      <c r="Q5189">
        <v>6607200.147913781</v>
      </c>
      <c r="R5189">
        <v>17974903.357547484</v>
      </c>
      <c r="S5189">
        <v>-58774.230353822466</v>
      </c>
      <c r="T5189">
        <v>-15161081.481924972</v>
      </c>
      <c r="U5189">
        <v>-5466605.0459602065</v>
      </c>
      <c r="V5189">
        <v>12053197.354065983</v>
      </c>
      <c r="W5189">
        <v>7566642.2940466478</v>
      </c>
      <c r="X5189">
        <v>-12433357.705953352</v>
      </c>
    </row>
    <row r="5190" spans="2:24" x14ac:dyDescent="0.4">
      <c r="B5190" s="13">
        <v>5187</v>
      </c>
      <c r="C5190"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23255515.910918817</v>
      </c>
      <c r="O5190">
        <v>29260673.796770412</v>
      </c>
      <c r="P5190">
        <v>28788863.100415215</v>
      </c>
      <c r="Q5190">
        <v>27023126.052752845</v>
      </c>
      <c r="R5190">
        <v>30169240.92074839</v>
      </c>
      <c r="S5190">
        <v>29053711.426078916</v>
      </c>
      <c r="T5190">
        <v>26699029.537860803</v>
      </c>
      <c r="U5190">
        <v>24724185.774638791</v>
      </c>
      <c r="V5190">
        <v>24608045.334181089</v>
      </c>
      <c r="W5190">
        <v>26107989.789544642</v>
      </c>
      <c r="X5190">
        <v>6107989.7895446392</v>
      </c>
    </row>
    <row r="5191" spans="2:24" x14ac:dyDescent="0.4">
      <c r="B5191" s="13">
        <v>5188</v>
      </c>
      <c r="C5191">
        <v>0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27595342.546068076</v>
      </c>
      <c r="O5191">
        <v>34452567.368659675</v>
      </c>
      <c r="P5191">
        <v>39550271.686598048</v>
      </c>
      <c r="Q5191">
        <v>41044454.268581182</v>
      </c>
      <c r="R5191">
        <v>46507793.566726469</v>
      </c>
      <c r="S5191">
        <v>53072223.554562151</v>
      </c>
      <c r="T5191">
        <v>53009787.179522872</v>
      </c>
      <c r="U5191">
        <v>51453112.6426275</v>
      </c>
      <c r="V5191">
        <v>52544622.117500693</v>
      </c>
      <c r="W5191">
        <v>52174197.231272332</v>
      </c>
      <c r="X5191">
        <v>32174197.231272332</v>
      </c>
    </row>
    <row r="5192" spans="2:24" x14ac:dyDescent="0.4">
      <c r="B5192" s="13">
        <v>5189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19984391.374063507</v>
      </c>
      <c r="O5192">
        <v>18207547.843071993</v>
      </c>
      <c r="P5192">
        <v>18661420.615869518</v>
      </c>
      <c r="Q5192">
        <v>20075181.903386012</v>
      </c>
      <c r="R5192">
        <v>18162028.095257696</v>
      </c>
      <c r="S5192">
        <v>20124057.677414957</v>
      </c>
      <c r="T5192">
        <v>25670507.31166774</v>
      </c>
      <c r="U5192">
        <v>23350437.367038857</v>
      </c>
      <c r="V5192">
        <v>29617887.084882945</v>
      </c>
      <c r="W5192">
        <v>31759069.644107748</v>
      </c>
      <c r="X5192">
        <v>11759069.644107744</v>
      </c>
    </row>
    <row r="5193" spans="2:24" x14ac:dyDescent="0.4">
      <c r="B5193" s="13">
        <v>5190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21720682.982816629</v>
      </c>
      <c r="O5193">
        <v>22045677.027728222</v>
      </c>
      <c r="P5193">
        <v>26135595.570684906</v>
      </c>
      <c r="Q5193">
        <v>27028393.328040395</v>
      </c>
      <c r="R5193">
        <v>24726509.337108504</v>
      </c>
      <c r="S5193">
        <v>27012409.467661925</v>
      </c>
      <c r="T5193">
        <v>29584996.305260837</v>
      </c>
      <c r="U5193">
        <v>27338091.049012706</v>
      </c>
      <c r="V5193">
        <v>29111638.697577033</v>
      </c>
      <c r="W5193">
        <v>31876731.357151881</v>
      </c>
      <c r="X5193">
        <v>11876731.357151877</v>
      </c>
    </row>
    <row r="5194" spans="2:24" x14ac:dyDescent="0.4">
      <c r="B5194" s="13">
        <v>5191</v>
      </c>
      <c r="C5194">
        <v>0</v>
      </c>
      <c r="D5194">
        <v>0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24583126.648165096</v>
      </c>
      <c r="O5194">
        <v>26379707.739946667</v>
      </c>
      <c r="P5194">
        <v>28251751.517845612</v>
      </c>
      <c r="Q5194">
        <v>34338527.290314764</v>
      </c>
      <c r="R5194">
        <v>35477168.264833629</v>
      </c>
      <c r="S5194">
        <v>36973498.418765225</v>
      </c>
      <c r="T5194">
        <v>40884256.385129608</v>
      </c>
      <c r="U5194">
        <v>42611742.778794274</v>
      </c>
      <c r="V5194">
        <v>45711784.156172544</v>
      </c>
      <c r="W5194">
        <v>42756434.795504272</v>
      </c>
      <c r="X5194">
        <v>22756434.795504272</v>
      </c>
    </row>
    <row r="5195" spans="2:24" x14ac:dyDescent="0.4">
      <c r="B5195" s="13">
        <v>5192</v>
      </c>
      <c r="C5195">
        <v>0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21441905.225690927</v>
      </c>
      <c r="O5195">
        <v>27243808.526679244</v>
      </c>
      <c r="P5195">
        <v>33635205.181810111</v>
      </c>
      <c r="Q5195">
        <v>36390995.711024523</v>
      </c>
      <c r="R5195">
        <v>41559325.054970294</v>
      </c>
      <c r="S5195">
        <v>42224556.596576877</v>
      </c>
      <c r="T5195">
        <v>16355339.650969751</v>
      </c>
      <c r="U5195">
        <v>20497956.460764069</v>
      </c>
      <c r="V5195">
        <v>37151960.558215536</v>
      </c>
      <c r="W5195">
        <v>40224152.861757219</v>
      </c>
      <c r="X5195">
        <v>20224152.861757219</v>
      </c>
    </row>
    <row r="5196" spans="2:24" x14ac:dyDescent="0.4">
      <c r="B5196" s="13">
        <v>5193</v>
      </c>
      <c r="C5196">
        <v>0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9544322.1982763298</v>
      </c>
      <c r="O5196">
        <v>8422895.6356842984</v>
      </c>
      <c r="P5196">
        <v>12801979.623539008</v>
      </c>
      <c r="Q5196">
        <v>15018616.195404738</v>
      </c>
      <c r="R5196">
        <v>13136983.124703512</v>
      </c>
      <c r="S5196">
        <v>14954327.375827931</v>
      </c>
      <c r="T5196">
        <v>17070245.850861792</v>
      </c>
      <c r="U5196">
        <v>16669923.058607202</v>
      </c>
      <c r="V5196">
        <v>23273706.912837908</v>
      </c>
      <c r="W5196">
        <v>30366765.823310994</v>
      </c>
      <c r="X5196">
        <v>10366765.823310995</v>
      </c>
    </row>
    <row r="5197" spans="2:24" x14ac:dyDescent="0.4">
      <c r="B5197" s="13">
        <v>5194</v>
      </c>
      <c r="C5197"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21004959.812194653</v>
      </c>
      <c r="O5197">
        <v>26706784.075115163</v>
      </c>
      <c r="P5197">
        <v>25977324.337582543</v>
      </c>
      <c r="Q5197">
        <v>23571016.514476754</v>
      </c>
      <c r="R5197">
        <v>28303845.549932733</v>
      </c>
      <c r="S5197">
        <v>28980265.762817454</v>
      </c>
      <c r="T5197">
        <v>-10100820.04904893</v>
      </c>
      <c r="U5197">
        <v>-6748260.6910969988</v>
      </c>
      <c r="V5197">
        <v>13005223.723346937</v>
      </c>
      <c r="W5197">
        <v>16502022.915750219</v>
      </c>
      <c r="X5197">
        <v>-3497977.0842497842</v>
      </c>
    </row>
    <row r="5198" spans="2:24" x14ac:dyDescent="0.4">
      <c r="B5198" s="13">
        <v>5195</v>
      </c>
      <c r="C5198"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19758527.60826353</v>
      </c>
      <c r="O5198">
        <v>23079136.475231905</v>
      </c>
      <c r="P5198">
        <v>27359957.421876606</v>
      </c>
      <c r="Q5198">
        <v>27984874.313377772</v>
      </c>
      <c r="R5198">
        <v>29073098.270374522</v>
      </c>
      <c r="S5198">
        <v>35514792.324501701</v>
      </c>
      <c r="T5198">
        <v>37113021.590948418</v>
      </c>
      <c r="U5198">
        <v>35952654.933676928</v>
      </c>
      <c r="V5198">
        <v>38039980.597645961</v>
      </c>
      <c r="W5198">
        <v>40501649.793292925</v>
      </c>
      <c r="X5198">
        <v>20501649.793292925</v>
      </c>
    </row>
    <row r="5199" spans="2:24" x14ac:dyDescent="0.4">
      <c r="B5199" s="13">
        <v>5196</v>
      </c>
      <c r="C5199"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23704633.082595497</v>
      </c>
      <c r="O5199">
        <v>30278383.388902389</v>
      </c>
      <c r="P5199">
        <v>23394881.651559014</v>
      </c>
      <c r="Q5199">
        <v>18373035.216084871</v>
      </c>
      <c r="R5199">
        <v>23256347.850112457</v>
      </c>
      <c r="S5199">
        <v>29532581.22153984</v>
      </c>
      <c r="T5199">
        <v>34674986.110442571</v>
      </c>
      <c r="U5199">
        <v>31833752.054664165</v>
      </c>
      <c r="V5199">
        <v>33838133.057873435</v>
      </c>
      <c r="W5199">
        <v>38945359.831606723</v>
      </c>
      <c r="X5199">
        <v>18945359.83160672</v>
      </c>
    </row>
    <row r="5200" spans="2:24" x14ac:dyDescent="0.4">
      <c r="B5200" s="13">
        <v>5197</v>
      </c>
      <c r="C5200"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23234164.297317073</v>
      </c>
      <c r="O5200">
        <v>21947627.155641109</v>
      </c>
      <c r="P5200">
        <v>21156103.727817297</v>
      </c>
      <c r="Q5200">
        <v>19623367.569269326</v>
      </c>
      <c r="R5200">
        <v>19346590.627798378</v>
      </c>
      <c r="S5200">
        <v>26224705.962681532</v>
      </c>
      <c r="T5200">
        <v>32438519.479446553</v>
      </c>
      <c r="U5200">
        <v>36894069.951043636</v>
      </c>
      <c r="V5200">
        <v>39723092.690612689</v>
      </c>
      <c r="W5200">
        <v>40716947.16039221</v>
      </c>
      <c r="X5200">
        <v>20716947.160392217</v>
      </c>
    </row>
    <row r="5201" spans="2:24" x14ac:dyDescent="0.4">
      <c r="B5201" s="13">
        <v>5198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-24806203.914834302</v>
      </c>
      <c r="O5201">
        <v>-22347971.858748086</v>
      </c>
      <c r="P5201">
        <v>357255.67764711124</v>
      </c>
      <c r="Q5201">
        <v>-2136836.0364674767</v>
      </c>
      <c r="R5201">
        <v>-964286.92320867395</v>
      </c>
      <c r="S5201">
        <v>5401420.1301916596</v>
      </c>
      <c r="T5201">
        <v>8804648.7979441676</v>
      </c>
      <c r="U5201">
        <v>-13184161.116253553</v>
      </c>
      <c r="V5201">
        <v>-14470350.829115031</v>
      </c>
      <c r="W5201">
        <v>-698489.7092595615</v>
      </c>
      <c r="X5201">
        <v>-20698489.709259566</v>
      </c>
    </row>
    <row r="5202" spans="2:24" x14ac:dyDescent="0.4">
      <c r="B5202" s="13">
        <v>5199</v>
      </c>
      <c r="C5202"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20443083.723950706</v>
      </c>
      <c r="O5202">
        <v>22031984.789683469</v>
      </c>
      <c r="P5202">
        <v>27288022.734971359</v>
      </c>
      <c r="Q5202">
        <v>10504960.615683652</v>
      </c>
      <c r="R5202">
        <v>15275207.914846987</v>
      </c>
      <c r="S5202">
        <v>24461358.452540606</v>
      </c>
      <c r="T5202">
        <v>15769307.595979217</v>
      </c>
      <c r="U5202">
        <v>20253242.896997053</v>
      </c>
      <c r="V5202">
        <v>26145255.214943524</v>
      </c>
      <c r="W5202">
        <v>32045711.041355371</v>
      </c>
      <c r="X5202">
        <v>12045711.041355371</v>
      </c>
    </row>
    <row r="5203" spans="2:24" x14ac:dyDescent="0.4">
      <c r="B5203" s="13">
        <v>5200</v>
      </c>
      <c r="C5203">
        <v>0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20811549.286098756</v>
      </c>
      <c r="O5203">
        <v>23651074.689565182</v>
      </c>
      <c r="P5203">
        <v>28514072.163344223</v>
      </c>
      <c r="Q5203">
        <v>26842235.092590969</v>
      </c>
      <c r="R5203">
        <v>35152357.363694161</v>
      </c>
      <c r="S5203">
        <v>38677812.954846449</v>
      </c>
      <c r="T5203">
        <v>40811255.75135836</v>
      </c>
      <c r="U5203">
        <v>39709288.038530327</v>
      </c>
      <c r="V5203">
        <v>46329305.557580747</v>
      </c>
      <c r="W5203">
        <v>47546500.182387367</v>
      </c>
      <c r="X5203">
        <v>27546500.182387356</v>
      </c>
    </row>
    <row r="5204" spans="2:24" x14ac:dyDescent="0.4">
      <c r="B5204" s="13">
        <v>5201</v>
      </c>
      <c r="C5204">
        <v>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-4286426.6183092557</v>
      </c>
      <c r="O5204">
        <v>-3932275.7754585827</v>
      </c>
      <c r="P5204">
        <v>8527441.1105122026</v>
      </c>
      <c r="Q5204">
        <v>13451876.404736137</v>
      </c>
      <c r="R5204">
        <v>11357287.296648117</v>
      </c>
      <c r="S5204">
        <v>11267359.500407983</v>
      </c>
      <c r="T5204">
        <v>14888473.450209528</v>
      </c>
      <c r="U5204">
        <v>17077232.094582133</v>
      </c>
      <c r="V5204">
        <v>19625056.629162446</v>
      </c>
      <c r="W5204">
        <v>-341518449.93466419</v>
      </c>
      <c r="X5204">
        <v>-361518449.93466419</v>
      </c>
    </row>
    <row r="5205" spans="2:24" x14ac:dyDescent="0.4">
      <c r="B5205" s="13">
        <v>5202</v>
      </c>
      <c r="C5205"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24148431.823913708</v>
      </c>
      <c r="O5205">
        <v>25997399.10272529</v>
      </c>
      <c r="P5205">
        <v>23851392.329650812</v>
      </c>
      <c r="Q5205">
        <v>22812684.049561109</v>
      </c>
      <c r="R5205">
        <v>20310653.43527538</v>
      </c>
      <c r="S5205">
        <v>18974608.343223054</v>
      </c>
      <c r="T5205">
        <v>23191484.243812848</v>
      </c>
      <c r="U5205">
        <v>26291763.182798654</v>
      </c>
      <c r="V5205">
        <v>25578604.947620414</v>
      </c>
      <c r="W5205">
        <v>16527853.517048838</v>
      </c>
      <c r="X5205">
        <v>-3472146.4829511642</v>
      </c>
    </row>
    <row r="5206" spans="2:24" x14ac:dyDescent="0.4">
      <c r="B5206" s="13">
        <v>5203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26992933.563622009</v>
      </c>
      <c r="O5206">
        <v>36287253.44664757</v>
      </c>
      <c r="P5206">
        <v>37773621.140991949</v>
      </c>
      <c r="Q5206">
        <v>37717184.223287262</v>
      </c>
      <c r="R5206">
        <v>38669475.664300315</v>
      </c>
      <c r="S5206">
        <v>45509755.270941436</v>
      </c>
      <c r="T5206">
        <v>45406850.895705223</v>
      </c>
      <c r="U5206">
        <v>48298851.796893723</v>
      </c>
      <c r="V5206">
        <v>54131723.174793415</v>
      </c>
      <c r="W5206">
        <v>51094019.479697742</v>
      </c>
      <c r="X5206">
        <v>31094019.479697742</v>
      </c>
    </row>
    <row r="5207" spans="2:24" x14ac:dyDescent="0.4">
      <c r="B5207" s="13">
        <v>5204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24429930.32454206</v>
      </c>
      <c r="O5207">
        <v>27758064.074949358</v>
      </c>
      <c r="P5207">
        <v>35583321.82864067</v>
      </c>
      <c r="Q5207">
        <v>16256601.975499665</v>
      </c>
      <c r="R5207">
        <v>22311805.342280015</v>
      </c>
      <c r="S5207">
        <v>36444456.123947375</v>
      </c>
      <c r="T5207">
        <v>38341247.790263467</v>
      </c>
      <c r="U5207">
        <v>43257213.524977982</v>
      </c>
      <c r="V5207">
        <v>48508555.129863665</v>
      </c>
      <c r="W5207">
        <v>55808641.887311563</v>
      </c>
      <c r="X5207">
        <v>35808641.887311563</v>
      </c>
    </row>
    <row r="5208" spans="2:24" x14ac:dyDescent="0.4">
      <c r="B5208" s="13">
        <v>5205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21640045.085165028</v>
      </c>
      <c r="O5208">
        <v>25301230.830887701</v>
      </c>
      <c r="P5208">
        <v>32191781.15847135</v>
      </c>
      <c r="Q5208">
        <v>31648255.495264743</v>
      </c>
      <c r="R5208">
        <v>34223414.63699799</v>
      </c>
      <c r="S5208">
        <v>35824825.887138128</v>
      </c>
      <c r="T5208">
        <v>34192797.125555031</v>
      </c>
      <c r="U5208">
        <v>39446855.391173646</v>
      </c>
      <c r="V5208">
        <v>42138500.749324568</v>
      </c>
      <c r="W5208">
        <v>48083095.26280091</v>
      </c>
      <c r="X5208">
        <v>28083095.262800902</v>
      </c>
    </row>
    <row r="5209" spans="2:24" x14ac:dyDescent="0.4">
      <c r="B5209" s="13">
        <v>5206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18524003.437262315</v>
      </c>
      <c r="O5209">
        <v>16856293.095322579</v>
      </c>
      <c r="P5209">
        <v>17919058.65976515</v>
      </c>
      <c r="Q5209">
        <v>23998577.615058072</v>
      </c>
      <c r="R5209">
        <v>25755316.489369895</v>
      </c>
      <c r="S5209">
        <v>27832729.00422395</v>
      </c>
      <c r="T5209">
        <v>29430678.599904597</v>
      </c>
      <c r="U5209">
        <v>30019462.442630399</v>
      </c>
      <c r="V5209">
        <v>35979001.994645379</v>
      </c>
      <c r="W5209">
        <v>41326763.036045894</v>
      </c>
      <c r="X5209">
        <v>21326763.036045894</v>
      </c>
    </row>
    <row r="5210" spans="2:24" x14ac:dyDescent="0.4">
      <c r="B5210" s="13">
        <v>5207</v>
      </c>
      <c r="C5210"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25120725.103854511</v>
      </c>
      <c r="O5210">
        <v>29558493.523063824</v>
      </c>
      <c r="P5210">
        <v>24422223.123377174</v>
      </c>
      <c r="Q5210">
        <v>29549212.307290055</v>
      </c>
      <c r="R5210">
        <v>31772240.130290587</v>
      </c>
      <c r="S5210">
        <v>37141598.558298461</v>
      </c>
      <c r="T5210">
        <v>45451960.784065165</v>
      </c>
      <c r="U5210">
        <v>47039475.355284534</v>
      </c>
      <c r="V5210">
        <v>53227548.79527618</v>
      </c>
      <c r="W5210">
        <v>55068997.792708151</v>
      </c>
      <c r="X5210">
        <v>35068997.792708151</v>
      </c>
    </row>
    <row r="5211" spans="2:24" x14ac:dyDescent="0.4">
      <c r="B5211" s="13">
        <v>5208</v>
      </c>
      <c r="C5211"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25518287.512507033</v>
      </c>
      <c r="O5211">
        <v>24551688.078356095</v>
      </c>
      <c r="P5211">
        <v>31940374.676056925</v>
      </c>
      <c r="Q5211">
        <v>35240223.719532661</v>
      </c>
      <c r="R5211">
        <v>35833830.933011577</v>
      </c>
      <c r="S5211">
        <v>38313638.528590277</v>
      </c>
      <c r="T5211">
        <v>38021143.462301984</v>
      </c>
      <c r="U5211">
        <v>25110571.399031047</v>
      </c>
      <c r="V5211">
        <v>25090837.610336848</v>
      </c>
      <c r="W5211">
        <v>28413526.510016736</v>
      </c>
      <c r="X5211">
        <v>8413526.5100167319</v>
      </c>
    </row>
    <row r="5212" spans="2:24" x14ac:dyDescent="0.4">
      <c r="B5212" s="13">
        <v>5209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20561313.401455998</v>
      </c>
      <c r="O5212">
        <v>23244177.976580091</v>
      </c>
      <c r="P5212">
        <v>11971693.233937666</v>
      </c>
      <c r="Q5212">
        <v>20436359.96031097</v>
      </c>
      <c r="R5212">
        <v>32714775.235131297</v>
      </c>
      <c r="S5212">
        <v>33564210.236040682</v>
      </c>
      <c r="T5212">
        <v>32652182.600434065</v>
      </c>
      <c r="U5212">
        <v>35860000.566009425</v>
      </c>
      <c r="V5212">
        <v>13595655.101849798</v>
      </c>
      <c r="W5212">
        <v>14239958.028653765</v>
      </c>
      <c r="X5212">
        <v>-5760041.9713462358</v>
      </c>
    </row>
    <row r="5213" spans="2:24" x14ac:dyDescent="0.4">
      <c r="B5213" s="13">
        <v>5210</v>
      </c>
      <c r="C5213"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28669856.305730283</v>
      </c>
      <c r="O5213">
        <v>30372299.642454062</v>
      </c>
      <c r="P5213">
        <v>33462904.424381904</v>
      </c>
      <c r="Q5213">
        <v>35607653.57352002</v>
      </c>
      <c r="R5213">
        <v>32662116.102038238</v>
      </c>
      <c r="S5213">
        <v>32569523.736065339</v>
      </c>
      <c r="T5213">
        <v>31889058.790665932</v>
      </c>
      <c r="U5213">
        <v>33945580.389672719</v>
      </c>
      <c r="V5213">
        <v>32808529.677202191</v>
      </c>
      <c r="W5213">
        <v>35980688.000085555</v>
      </c>
      <c r="X5213">
        <v>15980688.000085551</v>
      </c>
    </row>
    <row r="5214" spans="2:24" x14ac:dyDescent="0.4">
      <c r="B5214" s="13">
        <v>5211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27722777.951725457</v>
      </c>
      <c r="O5214">
        <v>25590090.604566164</v>
      </c>
      <c r="P5214">
        <v>29567172.727455083</v>
      </c>
      <c r="Q5214">
        <v>31616635.345773909</v>
      </c>
      <c r="R5214">
        <v>-581558.83799780707</v>
      </c>
      <c r="S5214">
        <v>4507274.2861051094</v>
      </c>
      <c r="T5214">
        <v>21358743.38190626</v>
      </c>
      <c r="U5214">
        <v>23880135.844493631</v>
      </c>
      <c r="V5214">
        <v>24434792.903701223</v>
      </c>
      <c r="W5214">
        <v>23073431.047815666</v>
      </c>
      <c r="X5214">
        <v>3073431.0478156675</v>
      </c>
    </row>
    <row r="5215" spans="2:24" x14ac:dyDescent="0.4">
      <c r="B5215" s="13">
        <v>5212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763566.54791098228</v>
      </c>
      <c r="O5215">
        <v>824962.45412355557</v>
      </c>
      <c r="P5215">
        <v>13827590.440804685</v>
      </c>
      <c r="Q5215">
        <v>21449632.778206684</v>
      </c>
      <c r="R5215">
        <v>23275388.930567626</v>
      </c>
      <c r="S5215">
        <v>31361952.096345298</v>
      </c>
      <c r="T5215">
        <v>4845256.0622058809</v>
      </c>
      <c r="U5215">
        <v>10318131.54756321</v>
      </c>
      <c r="V5215">
        <v>24241886.19435744</v>
      </c>
      <c r="W5215">
        <v>30129490.751570523</v>
      </c>
      <c r="X5215">
        <v>10129490.751570519</v>
      </c>
    </row>
    <row r="5216" spans="2:24" x14ac:dyDescent="0.4">
      <c r="B5216" s="13">
        <v>5213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20972778.498716183</v>
      </c>
      <c r="O5216">
        <v>24644088.614101037</v>
      </c>
      <c r="P5216">
        <v>25382949.958215266</v>
      </c>
      <c r="Q5216">
        <v>26433376.332240447</v>
      </c>
      <c r="R5216">
        <v>23488342.62371387</v>
      </c>
      <c r="S5216">
        <v>30632854.811951172</v>
      </c>
      <c r="T5216">
        <v>30982109.361800522</v>
      </c>
      <c r="U5216">
        <v>29185439.858252306</v>
      </c>
      <c r="V5216">
        <v>35708386.559696756</v>
      </c>
      <c r="W5216">
        <v>35016404.122999728</v>
      </c>
      <c r="X5216">
        <v>15016404.122999726</v>
      </c>
    </row>
    <row r="5217" spans="2:24" x14ac:dyDescent="0.4">
      <c r="B5217" s="13">
        <v>5214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12170785.668086614</v>
      </c>
      <c r="O5217">
        <v>17488827.287906859</v>
      </c>
      <c r="P5217">
        <v>19298203.724561989</v>
      </c>
      <c r="Q5217">
        <v>22189614.7458083</v>
      </c>
      <c r="R5217">
        <v>20475547.73484448</v>
      </c>
      <c r="S5217">
        <v>24427825.884414472</v>
      </c>
      <c r="T5217">
        <v>24559009.501103677</v>
      </c>
      <c r="U5217">
        <v>28893710.942836098</v>
      </c>
      <c r="V5217">
        <v>6719917.129689551</v>
      </c>
      <c r="W5217">
        <v>4739710.4854622036</v>
      </c>
      <c r="X5217">
        <v>-15260289.5145378</v>
      </c>
    </row>
    <row r="5218" spans="2:24" x14ac:dyDescent="0.4">
      <c r="B5218" s="13">
        <v>5215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21606590.64825945</v>
      </c>
      <c r="O5218">
        <v>6232943.2906774525</v>
      </c>
      <c r="P5218">
        <v>7082158.4312380645</v>
      </c>
      <c r="Q5218">
        <v>16158560.209745981</v>
      </c>
      <c r="R5218">
        <v>18593909.917459112</v>
      </c>
      <c r="S5218">
        <v>24576714.968223106</v>
      </c>
      <c r="T5218">
        <v>29311760.069962028</v>
      </c>
      <c r="U5218">
        <v>31162675.377028391</v>
      </c>
      <c r="V5218">
        <v>31386749.771214914</v>
      </c>
      <c r="W5218">
        <v>32218130.906335693</v>
      </c>
      <c r="X5218">
        <v>12218130.906335695</v>
      </c>
    </row>
    <row r="5219" spans="2:24" x14ac:dyDescent="0.4">
      <c r="B5219" s="13">
        <v>5216</v>
      </c>
      <c r="C5219">
        <v>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17508613.007344529</v>
      </c>
      <c r="O5219">
        <v>18802561.504598506</v>
      </c>
      <c r="P5219">
        <v>19991247.872581929</v>
      </c>
      <c r="Q5219">
        <v>20225457.032768264</v>
      </c>
      <c r="R5219">
        <v>19472945.863868974</v>
      </c>
      <c r="S5219">
        <v>17925587.005438637</v>
      </c>
      <c r="T5219">
        <v>26090839.52944098</v>
      </c>
      <c r="U5219">
        <v>31367962.160900388</v>
      </c>
      <c r="V5219">
        <v>32583233.638916768</v>
      </c>
      <c r="W5219">
        <v>40189178.003137395</v>
      </c>
      <c r="X5219">
        <v>20189178.003137395</v>
      </c>
    </row>
    <row r="5220" spans="2:24" x14ac:dyDescent="0.4">
      <c r="B5220" s="13">
        <v>5217</v>
      </c>
      <c r="C5220"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21812595.26797181</v>
      </c>
      <c r="O5220">
        <v>15801823.076661583</v>
      </c>
      <c r="P5220">
        <v>18536022.42918409</v>
      </c>
      <c r="Q5220">
        <v>22034535.25004752</v>
      </c>
      <c r="R5220">
        <v>21587943.726130798</v>
      </c>
      <c r="S5220">
        <v>19584952.991116043</v>
      </c>
      <c r="T5220">
        <v>22470345.744924482</v>
      </c>
      <c r="U5220">
        <v>23201667.480329543</v>
      </c>
      <c r="V5220">
        <v>23200421.469674252</v>
      </c>
      <c r="W5220">
        <v>23361439.826421849</v>
      </c>
      <c r="X5220">
        <v>3361439.8264218546</v>
      </c>
    </row>
    <row r="5221" spans="2:24" x14ac:dyDescent="0.4">
      <c r="B5221" s="13">
        <v>5218</v>
      </c>
      <c r="C5221"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23415487.130959392</v>
      </c>
      <c r="O5221">
        <v>22831613.229763359</v>
      </c>
      <c r="P5221">
        <v>29579708.944782261</v>
      </c>
      <c r="Q5221">
        <v>35918004.162711672</v>
      </c>
      <c r="R5221">
        <v>45083071.10670834</v>
      </c>
      <c r="S5221">
        <v>53360427.703922458</v>
      </c>
      <c r="T5221">
        <v>55955587.662865601</v>
      </c>
      <c r="U5221">
        <v>50016336.909435019</v>
      </c>
      <c r="V5221">
        <v>55951598.80843588</v>
      </c>
      <c r="W5221">
        <v>58426542.474468976</v>
      </c>
      <c r="X5221">
        <v>38426542.474468976</v>
      </c>
    </row>
    <row r="5222" spans="2:24" x14ac:dyDescent="0.4">
      <c r="B5222" s="13">
        <v>5219</v>
      </c>
      <c r="C5222"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21550789.099105913</v>
      </c>
      <c r="O5222">
        <v>29348707.718513057</v>
      </c>
      <c r="P5222">
        <v>32574165.770312309</v>
      </c>
      <c r="Q5222">
        <v>38042399.896556467</v>
      </c>
      <c r="R5222">
        <v>37382248.702560201</v>
      </c>
      <c r="S5222">
        <v>35278342.581158064</v>
      </c>
      <c r="T5222">
        <v>37638382.418319941</v>
      </c>
      <c r="U5222">
        <v>43509918.786531396</v>
      </c>
      <c r="V5222">
        <v>48515604.067860089</v>
      </c>
      <c r="W5222">
        <v>49008817.764535576</v>
      </c>
      <c r="X5222">
        <v>29008817.764535584</v>
      </c>
    </row>
    <row r="5223" spans="2:24" x14ac:dyDescent="0.4">
      <c r="B5223" s="13">
        <v>5220</v>
      </c>
      <c r="C5223"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-1171447.2034618468</v>
      </c>
      <c r="O5223">
        <v>7340543.1374333594</v>
      </c>
      <c r="P5223">
        <v>18619298.187685683</v>
      </c>
      <c r="Q5223">
        <v>27090845.659140468</v>
      </c>
      <c r="R5223">
        <v>29337214.760013167</v>
      </c>
      <c r="S5223">
        <v>-137071982.09537792</v>
      </c>
      <c r="T5223">
        <v>-131790370.19263929</v>
      </c>
      <c r="U5223">
        <v>-45554790.561052762</v>
      </c>
      <c r="V5223">
        <v>-51752105.605859146</v>
      </c>
      <c r="W5223">
        <v>-52167080.3408629</v>
      </c>
      <c r="X5223">
        <v>-72167080.3408629</v>
      </c>
    </row>
    <row r="5224" spans="2:24" x14ac:dyDescent="0.4">
      <c r="B5224" s="13">
        <v>5221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27863398.671870396</v>
      </c>
      <c r="O5224">
        <v>-2932830.6957833106</v>
      </c>
      <c r="P5224">
        <v>-2370287.537999155</v>
      </c>
      <c r="Q5224">
        <v>18892213.953350581</v>
      </c>
      <c r="R5224">
        <v>23013270.012543589</v>
      </c>
      <c r="S5224">
        <v>21724726.849256471</v>
      </c>
      <c r="T5224">
        <v>23616029.402726434</v>
      </c>
      <c r="U5224">
        <v>21074249.163679086</v>
      </c>
      <c r="V5224">
        <v>20608602.123283081</v>
      </c>
      <c r="W5224">
        <v>21814459.293997534</v>
      </c>
      <c r="X5224">
        <v>1814459.2939975299</v>
      </c>
    </row>
    <row r="5225" spans="2:24" x14ac:dyDescent="0.4">
      <c r="B5225" s="13">
        <v>5222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24816060.372102626</v>
      </c>
      <c r="O5225">
        <v>26104774.379402358</v>
      </c>
      <c r="P5225">
        <v>28578935.947742444</v>
      </c>
      <c r="Q5225">
        <v>34663904.42573534</v>
      </c>
      <c r="R5225">
        <v>40850275.975919358</v>
      </c>
      <c r="S5225">
        <v>41434006.698109359</v>
      </c>
      <c r="T5225">
        <v>40771085.776654407</v>
      </c>
      <c r="U5225">
        <v>44586116.047325164</v>
      </c>
      <c r="V5225">
        <v>44157691.897280179</v>
      </c>
      <c r="W5225">
        <v>42708910.735810496</v>
      </c>
      <c r="X5225">
        <v>22708910.735810492</v>
      </c>
    </row>
    <row r="5226" spans="2:24" x14ac:dyDescent="0.4">
      <c r="B5226" s="13">
        <v>5223</v>
      </c>
      <c r="C5226"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19461634.255119294</v>
      </c>
      <c r="O5226">
        <v>17640057.366979517</v>
      </c>
      <c r="P5226">
        <v>24740257.681687724</v>
      </c>
      <c r="Q5226">
        <v>23391761.594634105</v>
      </c>
      <c r="R5226">
        <v>24123525.825366728</v>
      </c>
      <c r="S5226">
        <v>25831578.80563283</v>
      </c>
      <c r="T5226">
        <v>25327404.892294258</v>
      </c>
      <c r="U5226">
        <v>30327295.223977383</v>
      </c>
      <c r="V5226">
        <v>33639500.524739653</v>
      </c>
      <c r="W5226">
        <v>33278571.220683865</v>
      </c>
      <c r="X5226">
        <v>13278571.220683869</v>
      </c>
    </row>
    <row r="5227" spans="2:24" x14ac:dyDescent="0.4">
      <c r="B5227" s="13">
        <v>5224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28024482.455166973</v>
      </c>
      <c r="O5227">
        <v>31881408.007274486</v>
      </c>
      <c r="P5227">
        <v>37257902.715106338</v>
      </c>
      <c r="Q5227">
        <v>45774292.692361705</v>
      </c>
      <c r="R5227">
        <v>45471611.069205627</v>
      </c>
      <c r="S5227">
        <v>46873361.795729436</v>
      </c>
      <c r="T5227">
        <v>53421722.263608187</v>
      </c>
      <c r="U5227">
        <v>58434646.038206406</v>
      </c>
      <c r="V5227">
        <v>58964917.869128712</v>
      </c>
      <c r="W5227">
        <v>60739885.272039242</v>
      </c>
      <c r="X5227">
        <v>40739885.27203925</v>
      </c>
    </row>
    <row r="5228" spans="2:24" x14ac:dyDescent="0.4">
      <c r="B5228" s="13">
        <v>5225</v>
      </c>
      <c r="C5228"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19635046.304573815</v>
      </c>
      <c r="O5228">
        <v>10058796.192678381</v>
      </c>
      <c r="P5228">
        <v>17845249.85727831</v>
      </c>
      <c r="Q5228">
        <v>15855867.742064174</v>
      </c>
      <c r="R5228">
        <v>14150336.606068393</v>
      </c>
      <c r="S5228">
        <v>15798083.824628497</v>
      </c>
      <c r="T5228">
        <v>16308740.319401603</v>
      </c>
      <c r="U5228">
        <v>16514861.858068516</v>
      </c>
      <c r="V5228">
        <v>10940070.562401522</v>
      </c>
      <c r="W5228">
        <v>12134247.411524529</v>
      </c>
      <c r="X5228">
        <v>-7865752.5884754714</v>
      </c>
    </row>
    <row r="5229" spans="2:24" x14ac:dyDescent="0.4">
      <c r="B5229" s="13">
        <v>5226</v>
      </c>
      <c r="C5229"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26397039.521795534</v>
      </c>
      <c r="O5229">
        <v>26160524.489681248</v>
      </c>
      <c r="P5229">
        <v>28198194.418449961</v>
      </c>
      <c r="Q5229">
        <v>32737923.265571371</v>
      </c>
      <c r="R5229">
        <v>40637304.33246275</v>
      </c>
      <c r="S5229">
        <v>40312228.448686726</v>
      </c>
      <c r="T5229">
        <v>25284399.962473273</v>
      </c>
      <c r="U5229">
        <v>29843969.426449705</v>
      </c>
      <c r="V5229">
        <v>39655359.930372871</v>
      </c>
      <c r="W5229">
        <v>37236611.92042464</v>
      </c>
      <c r="X5229">
        <v>17236611.920424648</v>
      </c>
    </row>
    <row r="5230" spans="2:24" x14ac:dyDescent="0.4">
      <c r="B5230" s="13">
        <v>5227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23143917.963128254</v>
      </c>
      <c r="O5230">
        <v>24693365.567235187</v>
      </c>
      <c r="P5230">
        <v>17772842.571118351</v>
      </c>
      <c r="Q5230">
        <v>18121851.444736373</v>
      </c>
      <c r="R5230">
        <v>15090379.679980449</v>
      </c>
      <c r="S5230">
        <v>19567122.250613082</v>
      </c>
      <c r="T5230">
        <v>22557974.063491393</v>
      </c>
      <c r="U5230">
        <v>-63311233.55245135</v>
      </c>
      <c r="V5230">
        <v>-63766923.610205233</v>
      </c>
      <c r="W5230">
        <v>-11496122.993943563</v>
      </c>
      <c r="X5230">
        <v>-31496122.993943579</v>
      </c>
    </row>
    <row r="5231" spans="2:24" x14ac:dyDescent="0.4">
      <c r="B5231" s="13">
        <v>5228</v>
      </c>
      <c r="C5231"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28052971.99656941</v>
      </c>
      <c r="O5231">
        <v>18865203.287683558</v>
      </c>
      <c r="P5231">
        <v>19610608.063150801</v>
      </c>
      <c r="Q5231">
        <v>30748612.991796218</v>
      </c>
      <c r="R5231">
        <v>30683967.052908882</v>
      </c>
      <c r="S5231">
        <v>31555363.285985552</v>
      </c>
      <c r="T5231">
        <v>35104213.007392369</v>
      </c>
      <c r="U5231">
        <v>36075436.618117422</v>
      </c>
      <c r="V5231">
        <v>41652495.923711322</v>
      </c>
      <c r="W5231">
        <v>38661644.372015394</v>
      </c>
      <c r="X5231">
        <v>18661644.372015387</v>
      </c>
    </row>
    <row r="5232" spans="2:24" x14ac:dyDescent="0.4">
      <c r="B5232" s="13">
        <v>5229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19639429.857457656</v>
      </c>
      <c r="O5232">
        <v>21212027.45979334</v>
      </c>
      <c r="P5232">
        <v>26545072.10598889</v>
      </c>
      <c r="Q5232">
        <v>27526971.442014206</v>
      </c>
      <c r="R5232">
        <v>27910427.943755221</v>
      </c>
      <c r="S5232">
        <v>32393957.140475918</v>
      </c>
      <c r="T5232">
        <v>31828948.787534397</v>
      </c>
      <c r="U5232">
        <v>33778943.314266868</v>
      </c>
      <c r="V5232">
        <v>19541839.391298115</v>
      </c>
      <c r="W5232">
        <v>7007369.2609905126</v>
      </c>
      <c r="X5232">
        <v>-12992630.739009488</v>
      </c>
    </row>
    <row r="5233" spans="2:24" x14ac:dyDescent="0.4">
      <c r="B5233" s="13">
        <v>5230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18602511.723036602</v>
      </c>
      <c r="O5233">
        <v>18882059.51235047</v>
      </c>
      <c r="P5233">
        <v>25517839.527644869</v>
      </c>
      <c r="Q5233">
        <v>25637387.931927428</v>
      </c>
      <c r="R5233">
        <v>24949110.023166116</v>
      </c>
      <c r="S5233">
        <v>24288842.349661037</v>
      </c>
      <c r="T5233">
        <v>22978186.048349425</v>
      </c>
      <c r="U5233">
        <v>30630427.336432319</v>
      </c>
      <c r="V5233">
        <v>20573417.106614165</v>
      </c>
      <c r="W5233">
        <v>19739679.683183588</v>
      </c>
      <c r="X5233">
        <v>-260320.31681640923</v>
      </c>
    </row>
    <row r="5234" spans="2:24" x14ac:dyDescent="0.4">
      <c r="B5234" s="13">
        <v>5231</v>
      </c>
      <c r="C5234"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22907212.03276867</v>
      </c>
      <c r="O5234">
        <v>25327988.404164754</v>
      </c>
      <c r="P5234">
        <v>25712311.809506647</v>
      </c>
      <c r="Q5234">
        <v>23451144.071362834</v>
      </c>
      <c r="R5234">
        <v>22934232.371103913</v>
      </c>
      <c r="S5234">
        <v>27320359.901414286</v>
      </c>
      <c r="T5234">
        <v>25692242.556640849</v>
      </c>
      <c r="U5234">
        <v>26843876.065280013</v>
      </c>
      <c r="V5234">
        <v>27967880.723185632</v>
      </c>
      <c r="W5234">
        <v>17974858.706355125</v>
      </c>
      <c r="X5234">
        <v>-2025141.2936448785</v>
      </c>
    </row>
    <row r="5235" spans="2:24" x14ac:dyDescent="0.4">
      <c r="B5235" s="13">
        <v>5232</v>
      </c>
      <c r="C5235"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22745788.747459933</v>
      </c>
      <c r="O5235">
        <v>23840463.948879112</v>
      </c>
      <c r="P5235">
        <v>27152573.483600482</v>
      </c>
      <c r="Q5235">
        <v>25837745.550664574</v>
      </c>
      <c r="R5235">
        <v>25387670.623010386</v>
      </c>
      <c r="S5235">
        <v>29991159.597184908</v>
      </c>
      <c r="T5235">
        <v>-780562.89275192097</v>
      </c>
      <c r="U5235">
        <v>1801632.1162415128</v>
      </c>
      <c r="V5235">
        <v>15935717.31096199</v>
      </c>
      <c r="W5235">
        <v>17771284.368656356</v>
      </c>
      <c r="X5235">
        <v>-2228715.6313436418</v>
      </c>
    </row>
    <row r="5236" spans="2:24" x14ac:dyDescent="0.4">
      <c r="B5236" s="13">
        <v>5233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16734547.9288573</v>
      </c>
      <c r="O5236">
        <v>19363174.85401012</v>
      </c>
      <c r="P5236">
        <v>17955033.377715863</v>
      </c>
      <c r="Q5236">
        <v>19899851.469383858</v>
      </c>
      <c r="R5236">
        <v>17641410.860819072</v>
      </c>
      <c r="S5236">
        <v>15729552.913069565</v>
      </c>
      <c r="T5236">
        <v>16368320.748756446</v>
      </c>
      <c r="U5236">
        <v>19272368.498860117</v>
      </c>
      <c r="V5236">
        <v>23760298.363137692</v>
      </c>
      <c r="W5236">
        <v>23460814.274141971</v>
      </c>
      <c r="X5236">
        <v>3460814.274141972</v>
      </c>
    </row>
    <row r="5237" spans="2:24" x14ac:dyDescent="0.4">
      <c r="B5237" s="13">
        <v>5234</v>
      </c>
      <c r="C5237"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19787693.497646473</v>
      </c>
      <c r="O5237">
        <v>19395930.797110032</v>
      </c>
      <c r="P5237">
        <v>19103048.061832514</v>
      </c>
      <c r="Q5237">
        <v>17769911.792664014</v>
      </c>
      <c r="R5237">
        <v>20475941.04718015</v>
      </c>
      <c r="S5237">
        <v>23094499.193812616</v>
      </c>
      <c r="T5237">
        <v>23057849.793211251</v>
      </c>
      <c r="U5237">
        <v>14793963.303908989</v>
      </c>
      <c r="V5237">
        <v>14264472.992794499</v>
      </c>
      <c r="W5237">
        <v>19222951.88972459</v>
      </c>
      <c r="X5237">
        <v>-777048.11027541198</v>
      </c>
    </row>
    <row r="5238" spans="2:24" x14ac:dyDescent="0.4">
      <c r="B5238" s="13">
        <v>5235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20077297.349052154</v>
      </c>
      <c r="O5238">
        <v>14361645.023608642</v>
      </c>
      <c r="P5238">
        <v>1131332.8491972911</v>
      </c>
      <c r="Q5238">
        <v>4567987.8252233667</v>
      </c>
      <c r="R5238">
        <v>12968609.629775329</v>
      </c>
      <c r="S5238">
        <v>9786576.6040218044</v>
      </c>
      <c r="T5238">
        <v>1264286.6857300252</v>
      </c>
      <c r="U5238">
        <v>5847922.598768631</v>
      </c>
      <c r="V5238">
        <v>3834310.7573734145</v>
      </c>
      <c r="W5238">
        <v>8067600.9209487755</v>
      </c>
      <c r="X5238">
        <v>-11932399.079051226</v>
      </c>
    </row>
    <row r="5239" spans="2:24" x14ac:dyDescent="0.4">
      <c r="B5239" s="13">
        <v>5236</v>
      </c>
      <c r="C5239"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20031545.344385639</v>
      </c>
      <c r="O5239">
        <v>25189047.823696941</v>
      </c>
      <c r="P5239">
        <v>25664036.802492592</v>
      </c>
      <c r="Q5239">
        <v>28731316.089340504</v>
      </c>
      <c r="R5239">
        <v>33152233.938687123</v>
      </c>
      <c r="S5239">
        <v>35508143.045896962</v>
      </c>
      <c r="T5239">
        <v>34861780.987950511</v>
      </c>
      <c r="U5239">
        <v>37029598.803053431</v>
      </c>
      <c r="V5239">
        <v>34404917.381759763</v>
      </c>
      <c r="W5239">
        <v>33329595.342303008</v>
      </c>
      <c r="X5239">
        <v>13329595.342303004</v>
      </c>
    </row>
    <row r="5240" spans="2:24" x14ac:dyDescent="0.4">
      <c r="B5240" s="13">
        <v>5237</v>
      </c>
      <c r="C5240"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27347710.348833382</v>
      </c>
      <c r="O5240">
        <v>25918057.991238065</v>
      </c>
      <c r="P5240">
        <v>26507585.447615404</v>
      </c>
      <c r="Q5240">
        <v>28589377.385407329</v>
      </c>
      <c r="R5240">
        <v>28550593.254827973</v>
      </c>
      <c r="S5240">
        <v>34887374.489442609</v>
      </c>
      <c r="T5240">
        <v>36698529.260645613</v>
      </c>
      <c r="U5240">
        <v>30359543.043561682</v>
      </c>
      <c r="V5240">
        <v>33621417.912719674</v>
      </c>
      <c r="W5240">
        <v>31903618.650168862</v>
      </c>
      <c r="X5240">
        <v>11903618.650168853</v>
      </c>
    </row>
    <row r="5241" spans="2:24" x14ac:dyDescent="0.4">
      <c r="B5241" s="13">
        <v>5238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18178590.076767027</v>
      </c>
      <c r="O5241">
        <v>17644957.120359022</v>
      </c>
      <c r="P5241">
        <v>20012997.68562742</v>
      </c>
      <c r="Q5241">
        <v>20613084.922777031</v>
      </c>
      <c r="R5241">
        <v>19107981.458169378</v>
      </c>
      <c r="S5241">
        <v>18488120.278439932</v>
      </c>
      <c r="T5241">
        <v>20986589.063987527</v>
      </c>
      <c r="U5241">
        <v>29226238.001375675</v>
      </c>
      <c r="V5241">
        <v>35503263.450349778</v>
      </c>
      <c r="W5241">
        <v>40824519.488335483</v>
      </c>
      <c r="X5241">
        <v>20824519.488335479</v>
      </c>
    </row>
    <row r="5242" spans="2:24" x14ac:dyDescent="0.4">
      <c r="B5242" s="13">
        <v>5239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21851916.309051745</v>
      </c>
      <c r="O5242">
        <v>10317954.18328665</v>
      </c>
      <c r="P5242">
        <v>11352362.32427104</v>
      </c>
      <c r="Q5242">
        <v>15922563.901374537</v>
      </c>
      <c r="R5242">
        <v>19362052.085746374</v>
      </c>
      <c r="S5242">
        <v>19062334.556734823</v>
      </c>
      <c r="T5242">
        <v>20590523.087172892</v>
      </c>
      <c r="U5242">
        <v>17897439.574688528</v>
      </c>
      <c r="V5242">
        <v>16843483.540439077</v>
      </c>
      <c r="W5242">
        <v>16519367.469755486</v>
      </c>
      <c r="X5242">
        <v>-3480632.5302445116</v>
      </c>
    </row>
    <row r="5243" spans="2:24" x14ac:dyDescent="0.4">
      <c r="B5243" s="13">
        <v>5240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24214095.414916478</v>
      </c>
      <c r="O5243">
        <v>25300537.793536875</v>
      </c>
      <c r="P5243">
        <v>24988896.429178927</v>
      </c>
      <c r="Q5243">
        <v>15852568.445179662</v>
      </c>
      <c r="R5243">
        <v>15609183.184090126</v>
      </c>
      <c r="S5243">
        <v>18417057.396752246</v>
      </c>
      <c r="T5243">
        <v>22763247.776231386</v>
      </c>
      <c r="U5243">
        <v>23570770.992312677</v>
      </c>
      <c r="V5243">
        <v>23014156.435709406</v>
      </c>
      <c r="W5243">
        <v>25108198.375255261</v>
      </c>
      <c r="X5243">
        <v>5108198.3752552578</v>
      </c>
    </row>
    <row r="5244" spans="2:24" x14ac:dyDescent="0.4">
      <c r="B5244" s="13">
        <v>5241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22194335.517724626</v>
      </c>
      <c r="O5244">
        <v>24029282.398007724</v>
      </c>
      <c r="P5244">
        <v>21789069.868629742</v>
      </c>
      <c r="Q5244">
        <v>26935478.714218974</v>
      </c>
      <c r="R5244">
        <v>24804093.694345202</v>
      </c>
      <c r="S5244">
        <v>32203484.981121581</v>
      </c>
      <c r="T5244">
        <v>34444458.164325282</v>
      </c>
      <c r="U5244">
        <v>40953322.555571206</v>
      </c>
      <c r="V5244">
        <v>39435783.54798007</v>
      </c>
      <c r="W5244">
        <v>38072037.725648791</v>
      </c>
      <c r="X5244">
        <v>18072037.725648798</v>
      </c>
    </row>
    <row r="5245" spans="2:24" x14ac:dyDescent="0.4">
      <c r="B5245" s="13">
        <v>5242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23671630.313130565</v>
      </c>
      <c r="O5245">
        <v>21998348.75926606</v>
      </c>
      <c r="P5245">
        <v>21240717.698914547</v>
      </c>
      <c r="Q5245">
        <v>21579593.964953907</v>
      </c>
      <c r="R5245">
        <v>24843237.55388514</v>
      </c>
      <c r="S5245">
        <v>29335499.037484858</v>
      </c>
      <c r="T5245">
        <v>33195813.454543278</v>
      </c>
      <c r="U5245">
        <v>34085811.748520494</v>
      </c>
      <c r="V5245">
        <v>36262467.483445898</v>
      </c>
      <c r="W5245">
        <v>40851567.535867319</v>
      </c>
      <c r="X5245">
        <v>20851567.535867311</v>
      </c>
    </row>
    <row r="5246" spans="2:24" x14ac:dyDescent="0.4">
      <c r="B5246" s="13">
        <v>5243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11008092.535092559</v>
      </c>
      <c r="O5246">
        <v>11392926.340710837</v>
      </c>
      <c r="P5246">
        <v>8614348.7693944443</v>
      </c>
      <c r="Q5246">
        <v>8881320.1524491739</v>
      </c>
      <c r="R5246">
        <v>11608019.356986649</v>
      </c>
      <c r="S5246">
        <v>11629636.581742598</v>
      </c>
      <c r="T5246">
        <v>13355521.690781508</v>
      </c>
      <c r="U5246">
        <v>18590971.340789195</v>
      </c>
      <c r="V5246">
        <v>23495443.887664221</v>
      </c>
      <c r="W5246">
        <v>26825891.300976813</v>
      </c>
      <c r="X5246">
        <v>6825891.30097681</v>
      </c>
    </row>
    <row r="5247" spans="2:24" x14ac:dyDescent="0.4">
      <c r="B5247" s="13">
        <v>5244</v>
      </c>
      <c r="C5247"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22730206.06778824</v>
      </c>
      <c r="O5247">
        <v>25326647.648523003</v>
      </c>
      <c r="P5247">
        <v>26924087.975726686</v>
      </c>
      <c r="Q5247">
        <v>29476342.643140651</v>
      </c>
      <c r="R5247">
        <v>31690568.645473324</v>
      </c>
      <c r="S5247">
        <v>29951950.653987009</v>
      </c>
      <c r="T5247">
        <v>21584434.186205614</v>
      </c>
      <c r="U5247">
        <v>-8345317.8368713651</v>
      </c>
      <c r="V5247">
        <v>-8771998.9023492318</v>
      </c>
      <c r="W5247">
        <v>7910231.1690255925</v>
      </c>
      <c r="X5247">
        <v>-12089768.830974406</v>
      </c>
    </row>
    <row r="5248" spans="2:24" x14ac:dyDescent="0.4">
      <c r="B5248" s="13">
        <v>5245</v>
      </c>
      <c r="C5248"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18411319.176396038</v>
      </c>
      <c r="O5248">
        <v>21356682.728421062</v>
      </c>
      <c r="P5248">
        <v>24098353.598270975</v>
      </c>
      <c r="Q5248">
        <v>32444880.565093603</v>
      </c>
      <c r="R5248">
        <v>33299508.073895667</v>
      </c>
      <c r="S5248">
        <v>41629985.588713355</v>
      </c>
      <c r="T5248">
        <v>47625658.281368464</v>
      </c>
      <c r="U5248">
        <v>46603779.809092544</v>
      </c>
      <c r="V5248">
        <v>46153058.105818965</v>
      </c>
      <c r="W5248">
        <v>46626110.227424137</v>
      </c>
      <c r="X5248">
        <v>26626110.227424141</v>
      </c>
    </row>
    <row r="5249" spans="2:24" x14ac:dyDescent="0.4">
      <c r="B5249" s="13">
        <v>5246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17823285.552092992</v>
      </c>
      <c r="O5249">
        <v>7755132.8204052225</v>
      </c>
      <c r="P5249">
        <v>7374213.8267594362</v>
      </c>
      <c r="Q5249">
        <v>8091766.952931352</v>
      </c>
      <c r="R5249">
        <v>6182558.9950996386</v>
      </c>
      <c r="S5249">
        <v>-21121756.954386435</v>
      </c>
      <c r="T5249">
        <v>-21191681.52965254</v>
      </c>
      <c r="U5249">
        <v>-49448739.244858779</v>
      </c>
      <c r="V5249">
        <v>-46034052.844933987</v>
      </c>
      <c r="W5249">
        <v>-19714979.360245094</v>
      </c>
      <c r="X5249">
        <v>-39714979.360245086</v>
      </c>
    </row>
    <row r="5250" spans="2:24" x14ac:dyDescent="0.4">
      <c r="B5250" s="13">
        <v>5247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26376135.965497762</v>
      </c>
      <c r="O5250">
        <v>26458392.103615362</v>
      </c>
      <c r="P5250">
        <v>29055725.96508833</v>
      </c>
      <c r="Q5250">
        <v>25317587.554670062</v>
      </c>
      <c r="R5250">
        <v>23826239.623441268</v>
      </c>
      <c r="S5250">
        <v>26485014.440512542</v>
      </c>
      <c r="T5250">
        <v>26570118.642407056</v>
      </c>
      <c r="U5250">
        <v>32243103.24640267</v>
      </c>
      <c r="V5250">
        <v>37153264.545508683</v>
      </c>
      <c r="W5250">
        <v>29810576.357472371</v>
      </c>
      <c r="X5250">
        <v>9810576.3574723788</v>
      </c>
    </row>
    <row r="5251" spans="2:24" x14ac:dyDescent="0.4">
      <c r="B5251" s="13">
        <v>5248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21303947.959453437</v>
      </c>
      <c r="O5251">
        <v>23602359.048651598</v>
      </c>
      <c r="P5251">
        <v>20921077.39183519</v>
      </c>
      <c r="Q5251">
        <v>24583581.285267331</v>
      </c>
      <c r="R5251">
        <v>23073084.783985823</v>
      </c>
      <c r="S5251">
        <v>21902033.370784007</v>
      </c>
      <c r="T5251">
        <v>23182562.111431703</v>
      </c>
      <c r="U5251">
        <v>29126403.980603639</v>
      </c>
      <c r="V5251">
        <v>31811921.234940425</v>
      </c>
      <c r="W5251">
        <v>34854286.828580543</v>
      </c>
      <c r="X5251">
        <v>14854286.828580543</v>
      </c>
    </row>
    <row r="5252" spans="2:24" x14ac:dyDescent="0.4">
      <c r="B5252" s="13">
        <v>5249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22046679.68514983</v>
      </c>
      <c r="O5252">
        <v>25363806.394629605</v>
      </c>
      <c r="P5252">
        <v>25686987.14840854</v>
      </c>
      <c r="Q5252">
        <v>27616581.40094253</v>
      </c>
      <c r="R5252">
        <v>6604152.9140514154</v>
      </c>
      <c r="S5252">
        <v>13259586.684405509</v>
      </c>
      <c r="T5252">
        <v>21668418.586860836</v>
      </c>
      <c r="U5252">
        <v>13961281.60168116</v>
      </c>
      <c r="V5252">
        <v>13375443.988193335</v>
      </c>
      <c r="W5252">
        <v>14669521.813089969</v>
      </c>
      <c r="X5252">
        <v>-5330478.1869100295</v>
      </c>
    </row>
    <row r="5253" spans="2:24" x14ac:dyDescent="0.4">
      <c r="B5253" s="13">
        <v>5250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20437521.67286263</v>
      </c>
      <c r="O5253">
        <v>19350034.033567052</v>
      </c>
      <c r="P5253">
        <v>20011331.686357819</v>
      </c>
      <c r="Q5253">
        <v>20470300.518162936</v>
      </c>
      <c r="R5253">
        <v>23488131.814438298</v>
      </c>
      <c r="S5253">
        <v>20992804.088141214</v>
      </c>
      <c r="T5253">
        <v>21954679.840811066</v>
      </c>
      <c r="U5253">
        <v>19763611.138134889</v>
      </c>
      <c r="V5253">
        <v>26850349.019747816</v>
      </c>
      <c r="W5253">
        <v>26796156.493942454</v>
      </c>
      <c r="X5253">
        <v>6796156.4939424563</v>
      </c>
    </row>
    <row r="5254" spans="2:24" x14ac:dyDescent="0.4">
      <c r="B5254" s="13">
        <v>5251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18330730.092614096</v>
      </c>
      <c r="O5254">
        <v>21207239.132007267</v>
      </c>
      <c r="P5254">
        <v>25902797.307456892</v>
      </c>
      <c r="Q5254">
        <v>29825469.57083473</v>
      </c>
      <c r="R5254">
        <v>28397626.293444749</v>
      </c>
      <c r="S5254">
        <v>27423551.118987802</v>
      </c>
      <c r="T5254">
        <v>30378951.075869035</v>
      </c>
      <c r="U5254">
        <v>34805974.729001924</v>
      </c>
      <c r="V5254">
        <v>43967311.127656043</v>
      </c>
      <c r="W5254">
        <v>43798317.470272675</v>
      </c>
      <c r="X5254">
        <v>23798317.470272668</v>
      </c>
    </row>
    <row r="5255" spans="2:24" x14ac:dyDescent="0.4">
      <c r="B5255" s="13">
        <v>5252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17746356.216061465</v>
      </c>
      <c r="O5255">
        <v>17944531.265741877</v>
      </c>
      <c r="P5255">
        <v>18766338.775396045</v>
      </c>
      <c r="Q5255">
        <v>22593148.221348066</v>
      </c>
      <c r="R5255">
        <v>21813187.542449251</v>
      </c>
      <c r="S5255">
        <v>26122747.503451616</v>
      </c>
      <c r="T5255">
        <v>27375010.683681387</v>
      </c>
      <c r="U5255">
        <v>-58964160.15995504</v>
      </c>
      <c r="V5255">
        <v>-50550213.053432286</v>
      </c>
      <c r="W5255">
        <v>-8566040.0342081245</v>
      </c>
      <c r="X5255">
        <v>-28566040.034208123</v>
      </c>
    </row>
    <row r="5256" spans="2:24" x14ac:dyDescent="0.4">
      <c r="B5256" s="13">
        <v>5253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22446664.238015302</v>
      </c>
      <c r="O5256">
        <v>22322119.989546567</v>
      </c>
      <c r="P5256">
        <v>23966299.02261515</v>
      </c>
      <c r="Q5256">
        <v>23913739.81980323</v>
      </c>
      <c r="R5256">
        <v>22484364.919546884</v>
      </c>
      <c r="S5256">
        <v>9310144.1147372574</v>
      </c>
      <c r="T5256">
        <v>9585796.4807224963</v>
      </c>
      <c r="U5256">
        <v>23799792.988022879</v>
      </c>
      <c r="V5256">
        <v>24352711.652548537</v>
      </c>
      <c r="W5256">
        <v>26139458.745183762</v>
      </c>
      <c r="X5256">
        <v>6139458.7451837715</v>
      </c>
    </row>
    <row r="5257" spans="2:24" x14ac:dyDescent="0.4">
      <c r="B5257" s="13">
        <v>5254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19987707.942295808</v>
      </c>
      <c r="O5257">
        <v>19416605.02335903</v>
      </c>
      <c r="P5257">
        <v>19883153.9586435</v>
      </c>
      <c r="Q5257">
        <v>20038335.390628532</v>
      </c>
      <c r="R5257">
        <v>24605816.250364617</v>
      </c>
      <c r="S5257">
        <v>26229922.680485025</v>
      </c>
      <c r="T5257">
        <v>23338942.023423094</v>
      </c>
      <c r="U5257">
        <v>23251603.722669821</v>
      </c>
      <c r="V5257">
        <v>24636888.516579818</v>
      </c>
      <c r="W5257">
        <v>21793415.629264284</v>
      </c>
      <c r="X5257">
        <v>1793415.629264289</v>
      </c>
    </row>
    <row r="5258" spans="2:24" x14ac:dyDescent="0.4">
      <c r="B5258" s="13">
        <v>5255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23055143.643277697</v>
      </c>
      <c r="O5258">
        <v>24117357.206831843</v>
      </c>
      <c r="P5258">
        <v>24213248.233807106</v>
      </c>
      <c r="Q5258">
        <v>32122369.659678247</v>
      </c>
      <c r="R5258">
        <v>34887149.052977845</v>
      </c>
      <c r="S5258">
        <v>41177770.047610648</v>
      </c>
      <c r="T5258">
        <v>32681557.663467228</v>
      </c>
      <c r="U5258">
        <v>34596881.278264403</v>
      </c>
      <c r="V5258">
        <v>38387415.366918474</v>
      </c>
      <c r="W5258">
        <v>39149533.855863057</v>
      </c>
      <c r="X5258">
        <v>19149533.855863065</v>
      </c>
    </row>
    <row r="5259" spans="2:24" x14ac:dyDescent="0.4">
      <c r="B5259" s="13">
        <v>5256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24448316.223777428</v>
      </c>
      <c r="O5259">
        <v>28508787.470431671</v>
      </c>
      <c r="P5259">
        <v>27938104.753876388</v>
      </c>
      <c r="Q5259">
        <v>32071423.417440027</v>
      </c>
      <c r="R5259">
        <v>30903328.857080691</v>
      </c>
      <c r="S5259">
        <v>25327127.62666351</v>
      </c>
      <c r="T5259">
        <v>27239108.411155872</v>
      </c>
      <c r="U5259">
        <v>32350553.691905871</v>
      </c>
      <c r="V5259">
        <v>30590836.018459313</v>
      </c>
      <c r="W5259">
        <v>30135696.910716645</v>
      </c>
      <c r="X5259">
        <v>10135696.910716645</v>
      </c>
    </row>
    <row r="5260" spans="2:24" x14ac:dyDescent="0.4">
      <c r="B5260" s="13">
        <v>5257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9494167.4793583397</v>
      </c>
      <c r="O5260">
        <v>6844344.7662725784</v>
      </c>
      <c r="P5260">
        <v>19457095.328067552</v>
      </c>
      <c r="Q5260">
        <v>23997688.715805348</v>
      </c>
      <c r="R5260">
        <v>23586845.130171981</v>
      </c>
      <c r="S5260">
        <v>23435317.602625787</v>
      </c>
      <c r="T5260">
        <v>24640404.716455564</v>
      </c>
      <c r="U5260">
        <v>24820283.294896867</v>
      </c>
      <c r="V5260">
        <v>25216479.073149618</v>
      </c>
      <c r="W5260">
        <v>27479644.404915687</v>
      </c>
      <c r="X5260">
        <v>7479644.4049156886</v>
      </c>
    </row>
    <row r="5261" spans="2:24" x14ac:dyDescent="0.4">
      <c r="B5261" s="13">
        <v>5258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21348727.690185357</v>
      </c>
      <c r="O5261">
        <v>21418210.125553045</v>
      </c>
      <c r="P5261">
        <v>24464312.539081842</v>
      </c>
      <c r="Q5261">
        <v>28788282.458353385</v>
      </c>
      <c r="R5261">
        <v>35697389.184979595</v>
      </c>
      <c r="S5261">
        <v>20515146.760660343</v>
      </c>
      <c r="T5261">
        <v>30056940.139538597</v>
      </c>
      <c r="U5261">
        <v>39760274.579682454</v>
      </c>
      <c r="V5261">
        <v>42278564.242068239</v>
      </c>
      <c r="W5261">
        <v>32493237.824424583</v>
      </c>
      <c r="X5261">
        <v>12493237.824424572</v>
      </c>
    </row>
    <row r="5262" spans="2:24" x14ac:dyDescent="0.4">
      <c r="B5262" s="13">
        <v>5259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26927131.325591721</v>
      </c>
      <c r="O5262">
        <v>29675575.933660362</v>
      </c>
      <c r="P5262">
        <v>32696743.832788847</v>
      </c>
      <c r="Q5262">
        <v>33543692.732654482</v>
      </c>
      <c r="R5262">
        <v>43197110.27648358</v>
      </c>
      <c r="S5262">
        <v>44380953.527530499</v>
      </c>
      <c r="T5262">
        <v>45428981.684515178</v>
      </c>
      <c r="U5262">
        <v>-100105239.88715641</v>
      </c>
      <c r="V5262">
        <v>-124355609.08757672</v>
      </c>
      <c r="W5262">
        <v>-55188603.440779828</v>
      </c>
      <c r="X5262">
        <v>-75188603.44077982</v>
      </c>
    </row>
    <row r="5263" spans="2:24" x14ac:dyDescent="0.4">
      <c r="B5263" s="13">
        <v>5260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18508081.714531153</v>
      </c>
      <c r="O5263">
        <v>21062263.666192453</v>
      </c>
      <c r="P5263">
        <v>24612266.145060293</v>
      </c>
      <c r="Q5263">
        <v>16927660.814526182</v>
      </c>
      <c r="R5263">
        <v>24935552.485676587</v>
      </c>
      <c r="S5263">
        <v>27251114.065715149</v>
      </c>
      <c r="T5263">
        <v>26923419.836314347</v>
      </c>
      <c r="U5263">
        <v>26269004.024238244</v>
      </c>
      <c r="V5263">
        <v>26107125.150373284</v>
      </c>
      <c r="W5263">
        <v>33469898.432734989</v>
      </c>
      <c r="X5263">
        <v>13469898.432734992</v>
      </c>
    </row>
    <row r="5264" spans="2:24" x14ac:dyDescent="0.4">
      <c r="B5264" s="13">
        <v>5261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19901471.43249746</v>
      </c>
      <c r="O5264">
        <v>18969191.034612965</v>
      </c>
      <c r="P5264">
        <v>20619243.166886326</v>
      </c>
      <c r="Q5264">
        <v>24026381.511323467</v>
      </c>
      <c r="R5264">
        <v>25344008.481262397</v>
      </c>
      <c r="S5264">
        <v>26274765.251941372</v>
      </c>
      <c r="T5264">
        <v>25205289.14750002</v>
      </c>
      <c r="U5264">
        <v>24484907.445118535</v>
      </c>
      <c r="V5264">
        <v>24087189.912134089</v>
      </c>
      <c r="W5264">
        <v>25230889.678698637</v>
      </c>
      <c r="X5264">
        <v>5230889.6786986375</v>
      </c>
    </row>
    <row r="5265" spans="2:24" x14ac:dyDescent="0.4">
      <c r="B5265" s="13">
        <v>5262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23507167.216285221</v>
      </c>
      <c r="O5265">
        <v>25652883.77563642</v>
      </c>
      <c r="P5265">
        <v>24953807.28919401</v>
      </c>
      <c r="Q5265">
        <v>27315399.118686091</v>
      </c>
      <c r="R5265">
        <v>33678261.308987595</v>
      </c>
      <c r="S5265">
        <v>29715115.427255355</v>
      </c>
      <c r="T5265">
        <v>28290446.607275758</v>
      </c>
      <c r="U5265">
        <v>32309154.270179458</v>
      </c>
      <c r="V5265">
        <v>32192112.118002556</v>
      </c>
      <c r="W5265">
        <v>32321711.54499191</v>
      </c>
      <c r="X5265">
        <v>12321711.544991907</v>
      </c>
    </row>
    <row r="5266" spans="2:24" x14ac:dyDescent="0.4">
      <c r="B5266" s="13">
        <v>5263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21260329.874366626</v>
      </c>
      <c r="O5266">
        <v>19239698.829617936</v>
      </c>
      <c r="P5266">
        <v>25274190.75518297</v>
      </c>
      <c r="Q5266">
        <v>32300069.567255482</v>
      </c>
      <c r="R5266">
        <v>35962813.510376647</v>
      </c>
      <c r="S5266">
        <v>37586764.358448349</v>
      </c>
      <c r="T5266">
        <v>24476255.209442131</v>
      </c>
      <c r="U5266">
        <v>25344017.518141553</v>
      </c>
      <c r="V5266">
        <v>37807947.843924999</v>
      </c>
      <c r="W5266">
        <v>35656936.38629654</v>
      </c>
      <c r="X5266">
        <v>15656936.386296537</v>
      </c>
    </row>
    <row r="5267" spans="2:24" x14ac:dyDescent="0.4">
      <c r="B5267" s="13">
        <v>5264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22544366.624709334</v>
      </c>
      <c r="O5267">
        <v>23976258.467146885</v>
      </c>
      <c r="P5267">
        <v>30026015.683700599</v>
      </c>
      <c r="Q5267">
        <v>38084373.330553368</v>
      </c>
      <c r="R5267">
        <v>37067630.582985394</v>
      </c>
      <c r="S5267">
        <v>37802343.242841803</v>
      </c>
      <c r="T5267">
        <v>39010842.907508284</v>
      </c>
      <c r="U5267">
        <v>47603230.861727543</v>
      </c>
      <c r="V5267">
        <v>47288236.394688517</v>
      </c>
      <c r="W5267">
        <v>27382569.173316903</v>
      </c>
      <c r="X5267">
        <v>7382569.1733169062</v>
      </c>
    </row>
    <row r="5268" spans="2:24" x14ac:dyDescent="0.4">
      <c r="B5268" s="13">
        <v>5265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22679143.171531968</v>
      </c>
      <c r="O5268">
        <v>24473470.270969585</v>
      </c>
      <c r="P5268">
        <v>32744315.46358832</v>
      </c>
      <c r="Q5268">
        <v>30545727.126515746</v>
      </c>
      <c r="R5268">
        <v>24429890.160617542</v>
      </c>
      <c r="S5268">
        <v>24176602.184258737</v>
      </c>
      <c r="T5268">
        <v>24453028.554364596</v>
      </c>
      <c r="U5268">
        <v>30193755.150440387</v>
      </c>
      <c r="V5268">
        <v>32038588.885893546</v>
      </c>
      <c r="W5268">
        <v>31461931.8507457</v>
      </c>
      <c r="X5268">
        <v>11461931.850745697</v>
      </c>
    </row>
    <row r="5269" spans="2:24" x14ac:dyDescent="0.4">
      <c r="B5269" s="13">
        <v>5266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21064598.934784785</v>
      </c>
      <c r="O5269">
        <v>20448008.441555604</v>
      </c>
      <c r="P5269">
        <v>21094792.520505808</v>
      </c>
      <c r="Q5269">
        <v>19566512.973541602</v>
      </c>
      <c r="R5269">
        <v>18976453.889126133</v>
      </c>
      <c r="S5269">
        <v>20480161.618104916</v>
      </c>
      <c r="T5269">
        <v>21265108.981661595</v>
      </c>
      <c r="U5269">
        <v>20283010.546798564</v>
      </c>
      <c r="V5269">
        <v>20432672.384249013</v>
      </c>
      <c r="W5269">
        <v>18748034.468687382</v>
      </c>
      <c r="X5269">
        <v>-1251965.5313126186</v>
      </c>
    </row>
    <row r="5270" spans="2:24" x14ac:dyDescent="0.4">
      <c r="B5270" s="13">
        <v>5267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28953031.001690272</v>
      </c>
      <c r="O5270">
        <v>30958228.022008549</v>
      </c>
      <c r="P5270">
        <v>31048388.345086373</v>
      </c>
      <c r="Q5270">
        <v>34178331.745826684</v>
      </c>
      <c r="R5270">
        <v>42927652.90193782</v>
      </c>
      <c r="S5270">
        <v>40013400.74783922</v>
      </c>
      <c r="T5270">
        <v>43265496.255950101</v>
      </c>
      <c r="U5270">
        <v>44377035.023117326</v>
      </c>
      <c r="V5270">
        <v>48595977.677600771</v>
      </c>
      <c r="W5270">
        <v>52414402.467961669</v>
      </c>
      <c r="X5270">
        <v>32414402.467961662</v>
      </c>
    </row>
    <row r="5271" spans="2:24" x14ac:dyDescent="0.4">
      <c r="B5271" s="13">
        <v>5268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21924053.791337933</v>
      </c>
      <c r="O5271">
        <v>25850485.409402084</v>
      </c>
      <c r="P5271">
        <v>26169509.891746316</v>
      </c>
      <c r="Q5271">
        <v>28146681.514065478</v>
      </c>
      <c r="R5271">
        <v>32574044.331278853</v>
      </c>
      <c r="S5271">
        <v>32063013.568494514</v>
      </c>
      <c r="T5271">
        <v>32730407.649934817</v>
      </c>
      <c r="U5271">
        <v>26445414.742334858</v>
      </c>
      <c r="V5271">
        <v>28225819.501933567</v>
      </c>
      <c r="W5271">
        <v>29185414.093207955</v>
      </c>
      <c r="X5271">
        <v>9185414.0932079516</v>
      </c>
    </row>
    <row r="5272" spans="2:24" x14ac:dyDescent="0.4">
      <c r="B5272" s="13">
        <v>5269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18504129.100640997</v>
      </c>
      <c r="O5272">
        <v>24243914.242477912</v>
      </c>
      <c r="P5272">
        <v>26818952.600728456</v>
      </c>
      <c r="Q5272">
        <v>29301601.023775961</v>
      </c>
      <c r="R5272">
        <v>28303419.068504173</v>
      </c>
      <c r="S5272">
        <v>32343999.05230061</v>
      </c>
      <c r="T5272">
        <v>34723464.580678187</v>
      </c>
      <c r="U5272">
        <v>34285473.290940687</v>
      </c>
      <c r="V5272">
        <v>39352226.868771136</v>
      </c>
      <c r="W5272">
        <v>46227288.381742492</v>
      </c>
      <c r="X5272">
        <v>26227288.381742485</v>
      </c>
    </row>
    <row r="5273" spans="2:24" x14ac:dyDescent="0.4">
      <c r="B5273" s="13">
        <v>5270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22560116.664806165</v>
      </c>
      <c r="O5273">
        <v>20919007.615371108</v>
      </c>
      <c r="P5273">
        <v>24925483.876273744</v>
      </c>
      <c r="Q5273">
        <v>31810668.545625933</v>
      </c>
      <c r="R5273">
        <v>36665195.097959831</v>
      </c>
      <c r="S5273">
        <v>34494282.710946731</v>
      </c>
      <c r="T5273">
        <v>35973591.702995688</v>
      </c>
      <c r="U5273">
        <v>34634376.284520052</v>
      </c>
      <c r="V5273">
        <v>17956937.182934076</v>
      </c>
      <c r="W5273">
        <v>17857898.945859745</v>
      </c>
      <c r="X5273">
        <v>-2142101.054140253</v>
      </c>
    </row>
    <row r="5274" spans="2:24" x14ac:dyDescent="0.4">
      <c r="B5274" s="13">
        <v>5271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17652920.451820765</v>
      </c>
      <c r="O5274">
        <v>24896135.785940208</v>
      </c>
      <c r="P5274">
        <v>24672169.963775963</v>
      </c>
      <c r="Q5274">
        <v>29075232.238231041</v>
      </c>
      <c r="R5274">
        <v>34930262.839895025</v>
      </c>
      <c r="S5274">
        <v>36633230.315153942</v>
      </c>
      <c r="T5274">
        <v>34370687.454393916</v>
      </c>
      <c r="U5274">
        <v>32638739.583406668</v>
      </c>
      <c r="V5274">
        <v>33119373.28603093</v>
      </c>
      <c r="W5274">
        <v>38037845.888074651</v>
      </c>
      <c r="X5274">
        <v>18037845.888074644</v>
      </c>
    </row>
    <row r="5275" spans="2:24" x14ac:dyDescent="0.4">
      <c r="B5275" s="13">
        <v>5272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18738092.623967163</v>
      </c>
      <c r="O5275">
        <v>24995689.958442941</v>
      </c>
      <c r="P5275">
        <v>11557396.368387999</v>
      </c>
      <c r="Q5275">
        <v>-16769683.037456593</v>
      </c>
      <c r="R5275">
        <v>-10262707.997164391</v>
      </c>
      <c r="S5275">
        <v>10298099.409506291</v>
      </c>
      <c r="T5275">
        <v>9453691.2018783391</v>
      </c>
      <c r="U5275">
        <v>11384716.678364741</v>
      </c>
      <c r="V5275">
        <v>12820292.4682588</v>
      </c>
      <c r="W5275">
        <v>14539369.630699357</v>
      </c>
      <c r="X5275">
        <v>-5460630.3693006486</v>
      </c>
    </row>
    <row r="5276" spans="2:24" x14ac:dyDescent="0.4">
      <c r="B5276" s="13">
        <v>5273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19348514.93764263</v>
      </c>
      <c r="O5276">
        <v>19112936.154699337</v>
      </c>
      <c r="P5276">
        <v>21340291.756372765</v>
      </c>
      <c r="Q5276">
        <v>24619116.528830372</v>
      </c>
      <c r="R5276">
        <v>24061239.901162259</v>
      </c>
      <c r="S5276">
        <v>22567912.846261822</v>
      </c>
      <c r="T5276">
        <v>30141245.644587528</v>
      </c>
      <c r="U5276">
        <v>32636004.702265702</v>
      </c>
      <c r="V5276">
        <v>32262828.612236839</v>
      </c>
      <c r="W5276">
        <v>36685705.171505108</v>
      </c>
      <c r="X5276">
        <v>16685705.171505114</v>
      </c>
    </row>
    <row r="5277" spans="2:24" x14ac:dyDescent="0.4">
      <c r="B5277" s="13">
        <v>5274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23146077.536777195</v>
      </c>
      <c r="O5277">
        <v>22796127.510025624</v>
      </c>
      <c r="P5277">
        <v>22759419.829056803</v>
      </c>
      <c r="Q5277">
        <v>25405352.635444313</v>
      </c>
      <c r="R5277">
        <v>19449644.069733191</v>
      </c>
      <c r="S5277">
        <v>26444954.754203536</v>
      </c>
      <c r="T5277">
        <v>27567877.329144347</v>
      </c>
      <c r="U5277">
        <v>10636074.166190334</v>
      </c>
      <c r="V5277">
        <v>9967235.5576807223</v>
      </c>
      <c r="W5277">
        <v>18017128.54595438</v>
      </c>
      <c r="X5277">
        <v>-1982871.4540456207</v>
      </c>
    </row>
    <row r="5278" spans="2:24" x14ac:dyDescent="0.4">
      <c r="B5278" s="13">
        <v>5275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19816579.104069944</v>
      </c>
      <c r="O5278">
        <v>22340218.250267848</v>
      </c>
      <c r="P5278">
        <v>20924045.992128812</v>
      </c>
      <c r="Q5278">
        <v>19414672.127600774</v>
      </c>
      <c r="R5278">
        <v>13345348.982522426</v>
      </c>
      <c r="S5278">
        <v>12552273.698449325</v>
      </c>
      <c r="T5278">
        <v>10698780.680574778</v>
      </c>
      <c r="U5278">
        <v>-120024131.28132249</v>
      </c>
      <c r="V5278">
        <v>-122236983.28162724</v>
      </c>
      <c r="W5278">
        <v>-61900454.69914978</v>
      </c>
      <c r="X5278">
        <v>-81900454.699149817</v>
      </c>
    </row>
    <row r="5279" spans="2:24" x14ac:dyDescent="0.4">
      <c r="B5279" s="13">
        <v>5276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24730468.226548411</v>
      </c>
      <c r="O5279">
        <v>27729606.941428069</v>
      </c>
      <c r="P5279">
        <v>28976044.457208022</v>
      </c>
      <c r="Q5279">
        <v>29795846.135646451</v>
      </c>
      <c r="R5279">
        <v>29638226.75497606</v>
      </c>
      <c r="S5279">
        <v>31973295.365328662</v>
      </c>
      <c r="T5279">
        <v>40474124.91620104</v>
      </c>
      <c r="U5279">
        <v>41351784.65520265</v>
      </c>
      <c r="V5279">
        <v>43089977.687558457</v>
      </c>
      <c r="W5279">
        <v>50812883.624879465</v>
      </c>
      <c r="X5279">
        <v>30812883.624879468</v>
      </c>
    </row>
    <row r="5280" spans="2:24" x14ac:dyDescent="0.4">
      <c r="B5280" s="13">
        <v>5277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23840547.558423307</v>
      </c>
      <c r="O5280">
        <v>20260734.778367147</v>
      </c>
      <c r="P5280">
        <v>20400969.034518681</v>
      </c>
      <c r="Q5280">
        <v>23914971.482574299</v>
      </c>
      <c r="R5280">
        <v>28419581.299532287</v>
      </c>
      <c r="S5280">
        <v>32507414.837578196</v>
      </c>
      <c r="T5280">
        <v>37356468.589515224</v>
      </c>
      <c r="U5280">
        <v>41384738.190813206</v>
      </c>
      <c r="V5280">
        <v>48693275.50497625</v>
      </c>
      <c r="W5280">
        <v>54888172.88390328</v>
      </c>
      <c r="X5280">
        <v>34888172.883903287</v>
      </c>
    </row>
    <row r="5281" spans="2:24" x14ac:dyDescent="0.4">
      <c r="B5281" s="13">
        <v>5278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17823856.40379788</v>
      </c>
      <c r="O5281">
        <v>18642845.783266954</v>
      </c>
      <c r="P5281">
        <v>23128615.139467418</v>
      </c>
      <c r="Q5281">
        <v>24907997.00546572</v>
      </c>
      <c r="R5281">
        <v>22941701.902556218</v>
      </c>
      <c r="S5281">
        <v>19896810.613391057</v>
      </c>
      <c r="T5281">
        <v>23617253.48988232</v>
      </c>
      <c r="U5281">
        <v>22957133.776981149</v>
      </c>
      <c r="V5281">
        <v>15090548.646809017</v>
      </c>
      <c r="W5281">
        <v>14220159.82039579</v>
      </c>
      <c r="X5281">
        <v>-5779840.1796042053</v>
      </c>
    </row>
    <row r="5282" spans="2:24" x14ac:dyDescent="0.4">
      <c r="B5282" s="13">
        <v>5279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22346839.726754673</v>
      </c>
      <c r="O5282">
        <v>30037663.557829991</v>
      </c>
      <c r="P5282">
        <v>32730254.121062782</v>
      </c>
      <c r="Q5282">
        <v>35699466.523107372</v>
      </c>
      <c r="R5282">
        <v>39477296.216123208</v>
      </c>
      <c r="S5282">
        <v>40104227.671761036</v>
      </c>
      <c r="T5282">
        <v>39521471.870057747</v>
      </c>
      <c r="U5282">
        <v>36230621.233191662</v>
      </c>
      <c r="V5282">
        <v>35164895.261890799</v>
      </c>
      <c r="W5282">
        <v>40365225.215834901</v>
      </c>
      <c r="X5282">
        <v>20365225.215834904</v>
      </c>
    </row>
    <row r="5283" spans="2:24" x14ac:dyDescent="0.4">
      <c r="B5283" s="13">
        <v>5280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21257642.181972574</v>
      </c>
      <c r="O5283">
        <v>26953437.148409676</v>
      </c>
      <c r="P5283">
        <v>35020634.593993053</v>
      </c>
      <c r="Q5283">
        <v>36833880.489468828</v>
      </c>
      <c r="R5283">
        <v>37242668.192717448</v>
      </c>
      <c r="S5283">
        <v>38135533.04020603</v>
      </c>
      <c r="T5283">
        <v>38875602.547460422</v>
      </c>
      <c r="U5283">
        <v>43816768.685042091</v>
      </c>
      <c r="V5283">
        <v>49311759.176375322</v>
      </c>
      <c r="W5283">
        <v>48375198.987840749</v>
      </c>
      <c r="X5283">
        <v>28375198.987840749</v>
      </c>
    </row>
    <row r="5284" spans="2:24" x14ac:dyDescent="0.4">
      <c r="B5284" s="13">
        <v>5281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25195518.818638809</v>
      </c>
      <c r="O5284">
        <v>24643626.440229133</v>
      </c>
      <c r="P5284">
        <v>23494209.529231768</v>
      </c>
      <c r="Q5284">
        <v>24320810.823376041</v>
      </c>
      <c r="R5284">
        <v>33031139.550590068</v>
      </c>
      <c r="S5284">
        <v>36834286.37914943</v>
      </c>
      <c r="T5284">
        <v>43350128.115394823</v>
      </c>
      <c r="U5284">
        <v>45690483.854276039</v>
      </c>
      <c r="V5284">
        <v>44220785.770627625</v>
      </c>
      <c r="W5284">
        <v>32087675.069881808</v>
      </c>
      <c r="X5284">
        <v>12087675.069881808</v>
      </c>
    </row>
    <row r="5285" spans="2:24" x14ac:dyDescent="0.4">
      <c r="B5285" s="13">
        <v>5282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22414841.27487348</v>
      </c>
      <c r="O5285">
        <v>13794918.737516209</v>
      </c>
      <c r="P5285">
        <v>20853756.179842278</v>
      </c>
      <c r="Q5285">
        <v>27417861.118657529</v>
      </c>
      <c r="R5285">
        <v>23929396.296194248</v>
      </c>
      <c r="S5285">
        <v>27553383.835640438</v>
      </c>
      <c r="T5285">
        <v>31013022.502210725</v>
      </c>
      <c r="U5285">
        <v>36246231.152970396</v>
      </c>
      <c r="V5285">
        <v>42657075.006973349</v>
      </c>
      <c r="W5285">
        <v>45218283.806119278</v>
      </c>
      <c r="X5285">
        <v>25218283.806119271</v>
      </c>
    </row>
    <row r="5286" spans="2:24" x14ac:dyDescent="0.4">
      <c r="B5286" s="13">
        <v>5283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19312848.414544731</v>
      </c>
      <c r="O5286">
        <v>19219855.353215966</v>
      </c>
      <c r="P5286">
        <v>16444944.840680368</v>
      </c>
      <c r="Q5286">
        <v>24683380.569035601</v>
      </c>
      <c r="R5286">
        <v>28407569.320492487</v>
      </c>
      <c r="S5286">
        <v>31357135.41347526</v>
      </c>
      <c r="T5286">
        <v>38803290.966428548</v>
      </c>
      <c r="U5286">
        <v>28337885.152929168</v>
      </c>
      <c r="V5286">
        <v>31593077.727430359</v>
      </c>
      <c r="W5286">
        <v>21723529.426131096</v>
      </c>
      <c r="X5286">
        <v>1723529.4261310955</v>
      </c>
    </row>
    <row r="5287" spans="2:24" x14ac:dyDescent="0.4">
      <c r="B5287" s="13">
        <v>5284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19949076.584526692</v>
      </c>
      <c r="O5287">
        <v>20034238.837528281</v>
      </c>
      <c r="P5287">
        <v>18497761.420028519</v>
      </c>
      <c r="Q5287">
        <v>21796517.813350569</v>
      </c>
      <c r="R5287">
        <v>21401673.856332392</v>
      </c>
      <c r="S5287">
        <v>17414879.574650116</v>
      </c>
      <c r="T5287">
        <v>18977115.047450379</v>
      </c>
      <c r="U5287">
        <v>18948638.005086452</v>
      </c>
      <c r="V5287">
        <v>15843144.777284283</v>
      </c>
      <c r="W5287">
        <v>19556809.598447982</v>
      </c>
      <c r="X5287">
        <v>-443190.40155201824</v>
      </c>
    </row>
    <row r="5288" spans="2:24" x14ac:dyDescent="0.4">
      <c r="B5288" s="13">
        <v>5285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19365220.984649807</v>
      </c>
      <c r="O5288">
        <v>18199234.871641267</v>
      </c>
      <c r="P5288">
        <v>24319977.220277745</v>
      </c>
      <c r="Q5288">
        <v>27522754.034105018</v>
      </c>
      <c r="R5288">
        <v>25911194.669125099</v>
      </c>
      <c r="S5288">
        <v>29906141.840994474</v>
      </c>
      <c r="T5288">
        <v>29868218.263513904</v>
      </c>
      <c r="U5288">
        <v>37148628.295175657</v>
      </c>
      <c r="V5288">
        <v>43587196.227162309</v>
      </c>
      <c r="W5288">
        <v>43044329.95158571</v>
      </c>
      <c r="X5288">
        <v>23044329.951585717</v>
      </c>
    </row>
    <row r="5289" spans="2:24" x14ac:dyDescent="0.4">
      <c r="B5289" s="13">
        <v>5286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19798183.765409313</v>
      </c>
      <c r="O5289">
        <v>28281578.94626547</v>
      </c>
      <c r="P5289">
        <v>37278810.843201213</v>
      </c>
      <c r="Q5289">
        <v>36933378.094873764</v>
      </c>
      <c r="R5289">
        <v>37125030.208996706</v>
      </c>
      <c r="S5289">
        <v>37634106.87069983</v>
      </c>
      <c r="T5289">
        <v>28221481.048270725</v>
      </c>
      <c r="U5289">
        <v>-273654973.63265926</v>
      </c>
      <c r="V5289">
        <v>-272951433.34116936</v>
      </c>
      <c r="W5289">
        <v>-121272894.42504185</v>
      </c>
      <c r="X5289">
        <v>-141272894.42504185</v>
      </c>
    </row>
    <row r="5290" spans="2:24" x14ac:dyDescent="0.4">
      <c r="B5290" s="13">
        <v>5287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24432659.880230211</v>
      </c>
      <c r="O5290">
        <v>24622026.312550105</v>
      </c>
      <c r="P5290">
        <v>21126255.583650533</v>
      </c>
      <c r="Q5290">
        <v>25361346.039372213</v>
      </c>
      <c r="R5290">
        <v>16094373.434557285</v>
      </c>
      <c r="S5290">
        <v>18837549.523008183</v>
      </c>
      <c r="T5290">
        <v>27926828.568269245</v>
      </c>
      <c r="U5290">
        <v>33384826.228024513</v>
      </c>
      <c r="V5290">
        <v>36344691.694661528</v>
      </c>
      <c r="W5290">
        <v>39727480.153097838</v>
      </c>
      <c r="X5290">
        <v>19727480.153097846</v>
      </c>
    </row>
    <row r="5291" spans="2:24" x14ac:dyDescent="0.4">
      <c r="B5291" s="13">
        <v>5288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25453931.558890957</v>
      </c>
      <c r="O5291">
        <v>24131766.330576837</v>
      </c>
      <c r="P5291">
        <v>23981474.596002795</v>
      </c>
      <c r="Q5291">
        <v>26102660.106277224</v>
      </c>
      <c r="R5291">
        <v>28593299.369879458</v>
      </c>
      <c r="S5291">
        <v>28645231.957979988</v>
      </c>
      <c r="T5291">
        <v>30401803.337946028</v>
      </c>
      <c r="U5291">
        <v>36493218.360756442</v>
      </c>
      <c r="V5291">
        <v>38057242.490253717</v>
      </c>
      <c r="W5291">
        <v>14511567.793053783</v>
      </c>
      <c r="X5291">
        <v>-5488432.2069462091</v>
      </c>
    </row>
    <row r="5292" spans="2:24" x14ac:dyDescent="0.4">
      <c r="B5292" s="13">
        <v>5289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15597343.055990852</v>
      </c>
      <c r="O5292">
        <v>15862797.603435157</v>
      </c>
      <c r="P5292">
        <v>17867509.390277404</v>
      </c>
      <c r="Q5292">
        <v>26353804.882278427</v>
      </c>
      <c r="R5292">
        <v>25826395.516800519</v>
      </c>
      <c r="S5292">
        <v>28868346.699939273</v>
      </c>
      <c r="T5292">
        <v>34918026.004538462</v>
      </c>
      <c r="U5292">
        <v>27137231.719989534</v>
      </c>
      <c r="V5292">
        <v>28684779.363224089</v>
      </c>
      <c r="W5292">
        <v>32448961.234887414</v>
      </c>
      <c r="X5292">
        <v>12448961.234887417</v>
      </c>
    </row>
    <row r="5293" spans="2:24" x14ac:dyDescent="0.4">
      <c r="B5293" s="13">
        <v>5290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22164441.26377916</v>
      </c>
      <c r="O5293">
        <v>20050816.568199437</v>
      </c>
      <c r="P5293">
        <v>26369794.890332989</v>
      </c>
      <c r="Q5293">
        <v>27302409.811637074</v>
      </c>
      <c r="R5293">
        <v>30284187.512022309</v>
      </c>
      <c r="S5293">
        <v>30270993.006424472</v>
      </c>
      <c r="T5293">
        <v>32293042.540290527</v>
      </c>
      <c r="U5293">
        <v>36043310.463882297</v>
      </c>
      <c r="V5293">
        <v>35856485.611014493</v>
      </c>
      <c r="W5293">
        <v>34279635.407864682</v>
      </c>
      <c r="X5293">
        <v>14279635.407864682</v>
      </c>
    </row>
    <row r="5294" spans="2:24" x14ac:dyDescent="0.4">
      <c r="B5294" s="13">
        <v>5291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19867772.451025095</v>
      </c>
      <c r="O5294">
        <v>25335814.881211597</v>
      </c>
      <c r="P5294">
        <v>25219536.380801965</v>
      </c>
      <c r="Q5294">
        <v>22170667.497101244</v>
      </c>
      <c r="R5294">
        <v>22296592.601384863</v>
      </c>
      <c r="S5294">
        <v>25543209.811214592</v>
      </c>
      <c r="T5294">
        <v>25951776.461211953</v>
      </c>
      <c r="U5294">
        <v>24155500.519525811</v>
      </c>
      <c r="V5294">
        <v>27454748.547370441</v>
      </c>
      <c r="W5294">
        <v>27787914.59636591</v>
      </c>
      <c r="X5294">
        <v>7787914.5963659072</v>
      </c>
    </row>
    <row r="5295" spans="2:24" x14ac:dyDescent="0.4">
      <c r="B5295" s="13">
        <v>5292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10296639.062882787</v>
      </c>
      <c r="O5295">
        <v>16636793.536561184</v>
      </c>
      <c r="P5295">
        <v>27043953.582474016</v>
      </c>
      <c r="Q5295">
        <v>30926881.474614918</v>
      </c>
      <c r="R5295">
        <v>29453617.377050973</v>
      </c>
      <c r="S5295">
        <v>35719082.733724304</v>
      </c>
      <c r="T5295">
        <v>38278909.253225334</v>
      </c>
      <c r="U5295">
        <v>41360004.18209593</v>
      </c>
      <c r="V5295">
        <v>37889814.976182856</v>
      </c>
      <c r="W5295">
        <v>41317420.275005184</v>
      </c>
      <c r="X5295">
        <v>21317420.275005173</v>
      </c>
    </row>
    <row r="5296" spans="2:24" x14ac:dyDescent="0.4">
      <c r="B5296" s="13">
        <v>5293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18116308.477826927</v>
      </c>
      <c r="O5296">
        <v>17554352.798668496</v>
      </c>
      <c r="P5296">
        <v>21562975.983009752</v>
      </c>
      <c r="Q5296">
        <v>21586894.618286509</v>
      </c>
      <c r="R5296">
        <v>18418677.159977265</v>
      </c>
      <c r="S5296">
        <v>21379973.323592436</v>
      </c>
      <c r="T5296">
        <v>22304954.064562958</v>
      </c>
      <c r="U5296">
        <v>14291737.691656098</v>
      </c>
      <c r="V5296">
        <v>19039898.918248277</v>
      </c>
      <c r="W5296">
        <v>18006044.259969715</v>
      </c>
      <c r="X5296">
        <v>-1993955.7400302845</v>
      </c>
    </row>
    <row r="5297" spans="2:24" x14ac:dyDescent="0.4">
      <c r="B5297" s="13">
        <v>5294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4323385.4475662364</v>
      </c>
      <c r="O5297">
        <v>4148573.3143630219</v>
      </c>
      <c r="P5297">
        <v>12223345.424183533</v>
      </c>
      <c r="Q5297">
        <v>11995838.963107778</v>
      </c>
      <c r="R5297">
        <v>13704237.441219751</v>
      </c>
      <c r="S5297">
        <v>22729545.021495365</v>
      </c>
      <c r="T5297">
        <v>30322225.517683152</v>
      </c>
      <c r="U5297">
        <v>33110937.326591004</v>
      </c>
      <c r="V5297">
        <v>31931607.128850024</v>
      </c>
      <c r="W5297">
        <v>35566484.945338458</v>
      </c>
      <c r="X5297">
        <v>15566484.945338452</v>
      </c>
    </row>
    <row r="5298" spans="2:24" x14ac:dyDescent="0.4">
      <c r="B5298" s="13">
        <v>5295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20794044.638944265</v>
      </c>
      <c r="O5298">
        <v>18465464.868576683</v>
      </c>
      <c r="P5298">
        <v>17808531.382309701</v>
      </c>
      <c r="Q5298">
        <v>16259095.290335629</v>
      </c>
      <c r="R5298">
        <v>15177070.01755031</v>
      </c>
      <c r="S5298">
        <v>14796235.944295825</v>
      </c>
      <c r="T5298">
        <v>14011156.255152069</v>
      </c>
      <c r="U5298">
        <v>13704421.713345455</v>
      </c>
      <c r="V5298">
        <v>19144660.819736324</v>
      </c>
      <c r="W5298">
        <v>19566559.739095554</v>
      </c>
      <c r="X5298">
        <v>-433440.26090444374</v>
      </c>
    </row>
    <row r="5299" spans="2:24" x14ac:dyDescent="0.4">
      <c r="B5299" s="13">
        <v>5296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22922422.067340922</v>
      </c>
      <c r="O5299">
        <v>26456309.946339324</v>
      </c>
      <c r="P5299">
        <v>29176790.93005693</v>
      </c>
      <c r="Q5299">
        <v>33893689.454540007</v>
      </c>
      <c r="R5299">
        <v>36971940.310185246</v>
      </c>
      <c r="S5299">
        <v>40674331.197059005</v>
      </c>
      <c r="T5299">
        <v>47289108.172431841</v>
      </c>
      <c r="U5299">
        <v>44914122.751146749</v>
      </c>
      <c r="V5299">
        <v>46776009.819923624</v>
      </c>
      <c r="W5299">
        <v>48155403.790069595</v>
      </c>
      <c r="X5299">
        <v>28155403.790069602</v>
      </c>
    </row>
    <row r="5300" spans="2:24" x14ac:dyDescent="0.4">
      <c r="B5300" s="13">
        <v>5297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12089485.333218312</v>
      </c>
      <c r="O5300">
        <v>9696967.1318585593</v>
      </c>
      <c r="P5300">
        <v>9024826.528979579</v>
      </c>
      <c r="Q5300">
        <v>12948582.953597749</v>
      </c>
      <c r="R5300">
        <v>11540531.166313063</v>
      </c>
      <c r="S5300">
        <v>18856607.123401407</v>
      </c>
      <c r="T5300">
        <v>21142770.469869178</v>
      </c>
      <c r="U5300">
        <v>20406464.557671893</v>
      </c>
      <c r="V5300">
        <v>23691519.578770313</v>
      </c>
      <c r="W5300">
        <v>26715948.133883968</v>
      </c>
      <c r="X5300">
        <v>6715948.1338839661</v>
      </c>
    </row>
    <row r="5301" spans="2:24" x14ac:dyDescent="0.4">
      <c r="B5301" s="13">
        <v>5298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24552566.422300402</v>
      </c>
      <c r="O5301">
        <v>24584391.046719346</v>
      </c>
      <c r="P5301">
        <v>22683707.052556522</v>
      </c>
      <c r="Q5301">
        <v>24848340.485808533</v>
      </c>
      <c r="R5301">
        <v>23685607.979825497</v>
      </c>
      <c r="S5301">
        <v>24542290.656393021</v>
      </c>
      <c r="T5301">
        <v>24788374.927110761</v>
      </c>
      <c r="U5301">
        <v>25534725.401650913</v>
      </c>
      <c r="V5301">
        <v>28777780.234693751</v>
      </c>
      <c r="W5301">
        <v>27462005.859570097</v>
      </c>
      <c r="X5301">
        <v>7462005.8595700972</v>
      </c>
    </row>
    <row r="5302" spans="2:24" x14ac:dyDescent="0.4">
      <c r="B5302" s="13">
        <v>5299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18556586.442210045</v>
      </c>
      <c r="O5302">
        <v>-81779672.547707871</v>
      </c>
      <c r="P5302">
        <v>-80306833.428614974</v>
      </c>
      <c r="Q5302">
        <v>-22459309.279659543</v>
      </c>
      <c r="R5302">
        <v>-29578926.770581163</v>
      </c>
      <c r="S5302">
        <v>-27370808.955681503</v>
      </c>
      <c r="T5302">
        <v>-19894840.206177857</v>
      </c>
      <c r="U5302">
        <v>-60200605.84501905</v>
      </c>
      <c r="V5302">
        <v>-58907167.244972505</v>
      </c>
      <c r="W5302">
        <v>-29612348.974099502</v>
      </c>
      <c r="X5302">
        <v>-49612348.974099487</v>
      </c>
    </row>
    <row r="5303" spans="2:24" x14ac:dyDescent="0.4">
      <c r="B5303" s="13">
        <v>5300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18706174.73543198</v>
      </c>
      <c r="O5303">
        <v>21303418.769770864</v>
      </c>
      <c r="P5303">
        <v>26350716.554299749</v>
      </c>
      <c r="Q5303">
        <v>21844794.59021768</v>
      </c>
      <c r="R5303">
        <v>24714874.538112976</v>
      </c>
      <c r="S5303">
        <v>22337432.542668354</v>
      </c>
      <c r="T5303">
        <v>28529547.894443668</v>
      </c>
      <c r="U5303">
        <v>28765797.94749596</v>
      </c>
      <c r="V5303">
        <v>28572726.916308023</v>
      </c>
      <c r="W5303">
        <v>28854540.209150463</v>
      </c>
      <c r="X5303">
        <v>8854540.2091504652</v>
      </c>
    </row>
    <row r="5304" spans="2:24" x14ac:dyDescent="0.4">
      <c r="B5304" s="13">
        <v>5301</v>
      </c>
      <c r="C5304"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21861044.877642848</v>
      </c>
      <c r="O5304">
        <v>19690271.578757487</v>
      </c>
      <c r="P5304">
        <v>21677877.11532614</v>
      </c>
      <c r="Q5304">
        <v>23375321.4265421</v>
      </c>
      <c r="R5304">
        <v>24753003.85607972</v>
      </c>
      <c r="S5304">
        <v>-30825818.877137054</v>
      </c>
      <c r="T5304">
        <v>-26935292.354611546</v>
      </c>
      <c r="U5304">
        <v>992646.23226602958</v>
      </c>
      <c r="V5304">
        <v>788209.75079873903</v>
      </c>
      <c r="W5304">
        <v>5794843.6934674066</v>
      </c>
      <c r="X5304">
        <v>-14205156.306532586</v>
      </c>
    </row>
    <row r="5305" spans="2:24" x14ac:dyDescent="0.4">
      <c r="B5305" s="13">
        <v>5302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26878377.681603104</v>
      </c>
      <c r="O5305">
        <v>33648043.542668916</v>
      </c>
      <c r="P5305">
        <v>29554159.534159523</v>
      </c>
      <c r="Q5305">
        <v>29591871.196182013</v>
      </c>
      <c r="R5305">
        <v>27634354.262855016</v>
      </c>
      <c r="S5305">
        <v>25212875.911721088</v>
      </c>
      <c r="T5305">
        <v>26676974.498294298</v>
      </c>
      <c r="U5305">
        <v>32822709.620768625</v>
      </c>
      <c r="V5305">
        <v>31616659.233466476</v>
      </c>
      <c r="W5305">
        <v>33651800.831757911</v>
      </c>
      <c r="X5305">
        <v>13651800.831757905</v>
      </c>
    </row>
    <row r="5306" spans="2:24" x14ac:dyDescent="0.4">
      <c r="B5306" s="13">
        <v>5303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20828951.549492627</v>
      </c>
      <c r="O5306">
        <v>19669186.850505728</v>
      </c>
      <c r="P5306">
        <v>20319420.060378827</v>
      </c>
      <c r="Q5306">
        <v>26312759.915374171</v>
      </c>
      <c r="R5306">
        <v>24668817.173982836</v>
      </c>
      <c r="S5306">
        <v>27243583.72884034</v>
      </c>
      <c r="T5306">
        <v>28485381.19018035</v>
      </c>
      <c r="U5306">
        <v>32463822.140786808</v>
      </c>
      <c r="V5306">
        <v>35984361.149543628</v>
      </c>
      <c r="W5306">
        <v>32554894.719516568</v>
      </c>
      <c r="X5306">
        <v>12554894.719516566</v>
      </c>
    </row>
    <row r="5307" spans="2:24" x14ac:dyDescent="0.4">
      <c r="B5307" s="13">
        <v>5304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18634709.739905369</v>
      </c>
      <c r="O5307">
        <v>22067198.419630423</v>
      </c>
      <c r="P5307">
        <v>22718779.419885419</v>
      </c>
      <c r="Q5307">
        <v>20215121.664512035</v>
      </c>
      <c r="R5307">
        <v>20481361.37038172</v>
      </c>
      <c r="S5307">
        <v>20359431.162980445</v>
      </c>
      <c r="T5307">
        <v>17946842.851157427</v>
      </c>
      <c r="U5307">
        <v>22134062.001377068</v>
      </c>
      <c r="V5307">
        <v>27682161.35771418</v>
      </c>
      <c r="W5307">
        <v>29778230.31827379</v>
      </c>
      <c r="X5307">
        <v>9778230.318273792</v>
      </c>
    </row>
    <row r="5308" spans="2:24" x14ac:dyDescent="0.4">
      <c r="B5308" s="13">
        <v>5305</v>
      </c>
      <c r="C5308">
        <v>0</v>
      </c>
      <c r="D5308">
        <v>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12370763.520818561</v>
      </c>
      <c r="O5308">
        <v>12436362.285559438</v>
      </c>
      <c r="P5308">
        <v>17818704.239791583</v>
      </c>
      <c r="Q5308">
        <v>19928045.437686339</v>
      </c>
      <c r="R5308">
        <v>22147805.033125162</v>
      </c>
      <c r="S5308">
        <v>13263419.356336305</v>
      </c>
      <c r="T5308">
        <v>21056082.309803218</v>
      </c>
      <c r="U5308">
        <v>25877663.186207648</v>
      </c>
      <c r="V5308">
        <v>24182249.511062827</v>
      </c>
      <c r="W5308">
        <v>31189066.87180711</v>
      </c>
      <c r="X5308">
        <v>11189066.871807102</v>
      </c>
    </row>
    <row r="5309" spans="2:24" x14ac:dyDescent="0.4">
      <c r="B5309" s="13">
        <v>5306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22485555.959715109</v>
      </c>
      <c r="O5309">
        <v>23113880.40104863</v>
      </c>
      <c r="P5309">
        <v>23855567.664977469</v>
      </c>
      <c r="Q5309">
        <v>21817405.111375634</v>
      </c>
      <c r="R5309">
        <v>28537874.785965152</v>
      </c>
      <c r="S5309">
        <v>27010605.516920507</v>
      </c>
      <c r="T5309">
        <v>25414715.773429602</v>
      </c>
      <c r="U5309">
        <v>27060001.778914951</v>
      </c>
      <c r="V5309">
        <v>29899293.414362263</v>
      </c>
      <c r="W5309">
        <v>33351440.498690289</v>
      </c>
      <c r="X5309">
        <v>13351440.498690285</v>
      </c>
    </row>
    <row r="5310" spans="2:24" x14ac:dyDescent="0.4">
      <c r="B5310" s="13">
        <v>5307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20190644.473423582</v>
      </c>
      <c r="O5310">
        <v>20207205.991501074</v>
      </c>
      <c r="P5310">
        <v>26300161.61656604</v>
      </c>
      <c r="Q5310">
        <v>13256181.53699005</v>
      </c>
      <c r="R5310">
        <v>-22999969.212495085</v>
      </c>
      <c r="S5310">
        <v>-25039453.63362499</v>
      </c>
      <c r="T5310">
        <v>-367109.97326301597</v>
      </c>
      <c r="U5310">
        <v>3181486.4745736653</v>
      </c>
      <c r="V5310">
        <v>7681164.2839490632</v>
      </c>
      <c r="W5310">
        <v>11545603.651562806</v>
      </c>
      <c r="X5310">
        <v>-8454396.3484371938</v>
      </c>
    </row>
    <row r="5311" spans="2:24" x14ac:dyDescent="0.4">
      <c r="B5311" s="13">
        <v>5308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21015025.222755518</v>
      </c>
      <c r="O5311">
        <v>19115151.422299355</v>
      </c>
      <c r="P5311">
        <v>19718660.225215107</v>
      </c>
      <c r="Q5311">
        <v>21179988.930230301</v>
      </c>
      <c r="R5311">
        <v>24297088.257765833</v>
      </c>
      <c r="S5311">
        <v>30485176.563930783</v>
      </c>
      <c r="T5311">
        <v>31332396.710312635</v>
      </c>
      <c r="U5311">
        <v>31718369.993095335</v>
      </c>
      <c r="V5311">
        <v>30381827.615746289</v>
      </c>
      <c r="W5311">
        <v>10986598.955232684</v>
      </c>
      <c r="X5311">
        <v>-9013401.0447673146</v>
      </c>
    </row>
    <row r="5312" spans="2:24" x14ac:dyDescent="0.4">
      <c r="B5312" s="13">
        <v>5309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22288422.353452828</v>
      </c>
      <c r="O5312">
        <v>29167779.647233278</v>
      </c>
      <c r="P5312">
        <v>27213111.203865029</v>
      </c>
      <c r="Q5312">
        <v>28115184.18269467</v>
      </c>
      <c r="R5312">
        <v>35979878.791410103</v>
      </c>
      <c r="S5312">
        <v>40749123.395125993</v>
      </c>
      <c r="T5312">
        <v>43372588.870274432</v>
      </c>
      <c r="U5312">
        <v>45042912.963745959</v>
      </c>
      <c r="V5312">
        <v>48530897.739662074</v>
      </c>
      <c r="W5312">
        <v>55484473.180423275</v>
      </c>
      <c r="X5312">
        <v>35484473.18042329</v>
      </c>
    </row>
    <row r="5313" spans="2:24" x14ac:dyDescent="0.4">
      <c r="B5313" s="13">
        <v>5310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17873782.662503578</v>
      </c>
      <c r="O5313">
        <v>16724360.996899277</v>
      </c>
      <c r="P5313">
        <v>18152127.317196503</v>
      </c>
      <c r="Q5313">
        <v>24252564.18992658</v>
      </c>
      <c r="R5313">
        <v>22931247.848482102</v>
      </c>
      <c r="S5313">
        <v>28269202.046027258</v>
      </c>
      <c r="T5313">
        <v>27908584.697431333</v>
      </c>
      <c r="U5313">
        <v>26074575.248778127</v>
      </c>
      <c r="V5313">
        <v>33322779.591740821</v>
      </c>
      <c r="W5313">
        <v>38195159.492823772</v>
      </c>
      <c r="X5313">
        <v>18195159.492823772</v>
      </c>
    </row>
    <row r="5314" spans="2:24" x14ac:dyDescent="0.4">
      <c r="B5314" s="13">
        <v>5311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19999910.394006722</v>
      </c>
      <c r="O5314">
        <v>23473818.061396509</v>
      </c>
      <c r="P5314">
        <v>26361368.856550105</v>
      </c>
      <c r="Q5314">
        <v>29629890.648627087</v>
      </c>
      <c r="R5314">
        <v>29850384.997296214</v>
      </c>
      <c r="S5314">
        <v>34607267.962527864</v>
      </c>
      <c r="T5314">
        <v>35106536.124277547</v>
      </c>
      <c r="U5314">
        <v>31888443.013761673</v>
      </c>
      <c r="V5314">
        <v>23217170.596030857</v>
      </c>
      <c r="W5314">
        <v>22571324.209146939</v>
      </c>
      <c r="X5314">
        <v>2571324.2091469401</v>
      </c>
    </row>
    <row r="5315" spans="2:24" x14ac:dyDescent="0.4">
      <c r="B5315" s="13">
        <v>5312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20028325.839091361</v>
      </c>
      <c r="O5315">
        <v>19778032.722167537</v>
      </c>
      <c r="P5315">
        <v>24439382.662089929</v>
      </c>
      <c r="Q5315">
        <v>-4153527.5715843174</v>
      </c>
      <c r="R5315">
        <v>-4474726.8818183802</v>
      </c>
      <c r="S5315">
        <v>9605581.6197495181</v>
      </c>
      <c r="T5315">
        <v>17248044.289676119</v>
      </c>
      <c r="U5315">
        <v>18640108.950461656</v>
      </c>
      <c r="V5315">
        <v>11850684.949748663</v>
      </c>
      <c r="W5315">
        <v>13190646.421389105</v>
      </c>
      <c r="X5315">
        <v>-6809353.5786108952</v>
      </c>
    </row>
    <row r="5316" spans="2:24" x14ac:dyDescent="0.4">
      <c r="B5316" s="13">
        <v>5313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25698195.537003893</v>
      </c>
      <c r="O5316">
        <v>30669046.783926398</v>
      </c>
      <c r="P5316">
        <v>39103494.655054696</v>
      </c>
      <c r="Q5316">
        <v>39804186.513387635</v>
      </c>
      <c r="R5316">
        <v>34336244.493808925</v>
      </c>
      <c r="S5316">
        <v>36251666.252758346</v>
      </c>
      <c r="T5316">
        <v>40949761.379139781</v>
      </c>
      <c r="U5316">
        <v>43828338.342408411</v>
      </c>
      <c r="V5316">
        <v>45573091.593140453</v>
      </c>
      <c r="W5316">
        <v>44015510.589133479</v>
      </c>
      <c r="X5316">
        <v>24015510.589133482</v>
      </c>
    </row>
    <row r="5317" spans="2:24" x14ac:dyDescent="0.4">
      <c r="B5317" s="13">
        <v>5314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20316762.800368767</v>
      </c>
      <c r="O5317">
        <v>20339856.226074371</v>
      </c>
      <c r="P5317">
        <v>3856867.2120667272</v>
      </c>
      <c r="Q5317">
        <v>2054229.5949444023</v>
      </c>
      <c r="R5317">
        <v>11627055.158131795</v>
      </c>
      <c r="S5317">
        <v>16332090.743790897</v>
      </c>
      <c r="T5317">
        <v>16129241.960922588</v>
      </c>
      <c r="U5317">
        <v>18619364.607885838</v>
      </c>
      <c r="V5317">
        <v>19664043.928026296</v>
      </c>
      <c r="W5317">
        <v>19483997.240255367</v>
      </c>
      <c r="X5317">
        <v>-516002.75974462944</v>
      </c>
    </row>
    <row r="5318" spans="2:24" x14ac:dyDescent="0.4">
      <c r="B5318" s="13">
        <v>5315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21593742.408637326</v>
      </c>
      <c r="O5318">
        <v>18726842.05332407</v>
      </c>
      <c r="P5318">
        <v>15700934.1019882</v>
      </c>
      <c r="Q5318">
        <v>23084208.091604721</v>
      </c>
      <c r="R5318">
        <v>31405369.106852084</v>
      </c>
      <c r="S5318">
        <v>29443295.560872797</v>
      </c>
      <c r="T5318">
        <v>34097600.755834013</v>
      </c>
      <c r="U5318">
        <v>38054792.544311769</v>
      </c>
      <c r="V5318">
        <v>41784674.680771887</v>
      </c>
      <c r="W5318">
        <v>42883310.079257213</v>
      </c>
      <c r="X5318">
        <v>22883310.079257213</v>
      </c>
    </row>
    <row r="5319" spans="2:24" x14ac:dyDescent="0.4">
      <c r="B5319" s="13">
        <v>5316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18443263.322823651</v>
      </c>
      <c r="O5319">
        <v>20531283.623256583</v>
      </c>
      <c r="P5319">
        <v>22700350.275163107</v>
      </c>
      <c r="Q5319">
        <v>23205035.988605998</v>
      </c>
      <c r="R5319">
        <v>23277084.637551028</v>
      </c>
      <c r="S5319">
        <v>26479256.505359594</v>
      </c>
      <c r="T5319">
        <v>31731796.081002474</v>
      </c>
      <c r="U5319">
        <v>28892637.496601157</v>
      </c>
      <c r="V5319">
        <v>30446089.02089072</v>
      </c>
      <c r="W5319">
        <v>31927215.866922993</v>
      </c>
      <c r="X5319">
        <v>11927215.866923001</v>
      </c>
    </row>
    <row r="5320" spans="2:24" x14ac:dyDescent="0.4">
      <c r="B5320" s="13">
        <v>5317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26597906.475736424</v>
      </c>
      <c r="O5320">
        <v>2075315.9290293152</v>
      </c>
      <c r="P5320">
        <v>-149251311.05540118</v>
      </c>
      <c r="Q5320">
        <v>-134634336.30650407</v>
      </c>
      <c r="R5320">
        <v>-58482955.638799734</v>
      </c>
      <c r="S5320">
        <v>-56253223.550115034</v>
      </c>
      <c r="T5320">
        <v>-56501073.626226708</v>
      </c>
      <c r="U5320">
        <v>-57860310.331024833</v>
      </c>
      <c r="V5320">
        <v>-57478491.953960665</v>
      </c>
      <c r="W5320">
        <v>-86597693.623586878</v>
      </c>
      <c r="X5320">
        <v>-106597693.62358689</v>
      </c>
    </row>
    <row r="5321" spans="2:24" x14ac:dyDescent="0.4">
      <c r="B5321" s="13">
        <v>5318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-50345521.511582717</v>
      </c>
      <c r="O5321">
        <v>-50512856.732618101</v>
      </c>
      <c r="P5321">
        <v>-9522177.8551438861</v>
      </c>
      <c r="Q5321">
        <v>-7482195.8820618913</v>
      </c>
      <c r="R5321">
        <v>-8723565.9799058456</v>
      </c>
      <c r="S5321">
        <v>-6521173.6596751101</v>
      </c>
      <c r="T5321">
        <v>-6822494.3335274635</v>
      </c>
      <c r="U5321">
        <v>-961338.53313499317</v>
      </c>
      <c r="V5321">
        <v>-2736598.4983339068</v>
      </c>
      <c r="W5321">
        <v>-3827240.0638563158</v>
      </c>
      <c r="X5321">
        <v>-23827240.063856319</v>
      </c>
    </row>
    <row r="5322" spans="2:24" x14ac:dyDescent="0.4">
      <c r="B5322" s="13">
        <v>5319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23408761.879089411</v>
      </c>
      <c r="O5322">
        <v>29543165.263790384</v>
      </c>
      <c r="P5322">
        <v>35603430.062180124</v>
      </c>
      <c r="Q5322">
        <v>39088200.619507626</v>
      </c>
      <c r="R5322">
        <v>-50664880.221732512</v>
      </c>
      <c r="S5322">
        <v>-51856812.767052941</v>
      </c>
      <c r="T5322">
        <v>-3377470226.7280312</v>
      </c>
      <c r="U5322">
        <v>-3374698039.7926493</v>
      </c>
      <c r="V5322">
        <v>-1685530133.5421953</v>
      </c>
      <c r="W5322">
        <v>-1679297312.0849564</v>
      </c>
      <c r="X5322">
        <v>-1699297312.0849564</v>
      </c>
    </row>
    <row r="5323" spans="2:24" x14ac:dyDescent="0.4">
      <c r="B5323" s="13">
        <v>5320</v>
      </c>
      <c r="C5323">
        <v>0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20805284.54429372</v>
      </c>
      <c r="O5323">
        <v>4578720.5716036521</v>
      </c>
      <c r="P5323">
        <v>10906347.742020562</v>
      </c>
      <c r="Q5323">
        <v>20357186.823860917</v>
      </c>
      <c r="R5323">
        <v>18235398.043630358</v>
      </c>
      <c r="S5323">
        <v>22251527.439118691</v>
      </c>
      <c r="T5323">
        <v>27197342.066999823</v>
      </c>
      <c r="U5323">
        <v>28627800.320495173</v>
      </c>
      <c r="V5323">
        <v>36519593.649493374</v>
      </c>
      <c r="W5323">
        <v>25558481.548926491</v>
      </c>
      <c r="X5323">
        <v>5558481.5489264913</v>
      </c>
    </row>
    <row r="5324" spans="2:24" x14ac:dyDescent="0.4">
      <c r="B5324" s="13">
        <v>5321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22241430.864426207</v>
      </c>
      <c r="O5324">
        <v>13609969.363976698</v>
      </c>
      <c r="P5324">
        <v>21849280.029630817</v>
      </c>
      <c r="Q5324">
        <v>18587356.109595526</v>
      </c>
      <c r="R5324">
        <v>16586784.840655714</v>
      </c>
      <c r="S5324">
        <v>19750430.157827061</v>
      </c>
      <c r="T5324">
        <v>19994208.289863385</v>
      </c>
      <c r="U5324">
        <v>23348096.178907387</v>
      </c>
      <c r="V5324">
        <v>28163544.358947009</v>
      </c>
      <c r="W5324">
        <v>29086193.083367918</v>
      </c>
      <c r="X5324">
        <v>9086193.0833679214</v>
      </c>
    </row>
    <row r="5325" spans="2:24" x14ac:dyDescent="0.4">
      <c r="B5325" s="13">
        <v>5322</v>
      </c>
      <c r="C5325">
        <v>0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27780064.471510999</v>
      </c>
      <c r="O5325">
        <v>34463773.985931449</v>
      </c>
      <c r="P5325">
        <v>37237536.712139897</v>
      </c>
      <c r="Q5325">
        <v>38839391.643301584</v>
      </c>
      <c r="R5325">
        <v>16530124.521133987</v>
      </c>
      <c r="S5325">
        <v>7007136.8661483731</v>
      </c>
      <c r="T5325">
        <v>22311356.987198655</v>
      </c>
      <c r="U5325">
        <v>25875928.820601583</v>
      </c>
      <c r="V5325">
        <v>27078460.497730982</v>
      </c>
      <c r="W5325">
        <v>29945547.466457915</v>
      </c>
      <c r="X5325">
        <v>9945547.4664579183</v>
      </c>
    </row>
    <row r="5326" spans="2:24" x14ac:dyDescent="0.4">
      <c r="B5326" s="13">
        <v>5323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23298450.083675213</v>
      </c>
      <c r="O5326">
        <v>-15703983.03245141</v>
      </c>
      <c r="P5326">
        <v>-815404607.59607029</v>
      </c>
      <c r="Q5326">
        <v>-793596784.26335502</v>
      </c>
      <c r="R5326">
        <v>-392532619.14720088</v>
      </c>
      <c r="S5326">
        <v>-388692462.50466889</v>
      </c>
      <c r="T5326">
        <v>-385912883.42887378</v>
      </c>
      <c r="U5326">
        <v>-382459667.13415712</v>
      </c>
      <c r="V5326">
        <v>-379290276.83396637</v>
      </c>
      <c r="W5326">
        <v>-376029078.40257847</v>
      </c>
      <c r="X5326">
        <v>-396029078.40257847</v>
      </c>
    </row>
    <row r="5327" spans="2:24" x14ac:dyDescent="0.4">
      <c r="B5327" s="13">
        <v>5324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20108442.832391288</v>
      </c>
      <c r="O5327">
        <v>23531363.55451981</v>
      </c>
      <c r="P5327">
        <v>24535745.848251875</v>
      </c>
      <c r="Q5327">
        <v>18544175.163207214</v>
      </c>
      <c r="R5327">
        <v>16492300.47859703</v>
      </c>
      <c r="S5327">
        <v>24952394.102232013</v>
      </c>
      <c r="T5327">
        <v>28987669.347515054</v>
      </c>
      <c r="U5327">
        <v>36248287.935407318</v>
      </c>
      <c r="V5327">
        <v>38313479.414044298</v>
      </c>
      <c r="W5327">
        <v>47098760.683649234</v>
      </c>
      <c r="X5327">
        <v>27098760.683649231</v>
      </c>
    </row>
    <row r="5328" spans="2:24" x14ac:dyDescent="0.4">
      <c r="B5328" s="13">
        <v>5325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20378641.596118595</v>
      </c>
      <c r="O5328">
        <v>25919908.13543167</v>
      </c>
      <c r="P5328">
        <v>27997591.870758872</v>
      </c>
      <c r="Q5328">
        <v>25493840.872687478</v>
      </c>
      <c r="R5328">
        <v>26756260.872879438</v>
      </c>
      <c r="S5328">
        <v>30985051.315721691</v>
      </c>
      <c r="T5328">
        <v>34078384.609128177</v>
      </c>
      <c r="U5328">
        <v>31632308.08459701</v>
      </c>
      <c r="V5328">
        <v>37809994.928036086</v>
      </c>
      <c r="W5328">
        <v>35148171.169934221</v>
      </c>
      <c r="X5328">
        <v>15148171.169934211</v>
      </c>
    </row>
    <row r="5329" spans="2:24" x14ac:dyDescent="0.4">
      <c r="B5329" s="13">
        <v>5326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19579014.039758433</v>
      </c>
      <c r="O5329">
        <v>20669724.383432463</v>
      </c>
      <c r="P5329">
        <v>19943114.988466572</v>
      </c>
      <c r="Q5329">
        <v>19645806.875663724</v>
      </c>
      <c r="R5329">
        <v>20525817.588106096</v>
      </c>
      <c r="S5329">
        <v>23301822.551121484</v>
      </c>
      <c r="T5329">
        <v>24022623.367205754</v>
      </c>
      <c r="U5329">
        <v>23756290.191765178</v>
      </c>
      <c r="V5329">
        <v>29717150.943328649</v>
      </c>
      <c r="W5329">
        <v>30726736.977507733</v>
      </c>
      <c r="X5329">
        <v>10726736.977507733</v>
      </c>
    </row>
    <row r="5330" spans="2:24" x14ac:dyDescent="0.4">
      <c r="B5330" s="13">
        <v>5327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18320718.798923969</v>
      </c>
      <c r="O5330">
        <v>17017909.566874985</v>
      </c>
      <c r="P5330">
        <v>16189373.088294445</v>
      </c>
      <c r="Q5330">
        <v>123613.70711497375</v>
      </c>
      <c r="R5330">
        <v>4163914.9145959443</v>
      </c>
      <c r="S5330">
        <v>11295840.058726601</v>
      </c>
      <c r="T5330">
        <v>12185971.132541189</v>
      </c>
      <c r="U5330">
        <v>14754934.143829586</v>
      </c>
      <c r="V5330">
        <v>14314506.340784304</v>
      </c>
      <c r="W5330">
        <v>17531373.604652662</v>
      </c>
      <c r="X5330">
        <v>-2468626.3953473405</v>
      </c>
    </row>
    <row r="5331" spans="2:24" x14ac:dyDescent="0.4">
      <c r="B5331" s="13">
        <v>5328</v>
      </c>
      <c r="C5331"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18141517.14152471</v>
      </c>
      <c r="O5331">
        <v>17345983.782512359</v>
      </c>
      <c r="P5331">
        <v>19309647.112486321</v>
      </c>
      <c r="Q5331">
        <v>26652815.168871216</v>
      </c>
      <c r="R5331">
        <v>26936198.411192451</v>
      </c>
      <c r="S5331">
        <v>13168223.319868993</v>
      </c>
      <c r="T5331">
        <v>12371858.949812137</v>
      </c>
      <c r="U5331">
        <v>27197865.370287299</v>
      </c>
      <c r="V5331">
        <v>34554323.811871372</v>
      </c>
      <c r="W5331">
        <v>38710257.60157007</v>
      </c>
      <c r="X5331">
        <v>18710257.601570085</v>
      </c>
    </row>
    <row r="5332" spans="2:24" x14ac:dyDescent="0.4">
      <c r="B5332" s="13">
        <v>5329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25542381.291328508</v>
      </c>
      <c r="O5332">
        <v>23670969.848928146</v>
      </c>
      <c r="P5332">
        <v>29958746.609924063</v>
      </c>
      <c r="Q5332">
        <v>33291422.330307502</v>
      </c>
      <c r="R5332">
        <v>34661369.895244949</v>
      </c>
      <c r="S5332">
        <v>40301303.407117814</v>
      </c>
      <c r="T5332">
        <v>41295466.264302887</v>
      </c>
      <c r="U5332">
        <v>41522173.40519169</v>
      </c>
      <c r="V5332">
        <v>48242839.074051626</v>
      </c>
      <c r="W5332">
        <v>53898044.335465878</v>
      </c>
      <c r="X5332">
        <v>33898044.335465871</v>
      </c>
    </row>
    <row r="5333" spans="2:24" x14ac:dyDescent="0.4">
      <c r="B5333" s="13">
        <v>5330</v>
      </c>
      <c r="C5333">
        <v>0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8956475.8464561664</v>
      </c>
      <c r="O5333">
        <v>8604779.4935386088</v>
      </c>
      <c r="P5333">
        <v>14107304.884533189</v>
      </c>
      <c r="Q5333">
        <v>12249047.347669641</v>
      </c>
      <c r="R5333">
        <v>20875047.409427658</v>
      </c>
      <c r="S5333">
        <v>21877252.749136556</v>
      </c>
      <c r="T5333">
        <v>20673518.004241914</v>
      </c>
      <c r="U5333">
        <v>26595953.539551958</v>
      </c>
      <c r="V5333">
        <v>-25630378.102689918</v>
      </c>
      <c r="W5333">
        <v>-19344886.109624177</v>
      </c>
      <c r="X5333">
        <v>-39344886.109624177</v>
      </c>
    </row>
    <row r="5334" spans="2:24" x14ac:dyDescent="0.4">
      <c r="B5334" s="13">
        <v>5331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19324388.799873371</v>
      </c>
      <c r="O5334">
        <v>19099724.352246743</v>
      </c>
      <c r="P5334">
        <v>22169895.538701821</v>
      </c>
      <c r="Q5334">
        <v>10965948.783353435</v>
      </c>
      <c r="R5334">
        <v>13664081.068177111</v>
      </c>
      <c r="S5334">
        <v>-127087611.73965122</v>
      </c>
      <c r="T5334">
        <v>-146352664.61275536</v>
      </c>
      <c r="U5334">
        <v>-72844166.584141478</v>
      </c>
      <c r="V5334">
        <v>-61353044.035650939</v>
      </c>
      <c r="W5334">
        <v>-57203978.644739762</v>
      </c>
      <c r="X5334">
        <v>-77203978.644739732</v>
      </c>
    </row>
    <row r="5335" spans="2:24" x14ac:dyDescent="0.4">
      <c r="B5335" s="13">
        <v>5332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14648697.56907724</v>
      </c>
      <c r="O5335">
        <v>12954524.184097789</v>
      </c>
      <c r="P5335">
        <v>6005677.9813067056</v>
      </c>
      <c r="Q5335">
        <v>6050803.1347315768</v>
      </c>
      <c r="R5335">
        <v>4732097.2561094156</v>
      </c>
      <c r="S5335">
        <v>5467346.5697709993</v>
      </c>
      <c r="T5335">
        <v>12331289.163831396</v>
      </c>
      <c r="U5335">
        <v>10916275.150563017</v>
      </c>
      <c r="V5335">
        <v>10450600.858817063</v>
      </c>
      <c r="W5335">
        <v>9835168.8477553017</v>
      </c>
      <c r="X5335">
        <v>-10164831.1522447</v>
      </c>
    </row>
    <row r="5336" spans="2:24" x14ac:dyDescent="0.4">
      <c r="B5336" s="13">
        <v>5333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-396938879.64154416</v>
      </c>
      <c r="O5336">
        <v>-397151626.77312458</v>
      </c>
      <c r="P5336">
        <v>-186333426.7982665</v>
      </c>
      <c r="Q5336">
        <v>-186012877.77252838</v>
      </c>
      <c r="R5336">
        <v>-185601479.89694372</v>
      </c>
      <c r="S5336">
        <v>-184890065.0342631</v>
      </c>
      <c r="T5336">
        <v>-180434376.70816693</v>
      </c>
      <c r="U5336">
        <v>-176133221.07097539</v>
      </c>
      <c r="V5336">
        <v>-177686308.53473204</v>
      </c>
      <c r="W5336">
        <v>-171571030.06780741</v>
      </c>
      <c r="X5336">
        <v>-191571030.06780741</v>
      </c>
    </row>
    <row r="5337" spans="2:24" x14ac:dyDescent="0.4">
      <c r="B5337" s="13">
        <v>5334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-150671981.45920447</v>
      </c>
      <c r="O5337">
        <v>-150858176.21352282</v>
      </c>
      <c r="P5337">
        <v>-57679140.962336034</v>
      </c>
      <c r="Q5337">
        <v>-96417878.845045537</v>
      </c>
      <c r="R5337">
        <v>-96959266.422084972</v>
      </c>
      <c r="S5337">
        <v>-69504770.248513073</v>
      </c>
      <c r="T5337">
        <v>-72510333.881853268</v>
      </c>
      <c r="U5337">
        <v>-67833683.061272532</v>
      </c>
      <c r="V5337">
        <v>-65119392.757728383</v>
      </c>
      <c r="W5337">
        <v>-59871528.042447656</v>
      </c>
      <c r="X5337">
        <v>-79871528.042447656</v>
      </c>
    </row>
    <row r="5338" spans="2:24" x14ac:dyDescent="0.4">
      <c r="B5338" s="13">
        <v>5335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26065942.932973705</v>
      </c>
      <c r="O5338">
        <v>29471034.390974637</v>
      </c>
      <c r="P5338">
        <v>28944286.652232897</v>
      </c>
      <c r="Q5338">
        <v>33070205.200426362</v>
      </c>
      <c r="R5338">
        <v>34293983.101580538</v>
      </c>
      <c r="S5338">
        <v>34017591.579799056</v>
      </c>
      <c r="T5338">
        <v>34439386.198143758</v>
      </c>
      <c r="U5338">
        <v>31424569.115515381</v>
      </c>
      <c r="V5338">
        <v>38364405.97112678</v>
      </c>
      <c r="W5338">
        <v>41396957.415168487</v>
      </c>
      <c r="X5338">
        <v>21396957.415168483</v>
      </c>
    </row>
    <row r="5339" spans="2:24" x14ac:dyDescent="0.4">
      <c r="B5339" s="13">
        <v>5336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28139413.237108286</v>
      </c>
      <c r="O5339">
        <v>24871943.716752585</v>
      </c>
      <c r="P5339">
        <v>27896274.036088832</v>
      </c>
      <c r="Q5339">
        <v>29601620.164097082</v>
      </c>
      <c r="R5339">
        <v>38279424.917239435</v>
      </c>
      <c r="S5339">
        <v>40911893.565341212</v>
      </c>
      <c r="T5339">
        <v>32423391.68546154</v>
      </c>
      <c r="U5339">
        <v>34049689.945030965</v>
      </c>
      <c r="V5339">
        <v>40192163.379514322</v>
      </c>
      <c r="W5339">
        <v>42458779.962881111</v>
      </c>
      <c r="X5339">
        <v>22458779.962881114</v>
      </c>
    </row>
    <row r="5340" spans="2:24" x14ac:dyDescent="0.4">
      <c r="B5340" s="13">
        <v>5337</v>
      </c>
      <c r="C5340">
        <v>0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22743577.211627912</v>
      </c>
      <c r="O5340">
        <v>24462550.145137593</v>
      </c>
      <c r="P5340">
        <v>28905090.271844346</v>
      </c>
      <c r="Q5340">
        <v>32160787.044399098</v>
      </c>
      <c r="R5340">
        <v>33843872.653673626</v>
      </c>
      <c r="S5340">
        <v>37708652.765001103</v>
      </c>
      <c r="T5340">
        <v>40389065.24741862</v>
      </c>
      <c r="U5340">
        <v>38586395.131114081</v>
      </c>
      <c r="V5340">
        <v>46230836.659249283</v>
      </c>
      <c r="W5340">
        <v>42927965.713127077</v>
      </c>
      <c r="X5340">
        <v>22927965.713127084</v>
      </c>
    </row>
    <row r="5341" spans="2:24" x14ac:dyDescent="0.4">
      <c r="B5341" s="13">
        <v>5338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27236581.677940607</v>
      </c>
      <c r="O5341">
        <v>29701374.727176722</v>
      </c>
      <c r="P5341">
        <v>30950911.003221173</v>
      </c>
      <c r="Q5341">
        <v>31856529.759378221</v>
      </c>
      <c r="R5341">
        <v>33249849.885392651</v>
      </c>
      <c r="S5341">
        <v>34625450.427334242</v>
      </c>
      <c r="T5341">
        <v>34451460.115236439</v>
      </c>
      <c r="U5341">
        <v>39460430.515969664</v>
      </c>
      <c r="V5341">
        <v>39768813.48483213</v>
      </c>
      <c r="W5341">
        <v>43582758.022744641</v>
      </c>
      <c r="X5341">
        <v>23582758.02274463</v>
      </c>
    </row>
    <row r="5342" spans="2:24" x14ac:dyDescent="0.4">
      <c r="B5342" s="13">
        <v>5339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22708186.127862096</v>
      </c>
      <c r="O5342">
        <v>28071981.78177657</v>
      </c>
      <c r="P5342">
        <v>28598580.474874295</v>
      </c>
      <c r="Q5342">
        <v>-10174020.93351363</v>
      </c>
      <c r="R5342">
        <v>-12726133.658917457</v>
      </c>
      <c r="S5342">
        <v>4115927.1267156187</v>
      </c>
      <c r="T5342">
        <v>7264347.3601825051</v>
      </c>
      <c r="U5342">
        <v>12494943.715768352</v>
      </c>
      <c r="V5342">
        <v>11886012.005949652</v>
      </c>
      <c r="W5342">
        <v>13360780.090137398</v>
      </c>
      <c r="X5342">
        <v>-6639219.909862604</v>
      </c>
    </row>
    <row r="5343" spans="2:24" x14ac:dyDescent="0.4">
      <c r="B5343" s="13">
        <v>5340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21230320.309747189</v>
      </c>
      <c r="O5343">
        <v>24259909.801997725</v>
      </c>
      <c r="P5343">
        <v>26189000.884734333</v>
      </c>
      <c r="Q5343">
        <v>28185771.695426352</v>
      </c>
      <c r="R5343">
        <v>31624573.325457644</v>
      </c>
      <c r="S5343">
        <v>29767667.032172199</v>
      </c>
      <c r="T5343">
        <v>33280205.704049442</v>
      </c>
      <c r="U5343">
        <v>32188884.340449043</v>
      </c>
      <c r="V5343">
        <v>34507510.895998634</v>
      </c>
      <c r="W5343">
        <v>38864286.647304088</v>
      </c>
      <c r="X5343">
        <v>18864286.647304095</v>
      </c>
    </row>
    <row r="5344" spans="2:24" x14ac:dyDescent="0.4">
      <c r="B5344" s="13">
        <v>5341</v>
      </c>
      <c r="C5344">
        <v>0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23781837.139720764</v>
      </c>
      <c r="O5344">
        <v>24474005.526884176</v>
      </c>
      <c r="P5344">
        <v>31731374.476584226</v>
      </c>
      <c r="Q5344">
        <v>-38383033.302723251</v>
      </c>
      <c r="R5344">
        <v>-38226935.539259396</v>
      </c>
      <c r="S5344">
        <v>-3520765.5129946009</v>
      </c>
      <c r="T5344">
        <v>-6276155.9022435304</v>
      </c>
      <c r="U5344">
        <v>2135793.3859761953</v>
      </c>
      <c r="V5344">
        <v>1417770.3182069436</v>
      </c>
      <c r="W5344">
        <v>5326156.5492490157</v>
      </c>
      <c r="X5344">
        <v>-14673843.450750984</v>
      </c>
    </row>
    <row r="5345" spans="2:24" x14ac:dyDescent="0.4">
      <c r="B5345" s="13">
        <v>5342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21188170.408213932</v>
      </c>
      <c r="O5345">
        <v>21227520.908113196</v>
      </c>
      <c r="P5345">
        <v>21620994.937834021</v>
      </c>
      <c r="Q5345">
        <v>23586675.889753934</v>
      </c>
      <c r="R5345">
        <v>21160288.626660094</v>
      </c>
      <c r="S5345">
        <v>23694416.679797754</v>
      </c>
      <c r="T5345">
        <v>23198755.32571242</v>
      </c>
      <c r="U5345">
        <v>22214489.161675382</v>
      </c>
      <c r="V5345">
        <v>22741594.224871572</v>
      </c>
      <c r="W5345">
        <v>23303480.936515126</v>
      </c>
      <c r="X5345">
        <v>3303480.9365151296</v>
      </c>
    </row>
    <row r="5346" spans="2:24" x14ac:dyDescent="0.4">
      <c r="B5346" s="13">
        <v>5343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20151901.223070841</v>
      </c>
      <c r="O5346">
        <v>23725781.25133846</v>
      </c>
      <c r="P5346">
        <v>31321892.285573699</v>
      </c>
      <c r="Q5346">
        <v>-53718138.22423356</v>
      </c>
      <c r="R5346">
        <v>-56572637.296827525</v>
      </c>
      <c r="S5346">
        <v>-4581209.437796779</v>
      </c>
      <c r="T5346">
        <v>-2628054.6656556511</v>
      </c>
      <c r="U5346">
        <v>-5030335.1569974571</v>
      </c>
      <c r="V5346">
        <v>-2824348.6363302991</v>
      </c>
      <c r="W5346">
        <v>3016339.220384011</v>
      </c>
      <c r="X5346">
        <v>-16983660.779615991</v>
      </c>
    </row>
    <row r="5347" spans="2:24" x14ac:dyDescent="0.4">
      <c r="B5347" s="13">
        <v>5344</v>
      </c>
      <c r="C5347">
        <v>0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21920781.383183107</v>
      </c>
      <c r="O5347">
        <v>22553908.5328122</v>
      </c>
      <c r="P5347">
        <v>20452685.423455041</v>
      </c>
      <c r="Q5347">
        <v>22568801.729960993</v>
      </c>
      <c r="R5347">
        <v>23153144.270210687</v>
      </c>
      <c r="S5347">
        <v>30187231.840780966</v>
      </c>
      <c r="T5347">
        <v>33271019.254506707</v>
      </c>
      <c r="U5347">
        <v>31258183.244758148</v>
      </c>
      <c r="V5347">
        <v>34037237.782108888</v>
      </c>
      <c r="W5347">
        <v>33870504.333268501</v>
      </c>
      <c r="X5347">
        <v>13870504.333268495</v>
      </c>
    </row>
    <row r="5348" spans="2:24" x14ac:dyDescent="0.4">
      <c r="B5348" s="13">
        <v>5345</v>
      </c>
      <c r="C5348">
        <v>0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25740773.624122497</v>
      </c>
      <c r="O5348">
        <v>24039072.800303206</v>
      </c>
      <c r="P5348">
        <v>29361625.381815188</v>
      </c>
      <c r="Q5348">
        <v>31544686.843018692</v>
      </c>
      <c r="R5348">
        <v>30361374.91861295</v>
      </c>
      <c r="S5348">
        <v>34466049.999616779</v>
      </c>
      <c r="T5348">
        <v>35145060.491207726</v>
      </c>
      <c r="U5348">
        <v>34916972.269459665</v>
      </c>
      <c r="V5348">
        <v>37388795.027187943</v>
      </c>
      <c r="W5348">
        <v>37630582.090427041</v>
      </c>
      <c r="X5348">
        <v>17630582.090427037</v>
      </c>
    </row>
    <row r="5349" spans="2:24" x14ac:dyDescent="0.4">
      <c r="B5349" s="13">
        <v>5346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19177369.990585163</v>
      </c>
      <c r="O5349">
        <v>19617660.80552021</v>
      </c>
      <c r="P5349">
        <v>17063977.297326632</v>
      </c>
      <c r="Q5349">
        <v>21583612.194836278</v>
      </c>
      <c r="R5349">
        <v>21297692.516411792</v>
      </c>
      <c r="S5349">
        <v>13468873.705603704</v>
      </c>
      <c r="T5349">
        <v>16218585.849241177</v>
      </c>
      <c r="U5349">
        <v>23926261.674148753</v>
      </c>
      <c r="V5349">
        <v>20821104.510555103</v>
      </c>
      <c r="W5349">
        <v>23245797.915978722</v>
      </c>
      <c r="X5349">
        <v>3245797.9159787162</v>
      </c>
    </row>
    <row r="5350" spans="2:24" x14ac:dyDescent="0.4">
      <c r="B5350" s="13">
        <v>5347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22947501.840859003</v>
      </c>
      <c r="O5350">
        <v>25622734.984034427</v>
      </c>
      <c r="P5350">
        <v>25689698.234476838</v>
      </c>
      <c r="Q5350">
        <v>23114630.593246073</v>
      </c>
      <c r="R5350">
        <v>25956934.026607335</v>
      </c>
      <c r="S5350">
        <v>24557543.889888752</v>
      </c>
      <c r="T5350">
        <v>30600699.253722522</v>
      </c>
      <c r="U5350">
        <v>29657460.916639842</v>
      </c>
      <c r="V5350">
        <v>32372962.178528789</v>
      </c>
      <c r="W5350">
        <v>35613412.010858759</v>
      </c>
      <c r="X5350">
        <v>15613412.010858761</v>
      </c>
    </row>
    <row r="5351" spans="2:24" x14ac:dyDescent="0.4">
      <c r="B5351" s="13">
        <v>5348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19409817.27089119</v>
      </c>
      <c r="O5351">
        <v>23123191.838202316</v>
      </c>
      <c r="P5351">
        <v>22873581.497851547</v>
      </c>
      <c r="Q5351">
        <v>22447639.591678992</v>
      </c>
      <c r="R5351">
        <v>21540709.255535178</v>
      </c>
      <c r="S5351">
        <v>23847048.480836984</v>
      </c>
      <c r="T5351">
        <v>23590445.820903499</v>
      </c>
      <c r="U5351">
        <v>22219093.679598022</v>
      </c>
      <c r="V5351">
        <v>21639821.948155649</v>
      </c>
      <c r="W5351">
        <v>21150406.169546783</v>
      </c>
      <c r="X5351">
        <v>1150406.1695467881</v>
      </c>
    </row>
    <row r="5352" spans="2:24" x14ac:dyDescent="0.4">
      <c r="B5352" s="13">
        <v>5349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10441847.488690039</v>
      </c>
      <c r="O5352">
        <v>10317550.874422463</v>
      </c>
      <c r="P5352">
        <v>12514675.870871628</v>
      </c>
      <c r="Q5352">
        <v>-8925614.4817373566</v>
      </c>
      <c r="R5352">
        <v>-9297578.737320276</v>
      </c>
      <c r="S5352">
        <v>9514280.0234054346</v>
      </c>
      <c r="T5352">
        <v>12938369.581061006</v>
      </c>
      <c r="U5352">
        <v>3683278.5070734499</v>
      </c>
      <c r="V5352">
        <v>2587338.6679922901</v>
      </c>
      <c r="W5352">
        <v>5022370.3222605297</v>
      </c>
      <c r="X5352">
        <v>-14977629.677739479</v>
      </c>
    </row>
    <row r="5353" spans="2:24" x14ac:dyDescent="0.4">
      <c r="B5353" s="13">
        <v>5350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11496199.10860935</v>
      </c>
      <c r="O5353">
        <v>12332017.101643892</v>
      </c>
      <c r="P5353">
        <v>18267495.567184374</v>
      </c>
      <c r="Q5353">
        <v>17109213.364605572</v>
      </c>
      <c r="R5353">
        <v>-6406918.241117537</v>
      </c>
      <c r="S5353">
        <v>-4331467.0672709914</v>
      </c>
      <c r="T5353">
        <v>12182265.981402796</v>
      </c>
      <c r="U5353">
        <v>18531979.445455667</v>
      </c>
      <c r="V5353">
        <v>17473625.676762819</v>
      </c>
      <c r="W5353">
        <v>22319190.173341885</v>
      </c>
      <c r="X5353">
        <v>2319190.1733418852</v>
      </c>
    </row>
    <row r="5354" spans="2:24" x14ac:dyDescent="0.4">
      <c r="B5354" s="13">
        <v>5351</v>
      </c>
      <c r="C5354">
        <v>0</v>
      </c>
      <c r="D5354">
        <v>0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21240076.991312809</v>
      </c>
      <c r="O5354">
        <v>24781927.54347007</v>
      </c>
      <c r="P5354">
        <v>24460440.255042996</v>
      </c>
      <c r="Q5354">
        <v>29330135.718471013</v>
      </c>
      <c r="R5354">
        <v>28556146.093817007</v>
      </c>
      <c r="S5354">
        <v>26250493.198614068</v>
      </c>
      <c r="T5354">
        <v>31132472.072936844</v>
      </c>
      <c r="U5354">
        <v>35976127.652593441</v>
      </c>
      <c r="V5354">
        <v>36483155.189057529</v>
      </c>
      <c r="W5354">
        <v>41664313.173636422</v>
      </c>
      <c r="X5354">
        <v>21664313.17363641</v>
      </c>
    </row>
    <row r="5355" spans="2:24" x14ac:dyDescent="0.4">
      <c r="B5355" s="13">
        <v>5352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22769782.746463817</v>
      </c>
      <c r="O5355">
        <v>12159216.768802354</v>
      </c>
      <c r="P5355">
        <v>13245365.306664729</v>
      </c>
      <c r="Q5355">
        <v>17940493.199901618</v>
      </c>
      <c r="R5355">
        <v>19022546.376683764</v>
      </c>
      <c r="S5355">
        <v>13420964.256674035</v>
      </c>
      <c r="T5355">
        <v>12932258.998453038</v>
      </c>
      <c r="U5355">
        <v>9658976.2853039633</v>
      </c>
      <c r="V5355">
        <v>10528123.644802578</v>
      </c>
      <c r="W5355">
        <v>11705260.365073511</v>
      </c>
      <c r="X5355">
        <v>-8294739.6349264905</v>
      </c>
    </row>
    <row r="5356" spans="2:24" x14ac:dyDescent="0.4">
      <c r="B5356" s="13">
        <v>5353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19033114.21997273</v>
      </c>
      <c r="O5356">
        <v>6778473.4750069156</v>
      </c>
      <c r="P5356">
        <v>12386799.439953845</v>
      </c>
      <c r="Q5356">
        <v>19172639.916998319</v>
      </c>
      <c r="R5356">
        <v>23102773.079835061</v>
      </c>
      <c r="S5356">
        <v>24364639.424571887</v>
      </c>
      <c r="T5356">
        <v>17919784.061829623</v>
      </c>
      <c r="U5356">
        <v>19242486.560109574</v>
      </c>
      <c r="V5356">
        <v>19498537.932223666</v>
      </c>
      <c r="W5356">
        <v>-56409738.328207023</v>
      </c>
      <c r="X5356">
        <v>-76409738.328207016</v>
      </c>
    </row>
    <row r="5357" spans="2:24" x14ac:dyDescent="0.4">
      <c r="B5357" s="13">
        <v>5354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20041319.822271924</v>
      </c>
      <c r="O5357">
        <v>21133902.953094259</v>
      </c>
      <c r="P5357">
        <v>24492704.433393169</v>
      </c>
      <c r="Q5357">
        <v>27093127.208324231</v>
      </c>
      <c r="R5357">
        <v>30721662.937719427</v>
      </c>
      <c r="S5357">
        <v>28113543.855588395</v>
      </c>
      <c r="T5357">
        <v>14402454.692168597</v>
      </c>
      <c r="U5357">
        <v>13731716.061778465</v>
      </c>
      <c r="V5357">
        <v>28084680.029344324</v>
      </c>
      <c r="W5357">
        <v>36688789.65050897</v>
      </c>
      <c r="X5357">
        <v>16688789.650508963</v>
      </c>
    </row>
    <row r="5358" spans="2:24" x14ac:dyDescent="0.4">
      <c r="B5358" s="13">
        <v>5355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18488383.795385834</v>
      </c>
      <c r="O5358">
        <v>18913806.4255457</v>
      </c>
      <c r="P5358">
        <v>19657741.278758191</v>
      </c>
      <c r="Q5358">
        <v>23040454.894652445</v>
      </c>
      <c r="R5358">
        <v>26514500.758631859</v>
      </c>
      <c r="S5358">
        <v>27267451.699199844</v>
      </c>
      <c r="T5358">
        <v>30598924.897335656</v>
      </c>
      <c r="U5358">
        <v>34626743.807371676</v>
      </c>
      <c r="V5358">
        <v>33249885.139697623</v>
      </c>
      <c r="W5358">
        <v>32875602.427973505</v>
      </c>
      <c r="X5358">
        <v>12875602.427973507</v>
      </c>
    </row>
    <row r="5359" spans="2:24" x14ac:dyDescent="0.4">
      <c r="B5359" s="13">
        <v>5356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23586861.661708593</v>
      </c>
      <c r="O5359">
        <v>15053420.528996294</v>
      </c>
      <c r="P5359">
        <v>12940355.244498182</v>
      </c>
      <c r="Q5359">
        <v>12390370.689414607</v>
      </c>
      <c r="R5359">
        <v>17300599.911804646</v>
      </c>
      <c r="S5359">
        <v>16130118.772495681</v>
      </c>
      <c r="T5359">
        <v>23592135.042667687</v>
      </c>
      <c r="U5359">
        <v>26653898.362766862</v>
      </c>
      <c r="V5359">
        <v>24789674.094091214</v>
      </c>
      <c r="W5359">
        <v>24427016.057191916</v>
      </c>
      <c r="X5359">
        <v>4427016.0571919177</v>
      </c>
    </row>
    <row r="5360" spans="2:24" x14ac:dyDescent="0.4">
      <c r="B5360" s="13">
        <v>5357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19768707.974987004</v>
      </c>
      <c r="O5360">
        <v>19676395.911157884</v>
      </c>
      <c r="P5360">
        <v>19216103.412136588</v>
      </c>
      <c r="Q5360">
        <v>27614622.568947166</v>
      </c>
      <c r="R5360">
        <v>34291489.047377989</v>
      </c>
      <c r="S5360">
        <v>34885003.67106092</v>
      </c>
      <c r="T5360">
        <v>35844858.382903606</v>
      </c>
      <c r="U5360">
        <v>36578999.520723909</v>
      </c>
      <c r="V5360">
        <v>35979588.379721843</v>
      </c>
      <c r="W5360">
        <v>37901876.840947732</v>
      </c>
      <c r="X5360">
        <v>17901876.840947732</v>
      </c>
    </row>
    <row r="5361" spans="2:24" x14ac:dyDescent="0.4">
      <c r="B5361" s="13">
        <v>5358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18191000.002546716</v>
      </c>
      <c r="O5361">
        <v>21263102.024491869</v>
      </c>
      <c r="P5361">
        <v>19241068.121910032</v>
      </c>
      <c r="Q5361">
        <v>20837311.010911047</v>
      </c>
      <c r="R5361">
        <v>22398159.632805262</v>
      </c>
      <c r="S5361">
        <v>28514952.481545672</v>
      </c>
      <c r="T5361">
        <v>31333641.094505847</v>
      </c>
      <c r="U5361">
        <v>36476586.05778943</v>
      </c>
      <c r="V5361">
        <v>43944467.973653026</v>
      </c>
      <c r="W5361">
        <v>47332963.231268294</v>
      </c>
      <c r="X5361">
        <v>27332963.231268287</v>
      </c>
    </row>
    <row r="5362" spans="2:24" x14ac:dyDescent="0.4">
      <c r="B5362" s="13">
        <v>5359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22632758.010716099</v>
      </c>
      <c r="O5362">
        <v>30207007.799769498</v>
      </c>
      <c r="P5362">
        <v>31943218.832182843</v>
      </c>
      <c r="Q5362">
        <v>34975250.10085883</v>
      </c>
      <c r="R5362">
        <v>37413089.004976682</v>
      </c>
      <c r="S5362">
        <v>40014399.844316468</v>
      </c>
      <c r="T5362">
        <v>44108987.056684762</v>
      </c>
      <c r="U5362">
        <v>46707177.302884288</v>
      </c>
      <c r="V5362">
        <v>47462321.959381744</v>
      </c>
      <c r="W5362">
        <v>47361074.15693482</v>
      </c>
      <c r="X5362">
        <v>27361074.156934824</v>
      </c>
    </row>
    <row r="5363" spans="2:24" x14ac:dyDescent="0.4">
      <c r="B5363" s="13">
        <v>5360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23159987.823610462</v>
      </c>
      <c r="O5363">
        <v>22594570.620489921</v>
      </c>
      <c r="P5363">
        <v>19917959.469693512</v>
      </c>
      <c r="Q5363">
        <v>17209169.889618445</v>
      </c>
      <c r="R5363">
        <v>16584511.201255884</v>
      </c>
      <c r="S5363">
        <v>15121243.345241468</v>
      </c>
      <c r="T5363">
        <v>22757724.649654105</v>
      </c>
      <c r="U5363">
        <v>27846470.03436251</v>
      </c>
      <c r="V5363">
        <v>29872078.834412195</v>
      </c>
      <c r="W5363">
        <v>30506403.756518438</v>
      </c>
      <c r="X5363">
        <v>10506403.756518438</v>
      </c>
    </row>
    <row r="5364" spans="2:24" x14ac:dyDescent="0.4">
      <c r="B5364" s="13">
        <v>5361</v>
      </c>
      <c r="C5364">
        <v>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19392032.822277527</v>
      </c>
      <c r="O5364">
        <v>19979848.932663176</v>
      </c>
      <c r="P5364">
        <v>23527814.459203973</v>
      </c>
      <c r="Q5364">
        <v>27536395.890311457</v>
      </c>
      <c r="R5364">
        <v>31847876.223328225</v>
      </c>
      <c r="S5364">
        <v>33474921.248516854</v>
      </c>
      <c r="T5364">
        <v>33229850.10658602</v>
      </c>
      <c r="U5364">
        <v>29592520.703288674</v>
      </c>
      <c r="V5364">
        <v>30982712.558333609</v>
      </c>
      <c r="W5364">
        <v>31185037.83868954</v>
      </c>
      <c r="X5364">
        <v>11185037.83868954</v>
      </c>
    </row>
    <row r="5365" spans="2:24" x14ac:dyDescent="0.4">
      <c r="B5365" s="13">
        <v>5362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18069791.880636431</v>
      </c>
      <c r="O5365">
        <v>16046292.2412285</v>
      </c>
      <c r="P5365">
        <v>20060117.490764964</v>
      </c>
      <c r="Q5365">
        <v>-13781537.471362378</v>
      </c>
      <c r="R5365">
        <v>-14185553.055170426</v>
      </c>
      <c r="S5365">
        <v>1259718.12959354</v>
      </c>
      <c r="T5365">
        <v>-277966.08901446057</v>
      </c>
      <c r="U5365">
        <v>-3040325.3243808914</v>
      </c>
      <c r="V5365">
        <v>-4693814.9308940936</v>
      </c>
      <c r="W5365">
        <v>1641679.4624985969</v>
      </c>
      <c r="X5365">
        <v>-18358320.537501406</v>
      </c>
    </row>
    <row r="5366" spans="2:24" x14ac:dyDescent="0.4">
      <c r="B5366" s="13">
        <v>5363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21822950.423861716</v>
      </c>
      <c r="O5366">
        <v>27947742.061179087</v>
      </c>
      <c r="P5366">
        <v>25204199.45041712</v>
      </c>
      <c r="Q5366">
        <v>27030137.293586612</v>
      </c>
      <c r="R5366">
        <v>30206714.069962204</v>
      </c>
      <c r="S5366">
        <v>28146488.735426817</v>
      </c>
      <c r="T5366">
        <v>35255709.07799571</v>
      </c>
      <c r="U5366">
        <v>32253438.24723091</v>
      </c>
      <c r="V5366">
        <v>31841407.661503032</v>
      </c>
      <c r="W5366">
        <v>34913504.54550653</v>
      </c>
      <c r="X5366">
        <v>14913504.54550653</v>
      </c>
    </row>
    <row r="5367" spans="2:24" x14ac:dyDescent="0.4">
      <c r="B5367" s="13">
        <v>5364</v>
      </c>
      <c r="C5367">
        <v>0</v>
      </c>
      <c r="D5367">
        <v>0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19769880.082118444</v>
      </c>
      <c r="O5367">
        <v>18082647.38282923</v>
      </c>
      <c r="P5367">
        <v>24581397.360908616</v>
      </c>
      <c r="Q5367">
        <v>24534341.591083512</v>
      </c>
      <c r="R5367">
        <v>24343239.348707147</v>
      </c>
      <c r="S5367">
        <v>27322030.701586146</v>
      </c>
      <c r="T5367">
        <v>26248282.584318042</v>
      </c>
      <c r="U5367">
        <v>-6864458.9710074496</v>
      </c>
      <c r="V5367">
        <v>-2976601.3982832436</v>
      </c>
      <c r="W5367">
        <v>18187376.999444261</v>
      </c>
      <c r="X5367">
        <v>-1812623.0005557393</v>
      </c>
    </row>
    <row r="5368" spans="2:24" x14ac:dyDescent="0.4">
      <c r="B5368" s="13">
        <v>5365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18312281.165086716</v>
      </c>
      <c r="O5368">
        <v>22994155.178496704</v>
      </c>
      <c r="P5368">
        <v>25114418.581942085</v>
      </c>
      <c r="Q5368">
        <v>25370741.860983234</v>
      </c>
      <c r="R5368">
        <v>12067219.304442506</v>
      </c>
      <c r="S5368">
        <v>20111715.757770039</v>
      </c>
      <c r="T5368">
        <v>29910329.238027379</v>
      </c>
      <c r="U5368">
        <v>31125548.439930081</v>
      </c>
      <c r="V5368">
        <v>37361643.846949272</v>
      </c>
      <c r="W5368">
        <v>19607424.317451224</v>
      </c>
      <c r="X5368">
        <v>-392575.68254877813</v>
      </c>
    </row>
    <row r="5369" spans="2:24" x14ac:dyDescent="0.4">
      <c r="B5369" s="13">
        <v>5366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22428316.588648342</v>
      </c>
      <c r="O5369">
        <v>31798803.361293368</v>
      </c>
      <c r="P5369">
        <v>32040393.082645405</v>
      </c>
      <c r="Q5369">
        <v>36792417.227182195</v>
      </c>
      <c r="R5369">
        <v>34960499.817346506</v>
      </c>
      <c r="S5369">
        <v>40972681.06683562</v>
      </c>
      <c r="T5369">
        <v>41950329.107670896</v>
      </c>
      <c r="U5369">
        <v>45971347.050493777</v>
      </c>
      <c r="V5369">
        <v>45168221.206234366</v>
      </c>
      <c r="W5369">
        <v>47238399.330756605</v>
      </c>
      <c r="X5369">
        <v>27238399.330756612</v>
      </c>
    </row>
    <row r="5370" spans="2:24" x14ac:dyDescent="0.4">
      <c r="B5370" s="13">
        <v>5367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23254294.647289455</v>
      </c>
      <c r="O5370">
        <v>24461593.18841213</v>
      </c>
      <c r="P5370">
        <v>21192192.227029379</v>
      </c>
      <c r="Q5370">
        <v>21453095.599947285</v>
      </c>
      <c r="R5370">
        <v>3408697.1922217961</v>
      </c>
      <c r="S5370">
        <v>-2190658.2733328259</v>
      </c>
      <c r="T5370">
        <v>8276915.9747048505</v>
      </c>
      <c r="U5370">
        <v>7649800.8392161401</v>
      </c>
      <c r="V5370">
        <v>10297597.455919854</v>
      </c>
      <c r="W5370">
        <v>9049560.1733167842</v>
      </c>
      <c r="X5370">
        <v>-10950439.82668322</v>
      </c>
    </row>
    <row r="5371" spans="2:24" x14ac:dyDescent="0.4">
      <c r="B5371" s="13">
        <v>5368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1791870.2724092382</v>
      </c>
      <c r="O5371">
        <v>-7006278.1004793737</v>
      </c>
      <c r="P5371">
        <v>2972796.3292673202</v>
      </c>
      <c r="Q5371">
        <v>6095442.3293303624</v>
      </c>
      <c r="R5371">
        <v>12245792.71714147</v>
      </c>
      <c r="S5371">
        <v>10817534.373814164</v>
      </c>
      <c r="T5371">
        <v>10687326.767676147</v>
      </c>
      <c r="U5371">
        <v>10636055.590992672</v>
      </c>
      <c r="V5371">
        <v>14990576.915578276</v>
      </c>
      <c r="W5371">
        <v>17395506.353761408</v>
      </c>
      <c r="X5371">
        <v>-2604493.6462385864</v>
      </c>
    </row>
    <row r="5372" spans="2:24" x14ac:dyDescent="0.4">
      <c r="B5372" s="13">
        <v>5369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21575638.728752378</v>
      </c>
      <c r="O5372">
        <v>21465585.912114948</v>
      </c>
      <c r="P5372">
        <v>27334390.365660928</v>
      </c>
      <c r="Q5372">
        <v>-125217918.05573326</v>
      </c>
      <c r="R5372">
        <v>-128043462.2868761</v>
      </c>
      <c r="S5372">
        <v>-47102094.242899604</v>
      </c>
      <c r="T5372">
        <v>-38181740.14170482</v>
      </c>
      <c r="U5372">
        <v>-35086099.38884791</v>
      </c>
      <c r="V5372">
        <v>-36498076.280103967</v>
      </c>
      <c r="W5372">
        <v>-29803770.697692696</v>
      </c>
      <c r="X5372">
        <v>-49803770.697692685</v>
      </c>
    </row>
    <row r="5373" spans="2:24" x14ac:dyDescent="0.4">
      <c r="B5373" s="13">
        <v>5370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20827233.741058949</v>
      </c>
      <c r="O5373">
        <v>5099377.7431500051</v>
      </c>
      <c r="P5373">
        <v>5395410.7974353032</v>
      </c>
      <c r="Q5373">
        <v>22589009.24544974</v>
      </c>
      <c r="R5373">
        <v>25245817.650125541</v>
      </c>
      <c r="S5373">
        <v>25802678.314491626</v>
      </c>
      <c r="T5373">
        <v>19490546.332339063</v>
      </c>
      <c r="U5373">
        <v>20090048.388705134</v>
      </c>
      <c r="V5373">
        <v>22545313.99379627</v>
      </c>
      <c r="W5373">
        <v>21467268.546267703</v>
      </c>
      <c r="X5373">
        <v>1467268.5462677085</v>
      </c>
    </row>
    <row r="5374" spans="2:24" x14ac:dyDescent="0.4">
      <c r="B5374" s="13">
        <v>5371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25976226.910043165</v>
      </c>
      <c r="O5374">
        <v>25221965.299791537</v>
      </c>
      <c r="P5374">
        <v>32576994.112278409</v>
      </c>
      <c r="Q5374">
        <v>26896245.562569678</v>
      </c>
      <c r="R5374">
        <v>30185810.719141308</v>
      </c>
      <c r="S5374">
        <v>25461353.383104704</v>
      </c>
      <c r="T5374">
        <v>32275704.399566077</v>
      </c>
      <c r="U5374">
        <v>33435733.150197819</v>
      </c>
      <c r="V5374">
        <v>23488587.519677762</v>
      </c>
      <c r="W5374">
        <v>18436524.583318822</v>
      </c>
      <c r="X5374">
        <v>-1563475.4166811863</v>
      </c>
    </row>
    <row r="5375" spans="2:24" x14ac:dyDescent="0.4">
      <c r="B5375" s="13">
        <v>5372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18579880.734479722</v>
      </c>
      <c r="O5375">
        <v>17665867.176446281</v>
      </c>
      <c r="P5375">
        <v>24461353.475914456</v>
      </c>
      <c r="Q5375">
        <v>32238423.825329512</v>
      </c>
      <c r="R5375">
        <v>33188008.542822227</v>
      </c>
      <c r="S5375">
        <v>11323321.423352975</v>
      </c>
      <c r="T5375">
        <v>18283273.603558943</v>
      </c>
      <c r="U5375">
        <v>21912598.592473008</v>
      </c>
      <c r="V5375">
        <v>20901853.550024047</v>
      </c>
      <c r="W5375">
        <v>22603992.284592222</v>
      </c>
      <c r="X5375">
        <v>2603992.2845922215</v>
      </c>
    </row>
    <row r="5376" spans="2:24" x14ac:dyDescent="0.4">
      <c r="B5376" s="13">
        <v>5373</v>
      </c>
      <c r="C5376">
        <v>0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24545655.117877617</v>
      </c>
      <c r="O5376">
        <v>30312272.568654545</v>
      </c>
      <c r="P5376">
        <v>24142888.624374073</v>
      </c>
      <c r="Q5376">
        <v>26540916.340407815</v>
      </c>
      <c r="R5376">
        <v>29962397.947817612</v>
      </c>
      <c r="S5376">
        <v>31035343.876862857</v>
      </c>
      <c r="T5376">
        <v>33278102.90090492</v>
      </c>
      <c r="U5376">
        <v>26505375.349416394</v>
      </c>
      <c r="V5376">
        <v>28346494.339373786</v>
      </c>
      <c r="W5376">
        <v>32759767.407669988</v>
      </c>
      <c r="X5376">
        <v>12759767.407669988</v>
      </c>
    </row>
    <row r="5377" spans="2:24" x14ac:dyDescent="0.4">
      <c r="B5377" s="13">
        <v>5374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21855039.408477221</v>
      </c>
      <c r="O5377">
        <v>23291138.190656833</v>
      </c>
      <c r="P5377">
        <v>22313523.844415218</v>
      </c>
      <c r="Q5377">
        <v>24759450.792295352</v>
      </c>
      <c r="R5377">
        <v>25081160.630587909</v>
      </c>
      <c r="S5377">
        <v>28879937.5797204</v>
      </c>
      <c r="T5377">
        <v>29297490.527385116</v>
      </c>
      <c r="U5377">
        <v>36801212.214368336</v>
      </c>
      <c r="V5377">
        <v>35606741.746644385</v>
      </c>
      <c r="W5377">
        <v>37124690.846356966</v>
      </c>
      <c r="X5377">
        <v>17124690.846356966</v>
      </c>
    </row>
    <row r="5378" spans="2:24" x14ac:dyDescent="0.4">
      <c r="B5378" s="13">
        <v>5375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24909505.056111149</v>
      </c>
      <c r="O5378">
        <v>24429385.875491943</v>
      </c>
      <c r="P5378">
        <v>24879944.997268438</v>
      </c>
      <c r="Q5378">
        <v>-18451882.911966305</v>
      </c>
      <c r="R5378">
        <v>-17068567.008666556</v>
      </c>
      <c r="S5378">
        <v>6266714.8057386819</v>
      </c>
      <c r="T5378">
        <v>4906986.4970849957</v>
      </c>
      <c r="U5378">
        <v>3718493.8560670489</v>
      </c>
      <c r="V5378">
        <v>7212699.1907035373</v>
      </c>
      <c r="W5378">
        <v>14214148.217338499</v>
      </c>
      <c r="X5378">
        <v>-5785851.7826614976</v>
      </c>
    </row>
    <row r="5379" spans="2:24" x14ac:dyDescent="0.4">
      <c r="B5379" s="13">
        <v>5376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17401224.163944568</v>
      </c>
      <c r="O5379">
        <v>20728066.397680763</v>
      </c>
      <c r="P5379">
        <v>-656478.51538082818</v>
      </c>
      <c r="Q5379">
        <v>-134080935.30017634</v>
      </c>
      <c r="R5379">
        <v>-117589839.02750464</v>
      </c>
      <c r="S5379">
        <v>-51934785.451140679</v>
      </c>
      <c r="T5379">
        <v>-52296779.121874928</v>
      </c>
      <c r="U5379">
        <v>-55641554.074118331</v>
      </c>
      <c r="V5379">
        <v>-54876029.230986342</v>
      </c>
      <c r="W5379">
        <v>-53457501.622256048</v>
      </c>
      <c r="X5379">
        <v>-73457501.62225607</v>
      </c>
    </row>
    <row r="5380" spans="2:24" x14ac:dyDescent="0.4">
      <c r="B5380" s="13">
        <v>5377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19520318.427130625</v>
      </c>
      <c r="O5380">
        <v>14755934.81725977</v>
      </c>
      <c r="P5380">
        <v>17177906.12376928</v>
      </c>
      <c r="Q5380">
        <v>18108759.807833467</v>
      </c>
      <c r="R5380">
        <v>17723843.756643698</v>
      </c>
      <c r="S5380">
        <v>16347267.029583463</v>
      </c>
      <c r="T5380">
        <v>25226843.539370097</v>
      </c>
      <c r="U5380">
        <v>30094188.639963225</v>
      </c>
      <c r="V5380">
        <v>26412975.244988941</v>
      </c>
      <c r="W5380">
        <v>30766313.476363741</v>
      </c>
      <c r="X5380">
        <v>10766313.476363737</v>
      </c>
    </row>
    <row r="5381" spans="2:24" x14ac:dyDescent="0.4">
      <c r="B5381" s="13">
        <v>5378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-10924577.513284694</v>
      </c>
      <c r="O5381">
        <v>-3882898.0293442169</v>
      </c>
      <c r="P5381">
        <v>20139982.416966129</v>
      </c>
      <c r="Q5381">
        <v>20761523.0628292</v>
      </c>
      <c r="R5381">
        <v>25643341.127519291</v>
      </c>
      <c r="S5381">
        <v>26508895.199620366</v>
      </c>
      <c r="T5381">
        <v>-445065850.95894194</v>
      </c>
      <c r="U5381">
        <v>-439566512.38131213</v>
      </c>
      <c r="V5381">
        <v>-205103961.68516415</v>
      </c>
      <c r="W5381">
        <v>-203263151.95110846</v>
      </c>
      <c r="X5381">
        <v>-223263151.95110846</v>
      </c>
    </row>
    <row r="5382" spans="2:24" x14ac:dyDescent="0.4">
      <c r="B5382" s="13">
        <v>5379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18365140.558873888</v>
      </c>
      <c r="O5382">
        <v>27126558.70047402</v>
      </c>
      <c r="P5382">
        <v>34379976.081336848</v>
      </c>
      <c r="Q5382">
        <v>34370845.409487963</v>
      </c>
      <c r="R5382">
        <v>33878810.526582263</v>
      </c>
      <c r="S5382">
        <v>36176667.335894942</v>
      </c>
      <c r="T5382">
        <v>42649386.753984518</v>
      </c>
      <c r="U5382">
        <v>42344911.368226096</v>
      </c>
      <c r="V5382">
        <v>44320231.111953221</v>
      </c>
      <c r="W5382">
        <v>42193443.391294293</v>
      </c>
      <c r="X5382">
        <v>22193443.391294297</v>
      </c>
    </row>
    <row r="5383" spans="2:24" x14ac:dyDescent="0.4">
      <c r="B5383" s="13">
        <v>5380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25647461.688382182</v>
      </c>
      <c r="O5383">
        <v>28290598.512648955</v>
      </c>
      <c r="P5383">
        <v>7376403.3434478156</v>
      </c>
      <c r="Q5383">
        <v>-10751033.614875838</v>
      </c>
      <c r="R5383">
        <v>3200335.7401866666</v>
      </c>
      <c r="S5383">
        <v>14425408.987718156</v>
      </c>
      <c r="T5383">
        <v>15514997.643498285</v>
      </c>
      <c r="U5383">
        <v>12217892.936696831</v>
      </c>
      <c r="V5383">
        <v>16589781.617424045</v>
      </c>
      <c r="W5383">
        <v>22744042.854339387</v>
      </c>
      <c r="X5383">
        <v>2744042.8543393854</v>
      </c>
    </row>
    <row r="5384" spans="2:24" x14ac:dyDescent="0.4">
      <c r="B5384" s="13">
        <v>5381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20360014.079264347</v>
      </c>
      <c r="O5384">
        <v>25038066.87792667</v>
      </c>
      <c r="P5384">
        <v>19396852.723197684</v>
      </c>
      <c r="Q5384">
        <v>16376649.816054335</v>
      </c>
      <c r="R5384">
        <v>21766613.086568672</v>
      </c>
      <c r="S5384">
        <v>19885567.13851013</v>
      </c>
      <c r="T5384">
        <v>10397086.194051748</v>
      </c>
      <c r="U5384">
        <v>9678530.9156550653</v>
      </c>
      <c r="V5384">
        <v>14805173.209359672</v>
      </c>
      <c r="W5384">
        <v>16346713.135513317</v>
      </c>
      <c r="X5384">
        <v>-3653286.8644866841</v>
      </c>
    </row>
    <row r="5385" spans="2:24" x14ac:dyDescent="0.4">
      <c r="B5385" s="13">
        <v>5382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26835954.716590934</v>
      </c>
      <c r="O5385">
        <v>25903079.87910014</v>
      </c>
      <c r="P5385">
        <v>28687843.963365898</v>
      </c>
      <c r="Q5385">
        <v>26219274.195076115</v>
      </c>
      <c r="R5385">
        <v>28518182.341972288</v>
      </c>
      <c r="S5385">
        <v>26263752.900024451</v>
      </c>
      <c r="T5385">
        <v>27695663.073858973</v>
      </c>
      <c r="U5385">
        <v>20516638.170406751</v>
      </c>
      <c r="V5385">
        <v>20625328.922795694</v>
      </c>
      <c r="W5385">
        <v>25983242.521934636</v>
      </c>
      <c r="X5385">
        <v>5983242.5219346303</v>
      </c>
    </row>
    <row r="5386" spans="2:24" x14ac:dyDescent="0.4">
      <c r="B5386" s="13">
        <v>5383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23685292.458187718</v>
      </c>
      <c r="O5386">
        <v>16638649.057505012</v>
      </c>
      <c r="P5386">
        <v>-14066449.837148428</v>
      </c>
      <c r="Q5386">
        <v>-18566987.134022638</v>
      </c>
      <c r="R5386">
        <v>-8981085.3354862593</v>
      </c>
      <c r="S5386">
        <v>-10165507.634378709</v>
      </c>
      <c r="T5386">
        <v>-5302740.1009961506</v>
      </c>
      <c r="U5386">
        <v>-2855697.0986683085</v>
      </c>
      <c r="V5386">
        <v>205587.32890997175</v>
      </c>
      <c r="W5386">
        <v>-397342.07457132032</v>
      </c>
      <c r="X5386">
        <v>-20397342.074571323</v>
      </c>
    </row>
    <row r="5387" spans="2:24" x14ac:dyDescent="0.4">
      <c r="B5387" s="13">
        <v>5384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16674988.654629633</v>
      </c>
      <c r="O5387">
        <v>14178424.836621316</v>
      </c>
      <c r="P5387">
        <v>17015259.221765541</v>
      </c>
      <c r="Q5387">
        <v>26618024.287907943</v>
      </c>
      <c r="R5387">
        <v>20422281.533614963</v>
      </c>
      <c r="S5387">
        <v>19803605.923299033</v>
      </c>
      <c r="T5387">
        <v>23299259.239062745</v>
      </c>
      <c r="U5387">
        <v>27903298.538516946</v>
      </c>
      <c r="V5387">
        <v>26569166.51719512</v>
      </c>
      <c r="W5387">
        <v>33446211.413598105</v>
      </c>
      <c r="X5387">
        <v>13446211.413598109</v>
      </c>
    </row>
    <row r="5388" spans="2:24" x14ac:dyDescent="0.4">
      <c r="B5388" s="13">
        <v>5385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27967423.444073439</v>
      </c>
      <c r="O5388">
        <v>31781964.152310602</v>
      </c>
      <c r="P5388">
        <v>36922643.6100353</v>
      </c>
      <c r="Q5388">
        <v>36672514.559909374</v>
      </c>
      <c r="R5388">
        <v>35130883.38172254</v>
      </c>
      <c r="S5388">
        <v>42029542.975754976</v>
      </c>
      <c r="T5388">
        <v>45918906.54139626</v>
      </c>
      <c r="U5388">
        <v>-78945534.399112716</v>
      </c>
      <c r="V5388">
        <v>-76173852.537038326</v>
      </c>
      <c r="W5388">
        <v>-12190409.801845076</v>
      </c>
      <c r="X5388">
        <v>-32190409.801845074</v>
      </c>
    </row>
    <row r="5389" spans="2:24" x14ac:dyDescent="0.4">
      <c r="B5389" s="13">
        <v>5386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19909573.207248513</v>
      </c>
      <c r="O5389">
        <v>20297609.11087691</v>
      </c>
      <c r="P5389">
        <v>21962294.242435101</v>
      </c>
      <c r="Q5389">
        <v>24340496.693154134</v>
      </c>
      <c r="R5389">
        <v>24784435.683172867</v>
      </c>
      <c r="S5389">
        <v>25102731.446337756</v>
      </c>
      <c r="T5389">
        <v>28529089.366535299</v>
      </c>
      <c r="U5389">
        <v>25967510.055047505</v>
      </c>
      <c r="V5389">
        <v>27957677.320149563</v>
      </c>
      <c r="W5389">
        <v>30862859.102296431</v>
      </c>
      <c r="X5389">
        <v>10862859.102296432</v>
      </c>
    </row>
    <row r="5390" spans="2:24" x14ac:dyDescent="0.4">
      <c r="B5390" s="13">
        <v>5387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-47323609.242204428</v>
      </c>
      <c r="O5390">
        <v>-44478417.989277408</v>
      </c>
      <c r="P5390">
        <v>-10160454.374485184</v>
      </c>
      <c r="Q5390">
        <v>-12363055.452698929</v>
      </c>
      <c r="R5390">
        <v>-10360725.940473432</v>
      </c>
      <c r="S5390">
        <v>-26182451.485978682</v>
      </c>
      <c r="T5390">
        <v>-23122394.084472448</v>
      </c>
      <c r="U5390">
        <v>-12822007.719410181</v>
      </c>
      <c r="V5390">
        <v>-8511961.9157908354</v>
      </c>
      <c r="W5390">
        <v>-11964568.821332755</v>
      </c>
      <c r="X5390">
        <v>-31964568.821332745</v>
      </c>
    </row>
    <row r="5391" spans="2:24" x14ac:dyDescent="0.4">
      <c r="B5391" s="13">
        <v>5388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20455140.945428785</v>
      </c>
      <c r="O5391">
        <v>23718951.530350611</v>
      </c>
      <c r="P5391">
        <v>18452445.742098548</v>
      </c>
      <c r="Q5391">
        <v>20004344.201868314</v>
      </c>
      <c r="R5391">
        <v>18831815.793124497</v>
      </c>
      <c r="S5391">
        <v>20139028.50299165</v>
      </c>
      <c r="T5391">
        <v>19785025.486045714</v>
      </c>
      <c r="U5391">
        <v>23596743.466193944</v>
      </c>
      <c r="V5391">
        <v>21804680.574273922</v>
      </c>
      <c r="W5391">
        <v>20792658.417801026</v>
      </c>
      <c r="X5391">
        <v>792658.41780102649</v>
      </c>
    </row>
    <row r="5392" spans="2:24" x14ac:dyDescent="0.4">
      <c r="B5392" s="13">
        <v>5389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26797097.291969322</v>
      </c>
      <c r="O5392">
        <v>32386152.338888798</v>
      </c>
      <c r="P5392">
        <v>37685137.660482168</v>
      </c>
      <c r="Q5392">
        <v>42405982.746249557</v>
      </c>
      <c r="R5392">
        <v>43948694.111755066</v>
      </c>
      <c r="S5392">
        <v>52511492.277174398</v>
      </c>
      <c r="T5392">
        <v>57465550.619374551</v>
      </c>
      <c r="U5392">
        <v>46283174.175194234</v>
      </c>
      <c r="V5392">
        <v>42887691.831820779</v>
      </c>
      <c r="W5392">
        <v>56544214.393043362</v>
      </c>
      <c r="X5392">
        <v>36544214.393043332</v>
      </c>
    </row>
    <row r="5393" spans="2:24" x14ac:dyDescent="0.4">
      <c r="B5393" s="13">
        <v>5390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24689247.480330396</v>
      </c>
      <c r="O5393">
        <v>26633210.857110851</v>
      </c>
      <c r="P5393">
        <v>30250901.186343141</v>
      </c>
      <c r="Q5393">
        <v>27509175.581586927</v>
      </c>
      <c r="R5393">
        <v>35931187.290613562</v>
      </c>
      <c r="S5393">
        <v>38217524.739628077</v>
      </c>
      <c r="T5393">
        <v>35834791.016909204</v>
      </c>
      <c r="U5393">
        <v>39642500.423304223</v>
      </c>
      <c r="V5393">
        <v>46354408.325093739</v>
      </c>
      <c r="W5393">
        <v>48898772.302536346</v>
      </c>
      <c r="X5393">
        <v>28898772.302536353</v>
      </c>
    </row>
    <row r="5394" spans="2:24" x14ac:dyDescent="0.4">
      <c r="B5394" s="13">
        <v>5391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21814484.898475952</v>
      </c>
      <c r="O5394">
        <v>26976446.390909482</v>
      </c>
      <c r="P5394">
        <v>32419847.577392779</v>
      </c>
      <c r="Q5394">
        <v>30127851.86063984</v>
      </c>
      <c r="R5394">
        <v>31026350.689559914</v>
      </c>
      <c r="S5394">
        <v>31350583.386310883</v>
      </c>
      <c r="T5394">
        <v>30095365.639819652</v>
      </c>
      <c r="U5394">
        <v>32573295.442758247</v>
      </c>
      <c r="V5394">
        <v>34498561.585404195</v>
      </c>
      <c r="W5394">
        <v>-2241654.4523322461</v>
      </c>
      <c r="X5394">
        <v>-22241654.452332247</v>
      </c>
    </row>
    <row r="5395" spans="2:24" x14ac:dyDescent="0.4">
      <c r="B5395" s="13">
        <v>5392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22369929.450573768</v>
      </c>
      <c r="O5395">
        <v>21176547.660985459</v>
      </c>
      <c r="P5395">
        <v>29868205.784421157</v>
      </c>
      <c r="Q5395">
        <v>28934051.254991852</v>
      </c>
      <c r="R5395">
        <v>13186476.635219188</v>
      </c>
      <c r="S5395">
        <v>8366803.8587105274</v>
      </c>
      <c r="T5395">
        <v>16314913.914459519</v>
      </c>
      <c r="U5395">
        <v>20454748.741478555</v>
      </c>
      <c r="V5395">
        <v>26263225.986681633</v>
      </c>
      <c r="W5395">
        <v>24287773.463730294</v>
      </c>
      <c r="X5395">
        <v>4287773.4637302998</v>
      </c>
    </row>
    <row r="5396" spans="2:24" x14ac:dyDescent="0.4">
      <c r="B5396" s="13">
        <v>5393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12540265.506785054</v>
      </c>
      <c r="O5396">
        <v>14408315.704867685</v>
      </c>
      <c r="P5396">
        <v>19933977.17974969</v>
      </c>
      <c r="Q5396">
        <v>19184664.034796625</v>
      </c>
      <c r="R5396">
        <v>21307602.335593004</v>
      </c>
      <c r="S5396">
        <v>20841177.5660084</v>
      </c>
      <c r="T5396">
        <v>22396193.979417272</v>
      </c>
      <c r="U5396">
        <v>25951446.936098058</v>
      </c>
      <c r="V5396">
        <v>28697603.960925248</v>
      </c>
      <c r="W5396">
        <v>31969817.69044907</v>
      </c>
      <c r="X5396">
        <v>11969817.690449068</v>
      </c>
    </row>
    <row r="5397" spans="2:24" x14ac:dyDescent="0.4">
      <c r="B5397" s="13">
        <v>5394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21437652.645210825</v>
      </c>
      <c r="O5397">
        <v>20656255.041484691</v>
      </c>
      <c r="P5397">
        <v>29803047.035433087</v>
      </c>
      <c r="Q5397">
        <v>36575499.738665618</v>
      </c>
      <c r="R5397">
        <v>42942614.072137319</v>
      </c>
      <c r="S5397">
        <v>50042209.842459232</v>
      </c>
      <c r="T5397">
        <v>49189190.891475938</v>
      </c>
      <c r="U5397">
        <v>37290559.14291618</v>
      </c>
      <c r="V5397">
        <v>37874097.869120084</v>
      </c>
      <c r="W5397">
        <v>39003570.554369219</v>
      </c>
      <c r="X5397">
        <v>19003570.554369211</v>
      </c>
    </row>
    <row r="5398" spans="2:24" x14ac:dyDescent="0.4">
      <c r="B5398" s="13">
        <v>5395</v>
      </c>
      <c r="C5398">
        <v>0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21920015.794514015</v>
      </c>
      <c r="O5398">
        <v>24195159.346915975</v>
      </c>
      <c r="P5398">
        <v>21600335.503948998</v>
      </c>
      <c r="Q5398">
        <v>29725763.684931345</v>
      </c>
      <c r="R5398">
        <v>37503358.021431856</v>
      </c>
      <c r="S5398">
        <v>36681848.731495999</v>
      </c>
      <c r="T5398">
        <v>37507029.311160758</v>
      </c>
      <c r="U5398">
        <v>44233045.794720702</v>
      </c>
      <c r="V5398">
        <v>48240662.755160056</v>
      </c>
      <c r="W5398">
        <v>51140442.525731742</v>
      </c>
      <c r="X5398">
        <v>31140442.525731739</v>
      </c>
    </row>
    <row r="5399" spans="2:24" x14ac:dyDescent="0.4">
      <c r="B5399" s="13">
        <v>5396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24092846.057391953</v>
      </c>
      <c r="O5399">
        <v>27454536.881284986</v>
      </c>
      <c r="P5399">
        <v>24306867.112145033</v>
      </c>
      <c r="Q5399">
        <v>25543817.814245034</v>
      </c>
      <c r="R5399">
        <v>26967806.577289704</v>
      </c>
      <c r="S5399">
        <v>26096990.965620417</v>
      </c>
      <c r="T5399">
        <v>24585337.458926234</v>
      </c>
      <c r="U5399">
        <v>23625499.259406414</v>
      </c>
      <c r="V5399">
        <v>30530168.956645425</v>
      </c>
      <c r="W5399">
        <v>-1191706700.4646289</v>
      </c>
      <c r="X5399">
        <v>-1211706700.4646289</v>
      </c>
    </row>
    <row r="5400" spans="2:24" x14ac:dyDescent="0.4">
      <c r="B5400" s="13">
        <v>5397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23139468.257697623</v>
      </c>
      <c r="O5400">
        <v>23377292.823084027</v>
      </c>
      <c r="P5400">
        <v>28596151.044381537</v>
      </c>
      <c r="Q5400">
        <v>36873628.757718168</v>
      </c>
      <c r="R5400">
        <v>38201981.985429585</v>
      </c>
      <c r="S5400">
        <v>45213534.088995606</v>
      </c>
      <c r="T5400">
        <v>49677247.732812211</v>
      </c>
      <c r="U5400">
        <v>46937151.438959017</v>
      </c>
      <c r="V5400">
        <v>47595099.942393117</v>
      </c>
      <c r="W5400">
        <v>36912274.858092889</v>
      </c>
      <c r="X5400">
        <v>16912274.858092878</v>
      </c>
    </row>
    <row r="5401" spans="2:24" x14ac:dyDescent="0.4">
      <c r="B5401" s="13">
        <v>5398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24585605.578229569</v>
      </c>
      <c r="O5401">
        <v>26879448.664584931</v>
      </c>
      <c r="P5401">
        <v>28448410.276572734</v>
      </c>
      <c r="Q5401">
        <v>29025930.999918453</v>
      </c>
      <c r="R5401">
        <v>27837160.664708998</v>
      </c>
      <c r="S5401">
        <v>23370857.836957544</v>
      </c>
      <c r="T5401">
        <v>22900604.455663152</v>
      </c>
      <c r="U5401">
        <v>21165103.938030656</v>
      </c>
      <c r="V5401">
        <v>21914709.555919677</v>
      </c>
      <c r="W5401">
        <v>24696103.936294768</v>
      </c>
      <c r="X5401">
        <v>4696103.9362947633</v>
      </c>
    </row>
    <row r="5402" spans="2:24" x14ac:dyDescent="0.4">
      <c r="B5402" s="13">
        <v>5399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20757160.379241761</v>
      </c>
      <c r="O5402">
        <v>19617138.711160015</v>
      </c>
      <c r="P5402">
        <v>16297791.042817535</v>
      </c>
      <c r="Q5402">
        <v>14245369.716379693</v>
      </c>
      <c r="R5402">
        <v>19575267.57094755</v>
      </c>
      <c r="S5402">
        <v>11663811.294689776</v>
      </c>
      <c r="T5402">
        <v>11547851.202003358</v>
      </c>
      <c r="U5402">
        <v>11046761.177169818</v>
      </c>
      <c r="V5402">
        <v>10214522.012437535</v>
      </c>
      <c r="W5402">
        <v>11677747.569665747</v>
      </c>
      <c r="X5402">
        <v>-8322252.430334256</v>
      </c>
    </row>
    <row r="5403" spans="2:24" x14ac:dyDescent="0.4">
      <c r="B5403" s="13">
        <v>5400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23350358.404946461</v>
      </c>
      <c r="O5403">
        <v>29174279.110744521</v>
      </c>
      <c r="P5403">
        <v>32239328.904643152</v>
      </c>
      <c r="Q5403">
        <v>33235046.395449169</v>
      </c>
      <c r="R5403">
        <v>33356655.667500086</v>
      </c>
      <c r="S5403">
        <v>32429690.51081492</v>
      </c>
      <c r="T5403">
        <v>31333302.530512583</v>
      </c>
      <c r="U5403">
        <v>29089199.974367723</v>
      </c>
      <c r="V5403">
        <v>37469826.510678284</v>
      </c>
      <c r="W5403">
        <v>39015463.461185664</v>
      </c>
      <c r="X5403">
        <v>19015463.461185664</v>
      </c>
    </row>
    <row r="5404" spans="2:24" x14ac:dyDescent="0.4">
      <c r="B5404" s="13">
        <v>5401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22834051.745525558</v>
      </c>
      <c r="O5404">
        <v>25414950.718078349</v>
      </c>
      <c r="P5404">
        <v>22839823.1047149</v>
      </c>
      <c r="Q5404">
        <v>29571115.524245381</v>
      </c>
      <c r="R5404">
        <v>31307404.539252263</v>
      </c>
      <c r="S5404">
        <v>32646326.510321349</v>
      </c>
      <c r="T5404">
        <v>33601834.628301315</v>
      </c>
      <c r="U5404">
        <v>33186564.899998162</v>
      </c>
      <c r="V5404">
        <v>21687055.535284266</v>
      </c>
      <c r="W5404">
        <v>22754390.514243301</v>
      </c>
      <c r="X5404">
        <v>2754390.5142432991</v>
      </c>
    </row>
    <row r="5405" spans="2:24" x14ac:dyDescent="0.4">
      <c r="B5405" s="13">
        <v>5402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19347516.588465933</v>
      </c>
      <c r="O5405">
        <v>21332808.769272376</v>
      </c>
      <c r="P5405">
        <v>-76249580.468553931</v>
      </c>
      <c r="Q5405">
        <v>-70965931.941069677</v>
      </c>
      <c r="R5405">
        <v>-20979261.509466402</v>
      </c>
      <c r="S5405">
        <v>-21109087.73060504</v>
      </c>
      <c r="T5405">
        <v>-20335414.606877506</v>
      </c>
      <c r="U5405">
        <v>-15856582.061063595</v>
      </c>
      <c r="V5405">
        <v>-7960552.1583025604</v>
      </c>
      <c r="W5405">
        <v>-3907663.4299335647</v>
      </c>
      <c r="X5405">
        <v>-23907663.429933563</v>
      </c>
    </row>
    <row r="5406" spans="2:24" x14ac:dyDescent="0.4">
      <c r="B5406" s="13">
        <v>5403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23791827.82738778</v>
      </c>
      <c r="O5406">
        <v>26211196.565265302</v>
      </c>
      <c r="P5406">
        <v>35931960.371050991</v>
      </c>
      <c r="Q5406">
        <v>43442196.913998976</v>
      </c>
      <c r="R5406">
        <v>48306125.182344884</v>
      </c>
      <c r="S5406">
        <v>55911059.141695827</v>
      </c>
      <c r="T5406">
        <v>54598498.097356096</v>
      </c>
      <c r="U5406">
        <v>58699656.382965863</v>
      </c>
      <c r="V5406">
        <v>64397049.723594613</v>
      </c>
      <c r="W5406">
        <v>70051666.189556435</v>
      </c>
      <c r="X5406">
        <v>50051666.18955645</v>
      </c>
    </row>
    <row r="5407" spans="2:24" x14ac:dyDescent="0.4">
      <c r="B5407" s="13">
        <v>5404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18893746.116239846</v>
      </c>
      <c r="O5407">
        <v>20461843.501154169</v>
      </c>
      <c r="P5407">
        <v>27920268.419824433</v>
      </c>
      <c r="Q5407">
        <v>7884343.6336686155</v>
      </c>
      <c r="R5407">
        <v>7866965.8705320759</v>
      </c>
      <c r="S5407">
        <v>21337826.109378278</v>
      </c>
      <c r="T5407">
        <v>20617665.60303336</v>
      </c>
      <c r="U5407">
        <v>21798439.157998487</v>
      </c>
      <c r="V5407">
        <v>24219665.052043386</v>
      </c>
      <c r="W5407">
        <v>27750373.222551245</v>
      </c>
      <c r="X5407">
        <v>7750373.2225512434</v>
      </c>
    </row>
    <row r="5408" spans="2:24" x14ac:dyDescent="0.4">
      <c r="B5408" s="13">
        <v>5405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18636266.848904334</v>
      </c>
      <c r="O5408">
        <v>22894754.753244556</v>
      </c>
      <c r="P5408">
        <v>25558829.148062482</v>
      </c>
      <c r="Q5408">
        <v>26945006.300928511</v>
      </c>
      <c r="R5408">
        <v>28068072.318548016</v>
      </c>
      <c r="S5408">
        <v>34512989.709853821</v>
      </c>
      <c r="T5408">
        <v>32012212.70952541</v>
      </c>
      <c r="U5408">
        <v>22827049.273165822</v>
      </c>
      <c r="V5408">
        <v>21943371.223880343</v>
      </c>
      <c r="W5408">
        <v>26915836.814278387</v>
      </c>
      <c r="X5408">
        <v>6915836.8142783893</v>
      </c>
    </row>
    <row r="5409" spans="2:24" x14ac:dyDescent="0.4">
      <c r="B5409" s="13">
        <v>5406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19254424.347422548</v>
      </c>
      <c r="O5409">
        <v>14058748.503248919</v>
      </c>
      <c r="P5409">
        <v>15443379.872420341</v>
      </c>
      <c r="Q5409">
        <v>12369688.630174076</v>
      </c>
      <c r="R5409">
        <v>9416707.9973481465</v>
      </c>
      <c r="S5409">
        <v>11074877.057114182</v>
      </c>
      <c r="T5409">
        <v>12849175.326698795</v>
      </c>
      <c r="U5409">
        <v>17385098.606523406</v>
      </c>
      <c r="V5409">
        <v>25329589.843066558</v>
      </c>
      <c r="W5409">
        <v>30962105.013285052</v>
      </c>
      <c r="X5409">
        <v>10962105.013285056</v>
      </c>
    </row>
    <row r="5410" spans="2:24" x14ac:dyDescent="0.4">
      <c r="B5410" s="13">
        <v>5407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20357769.993006017</v>
      </c>
      <c r="O5410">
        <v>25941929.52092772</v>
      </c>
      <c r="P5410">
        <v>27972384.231440838</v>
      </c>
      <c r="Q5410">
        <v>37305137.814264596</v>
      </c>
      <c r="R5410">
        <v>35693660.949844636</v>
      </c>
      <c r="S5410">
        <v>39967453.502179369</v>
      </c>
      <c r="T5410">
        <v>45249318.157232806</v>
      </c>
      <c r="U5410">
        <v>52751403.226540424</v>
      </c>
      <c r="V5410">
        <v>46322368.409522682</v>
      </c>
      <c r="W5410">
        <v>46168575.142451897</v>
      </c>
      <c r="X5410">
        <v>26168575.14245189</v>
      </c>
    </row>
    <row r="5411" spans="2:24" x14ac:dyDescent="0.4">
      <c r="B5411" s="13">
        <v>5408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24776840.340013135</v>
      </c>
      <c r="O5411">
        <v>24815563.889942881</v>
      </c>
      <c r="P5411">
        <v>25298456.798677493</v>
      </c>
      <c r="Q5411">
        <v>28060496.33836633</v>
      </c>
      <c r="R5411">
        <v>27510499.540338241</v>
      </c>
      <c r="S5411">
        <v>26117131.435988031</v>
      </c>
      <c r="T5411">
        <v>27981028.900508426</v>
      </c>
      <c r="U5411">
        <v>28287096.224635601</v>
      </c>
      <c r="V5411">
        <v>28586042.74755086</v>
      </c>
      <c r="W5411">
        <v>31288822.935393218</v>
      </c>
      <c r="X5411">
        <v>11288822.935393218</v>
      </c>
    </row>
    <row r="5412" spans="2:24" x14ac:dyDescent="0.4">
      <c r="B5412" s="13">
        <v>5409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20245218.762196139</v>
      </c>
      <c r="O5412">
        <v>25593802.385894634</v>
      </c>
      <c r="P5412">
        <v>28724517.437584762</v>
      </c>
      <c r="Q5412">
        <v>33219964.333848011</v>
      </c>
      <c r="R5412">
        <v>32941391.891322397</v>
      </c>
      <c r="S5412">
        <v>33413219.720748473</v>
      </c>
      <c r="T5412">
        <v>35192124.19603014</v>
      </c>
      <c r="U5412">
        <v>36728718.068950392</v>
      </c>
      <c r="V5412">
        <v>42936875.660580806</v>
      </c>
      <c r="W5412">
        <v>39737308.344973445</v>
      </c>
      <c r="X5412">
        <v>19737308.344973445</v>
      </c>
    </row>
    <row r="5413" spans="2:24" x14ac:dyDescent="0.4">
      <c r="B5413" s="13">
        <v>5410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19198443.594989877</v>
      </c>
      <c r="O5413">
        <v>20069996.945786044</v>
      </c>
      <c r="P5413">
        <v>24220651.047359932</v>
      </c>
      <c r="Q5413">
        <v>32424793.8964203</v>
      </c>
      <c r="R5413">
        <v>34409419.192692801</v>
      </c>
      <c r="S5413">
        <v>38278240.740704596</v>
      </c>
      <c r="T5413">
        <v>39085032.976073004</v>
      </c>
      <c r="U5413">
        <v>39139172.837845281</v>
      </c>
      <c r="V5413">
        <v>40122804.549161285</v>
      </c>
      <c r="W5413">
        <v>39390069.166621923</v>
      </c>
      <c r="X5413">
        <v>19390069.166621916</v>
      </c>
    </row>
    <row r="5414" spans="2:24" x14ac:dyDescent="0.4">
      <c r="B5414" s="13">
        <v>5411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20189787.748619404</v>
      </c>
      <c r="O5414">
        <v>19838081.276311316</v>
      </c>
      <c r="P5414">
        <v>20703871.554193497</v>
      </c>
      <c r="Q5414">
        <v>19741333.326520149</v>
      </c>
      <c r="R5414">
        <v>26928450.467656024</v>
      </c>
      <c r="S5414">
        <v>26007756.947017297</v>
      </c>
      <c r="T5414">
        <v>30530881.400508575</v>
      </c>
      <c r="U5414">
        <v>1184872.6759085332</v>
      </c>
      <c r="V5414">
        <v>3478933.5756963063</v>
      </c>
      <c r="W5414">
        <v>19354877.631203212</v>
      </c>
      <c r="X5414">
        <v>-645122.36879679526</v>
      </c>
    </row>
    <row r="5415" spans="2:24" x14ac:dyDescent="0.4">
      <c r="B5415" s="13">
        <v>5412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26708954.90001611</v>
      </c>
      <c r="O5415">
        <v>31470148.729765203</v>
      </c>
      <c r="P5415">
        <v>32118627.681053296</v>
      </c>
      <c r="Q5415">
        <v>20378317.567391794</v>
      </c>
      <c r="R5415">
        <v>29180113.717318788</v>
      </c>
      <c r="S5415">
        <v>-456798075.02742946</v>
      </c>
      <c r="T5415">
        <v>-453815054.77714002</v>
      </c>
      <c r="U5415">
        <v>-207645797.40438929</v>
      </c>
      <c r="V5415">
        <v>-206539930.50459146</v>
      </c>
      <c r="W5415">
        <v>-204664888.80688033</v>
      </c>
      <c r="X5415">
        <v>-224664888.80688033</v>
      </c>
    </row>
    <row r="5416" spans="2:24" x14ac:dyDescent="0.4">
      <c r="B5416" s="13">
        <v>5413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24130383.341627251</v>
      </c>
      <c r="O5416">
        <v>23638052.69237734</v>
      </c>
      <c r="P5416">
        <v>21933826.730827585</v>
      </c>
      <c r="Q5416">
        <v>21906081.072223835</v>
      </c>
      <c r="R5416">
        <v>23032014.498225071</v>
      </c>
      <c r="S5416">
        <v>21136039.064956389</v>
      </c>
      <c r="T5416">
        <v>19969377.524266277</v>
      </c>
      <c r="U5416">
        <v>4244529.0628049802</v>
      </c>
      <c r="V5416">
        <v>10303337.288616747</v>
      </c>
      <c r="W5416">
        <v>23410782.507135071</v>
      </c>
      <c r="X5416">
        <v>3410782.5071350755</v>
      </c>
    </row>
    <row r="5417" spans="2:24" x14ac:dyDescent="0.4">
      <c r="B5417" s="13">
        <v>5414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23346351.349055003</v>
      </c>
      <c r="O5417">
        <v>28355001.895734549</v>
      </c>
      <c r="P5417">
        <v>31553372.508195259</v>
      </c>
      <c r="Q5417">
        <v>34723964.576578975</v>
      </c>
      <c r="R5417">
        <v>35678817.240186341</v>
      </c>
      <c r="S5417">
        <v>39650903.083613798</v>
      </c>
      <c r="T5417">
        <v>36780639.453105763</v>
      </c>
      <c r="U5417">
        <v>44497671.468759477</v>
      </c>
      <c r="V5417">
        <v>50323602.82254678</v>
      </c>
      <c r="W5417">
        <v>35111399.510785177</v>
      </c>
      <c r="X5417">
        <v>15111399.51078519</v>
      </c>
    </row>
    <row r="5418" spans="2:24" x14ac:dyDescent="0.4">
      <c r="B5418" s="13">
        <v>5415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18514242.428529769</v>
      </c>
      <c r="O5418">
        <v>5573652.4614638556</v>
      </c>
      <c r="P5418">
        <v>5362770.1474663718</v>
      </c>
      <c r="Q5418">
        <v>10000831.565138504</v>
      </c>
      <c r="R5418">
        <v>11324152.884756345</v>
      </c>
      <c r="S5418">
        <v>11803768.59738359</v>
      </c>
      <c r="T5418">
        <v>17196560.250270866</v>
      </c>
      <c r="U5418">
        <v>20094305.120601792</v>
      </c>
      <c r="V5418">
        <v>20597063.423709057</v>
      </c>
      <c r="W5418">
        <v>6516134.1788776871</v>
      </c>
      <c r="X5418">
        <v>-13483865.821122317</v>
      </c>
    </row>
    <row r="5419" spans="2:24" x14ac:dyDescent="0.4">
      <c r="B5419" s="13">
        <v>5416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21067925.738548364</v>
      </c>
      <c r="O5419">
        <v>22032641.097164571</v>
      </c>
      <c r="P5419">
        <v>-44737140.566383988</v>
      </c>
      <c r="Q5419">
        <v>-85718104.272977382</v>
      </c>
      <c r="R5419">
        <v>-52593588.719624013</v>
      </c>
      <c r="S5419">
        <v>-30652373.841735758</v>
      </c>
      <c r="T5419">
        <v>-32287105.001031701</v>
      </c>
      <c r="U5419">
        <v>-31103158.375572972</v>
      </c>
      <c r="V5419">
        <v>-29921532.164603867</v>
      </c>
      <c r="W5419">
        <v>-20958342.1807312</v>
      </c>
      <c r="X5419">
        <v>-40958342.180731185</v>
      </c>
    </row>
    <row r="5420" spans="2:24" x14ac:dyDescent="0.4">
      <c r="B5420" s="13">
        <v>5417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21044666.527792323</v>
      </c>
      <c r="O5420">
        <v>21854709.92810576</v>
      </c>
      <c r="P5420">
        <v>23905844.928120654</v>
      </c>
      <c r="Q5420">
        <v>23433582.520853925</v>
      </c>
      <c r="R5420">
        <v>26990492.78010739</v>
      </c>
      <c r="S5420">
        <v>34295486.866260037</v>
      </c>
      <c r="T5420">
        <v>42012359.922977634</v>
      </c>
      <c r="U5420">
        <v>44217123.881735764</v>
      </c>
      <c r="V5420">
        <v>42210665.99492503</v>
      </c>
      <c r="W5420">
        <v>39060213.252215162</v>
      </c>
      <c r="X5420">
        <v>19060213.252215166</v>
      </c>
    </row>
    <row r="5421" spans="2:24" x14ac:dyDescent="0.4">
      <c r="B5421" s="13">
        <v>5418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25173796.600831088</v>
      </c>
      <c r="O5421">
        <v>26291222.738675989</v>
      </c>
      <c r="P5421">
        <v>25771571.794470452</v>
      </c>
      <c r="Q5421">
        <v>27888632.014682151</v>
      </c>
      <c r="R5421">
        <v>33385108.386251159</v>
      </c>
      <c r="S5421">
        <v>35337946.455619514</v>
      </c>
      <c r="T5421">
        <v>37493772.730491035</v>
      </c>
      <c r="U5421">
        <v>37513883.895827062</v>
      </c>
      <c r="V5421">
        <v>46273089.336456135</v>
      </c>
      <c r="W5421">
        <v>50092407.711207397</v>
      </c>
      <c r="X5421">
        <v>30092407.71120739</v>
      </c>
    </row>
    <row r="5422" spans="2:24" x14ac:dyDescent="0.4">
      <c r="B5422" s="13">
        <v>5419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25387573.890085381</v>
      </c>
      <c r="O5422">
        <v>24020253.016804334</v>
      </c>
      <c r="P5422">
        <v>23315583.16475692</v>
      </c>
      <c r="Q5422">
        <v>29838222.535322241</v>
      </c>
      <c r="R5422">
        <v>32792931.753187764</v>
      </c>
      <c r="S5422">
        <v>34383581.379071079</v>
      </c>
      <c r="T5422">
        <v>37776582.419977926</v>
      </c>
      <c r="U5422">
        <v>42511848.164562404</v>
      </c>
      <c r="V5422">
        <v>42157095.439282909</v>
      </c>
      <c r="W5422">
        <v>45866787.795825697</v>
      </c>
      <c r="X5422">
        <v>25866787.795825701</v>
      </c>
    </row>
    <row r="5423" spans="2:24" x14ac:dyDescent="0.4">
      <c r="B5423" s="13">
        <v>5420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17483868.082914229</v>
      </c>
      <c r="O5423">
        <v>16622722.249958599</v>
      </c>
      <c r="P5423">
        <v>23740091.797579821</v>
      </c>
      <c r="Q5423">
        <v>21004889.270128816</v>
      </c>
      <c r="R5423">
        <v>17956483.022591721</v>
      </c>
      <c r="S5423">
        <v>17026755.067454629</v>
      </c>
      <c r="T5423">
        <v>6963780.8353029899</v>
      </c>
      <c r="U5423">
        <v>3814998.9854238471</v>
      </c>
      <c r="V5423">
        <v>7281208.797442575</v>
      </c>
      <c r="W5423">
        <v>8231863.3249102477</v>
      </c>
      <c r="X5423">
        <v>-11768136.67508975</v>
      </c>
    </row>
    <row r="5424" spans="2:24" x14ac:dyDescent="0.4">
      <c r="B5424" s="13">
        <v>5421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17393796.299357284</v>
      </c>
      <c r="O5424">
        <v>19276084.807600085</v>
      </c>
      <c r="P5424">
        <v>22977538.456599873</v>
      </c>
      <c r="Q5424">
        <v>17173404.641539015</v>
      </c>
      <c r="R5424">
        <v>23152951.838667963</v>
      </c>
      <c r="S5424">
        <v>23102026.551151864</v>
      </c>
      <c r="T5424">
        <v>29213047.264669012</v>
      </c>
      <c r="U5424">
        <v>28558882.867189869</v>
      </c>
      <c r="V5424">
        <v>26645713.63280962</v>
      </c>
      <c r="W5424">
        <v>-27683208.865859862</v>
      </c>
      <c r="X5424">
        <v>-47683208.865859866</v>
      </c>
    </row>
    <row r="5425" spans="2:24" x14ac:dyDescent="0.4">
      <c r="B5425" s="13">
        <v>5422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23462997.810701415</v>
      </c>
      <c r="O5425">
        <v>16122201.987542817</v>
      </c>
      <c r="P5425">
        <v>-8099590.0968405455</v>
      </c>
      <c r="Q5425">
        <v>-18851665.052646931</v>
      </c>
      <c r="R5425">
        <v>-4167661.3829663037</v>
      </c>
      <c r="S5425">
        <v>476033.6109621725</v>
      </c>
      <c r="T5425">
        <v>-54239.018209691043</v>
      </c>
      <c r="U5425">
        <v>7255497.9756754236</v>
      </c>
      <c r="V5425">
        <v>11815544.60493901</v>
      </c>
      <c r="W5425">
        <v>9318642.36178823</v>
      </c>
      <c r="X5425">
        <v>-10681357.63821177</v>
      </c>
    </row>
    <row r="5426" spans="2:24" x14ac:dyDescent="0.4">
      <c r="B5426" s="13">
        <v>5423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25872511.013144601</v>
      </c>
      <c r="O5426">
        <v>32769717.786512762</v>
      </c>
      <c r="P5426">
        <v>31606754.090191394</v>
      </c>
      <c r="Q5426">
        <v>35933969.574765779</v>
      </c>
      <c r="R5426">
        <v>36302943.289519101</v>
      </c>
      <c r="S5426">
        <v>35134734.822512127</v>
      </c>
      <c r="T5426">
        <v>31900577.31877042</v>
      </c>
      <c r="U5426">
        <v>34729188.478749581</v>
      </c>
      <c r="V5426">
        <v>37811696.855411828</v>
      </c>
      <c r="W5426">
        <v>43028921.621675834</v>
      </c>
      <c r="X5426">
        <v>23028921.621675838</v>
      </c>
    </row>
    <row r="5427" spans="2:24" x14ac:dyDescent="0.4">
      <c r="B5427" s="13">
        <v>5424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25495926.172410011</v>
      </c>
      <c r="O5427">
        <v>30726679.668448769</v>
      </c>
      <c r="P5427">
        <v>36158292.12553741</v>
      </c>
      <c r="Q5427">
        <v>37110380.184923872</v>
      </c>
      <c r="R5427">
        <v>38409928.173691161</v>
      </c>
      <c r="S5427">
        <v>37697918.842505254</v>
      </c>
      <c r="T5427">
        <v>38388329.867623985</v>
      </c>
      <c r="U5427">
        <v>42851650.509002864</v>
      </c>
      <c r="V5427">
        <v>-31418868.616084032</v>
      </c>
      <c r="W5427">
        <v>-33968269.353540957</v>
      </c>
      <c r="X5427">
        <v>-53968269.353540957</v>
      </c>
    </row>
    <row r="5428" spans="2:24" x14ac:dyDescent="0.4">
      <c r="B5428" s="13">
        <v>5425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21017692.771863777</v>
      </c>
      <c r="O5428">
        <v>28713934.80837084</v>
      </c>
      <c r="P5428">
        <v>18522453.226439394</v>
      </c>
      <c r="Q5428">
        <v>20462348.057298843</v>
      </c>
      <c r="R5428">
        <v>18712045.043098994</v>
      </c>
      <c r="S5428">
        <v>25361019.739110518</v>
      </c>
      <c r="T5428">
        <v>29690622.462077208</v>
      </c>
      <c r="U5428">
        <v>36697918.38636671</v>
      </c>
      <c r="V5428">
        <v>38971879.949713014</v>
      </c>
      <c r="W5428">
        <v>38266284.646311887</v>
      </c>
      <c r="X5428">
        <v>18266284.646311875</v>
      </c>
    </row>
    <row r="5429" spans="2:24" x14ac:dyDescent="0.4">
      <c r="B5429" s="13">
        <v>5426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22898739.614338748</v>
      </c>
      <c r="O5429">
        <v>22426627.109927014</v>
      </c>
      <c r="P5429">
        <v>23119352.281968527</v>
      </c>
      <c r="Q5429">
        <v>19794535.543056987</v>
      </c>
      <c r="R5429">
        <v>19336279.837421738</v>
      </c>
      <c r="S5429">
        <v>26249033.192735136</v>
      </c>
      <c r="T5429">
        <v>32323677.775185242</v>
      </c>
      <c r="U5429">
        <v>34578549.586138129</v>
      </c>
      <c r="V5429">
        <v>31151819.628537163</v>
      </c>
      <c r="W5429">
        <v>30142451.969920762</v>
      </c>
      <c r="X5429">
        <v>10142451.969920767</v>
      </c>
    </row>
    <row r="5430" spans="2:24" x14ac:dyDescent="0.4">
      <c r="B5430" s="13">
        <v>5427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23359391.422327098</v>
      </c>
      <c r="O5430">
        <v>21600148.022600189</v>
      </c>
      <c r="P5430">
        <v>28722413.777579904</v>
      </c>
      <c r="Q5430">
        <v>29338484.729085818</v>
      </c>
      <c r="R5430">
        <v>30295543.65409255</v>
      </c>
      <c r="S5430">
        <v>32289803.62732647</v>
      </c>
      <c r="T5430">
        <v>33007392.057489917</v>
      </c>
      <c r="U5430">
        <v>36814955.820922084</v>
      </c>
      <c r="V5430">
        <v>42728082.125422038</v>
      </c>
      <c r="W5430">
        <v>44030675.14347364</v>
      </c>
      <c r="X5430">
        <v>24030675.14347364</v>
      </c>
    </row>
    <row r="5431" spans="2:24" x14ac:dyDescent="0.4">
      <c r="B5431" s="13">
        <v>5428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17738954.609472167</v>
      </c>
      <c r="O5431">
        <v>17987127.501729582</v>
      </c>
      <c r="P5431">
        <v>24774372.111101009</v>
      </c>
      <c r="Q5431">
        <v>25723428.660668686</v>
      </c>
      <c r="R5431">
        <v>29903951.952003639</v>
      </c>
      <c r="S5431">
        <v>30598856.830646984</v>
      </c>
      <c r="T5431">
        <v>27559144.545836035</v>
      </c>
      <c r="U5431">
        <v>28654392.198589649</v>
      </c>
      <c r="V5431">
        <v>28699192.338261206</v>
      </c>
      <c r="W5431">
        <v>33968769.297664806</v>
      </c>
      <c r="X5431">
        <v>13968769.29766481</v>
      </c>
    </row>
    <row r="5432" spans="2:24" x14ac:dyDescent="0.4">
      <c r="B5432" s="13">
        <v>5429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19867554.751572035</v>
      </c>
      <c r="O5432">
        <v>20060169.055908427</v>
      </c>
      <c r="P5432">
        <v>19565130.694457136</v>
      </c>
      <c r="Q5432">
        <v>22494804.65845285</v>
      </c>
      <c r="R5432">
        <v>22609969.795192227</v>
      </c>
      <c r="S5432">
        <v>-1933068.8951484703</v>
      </c>
      <c r="T5432">
        <v>2526665.4479244798</v>
      </c>
      <c r="U5432">
        <v>14950613.507106179</v>
      </c>
      <c r="V5432">
        <v>15998553.548304286</v>
      </c>
      <c r="W5432">
        <v>14821813.205539681</v>
      </c>
      <c r="X5432">
        <v>-5178186.7944603199</v>
      </c>
    </row>
    <row r="5433" spans="2:24" x14ac:dyDescent="0.4">
      <c r="B5433" s="13">
        <v>5430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20346210.879560206</v>
      </c>
      <c r="O5433">
        <v>20855192.819057379</v>
      </c>
      <c r="P5433">
        <v>20574638.751239777</v>
      </c>
      <c r="Q5433">
        <v>20221235.666373063</v>
      </c>
      <c r="R5433">
        <v>19522610.923726287</v>
      </c>
      <c r="S5433">
        <v>16606336.064633843</v>
      </c>
      <c r="T5433">
        <v>12824983.117952639</v>
      </c>
      <c r="U5433">
        <v>-3356317.6995520238</v>
      </c>
      <c r="V5433">
        <v>2271540.6603690051</v>
      </c>
      <c r="W5433">
        <v>13048448.239810668</v>
      </c>
      <c r="X5433">
        <v>-6951551.7601893283</v>
      </c>
    </row>
    <row r="5434" spans="2:24" x14ac:dyDescent="0.4">
      <c r="B5434" s="13">
        <v>5431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24205999.558820527</v>
      </c>
      <c r="O5434">
        <v>27276924.795216069</v>
      </c>
      <c r="P5434">
        <v>30201390.453860465</v>
      </c>
      <c r="Q5434">
        <v>27073159.067413911</v>
      </c>
      <c r="R5434">
        <v>28468556.816335473</v>
      </c>
      <c r="S5434">
        <v>28773975.543938145</v>
      </c>
      <c r="T5434">
        <v>28667820.228883885</v>
      </c>
      <c r="U5434">
        <v>30546455.336261891</v>
      </c>
      <c r="V5434">
        <v>32752886.979283076</v>
      </c>
      <c r="W5434">
        <v>38058407.32757473</v>
      </c>
      <c r="X5434">
        <v>18058407.32757473</v>
      </c>
    </row>
    <row r="5435" spans="2:24" x14ac:dyDescent="0.4">
      <c r="B5435" s="13">
        <v>5432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25680496.580172073</v>
      </c>
      <c r="O5435">
        <v>25075864.466402505</v>
      </c>
      <c r="P5435">
        <v>31589351.476070099</v>
      </c>
      <c r="Q5435">
        <v>29966919.337659981</v>
      </c>
      <c r="R5435">
        <v>35085582.778511256</v>
      </c>
      <c r="S5435">
        <v>40200095.021998368</v>
      </c>
      <c r="T5435">
        <v>37431324.417997956</v>
      </c>
      <c r="U5435">
        <v>41343510.795075253</v>
      </c>
      <c r="V5435">
        <v>49618290.604665279</v>
      </c>
      <c r="W5435">
        <v>49438120.399047442</v>
      </c>
      <c r="X5435">
        <v>29438120.399047431</v>
      </c>
    </row>
    <row r="5436" spans="2:24" x14ac:dyDescent="0.4">
      <c r="B5436" s="13">
        <v>5433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20020796.38488115</v>
      </c>
      <c r="O5436">
        <v>19467309.549370453</v>
      </c>
      <c r="P5436">
        <v>21704207.640003908</v>
      </c>
      <c r="Q5436">
        <v>23818161.701126404</v>
      </c>
      <c r="R5436">
        <v>23805052.871354584</v>
      </c>
      <c r="S5436">
        <v>24057626.782362495</v>
      </c>
      <c r="T5436">
        <v>24287284.564705215</v>
      </c>
      <c r="U5436">
        <v>21867483.629310984</v>
      </c>
      <c r="V5436">
        <v>25663566.273961551</v>
      </c>
      <c r="W5436">
        <v>18771047.174382325</v>
      </c>
      <c r="X5436">
        <v>-1228952.8256176733</v>
      </c>
    </row>
    <row r="5437" spans="2:24" x14ac:dyDescent="0.4">
      <c r="B5437" s="13">
        <v>5434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24265032.239179172</v>
      </c>
      <c r="O5437">
        <v>25444113.131179478</v>
      </c>
      <c r="P5437">
        <v>28014327.963782113</v>
      </c>
      <c r="Q5437">
        <v>32172887.72344467</v>
      </c>
      <c r="R5437">
        <v>-945515.60181506875</v>
      </c>
      <c r="S5437">
        <v>-1110508.8975707213</v>
      </c>
      <c r="T5437">
        <v>12226441.099825438</v>
      </c>
      <c r="U5437">
        <v>13366775.088790124</v>
      </c>
      <c r="V5437">
        <v>16550531.447495021</v>
      </c>
      <c r="W5437">
        <v>20704214.298770823</v>
      </c>
      <c r="X5437">
        <v>704214.2987708319</v>
      </c>
    </row>
    <row r="5438" spans="2:24" x14ac:dyDescent="0.4">
      <c r="B5438" s="13">
        <v>5435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18158535.006409299</v>
      </c>
      <c r="O5438">
        <v>19467427.599814147</v>
      </c>
      <c r="P5438">
        <v>26028428.162558764</v>
      </c>
      <c r="Q5438">
        <v>28459739.891353082</v>
      </c>
      <c r="R5438">
        <v>30935271.88162126</v>
      </c>
      <c r="S5438">
        <v>30534671.09789807</v>
      </c>
      <c r="T5438">
        <v>27688931.624989815</v>
      </c>
      <c r="U5438">
        <v>30699225.421288524</v>
      </c>
      <c r="V5438">
        <v>20746267.173116263</v>
      </c>
      <c r="W5438">
        <v>22646886.370220646</v>
      </c>
      <c r="X5438">
        <v>2646886.3702206481</v>
      </c>
    </row>
    <row r="5439" spans="2:24" x14ac:dyDescent="0.4">
      <c r="B5439" s="13">
        <v>5436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17861505.625298068</v>
      </c>
      <c r="O5439">
        <v>18846949.904794618</v>
      </c>
      <c r="P5439">
        <v>18980106.455406703</v>
      </c>
      <c r="Q5439">
        <v>16450311.779802876</v>
      </c>
      <c r="R5439">
        <v>20327531.675717451</v>
      </c>
      <c r="S5439">
        <v>26062504.009955201</v>
      </c>
      <c r="T5439">
        <v>31101630.313852437</v>
      </c>
      <c r="U5439">
        <v>32677498.347542338</v>
      </c>
      <c r="V5439">
        <v>35385711.198656395</v>
      </c>
      <c r="W5439">
        <v>39852264.81054648</v>
      </c>
      <c r="X5439">
        <v>19852264.810546484</v>
      </c>
    </row>
    <row r="5440" spans="2:24" x14ac:dyDescent="0.4">
      <c r="B5440" s="13">
        <v>5437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26692889.290280558</v>
      </c>
      <c r="O5440">
        <v>32872933.433889329</v>
      </c>
      <c r="P5440">
        <v>28767015.282372471</v>
      </c>
      <c r="Q5440">
        <v>7687251.0395055814</v>
      </c>
      <c r="R5440">
        <v>5056761.6214509513</v>
      </c>
      <c r="S5440">
        <v>14127580.57830075</v>
      </c>
      <c r="T5440">
        <v>17721044.397170622</v>
      </c>
      <c r="U5440">
        <v>23007156.061512534</v>
      </c>
      <c r="V5440">
        <v>21219856.944535982</v>
      </c>
      <c r="W5440">
        <v>22783325.868013229</v>
      </c>
      <c r="X5440">
        <v>2783325.8680132329</v>
      </c>
    </row>
    <row r="5441" spans="2:24" x14ac:dyDescent="0.4">
      <c r="B5441" s="13">
        <v>5438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21646043.653493661</v>
      </c>
      <c r="O5441">
        <v>21224870.122423641</v>
      </c>
      <c r="P5441">
        <v>23382617.714156847</v>
      </c>
      <c r="Q5441">
        <v>28179035.159754045</v>
      </c>
      <c r="R5441">
        <v>33848214.852122933</v>
      </c>
      <c r="S5441">
        <v>18975425.047837228</v>
      </c>
      <c r="T5441">
        <v>20050781.291668091</v>
      </c>
      <c r="U5441">
        <v>24957263.162222035</v>
      </c>
      <c r="V5441">
        <v>25053045.779685173</v>
      </c>
      <c r="W5441">
        <v>32826405.785061441</v>
      </c>
      <c r="X5441">
        <v>12826405.785061438</v>
      </c>
    </row>
    <row r="5442" spans="2:24" x14ac:dyDescent="0.4">
      <c r="B5442" s="13">
        <v>5439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19419498.302588817</v>
      </c>
      <c r="O5442">
        <v>20472510.64739348</v>
      </c>
      <c r="P5442">
        <v>20334545.963143166</v>
      </c>
      <c r="Q5442">
        <v>18827527.227442216</v>
      </c>
      <c r="R5442">
        <v>17460066.081385367</v>
      </c>
      <c r="S5442">
        <v>11038311.722485676</v>
      </c>
      <c r="T5442">
        <v>12151393.811757324</v>
      </c>
      <c r="U5442">
        <v>-60393515.204385072</v>
      </c>
      <c r="V5442">
        <v>-62537122.458344914</v>
      </c>
      <c r="W5442">
        <v>-30389307.837931562</v>
      </c>
      <c r="X5442">
        <v>-50389307.837931544</v>
      </c>
    </row>
    <row r="5443" spans="2:24" x14ac:dyDescent="0.4">
      <c r="B5443" s="13">
        <v>5440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21094801.761355069</v>
      </c>
      <c r="O5443">
        <v>18156255.785852671</v>
      </c>
      <c r="P5443">
        <v>-640204.42250901833</v>
      </c>
      <c r="Q5443">
        <v>-2260981.7723591048</v>
      </c>
      <c r="R5443">
        <v>5967939.7720158799</v>
      </c>
      <c r="S5443">
        <v>2708328.5646772934</v>
      </c>
      <c r="T5443">
        <v>5404730.094189724</v>
      </c>
      <c r="U5443">
        <v>12231957.108278962</v>
      </c>
      <c r="V5443">
        <v>-72375297.249029636</v>
      </c>
      <c r="W5443">
        <v>-70170305.445982203</v>
      </c>
      <c r="X5443">
        <v>-90170305.445982188</v>
      </c>
    </row>
    <row r="5444" spans="2:24" x14ac:dyDescent="0.4">
      <c r="B5444" s="13">
        <v>5441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20707976.554411013</v>
      </c>
      <c r="O5444">
        <v>20118396.803168699</v>
      </c>
      <c r="P5444">
        <v>25557611.821869474</v>
      </c>
      <c r="Q5444">
        <v>32032200.956775263</v>
      </c>
      <c r="R5444">
        <v>-53590408.419119276</v>
      </c>
      <c r="S5444">
        <v>-54421185.274676599</v>
      </c>
      <c r="T5444">
        <v>-8408055.6243797187</v>
      </c>
      <c r="U5444">
        <v>-2309435.3615093222</v>
      </c>
      <c r="V5444">
        <v>-687314.94085551961</v>
      </c>
      <c r="W5444">
        <v>4434280.2466028426</v>
      </c>
      <c r="X5444">
        <v>-15565719.753397148</v>
      </c>
    </row>
    <row r="5445" spans="2:24" x14ac:dyDescent="0.4">
      <c r="B5445" s="13">
        <v>5442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19696780.191671584</v>
      </c>
      <c r="O5445">
        <v>27721849.858125355</v>
      </c>
      <c r="P5445">
        <v>27279793.336887266</v>
      </c>
      <c r="Q5445">
        <v>32348276.304198019</v>
      </c>
      <c r="R5445">
        <v>30606222.65225707</v>
      </c>
      <c r="S5445">
        <v>32299440.204253826</v>
      </c>
      <c r="T5445">
        <v>35597978.037364475</v>
      </c>
      <c r="U5445">
        <v>39678076.585181013</v>
      </c>
      <c r="V5445">
        <v>42971927.836256839</v>
      </c>
      <c r="W5445">
        <v>45889294.227772012</v>
      </c>
      <c r="X5445">
        <v>25889294.227772016</v>
      </c>
    </row>
    <row r="5446" spans="2:24" x14ac:dyDescent="0.4">
      <c r="B5446" s="13">
        <v>5443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17686636.835614204</v>
      </c>
      <c r="O5446">
        <v>-817417.00719495188</v>
      </c>
      <c r="P5446">
        <v>-1973543.8471796815</v>
      </c>
      <c r="Q5446">
        <v>13816341.653011233</v>
      </c>
      <c r="R5446">
        <v>16529870.532145981</v>
      </c>
      <c r="S5446">
        <v>15691033.322786057</v>
      </c>
      <c r="T5446">
        <v>18910043.470565788</v>
      </c>
      <c r="U5446">
        <v>21957451.143022161</v>
      </c>
      <c r="V5446">
        <v>12613882.210749138</v>
      </c>
      <c r="W5446">
        <v>13954575.792265888</v>
      </c>
      <c r="X5446">
        <v>-6045424.2077341136</v>
      </c>
    </row>
    <row r="5447" spans="2:24" x14ac:dyDescent="0.4">
      <c r="B5447" s="13">
        <v>5444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17763085.191939302</v>
      </c>
      <c r="O5447">
        <v>18700439.715510909</v>
      </c>
      <c r="P5447">
        <v>24092705.69643062</v>
      </c>
      <c r="Q5447">
        <v>30448995.856311396</v>
      </c>
      <c r="R5447">
        <v>32283006.218949355</v>
      </c>
      <c r="S5447">
        <v>27573606.379006378</v>
      </c>
      <c r="T5447">
        <v>29139887.031801626</v>
      </c>
      <c r="U5447">
        <v>32215453.981055483</v>
      </c>
      <c r="V5447">
        <v>33589244.289120063</v>
      </c>
      <c r="W5447">
        <v>30693526.931290966</v>
      </c>
      <c r="X5447">
        <v>10693526.931290969</v>
      </c>
    </row>
    <row r="5448" spans="2:24" x14ac:dyDescent="0.4">
      <c r="B5448" s="13">
        <v>5445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25688765.861965489</v>
      </c>
      <c r="O5448">
        <v>27425078.812293343</v>
      </c>
      <c r="P5448">
        <v>31315509.090871148</v>
      </c>
      <c r="Q5448">
        <v>35793416.0307355</v>
      </c>
      <c r="R5448">
        <v>35340050.943634331</v>
      </c>
      <c r="S5448">
        <v>27776073.882440872</v>
      </c>
      <c r="T5448">
        <v>33533149.226658493</v>
      </c>
      <c r="U5448">
        <v>38822465.888164803</v>
      </c>
      <c r="V5448">
        <v>44048357.163994618</v>
      </c>
      <c r="W5448">
        <v>47920250.956010789</v>
      </c>
      <c r="X5448">
        <v>27920250.956010789</v>
      </c>
    </row>
    <row r="5449" spans="2:24" x14ac:dyDescent="0.4">
      <c r="B5449" s="13">
        <v>5446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18491317.349542212</v>
      </c>
      <c r="O5449">
        <v>18417802.315021578</v>
      </c>
      <c r="P5449">
        <v>16191219.586350136</v>
      </c>
      <c r="Q5449">
        <v>16860215.28390589</v>
      </c>
      <c r="R5449">
        <v>18843555.068820249</v>
      </c>
      <c r="S5449">
        <v>15050831.567007516</v>
      </c>
      <c r="T5449">
        <v>12703797.868175324</v>
      </c>
      <c r="U5449">
        <v>4240056.0303848796</v>
      </c>
      <c r="V5449">
        <v>5124166.8350490108</v>
      </c>
      <c r="W5449">
        <v>9594496.1938027628</v>
      </c>
      <c r="X5449">
        <v>-10405503.806197237</v>
      </c>
    </row>
    <row r="5450" spans="2:24" x14ac:dyDescent="0.4">
      <c r="B5450" s="13">
        <v>5447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23068068.379005738</v>
      </c>
      <c r="O5450">
        <v>27787878.912826594</v>
      </c>
      <c r="P5450">
        <v>28527710.848600153</v>
      </c>
      <c r="Q5450">
        <v>27347158.738536369</v>
      </c>
      <c r="R5450">
        <v>27021607.422799405</v>
      </c>
      <c r="S5450">
        <v>29450784.690541014</v>
      </c>
      <c r="T5450">
        <v>26428990.591132794</v>
      </c>
      <c r="U5450">
        <v>26590608.942448296</v>
      </c>
      <c r="V5450">
        <v>27223053.60567015</v>
      </c>
      <c r="W5450">
        <v>34045317.049661115</v>
      </c>
      <c r="X5450">
        <v>14045317.049661119</v>
      </c>
    </row>
    <row r="5451" spans="2:24" x14ac:dyDescent="0.4">
      <c r="B5451" s="13">
        <v>5448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16697554.355567342</v>
      </c>
      <c r="O5451">
        <v>17285045.283868458</v>
      </c>
      <c r="P5451">
        <v>20151199.697785638</v>
      </c>
      <c r="Q5451">
        <v>22867607.006894339</v>
      </c>
      <c r="R5451">
        <v>27578612.294757999</v>
      </c>
      <c r="S5451">
        <v>27294967.461880643</v>
      </c>
      <c r="T5451">
        <v>35120855.321682893</v>
      </c>
      <c r="U5451">
        <v>34978930.025066935</v>
      </c>
      <c r="V5451">
        <v>38608051.614938863</v>
      </c>
      <c r="W5451">
        <v>35910602.170543633</v>
      </c>
      <c r="X5451">
        <v>15910602.170543637</v>
      </c>
    </row>
    <row r="5452" spans="2:24" x14ac:dyDescent="0.4">
      <c r="B5452" s="13">
        <v>5449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22891816.288319256</v>
      </c>
      <c r="O5452">
        <v>22067513.444509652</v>
      </c>
      <c r="P5452">
        <v>22370925.202236388</v>
      </c>
      <c r="Q5452">
        <v>1950349.3658922086</v>
      </c>
      <c r="R5452">
        <v>4462356.8994973032</v>
      </c>
      <c r="S5452">
        <v>13572507.077210754</v>
      </c>
      <c r="T5452">
        <v>18246178.665840104</v>
      </c>
      <c r="U5452">
        <v>22189128.437847808</v>
      </c>
      <c r="V5452">
        <v>21678581.119164497</v>
      </c>
      <c r="W5452">
        <v>21845702.465385213</v>
      </c>
      <c r="X5452">
        <v>1845702.4653852142</v>
      </c>
    </row>
    <row r="5453" spans="2:24" x14ac:dyDescent="0.4">
      <c r="B5453" s="13">
        <v>5450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20403188.915017761</v>
      </c>
      <c r="O5453">
        <v>27650809.024832223</v>
      </c>
      <c r="P5453">
        <v>29928726.170099594</v>
      </c>
      <c r="Q5453">
        <v>30864216.200786609</v>
      </c>
      <c r="R5453">
        <v>-559071.34539214429</v>
      </c>
      <c r="S5453">
        <v>-1798986.5375430514</v>
      </c>
      <c r="T5453">
        <v>12514840.667596359</v>
      </c>
      <c r="U5453">
        <v>16973418.401015326</v>
      </c>
      <c r="V5453">
        <v>15879174.993701259</v>
      </c>
      <c r="W5453">
        <v>16313384.370771062</v>
      </c>
      <c r="X5453">
        <v>-3686615.6292289444</v>
      </c>
    </row>
    <row r="5454" spans="2:24" x14ac:dyDescent="0.4">
      <c r="B5454" s="13">
        <v>5451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23999049.774760038</v>
      </c>
      <c r="O5454">
        <v>23070865.129571386</v>
      </c>
      <c r="P5454">
        <v>22702242.16700149</v>
      </c>
      <c r="Q5454">
        <v>22061147.905254722</v>
      </c>
      <c r="R5454">
        <v>24562878.792747214</v>
      </c>
      <c r="S5454">
        <v>17818569.917769749</v>
      </c>
      <c r="T5454">
        <v>10608009.713115588</v>
      </c>
      <c r="U5454">
        <v>13666189.228316955</v>
      </c>
      <c r="V5454">
        <v>12751890.559792286</v>
      </c>
      <c r="W5454">
        <v>11382510.171241105</v>
      </c>
      <c r="X5454">
        <v>-8617489.8287588973</v>
      </c>
    </row>
    <row r="5455" spans="2:24" x14ac:dyDescent="0.4">
      <c r="B5455" s="13">
        <v>5452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20910996.972999044</v>
      </c>
      <c r="O5455">
        <v>24743233.860299788</v>
      </c>
      <c r="P5455">
        <v>20440664.057480458</v>
      </c>
      <c r="Q5455">
        <v>25609456.07350738</v>
      </c>
      <c r="R5455">
        <v>30083021.284621198</v>
      </c>
      <c r="S5455">
        <v>35126709.205462724</v>
      </c>
      <c r="T5455">
        <v>35341524.1826417</v>
      </c>
      <c r="U5455">
        <v>33895101.066666067</v>
      </c>
      <c r="V5455">
        <v>32716388.955146194</v>
      </c>
      <c r="W5455">
        <v>33420190.596796062</v>
      </c>
      <c r="X5455">
        <v>13420190.596796064</v>
      </c>
    </row>
    <row r="5456" spans="2:24" x14ac:dyDescent="0.4">
      <c r="B5456" s="13">
        <v>5453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-3845619.549989515</v>
      </c>
      <c r="O5456">
        <v>-3078935.7939891056</v>
      </c>
      <c r="P5456">
        <v>11492137.075361425</v>
      </c>
      <c r="Q5456">
        <v>8944949.8182616793</v>
      </c>
      <c r="R5456">
        <v>16919512.958863031</v>
      </c>
      <c r="S5456">
        <v>19169290.809557356</v>
      </c>
      <c r="T5456">
        <v>15550861.783669906</v>
      </c>
      <c r="U5456">
        <v>20983502.479546994</v>
      </c>
      <c r="V5456">
        <v>22903458.973523282</v>
      </c>
      <c r="W5456">
        <v>32636886.334599875</v>
      </c>
      <c r="X5456">
        <v>12636886.334599873</v>
      </c>
    </row>
    <row r="5457" spans="2:24" x14ac:dyDescent="0.4">
      <c r="B5457" s="13">
        <v>5454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20181338.088080265</v>
      </c>
      <c r="O5457">
        <v>20646943.273818266</v>
      </c>
      <c r="P5457">
        <v>22139582.4386895</v>
      </c>
      <c r="Q5457">
        <v>28063947.480848897</v>
      </c>
      <c r="R5457">
        <v>28471990.733396526</v>
      </c>
      <c r="S5457">
        <v>28137869.944484305</v>
      </c>
      <c r="T5457">
        <v>26910851.386961654</v>
      </c>
      <c r="U5457">
        <v>31386488.658112578</v>
      </c>
      <c r="V5457">
        <v>31812208.667587902</v>
      </c>
      <c r="W5457">
        <v>33090957.868389904</v>
      </c>
      <c r="X5457">
        <v>13090957.868389903</v>
      </c>
    </row>
    <row r="5458" spans="2:24" x14ac:dyDescent="0.4">
      <c r="B5458" s="13">
        <v>5455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10187562.300601952</v>
      </c>
      <c r="O5458">
        <v>12685727.854400747</v>
      </c>
      <c r="P5458">
        <v>-33173638.753983133</v>
      </c>
      <c r="Q5458">
        <v>-31969941.576653205</v>
      </c>
      <c r="R5458">
        <v>-11397475.915167874</v>
      </c>
      <c r="S5458">
        <v>-11366574.851584611</v>
      </c>
      <c r="T5458">
        <v>-13854122.957719058</v>
      </c>
      <c r="U5458">
        <v>-13159771.808530815</v>
      </c>
      <c r="V5458">
        <v>-14552357.278797895</v>
      </c>
      <c r="W5458">
        <v>-14913556.274209971</v>
      </c>
      <c r="X5458">
        <v>-34913556.274209969</v>
      </c>
    </row>
    <row r="5459" spans="2:24" x14ac:dyDescent="0.4">
      <c r="B5459" s="13">
        <v>5456</v>
      </c>
      <c r="C5459">
        <v>0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22099410.805616003</v>
      </c>
      <c r="O5459">
        <v>22081491.626767978</v>
      </c>
      <c r="P5459">
        <v>29857459.432210799</v>
      </c>
      <c r="Q5459">
        <v>23047868.94803223</v>
      </c>
      <c r="R5459">
        <v>22154197.646765966</v>
      </c>
      <c r="S5459">
        <v>27215939.640110649</v>
      </c>
      <c r="T5459">
        <v>27014643.783342466</v>
      </c>
      <c r="U5459">
        <v>30902975.668238152</v>
      </c>
      <c r="V5459">
        <v>22880103.672770988</v>
      </c>
      <c r="W5459">
        <v>21184978.623776171</v>
      </c>
      <c r="X5459">
        <v>1184978.6237761674</v>
      </c>
    </row>
    <row r="5460" spans="2:24" x14ac:dyDescent="0.4">
      <c r="B5460" s="13">
        <v>5457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16310774.08575917</v>
      </c>
      <c r="O5460">
        <v>17975883.935692355</v>
      </c>
      <c r="P5460">
        <v>18721638.612251397</v>
      </c>
      <c r="Q5460">
        <v>26001591.384537224</v>
      </c>
      <c r="R5460">
        <v>32760365.622090381</v>
      </c>
      <c r="S5460">
        <v>36429916.767313503</v>
      </c>
      <c r="T5460">
        <v>39366019.040451027</v>
      </c>
      <c r="U5460">
        <v>40889471.417591147</v>
      </c>
      <c r="V5460">
        <v>42031681.482051603</v>
      </c>
      <c r="W5460">
        <v>20349294.065946672</v>
      </c>
      <c r="X5460">
        <v>349294.06594666629</v>
      </c>
    </row>
    <row r="5461" spans="2:24" x14ac:dyDescent="0.4">
      <c r="B5461" s="13">
        <v>5458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18847141.809560854</v>
      </c>
      <c r="O5461">
        <v>18123379.85152125</v>
      </c>
      <c r="P5461">
        <v>22204212.889536899</v>
      </c>
      <c r="Q5461">
        <v>24210502.808737107</v>
      </c>
      <c r="R5461">
        <v>28611559.766950067</v>
      </c>
      <c r="S5461">
        <v>30370419.814388577</v>
      </c>
      <c r="T5461">
        <v>27737981.048802309</v>
      </c>
      <c r="U5461">
        <v>28652180.195733033</v>
      </c>
      <c r="V5461">
        <v>26151492.639828432</v>
      </c>
      <c r="W5461">
        <v>24902701.710454844</v>
      </c>
      <c r="X5461">
        <v>4902701.7104548421</v>
      </c>
    </row>
    <row r="5462" spans="2:24" x14ac:dyDescent="0.4">
      <c r="B5462" s="13">
        <v>5459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5620816.3393280301</v>
      </c>
      <c r="O5462">
        <v>13551661.017465932</v>
      </c>
      <c r="P5462">
        <v>21943685.108214106</v>
      </c>
      <c r="Q5462">
        <v>19197011.82020013</v>
      </c>
      <c r="R5462">
        <v>21441421.354828402</v>
      </c>
      <c r="S5462">
        <v>20755595.099503085</v>
      </c>
      <c r="T5462">
        <v>16162723.399572734</v>
      </c>
      <c r="U5462">
        <v>20512079.28407396</v>
      </c>
      <c r="V5462">
        <v>26985641.170103867</v>
      </c>
      <c r="W5462">
        <v>25961133.085004475</v>
      </c>
      <c r="X5462">
        <v>5961133.0850044712</v>
      </c>
    </row>
    <row r="5463" spans="2:24" x14ac:dyDescent="0.4">
      <c r="B5463" s="13">
        <v>5460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23816884.959983747</v>
      </c>
      <c r="O5463">
        <v>23249553.171936233</v>
      </c>
      <c r="P5463">
        <v>22222544.450868849</v>
      </c>
      <c r="Q5463">
        <v>25481390.292907961</v>
      </c>
      <c r="R5463">
        <v>25250599.033394042</v>
      </c>
      <c r="S5463">
        <v>24732423.202697858</v>
      </c>
      <c r="T5463">
        <v>32799208.247215316</v>
      </c>
      <c r="U5463">
        <v>32000935.618836768</v>
      </c>
      <c r="V5463">
        <v>32020472.661920018</v>
      </c>
      <c r="W5463">
        <v>31341900.110448051</v>
      </c>
      <c r="X5463">
        <v>11341900.110448055</v>
      </c>
    </row>
    <row r="5464" spans="2:24" x14ac:dyDescent="0.4">
      <c r="B5464" s="13">
        <v>5461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17387140.325146187</v>
      </c>
      <c r="O5464">
        <v>15952794.738316141</v>
      </c>
      <c r="P5464">
        <v>21387820.955147035</v>
      </c>
      <c r="Q5464">
        <v>24684342.735831328</v>
      </c>
      <c r="R5464">
        <v>27575336.034447484</v>
      </c>
      <c r="S5464">
        <v>26831162.713328835</v>
      </c>
      <c r="T5464">
        <v>27812026.644146692</v>
      </c>
      <c r="U5464">
        <v>27877763.708807308</v>
      </c>
      <c r="V5464">
        <v>36851846.830363609</v>
      </c>
      <c r="W5464">
        <v>39248202.260558076</v>
      </c>
      <c r="X5464">
        <v>19248202.260558076</v>
      </c>
    </row>
    <row r="5465" spans="2:24" x14ac:dyDescent="0.4">
      <c r="B5465" s="13">
        <v>5462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22210245.191819832</v>
      </c>
      <c r="O5465">
        <v>18659975.793015096</v>
      </c>
      <c r="P5465">
        <v>18680256.299074579</v>
      </c>
      <c r="Q5465">
        <v>18679202.474351779</v>
      </c>
      <c r="R5465">
        <v>18237383.987967663</v>
      </c>
      <c r="S5465">
        <v>21240596.968893796</v>
      </c>
      <c r="T5465">
        <v>21736139.1777438</v>
      </c>
      <c r="U5465">
        <v>24547343.76080244</v>
      </c>
      <c r="V5465">
        <v>23442487.707284153</v>
      </c>
      <c r="W5465">
        <v>28968850.787543297</v>
      </c>
      <c r="X5465">
        <v>8968850.7875432968</v>
      </c>
    </row>
    <row r="5466" spans="2:24" x14ac:dyDescent="0.4">
      <c r="B5466" s="13">
        <v>5463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20463042.895588167</v>
      </c>
      <c r="O5466">
        <v>23777446.569393564</v>
      </c>
      <c r="P5466">
        <v>24669559.002747182</v>
      </c>
      <c r="Q5466">
        <v>23824549.053868264</v>
      </c>
      <c r="R5466">
        <v>25168305.853346098</v>
      </c>
      <c r="S5466">
        <v>23154066.202400904</v>
      </c>
      <c r="T5466">
        <v>25531871.347681351</v>
      </c>
      <c r="U5466">
        <v>22530147.14684904</v>
      </c>
      <c r="V5466">
        <v>23713844.16394018</v>
      </c>
      <c r="W5466">
        <v>23499246.448135652</v>
      </c>
      <c r="X5466">
        <v>3499246.4481356479</v>
      </c>
    </row>
    <row r="5467" spans="2:24" x14ac:dyDescent="0.4">
      <c r="B5467" s="13">
        <v>5464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21359118.960535895</v>
      </c>
      <c r="O5467">
        <v>19334157.444475152</v>
      </c>
      <c r="P5467">
        <v>18400647.639900379</v>
      </c>
      <c r="Q5467">
        <v>17549741.249309156</v>
      </c>
      <c r="R5467">
        <v>17602876.091624156</v>
      </c>
      <c r="S5467">
        <v>23710358.387780182</v>
      </c>
      <c r="T5467">
        <v>23391861.088779893</v>
      </c>
      <c r="U5467">
        <v>22327165.152095746</v>
      </c>
      <c r="V5467">
        <v>11037240.007550688</v>
      </c>
      <c r="W5467">
        <v>12348795.613985574</v>
      </c>
      <c r="X5467">
        <v>-7651204.3860144233</v>
      </c>
    </row>
    <row r="5468" spans="2:24" x14ac:dyDescent="0.4">
      <c r="B5468" s="13">
        <v>5465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19198724.014591325</v>
      </c>
      <c r="O5468">
        <v>20015900.843584158</v>
      </c>
      <c r="P5468">
        <v>18256343.823465593</v>
      </c>
      <c r="Q5468">
        <v>16617482.009171523</v>
      </c>
      <c r="R5468">
        <v>20457526.518105563</v>
      </c>
      <c r="S5468">
        <v>24463337.02437127</v>
      </c>
      <c r="T5468">
        <v>27866005.837773945</v>
      </c>
      <c r="U5468">
        <v>30090954.044848531</v>
      </c>
      <c r="V5468">
        <v>32466769.886671633</v>
      </c>
      <c r="W5468">
        <v>34024752.116352431</v>
      </c>
      <c r="X5468">
        <v>14024752.116352428</v>
      </c>
    </row>
    <row r="5469" spans="2:24" x14ac:dyDescent="0.4">
      <c r="B5469" s="13">
        <v>5466</v>
      </c>
      <c r="C5469">
        <v>0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21824771.708629418</v>
      </c>
      <c r="O5469">
        <v>23756521.153225686</v>
      </c>
      <c r="P5469">
        <v>27362091.808209125</v>
      </c>
      <c r="Q5469">
        <v>28608703.892540339</v>
      </c>
      <c r="R5469">
        <v>28460948.061732683</v>
      </c>
      <c r="S5469">
        <v>28577732.800776977</v>
      </c>
      <c r="T5469">
        <v>35950148.08294946</v>
      </c>
      <c r="U5469">
        <v>36623239.492556438</v>
      </c>
      <c r="V5469">
        <v>36722797.799759582</v>
      </c>
      <c r="W5469">
        <v>36221645.932064459</v>
      </c>
      <c r="X5469">
        <v>16221645.932064464</v>
      </c>
    </row>
    <row r="5470" spans="2:24" x14ac:dyDescent="0.4">
      <c r="B5470" s="13">
        <v>5467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20102877.990958057</v>
      </c>
      <c r="O5470">
        <v>29696184.065996449</v>
      </c>
      <c r="P5470">
        <v>29101575.783176202</v>
      </c>
      <c r="Q5470">
        <v>28897595.314160127</v>
      </c>
      <c r="R5470">
        <v>32436495.506084327</v>
      </c>
      <c r="S5470">
        <v>32812734.00755769</v>
      </c>
      <c r="T5470">
        <v>36333918.018157646</v>
      </c>
      <c r="U5470">
        <v>35706744.394322574</v>
      </c>
      <c r="V5470">
        <v>37291875.928064801</v>
      </c>
      <c r="W5470">
        <v>-9077380.1533355713</v>
      </c>
      <c r="X5470">
        <v>-29077380.153335579</v>
      </c>
    </row>
    <row r="5471" spans="2:24" x14ac:dyDescent="0.4">
      <c r="B5471" s="13">
        <v>5468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22206698.944459286</v>
      </c>
      <c r="O5471">
        <v>26438050.233017948</v>
      </c>
      <c r="P5471">
        <v>-600455.51213352708</v>
      </c>
      <c r="Q5471">
        <v>-1248455.0634551395</v>
      </c>
      <c r="R5471">
        <v>15258099.66230876</v>
      </c>
      <c r="S5471">
        <v>18487423.810194664</v>
      </c>
      <c r="T5471">
        <v>20166593.539496608</v>
      </c>
      <c r="U5471">
        <v>22959246.40262454</v>
      </c>
      <c r="V5471">
        <v>22829666.661273699</v>
      </c>
      <c r="W5471">
        <v>27353849.177200224</v>
      </c>
      <c r="X5471">
        <v>7353849.177200227</v>
      </c>
    </row>
    <row r="5472" spans="2:24" x14ac:dyDescent="0.4">
      <c r="B5472" s="13">
        <v>5469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19052385.983780272</v>
      </c>
      <c r="O5472">
        <v>22317818.492674097</v>
      </c>
      <c r="P5472">
        <v>24019849.616744492</v>
      </c>
      <c r="Q5472">
        <v>26505106.752292749</v>
      </c>
      <c r="R5472">
        <v>32017999.38502172</v>
      </c>
      <c r="S5472">
        <v>37025603.232409559</v>
      </c>
      <c r="T5472">
        <v>39553435.411138505</v>
      </c>
      <c r="U5472">
        <v>41408541.409488343</v>
      </c>
      <c r="V5472">
        <v>42865460.351857573</v>
      </c>
      <c r="W5472">
        <v>40492698.35410472</v>
      </c>
      <c r="X5472">
        <v>20492698.354104724</v>
      </c>
    </row>
    <row r="5473" spans="2:24" x14ac:dyDescent="0.4">
      <c r="B5473" s="13">
        <v>5470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27317500.48354578</v>
      </c>
      <c r="O5473">
        <v>33689507.089428008</v>
      </c>
      <c r="P5473">
        <v>41694978.410796925</v>
      </c>
      <c r="Q5473">
        <v>39647217.895831764</v>
      </c>
      <c r="R5473">
        <v>44443596.660127915</v>
      </c>
      <c r="S5473">
        <v>46142819.203368373</v>
      </c>
      <c r="T5473">
        <v>43616665.493409142</v>
      </c>
      <c r="U5473">
        <v>50282817.179210134</v>
      </c>
      <c r="V5473">
        <v>56250395.494009726</v>
      </c>
      <c r="W5473">
        <v>63380496.926826134</v>
      </c>
      <c r="X5473">
        <v>43380496.926826127</v>
      </c>
    </row>
    <row r="5474" spans="2:24" x14ac:dyDescent="0.4">
      <c r="B5474" s="13">
        <v>5471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23838299.68305606</v>
      </c>
      <c r="O5474">
        <v>23246412.126495037</v>
      </c>
      <c r="P5474">
        <v>19761862.064125109</v>
      </c>
      <c r="Q5474">
        <v>19851371.768189967</v>
      </c>
      <c r="R5474">
        <v>25699196.491753109</v>
      </c>
      <c r="S5474">
        <v>32306033.755128551</v>
      </c>
      <c r="T5474">
        <v>31282553.382184394</v>
      </c>
      <c r="U5474">
        <v>32738145.164934151</v>
      </c>
      <c r="V5474">
        <v>40239209.19038409</v>
      </c>
      <c r="W5474">
        <v>42739566.2094386</v>
      </c>
      <c r="X5474">
        <v>22739566.2094386</v>
      </c>
    </row>
    <row r="5475" spans="2:24" x14ac:dyDescent="0.4">
      <c r="B5475" s="13">
        <v>5472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23072570.978678789</v>
      </c>
      <c r="O5475">
        <v>24099395.63309015</v>
      </c>
      <c r="P5475">
        <v>24501868.615830217</v>
      </c>
      <c r="Q5475">
        <v>30731006.547809478</v>
      </c>
      <c r="R5475">
        <v>30089213.695782945</v>
      </c>
      <c r="S5475">
        <v>18807496.34469109</v>
      </c>
      <c r="T5475">
        <v>16701680.337175235</v>
      </c>
      <c r="U5475">
        <v>25121623.859769732</v>
      </c>
      <c r="V5475">
        <v>28963470.736067228</v>
      </c>
      <c r="W5475">
        <v>27737162.381146714</v>
      </c>
      <c r="X5475">
        <v>7737162.3811467122</v>
      </c>
    </row>
    <row r="5476" spans="2:24" x14ac:dyDescent="0.4">
      <c r="B5476" s="13">
        <v>5473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23292586.846003506</v>
      </c>
      <c r="O5476">
        <v>26322039.899180681</v>
      </c>
      <c r="P5476">
        <v>25917458.788084488</v>
      </c>
      <c r="Q5476">
        <v>26279432.189204663</v>
      </c>
      <c r="R5476">
        <v>32684505.010484561</v>
      </c>
      <c r="S5476">
        <v>31919631.005025398</v>
      </c>
      <c r="T5476">
        <v>-44721428.33603701</v>
      </c>
      <c r="U5476">
        <v>-43985656.52413097</v>
      </c>
      <c r="V5476">
        <v>-4669868.6198266456</v>
      </c>
      <c r="W5476">
        <v>2629855.0820198599</v>
      </c>
      <c r="X5476">
        <v>-17370144.917980138</v>
      </c>
    </row>
    <row r="5477" spans="2:24" x14ac:dyDescent="0.4">
      <c r="B5477" s="13">
        <v>5474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12755046.032588746</v>
      </c>
      <c r="O5477">
        <v>13846867.511547124</v>
      </c>
      <c r="P5477">
        <v>24854194.771637782</v>
      </c>
      <c r="Q5477">
        <v>30241018.808715936</v>
      </c>
      <c r="R5477">
        <v>27720179.989821251</v>
      </c>
      <c r="S5477">
        <v>26349431.304332715</v>
      </c>
      <c r="T5477">
        <v>27948515.339699753</v>
      </c>
      <c r="U5477">
        <v>27021602.522728391</v>
      </c>
      <c r="V5477">
        <v>29319398.973974947</v>
      </c>
      <c r="W5477">
        <v>31508322.484783426</v>
      </c>
      <c r="X5477">
        <v>11508322.484783426</v>
      </c>
    </row>
    <row r="5478" spans="2:24" x14ac:dyDescent="0.4">
      <c r="B5478" s="13">
        <v>5475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24545972.146905415</v>
      </c>
      <c r="O5478">
        <v>13116266.260616168</v>
      </c>
      <c r="P5478">
        <v>18276331.784104954</v>
      </c>
      <c r="Q5478">
        <v>28487174.481942236</v>
      </c>
      <c r="R5478">
        <v>23228203.954898089</v>
      </c>
      <c r="S5478">
        <v>25320310.789458312</v>
      </c>
      <c r="T5478">
        <v>27023284.578089871</v>
      </c>
      <c r="U5478">
        <v>33886805.374200881</v>
      </c>
      <c r="V5478">
        <v>32511002.161924977</v>
      </c>
      <c r="W5478">
        <v>37256131.021491751</v>
      </c>
      <c r="X5478">
        <v>17256131.021491747</v>
      </c>
    </row>
    <row r="5479" spans="2:24" x14ac:dyDescent="0.4">
      <c r="B5479" s="13">
        <v>5476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22674136.484288827</v>
      </c>
      <c r="O5479">
        <v>23574227.659585077</v>
      </c>
      <c r="P5479">
        <v>20025384.658465452</v>
      </c>
      <c r="Q5479">
        <v>18177664.531891726</v>
      </c>
      <c r="R5479">
        <v>18167362.669576157</v>
      </c>
      <c r="S5479">
        <v>19767729.998379059</v>
      </c>
      <c r="T5479">
        <v>23139427.266979869</v>
      </c>
      <c r="U5479">
        <v>11935070.580617817</v>
      </c>
      <c r="V5479">
        <v>12622305.526809836</v>
      </c>
      <c r="W5479">
        <v>24565524.859929934</v>
      </c>
      <c r="X5479">
        <v>4565524.8599299323</v>
      </c>
    </row>
    <row r="5480" spans="2:24" x14ac:dyDescent="0.4">
      <c r="B5480" s="13">
        <v>5477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18409788.530458536</v>
      </c>
      <c r="O5480">
        <v>20232227.107645079</v>
      </c>
      <c r="P5480">
        <v>19026620.984901842</v>
      </c>
      <c r="Q5480">
        <v>23945489.130513124</v>
      </c>
      <c r="R5480">
        <v>27010800.836671323</v>
      </c>
      <c r="S5480">
        <v>33595881.196696319</v>
      </c>
      <c r="T5480">
        <v>31095604.290488072</v>
      </c>
      <c r="U5480">
        <v>18023484.290539484</v>
      </c>
      <c r="V5480">
        <v>20795063.137731142</v>
      </c>
      <c r="W5480">
        <v>32771437.564131111</v>
      </c>
      <c r="X5480">
        <v>12771437.564131111</v>
      </c>
    </row>
    <row r="5481" spans="2:24" x14ac:dyDescent="0.4">
      <c r="B5481" s="13">
        <v>5478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21534791.477901056</v>
      </c>
      <c r="O5481">
        <v>27216702.527586263</v>
      </c>
      <c r="P5481">
        <v>-199410905.36548975</v>
      </c>
      <c r="Q5481">
        <v>-201971520.31626505</v>
      </c>
      <c r="R5481">
        <v>-87648815.393217683</v>
      </c>
      <c r="S5481">
        <v>-88840129.418688819</v>
      </c>
      <c r="T5481">
        <v>-89188018.394693539</v>
      </c>
      <c r="U5481">
        <v>-90406876.909242854</v>
      </c>
      <c r="V5481">
        <v>-89814937.070036456</v>
      </c>
      <c r="W5481">
        <v>-80484215.954857469</v>
      </c>
      <c r="X5481">
        <v>-100484215.95485747</v>
      </c>
    </row>
    <row r="5482" spans="2:24" x14ac:dyDescent="0.4">
      <c r="B5482" s="13">
        <v>5479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21682885.487526853</v>
      </c>
      <c r="O5482">
        <v>27357081.822636593</v>
      </c>
      <c r="P5482">
        <v>11551957.104170036</v>
      </c>
      <c r="Q5482">
        <v>18721147.791437875</v>
      </c>
      <c r="R5482">
        <v>31793246.119569767</v>
      </c>
      <c r="S5482">
        <v>32959937.270720351</v>
      </c>
      <c r="T5482">
        <v>12471788.191002935</v>
      </c>
      <c r="U5482">
        <v>18682118.605803255</v>
      </c>
      <c r="V5482">
        <v>34171111.48471275</v>
      </c>
      <c r="W5482">
        <v>36598239.14664685</v>
      </c>
      <c r="X5482">
        <v>16598239.146646846</v>
      </c>
    </row>
    <row r="5483" spans="2:24" x14ac:dyDescent="0.4">
      <c r="B5483" s="13">
        <v>5480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4399129.6177602867</v>
      </c>
      <c r="O5483">
        <v>4774600.6361949509</v>
      </c>
      <c r="P5483">
        <v>15835038.948019151</v>
      </c>
      <c r="Q5483">
        <v>18878854.844817981</v>
      </c>
      <c r="R5483">
        <v>25230248.545241833</v>
      </c>
      <c r="S5483">
        <v>32425192.66433192</v>
      </c>
      <c r="T5483">
        <v>37447111.292816341</v>
      </c>
      <c r="U5483">
        <v>38861197.737402268</v>
      </c>
      <c r="V5483">
        <v>40514432.29014504</v>
      </c>
      <c r="W5483">
        <v>43794109.295102917</v>
      </c>
      <c r="X5483">
        <v>23794109.29510292</v>
      </c>
    </row>
    <row r="5484" spans="2:24" x14ac:dyDescent="0.4">
      <c r="B5484" s="13">
        <v>5481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22065730.0121217</v>
      </c>
      <c r="O5484">
        <v>23652861.543819953</v>
      </c>
      <c r="P5484">
        <v>16185600.172789577</v>
      </c>
      <c r="Q5484">
        <v>17252176.205301557</v>
      </c>
      <c r="R5484">
        <v>21747241.396353163</v>
      </c>
      <c r="S5484">
        <v>20220564.748535186</v>
      </c>
      <c r="T5484">
        <v>21219124.672028366</v>
      </c>
      <c r="U5484">
        <v>26688251.694542225</v>
      </c>
      <c r="V5484">
        <v>33620351.718469679</v>
      </c>
      <c r="W5484">
        <v>34740828.628158852</v>
      </c>
      <c r="X5484">
        <v>14740828.628158851</v>
      </c>
    </row>
    <row r="5485" spans="2:24" x14ac:dyDescent="0.4">
      <c r="B5485" s="13">
        <v>5482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20462355.937693741</v>
      </c>
      <c r="O5485">
        <v>20703294.520589206</v>
      </c>
      <c r="P5485">
        <v>20976886.641413324</v>
      </c>
      <c r="Q5485">
        <v>24484815.090230934</v>
      </c>
      <c r="R5485">
        <v>24901723.817912921</v>
      </c>
      <c r="S5485">
        <v>28563153.913984176</v>
      </c>
      <c r="T5485">
        <v>31829334.158046782</v>
      </c>
      <c r="U5485">
        <v>35464864.535803378</v>
      </c>
      <c r="V5485">
        <v>38853347.282952249</v>
      </c>
      <c r="W5485">
        <v>38278094.895138606</v>
      </c>
      <c r="X5485">
        <v>18278094.895138618</v>
      </c>
    </row>
    <row r="5486" spans="2:24" x14ac:dyDescent="0.4">
      <c r="B5486" s="13">
        <v>5483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21463378.372300405</v>
      </c>
      <c r="O5486">
        <v>25606455.992681868</v>
      </c>
      <c r="P5486">
        <v>11430558.460885195</v>
      </c>
      <c r="Q5486">
        <v>12295496.207436863</v>
      </c>
      <c r="R5486">
        <v>21963079.643965755</v>
      </c>
      <c r="S5486">
        <v>27002932.277484141</v>
      </c>
      <c r="T5486">
        <v>27784476.984859053</v>
      </c>
      <c r="U5486">
        <v>26067018.316731337</v>
      </c>
      <c r="V5486">
        <v>31086476.678263932</v>
      </c>
      <c r="W5486">
        <v>31399729.826287124</v>
      </c>
      <c r="X5486">
        <v>11399729.826287119</v>
      </c>
    </row>
    <row r="5487" spans="2:24" x14ac:dyDescent="0.4">
      <c r="B5487" s="13">
        <v>5484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21426295.808985218</v>
      </c>
      <c r="O5487">
        <v>21058450.357560646</v>
      </c>
      <c r="P5487">
        <v>21550883.466961265</v>
      </c>
      <c r="Q5487">
        <v>23352294.739629649</v>
      </c>
      <c r="R5487">
        <v>27195668.038945418</v>
      </c>
      <c r="S5487">
        <v>29389298.520410724</v>
      </c>
      <c r="T5487">
        <v>33822207.687910646</v>
      </c>
      <c r="U5487">
        <v>40528032.473634087</v>
      </c>
      <c r="V5487">
        <v>39652775.755272083</v>
      </c>
      <c r="W5487">
        <v>43563875.566485666</v>
      </c>
      <c r="X5487">
        <v>23563875.566485666</v>
      </c>
    </row>
    <row r="5488" spans="2:24" x14ac:dyDescent="0.4">
      <c r="B5488" s="13">
        <v>5485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19859972.74691163</v>
      </c>
      <c r="O5488">
        <v>19878865.467879001</v>
      </c>
      <c r="P5488">
        <v>22247672.887244698</v>
      </c>
      <c r="Q5488">
        <v>25647772.10495507</v>
      </c>
      <c r="R5488">
        <v>24216453.242024552</v>
      </c>
      <c r="S5488">
        <v>23288347.39615088</v>
      </c>
      <c r="T5488">
        <v>23032902.462111421</v>
      </c>
      <c r="U5488">
        <v>27036513.140351251</v>
      </c>
      <c r="V5488">
        <v>35257517.188522965</v>
      </c>
      <c r="W5488">
        <v>34976498.430700816</v>
      </c>
      <c r="X5488">
        <v>14976498.430700811</v>
      </c>
    </row>
    <row r="5489" spans="2:24" x14ac:dyDescent="0.4">
      <c r="B5489" s="13">
        <v>5486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18022888.626261104</v>
      </c>
      <c r="O5489">
        <v>21678956.890962437</v>
      </c>
      <c r="P5489">
        <v>-11671684.481284764</v>
      </c>
      <c r="Q5489">
        <v>-17499587.155367807</v>
      </c>
      <c r="R5489">
        <v>8128081.6056973115</v>
      </c>
      <c r="S5489">
        <v>-7496350.0538655855</v>
      </c>
      <c r="T5489">
        <v>-4463563.6909585753</v>
      </c>
      <c r="U5489">
        <v>11324835.397536673</v>
      </c>
      <c r="V5489">
        <v>19026468.552724622</v>
      </c>
      <c r="W5489">
        <v>-59283154.471474096</v>
      </c>
      <c r="X5489">
        <v>-79283154.471474096</v>
      </c>
    </row>
    <row r="5490" spans="2:24" x14ac:dyDescent="0.4">
      <c r="B5490" s="13">
        <v>5487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17537625.746229641</v>
      </c>
      <c r="O5490">
        <v>-6100781.6681817956</v>
      </c>
      <c r="P5490">
        <v>-6743752.2266069017</v>
      </c>
      <c r="Q5490">
        <v>9703154.3106465079</v>
      </c>
      <c r="R5490">
        <v>16489178.874023803</v>
      </c>
      <c r="S5490">
        <v>18094128.407711618</v>
      </c>
      <c r="T5490">
        <v>18622919.579799283</v>
      </c>
      <c r="U5490">
        <v>27983949.424223483</v>
      </c>
      <c r="V5490">
        <v>25192423.19485249</v>
      </c>
      <c r="W5490">
        <v>28949981.997462578</v>
      </c>
      <c r="X5490">
        <v>8949981.9974625763</v>
      </c>
    </row>
    <row r="5491" spans="2:24" x14ac:dyDescent="0.4">
      <c r="B5491" s="13">
        <v>5488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20028885.458422206</v>
      </c>
      <c r="O5491">
        <v>25080185.134952791</v>
      </c>
      <c r="P5491">
        <v>33113722.682042822</v>
      </c>
      <c r="Q5491">
        <v>36080448.63356711</v>
      </c>
      <c r="R5491">
        <v>34918192.895156808</v>
      </c>
      <c r="S5491">
        <v>34032522.787884012</v>
      </c>
      <c r="T5491">
        <v>36149980.025580384</v>
      </c>
      <c r="U5491">
        <v>39835329.185611203</v>
      </c>
      <c r="V5491">
        <v>38025584.181965075</v>
      </c>
      <c r="W5491">
        <v>37591582.00865119</v>
      </c>
      <c r="X5491">
        <v>17591582.008651201</v>
      </c>
    </row>
    <row r="5492" spans="2:24" x14ac:dyDescent="0.4">
      <c r="B5492" s="13">
        <v>5489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21294977.489855148</v>
      </c>
      <c r="O5492">
        <v>-60662613.696697548</v>
      </c>
      <c r="P5492">
        <v>-63315722.215754539</v>
      </c>
      <c r="Q5492">
        <v>-25933000.608139753</v>
      </c>
      <c r="R5492">
        <v>-30802840.598638196</v>
      </c>
      <c r="S5492">
        <v>-28033285.783576638</v>
      </c>
      <c r="T5492">
        <v>-26585890.789875042</v>
      </c>
      <c r="U5492">
        <v>-22920277.785663068</v>
      </c>
      <c r="V5492">
        <v>-18016032.830773238</v>
      </c>
      <c r="W5492">
        <v>-11656541.483653337</v>
      </c>
      <c r="X5492">
        <v>-31656541.48365334</v>
      </c>
    </row>
    <row r="5493" spans="2:24" x14ac:dyDescent="0.4">
      <c r="B5493" s="13">
        <v>5490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13878486.627294455</v>
      </c>
      <c r="O5493">
        <v>16202682.98979219</v>
      </c>
      <c r="P5493">
        <v>23177414.783203725</v>
      </c>
      <c r="Q5493">
        <v>14078988.119728332</v>
      </c>
      <c r="R5493">
        <v>19794983.000194736</v>
      </c>
      <c r="S5493">
        <v>23761237.088929228</v>
      </c>
      <c r="T5493">
        <v>22917783.412864737</v>
      </c>
      <c r="U5493">
        <v>23398510.242417056</v>
      </c>
      <c r="V5493">
        <v>25186870.988026377</v>
      </c>
      <c r="W5493">
        <v>29141566.708076328</v>
      </c>
      <c r="X5493">
        <v>9141566.7080763243</v>
      </c>
    </row>
    <row r="5494" spans="2:24" x14ac:dyDescent="0.4">
      <c r="B5494" s="13">
        <v>5491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13930464.085290885</v>
      </c>
      <c r="O5494">
        <v>17326477.800533101</v>
      </c>
      <c r="P5494">
        <v>21155189.563910525</v>
      </c>
      <c r="Q5494">
        <v>21771893.680385109</v>
      </c>
      <c r="R5494">
        <v>27519694.393027984</v>
      </c>
      <c r="S5494">
        <v>27855051.687970348</v>
      </c>
      <c r="T5494">
        <v>30620436.412731633</v>
      </c>
      <c r="U5494">
        <v>32183888.959899671</v>
      </c>
      <c r="V5494">
        <v>29647025.89957587</v>
      </c>
      <c r="W5494">
        <v>37152900.041168563</v>
      </c>
      <c r="X5494">
        <v>17152900.041168571</v>
      </c>
    </row>
    <row r="5495" spans="2:24" x14ac:dyDescent="0.4">
      <c r="B5495" s="13">
        <v>5492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19314081.489119876</v>
      </c>
      <c r="O5495">
        <v>19574470.611400887</v>
      </c>
      <c r="P5495">
        <v>18795252.379305497</v>
      </c>
      <c r="Q5495">
        <v>15887560.513450591</v>
      </c>
      <c r="R5495">
        <v>2788966.710655482</v>
      </c>
      <c r="S5495">
        <v>6315300.1090188287</v>
      </c>
      <c r="T5495">
        <v>12729152.752050942</v>
      </c>
      <c r="U5495">
        <v>19463079.693677954</v>
      </c>
      <c r="V5495">
        <v>18106673.813572962</v>
      </c>
      <c r="W5495">
        <v>16112252.353846584</v>
      </c>
      <c r="X5495">
        <v>-3887747.6461534137</v>
      </c>
    </row>
    <row r="5496" spans="2:24" x14ac:dyDescent="0.4">
      <c r="B5496" s="13">
        <v>5493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28753943.871188585</v>
      </c>
      <c r="O5496">
        <v>28777017.968311321</v>
      </c>
      <c r="P5496">
        <v>30106421.046085477</v>
      </c>
      <c r="Q5496">
        <v>36117910.237416692</v>
      </c>
      <c r="R5496">
        <v>43889894.997295924</v>
      </c>
      <c r="S5496">
        <v>44729602.188734911</v>
      </c>
      <c r="T5496">
        <v>51785916.491291828</v>
      </c>
      <c r="U5496">
        <v>51186417.24513074</v>
      </c>
      <c r="V5496">
        <v>43251498.145642616</v>
      </c>
      <c r="W5496">
        <v>48964512.48750256</v>
      </c>
      <c r="X5496">
        <v>28964512.48750256</v>
      </c>
    </row>
    <row r="5497" spans="2:24" x14ac:dyDescent="0.4">
      <c r="B5497" s="13">
        <v>5494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23989421.806240715</v>
      </c>
      <c r="O5497">
        <v>28546153.053425577</v>
      </c>
      <c r="P5497">
        <v>29550660.401203293</v>
      </c>
      <c r="Q5497">
        <v>25096385.521986797</v>
      </c>
      <c r="R5497">
        <v>31518677.275970146</v>
      </c>
      <c r="S5497">
        <v>31895757.169234626</v>
      </c>
      <c r="T5497">
        <v>39064003.901399277</v>
      </c>
      <c r="U5497">
        <v>43372525.244161941</v>
      </c>
      <c r="V5497">
        <v>48269406.619010434</v>
      </c>
      <c r="W5497">
        <v>49096556.541823022</v>
      </c>
      <c r="X5497">
        <v>29096556.541823011</v>
      </c>
    </row>
    <row r="5498" spans="2:24" x14ac:dyDescent="0.4">
      <c r="B5498" s="13">
        <v>5495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26299949.922628183</v>
      </c>
      <c r="O5498">
        <v>26991853.399125446</v>
      </c>
      <c r="P5498">
        <v>28852989.442464165</v>
      </c>
      <c r="Q5498">
        <v>34756904.911713548</v>
      </c>
      <c r="R5498">
        <v>40776773.279913984</v>
      </c>
      <c r="S5498">
        <v>29557498.100541662</v>
      </c>
      <c r="T5498">
        <v>34117258.855215661</v>
      </c>
      <c r="U5498">
        <v>47068278.037311979</v>
      </c>
      <c r="V5498">
        <v>46268778.378604122</v>
      </c>
      <c r="W5498">
        <v>46965235.2362177</v>
      </c>
      <c r="X5498">
        <v>26965235.2362177</v>
      </c>
    </row>
    <row r="5499" spans="2:24" x14ac:dyDescent="0.4">
      <c r="B5499" s="13">
        <v>5496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-4306170.6788623435</v>
      </c>
      <c r="O5499">
        <v>-7494857.3334005279</v>
      </c>
      <c r="P5499">
        <v>7066511.5246801777</v>
      </c>
      <c r="Q5499">
        <v>9351018.2337738816</v>
      </c>
      <c r="R5499">
        <v>8512621.0117689576</v>
      </c>
      <c r="S5499">
        <v>10915503.744931653</v>
      </c>
      <c r="T5499">
        <v>12536897.962053668</v>
      </c>
      <c r="U5499">
        <v>11147096.05179549</v>
      </c>
      <c r="V5499">
        <v>16596512.473765114</v>
      </c>
      <c r="W5499">
        <v>21072655.96871002</v>
      </c>
      <c r="X5499">
        <v>1072655.968710022</v>
      </c>
    </row>
    <row r="5500" spans="2:24" x14ac:dyDescent="0.4">
      <c r="B5500" s="13">
        <v>5497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22818134.051677387</v>
      </c>
      <c r="O5500">
        <v>25766148.367492314</v>
      </c>
      <c r="P5500">
        <v>24298464.96749441</v>
      </c>
      <c r="Q5500">
        <v>25615313.71582118</v>
      </c>
      <c r="R5500">
        <v>23908970.701544851</v>
      </c>
      <c r="S5500">
        <v>26852605.372986324</v>
      </c>
      <c r="T5500">
        <v>30784591.843045272</v>
      </c>
      <c r="U5500">
        <v>30346620.797308825</v>
      </c>
      <c r="V5500">
        <v>-14566853.464071311</v>
      </c>
      <c r="W5500">
        <v>-15088652.904683657</v>
      </c>
      <c r="X5500">
        <v>-35088652.904683657</v>
      </c>
    </row>
    <row r="5501" spans="2:24" x14ac:dyDescent="0.4">
      <c r="B5501" s="13">
        <v>5498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20952191.954463653</v>
      </c>
      <c r="O5501">
        <v>24646209.67329634</v>
      </c>
      <c r="P5501">
        <v>20595837.680786561</v>
      </c>
      <c r="Q5501">
        <v>21137214.152592171</v>
      </c>
      <c r="R5501">
        <v>27735934.192431577</v>
      </c>
      <c r="S5501">
        <v>27694807.735351123</v>
      </c>
      <c r="T5501">
        <v>25768086.520846866</v>
      </c>
      <c r="U5501">
        <v>24025165.568446327</v>
      </c>
      <c r="V5501">
        <v>29285709.997289628</v>
      </c>
      <c r="W5501">
        <v>30762340.090290163</v>
      </c>
      <c r="X5501">
        <v>10762340.090290168</v>
      </c>
    </row>
    <row r="5502" spans="2:24" x14ac:dyDescent="0.4">
      <c r="B5502" s="13">
        <v>5499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21454015.897970531</v>
      </c>
      <c r="O5502">
        <v>22222140.010170989</v>
      </c>
      <c r="P5502">
        <v>21339070.552322075</v>
      </c>
      <c r="Q5502">
        <v>19926308.716522522</v>
      </c>
      <c r="R5502">
        <v>19961260.930837218</v>
      </c>
      <c r="S5502">
        <v>18424937.291224886</v>
      </c>
      <c r="T5502">
        <v>20286049.286473375</v>
      </c>
      <c r="U5502">
        <v>27438350.630251065</v>
      </c>
      <c r="V5502">
        <v>30890790.885260213</v>
      </c>
      <c r="W5502">
        <v>28729271.12280773</v>
      </c>
      <c r="X5502">
        <v>8729271.1228077337</v>
      </c>
    </row>
    <row r="5503" spans="2:24" x14ac:dyDescent="0.4">
      <c r="B5503" s="13">
        <v>5500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22781050.207769748</v>
      </c>
      <c r="O5503">
        <v>21528795.547382895</v>
      </c>
      <c r="P5503">
        <v>22018340.062925074</v>
      </c>
      <c r="Q5503">
        <v>22913112.838265806</v>
      </c>
      <c r="R5503">
        <v>29023524.563582592</v>
      </c>
      <c r="S5503">
        <v>34381281.727844931</v>
      </c>
      <c r="T5503">
        <v>34210606.184737511</v>
      </c>
      <c r="U5503">
        <v>39335405.452414364</v>
      </c>
      <c r="V5503">
        <v>40411490.507703289</v>
      </c>
      <c r="W5503">
        <v>44736367.195210569</v>
      </c>
      <c r="X5503">
        <v>24736367.195210569</v>
      </c>
    </row>
    <row r="5504" spans="2:24" x14ac:dyDescent="0.4">
      <c r="B5504" s="13">
        <v>5501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26882831.276042499</v>
      </c>
      <c r="O5504">
        <v>24944406.49072155</v>
      </c>
      <c r="P5504">
        <v>28601386.417025056</v>
      </c>
      <c r="Q5504">
        <v>33698635.24346371</v>
      </c>
      <c r="R5504">
        <v>31107394.734464433</v>
      </c>
      <c r="S5504">
        <v>32492936.46492321</v>
      </c>
      <c r="T5504">
        <v>27061542.002091113</v>
      </c>
      <c r="U5504">
        <v>34349761.226064041</v>
      </c>
      <c r="V5504">
        <v>34849785.058320008</v>
      </c>
      <c r="W5504">
        <v>-26156822.318102848</v>
      </c>
      <c r="X5504">
        <v>-46156822.318102844</v>
      </c>
    </row>
    <row r="5505" spans="2:24" x14ac:dyDescent="0.4">
      <c r="B5505" s="13">
        <v>5502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27648480.42335983</v>
      </c>
      <c r="O5505">
        <v>1892348.0181669807</v>
      </c>
      <c r="P5505">
        <v>8634471.1960278954</v>
      </c>
      <c r="Q5505">
        <v>23102554.775015704</v>
      </c>
      <c r="R5505">
        <v>24530565.197354518</v>
      </c>
      <c r="S5505">
        <v>15693328.695923792</v>
      </c>
      <c r="T5505">
        <v>18251293.879853323</v>
      </c>
      <c r="U5505">
        <v>22430223.147551935</v>
      </c>
      <c r="V5505">
        <v>23854430.925131738</v>
      </c>
      <c r="W5505">
        <v>24283825.846581217</v>
      </c>
      <c r="X5505">
        <v>4283825.8465812216</v>
      </c>
    </row>
    <row r="5506" spans="2:24" x14ac:dyDescent="0.4">
      <c r="B5506" s="13">
        <v>5503</v>
      </c>
      <c r="C5506">
        <v>0</v>
      </c>
      <c r="D5506">
        <v>0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18867965.689271443</v>
      </c>
      <c r="O5506">
        <v>18374679.990288273</v>
      </c>
      <c r="P5506">
        <v>19745022.099713139</v>
      </c>
      <c r="Q5506">
        <v>17983526.154516913</v>
      </c>
      <c r="R5506">
        <v>23602039.966482051</v>
      </c>
      <c r="S5506">
        <v>26193446.292946711</v>
      </c>
      <c r="T5506">
        <v>30297821.971134059</v>
      </c>
      <c r="U5506">
        <v>23854984.743802246</v>
      </c>
      <c r="V5506">
        <v>27796657.547832787</v>
      </c>
      <c r="W5506">
        <v>33075799.524961334</v>
      </c>
      <c r="X5506">
        <v>13075799.524961337</v>
      </c>
    </row>
    <row r="5507" spans="2:24" x14ac:dyDescent="0.4">
      <c r="B5507" s="13">
        <v>5504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27183912.860676065</v>
      </c>
      <c r="O5507">
        <v>30730262.980032124</v>
      </c>
      <c r="P5507">
        <v>29290710.937417585</v>
      </c>
      <c r="Q5507">
        <v>25324721.315901134</v>
      </c>
      <c r="R5507">
        <v>26040242.614312083</v>
      </c>
      <c r="S5507">
        <v>25489968.629230656</v>
      </c>
      <c r="T5507">
        <v>25342341.497765269</v>
      </c>
      <c r="U5507">
        <v>28680104.889015254</v>
      </c>
      <c r="V5507">
        <v>33104494.33158702</v>
      </c>
      <c r="W5507">
        <v>31671279.424153995</v>
      </c>
      <c r="X5507">
        <v>11671279.424153993</v>
      </c>
    </row>
    <row r="5508" spans="2:24" x14ac:dyDescent="0.4">
      <c r="B5508" s="13">
        <v>5505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17873934.356287748</v>
      </c>
      <c r="O5508">
        <v>10763650.836602563</v>
      </c>
      <c r="P5508">
        <v>12676533.578526352</v>
      </c>
      <c r="Q5508">
        <v>13718224.30412269</v>
      </c>
      <c r="R5508">
        <v>-22627029266.804356</v>
      </c>
      <c r="S5508">
        <v>-22621445505.488663</v>
      </c>
      <c r="T5508">
        <v>-11303273117.260887</v>
      </c>
      <c r="U5508">
        <v>-11302971466.355568</v>
      </c>
      <c r="V5508">
        <v>-11300005213.60219</v>
      </c>
      <c r="W5508">
        <v>-11298229707.203602</v>
      </c>
      <c r="X5508">
        <v>-11318229707.203602</v>
      </c>
    </row>
    <row r="5509" spans="2:24" x14ac:dyDescent="0.4">
      <c r="B5509" s="13">
        <v>5506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13505100.464577558</v>
      </c>
      <c r="O5509">
        <v>10907941.947893228</v>
      </c>
      <c r="P5509">
        <v>17250356.413704909</v>
      </c>
      <c r="Q5509">
        <v>18204343.361684095</v>
      </c>
      <c r="R5509">
        <v>14596347.789428975</v>
      </c>
      <c r="S5509">
        <v>15108773.545393543</v>
      </c>
      <c r="T5509">
        <v>17498980.936572708</v>
      </c>
      <c r="U5509">
        <v>16901802.296479117</v>
      </c>
      <c r="V5509">
        <v>20472213.758441333</v>
      </c>
      <c r="W5509">
        <v>23579416.655535284</v>
      </c>
      <c r="X5509">
        <v>3579416.6555352849</v>
      </c>
    </row>
    <row r="5510" spans="2:24" x14ac:dyDescent="0.4">
      <c r="B5510" s="13">
        <v>5507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19476492.455264416</v>
      </c>
      <c r="O5510">
        <v>22687034.179167196</v>
      </c>
      <c r="P5510">
        <v>25193601.080656789</v>
      </c>
      <c r="Q5510">
        <v>24641398.16346113</v>
      </c>
      <c r="R5510">
        <v>29380221.975433737</v>
      </c>
      <c r="S5510">
        <v>21680581.753783349</v>
      </c>
      <c r="T5510">
        <v>28066199.85965234</v>
      </c>
      <c r="U5510">
        <v>39180254.901970834</v>
      </c>
      <c r="V5510">
        <v>38947523.952252135</v>
      </c>
      <c r="W5510">
        <v>27629028.908553675</v>
      </c>
      <c r="X5510">
        <v>7629028.9085536655</v>
      </c>
    </row>
    <row r="5511" spans="2:24" x14ac:dyDescent="0.4">
      <c r="B5511" s="13">
        <v>5508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-3281013.6499890611</v>
      </c>
      <c r="O5511">
        <v>-2198566.0938100806</v>
      </c>
      <c r="P5511">
        <v>14642044.993851801</v>
      </c>
      <c r="Q5511">
        <v>16891144.491276931</v>
      </c>
      <c r="R5511">
        <v>18965974.356478132</v>
      </c>
      <c r="S5511">
        <v>28549396.601798646</v>
      </c>
      <c r="T5511">
        <v>24914972.246789541</v>
      </c>
      <c r="U5511">
        <v>31270397.162851878</v>
      </c>
      <c r="V5511">
        <v>24485413.466181394</v>
      </c>
      <c r="W5511">
        <v>23817065.816630647</v>
      </c>
      <c r="X5511">
        <v>3817065.8166306466</v>
      </c>
    </row>
    <row r="5512" spans="2:24" x14ac:dyDescent="0.4">
      <c r="B5512" s="13">
        <v>5509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20989059.009902224</v>
      </c>
      <c r="O5512">
        <v>18082175.971411698</v>
      </c>
      <c r="P5512">
        <v>16418387.918730866</v>
      </c>
      <c r="Q5512">
        <v>6682254.0802071188</v>
      </c>
      <c r="R5512">
        <v>6639605.7441557767</v>
      </c>
      <c r="S5512">
        <v>12650973.695715697</v>
      </c>
      <c r="T5512">
        <v>15230799.402774584</v>
      </c>
      <c r="U5512">
        <v>19955092.035137076</v>
      </c>
      <c r="V5512">
        <v>25831126.465331718</v>
      </c>
      <c r="W5512">
        <v>24877378.404862083</v>
      </c>
      <c r="X5512">
        <v>4877378.4048620788</v>
      </c>
    </row>
    <row r="5513" spans="2:24" x14ac:dyDescent="0.4">
      <c r="B5513" s="13">
        <v>5510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20551140.260178611</v>
      </c>
      <c r="O5513">
        <v>5352556.4551061783</v>
      </c>
      <c r="P5513">
        <v>9116770.8117086664</v>
      </c>
      <c r="Q5513">
        <v>17602331.07550633</v>
      </c>
      <c r="R5513">
        <v>19697446.014918499</v>
      </c>
      <c r="S5513">
        <v>16929103.557630796</v>
      </c>
      <c r="T5513">
        <v>14380110.048314784</v>
      </c>
      <c r="U5513">
        <v>18199447.340570401</v>
      </c>
      <c r="V5513">
        <v>18992090.587620921</v>
      </c>
      <c r="W5513">
        <v>20622861.27402233</v>
      </c>
      <c r="X5513">
        <v>622861.27402232878</v>
      </c>
    </row>
    <row r="5514" spans="2:24" x14ac:dyDescent="0.4">
      <c r="B5514" s="13">
        <v>5511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14860576.915511472</v>
      </c>
      <c r="O5514">
        <v>14808703.525687454</v>
      </c>
      <c r="P5514">
        <v>12307135.934223942</v>
      </c>
      <c r="Q5514">
        <v>16576364.041759212</v>
      </c>
      <c r="R5514">
        <v>-27688060.451668873</v>
      </c>
      <c r="S5514">
        <v>-32760412.236869566</v>
      </c>
      <c r="T5514">
        <v>-12071217.659582851</v>
      </c>
      <c r="U5514">
        <v>-12840572.552252939</v>
      </c>
      <c r="V5514">
        <v>-14816537.34299694</v>
      </c>
      <c r="W5514">
        <v>-14996206.177037455</v>
      </c>
      <c r="X5514">
        <v>-34996206.17703744</v>
      </c>
    </row>
    <row r="5515" spans="2:24" x14ac:dyDescent="0.4">
      <c r="B5515" s="13">
        <v>5512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16879099.247723226</v>
      </c>
      <c r="O5515">
        <v>23961741.128376838</v>
      </c>
      <c r="P5515">
        <v>25305780.790359661</v>
      </c>
      <c r="Q5515">
        <v>34405751.112671889</v>
      </c>
      <c r="R5515">
        <v>36341104.372543052</v>
      </c>
      <c r="S5515">
        <v>15583623.426964866</v>
      </c>
      <c r="T5515">
        <v>8294970.0274927318</v>
      </c>
      <c r="U5515">
        <v>21586466.791513279</v>
      </c>
      <c r="V5515">
        <v>24816155.868475188</v>
      </c>
      <c r="W5515">
        <v>21695486.993718285</v>
      </c>
      <c r="X5515">
        <v>1695486.9937182842</v>
      </c>
    </row>
    <row r="5516" spans="2:24" x14ac:dyDescent="0.4">
      <c r="B5516" s="13">
        <v>5513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14665711.508477913</v>
      </c>
      <c r="O5516">
        <v>20041612.281429399</v>
      </c>
      <c r="P5516">
        <v>24039072.471466679</v>
      </c>
      <c r="Q5516">
        <v>22077784.062887371</v>
      </c>
      <c r="R5516">
        <v>12851626.767858181</v>
      </c>
      <c r="S5516">
        <v>11691590.825686537</v>
      </c>
      <c r="T5516">
        <v>-100222210.40961993</v>
      </c>
      <c r="U5516">
        <v>-99067142.211176053</v>
      </c>
      <c r="V5516">
        <v>-40927192.977054395</v>
      </c>
      <c r="W5516">
        <v>-63658559.372031011</v>
      </c>
      <c r="X5516">
        <v>-83658559.372031003</v>
      </c>
    </row>
    <row r="5517" spans="2:24" x14ac:dyDescent="0.4">
      <c r="B5517" s="13">
        <v>5514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22744422.525148392</v>
      </c>
      <c r="O5517">
        <v>23480112.15731341</v>
      </c>
      <c r="P5517">
        <v>24205121.432173304</v>
      </c>
      <c r="Q5517">
        <v>12084664.510608694</v>
      </c>
      <c r="R5517">
        <v>17847292.792411968</v>
      </c>
      <c r="S5517">
        <v>18267780.71718318</v>
      </c>
      <c r="T5517">
        <v>16246656.538686311</v>
      </c>
      <c r="U5517">
        <v>14656547.579795428</v>
      </c>
      <c r="V5517">
        <v>14646595.070981415</v>
      </c>
      <c r="W5517">
        <v>-17122684.048691053</v>
      </c>
      <c r="X5517">
        <v>-37122684.048691057</v>
      </c>
    </row>
    <row r="5518" spans="2:24" x14ac:dyDescent="0.4">
      <c r="B5518" s="13">
        <v>5515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24843101.752862103</v>
      </c>
      <c r="O5518">
        <v>32036851.934487019</v>
      </c>
      <c r="P5518">
        <v>11048714.393961679</v>
      </c>
      <c r="Q5518">
        <v>-7019786.1201553512</v>
      </c>
      <c r="R5518">
        <v>2739473.4807123602</v>
      </c>
      <c r="S5518">
        <v>18034473.85631527</v>
      </c>
      <c r="T5518">
        <v>23150070.093625668</v>
      </c>
      <c r="U5518">
        <v>27225280.022770572</v>
      </c>
      <c r="V5518">
        <v>12812510.985672027</v>
      </c>
      <c r="W5518">
        <v>12220372.5610612</v>
      </c>
      <c r="X5518">
        <v>-7779627.4389388002</v>
      </c>
    </row>
    <row r="5519" spans="2:24" x14ac:dyDescent="0.4">
      <c r="B5519" s="13">
        <v>5516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25409125.880226254</v>
      </c>
      <c r="O5519">
        <v>23000731.360884577</v>
      </c>
      <c r="P5519">
        <v>25858451.928486139</v>
      </c>
      <c r="Q5519">
        <v>27423309.026345503</v>
      </c>
      <c r="R5519">
        <v>26147130.158050831</v>
      </c>
      <c r="S5519">
        <v>33697114.893162593</v>
      </c>
      <c r="T5519">
        <v>31887766.443265758</v>
      </c>
      <c r="U5519">
        <v>31660275.36400491</v>
      </c>
      <c r="V5519">
        <v>32454433.381288946</v>
      </c>
      <c r="W5519">
        <v>38959215.035095766</v>
      </c>
      <c r="X5519">
        <v>18959215.035095774</v>
      </c>
    </row>
    <row r="5520" spans="2:24" x14ac:dyDescent="0.4">
      <c r="B5520" s="13">
        <v>5517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20988455.777732857</v>
      </c>
      <c r="O5520">
        <v>24000224.083490096</v>
      </c>
      <c r="P5520">
        <v>29001192.535526641</v>
      </c>
      <c r="Q5520">
        <v>28943315.183018204</v>
      </c>
      <c r="R5520">
        <v>32970493.205674708</v>
      </c>
      <c r="S5520">
        <v>33947732.008027904</v>
      </c>
      <c r="T5520">
        <v>37070011.18985045</v>
      </c>
      <c r="U5520">
        <v>39739771.99981381</v>
      </c>
      <c r="V5520">
        <v>48389660.249779597</v>
      </c>
      <c r="W5520">
        <v>50896683.062701203</v>
      </c>
      <c r="X5520">
        <v>30896683.062701199</v>
      </c>
    </row>
    <row r="5521" spans="2:24" x14ac:dyDescent="0.4">
      <c r="B5521" s="13">
        <v>5518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25894120.050889138</v>
      </c>
      <c r="O5521">
        <v>17020067.656879645</v>
      </c>
      <c r="P5521">
        <v>23504541.676490251</v>
      </c>
      <c r="Q5521">
        <v>23005148.197124597</v>
      </c>
      <c r="R5521">
        <v>18212379.210352611</v>
      </c>
      <c r="S5521">
        <v>26072708.857498586</v>
      </c>
      <c r="T5521">
        <v>25998124.426943596</v>
      </c>
      <c r="U5521">
        <v>27348124.058922607</v>
      </c>
      <c r="V5521">
        <v>27151774.400649138</v>
      </c>
      <c r="W5521">
        <v>19202751.777459621</v>
      </c>
      <c r="X5521">
        <v>-797248.22254038136</v>
      </c>
    </row>
    <row r="5522" spans="2:24" x14ac:dyDescent="0.4">
      <c r="B5522" s="13">
        <v>5519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23003098.958918918</v>
      </c>
      <c r="O5522">
        <v>28290449.828732058</v>
      </c>
      <c r="P5522">
        <v>32183771.128120009</v>
      </c>
      <c r="Q5522">
        <v>34191750.548883617</v>
      </c>
      <c r="R5522">
        <v>33694720.184793942</v>
      </c>
      <c r="S5522">
        <v>35664770.886170141</v>
      </c>
      <c r="T5522">
        <v>36405478.682679489</v>
      </c>
      <c r="U5522">
        <v>41411041.515217006</v>
      </c>
      <c r="V5522">
        <v>44011057.434541076</v>
      </c>
      <c r="W5522">
        <v>47574659.920360304</v>
      </c>
      <c r="X5522">
        <v>27574659.920360297</v>
      </c>
    </row>
    <row r="5523" spans="2:24" x14ac:dyDescent="0.4">
      <c r="B5523" s="13">
        <v>5520</v>
      </c>
      <c r="C5523">
        <v>0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20376952.995144863</v>
      </c>
      <c r="O5523">
        <v>16534547.6870772</v>
      </c>
      <c r="P5523">
        <v>19237109.285935637</v>
      </c>
      <c r="Q5523">
        <v>22083272.922911119</v>
      </c>
      <c r="R5523">
        <v>19975748.468305521</v>
      </c>
      <c r="S5523">
        <v>-10924828.751719343</v>
      </c>
      <c r="T5523">
        <v>-11100167.821823858</v>
      </c>
      <c r="U5523">
        <v>8097829.2714155577</v>
      </c>
      <c r="V5523">
        <v>13355251.52154436</v>
      </c>
      <c r="W5523">
        <v>18030747.909938268</v>
      </c>
      <c r="X5523">
        <v>-1969252.0900617344</v>
      </c>
    </row>
    <row r="5524" spans="2:24" x14ac:dyDescent="0.4">
      <c r="B5524" s="13">
        <v>5521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28013807.220601819</v>
      </c>
      <c r="O5524">
        <v>16294973.292280035</v>
      </c>
      <c r="P5524">
        <v>13159621.427056052</v>
      </c>
      <c r="Q5524">
        <v>17239499.624141928</v>
      </c>
      <c r="R5524">
        <v>20075121.021522097</v>
      </c>
      <c r="S5524">
        <v>14142331.910590924</v>
      </c>
      <c r="T5524">
        <v>18387530.030176416</v>
      </c>
      <c r="U5524">
        <v>24649946.211917616</v>
      </c>
      <c r="V5524">
        <v>29462818.206128996</v>
      </c>
      <c r="W5524">
        <v>36009380.502428688</v>
      </c>
      <c r="X5524">
        <v>16009380.502428681</v>
      </c>
    </row>
    <row r="5525" spans="2:24" x14ac:dyDescent="0.4">
      <c r="B5525" s="13">
        <v>5522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24649645.358019892</v>
      </c>
      <c r="O5525">
        <v>24891900.420214087</v>
      </c>
      <c r="P5525">
        <v>25169479.729785644</v>
      </c>
      <c r="Q5525">
        <v>28037691.217499636</v>
      </c>
      <c r="R5525">
        <v>27864217.032302897</v>
      </c>
      <c r="S5525">
        <v>24234456.834712397</v>
      </c>
      <c r="T5525">
        <v>29850401.172845796</v>
      </c>
      <c r="U5525">
        <v>32069720.279386438</v>
      </c>
      <c r="V5525">
        <v>32268569.008717302</v>
      </c>
      <c r="W5525">
        <v>32737476.092801008</v>
      </c>
      <c r="X5525">
        <v>12737476.092801007</v>
      </c>
    </row>
    <row r="5526" spans="2:24" x14ac:dyDescent="0.4">
      <c r="B5526" s="13">
        <v>5523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21373941.756027024</v>
      </c>
      <c r="O5526">
        <v>21956579.458264314</v>
      </c>
      <c r="P5526">
        <v>21688104.856458973</v>
      </c>
      <c r="Q5526">
        <v>16999712.180314437</v>
      </c>
      <c r="R5526">
        <v>19743838.677182283</v>
      </c>
      <c r="S5526">
        <v>23881489.951133654</v>
      </c>
      <c r="T5526">
        <v>25606044.729837768</v>
      </c>
      <c r="U5526">
        <v>27872566.412831809</v>
      </c>
      <c r="V5526">
        <v>32246293.375804737</v>
      </c>
      <c r="W5526">
        <v>38139143.251592964</v>
      </c>
      <c r="X5526">
        <v>18139143.251592968</v>
      </c>
    </row>
    <row r="5527" spans="2:24" x14ac:dyDescent="0.4">
      <c r="B5527" s="13">
        <v>5524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17031322.851010058</v>
      </c>
      <c r="O5527">
        <v>20620749.555791959</v>
      </c>
      <c r="P5527">
        <v>23005468.835057866</v>
      </c>
      <c r="Q5527">
        <v>29796505.60675266</v>
      </c>
      <c r="R5527">
        <v>31776541.149730332</v>
      </c>
      <c r="S5527">
        <v>38105884.112985246</v>
      </c>
      <c r="T5527">
        <v>37923938.489660136</v>
      </c>
      <c r="U5527">
        <v>34302513.048867233</v>
      </c>
      <c r="V5527">
        <v>36192924.035787724</v>
      </c>
      <c r="W5527">
        <v>38787321.592264645</v>
      </c>
      <c r="X5527">
        <v>18787321.592264649</v>
      </c>
    </row>
    <row r="5528" spans="2:24" x14ac:dyDescent="0.4">
      <c r="B5528" s="13">
        <v>5525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22390251.787295029</v>
      </c>
      <c r="O5528">
        <v>17789705.449368346</v>
      </c>
      <c r="P5528">
        <v>21402326.140718389</v>
      </c>
      <c r="Q5528">
        <v>26692802.41570811</v>
      </c>
      <c r="R5528">
        <v>25633769.544588611</v>
      </c>
      <c r="S5528">
        <v>29701106.375447556</v>
      </c>
      <c r="T5528">
        <v>27337664.869305331</v>
      </c>
      <c r="U5528">
        <v>27834845.007945679</v>
      </c>
      <c r="V5528">
        <v>20354151.457888979</v>
      </c>
      <c r="W5528">
        <v>21915742.368668452</v>
      </c>
      <c r="X5528">
        <v>1915742.3686684524</v>
      </c>
    </row>
    <row r="5529" spans="2:24" x14ac:dyDescent="0.4">
      <c r="B5529" s="13">
        <v>5526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22703907.877436109</v>
      </c>
      <c r="O5529">
        <v>29903312.820163462</v>
      </c>
      <c r="P5529">
        <v>33360577.575970866</v>
      </c>
      <c r="Q5529">
        <v>33632552.198471278</v>
      </c>
      <c r="R5529">
        <v>37883066.006865442</v>
      </c>
      <c r="S5529">
        <v>42873673.124605954</v>
      </c>
      <c r="T5529">
        <v>49301876.522618622</v>
      </c>
      <c r="U5529">
        <v>38399926.603191212</v>
      </c>
      <c r="V5529">
        <v>38421510.301956929</v>
      </c>
      <c r="W5529">
        <v>42129831.467735007</v>
      </c>
      <c r="X5529">
        <v>22129831.467735019</v>
      </c>
    </row>
    <row r="5530" spans="2:24" x14ac:dyDescent="0.4">
      <c r="B5530" s="13">
        <v>5527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20090468.275105104</v>
      </c>
      <c r="O5530">
        <v>21392461.338936415</v>
      </c>
      <c r="P5530">
        <v>26610195.262846366</v>
      </c>
      <c r="Q5530">
        <v>22908101.034642577</v>
      </c>
      <c r="R5530">
        <v>22600246.86004547</v>
      </c>
      <c r="S5530">
        <v>28779383.494811874</v>
      </c>
      <c r="T5530">
        <v>31372184.579645939</v>
      </c>
      <c r="U5530">
        <v>35128251.213447332</v>
      </c>
      <c r="V5530">
        <v>33244341.011698034</v>
      </c>
      <c r="W5530">
        <v>36688170.658926755</v>
      </c>
      <c r="X5530">
        <v>16688170.658926763</v>
      </c>
    </row>
    <row r="5531" spans="2:24" x14ac:dyDescent="0.4">
      <c r="B5531" s="13">
        <v>5528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21152111.841629539</v>
      </c>
      <c r="O5531">
        <v>25289630.129597429</v>
      </c>
      <c r="P5531">
        <v>32395401.001064278</v>
      </c>
      <c r="Q5531">
        <v>36855464.84897235</v>
      </c>
      <c r="R5531">
        <v>37183229.768103883</v>
      </c>
      <c r="S5531">
        <v>40352984.799281433</v>
      </c>
      <c r="T5531">
        <v>39741016.850807309</v>
      </c>
      <c r="U5531">
        <v>45433859.178036861</v>
      </c>
      <c r="V5531">
        <v>44700576.864785619</v>
      </c>
      <c r="W5531">
        <v>46326891.173963338</v>
      </c>
      <c r="X5531">
        <v>26326891.173963342</v>
      </c>
    </row>
    <row r="5532" spans="2:24" x14ac:dyDescent="0.4">
      <c r="B5532" s="13">
        <v>5529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23928597.659512322</v>
      </c>
      <c r="O5532">
        <v>29577131.605765328</v>
      </c>
      <c r="P5532">
        <v>33489493.819587093</v>
      </c>
      <c r="Q5532">
        <v>24289823.496063612</v>
      </c>
      <c r="R5532">
        <v>17647379.201921411</v>
      </c>
      <c r="S5532">
        <v>19595502.195617057</v>
      </c>
      <c r="T5532">
        <v>25337308.979767092</v>
      </c>
      <c r="U5532">
        <v>26264154.552668989</v>
      </c>
      <c r="V5532">
        <v>26539576.189539857</v>
      </c>
      <c r="W5532">
        <v>32350922.653095424</v>
      </c>
      <c r="X5532">
        <v>12350922.653095428</v>
      </c>
    </row>
    <row r="5533" spans="2:24" x14ac:dyDescent="0.4">
      <c r="B5533" s="13">
        <v>5530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19600106.765490305</v>
      </c>
      <c r="O5533">
        <v>24971905.517335378</v>
      </c>
      <c r="P5533">
        <v>25072681.439998694</v>
      </c>
      <c r="Q5533">
        <v>6102915.2006204519</v>
      </c>
      <c r="R5533">
        <v>6869541.877292729</v>
      </c>
      <c r="S5533">
        <v>15954656.959838001</v>
      </c>
      <c r="T5533">
        <v>16762039.066712121</v>
      </c>
      <c r="U5533">
        <v>16635994.847676706</v>
      </c>
      <c r="V5533">
        <v>13039674.268816752</v>
      </c>
      <c r="W5533">
        <v>11782339.975478552</v>
      </c>
      <c r="X5533">
        <v>-8217660.0245214486</v>
      </c>
    </row>
    <row r="5534" spans="2:24" x14ac:dyDescent="0.4">
      <c r="B5534" s="13">
        <v>5531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18739842.371692806</v>
      </c>
      <c r="O5534">
        <v>19554972.546078343</v>
      </c>
      <c r="P5534">
        <v>20870833.970061585</v>
      </c>
      <c r="Q5534">
        <v>22582910.01458095</v>
      </c>
      <c r="R5534">
        <v>25895427.587425061</v>
      </c>
      <c r="S5534">
        <v>22267898.634085689</v>
      </c>
      <c r="T5534">
        <v>30473955.055150468</v>
      </c>
      <c r="U5534">
        <v>37987412.838641077</v>
      </c>
      <c r="V5534">
        <v>41319513.685964465</v>
      </c>
      <c r="W5534">
        <v>41383599.555724643</v>
      </c>
      <c r="X5534">
        <v>21383599.555724643</v>
      </c>
    </row>
    <row r="5535" spans="2:24" x14ac:dyDescent="0.4">
      <c r="B5535" s="13">
        <v>5532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20192024.760218985</v>
      </c>
      <c r="O5535">
        <v>17076730.756358419</v>
      </c>
      <c r="P5535">
        <v>24350803.354367819</v>
      </c>
      <c r="Q5535">
        <v>12574839.884647358</v>
      </c>
      <c r="R5535">
        <v>3432898.8994401</v>
      </c>
      <c r="S5535">
        <v>10917081.190725977</v>
      </c>
      <c r="T5535">
        <v>12889319.806774832</v>
      </c>
      <c r="U5535">
        <v>-2910792.6104190038</v>
      </c>
      <c r="V5535">
        <v>1531307.848634602</v>
      </c>
      <c r="W5535">
        <v>11203183.750943502</v>
      </c>
      <c r="X5535">
        <v>-8796816.2490564957</v>
      </c>
    </row>
    <row r="5536" spans="2:24" x14ac:dyDescent="0.4">
      <c r="B5536" s="13">
        <v>5533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20250589.018259037</v>
      </c>
      <c r="O5536">
        <v>1006617.069818191</v>
      </c>
      <c r="P5536">
        <v>-950789.96538671665</v>
      </c>
      <c r="Q5536">
        <v>6802790.0888578007</v>
      </c>
      <c r="R5536">
        <v>8895818.4262514748</v>
      </c>
      <c r="S5536">
        <v>10414112.766443282</v>
      </c>
      <c r="T5536">
        <v>13334430.803411756</v>
      </c>
      <c r="U5536">
        <v>14448999.538228048</v>
      </c>
      <c r="V5536">
        <v>20042301.194450472</v>
      </c>
      <c r="W5536">
        <v>28167421.482344721</v>
      </c>
      <c r="X5536">
        <v>8167421.4823447242</v>
      </c>
    </row>
    <row r="5537" spans="2:24" x14ac:dyDescent="0.4">
      <c r="B5537" s="13">
        <v>5534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28734787.209882773</v>
      </c>
      <c r="O5537">
        <v>32898147.512186013</v>
      </c>
      <c r="P5537">
        <v>32762967.891451016</v>
      </c>
      <c r="Q5537">
        <v>37539167.473378807</v>
      </c>
      <c r="R5537">
        <v>10311360.327097315</v>
      </c>
      <c r="S5537">
        <v>8776730.8002456427</v>
      </c>
      <c r="T5537">
        <v>9610735.1040423159</v>
      </c>
      <c r="U5537">
        <v>12500821.407355905</v>
      </c>
      <c r="V5537">
        <v>8166829.9605253544</v>
      </c>
      <c r="W5537">
        <v>7830397.6276044771</v>
      </c>
      <c r="X5537">
        <v>-12169602.37239553</v>
      </c>
    </row>
    <row r="5538" spans="2:24" x14ac:dyDescent="0.4">
      <c r="B5538" s="13">
        <v>5535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21753957.668639362</v>
      </c>
      <c r="O5538">
        <v>22430765.529871069</v>
      </c>
      <c r="P5538">
        <v>30058867.186612114</v>
      </c>
      <c r="Q5538">
        <v>35544530.24225679</v>
      </c>
      <c r="R5538">
        <v>44512616.435999081</v>
      </c>
      <c r="S5538">
        <v>40501188.180397391</v>
      </c>
      <c r="T5538">
        <v>43702595.154735602</v>
      </c>
      <c r="U5538">
        <v>41875445.155137941</v>
      </c>
      <c r="V5538">
        <v>43557058.13636414</v>
      </c>
      <c r="W5538">
        <v>41052178.166508555</v>
      </c>
      <c r="X5538">
        <v>21052178.166508555</v>
      </c>
    </row>
    <row r="5539" spans="2:24" x14ac:dyDescent="0.4">
      <c r="B5539" s="13">
        <v>5536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25083148.531431906</v>
      </c>
      <c r="O5539">
        <v>28294378.285228703</v>
      </c>
      <c r="P5539">
        <v>33168115.512734972</v>
      </c>
      <c r="Q5539">
        <v>37488246.131417744</v>
      </c>
      <c r="R5539">
        <v>39548369.666220486</v>
      </c>
      <c r="S5539">
        <v>29877837.315679248</v>
      </c>
      <c r="T5539">
        <v>19966437.408711299</v>
      </c>
      <c r="U5539">
        <v>22842867.271970674</v>
      </c>
      <c r="V5539">
        <v>32018393.609126832</v>
      </c>
      <c r="W5539">
        <v>32847078.509475309</v>
      </c>
      <c r="X5539">
        <v>12847078.509475309</v>
      </c>
    </row>
    <row r="5540" spans="2:24" x14ac:dyDescent="0.4">
      <c r="B5540" s="13">
        <v>5537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21677267.435911939</v>
      </c>
      <c r="O5540">
        <v>22819313.925910242</v>
      </c>
      <c r="P5540">
        <v>25107651.876509484</v>
      </c>
      <c r="Q5540">
        <v>23079954.097208276</v>
      </c>
      <c r="R5540">
        <v>22129680.341009561</v>
      </c>
      <c r="S5540">
        <v>20959750.736399565</v>
      </c>
      <c r="T5540">
        <v>26009619.780542903</v>
      </c>
      <c r="U5540">
        <v>25175196.977545179</v>
      </c>
      <c r="V5540">
        <v>23336788.041439869</v>
      </c>
      <c r="W5540">
        <v>23111501.686554737</v>
      </c>
      <c r="X5540">
        <v>3111501.6865547365</v>
      </c>
    </row>
    <row r="5541" spans="2:24" x14ac:dyDescent="0.4">
      <c r="B5541" s="13">
        <v>5538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25033979.177772131</v>
      </c>
      <c r="O5541">
        <v>27413896.702574685</v>
      </c>
      <c r="P5541">
        <v>26513781.789413262</v>
      </c>
      <c r="Q5541">
        <v>23495675.343675196</v>
      </c>
      <c r="R5541">
        <v>20366631.513686694</v>
      </c>
      <c r="S5541">
        <v>20849184.835951149</v>
      </c>
      <c r="T5541">
        <v>14364175.552068988</v>
      </c>
      <c r="U5541">
        <v>20128489.885083061</v>
      </c>
      <c r="V5541">
        <v>13483197.227031672</v>
      </c>
      <c r="W5541">
        <v>15317793.129152436</v>
      </c>
      <c r="X5541">
        <v>-4682206.8708475595</v>
      </c>
    </row>
    <row r="5542" spans="2:24" x14ac:dyDescent="0.4">
      <c r="B5542" s="13">
        <v>5539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24162545.412800744</v>
      </c>
      <c r="O5542">
        <v>33095322.251693249</v>
      </c>
      <c r="P5542">
        <v>37264033.093877755</v>
      </c>
      <c r="Q5542">
        <v>39196176.790173732</v>
      </c>
      <c r="R5542">
        <v>48854904.910766557</v>
      </c>
      <c r="S5542">
        <v>49413740.482570633</v>
      </c>
      <c r="T5542">
        <v>48923832.866847828</v>
      </c>
      <c r="U5542">
        <v>56465450.073069677</v>
      </c>
      <c r="V5542">
        <v>58120652.929342732</v>
      </c>
      <c r="W5542">
        <v>59208447.762969762</v>
      </c>
      <c r="X5542">
        <v>39208447.76296977</v>
      </c>
    </row>
    <row r="5543" spans="2:24" x14ac:dyDescent="0.4">
      <c r="B5543" s="13">
        <v>5540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28072846.184724793</v>
      </c>
      <c r="O5543">
        <v>28420283.944637042</v>
      </c>
      <c r="P5543">
        <v>29796668.524196211</v>
      </c>
      <c r="Q5543">
        <v>26484858.614349864</v>
      </c>
      <c r="R5543">
        <v>28609259.800633486</v>
      </c>
      <c r="S5543">
        <v>26194628.054273009</v>
      </c>
      <c r="T5543">
        <v>24444150.879047416</v>
      </c>
      <c r="U5543">
        <v>24816860.467005756</v>
      </c>
      <c r="V5543">
        <v>15457713.850129224</v>
      </c>
      <c r="W5543">
        <v>17980162.505423851</v>
      </c>
      <c r="X5543">
        <v>-2019837.4945761464</v>
      </c>
    </row>
    <row r="5544" spans="2:24" x14ac:dyDescent="0.4">
      <c r="B5544" s="13">
        <v>5541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20667954.328955509</v>
      </c>
      <c r="O5544">
        <v>24739288.267531395</v>
      </c>
      <c r="P5544">
        <v>-32600392.87034554</v>
      </c>
      <c r="Q5544">
        <v>-32960728.757897243</v>
      </c>
      <c r="R5544">
        <v>-5409949.3215296073</v>
      </c>
      <c r="S5544">
        <v>-25970238.646805398</v>
      </c>
      <c r="T5544">
        <v>-33537368.611604255</v>
      </c>
      <c r="U5544">
        <v>-14486420.790638352</v>
      </c>
      <c r="V5544">
        <v>-4794643.5078993412</v>
      </c>
      <c r="W5544">
        <v>-6603200.0443050303</v>
      </c>
      <c r="X5544">
        <v>-26603200.044305041</v>
      </c>
    </row>
    <row r="5545" spans="2:24" x14ac:dyDescent="0.4">
      <c r="B5545" s="13">
        <v>5542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19681524.722781811</v>
      </c>
      <c r="O5545">
        <v>20644994.423925757</v>
      </c>
      <c r="P5545">
        <v>21977332.105316833</v>
      </c>
      <c r="Q5545">
        <v>21307109.866833366</v>
      </c>
      <c r="R5545">
        <v>19160345.411748178</v>
      </c>
      <c r="S5545">
        <v>22920653.818756923</v>
      </c>
      <c r="T5545">
        <v>24247676.213262074</v>
      </c>
      <c r="U5545">
        <v>33367622.34425281</v>
      </c>
      <c r="V5545">
        <v>31983353.248517573</v>
      </c>
      <c r="W5545">
        <v>32928157.60635962</v>
      </c>
      <c r="X5545">
        <v>12928157.606359625</v>
      </c>
    </row>
    <row r="5546" spans="2:24" x14ac:dyDescent="0.4">
      <c r="B5546" s="13">
        <v>5543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22634332.111633062</v>
      </c>
      <c r="O5546">
        <v>24548594.640528362</v>
      </c>
      <c r="P5546">
        <v>15424845.543728676</v>
      </c>
      <c r="Q5546">
        <v>12833790.892378349</v>
      </c>
      <c r="R5546">
        <v>10158489.591518724</v>
      </c>
      <c r="S5546">
        <v>13900598.327824906</v>
      </c>
      <c r="T5546">
        <v>12012965.094289823</v>
      </c>
      <c r="U5546">
        <v>15526134.259290088</v>
      </c>
      <c r="V5546">
        <v>14823883.01412455</v>
      </c>
      <c r="W5546">
        <v>15884223.452715755</v>
      </c>
      <c r="X5546">
        <v>-4115776.5472842413</v>
      </c>
    </row>
    <row r="5547" spans="2:24" x14ac:dyDescent="0.4">
      <c r="B5547" s="13">
        <v>5544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24665568.181462646</v>
      </c>
      <c r="O5547">
        <v>22253534.044003062</v>
      </c>
      <c r="P5547">
        <v>28935345.175434433</v>
      </c>
      <c r="Q5547">
        <v>34327469.964549206</v>
      </c>
      <c r="R5547">
        <v>37253987.182692647</v>
      </c>
      <c r="S5547">
        <v>-153882350.03663164</v>
      </c>
      <c r="T5547">
        <v>-155389859.89215091</v>
      </c>
      <c r="U5547">
        <v>-68225407.653011948</v>
      </c>
      <c r="V5547">
        <v>-70503962.823154882</v>
      </c>
      <c r="W5547">
        <v>-70496876.750214234</v>
      </c>
      <c r="X5547">
        <v>-90496876.750214234</v>
      </c>
    </row>
    <row r="5548" spans="2:24" x14ac:dyDescent="0.4">
      <c r="B5548" s="13">
        <v>5545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20114106.640473202</v>
      </c>
      <c r="O5548">
        <v>20824563.40904351</v>
      </c>
      <c r="P5548">
        <v>18886876.369540971</v>
      </c>
      <c r="Q5548">
        <v>16602422.425563456</v>
      </c>
      <c r="R5548">
        <v>23915611.844913494</v>
      </c>
      <c r="S5548">
        <v>22863176.478253402</v>
      </c>
      <c r="T5548">
        <v>-19698145.912194565</v>
      </c>
      <c r="U5548">
        <v>-13381164.132998001</v>
      </c>
      <c r="V5548">
        <v>17997046.075116552</v>
      </c>
      <c r="W5548">
        <v>10580674.085101757</v>
      </c>
      <c r="X5548">
        <v>-9419325.9148982465</v>
      </c>
    </row>
    <row r="5549" spans="2:24" x14ac:dyDescent="0.4">
      <c r="B5549" s="13">
        <v>5546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17338761.371727094</v>
      </c>
      <c r="O5549">
        <v>15253295.291522589</v>
      </c>
      <c r="P5549">
        <v>20453269.880304005</v>
      </c>
      <c r="Q5549">
        <v>22258735.090398043</v>
      </c>
      <c r="R5549">
        <v>20444639.382297762</v>
      </c>
      <c r="S5549">
        <v>7305420.6671967432</v>
      </c>
      <c r="T5549">
        <v>5256395.0879716147</v>
      </c>
      <c r="U5549">
        <v>12584804.207718501</v>
      </c>
      <c r="V5549">
        <v>11756511.707050323</v>
      </c>
      <c r="W5549">
        <v>11155027.372230658</v>
      </c>
      <c r="X5549">
        <v>-8844972.6277693454</v>
      </c>
    </row>
    <row r="5550" spans="2:24" x14ac:dyDescent="0.4">
      <c r="B5550" s="13">
        <v>5547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16696627.984482514</v>
      </c>
      <c r="O5550">
        <v>23133514.339348853</v>
      </c>
      <c r="P5550">
        <v>24837380.878204897</v>
      </c>
      <c r="Q5550">
        <v>28493527.701091599</v>
      </c>
      <c r="R5550">
        <v>31202614.026868895</v>
      </c>
      <c r="S5550">
        <v>29894804.448159099</v>
      </c>
      <c r="T5550">
        <v>28942043.691615</v>
      </c>
      <c r="U5550">
        <v>30235332.298287809</v>
      </c>
      <c r="V5550">
        <v>29041325.840945277</v>
      </c>
      <c r="W5550">
        <v>-53974862.998705216</v>
      </c>
      <c r="X5550">
        <v>-73974862.998705208</v>
      </c>
    </row>
    <row r="5551" spans="2:24" x14ac:dyDescent="0.4">
      <c r="B5551" s="13">
        <v>5548</v>
      </c>
      <c r="C5551">
        <v>0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17536338.812043812</v>
      </c>
      <c r="O5551">
        <v>-51413237.278466687</v>
      </c>
      <c r="P5551">
        <v>-51243533.963725522</v>
      </c>
      <c r="Q5551">
        <v>-14766511.534879597</v>
      </c>
      <c r="R5551">
        <v>-12743351.485676765</v>
      </c>
      <c r="S5551">
        <v>-15511407.673706045</v>
      </c>
      <c r="T5551">
        <v>-16658749.390205627</v>
      </c>
      <c r="U5551">
        <v>-15153010.567944419</v>
      </c>
      <c r="V5551">
        <v>-15713579.181074146</v>
      </c>
      <c r="W5551">
        <v>-14864147.950218901</v>
      </c>
      <c r="X5551">
        <v>-34864147.950218901</v>
      </c>
    </row>
    <row r="5552" spans="2:24" x14ac:dyDescent="0.4">
      <c r="B5552" s="13">
        <v>5549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21592825.922513362</v>
      </c>
      <c r="O5552">
        <v>25133953.704818737</v>
      </c>
      <c r="P5552">
        <v>30230309.549906693</v>
      </c>
      <c r="Q5552">
        <v>30404278.282381169</v>
      </c>
      <c r="R5552">
        <v>21279954.252119072</v>
      </c>
      <c r="S5552">
        <v>9994707.8964817468</v>
      </c>
      <c r="T5552">
        <v>-163123507.91987747</v>
      </c>
      <c r="U5552">
        <v>-163047441.40184492</v>
      </c>
      <c r="V5552">
        <v>-66532132.609059863</v>
      </c>
      <c r="W5552">
        <v>-65017226.811058536</v>
      </c>
      <c r="X5552">
        <v>-85017226.811058536</v>
      </c>
    </row>
    <row r="5553" spans="2:24" x14ac:dyDescent="0.4">
      <c r="B5553" s="13">
        <v>5550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19483825.320963912</v>
      </c>
      <c r="O5553">
        <v>18811199.467212219</v>
      </c>
      <c r="P5553">
        <v>17540568.097180922</v>
      </c>
      <c r="Q5553">
        <v>22159881.25583782</v>
      </c>
      <c r="R5553">
        <v>28934203.116485305</v>
      </c>
      <c r="S5553">
        <v>30473092.588750094</v>
      </c>
      <c r="T5553">
        <v>32917772.914652117</v>
      </c>
      <c r="U5553">
        <v>283104.73777255276</v>
      </c>
      <c r="V5553">
        <v>1133837.4147760614</v>
      </c>
      <c r="W5553">
        <v>24390790.133534826</v>
      </c>
      <c r="X5553">
        <v>4390790.1335348347</v>
      </c>
    </row>
    <row r="5554" spans="2:24" x14ac:dyDescent="0.4">
      <c r="B5554" s="13">
        <v>5551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19392229.9261012</v>
      </c>
      <c r="O5554">
        <v>21194823.737114273</v>
      </c>
      <c r="P5554">
        <v>24410593.705180157</v>
      </c>
      <c r="Q5554">
        <v>22204960.909253947</v>
      </c>
      <c r="R5554">
        <v>22304288.014767051</v>
      </c>
      <c r="S5554">
        <v>26828864.439750101</v>
      </c>
      <c r="T5554">
        <v>33237695.38695281</v>
      </c>
      <c r="U5554">
        <v>34108805.226063803</v>
      </c>
      <c r="V5554">
        <v>33017964.920428555</v>
      </c>
      <c r="W5554">
        <v>31571752.703411132</v>
      </c>
      <c r="X5554">
        <v>11571752.703411127</v>
      </c>
    </row>
    <row r="5555" spans="2:24" x14ac:dyDescent="0.4">
      <c r="B5555" s="13">
        <v>5552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19348325.71014275</v>
      </c>
      <c r="O5555">
        <v>23058909.014332194</v>
      </c>
      <c r="P5555">
        <v>23372069.339855704</v>
      </c>
      <c r="Q5555">
        <v>25675306.557545919</v>
      </c>
      <c r="R5555">
        <v>24862520.71576849</v>
      </c>
      <c r="S5555">
        <v>26717218.130855683</v>
      </c>
      <c r="T5555">
        <v>28576076.971653379</v>
      </c>
      <c r="U5555">
        <v>10542257.283404049</v>
      </c>
      <c r="V5555">
        <v>7600391.8694063034</v>
      </c>
      <c r="W5555">
        <v>23043310.057232782</v>
      </c>
      <c r="X5555">
        <v>3043310.057232785</v>
      </c>
    </row>
    <row r="5556" spans="2:24" x14ac:dyDescent="0.4">
      <c r="B5556" s="13">
        <v>5553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26795484.437994044</v>
      </c>
      <c r="O5556">
        <v>32508206.114174083</v>
      </c>
      <c r="P5556">
        <v>37263229.519302413</v>
      </c>
      <c r="Q5556">
        <v>43577399.435706764</v>
      </c>
      <c r="R5556">
        <v>41046539.759707242</v>
      </c>
      <c r="S5556">
        <v>49841698.179779887</v>
      </c>
      <c r="T5556">
        <v>55506490.153520271</v>
      </c>
      <c r="U5556">
        <v>53374956.97630211</v>
      </c>
      <c r="V5556">
        <v>50884979.812065713</v>
      </c>
      <c r="W5556">
        <v>53207517.310536548</v>
      </c>
      <c r="X5556">
        <v>33207517.310536545</v>
      </c>
    </row>
    <row r="5557" spans="2:24" x14ac:dyDescent="0.4">
      <c r="B5557" s="13">
        <v>5554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20029805.53112863</v>
      </c>
      <c r="O5557">
        <v>18402718.075729329</v>
      </c>
      <c r="P5557">
        <v>18945247.834611684</v>
      </c>
      <c r="Q5557">
        <v>18290292.684066311</v>
      </c>
      <c r="R5557">
        <v>17047246.225546222</v>
      </c>
      <c r="S5557">
        <v>14287763.667214908</v>
      </c>
      <c r="T5557">
        <v>16050928.577783167</v>
      </c>
      <c r="U5557">
        <v>12928596.961535996</v>
      </c>
      <c r="V5557">
        <v>20433239.240879614</v>
      </c>
      <c r="W5557">
        <v>24675715.961404622</v>
      </c>
      <c r="X5557">
        <v>4675715.9614046216</v>
      </c>
    </row>
    <row r="5558" spans="2:24" x14ac:dyDescent="0.4">
      <c r="B5558" s="13">
        <v>5555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20005123.808835253</v>
      </c>
      <c r="O5558">
        <v>18141362.024458412</v>
      </c>
      <c r="P5558">
        <v>24897661.192912124</v>
      </c>
      <c r="Q5558">
        <v>28751348.071923669</v>
      </c>
      <c r="R5558">
        <v>-10337261.694889992</v>
      </c>
      <c r="S5558">
        <v>-7680660.399063129</v>
      </c>
      <c r="T5558">
        <v>14526067.354293142</v>
      </c>
      <c r="U5558">
        <v>19611824.402743846</v>
      </c>
      <c r="V5558">
        <v>7991362.1622294597</v>
      </c>
      <c r="W5558">
        <v>8666980.3190919012</v>
      </c>
      <c r="X5558">
        <v>-11333019.680908095</v>
      </c>
    </row>
    <row r="5559" spans="2:24" x14ac:dyDescent="0.4">
      <c r="B5559" s="13">
        <v>5556</v>
      </c>
      <c r="C5559">
        <v>0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23509919.588798497</v>
      </c>
      <c r="O5559">
        <v>13954445.080996819</v>
      </c>
      <c r="P5559">
        <v>18298751.09892894</v>
      </c>
      <c r="Q5559">
        <v>16178016.466598887</v>
      </c>
      <c r="R5559">
        <v>21745551.45479852</v>
      </c>
      <c r="S5559">
        <v>22397691.034767311</v>
      </c>
      <c r="T5559">
        <v>21435339.483062938</v>
      </c>
      <c r="U5559">
        <v>20091967.800636705</v>
      </c>
      <c r="V5559">
        <v>21565988.985749118</v>
      </c>
      <c r="W5559">
        <v>18325286.860510983</v>
      </c>
      <c r="X5559">
        <v>-1674713.139489013</v>
      </c>
    </row>
    <row r="5560" spans="2:24" x14ac:dyDescent="0.4">
      <c r="B5560" s="13">
        <v>5557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23011334.144804522</v>
      </c>
      <c r="O5560">
        <v>18074546.331456136</v>
      </c>
      <c r="P5560">
        <v>16391994.815739706</v>
      </c>
      <c r="Q5560">
        <v>27521999.735274527</v>
      </c>
      <c r="R5560">
        <v>34070419.873764142</v>
      </c>
      <c r="S5560">
        <v>-12705652.720247515</v>
      </c>
      <c r="T5560">
        <v>-12254580.550484329</v>
      </c>
      <c r="U5560">
        <v>12224267.685373973</v>
      </c>
      <c r="V5560">
        <v>17668373.20263857</v>
      </c>
      <c r="W5560">
        <v>14495665.565445067</v>
      </c>
      <c r="X5560">
        <v>-5504334.4345549252</v>
      </c>
    </row>
    <row r="5561" spans="2:24" x14ac:dyDescent="0.4">
      <c r="B5561" s="13">
        <v>5558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13459287.00910316</v>
      </c>
      <c r="O5561">
        <v>13557921.019292697</v>
      </c>
      <c r="P5561">
        <v>15934654.669588991</v>
      </c>
      <c r="Q5561">
        <v>25314639.385306053</v>
      </c>
      <c r="R5561">
        <v>26386657.940332223</v>
      </c>
      <c r="S5561">
        <v>23888922.755826719</v>
      </c>
      <c r="T5561">
        <v>24793970.197619766</v>
      </c>
      <c r="U5561">
        <v>30283853.111845054</v>
      </c>
      <c r="V5561">
        <v>34960608.145332523</v>
      </c>
      <c r="W5561">
        <v>38763174.897469454</v>
      </c>
      <c r="X5561">
        <v>18763174.89746945</v>
      </c>
    </row>
    <row r="5562" spans="2:24" x14ac:dyDescent="0.4">
      <c r="B5562" s="13">
        <v>5559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18683856.432599187</v>
      </c>
      <c r="O5562">
        <v>18839514.149956137</v>
      </c>
      <c r="P5562">
        <v>17216466.630226761</v>
      </c>
      <c r="Q5562">
        <v>18143225.670180928</v>
      </c>
      <c r="R5562">
        <v>19019541.895704728</v>
      </c>
      <c r="S5562">
        <v>19839076.411399718</v>
      </c>
      <c r="T5562">
        <v>22159984.740026206</v>
      </c>
      <c r="U5562">
        <v>20167755.918738995</v>
      </c>
      <c r="V5562">
        <v>18726054.663704038</v>
      </c>
      <c r="W5562">
        <v>20423597.085650612</v>
      </c>
      <c r="X5562">
        <v>423597.08565060771</v>
      </c>
    </row>
    <row r="5563" spans="2:24" x14ac:dyDescent="0.4">
      <c r="B5563" s="13">
        <v>5560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18212374.687978737</v>
      </c>
      <c r="O5563">
        <v>19869300.672300171</v>
      </c>
      <c r="P5563">
        <v>20379046.359683972</v>
      </c>
      <c r="Q5563">
        <v>27051913.164142996</v>
      </c>
      <c r="R5563">
        <v>26853047.112337619</v>
      </c>
      <c r="S5563">
        <v>28185768.869036984</v>
      </c>
      <c r="T5563">
        <v>32363560.090749841</v>
      </c>
      <c r="U5563">
        <v>32885131.901192788</v>
      </c>
      <c r="V5563">
        <v>31580122.5758113</v>
      </c>
      <c r="W5563">
        <v>31537247.049790297</v>
      </c>
      <c r="X5563">
        <v>11537247.049790295</v>
      </c>
    </row>
    <row r="5564" spans="2:24" x14ac:dyDescent="0.4">
      <c r="B5564" s="13">
        <v>5561</v>
      </c>
      <c r="C5564">
        <v>0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25703892.963123091</v>
      </c>
      <c r="O5564">
        <v>23871856.241302401</v>
      </c>
      <c r="P5564">
        <v>21506368.398017988</v>
      </c>
      <c r="Q5564">
        <v>22521593.652682204</v>
      </c>
      <c r="R5564">
        <v>-112327724.1939694</v>
      </c>
      <c r="S5564">
        <v>-112610373.79647112</v>
      </c>
      <c r="T5564">
        <v>-44493258.361821279</v>
      </c>
      <c r="U5564">
        <v>-42648210.681543946</v>
      </c>
      <c r="V5564">
        <v>-43896026.834055386</v>
      </c>
      <c r="W5564">
        <v>-46860622.590512365</v>
      </c>
      <c r="X5564">
        <v>-66860622.59051235</v>
      </c>
    </row>
    <row r="5565" spans="2:24" x14ac:dyDescent="0.4">
      <c r="B5565" s="13">
        <v>5562</v>
      </c>
      <c r="C5565">
        <v>0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20113208.834342677</v>
      </c>
      <c r="O5565">
        <v>19927693.190339595</v>
      </c>
      <c r="P5565">
        <v>21990744.410090476</v>
      </c>
      <c r="Q5565">
        <v>22162433.949548017</v>
      </c>
      <c r="R5565">
        <v>14759389.115076382</v>
      </c>
      <c r="S5565">
        <v>11379468.560133219</v>
      </c>
      <c r="T5565">
        <v>10419447.701242452</v>
      </c>
      <c r="U5565">
        <v>18462741.872427318</v>
      </c>
      <c r="V5565">
        <v>22246858.652014609</v>
      </c>
      <c r="W5565">
        <v>25992957.358137202</v>
      </c>
      <c r="X5565">
        <v>5992957.3581372034</v>
      </c>
    </row>
    <row r="5566" spans="2:24" x14ac:dyDescent="0.4">
      <c r="B5566" s="13">
        <v>5563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19566825.362493746</v>
      </c>
      <c r="O5566">
        <v>26254245.443821009</v>
      </c>
      <c r="P5566">
        <v>25137492.26242701</v>
      </c>
      <c r="Q5566">
        <v>24920509.838202618</v>
      </c>
      <c r="R5566">
        <v>21511206.123932324</v>
      </c>
      <c r="S5566">
        <v>22691005.212214768</v>
      </c>
      <c r="T5566">
        <v>23111208.353206765</v>
      </c>
      <c r="U5566">
        <v>26646830.077317014</v>
      </c>
      <c r="V5566">
        <v>26055068.859302707</v>
      </c>
      <c r="W5566">
        <v>14406997.134338334</v>
      </c>
      <c r="X5566">
        <v>-5593002.8656616742</v>
      </c>
    </row>
    <row r="5567" spans="2:24" x14ac:dyDescent="0.4">
      <c r="B5567" s="13">
        <v>5564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23627906.149509393</v>
      </c>
      <c r="O5567">
        <v>26803949.235317975</v>
      </c>
      <c r="P5567">
        <v>6666596.0969826933</v>
      </c>
      <c r="Q5567">
        <v>4316486.6830351762</v>
      </c>
      <c r="R5567">
        <v>3504819.5475887512</v>
      </c>
      <c r="S5567">
        <v>-2436038.9657861032</v>
      </c>
      <c r="T5567">
        <v>10047441.079903366</v>
      </c>
      <c r="U5567">
        <v>2848349.3740944071</v>
      </c>
      <c r="V5567">
        <v>9971565.3947296645</v>
      </c>
      <c r="W5567">
        <v>12190030.436693653</v>
      </c>
      <c r="X5567">
        <v>-7809969.5633063447</v>
      </c>
    </row>
    <row r="5568" spans="2:24" x14ac:dyDescent="0.4">
      <c r="B5568" s="13">
        <v>5565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26979447.019118015</v>
      </c>
      <c r="O5568">
        <v>27111814.188155964</v>
      </c>
      <c r="P5568">
        <v>29755749.245476265</v>
      </c>
      <c r="Q5568">
        <v>31341128.64820125</v>
      </c>
      <c r="R5568">
        <v>29128722.064880665</v>
      </c>
      <c r="S5568">
        <v>29054755.167325761</v>
      </c>
      <c r="T5568">
        <v>29620589.514273327</v>
      </c>
      <c r="U5568">
        <v>20510482.416320555</v>
      </c>
      <c r="V5568">
        <v>19424415.398941137</v>
      </c>
      <c r="W5568">
        <v>30804765.410293594</v>
      </c>
      <c r="X5568">
        <v>10804765.410293594</v>
      </c>
    </row>
    <row r="5569" spans="2:24" x14ac:dyDescent="0.4">
      <c r="B5569" s="13">
        <v>5566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24563199.607295152</v>
      </c>
      <c r="O5569">
        <v>25209862.367716659</v>
      </c>
      <c r="P5569">
        <v>26951191.222384628</v>
      </c>
      <c r="Q5569">
        <v>27201025.50814642</v>
      </c>
      <c r="R5569">
        <v>30531241.544709958</v>
      </c>
      <c r="S5569">
        <v>30625558.638098564</v>
      </c>
      <c r="T5569">
        <v>30632776.187675748</v>
      </c>
      <c r="U5569">
        <v>38496218.668002784</v>
      </c>
      <c r="V5569">
        <v>44345666.868160509</v>
      </c>
      <c r="W5569">
        <v>47690707.726420581</v>
      </c>
      <c r="X5569">
        <v>27690707.726420581</v>
      </c>
    </row>
    <row r="5570" spans="2:24" x14ac:dyDescent="0.4">
      <c r="B5570" s="13">
        <v>5567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15908189.748757007</v>
      </c>
      <c r="O5570">
        <v>-75022733.813251927</v>
      </c>
      <c r="P5570">
        <v>-70585684.141474575</v>
      </c>
      <c r="Q5570">
        <v>-25035421.692391083</v>
      </c>
      <c r="R5570">
        <v>-18843659.61263236</v>
      </c>
      <c r="S5570">
        <v>-19765513.863478273</v>
      </c>
      <c r="T5570">
        <v>-17419868.415085603</v>
      </c>
      <c r="U5570">
        <v>-12162829.129864112</v>
      </c>
      <c r="V5570">
        <v>-11065043.340348531</v>
      </c>
      <c r="W5570">
        <v>-8837797.3596320543</v>
      </c>
      <c r="X5570">
        <v>-28837797.359632067</v>
      </c>
    </row>
    <row r="5571" spans="2:24" x14ac:dyDescent="0.4">
      <c r="B5571" s="13">
        <v>5568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25910687.283696707</v>
      </c>
      <c r="O5571">
        <v>25700792.057375107</v>
      </c>
      <c r="P5571">
        <v>25658791.029024314</v>
      </c>
      <c r="Q5571">
        <v>33592183.94400391</v>
      </c>
      <c r="R5571">
        <v>19726703.647959162</v>
      </c>
      <c r="S5571">
        <v>28097340.892778486</v>
      </c>
      <c r="T5571">
        <v>41880630.946354866</v>
      </c>
      <c r="U5571">
        <v>39216548.634809166</v>
      </c>
      <c r="V5571">
        <v>30384519.565645635</v>
      </c>
      <c r="W5571">
        <v>27956068.255938534</v>
      </c>
      <c r="X5571">
        <v>7956068.2559385337</v>
      </c>
    </row>
    <row r="5572" spans="2:24" x14ac:dyDescent="0.4">
      <c r="B5572" s="13">
        <v>5569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22416810.027914606</v>
      </c>
      <c r="O5572">
        <v>27387429.888345595</v>
      </c>
      <c r="P5572">
        <v>27202112.401866876</v>
      </c>
      <c r="Q5572">
        <v>24618058.557881348</v>
      </c>
      <c r="R5572">
        <v>30326575.252793007</v>
      </c>
      <c r="S5572">
        <v>30718614.401813153</v>
      </c>
      <c r="T5572">
        <v>36959222.919695944</v>
      </c>
      <c r="U5572">
        <v>43465453.462237686</v>
      </c>
      <c r="V5572">
        <v>39942929.030965418</v>
      </c>
      <c r="W5572">
        <v>40780634.607126966</v>
      </c>
      <c r="X5572">
        <v>20780634.607126959</v>
      </c>
    </row>
    <row r="5573" spans="2:24" x14ac:dyDescent="0.4">
      <c r="B5573" s="13">
        <v>5570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22686035.421010979</v>
      </c>
      <c r="O5573">
        <v>14714371.76893167</v>
      </c>
      <c r="P5573">
        <v>22493662.462566409</v>
      </c>
      <c r="Q5573">
        <v>30108551.063319251</v>
      </c>
      <c r="R5573">
        <v>36593644.434606217</v>
      </c>
      <c r="S5573">
        <v>25719912.310942516</v>
      </c>
      <c r="T5573">
        <v>28803120.70416839</v>
      </c>
      <c r="U5573">
        <v>34718038.93666856</v>
      </c>
      <c r="V5573">
        <v>44190986.320928395</v>
      </c>
      <c r="W5573">
        <v>31201248.231615577</v>
      </c>
      <c r="X5573">
        <v>11201248.231615584</v>
      </c>
    </row>
    <row r="5574" spans="2:24" x14ac:dyDescent="0.4">
      <c r="B5574" s="13">
        <v>5571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25381237.612830523</v>
      </c>
      <c r="O5574">
        <v>28176593.986218717</v>
      </c>
      <c r="P5574">
        <v>30105220.924227789</v>
      </c>
      <c r="Q5574">
        <v>36718412.236137912</v>
      </c>
      <c r="R5574">
        <v>38692474.548703805</v>
      </c>
      <c r="S5574">
        <v>35022410.101049863</v>
      </c>
      <c r="T5574">
        <v>35284898.259227641</v>
      </c>
      <c r="U5574">
        <v>40054509.403342798</v>
      </c>
      <c r="V5574">
        <v>40564430.710892074</v>
      </c>
      <c r="W5574">
        <v>41610823.33707314</v>
      </c>
      <c r="X5574">
        <v>21610823.337073144</v>
      </c>
    </row>
    <row r="5575" spans="2:24" x14ac:dyDescent="0.4">
      <c r="B5575" s="13">
        <v>5572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19313177.221584823</v>
      </c>
      <c r="O5575">
        <v>16112381.570150983</v>
      </c>
      <c r="P5575">
        <v>22084683.219517719</v>
      </c>
      <c r="Q5575">
        <v>28115015.810779497</v>
      </c>
      <c r="R5575">
        <v>24691751.778750528</v>
      </c>
      <c r="S5575">
        <v>23543680.490177866</v>
      </c>
      <c r="T5575">
        <v>28145235.706814345</v>
      </c>
      <c r="U5575">
        <v>29356634.149434298</v>
      </c>
      <c r="V5575">
        <v>35344373.52110561</v>
      </c>
      <c r="W5575">
        <v>26613268.049560156</v>
      </c>
      <c r="X5575">
        <v>6613268.0495601557</v>
      </c>
    </row>
    <row r="5576" spans="2:24" x14ac:dyDescent="0.4">
      <c r="B5576" s="13">
        <v>5573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21779735.718992751</v>
      </c>
      <c r="O5576">
        <v>20843814.112625804</v>
      </c>
      <c r="P5576">
        <v>20523635.547899447</v>
      </c>
      <c r="Q5576">
        <v>23291841.655715041</v>
      </c>
      <c r="R5576">
        <v>25947225.698363587</v>
      </c>
      <c r="S5576">
        <v>26069079.204956777</v>
      </c>
      <c r="T5576">
        <v>27433396.609824095</v>
      </c>
      <c r="U5576">
        <v>30685356.215775661</v>
      </c>
      <c r="V5576">
        <v>29450077.321730856</v>
      </c>
      <c r="W5576">
        <v>27681650.156459209</v>
      </c>
      <c r="X5576">
        <v>7681650.1564592086</v>
      </c>
    </row>
    <row r="5577" spans="2:24" x14ac:dyDescent="0.4">
      <c r="B5577" s="13">
        <v>5574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23323040.467820041</v>
      </c>
      <c r="O5577">
        <v>21824609.494456839</v>
      </c>
      <c r="P5577">
        <v>29446574.857610103</v>
      </c>
      <c r="Q5577">
        <v>26763181.919620506</v>
      </c>
      <c r="R5577">
        <v>28604487.680914331</v>
      </c>
      <c r="S5577">
        <v>29645427.748879932</v>
      </c>
      <c r="T5577">
        <v>37574135.451601014</v>
      </c>
      <c r="U5577">
        <v>35712707.235268399</v>
      </c>
      <c r="V5577">
        <v>39976567.198294654</v>
      </c>
      <c r="W5577">
        <v>38616004.976326905</v>
      </c>
      <c r="X5577">
        <v>18616004.976326901</v>
      </c>
    </row>
    <row r="5578" spans="2:24" x14ac:dyDescent="0.4">
      <c r="B5578" s="13">
        <v>5575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25896180.640687443</v>
      </c>
      <c r="O5578">
        <v>23507530.479549352</v>
      </c>
      <c r="P5578">
        <v>23515207.279638574</v>
      </c>
      <c r="Q5578">
        <v>23817459.436960388</v>
      </c>
      <c r="R5578">
        <v>25855107.109745998</v>
      </c>
      <c r="S5578">
        <v>30270628.063831702</v>
      </c>
      <c r="T5578">
        <v>22514576.356184185</v>
      </c>
      <c r="U5578">
        <v>6308265.0050984109</v>
      </c>
      <c r="V5578">
        <v>13627940.528186195</v>
      </c>
      <c r="W5578">
        <v>26588406.55602967</v>
      </c>
      <c r="X5578">
        <v>6588406.5560296709</v>
      </c>
    </row>
    <row r="5579" spans="2:24" x14ac:dyDescent="0.4">
      <c r="B5579" s="13">
        <v>5576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19948910.855776537</v>
      </c>
      <c r="O5579">
        <v>-22867968.499476742</v>
      </c>
      <c r="P5579">
        <v>-25389795.488286655</v>
      </c>
      <c r="Q5579">
        <v>-1929373.2863351419</v>
      </c>
      <c r="R5579">
        <v>-1783978.3593887014</v>
      </c>
      <c r="S5579">
        <v>-2861941.9568590969</v>
      </c>
      <c r="T5579">
        <v>-2613958.6256469665</v>
      </c>
      <c r="U5579">
        <v>-4273529.4624481881</v>
      </c>
      <c r="V5579">
        <v>-1581908.166716821</v>
      </c>
      <c r="W5579">
        <v>-1029967.2939191029</v>
      </c>
      <c r="X5579">
        <v>-21029967.293919101</v>
      </c>
    </row>
    <row r="5580" spans="2:24" x14ac:dyDescent="0.4">
      <c r="B5580" s="13">
        <v>5577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17555876.251584705</v>
      </c>
      <c r="O5580">
        <v>19803031.435827434</v>
      </c>
      <c r="P5580">
        <v>-2084802.8316653005</v>
      </c>
      <c r="Q5580">
        <v>-3460473.6993716359</v>
      </c>
      <c r="R5580">
        <v>13478479.139313411</v>
      </c>
      <c r="S5580">
        <v>15751538.581754919</v>
      </c>
      <c r="T5580">
        <v>11430200.374767778</v>
      </c>
      <c r="U5580">
        <v>12441527.151903551</v>
      </c>
      <c r="V5580">
        <v>12706923.045228014</v>
      </c>
      <c r="W5580">
        <v>12765769.11004371</v>
      </c>
      <c r="X5580">
        <v>-7234230.8899562936</v>
      </c>
    </row>
    <row r="5581" spans="2:24" x14ac:dyDescent="0.4">
      <c r="B5581" s="13">
        <v>5578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17721795.485795099</v>
      </c>
      <c r="O5581">
        <v>15230646.049776066</v>
      </c>
      <c r="P5581">
        <v>18776548.85785193</v>
      </c>
      <c r="Q5581">
        <v>20000246.204823948</v>
      </c>
      <c r="R5581">
        <v>27671537.24084992</v>
      </c>
      <c r="S5581">
        <v>36068484.448024943</v>
      </c>
      <c r="T5581">
        <v>-146866585.99420828</v>
      </c>
      <c r="U5581">
        <v>-147677581.27526411</v>
      </c>
      <c r="V5581">
        <v>-56712047.06778045</v>
      </c>
      <c r="W5581">
        <v>-53397696.805954233</v>
      </c>
      <c r="X5581">
        <v>-73397696.805954203</v>
      </c>
    </row>
    <row r="5582" spans="2:24" x14ac:dyDescent="0.4">
      <c r="B5582" s="13">
        <v>5579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28456411.936413772</v>
      </c>
      <c r="O5582">
        <v>27075513.590442553</v>
      </c>
      <c r="P5582">
        <v>34982170.597728156</v>
      </c>
      <c r="Q5582">
        <v>35472946.979048118</v>
      </c>
      <c r="R5582">
        <v>36925975.445049301</v>
      </c>
      <c r="S5582">
        <v>20641739.442453198</v>
      </c>
      <c r="T5582">
        <v>19579714.17458621</v>
      </c>
      <c r="U5582">
        <v>27968372.438321725</v>
      </c>
      <c r="V5582">
        <v>29107271.193102162</v>
      </c>
      <c r="W5582">
        <v>31282779.640315112</v>
      </c>
      <c r="X5582">
        <v>11282779.640315106</v>
      </c>
    </row>
    <row r="5583" spans="2:24" x14ac:dyDescent="0.4">
      <c r="B5583" s="13">
        <v>5580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24875946.936657563</v>
      </c>
      <c r="O5583">
        <v>21963038.32313107</v>
      </c>
      <c r="P5583">
        <v>25856664.712665837</v>
      </c>
      <c r="Q5583">
        <v>23224577.868763961</v>
      </c>
      <c r="R5583">
        <v>27882606.662720677</v>
      </c>
      <c r="S5583">
        <v>27996130.771614071</v>
      </c>
      <c r="T5583">
        <v>28787397.612696644</v>
      </c>
      <c r="U5583">
        <v>28355193.541840404</v>
      </c>
      <c r="V5583">
        <v>27832555.772798616</v>
      </c>
      <c r="W5583">
        <v>27946753.236518934</v>
      </c>
      <c r="X5583">
        <v>7946753.2365189344</v>
      </c>
    </row>
    <row r="5584" spans="2:24" x14ac:dyDescent="0.4">
      <c r="B5584" s="13">
        <v>5581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17693673.612604797</v>
      </c>
      <c r="O5584">
        <v>20421198.991005365</v>
      </c>
      <c r="P5584">
        <v>19700048.979640253</v>
      </c>
      <c r="Q5584">
        <v>18640677.538250756</v>
      </c>
      <c r="R5584">
        <v>18154739.933241628</v>
      </c>
      <c r="S5584">
        <v>16267985.099978324</v>
      </c>
      <c r="T5584">
        <v>21538921.088257231</v>
      </c>
      <c r="U5584">
        <v>21678080.734613784</v>
      </c>
      <c r="V5584">
        <v>28764650.250051584</v>
      </c>
      <c r="W5584">
        <v>31771217.247942574</v>
      </c>
      <c r="X5584">
        <v>11771217.247942576</v>
      </c>
    </row>
    <row r="5585" spans="2:24" x14ac:dyDescent="0.4">
      <c r="B5585" s="13">
        <v>5582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20892390.20199417</v>
      </c>
      <c r="O5585">
        <v>21340138.620657578</v>
      </c>
      <c r="P5585">
        <v>29710580.643057406</v>
      </c>
      <c r="Q5585">
        <v>32997599.356241699</v>
      </c>
      <c r="R5585">
        <v>36628659.549858451</v>
      </c>
      <c r="S5585">
        <v>37932896.922545999</v>
      </c>
      <c r="T5585">
        <v>43550862.760288894</v>
      </c>
      <c r="U5585">
        <v>46227021.906333059</v>
      </c>
      <c r="V5585">
        <v>50933541.93394772</v>
      </c>
      <c r="W5585">
        <v>52408576.461523369</v>
      </c>
      <c r="X5585">
        <v>32408576.461523376</v>
      </c>
    </row>
    <row r="5586" spans="2:24" x14ac:dyDescent="0.4">
      <c r="B5586" s="13">
        <v>5583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27795487.719429091</v>
      </c>
      <c r="O5586">
        <v>35439600.859394386</v>
      </c>
      <c r="P5586">
        <v>32993668.551383667</v>
      </c>
      <c r="Q5586">
        <v>36114059.54175777</v>
      </c>
      <c r="R5586">
        <v>32935680.294038475</v>
      </c>
      <c r="S5586">
        <v>30695021.304653764</v>
      </c>
      <c r="T5586">
        <v>26642795.796348847</v>
      </c>
      <c r="U5586">
        <v>25483976.683207024</v>
      </c>
      <c r="V5586">
        <v>32132746.48528811</v>
      </c>
      <c r="W5586">
        <v>32729011.132639166</v>
      </c>
      <c r="X5586">
        <v>12729011.13263917</v>
      </c>
    </row>
    <row r="5587" spans="2:24" x14ac:dyDescent="0.4">
      <c r="B5587" s="13">
        <v>5584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23021209.459471084</v>
      </c>
      <c r="O5587">
        <v>25976589.161113702</v>
      </c>
      <c r="P5587">
        <v>17668453.708004225</v>
      </c>
      <c r="Q5587">
        <v>20062710.724855352</v>
      </c>
      <c r="R5587">
        <v>16899130.000718474</v>
      </c>
      <c r="S5587">
        <v>19474744.996248562</v>
      </c>
      <c r="T5587">
        <v>18396374.452884417</v>
      </c>
      <c r="U5587">
        <v>20355679.275991909</v>
      </c>
      <c r="V5587">
        <v>22488909.802196052</v>
      </c>
      <c r="W5587">
        <v>-1020432154.6051034</v>
      </c>
      <c r="X5587">
        <v>-1040432154.6051034</v>
      </c>
    </row>
    <row r="5588" spans="2:24" x14ac:dyDescent="0.4">
      <c r="B5588" s="13">
        <v>5585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23721233.205825403</v>
      </c>
      <c r="O5588">
        <v>31377514.7373913</v>
      </c>
      <c r="P5588">
        <v>37329465.003285818</v>
      </c>
      <c r="Q5588">
        <v>45073624.698240347</v>
      </c>
      <c r="R5588">
        <v>46182925.787557192</v>
      </c>
      <c r="S5588">
        <v>47746756.906633131</v>
      </c>
      <c r="T5588">
        <v>55672767.211970292</v>
      </c>
      <c r="U5588">
        <v>59480215.384135202</v>
      </c>
      <c r="V5588">
        <v>58135381.185960419</v>
      </c>
      <c r="W5588">
        <v>60950048.421584234</v>
      </c>
      <c r="X5588">
        <v>40950048.421584241</v>
      </c>
    </row>
    <row r="5589" spans="2:24" x14ac:dyDescent="0.4">
      <c r="B5589" s="13">
        <v>5586</v>
      </c>
      <c r="C5589">
        <v>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19299595.512772202</v>
      </c>
      <c r="O5589">
        <v>18996232.396433428</v>
      </c>
      <c r="P5589">
        <v>18013020.741333742</v>
      </c>
      <c r="Q5589">
        <v>15993884.204745047</v>
      </c>
      <c r="R5589">
        <v>18925063.239931088</v>
      </c>
      <c r="S5589">
        <v>20190128.273123026</v>
      </c>
      <c r="T5589">
        <v>18296626.060268641</v>
      </c>
      <c r="U5589">
        <v>23512100.538800921</v>
      </c>
      <c r="V5589">
        <v>26641069.420827076</v>
      </c>
      <c r="W5589">
        <v>28712501.472716149</v>
      </c>
      <c r="X5589">
        <v>8712501.4727161471</v>
      </c>
    </row>
    <row r="5590" spans="2:24" x14ac:dyDescent="0.4">
      <c r="B5590" s="13">
        <v>5587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21402625.120834764</v>
      </c>
      <c r="O5590">
        <v>20571837.249742784</v>
      </c>
      <c r="P5590">
        <v>26888645.480546944</v>
      </c>
      <c r="Q5590">
        <v>-143835373.06172162</v>
      </c>
      <c r="R5590">
        <v>-314051968.71594977</v>
      </c>
      <c r="S5590">
        <v>-228429924.88802618</v>
      </c>
      <c r="T5590">
        <v>-139056473.18292361</v>
      </c>
      <c r="U5590">
        <v>-136983374.54058397</v>
      </c>
      <c r="V5590">
        <v>-136340481.57790685</v>
      </c>
      <c r="W5590">
        <v>-135468547.61326244</v>
      </c>
      <c r="X5590">
        <v>-155468547.61326244</v>
      </c>
    </row>
    <row r="5591" spans="2:24" x14ac:dyDescent="0.4">
      <c r="B5591" s="13">
        <v>5588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28326240.062572412</v>
      </c>
      <c r="O5591">
        <v>34300614.352670424</v>
      </c>
      <c r="P5591">
        <v>36994797.47865352</v>
      </c>
      <c r="Q5591">
        <v>-40478874.67366907</v>
      </c>
      <c r="R5591">
        <v>-36934154.466076069</v>
      </c>
      <c r="S5591">
        <v>5662597.4883377105</v>
      </c>
      <c r="T5591">
        <v>8717489.7358917929</v>
      </c>
      <c r="U5591">
        <v>-1190733.5368275843</v>
      </c>
      <c r="V5591">
        <v>-4583666.1326932758</v>
      </c>
      <c r="W5591">
        <v>-4558137.1921428042</v>
      </c>
      <c r="X5591">
        <v>-24558137.192142811</v>
      </c>
    </row>
    <row r="5592" spans="2:24" x14ac:dyDescent="0.4">
      <c r="B5592" s="13">
        <v>5589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20950008.547984149</v>
      </c>
      <c r="O5592">
        <v>21703940.656590171</v>
      </c>
      <c r="P5592">
        <v>21020345.014265019</v>
      </c>
      <c r="Q5592">
        <v>24055940.500062391</v>
      </c>
      <c r="R5592">
        <v>29739765.736166835</v>
      </c>
      <c r="S5592">
        <v>18858142.07209054</v>
      </c>
      <c r="T5592">
        <v>27218299.852916863</v>
      </c>
      <c r="U5592">
        <v>36739231.085417315</v>
      </c>
      <c r="V5592">
        <v>42052709.100238927</v>
      </c>
      <c r="W5592">
        <v>42610694.431867883</v>
      </c>
      <c r="X5592">
        <v>22610694.431867879</v>
      </c>
    </row>
    <row r="5593" spans="2:24" x14ac:dyDescent="0.4">
      <c r="B5593" s="13">
        <v>5590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17383618.537111614</v>
      </c>
      <c r="O5593">
        <v>17715615.375063367</v>
      </c>
      <c r="P5593">
        <v>16566132.104012607</v>
      </c>
      <c r="Q5593">
        <v>23096157.506948922</v>
      </c>
      <c r="R5593">
        <v>25040382.379354507</v>
      </c>
      <c r="S5593">
        <v>26596500.999702774</v>
      </c>
      <c r="T5593">
        <v>29648021.603504457</v>
      </c>
      <c r="U5593">
        <v>37545545.824980602</v>
      </c>
      <c r="V5593">
        <v>35784590.252355106</v>
      </c>
      <c r="W5593">
        <v>39757126.018622205</v>
      </c>
      <c r="X5593">
        <v>19757126.018622197</v>
      </c>
    </row>
    <row r="5594" spans="2:24" x14ac:dyDescent="0.4">
      <c r="B5594" s="13">
        <v>5591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21939561.959541097</v>
      </c>
      <c r="O5594">
        <v>20037149.870426212</v>
      </c>
      <c r="P5594">
        <v>21483770.279461499</v>
      </c>
      <c r="Q5594">
        <v>25054022.282588769</v>
      </c>
      <c r="R5594">
        <v>23063212.433584776</v>
      </c>
      <c r="S5594">
        <v>21261186.574173257</v>
      </c>
      <c r="T5594">
        <v>18763097.967957798</v>
      </c>
      <c r="U5594">
        <v>26920088.974437613</v>
      </c>
      <c r="V5594">
        <v>30109127.797469612</v>
      </c>
      <c r="W5594">
        <v>33854444.776415564</v>
      </c>
      <c r="X5594">
        <v>13854444.776415564</v>
      </c>
    </row>
    <row r="5595" spans="2:24" x14ac:dyDescent="0.4">
      <c r="B5595" s="13">
        <v>5592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23696717.022124987</v>
      </c>
      <c r="O5595">
        <v>24399516.800281081</v>
      </c>
      <c r="P5595">
        <v>-1514202.5424683534</v>
      </c>
      <c r="Q5595">
        <v>-888500.71509206435</v>
      </c>
      <c r="R5595">
        <v>-9800398.6029395666</v>
      </c>
      <c r="S5595">
        <v>-9814437.7439266965</v>
      </c>
      <c r="T5595">
        <v>5856176.9299870422</v>
      </c>
      <c r="U5595">
        <v>9462015.3806368578</v>
      </c>
      <c r="V5595">
        <v>12517161.283877242</v>
      </c>
      <c r="W5595">
        <v>4919120.3815518478</v>
      </c>
      <c r="X5595">
        <v>-15080879.618448162</v>
      </c>
    </row>
    <row r="5596" spans="2:24" x14ac:dyDescent="0.4">
      <c r="B5596" s="13">
        <v>5593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17495165.063239761</v>
      </c>
      <c r="O5596">
        <v>23104400.961936843</v>
      </c>
      <c r="P5596">
        <v>26880995.924229976</v>
      </c>
      <c r="Q5596">
        <v>19465621.74622573</v>
      </c>
      <c r="R5596">
        <v>25155511.74777028</v>
      </c>
      <c r="S5596">
        <v>25728256.635758795</v>
      </c>
      <c r="T5596">
        <v>25499814.211219534</v>
      </c>
      <c r="U5596">
        <v>25290289.388023496</v>
      </c>
      <c r="V5596">
        <v>26240062.741300855</v>
      </c>
      <c r="W5596">
        <v>29376775.706803124</v>
      </c>
      <c r="X5596">
        <v>9376775.7068031169</v>
      </c>
    </row>
    <row r="5597" spans="2:24" x14ac:dyDescent="0.4">
      <c r="B5597" s="13">
        <v>5594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22162724.072352532</v>
      </c>
      <c r="O5597">
        <v>24239970.951417737</v>
      </c>
      <c r="P5597">
        <v>23757522.490593791</v>
      </c>
      <c r="Q5597">
        <v>24429881.461090103</v>
      </c>
      <c r="R5597">
        <v>30102237.487459548</v>
      </c>
      <c r="S5597">
        <v>17934813.012744926</v>
      </c>
      <c r="T5597">
        <v>-90571126.37796478</v>
      </c>
      <c r="U5597">
        <v>-79240353.889025077</v>
      </c>
      <c r="V5597">
        <v>-24147163.255196411</v>
      </c>
      <c r="W5597">
        <v>-21568516.760073014</v>
      </c>
      <c r="X5597">
        <v>-41568516.760073036</v>
      </c>
    </row>
    <row r="5598" spans="2:24" x14ac:dyDescent="0.4">
      <c r="B5598" s="13">
        <v>5595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19865156.956133947</v>
      </c>
      <c r="O5598">
        <v>21125068.012748934</v>
      </c>
      <c r="P5598">
        <v>26071786.071137752</v>
      </c>
      <c r="Q5598">
        <v>9362887.9728668295</v>
      </c>
      <c r="R5598">
        <v>11774360.699238932</v>
      </c>
      <c r="S5598">
        <v>13300481.392144881</v>
      </c>
      <c r="T5598">
        <v>15213985.487746991</v>
      </c>
      <c r="U5598">
        <v>15459698.258528149</v>
      </c>
      <c r="V5598">
        <v>17027635.510745771</v>
      </c>
      <c r="W5598">
        <v>20269148.596998189</v>
      </c>
      <c r="X5598">
        <v>269148.5969981947</v>
      </c>
    </row>
    <row r="5599" spans="2:24" x14ac:dyDescent="0.4">
      <c r="B5599" s="13">
        <v>5596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20741581.228069644</v>
      </c>
      <c r="O5599">
        <v>26961304.401405793</v>
      </c>
      <c r="P5599">
        <v>-161723251.77118555</v>
      </c>
      <c r="Q5599">
        <v>-157956659.29207942</v>
      </c>
      <c r="R5599">
        <v>-65951442.31062723</v>
      </c>
      <c r="S5599">
        <v>-60688879.482348353</v>
      </c>
      <c r="T5599">
        <v>-59228956.366348378</v>
      </c>
      <c r="U5599">
        <v>-60954316.464385949</v>
      </c>
      <c r="V5599">
        <v>-58748835.660345964</v>
      </c>
      <c r="W5599">
        <v>-61607154.817141548</v>
      </c>
      <c r="X5599">
        <v>-81607154.817141563</v>
      </c>
    </row>
    <row r="5600" spans="2:24" x14ac:dyDescent="0.4">
      <c r="B5600" s="13">
        <v>5597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19756501.418551397</v>
      </c>
      <c r="O5600">
        <v>19149082.568048257</v>
      </c>
      <c r="P5600">
        <v>23884521.858481102</v>
      </c>
      <c r="Q5600">
        <v>32652435.276785351</v>
      </c>
      <c r="R5600">
        <v>37214074.916135684</v>
      </c>
      <c r="S5600">
        <v>38767928.458948724</v>
      </c>
      <c r="T5600">
        <v>40245273.196731448</v>
      </c>
      <c r="U5600">
        <v>33632086.217329979</v>
      </c>
      <c r="V5600">
        <v>37446280.417907581</v>
      </c>
      <c r="W5600">
        <v>41986462.024382919</v>
      </c>
      <c r="X5600">
        <v>21986462.024382908</v>
      </c>
    </row>
    <row r="5601" spans="2:24" x14ac:dyDescent="0.4">
      <c r="B5601" s="13">
        <v>5598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22845243.870998349</v>
      </c>
      <c r="O5601">
        <v>24212679.260430809</v>
      </c>
      <c r="P5601">
        <v>32917431.376116108</v>
      </c>
      <c r="Q5601">
        <v>36199403.579782516</v>
      </c>
      <c r="R5601">
        <v>39495126.851027131</v>
      </c>
      <c r="S5601">
        <v>40419536.60139513</v>
      </c>
      <c r="T5601">
        <v>48308442.617856279</v>
      </c>
      <c r="U5601">
        <v>54729370.760222703</v>
      </c>
      <c r="V5601">
        <v>59021341.705666192</v>
      </c>
      <c r="W5601">
        <v>59088910.107186414</v>
      </c>
      <c r="X5601">
        <v>39088910.107186429</v>
      </c>
    </row>
    <row r="5602" spans="2:24" x14ac:dyDescent="0.4">
      <c r="B5602" s="13">
        <v>5599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22037354.459650055</v>
      </c>
      <c r="O5602">
        <v>24049199.156131722</v>
      </c>
      <c r="P5602">
        <v>24040932.360423274</v>
      </c>
      <c r="Q5602">
        <v>26730513.179115243</v>
      </c>
      <c r="R5602">
        <v>27279452.694064841</v>
      </c>
      <c r="S5602">
        <v>26584167.87178142</v>
      </c>
      <c r="T5602">
        <v>28603484.064731404</v>
      </c>
      <c r="U5602">
        <v>31271195.352812823</v>
      </c>
      <c r="V5602">
        <v>28827599.825891376</v>
      </c>
      <c r="W5602">
        <v>33048822.347108789</v>
      </c>
      <c r="X5602">
        <v>13048822.347108791</v>
      </c>
    </row>
    <row r="5603" spans="2:24" x14ac:dyDescent="0.4">
      <c r="B5603" s="13">
        <v>5600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21015867.40253241</v>
      </c>
      <c r="O5603">
        <v>24589014.597287759</v>
      </c>
      <c r="P5603">
        <v>29480679.491875868</v>
      </c>
      <c r="Q5603">
        <v>29116849.86558507</v>
      </c>
      <c r="R5603">
        <v>28059205.328585304</v>
      </c>
      <c r="S5603">
        <v>29239938.082963619</v>
      </c>
      <c r="T5603">
        <v>27462929.986522742</v>
      </c>
      <c r="U5603">
        <v>29406971.283268303</v>
      </c>
      <c r="V5603">
        <v>29510987.995758183</v>
      </c>
      <c r="W5603">
        <v>32937885.893789593</v>
      </c>
      <c r="X5603">
        <v>12937885.893789588</v>
      </c>
    </row>
    <row r="5604" spans="2:24" x14ac:dyDescent="0.4">
      <c r="B5604" s="13">
        <v>5601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24502533.685200155</v>
      </c>
      <c r="O5604">
        <v>24941650.485309448</v>
      </c>
      <c r="P5604">
        <v>19143418.631795418</v>
      </c>
      <c r="Q5604">
        <v>16974392.362763319</v>
      </c>
      <c r="R5604">
        <v>16429729.812618209</v>
      </c>
      <c r="S5604">
        <v>21337763.005851101</v>
      </c>
      <c r="T5604">
        <v>25327396.503206007</v>
      </c>
      <c r="U5604">
        <v>23690397.356125757</v>
      </c>
      <c r="V5604">
        <v>25920204.074255988</v>
      </c>
      <c r="W5604">
        <v>27922419.542449523</v>
      </c>
      <c r="X5604">
        <v>7922419.54244952</v>
      </c>
    </row>
    <row r="5605" spans="2:24" x14ac:dyDescent="0.4">
      <c r="B5605" s="13">
        <v>5602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5374861.7750351029</v>
      </c>
      <c r="O5605">
        <v>11910456.226648111</v>
      </c>
      <c r="P5605">
        <v>28243065.866576582</v>
      </c>
      <c r="Q5605">
        <v>31838339.662277121</v>
      </c>
      <c r="R5605">
        <v>34606254.492401145</v>
      </c>
      <c r="S5605">
        <v>39215300.645249836</v>
      </c>
      <c r="T5605">
        <v>29838022.168781146</v>
      </c>
      <c r="U5605">
        <v>30585699.770190082</v>
      </c>
      <c r="V5605">
        <v>43050748.116088301</v>
      </c>
      <c r="W5605">
        <v>44670088.188770629</v>
      </c>
      <c r="X5605">
        <v>24670088.188770629</v>
      </c>
    </row>
    <row r="5606" spans="2:24" x14ac:dyDescent="0.4">
      <c r="B5606" s="13">
        <v>5603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20722922.49973781</v>
      </c>
      <c r="O5606">
        <v>-15096963.655654781</v>
      </c>
      <c r="P5606">
        <v>-11255387.184100717</v>
      </c>
      <c r="Q5606">
        <v>13607664.067304552</v>
      </c>
      <c r="R5606">
        <v>14887828.171065966</v>
      </c>
      <c r="S5606">
        <v>13900494.428199872</v>
      </c>
      <c r="T5606">
        <v>5844352.8840314616</v>
      </c>
      <c r="U5606">
        <v>12602561.074940402</v>
      </c>
      <c r="V5606">
        <v>23177856.836184043</v>
      </c>
      <c r="W5606">
        <v>23247250.908762973</v>
      </c>
      <c r="X5606">
        <v>3247250.9087629751</v>
      </c>
    </row>
    <row r="5607" spans="2:24" x14ac:dyDescent="0.4">
      <c r="B5607" s="13">
        <v>5604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19520830.864574503</v>
      </c>
      <c r="O5607">
        <v>23985685.696212169</v>
      </c>
      <c r="P5607">
        <v>25403047.750078715</v>
      </c>
      <c r="Q5607">
        <v>-14343617.484709695</v>
      </c>
      <c r="R5607">
        <v>-14937037.295766048</v>
      </c>
      <c r="S5607">
        <v>-14648040.969085939</v>
      </c>
      <c r="T5607">
        <v>-9777009.004307501</v>
      </c>
      <c r="U5607">
        <v>4069736.1894097896</v>
      </c>
      <c r="V5607">
        <v>3703241.0467464356</v>
      </c>
      <c r="W5607">
        <v>8736717.7663827389</v>
      </c>
      <c r="X5607">
        <v>-11263282.233617269</v>
      </c>
    </row>
    <row r="5608" spans="2:24" x14ac:dyDescent="0.4">
      <c r="B5608" s="13">
        <v>5605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19203388.698847573</v>
      </c>
      <c r="O5608">
        <v>22894545.170655821</v>
      </c>
      <c r="P5608">
        <v>22483557.405455191</v>
      </c>
      <c r="Q5608">
        <v>21978100.631472271</v>
      </c>
      <c r="R5608">
        <v>22650284.566538379</v>
      </c>
      <c r="S5608">
        <v>24022029.407655958</v>
      </c>
      <c r="T5608">
        <v>28008976.216440279</v>
      </c>
      <c r="U5608">
        <v>30469497.616007887</v>
      </c>
      <c r="V5608">
        <v>36709659.297885865</v>
      </c>
      <c r="W5608">
        <v>40550999.461829856</v>
      </c>
      <c r="X5608">
        <v>20550999.461829856</v>
      </c>
    </row>
    <row r="5609" spans="2:24" x14ac:dyDescent="0.4">
      <c r="B5609" s="13">
        <v>5606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22494112.748534821</v>
      </c>
      <c r="O5609">
        <v>22904706.20420026</v>
      </c>
      <c r="P5609">
        <v>15850987.257668637</v>
      </c>
      <c r="Q5609">
        <v>23960585.961100698</v>
      </c>
      <c r="R5609">
        <v>30388221.935841355</v>
      </c>
      <c r="S5609">
        <v>32838449.479882024</v>
      </c>
      <c r="T5609">
        <v>32842958.117207877</v>
      </c>
      <c r="U5609">
        <v>38024098.105291419</v>
      </c>
      <c r="V5609">
        <v>40006186.756886147</v>
      </c>
      <c r="W5609">
        <v>39924725.601129971</v>
      </c>
      <c r="X5609">
        <v>19924725.601129975</v>
      </c>
    </row>
    <row r="5610" spans="2:24" x14ac:dyDescent="0.4">
      <c r="B5610" s="13">
        <v>5607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22941903.533433277</v>
      </c>
      <c r="O5610">
        <v>23391723.570004806</v>
      </c>
      <c r="P5610">
        <v>30209844.241711043</v>
      </c>
      <c r="Q5610">
        <v>26076623.201475944</v>
      </c>
      <c r="R5610">
        <v>28979929.477149293</v>
      </c>
      <c r="S5610">
        <v>36698720.417232282</v>
      </c>
      <c r="T5610">
        <v>33130646.591355123</v>
      </c>
      <c r="U5610">
        <v>40286165.921389632</v>
      </c>
      <c r="V5610">
        <v>41246709.373033918</v>
      </c>
      <c r="W5610">
        <v>45057125.941765033</v>
      </c>
      <c r="X5610">
        <v>25057125.941765022</v>
      </c>
    </row>
    <row r="5611" spans="2:24" x14ac:dyDescent="0.4">
      <c r="B5611" s="13">
        <v>5608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19858818.628844034</v>
      </c>
      <c r="O5611">
        <v>20995465.612226401</v>
      </c>
      <c r="P5611">
        <v>29043014.625195876</v>
      </c>
      <c r="Q5611">
        <v>36989770.80961863</v>
      </c>
      <c r="R5611">
        <v>37648917.357991964</v>
      </c>
      <c r="S5611">
        <v>40898754.757134221</v>
      </c>
      <c r="T5611">
        <v>43478046.812939145</v>
      </c>
      <c r="U5611">
        <v>43854772.311932519</v>
      </c>
      <c r="V5611">
        <v>44821649.148367234</v>
      </c>
      <c r="W5611">
        <v>46705501.804216243</v>
      </c>
      <c r="X5611">
        <v>26705501.80421624</v>
      </c>
    </row>
    <row r="5612" spans="2:24" x14ac:dyDescent="0.4">
      <c r="B5612" s="13">
        <v>5609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20052326.05219413</v>
      </c>
      <c r="O5612">
        <v>20443131.428808868</v>
      </c>
      <c r="P5612">
        <v>-8610181.2941863369</v>
      </c>
      <c r="Q5612">
        <v>-794593.39344367199</v>
      </c>
      <c r="R5612">
        <v>18961681.898411259</v>
      </c>
      <c r="S5612">
        <v>19145323.784011777</v>
      </c>
      <c r="T5612">
        <v>24639611.955685236</v>
      </c>
      <c r="U5612">
        <v>24386991.157325182</v>
      </c>
      <c r="V5612">
        <v>25134769.264528766</v>
      </c>
      <c r="W5612">
        <v>26166162.027693596</v>
      </c>
      <c r="X5612">
        <v>6166162.0276935957</v>
      </c>
    </row>
    <row r="5613" spans="2:24" x14ac:dyDescent="0.4">
      <c r="B5613" s="13">
        <v>5610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21491914.768431775</v>
      </c>
      <c r="O5613">
        <v>24787555.787052058</v>
      </c>
      <c r="P5613">
        <v>26172741.83590927</v>
      </c>
      <c r="Q5613">
        <v>25179651.25173923</v>
      </c>
      <c r="R5613">
        <v>29530352.93141441</v>
      </c>
      <c r="S5613">
        <v>27996656.468287475</v>
      </c>
      <c r="T5613">
        <v>33036196.656573061</v>
      </c>
      <c r="U5613">
        <v>32689634.541254517</v>
      </c>
      <c r="V5613">
        <v>37272666.260438353</v>
      </c>
      <c r="W5613">
        <v>37709324.336533323</v>
      </c>
      <c r="X5613">
        <v>17709324.336533327</v>
      </c>
    </row>
    <row r="5614" spans="2:24" x14ac:dyDescent="0.4">
      <c r="B5614" s="13">
        <v>5611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26473619.514499385</v>
      </c>
      <c r="O5614">
        <v>26173536.092282515</v>
      </c>
      <c r="P5614">
        <v>27766370.438015744</v>
      </c>
      <c r="Q5614">
        <v>26518815.947413865</v>
      </c>
      <c r="R5614">
        <v>18852435.35193285</v>
      </c>
      <c r="S5614">
        <v>21636460.809299372</v>
      </c>
      <c r="T5614">
        <v>30387927.033584151</v>
      </c>
      <c r="U5614">
        <v>29817837.440515872</v>
      </c>
      <c r="V5614">
        <v>32113348.397065349</v>
      </c>
      <c r="W5614">
        <v>32608292.89708069</v>
      </c>
      <c r="X5614">
        <v>12608292.897080693</v>
      </c>
    </row>
    <row r="5615" spans="2:24" x14ac:dyDescent="0.4">
      <c r="B5615" s="13">
        <v>5612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16521545.401337206</v>
      </c>
      <c r="O5615">
        <v>17096017.425003231</v>
      </c>
      <c r="P5615">
        <v>19159806.274959244</v>
      </c>
      <c r="Q5615">
        <v>18082138.682652704</v>
      </c>
      <c r="R5615">
        <v>18507521.364932317</v>
      </c>
      <c r="S5615">
        <v>-118091566.15424031</v>
      </c>
      <c r="T5615">
        <v>-112276071.77579615</v>
      </c>
      <c r="U5615">
        <v>-42606847.678968407</v>
      </c>
      <c r="V5615">
        <v>-73598866.725232944</v>
      </c>
      <c r="W5615">
        <v>-71024994.074094817</v>
      </c>
      <c r="X5615">
        <v>-91024994.074094817</v>
      </c>
    </row>
    <row r="5616" spans="2:24" x14ac:dyDescent="0.4">
      <c r="B5616" s="13">
        <v>5613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25055471.842705071</v>
      </c>
      <c r="O5616">
        <v>25734899.143659282</v>
      </c>
      <c r="P5616">
        <v>23940062.3283902</v>
      </c>
      <c r="Q5616">
        <v>28610050.354123157</v>
      </c>
      <c r="R5616">
        <v>31062407.454505581</v>
      </c>
      <c r="S5616">
        <v>34534796.558209129</v>
      </c>
      <c r="T5616">
        <v>33903988.309854165</v>
      </c>
      <c r="U5616">
        <v>28186559.438304313</v>
      </c>
      <c r="V5616">
        <v>25961481.833681971</v>
      </c>
      <c r="W5616">
        <v>-127839711.735975</v>
      </c>
      <c r="X5616">
        <v>-147839711.735975</v>
      </c>
    </row>
    <row r="5617" spans="2:24" x14ac:dyDescent="0.4">
      <c r="B5617" s="13">
        <v>5614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20387368.346393749</v>
      </c>
      <c r="O5617">
        <v>10785073.497567929</v>
      </c>
      <c r="P5617">
        <v>13848469.613379754</v>
      </c>
      <c r="Q5617">
        <v>16210137.004304629</v>
      </c>
      <c r="R5617">
        <v>19521158.51844506</v>
      </c>
      <c r="S5617">
        <v>16305861.148069726</v>
      </c>
      <c r="T5617">
        <v>17481748.654951923</v>
      </c>
      <c r="U5617">
        <v>17872865.045178756</v>
      </c>
      <c r="V5617">
        <v>19327626.892806008</v>
      </c>
      <c r="W5617">
        <v>19333414.854847472</v>
      </c>
      <c r="X5617">
        <v>-666585.14515252539</v>
      </c>
    </row>
    <row r="5618" spans="2:24" x14ac:dyDescent="0.4">
      <c r="B5618" s="13">
        <v>5615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20870521.462783072</v>
      </c>
      <c r="O5618">
        <v>21015693.73461885</v>
      </c>
      <c r="P5618">
        <v>20762089.339093152</v>
      </c>
      <c r="Q5618">
        <v>24838946.658545207</v>
      </c>
      <c r="R5618">
        <v>24717538.500329565</v>
      </c>
      <c r="S5618">
        <v>23984952.530370321</v>
      </c>
      <c r="T5618">
        <v>30355734.513542891</v>
      </c>
      <c r="U5618">
        <v>34562751.574881569</v>
      </c>
      <c r="V5618">
        <v>33851014.911837131</v>
      </c>
      <c r="W5618">
        <v>37065546.099705502</v>
      </c>
      <c r="X5618">
        <v>17065546.099705502</v>
      </c>
    </row>
    <row r="5619" spans="2:24" x14ac:dyDescent="0.4">
      <c r="B5619" s="13">
        <v>5616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22498802.773750611</v>
      </c>
      <c r="O5619">
        <v>29918194.02407679</v>
      </c>
      <c r="P5619">
        <v>35258571.738229379</v>
      </c>
      <c r="Q5619">
        <v>34769864.63635087</v>
      </c>
      <c r="R5619">
        <v>32235925.874136753</v>
      </c>
      <c r="S5619">
        <v>34978586.909253523</v>
      </c>
      <c r="T5619">
        <v>42549725.99096632</v>
      </c>
      <c r="U5619">
        <v>43350043.086250395</v>
      </c>
      <c r="V5619">
        <v>43926679.924898185</v>
      </c>
      <c r="W5619">
        <v>45986963.637216151</v>
      </c>
      <c r="X5619">
        <v>25986963.637216158</v>
      </c>
    </row>
    <row r="5620" spans="2:24" x14ac:dyDescent="0.4">
      <c r="B5620" s="13">
        <v>5617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24716074.201692175</v>
      </c>
      <c r="O5620">
        <v>22000988.786667775</v>
      </c>
      <c r="P5620">
        <v>22858439.982641496</v>
      </c>
      <c r="Q5620">
        <v>22091605.296837728</v>
      </c>
      <c r="R5620">
        <v>26108104.07278407</v>
      </c>
      <c r="S5620">
        <v>25666304.857302785</v>
      </c>
      <c r="T5620">
        <v>28282323.881944649</v>
      </c>
      <c r="U5620">
        <v>32224461.113949552</v>
      </c>
      <c r="V5620">
        <v>36358887.718917407</v>
      </c>
      <c r="W5620">
        <v>42351119.322704896</v>
      </c>
      <c r="X5620">
        <v>22351119.3227049</v>
      </c>
    </row>
    <row r="5621" spans="2:24" x14ac:dyDescent="0.4">
      <c r="B5621" s="13">
        <v>5618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20348195.749418635</v>
      </c>
      <c r="O5621">
        <v>18683156.626092479</v>
      </c>
      <c r="P5621">
        <v>22217449.837013956</v>
      </c>
      <c r="Q5621">
        <v>28302732.98131194</v>
      </c>
      <c r="R5621">
        <v>31437444.842115443</v>
      </c>
      <c r="S5621">
        <v>37960540.398043498</v>
      </c>
      <c r="T5621">
        <v>46664314.250456259</v>
      </c>
      <c r="U5621">
        <v>46979730.9519298</v>
      </c>
      <c r="V5621">
        <v>45636414.941897057</v>
      </c>
      <c r="W5621">
        <v>46533840.143870443</v>
      </c>
      <c r="X5621">
        <v>26533840.143870443</v>
      </c>
    </row>
    <row r="5622" spans="2:24" x14ac:dyDescent="0.4">
      <c r="B5622" s="13">
        <v>5619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-14098713.298603874</v>
      </c>
      <c r="O5622">
        <v>-11180280.901113821</v>
      </c>
      <c r="P5622">
        <v>6590770.8334700679</v>
      </c>
      <c r="Q5622">
        <v>12723506.546291031</v>
      </c>
      <c r="R5622">
        <v>11982989.635601921</v>
      </c>
      <c r="S5622">
        <v>10101549.364100371</v>
      </c>
      <c r="T5622">
        <v>10719290.854435712</v>
      </c>
      <c r="U5622">
        <v>11922134.860527759</v>
      </c>
      <c r="V5622">
        <v>14369486.780444767</v>
      </c>
      <c r="W5622">
        <v>17350860.223961107</v>
      </c>
      <c r="X5622">
        <v>-2649139.7760389023</v>
      </c>
    </row>
    <row r="5623" spans="2:24" x14ac:dyDescent="0.4">
      <c r="B5623" s="13">
        <v>5620</v>
      </c>
      <c r="C5623">
        <v>0</v>
      </c>
      <c r="D5623">
        <v>0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22031495.270898174</v>
      </c>
      <c r="O5623">
        <v>19586623.889618114</v>
      </c>
      <c r="P5623">
        <v>20920340.894503858</v>
      </c>
      <c r="Q5623">
        <v>19335829.239850137</v>
      </c>
      <c r="R5623">
        <v>18877681.641888954</v>
      </c>
      <c r="S5623">
        <v>20367933.263073314</v>
      </c>
      <c r="T5623">
        <v>22180114.656369057</v>
      </c>
      <c r="U5623">
        <v>12925203.018056938</v>
      </c>
      <c r="V5623">
        <v>19209839.495070346</v>
      </c>
      <c r="W5623">
        <v>29369843.398234747</v>
      </c>
      <c r="X5623">
        <v>9369843.3982347436</v>
      </c>
    </row>
    <row r="5624" spans="2:24" x14ac:dyDescent="0.4">
      <c r="B5624" s="13">
        <v>5621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21388502.104070272</v>
      </c>
      <c r="O5624">
        <v>26647105.505481422</v>
      </c>
      <c r="P5624">
        <v>25752445.430152819</v>
      </c>
      <c r="Q5624">
        <v>26451864.999981932</v>
      </c>
      <c r="R5624">
        <v>30471743.033825114</v>
      </c>
      <c r="S5624">
        <v>34954378.392317876</v>
      </c>
      <c r="T5624">
        <v>37294007.85804569</v>
      </c>
      <c r="U5624">
        <v>30607425.681331277</v>
      </c>
      <c r="V5624">
        <v>22588505.554076441</v>
      </c>
      <c r="W5624">
        <v>25141084.878672265</v>
      </c>
      <c r="X5624">
        <v>5141084.8786722692</v>
      </c>
    </row>
    <row r="5625" spans="2:24" x14ac:dyDescent="0.4">
      <c r="B5625" s="13">
        <v>5622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27373904.19305817</v>
      </c>
      <c r="O5625">
        <v>28234924.621539745</v>
      </c>
      <c r="P5625">
        <v>27282909.251282495</v>
      </c>
      <c r="Q5625">
        <v>32467752.931570146</v>
      </c>
      <c r="R5625">
        <v>32163112.528642472</v>
      </c>
      <c r="S5625">
        <v>29376368.990364216</v>
      </c>
      <c r="T5625">
        <v>28407159.217343017</v>
      </c>
      <c r="U5625">
        <v>30624202.800999567</v>
      </c>
      <c r="V5625">
        <v>28791131.893150091</v>
      </c>
      <c r="W5625">
        <v>32306712.438470799</v>
      </c>
      <c r="X5625">
        <v>12306712.438470794</v>
      </c>
    </row>
    <row r="5626" spans="2:24" x14ac:dyDescent="0.4">
      <c r="B5626" s="13">
        <v>5623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24169949.045795705</v>
      </c>
      <c r="O5626">
        <v>8146058.6550055156</v>
      </c>
      <c r="P5626">
        <v>8823134.3632068932</v>
      </c>
      <c r="Q5626">
        <v>20697115.035222441</v>
      </c>
      <c r="R5626">
        <v>22494258.599273287</v>
      </c>
      <c r="S5626">
        <v>23921180.085504003</v>
      </c>
      <c r="T5626">
        <v>25204888.980083518</v>
      </c>
      <c r="U5626">
        <v>22477294.714159567</v>
      </c>
      <c r="V5626">
        <v>20500654.538150888</v>
      </c>
      <c r="W5626">
        <v>23277158.917942002</v>
      </c>
      <c r="X5626">
        <v>3277158.9179420006</v>
      </c>
    </row>
    <row r="5627" spans="2:24" x14ac:dyDescent="0.4">
      <c r="B5627" s="13">
        <v>5624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22783526.958735384</v>
      </c>
      <c r="O5627">
        <v>23844810.135557286</v>
      </c>
      <c r="P5627">
        <v>23293044.793181293</v>
      </c>
      <c r="Q5627">
        <v>28072027.978471469</v>
      </c>
      <c r="R5627">
        <v>36369010.378627792</v>
      </c>
      <c r="S5627">
        <v>42342069.380354129</v>
      </c>
      <c r="T5627">
        <v>40001999.215156384</v>
      </c>
      <c r="U5627">
        <v>37689674.448956691</v>
      </c>
      <c r="V5627">
        <v>33665378.937619656</v>
      </c>
      <c r="W5627">
        <v>32478529.974964146</v>
      </c>
      <c r="X5627">
        <v>12478529.974964153</v>
      </c>
    </row>
    <row r="5628" spans="2:24" x14ac:dyDescent="0.4">
      <c r="B5628" s="13">
        <v>5625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22294135.659440074</v>
      </c>
      <c r="O5628">
        <v>-2941570.6173551115</v>
      </c>
      <c r="P5628">
        <v>-3082550.5200237269</v>
      </c>
      <c r="Q5628">
        <v>7547792.0550656635</v>
      </c>
      <c r="R5628">
        <v>7404021.281105265</v>
      </c>
      <c r="S5628">
        <v>10155814.171991926</v>
      </c>
      <c r="T5628">
        <v>10651107.671017282</v>
      </c>
      <c r="U5628">
        <v>11522157.201644795</v>
      </c>
      <c r="V5628">
        <v>12302713.335107705</v>
      </c>
      <c r="W5628">
        <v>8847728.3124131858</v>
      </c>
      <c r="X5628">
        <v>-11152271.687586814</v>
      </c>
    </row>
    <row r="5629" spans="2:24" x14ac:dyDescent="0.4">
      <c r="B5629" s="13">
        <v>5626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22501178.294933125</v>
      </c>
      <c r="O5629">
        <v>-7817654.8677533763</v>
      </c>
      <c r="P5629">
        <v>-3604943.5454320945</v>
      </c>
      <c r="Q5629">
        <v>13261359.296616789</v>
      </c>
      <c r="R5629">
        <v>3854645.4617965952</v>
      </c>
      <c r="S5629">
        <v>11140846.629223565</v>
      </c>
      <c r="T5629">
        <v>10549301.211512586</v>
      </c>
      <c r="U5629">
        <v>13099378.576321766</v>
      </c>
      <c r="V5629">
        <v>15744394.359575043</v>
      </c>
      <c r="W5629">
        <v>15116077.063492024</v>
      </c>
      <c r="X5629">
        <v>-4883922.9365079748</v>
      </c>
    </row>
    <row r="5630" spans="2:24" x14ac:dyDescent="0.4">
      <c r="B5630" s="13">
        <v>5627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21110676.711541329</v>
      </c>
      <c r="O5630">
        <v>20765290.393381462</v>
      </c>
      <c r="P5630">
        <v>16439866.046129424</v>
      </c>
      <c r="Q5630">
        <v>23267122.967258386</v>
      </c>
      <c r="R5630">
        <v>26148682.675356179</v>
      </c>
      <c r="S5630">
        <v>26875594.69170405</v>
      </c>
      <c r="T5630">
        <v>26891225.423942216</v>
      </c>
      <c r="U5630">
        <v>30555463.238510754</v>
      </c>
      <c r="V5630">
        <v>32259837.536000777</v>
      </c>
      <c r="W5630">
        <v>33651572.380927674</v>
      </c>
      <c r="X5630">
        <v>13651572.380927674</v>
      </c>
    </row>
    <row r="5631" spans="2:24" x14ac:dyDescent="0.4">
      <c r="B5631" s="13">
        <v>5628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22797202.273233987</v>
      </c>
      <c r="O5631">
        <v>20744813.489613459</v>
      </c>
      <c r="P5631">
        <v>18595019.30155164</v>
      </c>
      <c r="Q5631">
        <v>25016943.671131101</v>
      </c>
      <c r="R5631">
        <v>5707327.4989111768</v>
      </c>
      <c r="S5631">
        <v>8385663.6682475526</v>
      </c>
      <c r="T5631">
        <v>21670612.551137384</v>
      </c>
      <c r="U5631">
        <v>8529727.0390974078</v>
      </c>
      <c r="V5631">
        <v>13660888.749957379</v>
      </c>
      <c r="W5631">
        <v>26196718.752540093</v>
      </c>
      <c r="X5631">
        <v>6196718.7525400892</v>
      </c>
    </row>
    <row r="5632" spans="2:24" x14ac:dyDescent="0.4">
      <c r="B5632" s="13">
        <v>5629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19062153.989327196</v>
      </c>
      <c r="O5632">
        <v>19084634.570815291</v>
      </c>
      <c r="P5632">
        <v>17161845.431110568</v>
      </c>
      <c r="Q5632">
        <v>19845898.295025222</v>
      </c>
      <c r="R5632">
        <v>-25356407.684745383</v>
      </c>
      <c r="S5632">
        <v>-28351631.277440991</v>
      </c>
      <c r="T5632">
        <v>-5692894.0341671994</v>
      </c>
      <c r="U5632">
        <v>-8281575.0033438038</v>
      </c>
      <c r="V5632">
        <v>-26383478.638989266</v>
      </c>
      <c r="W5632">
        <v>-24478283.638693284</v>
      </c>
      <c r="X5632">
        <v>-44478283.638693295</v>
      </c>
    </row>
    <row r="5633" spans="2:24" x14ac:dyDescent="0.4">
      <c r="B5633" s="13">
        <v>5630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21031005.560503229</v>
      </c>
      <c r="O5633">
        <v>25187172.766532779</v>
      </c>
      <c r="P5633">
        <v>23263248.177108418</v>
      </c>
      <c r="Q5633">
        <v>27309818.88647341</v>
      </c>
      <c r="R5633">
        <v>12146403.996490944</v>
      </c>
      <c r="S5633">
        <v>13994324.96415545</v>
      </c>
      <c r="T5633">
        <v>-1201945827.444602</v>
      </c>
      <c r="U5633">
        <v>-1200392611.9391973</v>
      </c>
      <c r="V5633">
        <v>-579154521.5171814</v>
      </c>
      <c r="W5633">
        <v>-608084929.36942613</v>
      </c>
      <c r="X5633">
        <v>-628084929.36942613</v>
      </c>
    </row>
    <row r="5634" spans="2:24" x14ac:dyDescent="0.4">
      <c r="B5634" s="13">
        <v>5631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19507323.234007776</v>
      </c>
      <c r="O5634">
        <v>20004628.411752306</v>
      </c>
      <c r="P5634">
        <v>20115278.861001149</v>
      </c>
      <c r="Q5634">
        <v>15583668.220783476</v>
      </c>
      <c r="R5634">
        <v>15409092.215820218</v>
      </c>
      <c r="S5634">
        <v>6210656.6382879615</v>
      </c>
      <c r="T5634">
        <v>7649707.0654752152</v>
      </c>
      <c r="U5634">
        <v>4583829.0130998269</v>
      </c>
      <c r="V5634">
        <v>10605980.483088924</v>
      </c>
      <c r="W5634">
        <v>10477294.252661079</v>
      </c>
      <c r="X5634">
        <v>-9522705.7473389227</v>
      </c>
    </row>
    <row r="5635" spans="2:24" x14ac:dyDescent="0.4">
      <c r="B5635" s="13">
        <v>5632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27504654.231809046</v>
      </c>
      <c r="O5635">
        <v>34598783.454490915</v>
      </c>
      <c r="P5635">
        <v>34200883.846243069</v>
      </c>
      <c r="Q5635">
        <v>34454075.326949872</v>
      </c>
      <c r="R5635">
        <v>35792778.394638956</v>
      </c>
      <c r="S5635">
        <v>35948779.971409112</v>
      </c>
      <c r="T5635">
        <v>33349148.59688516</v>
      </c>
      <c r="U5635">
        <v>40152136.009477325</v>
      </c>
      <c r="V5635">
        <v>43749720.797325514</v>
      </c>
      <c r="W5635">
        <v>44221708.777400196</v>
      </c>
      <c r="X5635">
        <v>24221708.777400192</v>
      </c>
    </row>
    <row r="5636" spans="2:24" x14ac:dyDescent="0.4">
      <c r="B5636" s="13">
        <v>5633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22938024.938527249</v>
      </c>
      <c r="O5636">
        <v>12667562.548108848</v>
      </c>
      <c r="P5636">
        <v>18571663.058963742</v>
      </c>
      <c r="Q5636">
        <v>30259511.297301244</v>
      </c>
      <c r="R5636">
        <v>34764319.247089207</v>
      </c>
      <c r="S5636">
        <v>33533770.607049718</v>
      </c>
      <c r="T5636">
        <v>34891588.570523538</v>
      </c>
      <c r="U5636">
        <v>42410606.850756004</v>
      </c>
      <c r="V5636">
        <v>40369186.741226695</v>
      </c>
      <c r="W5636">
        <v>45368850.841919161</v>
      </c>
      <c r="X5636">
        <v>25368850.841919161</v>
      </c>
    </row>
    <row r="5637" spans="2:24" x14ac:dyDescent="0.4">
      <c r="B5637" s="13">
        <v>5634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27287679.333976656</v>
      </c>
      <c r="O5637">
        <v>-2681211.7090468844</v>
      </c>
      <c r="P5637">
        <v>-3360808.2930128668</v>
      </c>
      <c r="Q5637">
        <v>14905808.066936968</v>
      </c>
      <c r="R5637">
        <v>19651355.454441614</v>
      </c>
      <c r="S5637">
        <v>20395160.559972078</v>
      </c>
      <c r="T5637">
        <v>27062380.321478933</v>
      </c>
      <c r="U5637">
        <v>26891950.486024342</v>
      </c>
      <c r="V5637">
        <v>26903240.619921632</v>
      </c>
      <c r="W5637">
        <v>19428296.95381343</v>
      </c>
      <c r="X5637">
        <v>-571703.04618656856</v>
      </c>
    </row>
    <row r="5638" spans="2:24" x14ac:dyDescent="0.4">
      <c r="B5638" s="13">
        <v>5635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19612938.693923194</v>
      </c>
      <c r="O5638">
        <v>23019164.630957596</v>
      </c>
      <c r="P5638">
        <v>20907331.43409545</v>
      </c>
      <c r="Q5638">
        <v>25189278.071327783</v>
      </c>
      <c r="R5638">
        <v>28903176.521370403</v>
      </c>
      <c r="S5638">
        <v>29379763.143117093</v>
      </c>
      <c r="T5638">
        <v>34707964.423382021</v>
      </c>
      <c r="U5638">
        <v>39721044.218377963</v>
      </c>
      <c r="V5638">
        <v>39143268.763667382</v>
      </c>
      <c r="W5638">
        <v>31753003.299586557</v>
      </c>
      <c r="X5638">
        <v>11753003.299586546</v>
      </c>
    </row>
    <row r="5639" spans="2:24" x14ac:dyDescent="0.4">
      <c r="B5639" s="13">
        <v>5636</v>
      </c>
      <c r="C5639">
        <v>0</v>
      </c>
      <c r="D5639">
        <v>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20221068.472536627</v>
      </c>
      <c r="O5639">
        <v>20460978.487551015</v>
      </c>
      <c r="P5639">
        <v>23390591.529063422</v>
      </c>
      <c r="Q5639">
        <v>25547208.714350883</v>
      </c>
      <c r="R5639">
        <v>24620434.547065597</v>
      </c>
      <c r="S5639">
        <v>24104507.930900358</v>
      </c>
      <c r="T5639">
        <v>21861859.958615787</v>
      </c>
      <c r="U5639">
        <v>23684842.627837904</v>
      </c>
      <c r="V5639">
        <v>24332332.808616061</v>
      </c>
      <c r="W5639">
        <v>27356820.308196694</v>
      </c>
      <c r="X5639">
        <v>7356820.3081966965</v>
      </c>
    </row>
    <row r="5640" spans="2:24" x14ac:dyDescent="0.4">
      <c r="B5640" s="13">
        <v>5637</v>
      </c>
      <c r="C5640">
        <v>0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20813896.676870376</v>
      </c>
      <c r="O5640">
        <v>17871033.065803185</v>
      </c>
      <c r="P5640">
        <v>26620802.635927882</v>
      </c>
      <c r="Q5640">
        <v>29573997.519845899</v>
      </c>
      <c r="R5640">
        <v>35632308.556842461</v>
      </c>
      <c r="S5640">
        <v>41238890.161828816</v>
      </c>
      <c r="T5640">
        <v>48795125.520003125</v>
      </c>
      <c r="U5640">
        <v>49461764.209995009</v>
      </c>
      <c r="V5640">
        <v>49014585.27641917</v>
      </c>
      <c r="W5640">
        <v>53317224.595901623</v>
      </c>
      <c r="X5640">
        <v>33317224.595901623</v>
      </c>
    </row>
    <row r="5641" spans="2:24" x14ac:dyDescent="0.4">
      <c r="B5641" s="13">
        <v>5638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17978762.134218767</v>
      </c>
      <c r="O5641">
        <v>26502138.69634968</v>
      </c>
      <c r="P5641">
        <v>26771797.906782232</v>
      </c>
      <c r="Q5641">
        <v>31444216.081925809</v>
      </c>
      <c r="R5641">
        <v>36238324.300370865</v>
      </c>
      <c r="S5641">
        <v>39055105.156791329</v>
      </c>
      <c r="T5641">
        <v>48626527.158532336</v>
      </c>
      <c r="U5641">
        <v>51131012.263514735</v>
      </c>
      <c r="V5641">
        <v>50351778.129870854</v>
      </c>
      <c r="W5641">
        <v>47781691.270364486</v>
      </c>
      <c r="X5641">
        <v>27781691.270364486</v>
      </c>
    </row>
    <row r="5642" spans="2:24" x14ac:dyDescent="0.4">
      <c r="B5642" s="13">
        <v>5639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25391510.858890824</v>
      </c>
      <c r="O5642">
        <v>31537430.543037757</v>
      </c>
      <c r="P5642">
        <v>33183145.407569714</v>
      </c>
      <c r="Q5642">
        <v>36686882.969188869</v>
      </c>
      <c r="R5642">
        <v>36065610.83176627</v>
      </c>
      <c r="S5642">
        <v>42241768.259945318</v>
      </c>
      <c r="T5642">
        <v>46333420.474765621</v>
      </c>
      <c r="U5642">
        <v>50643323.746158801</v>
      </c>
      <c r="V5642">
        <v>54587235.134031415</v>
      </c>
      <c r="W5642">
        <v>21767068.717609044</v>
      </c>
      <c r="X5642">
        <v>1767068.7176090451</v>
      </c>
    </row>
    <row r="5643" spans="2:24" x14ac:dyDescent="0.4">
      <c r="B5643" s="13">
        <v>5640</v>
      </c>
      <c r="C5643">
        <v>0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22538080.784184508</v>
      </c>
      <c r="O5643">
        <v>27446793.873057865</v>
      </c>
      <c r="P5643">
        <v>9223167.2153970376</v>
      </c>
      <c r="Q5643">
        <v>-23586703.637323357</v>
      </c>
      <c r="R5643">
        <v>-14264373.183167839</v>
      </c>
      <c r="S5643">
        <v>-7710541.6302869124</v>
      </c>
      <c r="T5643">
        <v>-7112595.0693149343</v>
      </c>
      <c r="U5643">
        <v>-5916894.0023835329</v>
      </c>
      <c r="V5643">
        <v>-12823922.421414033</v>
      </c>
      <c r="W5643">
        <v>-12935999.232347721</v>
      </c>
      <c r="X5643">
        <v>-32935999.232347719</v>
      </c>
    </row>
    <row r="5644" spans="2:24" x14ac:dyDescent="0.4">
      <c r="B5644" s="13">
        <v>5641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19544579.791674554</v>
      </c>
      <c r="O5644">
        <v>21332713.70203045</v>
      </c>
      <c r="P5644">
        <v>26347068.030516513</v>
      </c>
      <c r="Q5644">
        <v>31423512.971257869</v>
      </c>
      <c r="R5644">
        <v>38706853.67437461</v>
      </c>
      <c r="S5644">
        <v>46263234.320413426</v>
      </c>
      <c r="T5644">
        <v>44108190.925964668</v>
      </c>
      <c r="U5644">
        <v>47071607.998382844</v>
      </c>
      <c r="V5644">
        <v>37732160.356865808</v>
      </c>
      <c r="W5644">
        <v>44643657.115473703</v>
      </c>
      <c r="X5644">
        <v>24643657.115473699</v>
      </c>
    </row>
    <row r="5645" spans="2:24" x14ac:dyDescent="0.4">
      <c r="B5645" s="13">
        <v>5642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15350747.301686054</v>
      </c>
      <c r="O5645">
        <v>21429683.92505046</v>
      </c>
      <c r="P5645">
        <v>24822182.095845338</v>
      </c>
      <c r="Q5645">
        <v>24829572.59564615</v>
      </c>
      <c r="R5645">
        <v>-5453317.3851505369</v>
      </c>
      <c r="S5645">
        <v>-3878103.0699746795</v>
      </c>
      <c r="T5645">
        <v>17400418.954953991</v>
      </c>
      <c r="U5645">
        <v>19767717.017276652</v>
      </c>
      <c r="V5645">
        <v>25152885.455230735</v>
      </c>
      <c r="W5645">
        <v>-5388644.226971399</v>
      </c>
      <c r="X5645">
        <v>-25388644.226971406</v>
      </c>
    </row>
    <row r="5646" spans="2:24" x14ac:dyDescent="0.4">
      <c r="B5646" s="13">
        <v>5643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10967033.417642504</v>
      </c>
      <c r="O5646">
        <v>18755960.399473157</v>
      </c>
      <c r="P5646">
        <v>20909106.745042328</v>
      </c>
      <c r="Q5646">
        <v>22565200.922292173</v>
      </c>
      <c r="R5646">
        <v>30501579.67389838</v>
      </c>
      <c r="S5646">
        <v>33292994.656784501</v>
      </c>
      <c r="T5646">
        <v>20082888.761584971</v>
      </c>
      <c r="U5646">
        <v>20499490.81032633</v>
      </c>
      <c r="V5646">
        <v>25172534.613566861</v>
      </c>
      <c r="W5646">
        <v>30383817.011927918</v>
      </c>
      <c r="X5646">
        <v>10383817.011927918</v>
      </c>
    </row>
    <row r="5647" spans="2:24" x14ac:dyDescent="0.4">
      <c r="B5647" s="13">
        <v>5644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18653007.248593751</v>
      </c>
      <c r="O5647">
        <v>17142791.167895753</v>
      </c>
      <c r="P5647">
        <v>21411481.36085036</v>
      </c>
      <c r="Q5647">
        <v>21621773.435250651</v>
      </c>
      <c r="R5647">
        <v>19173460.718361102</v>
      </c>
      <c r="S5647">
        <v>16086808.222481027</v>
      </c>
      <c r="T5647">
        <v>24780052.498230115</v>
      </c>
      <c r="U5647">
        <v>29070862.547514021</v>
      </c>
      <c r="V5647">
        <v>34024448.379674211</v>
      </c>
      <c r="W5647">
        <v>24407628.665956881</v>
      </c>
      <c r="X5647">
        <v>4407628.6659568828</v>
      </c>
    </row>
    <row r="5648" spans="2:24" x14ac:dyDescent="0.4">
      <c r="B5648" s="13">
        <v>5645</v>
      </c>
      <c r="C5648">
        <v>0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25999819.733364552</v>
      </c>
      <c r="O5648">
        <v>33022911.14112426</v>
      </c>
      <c r="P5648">
        <v>37075575.844868608</v>
      </c>
      <c r="Q5648">
        <v>14286839.534727391</v>
      </c>
      <c r="R5648">
        <v>16518917.266786471</v>
      </c>
      <c r="S5648">
        <v>32572703.777865186</v>
      </c>
      <c r="T5648">
        <v>36037585.29861474</v>
      </c>
      <c r="U5648">
        <v>18765891.760668177</v>
      </c>
      <c r="V5648">
        <v>23902242.382137898</v>
      </c>
      <c r="W5648">
        <v>35946175.087126195</v>
      </c>
      <c r="X5648">
        <v>15946175.087126188</v>
      </c>
    </row>
    <row r="5649" spans="2:24" x14ac:dyDescent="0.4">
      <c r="B5649" s="13">
        <v>5646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18567174.427655965</v>
      </c>
      <c r="O5649">
        <v>17828968.13145582</v>
      </c>
      <c r="P5649">
        <v>24468492.439976729</v>
      </c>
      <c r="Q5649">
        <v>33044580.625156429</v>
      </c>
      <c r="R5649">
        <v>32802745.818285242</v>
      </c>
      <c r="S5649">
        <v>32668595.073360156</v>
      </c>
      <c r="T5649">
        <v>41401302.007620066</v>
      </c>
      <c r="U5649">
        <v>35376751.562554628</v>
      </c>
      <c r="V5649">
        <v>32813914.843366712</v>
      </c>
      <c r="W5649">
        <v>23357486.576570723</v>
      </c>
      <c r="X5649">
        <v>3357486.5765707241</v>
      </c>
    </row>
    <row r="5650" spans="2:24" x14ac:dyDescent="0.4">
      <c r="B5650" s="13">
        <v>5647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21795191.269063056</v>
      </c>
      <c r="O5650">
        <v>28956343.925816845</v>
      </c>
      <c r="P5650">
        <v>32243340.113400415</v>
      </c>
      <c r="Q5650">
        <v>36525488.00502941</v>
      </c>
      <c r="R5650">
        <v>34404871.027483888</v>
      </c>
      <c r="S5650">
        <v>27551912.995578345</v>
      </c>
      <c r="T5650">
        <v>34194136.624943703</v>
      </c>
      <c r="U5650">
        <v>36154629.776690535</v>
      </c>
      <c r="V5650">
        <v>33346851.454597604</v>
      </c>
      <c r="W5650">
        <v>37415656.53180147</v>
      </c>
      <c r="X5650">
        <v>17415656.531801473</v>
      </c>
    </row>
    <row r="5651" spans="2:24" x14ac:dyDescent="0.4">
      <c r="B5651" s="13">
        <v>5648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22652352.681924641</v>
      </c>
      <c r="O5651">
        <v>21886854.54705913</v>
      </c>
      <c r="P5651">
        <v>23510141.53666243</v>
      </c>
      <c r="Q5651">
        <v>28356978.72320788</v>
      </c>
      <c r="R5651">
        <v>31193216.504733983</v>
      </c>
      <c r="S5651">
        <v>34424627.55442784</v>
      </c>
      <c r="T5651">
        <v>41447820.122815624</v>
      </c>
      <c r="U5651">
        <v>41778998.812924407</v>
      </c>
      <c r="V5651">
        <v>41771884.032099172</v>
      </c>
      <c r="W5651">
        <v>47928215.424375415</v>
      </c>
      <c r="X5651">
        <v>27928215.424375419</v>
      </c>
    </row>
    <row r="5652" spans="2:24" x14ac:dyDescent="0.4">
      <c r="B5652" s="13">
        <v>5649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20563384.996861588</v>
      </c>
      <c r="O5652">
        <v>21792432.374771815</v>
      </c>
      <c r="P5652">
        <v>26573671.624219686</v>
      </c>
      <c r="Q5652">
        <v>25396344.885357141</v>
      </c>
      <c r="R5652">
        <v>33101977.715609305</v>
      </c>
      <c r="S5652">
        <v>25618391.099975642</v>
      </c>
      <c r="T5652">
        <v>30177038.758300826</v>
      </c>
      <c r="U5652">
        <v>30204376.183556616</v>
      </c>
      <c r="V5652">
        <v>31038004.938539777</v>
      </c>
      <c r="W5652">
        <v>31162679.457674716</v>
      </c>
      <c r="X5652">
        <v>11162679.457674712</v>
      </c>
    </row>
    <row r="5653" spans="2:24" x14ac:dyDescent="0.4">
      <c r="B5653" s="13">
        <v>5650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19967993.945731632</v>
      </c>
      <c r="O5653">
        <v>24814612.961188421</v>
      </c>
      <c r="P5653">
        <v>25523216.864689089</v>
      </c>
      <c r="Q5653">
        <v>26058395.016088147</v>
      </c>
      <c r="R5653">
        <v>32545305.974885166</v>
      </c>
      <c r="S5653">
        <v>33450638.130337194</v>
      </c>
      <c r="T5653">
        <v>35445835.902297333</v>
      </c>
      <c r="U5653">
        <v>38400562.403138794</v>
      </c>
      <c r="V5653">
        <v>39330653.252964899</v>
      </c>
      <c r="W5653">
        <v>47878398.57589566</v>
      </c>
      <c r="X5653">
        <v>27878398.575895652</v>
      </c>
    </row>
    <row r="5654" spans="2:24" x14ac:dyDescent="0.4">
      <c r="B5654" s="13">
        <v>5651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19400736.154023513</v>
      </c>
      <c r="O5654">
        <v>19121098.472153269</v>
      </c>
      <c r="P5654">
        <v>18046146.837490279</v>
      </c>
      <c r="Q5654">
        <v>21909881.512828443</v>
      </c>
      <c r="R5654">
        <v>20880198.720613394</v>
      </c>
      <c r="S5654">
        <v>21274046.313499365</v>
      </c>
      <c r="T5654">
        <v>25033480.356129579</v>
      </c>
      <c r="U5654">
        <v>26650474.621625978</v>
      </c>
      <c r="V5654">
        <v>27075546.140680555</v>
      </c>
      <c r="W5654">
        <v>34762771.985331953</v>
      </c>
      <c r="X5654">
        <v>14762771.985331954</v>
      </c>
    </row>
    <row r="5655" spans="2:24" x14ac:dyDescent="0.4">
      <c r="B5655" s="13">
        <v>5652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22083239.20356812</v>
      </c>
      <c r="O5655">
        <v>21873562.040146213</v>
      </c>
      <c r="P5655">
        <v>20588654.027597256</v>
      </c>
      <c r="Q5655">
        <v>20472032.036272939</v>
      </c>
      <c r="R5655">
        <v>20513005.736746907</v>
      </c>
      <c r="S5655">
        <v>23085358.983536541</v>
      </c>
      <c r="T5655">
        <v>23581456.382012758</v>
      </c>
      <c r="U5655">
        <v>22638304.312783122</v>
      </c>
      <c r="V5655">
        <v>20756579.561600834</v>
      </c>
      <c r="W5655">
        <v>19272919.830973655</v>
      </c>
      <c r="X5655">
        <v>-727080.16902634432</v>
      </c>
    </row>
    <row r="5656" spans="2:24" x14ac:dyDescent="0.4">
      <c r="B5656" s="13">
        <v>5653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24620708.200849283</v>
      </c>
      <c r="O5656">
        <v>32657472.016163811</v>
      </c>
      <c r="P5656">
        <v>33365593.462058917</v>
      </c>
      <c r="Q5656">
        <v>32938215.580130875</v>
      </c>
      <c r="R5656">
        <v>33419817.203184582</v>
      </c>
      <c r="S5656">
        <v>33203996.027947627</v>
      </c>
      <c r="T5656">
        <v>31559964.88690364</v>
      </c>
      <c r="U5656">
        <v>30980336.211030435</v>
      </c>
      <c r="V5656">
        <v>31676577.537558563</v>
      </c>
      <c r="W5656">
        <v>30794453.887615725</v>
      </c>
      <c r="X5656">
        <v>10794453.88761572</v>
      </c>
    </row>
    <row r="5657" spans="2:24" x14ac:dyDescent="0.4">
      <c r="B5657" s="13">
        <v>5654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18724730.643612418</v>
      </c>
      <c r="O5657">
        <v>19557888.611443158</v>
      </c>
      <c r="P5657">
        <v>23184577.782767281</v>
      </c>
      <c r="Q5657">
        <v>24294064.674771864</v>
      </c>
      <c r="R5657">
        <v>25360960.09258195</v>
      </c>
      <c r="S5657">
        <v>25525464.58721612</v>
      </c>
      <c r="T5657">
        <v>16878546.638193898</v>
      </c>
      <c r="U5657">
        <v>19523809.710322537</v>
      </c>
      <c r="V5657">
        <v>25854214.226462189</v>
      </c>
      <c r="W5657">
        <v>27855788.638628736</v>
      </c>
      <c r="X5657">
        <v>7855788.638628738</v>
      </c>
    </row>
    <row r="5658" spans="2:24" x14ac:dyDescent="0.4">
      <c r="B5658" s="13">
        <v>5655</v>
      </c>
      <c r="C5658">
        <v>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20624477.851899639</v>
      </c>
      <c r="O5658">
        <v>25916184.659031589</v>
      </c>
      <c r="P5658">
        <v>35027696.192695051</v>
      </c>
      <c r="Q5658">
        <v>42856929.004890285</v>
      </c>
      <c r="R5658">
        <v>45485923.653720252</v>
      </c>
      <c r="S5658">
        <v>49891174.60371995</v>
      </c>
      <c r="T5658">
        <v>55972574.535519853</v>
      </c>
      <c r="U5658">
        <v>54102782.466023877</v>
      </c>
      <c r="V5658">
        <v>52214740.291596554</v>
      </c>
      <c r="W5658">
        <v>52897851.100669354</v>
      </c>
      <c r="X5658">
        <v>32897851.100669373</v>
      </c>
    </row>
    <row r="5659" spans="2:24" x14ac:dyDescent="0.4">
      <c r="B5659" s="13">
        <v>5656</v>
      </c>
      <c r="C5659">
        <v>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24808546.522301864</v>
      </c>
      <c r="O5659">
        <v>31176051.75747399</v>
      </c>
      <c r="P5659">
        <v>35134584.028331228</v>
      </c>
      <c r="Q5659">
        <v>34309126.988913193</v>
      </c>
      <c r="R5659">
        <v>40972794.968090005</v>
      </c>
      <c r="S5659">
        <v>33600982.105465941</v>
      </c>
      <c r="T5659">
        <v>42032634.42771697</v>
      </c>
      <c r="U5659">
        <v>50251832.511407569</v>
      </c>
      <c r="V5659">
        <v>44308027.011710249</v>
      </c>
      <c r="W5659">
        <v>44566897.701544724</v>
      </c>
      <c r="X5659">
        <v>24566897.701544732</v>
      </c>
    </row>
    <row r="5660" spans="2:24" x14ac:dyDescent="0.4">
      <c r="B5660" s="13">
        <v>5657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20599404.706618015</v>
      </c>
      <c r="O5660">
        <v>26903288.634545632</v>
      </c>
      <c r="P5660">
        <v>31847967.192442924</v>
      </c>
      <c r="Q5660">
        <v>28239111.090969212</v>
      </c>
      <c r="R5660">
        <v>28266776.275274433</v>
      </c>
      <c r="S5660">
        <v>33172722.452538297</v>
      </c>
      <c r="T5660">
        <v>34139009.337143585</v>
      </c>
      <c r="U5660">
        <v>33713368.335973009</v>
      </c>
      <c r="V5660">
        <v>29543277.297854926</v>
      </c>
      <c r="W5660">
        <v>28288252.237803355</v>
      </c>
      <c r="X5660">
        <v>8288252.237803353</v>
      </c>
    </row>
    <row r="5661" spans="2:24" x14ac:dyDescent="0.4">
      <c r="B5661" s="13">
        <v>5658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19651740.029233523</v>
      </c>
      <c r="O5661">
        <v>27260984.903466523</v>
      </c>
      <c r="P5661">
        <v>24650080.905284565</v>
      </c>
      <c r="Q5661">
        <v>26215428.887599759</v>
      </c>
      <c r="R5661">
        <v>30249268.909636151</v>
      </c>
      <c r="S5661">
        <v>29605092.214433767</v>
      </c>
      <c r="T5661">
        <v>31659164.362005327</v>
      </c>
      <c r="U5661">
        <v>32171245.52186586</v>
      </c>
      <c r="V5661">
        <v>31430398.545689922</v>
      </c>
      <c r="W5661">
        <v>36574523.826724648</v>
      </c>
      <c r="X5661">
        <v>16574523.82672465</v>
      </c>
    </row>
    <row r="5662" spans="2:24" x14ac:dyDescent="0.4">
      <c r="B5662" s="13">
        <v>5659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21645497.772310894</v>
      </c>
      <c r="O5662">
        <v>28252313.051368441</v>
      </c>
      <c r="P5662">
        <v>29390936.672697172</v>
      </c>
      <c r="Q5662">
        <v>34294093.796619378</v>
      </c>
      <c r="R5662">
        <v>23393149.188786741</v>
      </c>
      <c r="S5662">
        <v>26360129.694736853</v>
      </c>
      <c r="T5662">
        <v>24999368.276786115</v>
      </c>
      <c r="U5662">
        <v>24529159.589500427</v>
      </c>
      <c r="V5662">
        <v>26313673.813643858</v>
      </c>
      <c r="W5662">
        <v>30235975.920177851</v>
      </c>
      <c r="X5662">
        <v>10235975.920177853</v>
      </c>
    </row>
    <row r="5663" spans="2:24" x14ac:dyDescent="0.4">
      <c r="B5663" s="13">
        <v>5660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21251696.353369277</v>
      </c>
      <c r="O5663">
        <v>21994868.55497859</v>
      </c>
      <c r="P5663">
        <v>20560536.018551543</v>
      </c>
      <c r="Q5663">
        <v>28175163.812277865</v>
      </c>
      <c r="R5663">
        <v>22651789.478136376</v>
      </c>
      <c r="S5663">
        <v>22482908.002575498</v>
      </c>
      <c r="T5663">
        <v>26558444.13521824</v>
      </c>
      <c r="U5663">
        <v>29024628.132594377</v>
      </c>
      <c r="V5663">
        <v>25846464.020115659</v>
      </c>
      <c r="W5663">
        <v>28487594.864630222</v>
      </c>
      <c r="X5663">
        <v>8487594.8646302242</v>
      </c>
    </row>
    <row r="5664" spans="2:24" x14ac:dyDescent="0.4">
      <c r="B5664" s="13">
        <v>5661</v>
      </c>
      <c r="C5664">
        <v>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20952485.996769693</v>
      </c>
      <c r="O5664">
        <v>19329285.836506799</v>
      </c>
      <c r="P5664">
        <v>18221801.486632198</v>
      </c>
      <c r="Q5664">
        <v>23155270.264512807</v>
      </c>
      <c r="R5664">
        <v>25570005.02963382</v>
      </c>
      <c r="S5664">
        <v>23673526.896232579</v>
      </c>
      <c r="T5664">
        <v>25078343.900458269</v>
      </c>
      <c r="U5664">
        <v>25293642.013413638</v>
      </c>
      <c r="V5664">
        <v>27939475.323800731</v>
      </c>
      <c r="W5664">
        <v>27213320.874384545</v>
      </c>
      <c r="X5664">
        <v>7213320.8743845439</v>
      </c>
    </row>
    <row r="5665" spans="2:24" x14ac:dyDescent="0.4">
      <c r="B5665" s="13">
        <v>5662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21904407.72961333</v>
      </c>
      <c r="O5665">
        <v>25736642.360242885</v>
      </c>
      <c r="P5665">
        <v>25776278.722594626</v>
      </c>
      <c r="Q5665">
        <v>30377268.317665182</v>
      </c>
      <c r="R5665">
        <v>27633698.6428608</v>
      </c>
      <c r="S5665">
        <v>32034005.064531978</v>
      </c>
      <c r="T5665">
        <v>30677651.402702175</v>
      </c>
      <c r="U5665">
        <v>12295341.023557875</v>
      </c>
      <c r="V5665">
        <v>13101573.432360873</v>
      </c>
      <c r="W5665">
        <v>27270361.631780926</v>
      </c>
      <c r="X5665">
        <v>7270361.631780928</v>
      </c>
    </row>
    <row r="5666" spans="2:24" x14ac:dyDescent="0.4">
      <c r="B5666" s="13">
        <v>5663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18588901.26323542</v>
      </c>
      <c r="O5666">
        <v>25557124.432607304</v>
      </c>
      <c r="P5666">
        <v>27850119.362383295</v>
      </c>
      <c r="Q5666">
        <v>29199134.747953404</v>
      </c>
      <c r="R5666">
        <v>33667342.112290576</v>
      </c>
      <c r="S5666">
        <v>31911379.182595152</v>
      </c>
      <c r="T5666">
        <v>32146740.50199708</v>
      </c>
      <c r="U5666">
        <v>30364040.433744323</v>
      </c>
      <c r="V5666">
        <v>36609757.53744439</v>
      </c>
      <c r="W5666">
        <v>29400238.86748337</v>
      </c>
      <c r="X5666">
        <v>9400238.8674833681</v>
      </c>
    </row>
    <row r="5667" spans="2:24" x14ac:dyDescent="0.4">
      <c r="B5667" s="13">
        <v>5664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24443730.430597596</v>
      </c>
      <c r="O5667">
        <v>31902016.891834356</v>
      </c>
      <c r="P5667">
        <v>39463178.615596659</v>
      </c>
      <c r="Q5667">
        <v>36197086.925695501</v>
      </c>
      <c r="R5667">
        <v>38424065.808388039</v>
      </c>
      <c r="S5667">
        <v>38482070.233583689</v>
      </c>
      <c r="T5667">
        <v>44983358.941182636</v>
      </c>
      <c r="U5667">
        <v>42517729.324073657</v>
      </c>
      <c r="V5667">
        <v>48802979.720709063</v>
      </c>
      <c r="W5667">
        <v>51265208.856996275</v>
      </c>
      <c r="X5667">
        <v>31265208.856996275</v>
      </c>
    </row>
    <row r="5668" spans="2:24" x14ac:dyDescent="0.4">
      <c r="B5668" s="13">
        <v>5665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22231263.048204966</v>
      </c>
      <c r="O5668">
        <v>25933958.613490276</v>
      </c>
      <c r="P5668">
        <v>32963149.444824286</v>
      </c>
      <c r="Q5668">
        <v>37095110.625944242</v>
      </c>
      <c r="R5668">
        <v>43638859.0518727</v>
      </c>
      <c r="S5668">
        <v>46671166.572402768</v>
      </c>
      <c r="T5668">
        <v>46315444.931117006</v>
      </c>
      <c r="U5668">
        <v>47034985.582351297</v>
      </c>
      <c r="V5668">
        <v>43575090.245209642</v>
      </c>
      <c r="W5668">
        <v>45735272.955232121</v>
      </c>
      <c r="X5668">
        <v>25735272.955232106</v>
      </c>
    </row>
    <row r="5669" spans="2:24" x14ac:dyDescent="0.4">
      <c r="B5669" s="13">
        <v>5666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20025353.991214603</v>
      </c>
      <c r="O5669">
        <v>20359571.240404546</v>
      </c>
      <c r="P5669">
        <v>23264435.491388429</v>
      </c>
      <c r="Q5669">
        <v>22823201.624706872</v>
      </c>
      <c r="R5669">
        <v>20819220.864244226</v>
      </c>
      <c r="S5669">
        <v>27089995.097203255</v>
      </c>
      <c r="T5669">
        <v>28315013.284765411</v>
      </c>
      <c r="U5669">
        <v>30247334.835556168</v>
      </c>
      <c r="V5669">
        <v>31859572.816445611</v>
      </c>
      <c r="W5669">
        <v>26862542.83232484</v>
      </c>
      <c r="X5669">
        <v>6862542.8323248401</v>
      </c>
    </row>
    <row r="5670" spans="2:24" x14ac:dyDescent="0.4">
      <c r="B5670" s="13">
        <v>5667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19927281.440960914</v>
      </c>
      <c r="O5670">
        <v>19956222.265186585</v>
      </c>
      <c r="P5670">
        <v>22863209.691514708</v>
      </c>
      <c r="Q5670">
        <v>29055192.07559824</v>
      </c>
      <c r="R5670">
        <v>31131217.094253656</v>
      </c>
      <c r="S5670">
        <v>29789601.140215039</v>
      </c>
      <c r="T5670">
        <v>29065847.680860374</v>
      </c>
      <c r="U5670">
        <v>32569788.038462389</v>
      </c>
      <c r="V5670">
        <v>38870820.18261335</v>
      </c>
      <c r="W5670">
        <v>31970903.389698364</v>
      </c>
      <c r="X5670">
        <v>11970903.389698368</v>
      </c>
    </row>
    <row r="5671" spans="2:24" x14ac:dyDescent="0.4">
      <c r="B5671" s="13">
        <v>5668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24585397.752359189</v>
      </c>
      <c r="O5671">
        <v>23429515.54998371</v>
      </c>
      <c r="P5671">
        <v>30762164.63544073</v>
      </c>
      <c r="Q5671">
        <v>33937045.691100582</v>
      </c>
      <c r="R5671">
        <v>29154339.270967152</v>
      </c>
      <c r="S5671">
        <v>31092759.243550278</v>
      </c>
      <c r="T5671">
        <v>36624034.180296294</v>
      </c>
      <c r="U5671">
        <v>36318651.65237359</v>
      </c>
      <c r="V5671">
        <v>39994635.447022825</v>
      </c>
      <c r="W5671">
        <v>37134015.302027576</v>
      </c>
      <c r="X5671">
        <v>17134015.302027576</v>
      </c>
    </row>
    <row r="5672" spans="2:24" x14ac:dyDescent="0.4">
      <c r="B5672" s="13">
        <v>5669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16349539.260919536</v>
      </c>
      <c r="O5672">
        <v>19397793.647381797</v>
      </c>
      <c r="P5672">
        <v>19111850.811450806</v>
      </c>
      <c r="Q5672">
        <v>18365547.073021211</v>
      </c>
      <c r="R5672">
        <v>25216530.080110796</v>
      </c>
      <c r="S5672">
        <v>22503859.709345605</v>
      </c>
      <c r="T5672">
        <v>25119316.898318801</v>
      </c>
      <c r="U5672">
        <v>30388987.521535553</v>
      </c>
      <c r="V5672">
        <v>31140881.647944134</v>
      </c>
      <c r="W5672">
        <v>30675268.187252775</v>
      </c>
      <c r="X5672">
        <v>10675268.187252775</v>
      </c>
    </row>
    <row r="5673" spans="2:24" x14ac:dyDescent="0.4">
      <c r="B5673" s="13">
        <v>5670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18227891.344554964</v>
      </c>
      <c r="O5673">
        <v>21690983.878127083</v>
      </c>
      <c r="P5673">
        <v>10950887.865905857</v>
      </c>
      <c r="Q5673">
        <v>10602333.735280322</v>
      </c>
      <c r="R5673">
        <v>18387788.524598271</v>
      </c>
      <c r="S5673">
        <v>15919197.092416752</v>
      </c>
      <c r="T5673">
        <v>19765176.78225942</v>
      </c>
      <c r="U5673">
        <v>29513902.166638717</v>
      </c>
      <c r="V5673">
        <v>27146984.916544843</v>
      </c>
      <c r="W5673">
        <v>28579734.756815556</v>
      </c>
      <c r="X5673">
        <v>8579734.7568155602</v>
      </c>
    </row>
    <row r="5674" spans="2:24" x14ac:dyDescent="0.4">
      <c r="B5674" s="13">
        <v>5671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26754542.74892319</v>
      </c>
      <c r="O5674">
        <v>31410834.470899574</v>
      </c>
      <c r="P5674">
        <v>31364494.196416669</v>
      </c>
      <c r="Q5674">
        <v>32251823.292281471</v>
      </c>
      <c r="R5674">
        <v>32507351.544363134</v>
      </c>
      <c r="S5674">
        <v>37467715.234702229</v>
      </c>
      <c r="T5674">
        <v>42823416.34099976</v>
      </c>
      <c r="U5674">
        <v>42271515.543394804</v>
      </c>
      <c r="V5674">
        <v>39459849.742473513</v>
      </c>
      <c r="W5674">
        <v>45915012.773418501</v>
      </c>
      <c r="X5674">
        <v>25915012.773418508</v>
      </c>
    </row>
    <row r="5675" spans="2:24" x14ac:dyDescent="0.4">
      <c r="B5675" s="13">
        <v>5672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19182643.487177268</v>
      </c>
      <c r="O5675">
        <v>20581117.286726143</v>
      </c>
      <c r="P5675">
        <v>22156235.66245193</v>
      </c>
      <c r="Q5675">
        <v>23845828.686404038</v>
      </c>
      <c r="R5675">
        <v>21476193.704217669</v>
      </c>
      <c r="S5675">
        <v>24083034.164519437</v>
      </c>
      <c r="T5675">
        <v>22136359.890531451</v>
      </c>
      <c r="U5675">
        <v>28583219.34616949</v>
      </c>
      <c r="V5675">
        <v>29470643.53248674</v>
      </c>
      <c r="W5675">
        <v>26699547.147284131</v>
      </c>
      <c r="X5675">
        <v>6699547.1472841324</v>
      </c>
    </row>
    <row r="5676" spans="2:24" x14ac:dyDescent="0.4">
      <c r="B5676" s="13">
        <v>5673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20669410.662150476</v>
      </c>
      <c r="O5676">
        <v>26010923.475072972</v>
      </c>
      <c r="P5676">
        <v>23388102.851538334</v>
      </c>
      <c r="Q5676">
        <v>22848800.226233087</v>
      </c>
      <c r="R5676">
        <v>25045527.461722691</v>
      </c>
      <c r="S5676">
        <v>23302065.026966613</v>
      </c>
      <c r="T5676">
        <v>23672894.759938169</v>
      </c>
      <c r="U5676">
        <v>25312274.919238277</v>
      </c>
      <c r="V5676">
        <v>25671752.245765433</v>
      </c>
      <c r="W5676">
        <v>26085395.04238642</v>
      </c>
      <c r="X5676">
        <v>6085395.0423864219</v>
      </c>
    </row>
    <row r="5677" spans="2:24" x14ac:dyDescent="0.4">
      <c r="B5677" s="13">
        <v>5674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17109751.302991923</v>
      </c>
      <c r="O5677">
        <v>21322205.554478906</v>
      </c>
      <c r="P5677">
        <v>29134559.598748997</v>
      </c>
      <c r="Q5677">
        <v>28952094.279948071</v>
      </c>
      <c r="R5677">
        <v>30660369.266882431</v>
      </c>
      <c r="S5677">
        <v>33784013.399485841</v>
      </c>
      <c r="T5677">
        <v>20633325.695509512</v>
      </c>
      <c r="U5677">
        <v>24530247.963682003</v>
      </c>
      <c r="V5677">
        <v>32424383.864435323</v>
      </c>
      <c r="W5677">
        <v>37415403.724082403</v>
      </c>
      <c r="X5677">
        <v>17415403.724082399</v>
      </c>
    </row>
    <row r="5678" spans="2:24" x14ac:dyDescent="0.4">
      <c r="B5678" s="13">
        <v>5675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26881024.555003926</v>
      </c>
      <c r="O5678">
        <v>25307758.021822672</v>
      </c>
      <c r="P5678">
        <v>30621102.030286323</v>
      </c>
      <c r="Q5678">
        <v>20073655.534191649</v>
      </c>
      <c r="R5678">
        <v>21819431.902950868</v>
      </c>
      <c r="S5678">
        <v>27506521.454927716</v>
      </c>
      <c r="T5678">
        <v>32879105.022342831</v>
      </c>
      <c r="U5678">
        <v>10105553.611385714</v>
      </c>
      <c r="V5678">
        <v>-48712721.883236319</v>
      </c>
      <c r="W5678">
        <v>-32761595.222642768</v>
      </c>
      <c r="X5678">
        <v>-52761595.222642772</v>
      </c>
    </row>
    <row r="5679" spans="2:24" x14ac:dyDescent="0.4">
      <c r="B5679" s="13">
        <v>5676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18861016.464022599</v>
      </c>
      <c r="O5679">
        <v>26335138.395947933</v>
      </c>
      <c r="P5679">
        <v>30873469.877578523</v>
      </c>
      <c r="Q5679">
        <v>33273208.383654393</v>
      </c>
      <c r="R5679">
        <v>32812971.519794662</v>
      </c>
      <c r="S5679">
        <v>28530775.859583627</v>
      </c>
      <c r="T5679">
        <v>27634716.320564888</v>
      </c>
      <c r="U5679">
        <v>32828014.48927452</v>
      </c>
      <c r="V5679">
        <v>34539882.453907825</v>
      </c>
      <c r="W5679">
        <v>34486785.64302399</v>
      </c>
      <c r="X5679">
        <v>14486785.643023983</v>
      </c>
    </row>
    <row r="5680" spans="2:24" x14ac:dyDescent="0.4">
      <c r="B5680" s="13">
        <v>5677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20075997.508533902</v>
      </c>
      <c r="O5680">
        <v>27713337.623077195</v>
      </c>
      <c r="P5680">
        <v>21276152.827180482</v>
      </c>
      <c r="Q5680">
        <v>27281875.870176546</v>
      </c>
      <c r="R5680">
        <v>28291024.64628363</v>
      </c>
      <c r="S5680">
        <v>22477723.982996814</v>
      </c>
      <c r="T5680">
        <v>18178113.918504395</v>
      </c>
      <c r="U5680">
        <v>-89347163.728349</v>
      </c>
      <c r="V5680">
        <v>-86046533.747147501</v>
      </c>
      <c r="W5680">
        <v>-33350514.435414415</v>
      </c>
      <c r="X5680">
        <v>-53350514.435414396</v>
      </c>
    </row>
    <row r="5681" spans="2:24" x14ac:dyDescent="0.4">
      <c r="B5681" s="13">
        <v>5678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22598778.466734134</v>
      </c>
      <c r="O5681">
        <v>24226738.58073286</v>
      </c>
      <c r="P5681">
        <v>29987548.186304327</v>
      </c>
      <c r="Q5681">
        <v>32259172.11796039</v>
      </c>
      <c r="R5681">
        <v>34754580.502718396</v>
      </c>
      <c r="S5681">
        <v>32615305.301662304</v>
      </c>
      <c r="T5681">
        <v>32794410.05736503</v>
      </c>
      <c r="U5681">
        <v>38893565.887564451</v>
      </c>
      <c r="V5681">
        <v>37036746.00923489</v>
      </c>
      <c r="W5681">
        <v>38317682.091936357</v>
      </c>
      <c r="X5681">
        <v>18317682.091936361</v>
      </c>
    </row>
    <row r="5682" spans="2:24" x14ac:dyDescent="0.4">
      <c r="B5682" s="13">
        <v>5679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21252091.485441852</v>
      </c>
      <c r="O5682">
        <v>24651972.715784989</v>
      </c>
      <c r="P5682">
        <v>25483829.55991054</v>
      </c>
      <c r="Q5682">
        <v>26836427.091702044</v>
      </c>
      <c r="R5682">
        <v>22924407.407505579</v>
      </c>
      <c r="S5682">
        <v>24118096.370950174</v>
      </c>
      <c r="T5682">
        <v>24626069.522648316</v>
      </c>
      <c r="U5682">
        <v>29332334.265569855</v>
      </c>
      <c r="V5682">
        <v>27422784.622377131</v>
      </c>
      <c r="W5682">
        <v>30849400.044562504</v>
      </c>
      <c r="X5682">
        <v>10849400.044562504</v>
      </c>
    </row>
    <row r="5683" spans="2:24" x14ac:dyDescent="0.4">
      <c r="B5683" s="13">
        <v>5680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25366042.135447204</v>
      </c>
      <c r="O5683">
        <v>24703050.499431003</v>
      </c>
      <c r="P5683">
        <v>23055434.101348836</v>
      </c>
      <c r="Q5683">
        <v>27180764.572149582</v>
      </c>
      <c r="R5683">
        <v>25507515.730366118</v>
      </c>
      <c r="S5683">
        <v>24237481.453882899</v>
      </c>
      <c r="T5683">
        <v>31017751.864835098</v>
      </c>
      <c r="U5683">
        <v>32321244.253690802</v>
      </c>
      <c r="V5683">
        <v>34996593.357492633</v>
      </c>
      <c r="W5683">
        <v>43403187.028033517</v>
      </c>
      <c r="X5683">
        <v>23403187.028033517</v>
      </c>
    </row>
    <row r="5684" spans="2:24" x14ac:dyDescent="0.4">
      <c r="B5684" s="13">
        <v>5681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26010503.520132437</v>
      </c>
      <c r="O5684">
        <v>-66632731.368201807</v>
      </c>
      <c r="P5684">
        <v>-67048068.684292838</v>
      </c>
      <c r="Q5684">
        <v>-21903522.930808075</v>
      </c>
      <c r="R5684">
        <v>-21455084.588130187</v>
      </c>
      <c r="S5684">
        <v>-18993248.799257189</v>
      </c>
      <c r="T5684">
        <v>-18066241.891658936</v>
      </c>
      <c r="U5684">
        <v>-18068720.12025113</v>
      </c>
      <c r="V5684">
        <v>-20871981.909693781</v>
      </c>
      <c r="W5684">
        <v>-20418029.58813072</v>
      </c>
      <c r="X5684">
        <v>-40418029.588130713</v>
      </c>
    </row>
    <row r="5685" spans="2:24" x14ac:dyDescent="0.4">
      <c r="B5685" s="13">
        <v>5682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18943370.537226416</v>
      </c>
      <c r="O5685">
        <v>18451147.432629324</v>
      </c>
      <c r="P5685">
        <v>15161972.477280434</v>
      </c>
      <c r="Q5685">
        <v>10245660.447265098</v>
      </c>
      <c r="R5685">
        <v>13201285.769872826</v>
      </c>
      <c r="S5685">
        <v>15660953.412616234</v>
      </c>
      <c r="T5685">
        <v>22829742.67528706</v>
      </c>
      <c r="U5685">
        <v>24038217.539149504</v>
      </c>
      <c r="V5685">
        <v>26551949.110872895</v>
      </c>
      <c r="W5685">
        <v>30282048.810358368</v>
      </c>
      <c r="X5685">
        <v>10282048.810358372</v>
      </c>
    </row>
    <row r="5686" spans="2:24" x14ac:dyDescent="0.4">
      <c r="B5686" s="13">
        <v>5683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26047088.938579831</v>
      </c>
      <c r="O5686">
        <v>17035275.212074134</v>
      </c>
      <c r="P5686">
        <v>23522229.000811014</v>
      </c>
      <c r="Q5686">
        <v>23564058.30753278</v>
      </c>
      <c r="R5686">
        <v>23379352.125999797</v>
      </c>
      <c r="S5686">
        <v>26500952.689609982</v>
      </c>
      <c r="T5686">
        <v>31839512.517941639</v>
      </c>
      <c r="U5686">
        <v>37982262.909643948</v>
      </c>
      <c r="V5686">
        <v>44158556.433654055</v>
      </c>
      <c r="W5686">
        <v>41723008.839231037</v>
      </c>
      <c r="X5686">
        <v>21723008.839231044</v>
      </c>
    </row>
    <row r="5687" spans="2:24" x14ac:dyDescent="0.4">
      <c r="B5687" s="13">
        <v>5684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29065287.124810603</v>
      </c>
      <c r="O5687">
        <v>28947320.528211027</v>
      </c>
      <c r="P5687">
        <v>33598096.558975987</v>
      </c>
      <c r="Q5687">
        <v>37705593.715814695</v>
      </c>
      <c r="R5687">
        <v>37269317.011506006</v>
      </c>
      <c r="S5687">
        <v>35739566.009152919</v>
      </c>
      <c r="T5687">
        <v>39011166.074043125</v>
      </c>
      <c r="U5687">
        <v>41044227.786839105</v>
      </c>
      <c r="V5687">
        <v>43804001.805470705</v>
      </c>
      <c r="W5687">
        <v>50570292.268869534</v>
      </c>
      <c r="X5687">
        <v>30570292.268869542</v>
      </c>
    </row>
    <row r="5688" spans="2:24" x14ac:dyDescent="0.4">
      <c r="B5688" s="13">
        <v>5685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23398299.231897999</v>
      </c>
      <c r="O5688">
        <v>21642059.799403064</v>
      </c>
      <c r="P5688">
        <v>22724532.195177816</v>
      </c>
      <c r="Q5688">
        <v>21839205.229502037</v>
      </c>
      <c r="R5688">
        <v>21412189.517505139</v>
      </c>
      <c r="S5688">
        <v>23288018.587196548</v>
      </c>
      <c r="T5688">
        <v>22069122.96304211</v>
      </c>
      <c r="U5688">
        <v>21670275.136937849</v>
      </c>
      <c r="V5688">
        <v>20043617.58880889</v>
      </c>
      <c r="W5688">
        <v>27057022.010135945</v>
      </c>
      <c r="X5688">
        <v>7057022.0101359449</v>
      </c>
    </row>
    <row r="5689" spans="2:24" x14ac:dyDescent="0.4">
      <c r="B5689" s="13">
        <v>5686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23752164.31186875</v>
      </c>
      <c r="O5689">
        <v>22916781.670834202</v>
      </c>
      <c r="P5689">
        <v>31890814.640192606</v>
      </c>
      <c r="Q5689">
        <v>36503920.007623859</v>
      </c>
      <c r="R5689">
        <v>43562185.589194335</v>
      </c>
      <c r="S5689">
        <v>45357079.384282827</v>
      </c>
      <c r="T5689">
        <v>47482596.796295181</v>
      </c>
      <c r="U5689">
        <v>45517738.211434416</v>
      </c>
      <c r="V5689">
        <v>27193319.128754668</v>
      </c>
      <c r="W5689">
        <v>27405318.917583741</v>
      </c>
      <c r="X5689">
        <v>7405318.9175837338</v>
      </c>
    </row>
    <row r="5690" spans="2:24" x14ac:dyDescent="0.4">
      <c r="B5690" s="13">
        <v>5687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19539762.594674096</v>
      </c>
      <c r="O5690">
        <v>20332233.36795947</v>
      </c>
      <c r="P5690">
        <v>15758451.808178578</v>
      </c>
      <c r="Q5690">
        <v>16774410.085049773</v>
      </c>
      <c r="R5690">
        <v>19368750.975909468</v>
      </c>
      <c r="S5690">
        <v>4830664.1859828457</v>
      </c>
      <c r="T5690">
        <v>3414734.7371396702</v>
      </c>
      <c r="U5690">
        <v>17299447.364289988</v>
      </c>
      <c r="V5690">
        <v>15884526.647109259</v>
      </c>
      <c r="W5690">
        <v>21029947.863885567</v>
      </c>
      <c r="X5690">
        <v>1029947.8638855685</v>
      </c>
    </row>
    <row r="5691" spans="2:24" x14ac:dyDescent="0.4">
      <c r="B5691" s="13">
        <v>5688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20067409.115535386</v>
      </c>
      <c r="O5691">
        <v>25842345.530878756</v>
      </c>
      <c r="P5691">
        <v>25600890.862471301</v>
      </c>
      <c r="Q5691">
        <v>25803077.262304291</v>
      </c>
      <c r="R5691">
        <v>20699401.259118054</v>
      </c>
      <c r="S5691">
        <v>20389738.081318434</v>
      </c>
      <c r="T5691">
        <v>13170581.845809676</v>
      </c>
      <c r="U5691">
        <v>5221191.5999811171</v>
      </c>
      <c r="V5691">
        <v>6511412.3338530678</v>
      </c>
      <c r="W5691">
        <v>4695767.1332509741</v>
      </c>
      <c r="X5691">
        <v>-15304232.866749024</v>
      </c>
    </row>
    <row r="5692" spans="2:24" x14ac:dyDescent="0.4">
      <c r="B5692" s="13">
        <v>5689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21022440.086389169</v>
      </c>
      <c r="O5692">
        <v>25217783.664839547</v>
      </c>
      <c r="P5692">
        <v>27130838.184555508</v>
      </c>
      <c r="Q5692">
        <v>14821113.25420632</v>
      </c>
      <c r="R5692">
        <v>15741056.190145424</v>
      </c>
      <c r="S5692">
        <v>20700107.575206079</v>
      </c>
      <c r="T5692">
        <v>20014277.104417145</v>
      </c>
      <c r="U5692">
        <v>18701199.789964505</v>
      </c>
      <c r="V5692">
        <v>18535929.23453594</v>
      </c>
      <c r="W5692">
        <v>15906700.378132144</v>
      </c>
      <c r="X5692">
        <v>-4093299.6218678518</v>
      </c>
    </row>
    <row r="5693" spans="2:24" x14ac:dyDescent="0.4">
      <c r="B5693" s="13">
        <v>5690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20717502.095663227</v>
      </c>
      <c r="O5693">
        <v>21874641.817485593</v>
      </c>
      <c r="P5693">
        <v>18634917.474313732</v>
      </c>
      <c r="Q5693">
        <v>21804462.978867691</v>
      </c>
      <c r="R5693">
        <v>22344011.458871081</v>
      </c>
      <c r="S5693">
        <v>26193565.393548653</v>
      </c>
      <c r="T5693">
        <v>25863486.691852257</v>
      </c>
      <c r="U5693">
        <v>27347372.47959286</v>
      </c>
      <c r="V5693">
        <v>25542798.649071127</v>
      </c>
      <c r="W5693">
        <v>26306414.763760246</v>
      </c>
      <c r="X5693">
        <v>6306414.7637602482</v>
      </c>
    </row>
    <row r="5694" spans="2:24" x14ac:dyDescent="0.4">
      <c r="B5694" s="13">
        <v>5691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20251963.394225288</v>
      </c>
      <c r="O5694">
        <v>23482618.258314513</v>
      </c>
      <c r="P5694">
        <v>25754008.412547432</v>
      </c>
      <c r="Q5694">
        <v>26128493.994014356</v>
      </c>
      <c r="R5694">
        <v>32312696.347850621</v>
      </c>
      <c r="S5694">
        <v>30810133.573293753</v>
      </c>
      <c r="T5694">
        <v>36462453.639321454</v>
      </c>
      <c r="U5694">
        <v>39719172.313363448</v>
      </c>
      <c r="V5694">
        <v>39628246.302516416</v>
      </c>
      <c r="W5694">
        <v>45346736.238001637</v>
      </c>
      <c r="X5694">
        <v>25346736.238001641</v>
      </c>
    </row>
    <row r="5695" spans="2:24" x14ac:dyDescent="0.4">
      <c r="B5695" s="13">
        <v>5692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23431192.22703005</v>
      </c>
      <c r="O5695">
        <v>24391971.535858218</v>
      </c>
      <c r="P5695">
        <v>26359604.274148796</v>
      </c>
      <c r="Q5695">
        <v>17206674.580129825</v>
      </c>
      <c r="R5695">
        <v>17788579.453877348</v>
      </c>
      <c r="S5695">
        <v>26375489.534380537</v>
      </c>
      <c r="T5695">
        <v>24025864.335929137</v>
      </c>
      <c r="U5695">
        <v>23232065.085795637</v>
      </c>
      <c r="V5695">
        <v>21556051.39831499</v>
      </c>
      <c r="W5695">
        <v>22319144.270768922</v>
      </c>
      <c r="X5695">
        <v>2319144.2707689218</v>
      </c>
    </row>
    <row r="5696" spans="2:24" x14ac:dyDescent="0.4">
      <c r="B5696" s="13">
        <v>5693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28868897.414171819</v>
      </c>
      <c r="O5696">
        <v>31273255.313200962</v>
      </c>
      <c r="P5696">
        <v>25186578.28877981</v>
      </c>
      <c r="Q5696">
        <v>27827145.081562638</v>
      </c>
      <c r="R5696">
        <v>31581527.543599024</v>
      </c>
      <c r="S5696">
        <v>32216747.555835862</v>
      </c>
      <c r="T5696">
        <v>34214748.947049141</v>
      </c>
      <c r="U5696">
        <v>32722149.040168345</v>
      </c>
      <c r="V5696">
        <v>32846879.753615152</v>
      </c>
      <c r="W5696">
        <v>24314769.326669868</v>
      </c>
      <c r="X5696">
        <v>4314769.3266698737</v>
      </c>
    </row>
    <row r="5697" spans="2:24" x14ac:dyDescent="0.4">
      <c r="B5697" s="13">
        <v>5694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20282460.761633001</v>
      </c>
      <c r="O5697">
        <v>25571446.12530392</v>
      </c>
      <c r="P5697">
        <v>33717608.260886237</v>
      </c>
      <c r="Q5697">
        <v>35879960.384366095</v>
      </c>
      <c r="R5697">
        <v>36832774.972330242</v>
      </c>
      <c r="S5697">
        <v>38122177.609401628</v>
      </c>
      <c r="T5697">
        <v>41646676.42603641</v>
      </c>
      <c r="U5697">
        <v>39266180.669288844</v>
      </c>
      <c r="V5697">
        <v>39043857.712895416</v>
      </c>
      <c r="W5697">
        <v>42757632.441817038</v>
      </c>
      <c r="X5697">
        <v>22757632.441817045</v>
      </c>
    </row>
    <row r="5698" spans="2:24" x14ac:dyDescent="0.4">
      <c r="B5698" s="13">
        <v>5695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21575200.036295515</v>
      </c>
      <c r="O5698">
        <v>26924552.579545084</v>
      </c>
      <c r="P5698">
        <v>31952971.190828726</v>
      </c>
      <c r="Q5698">
        <v>37949038.192970283</v>
      </c>
      <c r="R5698">
        <v>35767538.242038801</v>
      </c>
      <c r="S5698">
        <v>36379980.944156535</v>
      </c>
      <c r="T5698">
        <v>38827684.251423515</v>
      </c>
      <c r="U5698">
        <v>39412157.653308086</v>
      </c>
      <c r="V5698">
        <v>43649939.904525615</v>
      </c>
      <c r="W5698">
        <v>51376929.913154468</v>
      </c>
      <c r="X5698">
        <v>31376929.91315446</v>
      </c>
    </row>
    <row r="5699" spans="2:24" x14ac:dyDescent="0.4">
      <c r="B5699" s="13">
        <v>5696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28355593.712558419</v>
      </c>
      <c r="O5699">
        <v>26290333.96875995</v>
      </c>
      <c r="P5699">
        <v>27476881.63662155</v>
      </c>
      <c r="Q5699">
        <v>28518484.927675389</v>
      </c>
      <c r="R5699">
        <v>30286093.897111613</v>
      </c>
      <c r="S5699">
        <v>28654022.027120091</v>
      </c>
      <c r="T5699">
        <v>33596452.05827412</v>
      </c>
      <c r="U5699">
        <v>32354581.147986859</v>
      </c>
      <c r="V5699">
        <v>38494780.036126152</v>
      </c>
      <c r="W5699">
        <v>38961454.955918379</v>
      </c>
      <c r="X5699">
        <v>18961454.955918383</v>
      </c>
    </row>
    <row r="5700" spans="2:24" x14ac:dyDescent="0.4">
      <c r="B5700" s="13">
        <v>5697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13248765.396780757</v>
      </c>
      <c r="O5700">
        <v>17110501.631755758</v>
      </c>
      <c r="P5700">
        <v>22871375.404791862</v>
      </c>
      <c r="Q5700">
        <v>20946748.001813639</v>
      </c>
      <c r="R5700">
        <v>23355999.537198298</v>
      </c>
      <c r="S5700">
        <v>22205939.673696838</v>
      </c>
      <c r="T5700">
        <v>22097123.238158543</v>
      </c>
      <c r="U5700">
        <v>27516689.098666161</v>
      </c>
      <c r="V5700">
        <v>27945841.855208106</v>
      </c>
      <c r="W5700">
        <v>34696665.927774467</v>
      </c>
      <c r="X5700">
        <v>14696665.927774468</v>
      </c>
    </row>
    <row r="5701" spans="2:24" x14ac:dyDescent="0.4">
      <c r="B5701" s="13">
        <v>5698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22381103.839770984</v>
      </c>
      <c r="O5701">
        <v>23156050.257760771</v>
      </c>
      <c r="P5701">
        <v>24924072.474513564</v>
      </c>
      <c r="Q5701">
        <v>27110628.057704192</v>
      </c>
      <c r="R5701">
        <v>31397658.636722308</v>
      </c>
      <c r="S5701">
        <v>36710150.211861692</v>
      </c>
      <c r="T5701">
        <v>39149760.89330402</v>
      </c>
      <c r="U5701">
        <v>40016198.340872951</v>
      </c>
      <c r="V5701">
        <v>42691840.844495013</v>
      </c>
      <c r="W5701">
        <v>34576519.57570716</v>
      </c>
      <c r="X5701">
        <v>14576519.57570716</v>
      </c>
    </row>
    <row r="5702" spans="2:24" x14ac:dyDescent="0.4">
      <c r="B5702" s="13">
        <v>5699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20464085.231901586</v>
      </c>
      <c r="O5702">
        <v>21041338.578929264</v>
      </c>
      <c r="P5702">
        <v>28503584.781710066</v>
      </c>
      <c r="Q5702">
        <v>31679150.439178862</v>
      </c>
      <c r="R5702">
        <v>37123030.333383523</v>
      </c>
      <c r="S5702">
        <v>28103340.132675465</v>
      </c>
      <c r="T5702">
        <v>34099784.373036444</v>
      </c>
      <c r="U5702">
        <v>33812788.039957739</v>
      </c>
      <c r="V5702">
        <v>35421002.477293804</v>
      </c>
      <c r="W5702">
        <v>40790093.414107315</v>
      </c>
      <c r="X5702">
        <v>20790093.414107308</v>
      </c>
    </row>
    <row r="5703" spans="2:24" x14ac:dyDescent="0.4">
      <c r="B5703" s="13">
        <v>5700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-16598211.855955366</v>
      </c>
      <c r="O5703">
        <v>-9864949.8918874823</v>
      </c>
      <c r="P5703">
        <v>10561278.408812262</v>
      </c>
      <c r="Q5703">
        <v>12644499.792392071</v>
      </c>
      <c r="R5703">
        <v>16903669.410687685</v>
      </c>
      <c r="S5703">
        <v>20103033.557964299</v>
      </c>
      <c r="T5703">
        <v>23924669.734316517</v>
      </c>
      <c r="U5703">
        <v>25501032.265989255</v>
      </c>
      <c r="V5703">
        <v>26975418.929402009</v>
      </c>
      <c r="W5703">
        <v>34683658.473415829</v>
      </c>
      <c r="X5703">
        <v>14683658.473415833</v>
      </c>
    </row>
    <row r="5704" spans="2:24" x14ac:dyDescent="0.4">
      <c r="B5704" s="13">
        <v>5701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23244573.43534077</v>
      </c>
      <c r="O5704">
        <v>30324399.559188783</v>
      </c>
      <c r="P5704">
        <v>30542824.359439138</v>
      </c>
      <c r="Q5704">
        <v>29897876.712477047</v>
      </c>
      <c r="R5704">
        <v>34191896.730375841</v>
      </c>
      <c r="S5704">
        <v>41590745.416157641</v>
      </c>
      <c r="T5704">
        <v>48386815.926078446</v>
      </c>
      <c r="U5704">
        <v>53283749.602237321</v>
      </c>
      <c r="V5704">
        <v>52210544.306617714</v>
      </c>
      <c r="W5704">
        <v>27159183.149331689</v>
      </c>
      <c r="X5704">
        <v>7159183.1493316917</v>
      </c>
    </row>
    <row r="5705" spans="2:24" x14ac:dyDescent="0.4">
      <c r="B5705" s="13">
        <v>5702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17862066.706548065</v>
      </c>
      <c r="O5705">
        <v>-4706417.572254994</v>
      </c>
      <c r="P5705">
        <v>-3891439.7283088518</v>
      </c>
      <c r="Q5705">
        <v>-1830466.115395135</v>
      </c>
      <c r="R5705">
        <v>1346342.8734165423</v>
      </c>
      <c r="S5705">
        <v>6454430.8331901534</v>
      </c>
      <c r="T5705">
        <v>9720787.2175065801</v>
      </c>
      <c r="U5705">
        <v>9092420.9640257191</v>
      </c>
      <c r="V5705">
        <v>5754135.0475074388</v>
      </c>
      <c r="W5705">
        <v>11256486.196600348</v>
      </c>
      <c r="X5705">
        <v>-8743513.8033996522</v>
      </c>
    </row>
    <row r="5706" spans="2:24" x14ac:dyDescent="0.4">
      <c r="B5706" s="13">
        <v>5703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21327719.677885413</v>
      </c>
      <c r="O5706">
        <v>22973585.691532709</v>
      </c>
      <c r="P5706">
        <v>28337872.087078087</v>
      </c>
      <c r="Q5706">
        <v>27550339.056942198</v>
      </c>
      <c r="R5706">
        <v>32561991.466853593</v>
      </c>
      <c r="S5706">
        <v>36358688.37264584</v>
      </c>
      <c r="T5706">
        <v>36578105.627104081</v>
      </c>
      <c r="U5706">
        <v>36558618.671356253</v>
      </c>
      <c r="V5706">
        <v>33751308.071866095</v>
      </c>
      <c r="W5706">
        <v>36652951.267545015</v>
      </c>
      <c r="X5706">
        <v>16652951.267545011</v>
      </c>
    </row>
    <row r="5707" spans="2:24" x14ac:dyDescent="0.4">
      <c r="B5707" s="13">
        <v>5704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22468557.775835209</v>
      </c>
      <c r="O5707">
        <v>28281196.806922387</v>
      </c>
      <c r="P5707">
        <v>28462405.661504012</v>
      </c>
      <c r="Q5707">
        <v>29976221.160220899</v>
      </c>
      <c r="R5707">
        <v>17375371.630854432</v>
      </c>
      <c r="S5707">
        <v>12169270.395347526</v>
      </c>
      <c r="T5707">
        <v>17823184.400637671</v>
      </c>
      <c r="U5707">
        <v>15997375.187025489</v>
      </c>
      <c r="V5707">
        <v>15347176.172097405</v>
      </c>
      <c r="W5707">
        <v>19578937.923084836</v>
      </c>
      <c r="X5707">
        <v>-421062.07691515982</v>
      </c>
    </row>
    <row r="5708" spans="2:24" x14ac:dyDescent="0.4">
      <c r="B5708" s="13">
        <v>5705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16949718.87894439</v>
      </c>
      <c r="O5708">
        <v>19182053.235964824</v>
      </c>
      <c r="P5708">
        <v>19691360.921811797</v>
      </c>
      <c r="Q5708">
        <v>19486407.859468393</v>
      </c>
      <c r="R5708">
        <v>10874254.327279493</v>
      </c>
      <c r="S5708">
        <v>8867680.1033969186</v>
      </c>
      <c r="T5708">
        <v>13238610.551985761</v>
      </c>
      <c r="U5708">
        <v>17860336.329590306</v>
      </c>
      <c r="V5708">
        <v>10369418.115294388</v>
      </c>
      <c r="W5708">
        <v>18542660.534034677</v>
      </c>
      <c r="X5708">
        <v>-1457339.4659653222</v>
      </c>
    </row>
    <row r="5709" spans="2:24" x14ac:dyDescent="0.4">
      <c r="B5709" s="13">
        <v>5706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21015992.587420449</v>
      </c>
      <c r="O5709">
        <v>19716649.143135406</v>
      </c>
      <c r="P5709">
        <v>-33286197.043141704</v>
      </c>
      <c r="Q5709">
        <v>-24792449.631137297</v>
      </c>
      <c r="R5709">
        <v>-9167409.8947689626</v>
      </c>
      <c r="S5709">
        <v>-4897535.0745566413</v>
      </c>
      <c r="T5709">
        <v>-7522660.6181684285</v>
      </c>
      <c r="U5709">
        <v>-2932695.9952691179</v>
      </c>
      <c r="V5709">
        <v>-19432569.527323052</v>
      </c>
      <c r="W5709">
        <v>-17117886.811950795</v>
      </c>
      <c r="X5709">
        <v>-37117886.811950788</v>
      </c>
    </row>
    <row r="5710" spans="2:24" x14ac:dyDescent="0.4">
      <c r="B5710" s="13">
        <v>5707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21348928.41845319</v>
      </c>
      <c r="O5710">
        <v>19511520.040642984</v>
      </c>
      <c r="P5710">
        <v>6876735.9922829699</v>
      </c>
      <c r="Q5710">
        <v>5859437.4364212947</v>
      </c>
      <c r="R5710">
        <v>11534077.447106339</v>
      </c>
      <c r="S5710">
        <v>11161743.837393448</v>
      </c>
      <c r="T5710">
        <v>10205401.866043154</v>
      </c>
      <c r="U5710">
        <v>13838869.340138497</v>
      </c>
      <c r="V5710">
        <v>18111534.862116408</v>
      </c>
      <c r="W5710">
        <v>10857198.02810799</v>
      </c>
      <c r="X5710">
        <v>-9142801.9718920141</v>
      </c>
    </row>
    <row r="5711" spans="2:24" x14ac:dyDescent="0.4">
      <c r="B5711" s="13">
        <v>5708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-16083757.622476943</v>
      </c>
      <c r="O5711">
        <v>-28424265.263572164</v>
      </c>
      <c r="P5711">
        <v>-1279693.6333066486</v>
      </c>
      <c r="Q5711">
        <v>-11478930.891621582</v>
      </c>
      <c r="R5711">
        <v>-8035181.9345223773</v>
      </c>
      <c r="S5711">
        <v>4092131.1254336638</v>
      </c>
      <c r="T5711">
        <v>4112127.9287781352</v>
      </c>
      <c r="U5711">
        <v>2942225.8839148274</v>
      </c>
      <c r="V5711">
        <v>2509205.3167565218</v>
      </c>
      <c r="W5711">
        <v>2716677.1236303444</v>
      </c>
      <c r="X5711">
        <v>-17283322.876369651</v>
      </c>
    </row>
    <row r="5712" spans="2:24" x14ac:dyDescent="0.4">
      <c r="B5712" s="13">
        <v>5709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19796140.380300358</v>
      </c>
      <c r="O5712">
        <v>22184287.037138935</v>
      </c>
      <c r="P5712">
        <v>28426416.999084439</v>
      </c>
      <c r="Q5712">
        <v>34223873.178070523</v>
      </c>
      <c r="R5712">
        <v>32949395.347294006</v>
      </c>
      <c r="S5712">
        <v>33175651.745716244</v>
      </c>
      <c r="T5712">
        <v>10267189.81118427</v>
      </c>
      <c r="U5712">
        <v>11280897.745110542</v>
      </c>
      <c r="V5712">
        <v>25550967.788457967</v>
      </c>
      <c r="W5712">
        <v>25365510.997871608</v>
      </c>
      <c r="X5712">
        <v>5365510.997871615</v>
      </c>
    </row>
    <row r="5713" spans="2:24" x14ac:dyDescent="0.4">
      <c r="B5713" s="13">
        <v>5710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19031682.68916136</v>
      </c>
      <c r="O5713">
        <v>19919462.943639394</v>
      </c>
      <c r="P5713">
        <v>19910208.615544368</v>
      </c>
      <c r="Q5713">
        <v>17474992.671904441</v>
      </c>
      <c r="R5713">
        <v>17196006.677864082</v>
      </c>
      <c r="S5713">
        <v>18908887.041347153</v>
      </c>
      <c r="T5713">
        <v>21292143.654288754</v>
      </c>
      <c r="U5713">
        <v>18711707.001194395</v>
      </c>
      <c r="V5713">
        <v>18917960.68317312</v>
      </c>
      <c r="W5713">
        <v>19946692.898254484</v>
      </c>
      <c r="X5713">
        <v>-53307.101745514665</v>
      </c>
    </row>
    <row r="5714" spans="2:24" x14ac:dyDescent="0.4">
      <c r="B5714" s="13">
        <v>5711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19573823.431306716</v>
      </c>
      <c r="O5714">
        <v>19792164.798181739</v>
      </c>
      <c r="P5714">
        <v>25252934.238097619</v>
      </c>
      <c r="Q5714">
        <v>27044170.217548847</v>
      </c>
      <c r="R5714">
        <v>26958978.133995444</v>
      </c>
      <c r="S5714">
        <v>32715650.135139115</v>
      </c>
      <c r="T5714">
        <v>30724641.102413602</v>
      </c>
      <c r="U5714">
        <v>33991240.286779463</v>
      </c>
      <c r="V5714">
        <v>31872401.772284783</v>
      </c>
      <c r="W5714">
        <v>30796664.085480761</v>
      </c>
      <c r="X5714">
        <v>10796664.085480765</v>
      </c>
    </row>
    <row r="5715" spans="2:24" x14ac:dyDescent="0.4">
      <c r="B5715" s="13">
        <v>5712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17597615.093118463</v>
      </c>
      <c r="O5715">
        <v>19299446.543978129</v>
      </c>
      <c r="P5715">
        <v>15847243.048144197</v>
      </c>
      <c r="Q5715">
        <v>13312183.481316756</v>
      </c>
      <c r="R5715">
        <v>14132026.13157494</v>
      </c>
      <c r="S5715">
        <v>20444008.545947578</v>
      </c>
      <c r="T5715">
        <v>25134300.774966612</v>
      </c>
      <c r="U5715">
        <v>24761355.690175831</v>
      </c>
      <c r="V5715">
        <v>24760518.572807334</v>
      </c>
      <c r="W5715">
        <v>21066164.205681123</v>
      </c>
      <c r="X5715">
        <v>1066164.2056811252</v>
      </c>
    </row>
    <row r="5716" spans="2:24" x14ac:dyDescent="0.4">
      <c r="B5716" s="13">
        <v>5713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27897749.100108184</v>
      </c>
      <c r="O5716">
        <v>28258474.04413091</v>
      </c>
      <c r="P5716">
        <v>33621753.900527321</v>
      </c>
      <c r="Q5716">
        <v>34208927.534488916</v>
      </c>
      <c r="R5716">
        <v>36951366.735890955</v>
      </c>
      <c r="S5716">
        <v>33562896.178707421</v>
      </c>
      <c r="T5716">
        <v>19597603.687214307</v>
      </c>
      <c r="U5716">
        <v>21737494.864079501</v>
      </c>
      <c r="V5716">
        <v>30360250.789477691</v>
      </c>
      <c r="W5716">
        <v>34215779.135203637</v>
      </c>
      <c r="X5716">
        <v>14215779.135203641</v>
      </c>
    </row>
    <row r="5717" spans="2:24" x14ac:dyDescent="0.4">
      <c r="B5717" s="13">
        <v>5714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17678947.480608743</v>
      </c>
      <c r="O5717">
        <v>17034541.952420916</v>
      </c>
      <c r="P5717">
        <v>23105825.926942538</v>
      </c>
      <c r="Q5717">
        <v>22645870.328830812</v>
      </c>
      <c r="R5717">
        <v>26948562.785102941</v>
      </c>
      <c r="S5717">
        <v>27469161.79436392</v>
      </c>
      <c r="T5717">
        <v>35736318.27527187</v>
      </c>
      <c r="U5717">
        <v>37341849.179167531</v>
      </c>
      <c r="V5717">
        <v>38844215.160459973</v>
      </c>
      <c r="W5717">
        <v>42936975.251934409</v>
      </c>
      <c r="X5717">
        <v>22936975.251934405</v>
      </c>
    </row>
    <row r="5718" spans="2:24" x14ac:dyDescent="0.4">
      <c r="B5718" s="13">
        <v>5715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23896475.75626982</v>
      </c>
      <c r="O5718">
        <v>27224043.803668991</v>
      </c>
      <c r="P5718">
        <v>32408016.173435383</v>
      </c>
      <c r="Q5718">
        <v>35938457.343009233</v>
      </c>
      <c r="R5718">
        <v>34624287.747235909</v>
      </c>
      <c r="S5718">
        <v>39325263.388968021</v>
      </c>
      <c r="T5718">
        <v>40892877.736973807</v>
      </c>
      <c r="U5718">
        <v>41743036.461536735</v>
      </c>
      <c r="V5718">
        <v>42988444.533444732</v>
      </c>
      <c r="W5718">
        <v>41028985.26533246</v>
      </c>
      <c r="X5718">
        <v>21028985.265332464</v>
      </c>
    </row>
    <row r="5719" spans="2:24" x14ac:dyDescent="0.4">
      <c r="B5719" s="13">
        <v>5716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26232808.309474416</v>
      </c>
      <c r="O5719">
        <v>-70069680.81063664</v>
      </c>
      <c r="P5719">
        <v>-67560966.126749352</v>
      </c>
      <c r="Q5719">
        <v>-13788224.960055165</v>
      </c>
      <c r="R5719">
        <v>-9253863.2085039094</v>
      </c>
      <c r="S5719">
        <v>-11053763.07861148</v>
      </c>
      <c r="T5719">
        <v>-11405497.137703663</v>
      </c>
      <c r="U5719">
        <v>-10552033.089909615</v>
      </c>
      <c r="V5719">
        <v>-9421472.2855239604</v>
      </c>
      <c r="W5719">
        <v>-6719299.3247511555</v>
      </c>
      <c r="X5719">
        <v>-26719299.324751154</v>
      </c>
    </row>
    <row r="5720" spans="2:24" x14ac:dyDescent="0.4">
      <c r="B5720" s="13">
        <v>5717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24411380.255344637</v>
      </c>
      <c r="O5720">
        <v>24605696.314985845</v>
      </c>
      <c r="P5720">
        <v>26491677.097109929</v>
      </c>
      <c r="Q5720">
        <v>28580511.306424208</v>
      </c>
      <c r="R5720">
        <v>33555831.793744102</v>
      </c>
      <c r="S5720">
        <v>33881295.4856584</v>
      </c>
      <c r="T5720">
        <v>40703950.490444779</v>
      </c>
      <c r="U5720">
        <v>38172062.680227146</v>
      </c>
      <c r="V5720">
        <v>41843900.567062393</v>
      </c>
      <c r="W5720">
        <v>43654037.087598488</v>
      </c>
      <c r="X5720">
        <v>23654037.08759848</v>
      </c>
    </row>
    <row r="5721" spans="2:24" x14ac:dyDescent="0.4">
      <c r="B5721" s="13">
        <v>5718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22730553.586160664</v>
      </c>
      <c r="O5721">
        <v>22801950.755952802</v>
      </c>
      <c r="P5721">
        <v>-48951543.755315319</v>
      </c>
      <c r="Q5721">
        <v>-49310680.00190223</v>
      </c>
      <c r="R5721">
        <v>-13572562.037838509</v>
      </c>
      <c r="S5721">
        <v>-9388150.1133917123</v>
      </c>
      <c r="T5721">
        <v>-7131544.6205122266</v>
      </c>
      <c r="U5721">
        <v>-5019225.3493206538</v>
      </c>
      <c r="V5721">
        <v>-1471589.7035099859</v>
      </c>
      <c r="W5721">
        <v>-666704.96463688975</v>
      </c>
      <c r="X5721">
        <v>-20666704.964636885</v>
      </c>
    </row>
    <row r="5722" spans="2:24" x14ac:dyDescent="0.4">
      <c r="B5722" s="13">
        <v>5719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17822212.340862788</v>
      </c>
      <c r="O5722">
        <v>22268472.446795434</v>
      </c>
      <c r="P5722">
        <v>22804866.954132736</v>
      </c>
      <c r="Q5722">
        <v>22539746.944033578</v>
      </c>
      <c r="R5722">
        <v>22146190.658941522</v>
      </c>
      <c r="S5722">
        <v>23082712.020856593</v>
      </c>
      <c r="T5722">
        <v>28463844.882412389</v>
      </c>
      <c r="U5722">
        <v>29634692.319237597</v>
      </c>
      <c r="V5722">
        <v>37038433.650224686</v>
      </c>
      <c r="W5722">
        <v>34893830.013677247</v>
      </c>
      <c r="X5722">
        <v>14893830.013677251</v>
      </c>
    </row>
    <row r="5723" spans="2:24" x14ac:dyDescent="0.4">
      <c r="B5723" s="13">
        <v>5720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18085105.889393978</v>
      </c>
      <c r="O5723">
        <v>15108525.941464232</v>
      </c>
      <c r="P5723">
        <v>22723439.625691846</v>
      </c>
      <c r="Q5723">
        <v>20985737.568292812</v>
      </c>
      <c r="R5723">
        <v>-3580830.7881901506</v>
      </c>
      <c r="S5723">
        <v>560683.49734613206</v>
      </c>
      <c r="T5723">
        <v>15826209.128342386</v>
      </c>
      <c r="U5723">
        <v>21488309.027099833</v>
      </c>
      <c r="V5723">
        <v>22885254.734798908</v>
      </c>
      <c r="W5723">
        <v>25063244.962270048</v>
      </c>
      <c r="X5723">
        <v>5063244.9622700475</v>
      </c>
    </row>
    <row r="5724" spans="2:24" x14ac:dyDescent="0.4">
      <c r="B5724" s="13">
        <v>5721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26382799.094322301</v>
      </c>
      <c r="O5724">
        <v>30309563.477924056</v>
      </c>
      <c r="P5724">
        <v>35143674.020934619</v>
      </c>
      <c r="Q5724">
        <v>34974326.667425968</v>
      </c>
      <c r="R5724">
        <v>-97856307.106386766</v>
      </c>
      <c r="S5724">
        <v>-276629987.67655724</v>
      </c>
      <c r="T5724">
        <v>-206753668.42682627</v>
      </c>
      <c r="U5724">
        <v>-111902340.89596169</v>
      </c>
      <c r="V5724">
        <v>-110873107.739619</v>
      </c>
      <c r="W5724">
        <v>-106083043.25877634</v>
      </c>
      <c r="X5724">
        <v>-126083043.25877634</v>
      </c>
    </row>
    <row r="5725" spans="2:24" x14ac:dyDescent="0.4">
      <c r="B5725" s="13">
        <v>5722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25414660.552447833</v>
      </c>
      <c r="O5725">
        <v>29878442.797850929</v>
      </c>
      <c r="P5725">
        <v>32835190.942949533</v>
      </c>
      <c r="Q5725">
        <v>34185695.800127223</v>
      </c>
      <c r="R5725">
        <v>36354710.212784827</v>
      </c>
      <c r="S5725">
        <v>35611625.693901286</v>
      </c>
      <c r="T5725">
        <v>33488348.892646953</v>
      </c>
      <c r="U5725">
        <v>33449369.042030431</v>
      </c>
      <c r="V5725">
        <v>39654396.248071916</v>
      </c>
      <c r="W5725">
        <v>44428767.932877243</v>
      </c>
      <c r="X5725">
        <v>24428767.932877243</v>
      </c>
    </row>
    <row r="5726" spans="2:24" x14ac:dyDescent="0.4">
      <c r="B5726" s="13">
        <v>5723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19689111.747947171</v>
      </c>
      <c r="O5726">
        <v>25054849.065392949</v>
      </c>
      <c r="P5726">
        <v>26608497.02531077</v>
      </c>
      <c r="Q5726">
        <v>24092817.636330813</v>
      </c>
      <c r="R5726">
        <v>-16052678.670845971</v>
      </c>
      <c r="S5726">
        <v>-13720126.569177303</v>
      </c>
      <c r="T5726">
        <v>16287262.527759582</v>
      </c>
      <c r="U5726">
        <v>132651.20263002743</v>
      </c>
      <c r="V5726">
        <v>-3265166.7876651296</v>
      </c>
      <c r="W5726">
        <v>9999618.7260279059</v>
      </c>
      <c r="X5726">
        <v>-10000381.273972088</v>
      </c>
    </row>
    <row r="5727" spans="2:24" x14ac:dyDescent="0.4">
      <c r="B5727" s="13">
        <v>5724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16313413.674591443</v>
      </c>
      <c r="O5727">
        <v>13570764.737042509</v>
      </c>
      <c r="P5727">
        <v>18458169.215613123</v>
      </c>
      <c r="Q5727">
        <v>21679153.96946276</v>
      </c>
      <c r="R5727">
        <v>20471407.140474372</v>
      </c>
      <c r="S5727">
        <v>21848547.987587508</v>
      </c>
      <c r="T5727">
        <v>26172374.85845276</v>
      </c>
      <c r="U5727">
        <v>26879236.969673529</v>
      </c>
      <c r="V5727">
        <v>33455425.470975637</v>
      </c>
      <c r="W5727">
        <v>36011502.924456432</v>
      </c>
      <c r="X5727">
        <v>16011502.92445644</v>
      </c>
    </row>
    <row r="5728" spans="2:24" x14ac:dyDescent="0.4">
      <c r="B5728" s="13">
        <v>5725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17955176.65608082</v>
      </c>
      <c r="O5728">
        <v>27150721.16530747</v>
      </c>
      <c r="P5728">
        <v>28218084.636574063</v>
      </c>
      <c r="Q5728">
        <v>17531868.394166667</v>
      </c>
      <c r="R5728">
        <v>-160208.12580404221</v>
      </c>
      <c r="S5728">
        <v>7783873.2001538761</v>
      </c>
      <c r="T5728">
        <v>19311575.795495424</v>
      </c>
      <c r="U5728">
        <v>17313716.373618875</v>
      </c>
      <c r="V5728">
        <v>22259658.37807896</v>
      </c>
      <c r="W5728">
        <v>21548027.846986845</v>
      </c>
      <c r="X5728">
        <v>1548027.8469868447</v>
      </c>
    </row>
    <row r="5729" spans="2:24" x14ac:dyDescent="0.4">
      <c r="B5729" s="13">
        <v>5726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20391240.191598691</v>
      </c>
      <c r="O5729">
        <v>6302796.8607137511</v>
      </c>
      <c r="P5729">
        <v>10966704.402363228</v>
      </c>
      <c r="Q5729">
        <v>24460169.108764876</v>
      </c>
      <c r="R5729">
        <v>31064395.729952481</v>
      </c>
      <c r="S5729">
        <v>34865299.487562127</v>
      </c>
      <c r="T5729">
        <v>38850948.925161652</v>
      </c>
      <c r="U5729">
        <v>44161087.979976989</v>
      </c>
      <c r="V5729">
        <v>45356023.220090017</v>
      </c>
      <c r="W5729">
        <v>43475385.069064252</v>
      </c>
      <c r="X5729">
        <v>23475385.069064245</v>
      </c>
    </row>
    <row r="5730" spans="2:24" x14ac:dyDescent="0.4">
      <c r="B5730" s="13">
        <v>5727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18454691.827870093</v>
      </c>
      <c r="O5730">
        <v>17411222.972137436</v>
      </c>
      <c r="P5730">
        <v>-18495894.093953524</v>
      </c>
      <c r="Q5730">
        <v>-17884457.68817798</v>
      </c>
      <c r="R5730">
        <v>363910.96548246453</v>
      </c>
      <c r="S5730">
        <v>427882.1032553023</v>
      </c>
      <c r="T5730">
        <v>-12074057.510267152</v>
      </c>
      <c r="U5730">
        <v>-12966145.706625741</v>
      </c>
      <c r="V5730">
        <v>-3157522.3606514973</v>
      </c>
      <c r="W5730">
        <v>-2746059.7297958727</v>
      </c>
      <c r="X5730">
        <v>-22746059.729795866</v>
      </c>
    </row>
    <row r="5731" spans="2:24" x14ac:dyDescent="0.4">
      <c r="B5731" s="13">
        <v>5728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20526219.936675094</v>
      </c>
      <c r="O5731">
        <v>18256314.780921914</v>
      </c>
      <c r="P5731">
        <v>19340614.133972403</v>
      </c>
      <c r="Q5731">
        <v>22148319.695673466</v>
      </c>
      <c r="R5731">
        <v>22968224.247848786</v>
      </c>
      <c r="S5731">
        <v>18627234.231130123</v>
      </c>
      <c r="T5731">
        <v>24435936.295612417</v>
      </c>
      <c r="U5731">
        <v>24895576.093963116</v>
      </c>
      <c r="V5731">
        <v>23684984.907004118</v>
      </c>
      <c r="W5731">
        <v>-25524923.648466736</v>
      </c>
      <c r="X5731">
        <v>-45524923.648466736</v>
      </c>
    </row>
    <row r="5732" spans="2:24" x14ac:dyDescent="0.4">
      <c r="B5732" s="13">
        <v>5729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20447419.095141247</v>
      </c>
      <c r="O5732">
        <v>28633434.622877683</v>
      </c>
      <c r="P5732">
        <v>33996018.280705214</v>
      </c>
      <c r="Q5732">
        <v>35654782.818766072</v>
      </c>
      <c r="R5732">
        <v>40633256.765524484</v>
      </c>
      <c r="S5732">
        <v>48946439.889824741</v>
      </c>
      <c r="T5732">
        <v>21021798.603958875</v>
      </c>
      <c r="U5732">
        <v>26257429.770559251</v>
      </c>
      <c r="V5732">
        <v>36966418.72876098</v>
      </c>
      <c r="W5732">
        <v>22791867.834915914</v>
      </c>
      <c r="X5732">
        <v>2791867.8349159053</v>
      </c>
    </row>
    <row r="5733" spans="2:24" x14ac:dyDescent="0.4">
      <c r="B5733" s="13">
        <v>5730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21285881.224465434</v>
      </c>
      <c r="O5733">
        <v>-1931797.3538791318</v>
      </c>
      <c r="P5733">
        <v>2311043.8946690024</v>
      </c>
      <c r="Q5733">
        <v>9856669.8825459033</v>
      </c>
      <c r="R5733">
        <v>16704855.436463315</v>
      </c>
      <c r="S5733">
        <v>-45185211.691387653</v>
      </c>
      <c r="T5733">
        <v>-43522139.964678526</v>
      </c>
      <c r="U5733">
        <v>-10314940.556743078</v>
      </c>
      <c r="V5733">
        <v>-7444170.4658443257</v>
      </c>
      <c r="W5733">
        <v>-6734701.499511743</v>
      </c>
      <c r="X5733">
        <v>-26734701.499511745</v>
      </c>
    </row>
    <row r="5734" spans="2:24" x14ac:dyDescent="0.4">
      <c r="B5734" s="13">
        <v>5731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22709348.252888825</v>
      </c>
      <c r="O5734">
        <v>24660898.490984723</v>
      </c>
      <c r="P5734">
        <v>28380504.109326951</v>
      </c>
      <c r="Q5734">
        <v>30668813.484139342</v>
      </c>
      <c r="R5734">
        <v>32548716.525255192</v>
      </c>
      <c r="S5734">
        <v>41360477.352435485</v>
      </c>
      <c r="T5734">
        <v>47994987.956223927</v>
      </c>
      <c r="U5734">
        <v>49608182.357320376</v>
      </c>
      <c r="V5734">
        <v>49658530.625083342</v>
      </c>
      <c r="W5734">
        <v>50912265.596411318</v>
      </c>
      <c r="X5734">
        <v>30912265.596411325</v>
      </c>
    </row>
    <row r="5735" spans="2:24" x14ac:dyDescent="0.4">
      <c r="B5735" s="13">
        <v>5732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14023171.24794201</v>
      </c>
      <c r="O5735">
        <v>19956631.889550626</v>
      </c>
      <c r="P5735">
        <v>20924046.704628177</v>
      </c>
      <c r="Q5735">
        <v>22379433.035068989</v>
      </c>
      <c r="R5735">
        <v>29398643.312747657</v>
      </c>
      <c r="S5735">
        <v>28816854.002312604</v>
      </c>
      <c r="T5735">
        <v>29101251.549490426</v>
      </c>
      <c r="U5735">
        <v>16372523.4828446</v>
      </c>
      <c r="V5735">
        <v>20930046.515585132</v>
      </c>
      <c r="W5735">
        <v>28344148.543971259</v>
      </c>
      <c r="X5735">
        <v>8344148.5439712694</v>
      </c>
    </row>
    <row r="5736" spans="2:24" x14ac:dyDescent="0.4">
      <c r="B5736" s="13">
        <v>5733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21977850.810499273</v>
      </c>
      <c r="O5736">
        <v>22040692.529357918</v>
      </c>
      <c r="P5736">
        <v>22711697.369012002</v>
      </c>
      <c r="Q5736">
        <v>22966812.136306133</v>
      </c>
      <c r="R5736">
        <v>25726820.84695613</v>
      </c>
      <c r="S5736">
        <v>27435783.066609301</v>
      </c>
      <c r="T5736">
        <v>28887616.443481397</v>
      </c>
      <c r="U5736">
        <v>36592128.834907785</v>
      </c>
      <c r="V5736">
        <v>38115621.008886576</v>
      </c>
      <c r="W5736">
        <v>35813253.27081272</v>
      </c>
      <c r="X5736">
        <v>15813253.270812726</v>
      </c>
    </row>
    <row r="5737" spans="2:24" x14ac:dyDescent="0.4">
      <c r="B5737" s="13">
        <v>5734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18819682.376646429</v>
      </c>
      <c r="O5737">
        <v>18825707.584233258</v>
      </c>
      <c r="P5737">
        <v>21095737.627142817</v>
      </c>
      <c r="Q5737">
        <v>25143324.825297169</v>
      </c>
      <c r="R5737">
        <v>22169143.907052144</v>
      </c>
      <c r="S5737">
        <v>22278721.184427079</v>
      </c>
      <c r="T5737">
        <v>23605391.819208819</v>
      </c>
      <c r="U5737">
        <v>29914068.405141428</v>
      </c>
      <c r="V5737">
        <v>36255514.294868335</v>
      </c>
      <c r="W5737">
        <v>42588565.398532934</v>
      </c>
      <c r="X5737">
        <v>22588565.398532934</v>
      </c>
    </row>
    <row r="5738" spans="2:24" x14ac:dyDescent="0.4">
      <c r="B5738" s="13">
        <v>5735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17946914.961959273</v>
      </c>
      <c r="O5738">
        <v>20414425.15313277</v>
      </c>
      <c r="P5738">
        <v>24175029.403556719</v>
      </c>
      <c r="Q5738">
        <v>22759376.289391983</v>
      </c>
      <c r="R5738">
        <v>28623979.872545876</v>
      </c>
      <c r="S5738">
        <v>33319280.233797342</v>
      </c>
      <c r="T5738">
        <v>29893808.157843996</v>
      </c>
      <c r="U5738">
        <v>30685411.477984719</v>
      </c>
      <c r="V5738">
        <v>31216316.662860595</v>
      </c>
      <c r="W5738">
        <v>31822195.279324383</v>
      </c>
      <c r="X5738">
        <v>11822195.279324383</v>
      </c>
    </row>
    <row r="5739" spans="2:24" x14ac:dyDescent="0.4">
      <c r="B5739" s="13">
        <v>5736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25012847.495015301</v>
      </c>
      <c r="O5739">
        <v>29364350.389159869</v>
      </c>
      <c r="P5739">
        <v>31347580.742684752</v>
      </c>
      <c r="Q5739">
        <v>35787253.126782671</v>
      </c>
      <c r="R5739">
        <v>40710326.432712823</v>
      </c>
      <c r="S5739">
        <v>42437869.421281852</v>
      </c>
      <c r="T5739">
        <v>50258515.066952921</v>
      </c>
      <c r="U5739">
        <v>53989171.04759343</v>
      </c>
      <c r="V5739">
        <v>55683585.376118571</v>
      </c>
      <c r="W5739">
        <v>56100556.680258408</v>
      </c>
      <c r="X5739">
        <v>36100556.680258408</v>
      </c>
    </row>
    <row r="5740" spans="2:24" x14ac:dyDescent="0.4">
      <c r="B5740" s="13">
        <v>5737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20019851.997545574</v>
      </c>
      <c r="O5740">
        <v>22348997.81148101</v>
      </c>
      <c r="P5740">
        <v>23092779.083091598</v>
      </c>
      <c r="Q5740">
        <v>1374812.92655419</v>
      </c>
      <c r="R5740">
        <v>-835494.01875073137</v>
      </c>
      <c r="S5740">
        <v>11752057.064350989</v>
      </c>
      <c r="T5740">
        <v>15545855.111887649</v>
      </c>
      <c r="U5740">
        <v>23617711.291387856</v>
      </c>
      <c r="V5740">
        <v>27296178.364387542</v>
      </c>
      <c r="W5740">
        <v>24321631.933139432</v>
      </c>
      <c r="X5740">
        <v>4321631.9331394341</v>
      </c>
    </row>
    <row r="5741" spans="2:24" x14ac:dyDescent="0.4">
      <c r="B5741" s="13">
        <v>5738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24813750.87739991</v>
      </c>
      <c r="O5741">
        <v>31920253.752667435</v>
      </c>
      <c r="P5741">
        <v>33184496.063487373</v>
      </c>
      <c r="Q5741">
        <v>38317465.389517762</v>
      </c>
      <c r="R5741">
        <v>34593578.396659583</v>
      </c>
      <c r="S5741">
        <v>35283349.609161824</v>
      </c>
      <c r="T5741">
        <v>34987727.101755224</v>
      </c>
      <c r="U5741">
        <v>40734202.459723324</v>
      </c>
      <c r="V5741">
        <v>41543568.152104035</v>
      </c>
      <c r="W5741">
        <v>45944488.807563543</v>
      </c>
      <c r="X5741">
        <v>25944488.807563536</v>
      </c>
    </row>
    <row r="5742" spans="2:24" x14ac:dyDescent="0.4">
      <c r="B5742" s="13">
        <v>5739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17299009.413364585</v>
      </c>
      <c r="O5742">
        <v>20607404.560608279</v>
      </c>
      <c r="P5742">
        <v>26084990.280644737</v>
      </c>
      <c r="Q5742">
        <v>25138195.50578928</v>
      </c>
      <c r="R5742">
        <v>26217381.948447689</v>
      </c>
      <c r="S5742">
        <v>33324592.673510142</v>
      </c>
      <c r="T5742">
        <v>34400772.774111457</v>
      </c>
      <c r="U5742">
        <v>30314288.038779147</v>
      </c>
      <c r="V5742">
        <v>27006348.825224221</v>
      </c>
      <c r="W5742">
        <v>36340588.236024991</v>
      </c>
      <c r="X5742">
        <v>16340588.236024989</v>
      </c>
    </row>
    <row r="5743" spans="2:24" x14ac:dyDescent="0.4">
      <c r="B5743" s="13">
        <v>5740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27890024.280101106</v>
      </c>
      <c r="O5743">
        <v>31920641.307928275</v>
      </c>
      <c r="P5743">
        <v>31635758.994912043</v>
      </c>
      <c r="Q5743">
        <v>30135969.417088427</v>
      </c>
      <c r="R5743">
        <v>29916247.682453785</v>
      </c>
      <c r="S5743">
        <v>36633239.307453923</v>
      </c>
      <c r="T5743">
        <v>40492309.266913898</v>
      </c>
      <c r="U5743">
        <v>44146818.672153912</v>
      </c>
      <c r="V5743">
        <v>42596373.615097098</v>
      </c>
      <c r="W5743">
        <v>42391166.035190068</v>
      </c>
      <c r="X5743">
        <v>22391166.035190068</v>
      </c>
    </row>
    <row r="5744" spans="2:24" x14ac:dyDescent="0.4">
      <c r="B5744" s="13">
        <v>5741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18091838.02439538</v>
      </c>
      <c r="O5744">
        <v>17960437.912813526</v>
      </c>
      <c r="P5744">
        <v>16674077.170988072</v>
      </c>
      <c r="Q5744">
        <v>23031495.311511304</v>
      </c>
      <c r="R5744">
        <v>23354820.16372228</v>
      </c>
      <c r="S5744">
        <v>26916590.097663037</v>
      </c>
      <c r="T5744">
        <v>13826725.543022105</v>
      </c>
      <c r="U5744">
        <v>12062041.415361201</v>
      </c>
      <c r="V5744">
        <v>23386816.036304973</v>
      </c>
      <c r="W5744">
        <v>23394722.150684781</v>
      </c>
      <c r="X5744">
        <v>3394722.1506847837</v>
      </c>
    </row>
    <row r="5745" spans="2:24" x14ac:dyDescent="0.4">
      <c r="B5745" s="13">
        <v>5742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22216876.337446257</v>
      </c>
      <c r="O5745">
        <v>24702479.071997713</v>
      </c>
      <c r="P5745">
        <v>31287715.996938743</v>
      </c>
      <c r="Q5745">
        <v>31815684.891864054</v>
      </c>
      <c r="R5745">
        <v>37960477.933929212</v>
      </c>
      <c r="S5745">
        <v>43609832.976323672</v>
      </c>
      <c r="T5745">
        <v>40542874.330106385</v>
      </c>
      <c r="U5745">
        <v>46077739.497666307</v>
      </c>
      <c r="V5745">
        <v>50369562.37765</v>
      </c>
      <c r="W5745">
        <v>54122276.480146252</v>
      </c>
      <c r="X5745">
        <v>34122276.480146244</v>
      </c>
    </row>
    <row r="5746" spans="2:24" x14ac:dyDescent="0.4">
      <c r="B5746" s="13">
        <v>5743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28853956.715783782</v>
      </c>
      <c r="O5746">
        <v>33013140.89752157</v>
      </c>
      <c r="P5746">
        <v>34216566.589751624</v>
      </c>
      <c r="Q5746">
        <v>37688191.934269212</v>
      </c>
      <c r="R5746">
        <v>37534966.871929467</v>
      </c>
      <c r="S5746">
        <v>38475122.149043597</v>
      </c>
      <c r="T5746">
        <v>37854301.88206248</v>
      </c>
      <c r="U5746">
        <v>36894459.543889068</v>
      </c>
      <c r="V5746">
        <v>46042594.37088307</v>
      </c>
      <c r="W5746">
        <v>48007398.17824953</v>
      </c>
      <c r="X5746">
        <v>28007398.178249534</v>
      </c>
    </row>
    <row r="5747" spans="2:24" x14ac:dyDescent="0.4">
      <c r="B5747" s="13">
        <v>5744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23035671.594410628</v>
      </c>
      <c r="O5747">
        <v>26085780.88304339</v>
      </c>
      <c r="P5747">
        <v>-441370625.49086708</v>
      </c>
      <c r="Q5747">
        <v>-439127518.59677744</v>
      </c>
      <c r="R5747">
        <v>-202227067.54786155</v>
      </c>
      <c r="S5747">
        <v>-198012922.1022884</v>
      </c>
      <c r="T5747">
        <v>-199009647.01366854</v>
      </c>
      <c r="U5747">
        <v>-197014094.37546816</v>
      </c>
      <c r="V5747">
        <v>-193787729.69767988</v>
      </c>
      <c r="W5747">
        <v>-195491558.80315664</v>
      </c>
      <c r="X5747">
        <v>-215491558.80315664</v>
      </c>
    </row>
    <row r="5748" spans="2:24" x14ac:dyDescent="0.4">
      <c r="B5748" s="13">
        <v>5745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5792284.7360167615</v>
      </c>
      <c r="O5748">
        <v>4524222.2704246026</v>
      </c>
      <c r="P5748">
        <v>11003958.973910473</v>
      </c>
      <c r="Q5748">
        <v>11404398.777173499</v>
      </c>
      <c r="R5748">
        <v>15545772.146378977</v>
      </c>
      <c r="S5748">
        <v>10905058.670903573</v>
      </c>
      <c r="T5748">
        <v>15336071.702389328</v>
      </c>
      <c r="U5748">
        <v>15499869.50184199</v>
      </c>
      <c r="V5748">
        <v>16701844.451058801</v>
      </c>
      <c r="W5748">
        <v>18955796.693467803</v>
      </c>
      <c r="X5748">
        <v>-1044203.3065321953</v>
      </c>
    </row>
    <row r="5749" spans="2:24" x14ac:dyDescent="0.4">
      <c r="B5749" s="13">
        <v>5746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21968017.728949267</v>
      </c>
      <c r="O5749">
        <v>31115289.169864327</v>
      </c>
      <c r="P5749">
        <v>25655673.790310752</v>
      </c>
      <c r="Q5749">
        <v>32370800.092865326</v>
      </c>
      <c r="R5749">
        <v>40314675.210974589</v>
      </c>
      <c r="S5749">
        <v>43025284.122797571</v>
      </c>
      <c r="T5749">
        <v>42857225.277100161</v>
      </c>
      <c r="U5749">
        <v>50191596.936192036</v>
      </c>
      <c r="V5749">
        <v>53044180.107503131</v>
      </c>
      <c r="W5749">
        <v>55547746.721003562</v>
      </c>
      <c r="X5749">
        <v>35547746.721003562</v>
      </c>
    </row>
    <row r="5750" spans="2:24" x14ac:dyDescent="0.4">
      <c r="B5750" s="13">
        <v>5747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20437338.027137451</v>
      </c>
      <c r="O5750">
        <v>21644187.020759076</v>
      </c>
      <c r="P5750">
        <v>9455140.9450340383</v>
      </c>
      <c r="Q5750">
        <v>18051686.375781581</v>
      </c>
      <c r="R5750">
        <v>33663096.891385548</v>
      </c>
      <c r="S5750">
        <v>35037646.939263366</v>
      </c>
      <c r="T5750">
        <v>34754170.72575444</v>
      </c>
      <c r="U5750">
        <v>34536015.663475521</v>
      </c>
      <c r="V5750">
        <v>34884042.105774045</v>
      </c>
      <c r="W5750">
        <v>35285393.936476156</v>
      </c>
      <c r="X5750">
        <v>15285393.936476165</v>
      </c>
    </row>
    <row r="5751" spans="2:24" x14ac:dyDescent="0.4">
      <c r="B5751" s="13">
        <v>5748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23891731.08995977</v>
      </c>
      <c r="O5751">
        <v>22968170.953783251</v>
      </c>
      <c r="P5751">
        <v>22599558.667595912</v>
      </c>
      <c r="Q5751">
        <v>29754878.901736066</v>
      </c>
      <c r="R5751">
        <v>31860530.240570106</v>
      </c>
      <c r="S5751">
        <v>40109343.272951983</v>
      </c>
      <c r="T5751">
        <v>43712155.144858465</v>
      </c>
      <c r="U5751">
        <v>45427410.776929446</v>
      </c>
      <c r="V5751">
        <v>51292739.454084881</v>
      </c>
      <c r="W5751">
        <v>49116848.374306776</v>
      </c>
      <c r="X5751">
        <v>29116848.374306779</v>
      </c>
    </row>
    <row r="5752" spans="2:24" x14ac:dyDescent="0.4">
      <c r="B5752" s="13">
        <v>5749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20782673.552048322</v>
      </c>
      <c r="O5752">
        <v>19161471.120430093</v>
      </c>
      <c r="P5752">
        <v>20614840.404268336</v>
      </c>
      <c r="Q5752">
        <v>20558718.082902778</v>
      </c>
      <c r="R5752">
        <v>28484019.607244536</v>
      </c>
      <c r="S5752">
        <v>29685925.827955298</v>
      </c>
      <c r="T5752">
        <v>28359903.616944022</v>
      </c>
      <c r="U5752">
        <v>37154407.741202421</v>
      </c>
      <c r="V5752">
        <v>43481177.12495634</v>
      </c>
      <c r="W5752">
        <v>13106037.726814134</v>
      </c>
      <c r="X5752">
        <v>-6893962.2731858622</v>
      </c>
    </row>
    <row r="5753" spans="2:24" x14ac:dyDescent="0.4">
      <c r="B5753" s="13">
        <v>5750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21241287.293529317</v>
      </c>
      <c r="O5753">
        <v>24636775.904495388</v>
      </c>
      <c r="P5753">
        <v>28708647.049230829</v>
      </c>
      <c r="Q5753">
        <v>27078251.226044219</v>
      </c>
      <c r="R5753">
        <v>27245924.193852615</v>
      </c>
      <c r="S5753">
        <v>25474805.60923114</v>
      </c>
      <c r="T5753">
        <v>29121404.02097819</v>
      </c>
      <c r="U5753">
        <v>30876163.401096642</v>
      </c>
      <c r="V5753">
        <v>35024134.304737926</v>
      </c>
      <c r="W5753">
        <v>38268725.602995917</v>
      </c>
      <c r="X5753">
        <v>18268725.602995921</v>
      </c>
    </row>
    <row r="5754" spans="2:24" x14ac:dyDescent="0.4">
      <c r="B5754" s="13">
        <v>5751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22402608.782461919</v>
      </c>
      <c r="O5754">
        <v>22201455.305854276</v>
      </c>
      <c r="P5754">
        <v>30697484.440388843</v>
      </c>
      <c r="Q5754">
        <v>31725273.404718339</v>
      </c>
      <c r="R5754">
        <v>34302860.617923491</v>
      </c>
      <c r="S5754">
        <v>35090618.774430044</v>
      </c>
      <c r="T5754">
        <v>40301301.553656541</v>
      </c>
      <c r="U5754">
        <v>44749684.73262284</v>
      </c>
      <c r="V5754">
        <v>47256280.591990575</v>
      </c>
      <c r="W5754">
        <v>50616932.765885487</v>
      </c>
      <c r="X5754">
        <v>30616932.765885495</v>
      </c>
    </row>
    <row r="5755" spans="2:24" x14ac:dyDescent="0.4">
      <c r="B5755" s="13">
        <v>5752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21999583.716537498</v>
      </c>
      <c r="O5755">
        <v>19670940.621485241</v>
      </c>
      <c r="P5755">
        <v>24291753.526968405</v>
      </c>
      <c r="Q5755">
        <v>23667591.445907421</v>
      </c>
      <c r="R5755">
        <v>28386599.228488371</v>
      </c>
      <c r="S5755">
        <v>30877009.891913865</v>
      </c>
      <c r="T5755">
        <v>31074578.13544713</v>
      </c>
      <c r="U5755">
        <v>34601394.547082216</v>
      </c>
      <c r="V5755">
        <v>33510809.238261476</v>
      </c>
      <c r="W5755">
        <v>34789779.876110464</v>
      </c>
      <c r="X5755">
        <v>14789779.876110464</v>
      </c>
    </row>
    <row r="5756" spans="2:24" x14ac:dyDescent="0.4">
      <c r="B5756" s="13">
        <v>5753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18018463.502041444</v>
      </c>
      <c r="O5756">
        <v>24423000.571838699</v>
      </c>
      <c r="P5756">
        <v>27452841.17620334</v>
      </c>
      <c r="Q5756">
        <v>29008920.940344557</v>
      </c>
      <c r="R5756">
        <v>29591063.016896605</v>
      </c>
      <c r="S5756">
        <v>35497595.936422482</v>
      </c>
      <c r="T5756">
        <v>34879950.209616251</v>
      </c>
      <c r="U5756">
        <v>34756887.612770818</v>
      </c>
      <c r="V5756">
        <v>32939228.195643563</v>
      </c>
      <c r="W5756">
        <v>32189574.380325761</v>
      </c>
      <c r="X5756">
        <v>12189574.380325757</v>
      </c>
    </row>
    <row r="5757" spans="2:24" x14ac:dyDescent="0.4">
      <c r="B5757" s="13">
        <v>5754</v>
      </c>
      <c r="C5757">
        <v>0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20019703.557084408</v>
      </c>
      <c r="O5757">
        <v>21300251.703442063</v>
      </c>
      <c r="P5757">
        <v>21192133.567293067</v>
      </c>
      <c r="Q5757">
        <v>20381749.659127474</v>
      </c>
      <c r="R5757">
        <v>20223096.596648812</v>
      </c>
      <c r="S5757">
        <v>20539816.526113439</v>
      </c>
      <c r="T5757">
        <v>22686108.876803055</v>
      </c>
      <c r="U5757">
        <v>25030728.620769195</v>
      </c>
      <c r="V5757">
        <v>3563472.8040491515</v>
      </c>
      <c r="W5757">
        <v>6429179.5190871488</v>
      </c>
      <c r="X5757">
        <v>-13570820.480912857</v>
      </c>
    </row>
    <row r="5758" spans="2:24" x14ac:dyDescent="0.4">
      <c r="B5758" s="13">
        <v>5755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18871898.121780936</v>
      </c>
      <c r="O5758">
        <v>15019492.014299775</v>
      </c>
      <c r="P5758">
        <v>12126202.876396118</v>
      </c>
      <c r="Q5758">
        <v>8724074.3775136955</v>
      </c>
      <c r="R5758">
        <v>16215367.423948068</v>
      </c>
      <c r="S5758">
        <v>11740414.257315535</v>
      </c>
      <c r="T5758">
        <v>9659729.8885295596</v>
      </c>
      <c r="U5758">
        <v>5293022.6890387638</v>
      </c>
      <c r="V5758">
        <v>7156331.9626271073</v>
      </c>
      <c r="W5758">
        <v>7045094.0884899609</v>
      </c>
      <c r="X5758">
        <v>-12954905.911510041</v>
      </c>
    </row>
    <row r="5759" spans="2:24" x14ac:dyDescent="0.4">
      <c r="B5759" s="13">
        <v>5756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20817161.394899454</v>
      </c>
      <c r="O5759">
        <v>19076754.616495725</v>
      </c>
      <c r="P5759">
        <v>24206434.072137509</v>
      </c>
      <c r="Q5759">
        <v>21766927.356345139</v>
      </c>
      <c r="R5759">
        <v>24932202.175691836</v>
      </c>
      <c r="S5759">
        <v>27528943.786017295</v>
      </c>
      <c r="T5759">
        <v>26219524.78691408</v>
      </c>
      <c r="U5759">
        <v>24494964.572066128</v>
      </c>
      <c r="V5759">
        <v>28851977.749661446</v>
      </c>
      <c r="W5759">
        <v>30575436.691858731</v>
      </c>
      <c r="X5759">
        <v>10575436.691858731</v>
      </c>
    </row>
    <row r="5760" spans="2:24" x14ac:dyDescent="0.4">
      <c r="B5760" s="13">
        <v>5757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18945575.285788126</v>
      </c>
      <c r="O5760">
        <v>21955085.774822827</v>
      </c>
      <c r="P5760">
        <v>23961705.255797617</v>
      </c>
      <c r="Q5760">
        <v>24273584.664783649</v>
      </c>
      <c r="R5760">
        <v>25543301.458013829</v>
      </c>
      <c r="S5760">
        <v>32884968.297953993</v>
      </c>
      <c r="T5760">
        <v>39552021.951420203</v>
      </c>
      <c r="U5760">
        <v>37326514.244194068</v>
      </c>
      <c r="V5760">
        <v>40280390.267484561</v>
      </c>
      <c r="W5760">
        <v>39694047.436339855</v>
      </c>
      <c r="X5760">
        <v>19694047.436339863</v>
      </c>
    </row>
    <row r="5761" spans="2:24" x14ac:dyDescent="0.4">
      <c r="B5761" s="13">
        <v>5758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2775389.5560992779</v>
      </c>
      <c r="O5761">
        <v>1383333.2907183107</v>
      </c>
      <c r="P5761">
        <v>7860220.4109726623</v>
      </c>
      <c r="Q5761">
        <v>13032818.014299937</v>
      </c>
      <c r="R5761">
        <v>19515351.86884911</v>
      </c>
      <c r="S5761">
        <v>20443954.544657812</v>
      </c>
      <c r="T5761">
        <v>19401032.125764742</v>
      </c>
      <c r="U5761">
        <v>19176702.234708987</v>
      </c>
      <c r="V5761">
        <v>21109444.625778101</v>
      </c>
      <c r="W5761">
        <v>23886422.952555548</v>
      </c>
      <c r="X5761">
        <v>3886422.9525555451</v>
      </c>
    </row>
    <row r="5762" spans="2:24" x14ac:dyDescent="0.4">
      <c r="B5762" s="13">
        <v>5759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23203163.255841665</v>
      </c>
      <c r="O5762">
        <v>21073702.91194015</v>
      </c>
      <c r="P5762">
        <v>20485164.916356463</v>
      </c>
      <c r="Q5762">
        <v>-69394391.458105028</v>
      </c>
      <c r="R5762">
        <v>-62416211.170725435</v>
      </c>
      <c r="S5762">
        <v>-17045487.965489432</v>
      </c>
      <c r="T5762">
        <v>-14724963.597978344</v>
      </c>
      <c r="U5762">
        <v>-12414999.996028397</v>
      </c>
      <c r="V5762">
        <v>-12701286.214711815</v>
      </c>
      <c r="W5762">
        <v>-10325415.716225415</v>
      </c>
      <c r="X5762">
        <v>-30325415.716225415</v>
      </c>
    </row>
    <row r="5763" spans="2:24" x14ac:dyDescent="0.4">
      <c r="B5763" s="13">
        <v>5760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21558004.76365409</v>
      </c>
      <c r="O5763">
        <v>23057486.328978267</v>
      </c>
      <c r="P5763">
        <v>-31556201.45419278</v>
      </c>
      <c r="Q5763">
        <v>-34366584.930514298</v>
      </c>
      <c r="R5763">
        <v>-6354869.0041497704</v>
      </c>
      <c r="S5763">
        <v>-4543162.1209044559</v>
      </c>
      <c r="T5763">
        <v>-695959.46804720676</v>
      </c>
      <c r="U5763">
        <v>-526886.43115875602</v>
      </c>
      <c r="V5763">
        <v>3063794.7124820584</v>
      </c>
      <c r="W5763">
        <v>1918346.2847586386</v>
      </c>
      <c r="X5763">
        <v>-18081653.715241369</v>
      </c>
    </row>
    <row r="5764" spans="2:24" x14ac:dyDescent="0.4">
      <c r="B5764" s="13">
        <v>5761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23233219.050387502</v>
      </c>
      <c r="O5764">
        <v>23896164.936986905</v>
      </c>
      <c r="P5764">
        <v>22783343.111904588</v>
      </c>
      <c r="Q5764">
        <v>25404563.200315963</v>
      </c>
      <c r="R5764">
        <v>26393994.019157849</v>
      </c>
      <c r="S5764">
        <v>30356670.694347937</v>
      </c>
      <c r="T5764">
        <v>30603145.473395862</v>
      </c>
      <c r="U5764">
        <v>29426179.824982729</v>
      </c>
      <c r="V5764">
        <v>28862520.859908517</v>
      </c>
      <c r="W5764">
        <v>28776575.933353085</v>
      </c>
      <c r="X5764">
        <v>8776575.9333530888</v>
      </c>
    </row>
    <row r="5765" spans="2:24" x14ac:dyDescent="0.4">
      <c r="B5765" s="13">
        <v>5762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25920107.498586319</v>
      </c>
      <c r="O5765">
        <v>24481008.908748783</v>
      </c>
      <c r="P5765">
        <v>22287050.571580742</v>
      </c>
      <c r="Q5765">
        <v>19477887.470562376</v>
      </c>
      <c r="R5765">
        <v>18059020.854117766</v>
      </c>
      <c r="S5765">
        <v>22190937.104709599</v>
      </c>
      <c r="T5765">
        <v>22481383.088535294</v>
      </c>
      <c r="U5765">
        <v>27341084.529127024</v>
      </c>
      <c r="V5765">
        <v>30019519.632212553</v>
      </c>
      <c r="W5765">
        <v>31860391.936822031</v>
      </c>
      <c r="X5765">
        <v>11860391.936822023</v>
      </c>
    </row>
    <row r="5766" spans="2:24" x14ac:dyDescent="0.4">
      <c r="B5766" s="13">
        <v>5763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21150988.349066332</v>
      </c>
      <c r="O5766">
        <v>26484281.261972021</v>
      </c>
      <c r="P5766">
        <v>26644699.235046785</v>
      </c>
      <c r="Q5766">
        <v>26614841.517839182</v>
      </c>
      <c r="R5766">
        <v>29079677.341352575</v>
      </c>
      <c r="S5766">
        <v>25963513.515688792</v>
      </c>
      <c r="T5766">
        <v>30883495.163751524</v>
      </c>
      <c r="U5766">
        <v>31205868.567420665</v>
      </c>
      <c r="V5766">
        <v>-12833280.441213859</v>
      </c>
      <c r="W5766">
        <v>-11397647.433466936</v>
      </c>
      <c r="X5766">
        <v>-31397647.433466937</v>
      </c>
    </row>
    <row r="5767" spans="2:24" x14ac:dyDescent="0.4">
      <c r="B5767" s="13">
        <v>5764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6412116.0548216384</v>
      </c>
      <c r="O5767">
        <v>3348938.9503888278</v>
      </c>
      <c r="P5767">
        <v>16571212.92860195</v>
      </c>
      <c r="Q5767">
        <v>18887156.228000429</v>
      </c>
      <c r="R5767">
        <v>16822171.9439473</v>
      </c>
      <c r="S5767">
        <v>8095140.241874611</v>
      </c>
      <c r="T5767">
        <v>14410659.897436315</v>
      </c>
      <c r="U5767">
        <v>14884851.89441523</v>
      </c>
      <c r="V5767">
        <v>19743021.09722193</v>
      </c>
      <c r="W5767">
        <v>19139933.939594336</v>
      </c>
      <c r="X5767">
        <v>-860066.06040566531</v>
      </c>
    </row>
    <row r="5768" spans="2:24" x14ac:dyDescent="0.4">
      <c r="B5768" s="13">
        <v>5765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25775630.774502903</v>
      </c>
      <c r="O5768">
        <v>29069944.066403817</v>
      </c>
      <c r="P5768">
        <v>37103406.400851123</v>
      </c>
      <c r="Q5768">
        <v>42489084.29172346</v>
      </c>
      <c r="R5768">
        <v>41644590.476647913</v>
      </c>
      <c r="S5768">
        <v>39407467.456857033</v>
      </c>
      <c r="T5768">
        <v>39819659.20408152</v>
      </c>
      <c r="U5768">
        <v>44379234.425883763</v>
      </c>
      <c r="V5768">
        <v>44180021.949374653</v>
      </c>
      <c r="W5768">
        <v>48522981.060375877</v>
      </c>
      <c r="X5768">
        <v>28522981.060375884</v>
      </c>
    </row>
    <row r="5769" spans="2:24" x14ac:dyDescent="0.4">
      <c r="B5769" s="13">
        <v>5766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-17095073.476426978</v>
      </c>
      <c r="O5769">
        <v>-15952702.607429592</v>
      </c>
      <c r="P5769">
        <v>3240347.1531733191</v>
      </c>
      <c r="Q5769">
        <v>1228330.7813473295</v>
      </c>
      <c r="R5769">
        <v>2590130.6935109291</v>
      </c>
      <c r="S5769">
        <v>9568019.7358457595</v>
      </c>
      <c r="T5769">
        <v>16181361.987108562</v>
      </c>
      <c r="U5769">
        <v>23403547.070333648</v>
      </c>
      <c r="V5769">
        <v>29520530.878481958</v>
      </c>
      <c r="W5769">
        <v>20794701.595142867</v>
      </c>
      <c r="X5769">
        <v>794701.59514287114</v>
      </c>
    </row>
    <row r="5770" spans="2:24" x14ac:dyDescent="0.4">
      <c r="B5770" s="13">
        <v>5767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21420723.418201074</v>
      </c>
      <c r="O5770">
        <v>21792399.878059499</v>
      </c>
      <c r="P5770">
        <v>24303600.787534352</v>
      </c>
      <c r="Q5770">
        <v>20795963.738959484</v>
      </c>
      <c r="R5770">
        <v>18943025.296333168</v>
      </c>
      <c r="S5770">
        <v>20722580.329829812</v>
      </c>
      <c r="T5770">
        <v>18777214.278098073</v>
      </c>
      <c r="U5770">
        <v>21767236.828698386</v>
      </c>
      <c r="V5770">
        <v>23199695.771832425</v>
      </c>
      <c r="W5770">
        <v>21639732.568650667</v>
      </c>
      <c r="X5770">
        <v>1639732.5686506645</v>
      </c>
    </row>
    <row r="5771" spans="2:24" x14ac:dyDescent="0.4">
      <c r="B5771" s="13">
        <v>5768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16960180.146480232</v>
      </c>
      <c r="O5771">
        <v>20918141.659518115</v>
      </c>
      <c r="P5771">
        <v>20233050.642227996</v>
      </c>
      <c r="Q5771">
        <v>20035234.640091427</v>
      </c>
      <c r="R5771">
        <v>25752251.29977103</v>
      </c>
      <c r="S5771">
        <v>27154639.35373871</v>
      </c>
      <c r="T5771">
        <v>24290114.664397273</v>
      </c>
      <c r="U5771">
        <v>24245147.21657126</v>
      </c>
      <c r="V5771">
        <v>26999753.952847272</v>
      </c>
      <c r="W5771">
        <v>34224911.416431934</v>
      </c>
      <c r="X5771">
        <v>14224911.416431934</v>
      </c>
    </row>
    <row r="5772" spans="2:24" x14ac:dyDescent="0.4">
      <c r="B5772" s="13">
        <v>5769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13613975.702552537</v>
      </c>
      <c r="O5772">
        <v>13100744.658074172</v>
      </c>
      <c r="P5772">
        <v>10695962.609217258</v>
      </c>
      <c r="Q5772">
        <v>12797654.464353237</v>
      </c>
      <c r="R5772">
        <v>16207411.612995261</v>
      </c>
      <c r="S5772">
        <v>-2120045.2892220565</v>
      </c>
      <c r="T5772">
        <v>-2698140.9740686729</v>
      </c>
      <c r="U5772">
        <v>6184747.7103036148</v>
      </c>
      <c r="V5772">
        <v>-19974238.990209948</v>
      </c>
      <c r="W5772">
        <v>-19687511.361182939</v>
      </c>
      <c r="X5772">
        <v>-39687511.361182936</v>
      </c>
    </row>
    <row r="5773" spans="2:24" x14ac:dyDescent="0.4">
      <c r="B5773" s="13">
        <v>5770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24466168.589475147</v>
      </c>
      <c r="O5773">
        <v>29762743.607132278</v>
      </c>
      <c r="P5773">
        <v>31221915.09977708</v>
      </c>
      <c r="Q5773">
        <v>30966290.003064737</v>
      </c>
      <c r="R5773">
        <v>30541559.169857368</v>
      </c>
      <c r="S5773">
        <v>36787992.342594817</v>
      </c>
      <c r="T5773">
        <v>42323704.418706924</v>
      </c>
      <c r="U5773">
        <v>41586607.712782659</v>
      </c>
      <c r="V5773">
        <v>44722419.748666219</v>
      </c>
      <c r="W5773">
        <v>48203823.067306645</v>
      </c>
      <c r="X5773">
        <v>28203823.067306653</v>
      </c>
    </row>
    <row r="5774" spans="2:24" x14ac:dyDescent="0.4">
      <c r="B5774" s="13">
        <v>5771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-18166638.296057425</v>
      </c>
      <c r="O5774">
        <v>-18799672.1936564</v>
      </c>
      <c r="P5774">
        <v>1978766.4420990769</v>
      </c>
      <c r="Q5774">
        <v>3574511.5631434806</v>
      </c>
      <c r="R5774">
        <v>3681905.9483782896</v>
      </c>
      <c r="S5774">
        <v>-143321147.03457332</v>
      </c>
      <c r="T5774">
        <v>-137999409.04418126</v>
      </c>
      <c r="U5774">
        <v>-60062664.826070823</v>
      </c>
      <c r="V5774">
        <v>-60385895.49844642</v>
      </c>
      <c r="W5774">
        <v>-59756981.521801203</v>
      </c>
      <c r="X5774">
        <v>-79756981.521801189</v>
      </c>
    </row>
    <row r="5775" spans="2:24" x14ac:dyDescent="0.4">
      <c r="B5775" s="13">
        <v>5772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21107238.814642906</v>
      </c>
      <c r="O5775">
        <v>27862047.410217933</v>
      </c>
      <c r="P5775">
        <v>18877111.510134429</v>
      </c>
      <c r="Q5775">
        <v>18439104.500606421</v>
      </c>
      <c r="R5775">
        <v>20377591.878747184</v>
      </c>
      <c r="S5775">
        <v>20889293.339808751</v>
      </c>
      <c r="T5775">
        <v>21314445.753077745</v>
      </c>
      <c r="U5775">
        <v>12009332.799329713</v>
      </c>
      <c r="V5775">
        <v>13067917.06344692</v>
      </c>
      <c r="W5775">
        <v>11245106.293810392</v>
      </c>
      <c r="X5775">
        <v>-8754893.7061896045</v>
      </c>
    </row>
    <row r="5776" spans="2:24" x14ac:dyDescent="0.4">
      <c r="B5776" s="13">
        <v>5773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19088940.831354838</v>
      </c>
      <c r="O5776">
        <v>27552450.842809044</v>
      </c>
      <c r="P5776">
        <v>32330503.952171076</v>
      </c>
      <c r="Q5776">
        <v>32733807.97781124</v>
      </c>
      <c r="R5776">
        <v>32130442.446465354</v>
      </c>
      <c r="S5776">
        <v>39226581.455062591</v>
      </c>
      <c r="T5776">
        <v>39036866.190755375</v>
      </c>
      <c r="U5776">
        <v>44326544.030432381</v>
      </c>
      <c r="V5776">
        <v>43345456.089081533</v>
      </c>
      <c r="W5776">
        <v>40215434.445953883</v>
      </c>
      <c r="X5776">
        <v>20215434.445953891</v>
      </c>
    </row>
    <row r="5777" spans="2:24" x14ac:dyDescent="0.4">
      <c r="B5777" s="13">
        <v>5774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23857284.382742666</v>
      </c>
      <c r="O5777">
        <v>21600030.837335065</v>
      </c>
      <c r="P5777">
        <v>18298238.765267365</v>
      </c>
      <c r="Q5777">
        <v>15143539.901945565</v>
      </c>
      <c r="R5777">
        <v>15385273.832999257</v>
      </c>
      <c r="S5777">
        <v>15631078.243071267</v>
      </c>
      <c r="T5777">
        <v>18732404.180916183</v>
      </c>
      <c r="U5777">
        <v>20194726.701244581</v>
      </c>
      <c r="V5777">
        <v>25325142.124030702</v>
      </c>
      <c r="W5777">
        <v>26095913.488130406</v>
      </c>
      <c r="X5777">
        <v>6095913.4881304037</v>
      </c>
    </row>
    <row r="5778" spans="2:24" x14ac:dyDescent="0.4">
      <c r="B5778" s="13">
        <v>5775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23060589.389296457</v>
      </c>
      <c r="O5778">
        <v>26113513.114026029</v>
      </c>
      <c r="P5778">
        <v>27740163.512493834</v>
      </c>
      <c r="Q5778">
        <v>-55895242.18866241</v>
      </c>
      <c r="R5778">
        <v>-52289397.406515956</v>
      </c>
      <c r="S5778">
        <v>-9136890.8368604276</v>
      </c>
      <c r="T5778">
        <v>-12211265.823928969</v>
      </c>
      <c r="U5778">
        <v>-9722476.2057589553</v>
      </c>
      <c r="V5778">
        <v>-10411802.163825791</v>
      </c>
      <c r="W5778">
        <v>-11812164.423618216</v>
      </c>
      <c r="X5778">
        <v>-31812164.42361822</v>
      </c>
    </row>
    <row r="5779" spans="2:24" x14ac:dyDescent="0.4">
      <c r="B5779" s="13">
        <v>5776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22771681.054869235</v>
      </c>
      <c r="O5779">
        <v>22487688.651628062</v>
      </c>
      <c r="P5779">
        <v>21358334.585958917</v>
      </c>
      <c r="Q5779">
        <v>19452206.283319287</v>
      </c>
      <c r="R5779">
        <v>25168482.490692388</v>
      </c>
      <c r="S5779">
        <v>24134171.623284038</v>
      </c>
      <c r="T5779">
        <v>25287780.685766097</v>
      </c>
      <c r="U5779">
        <v>27041223.981415208</v>
      </c>
      <c r="V5779">
        <v>28459961.688761551</v>
      </c>
      <c r="W5779">
        <v>21543061.413953364</v>
      </c>
      <c r="X5779">
        <v>1543061.4139533681</v>
      </c>
    </row>
    <row r="5780" spans="2:24" x14ac:dyDescent="0.4">
      <c r="B5780" s="13">
        <v>5777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22031993.066292413</v>
      </c>
      <c r="O5780">
        <v>23764251.741443112</v>
      </c>
      <c r="P5780">
        <v>21799053.208767056</v>
      </c>
      <c r="Q5780">
        <v>30322996.928383462</v>
      </c>
      <c r="R5780">
        <v>31898270.887793336</v>
      </c>
      <c r="S5780">
        <v>33039357.030209359</v>
      </c>
      <c r="T5780">
        <v>-498741513.46324688</v>
      </c>
      <c r="U5780">
        <v>-497264985.77406394</v>
      </c>
      <c r="V5780">
        <v>-223732349.1562109</v>
      </c>
      <c r="W5780">
        <v>-217373068.20325935</v>
      </c>
      <c r="X5780">
        <v>-237373068.20325935</v>
      </c>
    </row>
    <row r="5781" spans="2:24" x14ac:dyDescent="0.4">
      <c r="B5781" s="13">
        <v>5778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23458786.363749743</v>
      </c>
      <c r="O5781">
        <v>22208850.152002372</v>
      </c>
      <c r="P5781">
        <v>23625588.981875174</v>
      </c>
      <c r="Q5781">
        <v>24933428.262373328</v>
      </c>
      <c r="R5781">
        <v>28134974.498649683</v>
      </c>
      <c r="S5781">
        <v>29618339.532271378</v>
      </c>
      <c r="T5781">
        <v>26499992.244253498</v>
      </c>
      <c r="U5781">
        <v>31413911.605713315</v>
      </c>
      <c r="V5781">
        <v>21953090.271644875</v>
      </c>
      <c r="W5781">
        <v>23495940.825909618</v>
      </c>
      <c r="X5781">
        <v>3495940.8259096192</v>
      </c>
    </row>
    <row r="5782" spans="2:24" x14ac:dyDescent="0.4">
      <c r="B5782" s="13">
        <v>5779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20307453.789034437</v>
      </c>
      <c r="O5782">
        <v>23958412.047490202</v>
      </c>
      <c r="P5782">
        <v>23874693.99030542</v>
      </c>
      <c r="Q5782">
        <v>23901488.691743445</v>
      </c>
      <c r="R5782">
        <v>24982220.920537628</v>
      </c>
      <c r="S5782">
        <v>27010319.018715873</v>
      </c>
      <c r="T5782">
        <v>28482669.985005751</v>
      </c>
      <c r="U5782">
        <v>31997566.302254632</v>
      </c>
      <c r="V5782">
        <v>34792579.92171514</v>
      </c>
      <c r="W5782">
        <v>34273771.127983585</v>
      </c>
      <c r="X5782">
        <v>14273771.127983587</v>
      </c>
    </row>
    <row r="5783" spans="2:24" x14ac:dyDescent="0.4">
      <c r="B5783" s="13">
        <v>5780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21195762.135786876</v>
      </c>
      <c r="O5783">
        <v>23598296.131638478</v>
      </c>
      <c r="P5783">
        <v>30157822.892723057</v>
      </c>
      <c r="Q5783">
        <v>-142316588.62951356</v>
      </c>
      <c r="R5783">
        <v>-144709320.42364708</v>
      </c>
      <c r="S5783">
        <v>-61762923.467231616</v>
      </c>
      <c r="T5783">
        <v>-61805626.078203641</v>
      </c>
      <c r="U5783">
        <v>-61987246.803779893</v>
      </c>
      <c r="V5783">
        <v>-56944228.84785822</v>
      </c>
      <c r="W5783">
        <v>-53533558.288385518</v>
      </c>
      <c r="X5783">
        <v>-73533558.288385525</v>
      </c>
    </row>
    <row r="5784" spans="2:24" x14ac:dyDescent="0.4">
      <c r="B5784" s="13">
        <v>5781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26124450.095261585</v>
      </c>
      <c r="O5784">
        <v>31255072.41609459</v>
      </c>
      <c r="P5784">
        <v>31818077.454705581</v>
      </c>
      <c r="Q5784">
        <v>34346062.865101114</v>
      </c>
      <c r="R5784">
        <v>36752401.385351911</v>
      </c>
      <c r="S5784">
        <v>30743778.031023547</v>
      </c>
      <c r="T5784">
        <v>16527030.19240959</v>
      </c>
      <c r="U5784">
        <v>25421723.917444885</v>
      </c>
      <c r="V5784">
        <v>35410970.88917625</v>
      </c>
      <c r="W5784">
        <v>39243268.136131577</v>
      </c>
      <c r="X5784">
        <v>19243268.136131573</v>
      </c>
    </row>
    <row r="5785" spans="2:24" x14ac:dyDescent="0.4">
      <c r="B5785" s="13">
        <v>5782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22659560.480646603</v>
      </c>
      <c r="O5785">
        <v>3283682.5676096668</v>
      </c>
      <c r="P5785">
        <v>7915982.2445923174</v>
      </c>
      <c r="Q5785">
        <v>19768104.317138903</v>
      </c>
      <c r="R5785">
        <v>21955849.130810812</v>
      </c>
      <c r="S5785">
        <v>23723095.370970186</v>
      </c>
      <c r="T5785">
        <v>12107592.000407623</v>
      </c>
      <c r="U5785">
        <v>6554896.9952859413</v>
      </c>
      <c r="V5785">
        <v>13439617.776148753</v>
      </c>
      <c r="W5785">
        <v>15410825.606603563</v>
      </c>
      <c r="X5785">
        <v>-4589174.39339644</v>
      </c>
    </row>
    <row r="5786" spans="2:24" x14ac:dyDescent="0.4">
      <c r="B5786" s="13">
        <v>5783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6826052.457015885</v>
      </c>
      <c r="O5786">
        <v>7941545.3778230511</v>
      </c>
      <c r="P5786">
        <v>6767049.9162249723</v>
      </c>
      <c r="Q5786">
        <v>-3275954.2831797069</v>
      </c>
      <c r="R5786">
        <v>-4356602.3976051137</v>
      </c>
      <c r="S5786">
        <v>-1940369.6160061238</v>
      </c>
      <c r="T5786">
        <v>4396616.9963142816</v>
      </c>
      <c r="U5786">
        <v>7060013.5984672047</v>
      </c>
      <c r="V5786">
        <v>12785214.412641494</v>
      </c>
      <c r="W5786">
        <v>13546960.62278158</v>
      </c>
      <c r="X5786">
        <v>-6453039.3772184215</v>
      </c>
    </row>
    <row r="5787" spans="2:24" x14ac:dyDescent="0.4">
      <c r="B5787" s="13">
        <v>5784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4469469.2301360341</v>
      </c>
      <c r="O5787">
        <v>6355556.0631289631</v>
      </c>
      <c r="P5787">
        <v>15141264.262895433</v>
      </c>
      <c r="Q5787">
        <v>13339595.270056045</v>
      </c>
      <c r="R5787">
        <v>21993498.719692297</v>
      </c>
      <c r="S5787">
        <v>22654712.598525949</v>
      </c>
      <c r="T5787">
        <v>27573381.566846274</v>
      </c>
      <c r="U5787">
        <v>27570188.625693113</v>
      </c>
      <c r="V5787">
        <v>26729197.511991434</v>
      </c>
      <c r="W5787">
        <v>29720270.51711335</v>
      </c>
      <c r="X5787">
        <v>9720270.5171133522</v>
      </c>
    </row>
    <row r="5788" spans="2:24" x14ac:dyDescent="0.4">
      <c r="B5788" s="13">
        <v>5785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25571909.187427584</v>
      </c>
      <c r="O5788">
        <v>28641566.186715268</v>
      </c>
      <c r="P5788">
        <v>31140766.786521323</v>
      </c>
      <c r="Q5788">
        <v>30235750.37554469</v>
      </c>
      <c r="R5788">
        <v>4664103.4142765049</v>
      </c>
      <c r="S5788">
        <v>4780393.7334681442</v>
      </c>
      <c r="T5788">
        <v>17923507.410121001</v>
      </c>
      <c r="U5788">
        <v>25143454.140169658</v>
      </c>
      <c r="V5788">
        <v>32930274.810050286</v>
      </c>
      <c r="W5788">
        <v>32792509.224617228</v>
      </c>
      <c r="X5788">
        <v>12792509.224617219</v>
      </c>
    </row>
    <row r="5789" spans="2:24" x14ac:dyDescent="0.4">
      <c r="B5789" s="13">
        <v>5786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27332793.657571796</v>
      </c>
      <c r="O5789">
        <v>30045912.955744985</v>
      </c>
      <c r="P5789">
        <v>36836316.161226377</v>
      </c>
      <c r="Q5789">
        <v>39095989.343568988</v>
      </c>
      <c r="R5789">
        <v>38571808.730638124</v>
      </c>
      <c r="S5789">
        <v>36892332.658749327</v>
      </c>
      <c r="T5789">
        <v>42408106.404243842</v>
      </c>
      <c r="U5789">
        <v>44243568.943617977</v>
      </c>
      <c r="V5789">
        <v>46108781.158743165</v>
      </c>
      <c r="W5789">
        <v>48603666.481164172</v>
      </c>
      <c r="X5789">
        <v>28603666.481164183</v>
      </c>
    </row>
    <row r="5790" spans="2:24" x14ac:dyDescent="0.4">
      <c r="B5790" s="13">
        <v>5787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23647358.634395856</v>
      </c>
      <c r="O5790">
        <v>20280112.453477833</v>
      </c>
      <c r="P5790">
        <v>19446694.723434102</v>
      </c>
      <c r="Q5790">
        <v>20901809.594538197</v>
      </c>
      <c r="R5790">
        <v>22001910.64159888</v>
      </c>
      <c r="S5790">
        <v>24959277.140067566</v>
      </c>
      <c r="T5790">
        <v>30902661.443086509</v>
      </c>
      <c r="U5790">
        <v>30603992.014016856</v>
      </c>
      <c r="V5790">
        <v>27613260.149023499</v>
      </c>
      <c r="W5790">
        <v>32283041.015452269</v>
      </c>
      <c r="X5790">
        <v>12283041.015452271</v>
      </c>
    </row>
    <row r="5791" spans="2:24" x14ac:dyDescent="0.4">
      <c r="B5791" s="13">
        <v>5788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26024418.455647323</v>
      </c>
      <c r="O5791">
        <v>32991016.652420621</v>
      </c>
      <c r="P5791">
        <v>34529925.774301171</v>
      </c>
      <c r="Q5791">
        <v>34573835.961924896</v>
      </c>
      <c r="R5791">
        <v>36618110.378090002</v>
      </c>
      <c r="S5791">
        <v>38046938.820246503</v>
      </c>
      <c r="T5791">
        <v>39030405.145116679</v>
      </c>
      <c r="U5791">
        <v>38865691.308317132</v>
      </c>
      <c r="V5791">
        <v>30658625.747338478</v>
      </c>
      <c r="W5791">
        <v>34124535.455230765</v>
      </c>
      <c r="X5791">
        <v>14124535.455230761</v>
      </c>
    </row>
    <row r="5792" spans="2:24" x14ac:dyDescent="0.4">
      <c r="B5792" s="13">
        <v>5789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19273584.070514794</v>
      </c>
      <c r="O5792">
        <v>17787834.104100723</v>
      </c>
      <c r="P5792">
        <v>-2459110.6922060777</v>
      </c>
      <c r="Q5792">
        <v>-2360406.4941890156</v>
      </c>
      <c r="R5792">
        <v>6634446.1563398652</v>
      </c>
      <c r="S5792">
        <v>4659590.565969171</v>
      </c>
      <c r="T5792">
        <v>4474553.1506145354</v>
      </c>
      <c r="U5792">
        <v>6635023.8737513684</v>
      </c>
      <c r="V5792">
        <v>7823775.0290016253</v>
      </c>
      <c r="W5792">
        <v>12676905.004231233</v>
      </c>
      <c r="X5792">
        <v>-7323094.9957687687</v>
      </c>
    </row>
    <row r="5793" spans="2:24" x14ac:dyDescent="0.4">
      <c r="B5793" s="13">
        <v>5790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-41774275.78961096</v>
      </c>
      <c r="O5793">
        <v>-38637765.191784456</v>
      </c>
      <c r="P5793">
        <v>-7118332.2666194215</v>
      </c>
      <c r="Q5793">
        <v>-1395778.4757766416</v>
      </c>
      <c r="R5793">
        <v>-728637.82701241528</v>
      </c>
      <c r="S5793">
        <v>1161996.1111913451</v>
      </c>
      <c r="T5793">
        <v>-5736258.1345074167</v>
      </c>
      <c r="U5793">
        <v>-31413512.339615483</v>
      </c>
      <c r="V5793">
        <v>-33087405.090160243</v>
      </c>
      <c r="W5793">
        <v>-12759915.175287768</v>
      </c>
      <c r="X5793">
        <v>-32759915.175287776</v>
      </c>
    </row>
    <row r="5794" spans="2:24" x14ac:dyDescent="0.4">
      <c r="B5794" s="13">
        <v>5791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17496841.088691816</v>
      </c>
      <c r="O5794">
        <v>19403858.386053417</v>
      </c>
      <c r="P5794">
        <v>24445749.467496581</v>
      </c>
      <c r="Q5794">
        <v>26866701.812271077</v>
      </c>
      <c r="R5794">
        <v>35482601.127356544</v>
      </c>
      <c r="S5794">
        <v>36016337.140085183</v>
      </c>
      <c r="T5794">
        <v>42599893.562616572</v>
      </c>
      <c r="U5794">
        <v>36654936.805327557</v>
      </c>
      <c r="V5794">
        <v>44382278.414900981</v>
      </c>
      <c r="W5794">
        <v>45624861.226426236</v>
      </c>
      <c r="X5794">
        <v>25624861.226426229</v>
      </c>
    </row>
    <row r="5795" spans="2:24" x14ac:dyDescent="0.4">
      <c r="B5795" s="13">
        <v>5792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17607075.127448626</v>
      </c>
      <c r="O5795">
        <v>23640227.509117484</v>
      </c>
      <c r="P5795">
        <v>24186614.494769212</v>
      </c>
      <c r="Q5795">
        <v>18099220.781294618</v>
      </c>
      <c r="R5795">
        <v>18324888.224344395</v>
      </c>
      <c r="S5795">
        <v>19833057.671629276</v>
      </c>
      <c r="T5795">
        <v>24088150.974630266</v>
      </c>
      <c r="U5795">
        <v>22550191.621941529</v>
      </c>
      <c r="V5795">
        <v>21601936.995603923</v>
      </c>
      <c r="W5795">
        <v>22585068.755473334</v>
      </c>
      <c r="X5795">
        <v>2585068.7554733353</v>
      </c>
    </row>
    <row r="5796" spans="2:24" x14ac:dyDescent="0.4">
      <c r="B5796" s="13">
        <v>5793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8144930.8413663041</v>
      </c>
      <c r="O5796">
        <v>11150152.204691734</v>
      </c>
      <c r="P5796">
        <v>8532576.1662266236</v>
      </c>
      <c r="Q5796">
        <v>-570992123.56465888</v>
      </c>
      <c r="R5796">
        <v>-581705577.79377854</v>
      </c>
      <c r="S5796">
        <v>-290263201.45527643</v>
      </c>
      <c r="T5796">
        <v>-283922837.77527595</v>
      </c>
      <c r="U5796">
        <v>-348960583.67779517</v>
      </c>
      <c r="V5796">
        <v>-339492619.81477594</v>
      </c>
      <c r="W5796">
        <v>-309113573.17977375</v>
      </c>
      <c r="X5796">
        <v>-329113573.17977375</v>
      </c>
    </row>
    <row r="5797" spans="2:24" x14ac:dyDescent="0.4">
      <c r="B5797" s="13">
        <v>5794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19918208.772988837</v>
      </c>
      <c r="O5797">
        <v>17443634.521433957</v>
      </c>
      <c r="P5797">
        <v>19896698.537274435</v>
      </c>
      <c r="Q5797">
        <v>18743938.103969421</v>
      </c>
      <c r="R5797">
        <v>25854651.362033125</v>
      </c>
      <c r="S5797">
        <v>26496197.722870804</v>
      </c>
      <c r="T5797">
        <v>21607979.680084128</v>
      </c>
      <c r="U5797">
        <v>20772544.2128435</v>
      </c>
      <c r="V5797">
        <v>24431519.742602631</v>
      </c>
      <c r="W5797">
        <v>27745532.845978305</v>
      </c>
      <c r="X5797">
        <v>7745532.8459783066</v>
      </c>
    </row>
    <row r="5798" spans="2:24" x14ac:dyDescent="0.4">
      <c r="B5798" s="13">
        <v>5795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20425736.332691934</v>
      </c>
      <c r="O5798">
        <v>21812241.298621904</v>
      </c>
      <c r="P5798">
        <v>22299774.770921275</v>
      </c>
      <c r="Q5798">
        <v>25867862.512783334</v>
      </c>
      <c r="R5798">
        <v>24119208.422076441</v>
      </c>
      <c r="S5798">
        <v>26930001.441334311</v>
      </c>
      <c r="T5798">
        <v>23821928.403834082</v>
      </c>
      <c r="U5798">
        <v>20318732.428414047</v>
      </c>
      <c r="V5798">
        <v>22027500.815142035</v>
      </c>
      <c r="W5798">
        <v>27307179.973511927</v>
      </c>
      <c r="X5798">
        <v>7307179.9735119259</v>
      </c>
    </row>
    <row r="5799" spans="2:24" x14ac:dyDescent="0.4">
      <c r="B5799" s="13">
        <v>5796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17198260.364301335</v>
      </c>
      <c r="O5799">
        <v>17879999.219098218</v>
      </c>
      <c r="P5799">
        <v>-5041142.7066846043</v>
      </c>
      <c r="Q5799">
        <v>-15718239.69939455</v>
      </c>
      <c r="R5799">
        <v>-3383007.7796578365</v>
      </c>
      <c r="S5799">
        <v>-4071363.8364495058</v>
      </c>
      <c r="T5799">
        <v>-268943303.70135969</v>
      </c>
      <c r="U5799">
        <v>-263944055.96970582</v>
      </c>
      <c r="V5799">
        <v>-134270302.48587966</v>
      </c>
      <c r="W5799">
        <v>-131864368.89615542</v>
      </c>
      <c r="X5799">
        <v>-151864368.89615551</v>
      </c>
    </row>
    <row r="5800" spans="2:24" x14ac:dyDescent="0.4">
      <c r="B5800" s="13">
        <v>5797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15592337.108310109</v>
      </c>
      <c r="O5800">
        <v>13917388.815092953</v>
      </c>
      <c r="P5800">
        <v>15295521.485984068</v>
      </c>
      <c r="Q5800">
        <v>12726013.71696768</v>
      </c>
      <c r="R5800">
        <v>15559845.525748055</v>
      </c>
      <c r="S5800">
        <v>18536208.037342884</v>
      </c>
      <c r="T5800">
        <v>19210565.755848125</v>
      </c>
      <c r="U5800">
        <v>19415981.47869781</v>
      </c>
      <c r="V5800">
        <v>23206456.865638014</v>
      </c>
      <c r="W5800">
        <v>21548933.736376848</v>
      </c>
      <c r="X5800">
        <v>1548933.7363768436</v>
      </c>
    </row>
    <row r="5801" spans="2:24" x14ac:dyDescent="0.4">
      <c r="B5801" s="13">
        <v>5798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24655446.788740329</v>
      </c>
      <c r="O5801">
        <v>24446163.176295694</v>
      </c>
      <c r="P5801">
        <v>27269556.186235499</v>
      </c>
      <c r="Q5801">
        <v>28898696.675392207</v>
      </c>
      <c r="R5801">
        <v>30457867.611794572</v>
      </c>
      <c r="S5801">
        <v>30679308.411391877</v>
      </c>
      <c r="T5801">
        <v>34753996.339519098</v>
      </c>
      <c r="U5801">
        <v>37953278.440992601</v>
      </c>
      <c r="V5801">
        <v>37712715.480488017</v>
      </c>
      <c r="W5801">
        <v>42398502.104183264</v>
      </c>
      <c r="X5801">
        <v>22398502.104183253</v>
      </c>
    </row>
    <row r="5802" spans="2:24" x14ac:dyDescent="0.4">
      <c r="B5802" s="13">
        <v>5799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16017420.648731096</v>
      </c>
      <c r="O5802">
        <v>22023533.814964209</v>
      </c>
      <c r="P5802">
        <v>30775088.364572883</v>
      </c>
      <c r="Q5802">
        <v>34280362.411949255</v>
      </c>
      <c r="R5802">
        <v>41214350.768189751</v>
      </c>
      <c r="S5802">
        <v>47058594.209828354</v>
      </c>
      <c r="T5802">
        <v>50705643.780110024</v>
      </c>
      <c r="U5802">
        <v>36211505.702402033</v>
      </c>
      <c r="V5802">
        <v>43459007.817539848</v>
      </c>
      <c r="W5802">
        <v>53911693.956999965</v>
      </c>
      <c r="X5802">
        <v>33911693.956999965</v>
      </c>
    </row>
    <row r="5803" spans="2:24" x14ac:dyDescent="0.4">
      <c r="B5803" s="13">
        <v>5800</v>
      </c>
      <c r="C5803">
        <v>0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21811408.068884473</v>
      </c>
      <c r="O5803">
        <v>24286209.779934328</v>
      </c>
      <c r="P5803">
        <v>31096651.741024017</v>
      </c>
      <c r="Q5803">
        <v>33336272.099147543</v>
      </c>
      <c r="R5803">
        <v>35462034.777302414</v>
      </c>
      <c r="S5803">
        <v>33363029.162336841</v>
      </c>
      <c r="T5803">
        <v>34607506.961548947</v>
      </c>
      <c r="U5803">
        <v>41649803.860617809</v>
      </c>
      <c r="V5803">
        <v>43526148.018573456</v>
      </c>
      <c r="W5803">
        <v>47197850.71400927</v>
      </c>
      <c r="X5803">
        <v>27197850.714009274</v>
      </c>
    </row>
    <row r="5804" spans="2:24" x14ac:dyDescent="0.4">
      <c r="B5804" s="13">
        <v>5801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20269090.862110652</v>
      </c>
      <c r="O5804">
        <v>-316614426.0729816</v>
      </c>
      <c r="P5804">
        <v>-317404938.28290039</v>
      </c>
      <c r="Q5804">
        <v>-138572339.6238471</v>
      </c>
      <c r="R5804">
        <v>-139387741.91387287</v>
      </c>
      <c r="S5804">
        <v>-140281905.52154338</v>
      </c>
      <c r="T5804">
        <v>-133678926.73827654</v>
      </c>
      <c r="U5804">
        <v>-133843999.41156866</v>
      </c>
      <c r="V5804">
        <v>-134264165.50328988</v>
      </c>
      <c r="W5804">
        <v>-124967536.52643435</v>
      </c>
      <c r="X5804">
        <v>-144967536.52643433</v>
      </c>
    </row>
    <row r="5805" spans="2:24" x14ac:dyDescent="0.4">
      <c r="B5805" s="13">
        <v>5802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20572094.634271931</v>
      </c>
      <c r="O5805">
        <v>17689466.16366927</v>
      </c>
      <c r="P5805">
        <v>18408436.681975834</v>
      </c>
      <c r="Q5805">
        <v>20496916.35247837</v>
      </c>
      <c r="R5805">
        <v>24676816.211500492</v>
      </c>
      <c r="S5805">
        <v>30297059.349877942</v>
      </c>
      <c r="T5805">
        <v>36472310.839133643</v>
      </c>
      <c r="U5805">
        <v>33110594.77386127</v>
      </c>
      <c r="V5805">
        <v>40474791.868765227</v>
      </c>
      <c r="W5805">
        <v>39152739.573290236</v>
      </c>
      <c r="X5805">
        <v>19152739.573290236</v>
      </c>
    </row>
    <row r="5806" spans="2:24" x14ac:dyDescent="0.4">
      <c r="B5806" s="13">
        <v>5803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22479627.819916546</v>
      </c>
      <c r="O5806">
        <v>27305997.94466335</v>
      </c>
      <c r="P5806">
        <v>20491526.772222348</v>
      </c>
      <c r="Q5806">
        <v>20812815.344293587</v>
      </c>
      <c r="R5806">
        <v>18708081.570190959</v>
      </c>
      <c r="S5806">
        <v>19362002.335492231</v>
      </c>
      <c r="T5806">
        <v>20609971.540092111</v>
      </c>
      <c r="U5806">
        <v>21811828.735500578</v>
      </c>
      <c r="V5806">
        <v>21618380.373303924</v>
      </c>
      <c r="W5806">
        <v>22327617.629130721</v>
      </c>
      <c r="X5806">
        <v>2327617.629130722</v>
      </c>
    </row>
    <row r="5807" spans="2:24" x14ac:dyDescent="0.4">
      <c r="B5807" s="13">
        <v>5804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19959387.987435628</v>
      </c>
      <c r="O5807">
        <v>19353431.143463057</v>
      </c>
      <c r="P5807">
        <v>24590460.311579384</v>
      </c>
      <c r="Q5807">
        <v>31214985.81697309</v>
      </c>
      <c r="R5807">
        <v>18552529.67337542</v>
      </c>
      <c r="S5807">
        <v>19035065.92082306</v>
      </c>
      <c r="T5807">
        <v>32369477.254456259</v>
      </c>
      <c r="U5807">
        <v>39665709.273211539</v>
      </c>
      <c r="V5807">
        <v>40494067.08858341</v>
      </c>
      <c r="W5807">
        <v>45880896.103598446</v>
      </c>
      <c r="X5807">
        <v>25880896.103598442</v>
      </c>
    </row>
    <row r="5808" spans="2:24" x14ac:dyDescent="0.4">
      <c r="B5808" s="13">
        <v>5805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26375483.876017354</v>
      </c>
      <c r="O5808">
        <v>25717935.567518886</v>
      </c>
      <c r="P5808">
        <v>26006350.453545459</v>
      </c>
      <c r="Q5808">
        <v>33131807.272220027</v>
      </c>
      <c r="R5808">
        <v>32833849.293255791</v>
      </c>
      <c r="S5808">
        <v>32777877.093489919</v>
      </c>
      <c r="T5808">
        <v>31358796.063576754</v>
      </c>
      <c r="U5808">
        <v>33168160.445705228</v>
      </c>
      <c r="V5808">
        <v>35412814.891681284</v>
      </c>
      <c r="W5808">
        <v>39151694.799007244</v>
      </c>
      <c r="X5808">
        <v>19151694.799007241</v>
      </c>
    </row>
    <row r="5809" spans="2:24" x14ac:dyDescent="0.4">
      <c r="B5809" s="13">
        <v>5806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22322276.026540674</v>
      </c>
      <c r="O5809">
        <v>29228345.820080657</v>
      </c>
      <c r="P5809">
        <v>25014905.644120518</v>
      </c>
      <c r="Q5809">
        <v>21852317.271546587</v>
      </c>
      <c r="R5809">
        <v>18774404.562452748</v>
      </c>
      <c r="S5809">
        <v>22396018.070325773</v>
      </c>
      <c r="T5809">
        <v>25961677.96456597</v>
      </c>
      <c r="U5809">
        <v>27533797.909199625</v>
      </c>
      <c r="V5809">
        <v>27382623.254919875</v>
      </c>
      <c r="W5809">
        <v>28954315.205912977</v>
      </c>
      <c r="X5809">
        <v>8954315.2059129775</v>
      </c>
    </row>
    <row r="5810" spans="2:24" x14ac:dyDescent="0.4">
      <c r="B5810" s="13">
        <v>5807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20195383.629140265</v>
      </c>
      <c r="O5810">
        <v>-1487067.4545811936</v>
      </c>
      <c r="P5810">
        <v>-2710694.9242626713</v>
      </c>
      <c r="Q5810">
        <v>12648415.559849344</v>
      </c>
      <c r="R5810">
        <v>10701741.365235733</v>
      </c>
      <c r="S5810">
        <v>7712883.9222065732</v>
      </c>
      <c r="T5810">
        <v>7691895.2540956195</v>
      </c>
      <c r="U5810">
        <v>15810969.424247324</v>
      </c>
      <c r="V5810">
        <v>16569430.727531355</v>
      </c>
      <c r="W5810">
        <v>23258608.175120771</v>
      </c>
      <c r="X5810">
        <v>3258608.1751207709</v>
      </c>
    </row>
    <row r="5811" spans="2:24" x14ac:dyDescent="0.4">
      <c r="B5811" s="13">
        <v>5808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23655752.61077413</v>
      </c>
      <c r="O5811">
        <v>14756844.360470496</v>
      </c>
      <c r="P5811">
        <v>22891464.980807796</v>
      </c>
      <c r="Q5811">
        <v>22228213.438272469</v>
      </c>
      <c r="R5811">
        <v>24816025.621619098</v>
      </c>
      <c r="S5811">
        <v>25452936.663523939</v>
      </c>
      <c r="T5811">
        <v>6633285.498104088</v>
      </c>
      <c r="U5811">
        <v>-7233700.8521113209</v>
      </c>
      <c r="V5811">
        <v>10748485.878273247</v>
      </c>
      <c r="W5811">
        <v>17243896.527800221</v>
      </c>
      <c r="X5811">
        <v>-2756103.4721997762</v>
      </c>
    </row>
    <row r="5812" spans="2:24" x14ac:dyDescent="0.4">
      <c r="B5812" s="13">
        <v>5809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22073298.787426814</v>
      </c>
      <c r="O5812">
        <v>23772207.106393721</v>
      </c>
      <c r="P5812">
        <v>26113754.730317701</v>
      </c>
      <c r="Q5812">
        <v>34354708.603993557</v>
      </c>
      <c r="R5812">
        <v>34906909.740182348</v>
      </c>
      <c r="S5812">
        <v>33864335.629901603</v>
      </c>
      <c r="T5812">
        <v>34053889.116749905</v>
      </c>
      <c r="U5812">
        <v>37506403.236512221</v>
      </c>
      <c r="V5812">
        <v>46100180.054718882</v>
      </c>
      <c r="W5812">
        <v>46926968.288922645</v>
      </c>
      <c r="X5812">
        <v>26926968.288922641</v>
      </c>
    </row>
    <row r="5813" spans="2:24" x14ac:dyDescent="0.4">
      <c r="B5813" s="13">
        <v>5810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21992192.073712841</v>
      </c>
      <c r="O5813">
        <v>24775247.238917626</v>
      </c>
      <c r="P5813">
        <v>20003149.036439762</v>
      </c>
      <c r="Q5813">
        <v>20614224.521072581</v>
      </c>
      <c r="R5813">
        <v>29008708.635222245</v>
      </c>
      <c r="S5813">
        <v>34476565.908014856</v>
      </c>
      <c r="T5813">
        <v>39756455.257959388</v>
      </c>
      <c r="U5813">
        <v>43047021.691539168</v>
      </c>
      <c r="V5813">
        <v>44121051.733793944</v>
      </c>
      <c r="W5813">
        <v>44080568.777577713</v>
      </c>
      <c r="X5813">
        <v>24080568.777577709</v>
      </c>
    </row>
    <row r="5814" spans="2:24" x14ac:dyDescent="0.4">
      <c r="B5814" s="13">
        <v>5811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22109518.173868727</v>
      </c>
      <c r="O5814">
        <v>23567348.560768176</v>
      </c>
      <c r="P5814">
        <v>29847497.949002974</v>
      </c>
      <c r="Q5814">
        <v>32767760.995891239</v>
      </c>
      <c r="R5814">
        <v>34799634.895265438</v>
      </c>
      <c r="S5814">
        <v>37352564.691745535</v>
      </c>
      <c r="T5814">
        <v>42744040.30906596</v>
      </c>
      <c r="U5814">
        <v>46075912.735948801</v>
      </c>
      <c r="V5814">
        <v>46155152.005155332</v>
      </c>
      <c r="W5814">
        <v>44128970.714755289</v>
      </c>
      <c r="X5814">
        <v>24128970.714755289</v>
      </c>
    </row>
    <row r="5815" spans="2:24" x14ac:dyDescent="0.4">
      <c r="B5815" s="13">
        <v>5812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26918889.18791743</v>
      </c>
      <c r="O5815">
        <v>25827569.910978295</v>
      </c>
      <c r="P5815">
        <v>28923103.754960917</v>
      </c>
      <c r="Q5815">
        <v>29760106.374192342</v>
      </c>
      <c r="R5815">
        <v>8861439.6670546178</v>
      </c>
      <c r="S5815">
        <v>11913502.003719188</v>
      </c>
      <c r="T5815">
        <v>24263926.9600427</v>
      </c>
      <c r="U5815">
        <v>26411853.136896215</v>
      </c>
      <c r="V5815">
        <v>19224460.704971526</v>
      </c>
      <c r="W5815">
        <v>17361236.387654413</v>
      </c>
      <c r="X5815">
        <v>-2638763.6123455875</v>
      </c>
    </row>
    <row r="5816" spans="2:24" x14ac:dyDescent="0.4">
      <c r="B5816" s="13">
        <v>5813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9536577.2584857587</v>
      </c>
      <c r="O5816">
        <v>9201299.6657069884</v>
      </c>
      <c r="P5816">
        <v>16221816.243494298</v>
      </c>
      <c r="Q5816">
        <v>22024506.690295126</v>
      </c>
      <c r="R5816">
        <v>22613330.547588009</v>
      </c>
      <c r="S5816">
        <v>-3539274.2017542534</v>
      </c>
      <c r="T5816">
        <v>-2327670.1634344077</v>
      </c>
      <c r="U5816">
        <v>11934851.419912864</v>
      </c>
      <c r="V5816">
        <v>10408140.759120448</v>
      </c>
      <c r="W5816">
        <v>13141370.742053134</v>
      </c>
      <c r="X5816">
        <v>-6858629.2579468656</v>
      </c>
    </row>
    <row r="5817" spans="2:24" x14ac:dyDescent="0.4">
      <c r="B5817" s="13">
        <v>5814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15465619.826573547</v>
      </c>
      <c r="O5817">
        <v>18745778.130229853</v>
      </c>
      <c r="P5817">
        <v>19942097.723528337</v>
      </c>
      <c r="Q5817">
        <v>-7343732.1439940277</v>
      </c>
      <c r="R5817">
        <v>-9095675.0311039835</v>
      </c>
      <c r="S5817">
        <v>11296728.336883431</v>
      </c>
      <c r="T5817">
        <v>8794825.6460447293</v>
      </c>
      <c r="U5817">
        <v>8557086.4055976905</v>
      </c>
      <c r="V5817">
        <v>9432906.3664065562</v>
      </c>
      <c r="W5817">
        <v>8961392.0609771535</v>
      </c>
      <c r="X5817">
        <v>-11038607.939022854</v>
      </c>
    </row>
    <row r="5818" spans="2:24" x14ac:dyDescent="0.4">
      <c r="B5818" s="13">
        <v>5815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26356579.070461944</v>
      </c>
      <c r="O5818">
        <v>30063477.130205374</v>
      </c>
      <c r="P5818">
        <v>30812433.903286979</v>
      </c>
      <c r="Q5818">
        <v>32356808.501359109</v>
      </c>
      <c r="R5818">
        <v>30047959.336495608</v>
      </c>
      <c r="S5818">
        <v>33825713.144304544</v>
      </c>
      <c r="T5818">
        <v>33689325.470118709</v>
      </c>
      <c r="U5818">
        <v>33017781.188527416</v>
      </c>
      <c r="V5818">
        <v>32460045.063610896</v>
      </c>
      <c r="W5818">
        <v>16227607.958446292</v>
      </c>
      <c r="X5818">
        <v>-3772392.0415536994</v>
      </c>
    </row>
    <row r="5819" spans="2:24" x14ac:dyDescent="0.4">
      <c r="B5819" s="13">
        <v>5816</v>
      </c>
      <c r="C5819">
        <v>0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18306082.920747474</v>
      </c>
      <c r="O5819">
        <v>16976744.97097731</v>
      </c>
      <c r="P5819">
        <v>14365891.057359193</v>
      </c>
      <c r="Q5819">
        <v>21549369.812671736</v>
      </c>
      <c r="R5819">
        <v>24981678.732892908</v>
      </c>
      <c r="S5819">
        <v>25437242.340935923</v>
      </c>
      <c r="T5819">
        <v>28028628.566966422</v>
      </c>
      <c r="U5819">
        <v>28207324.06895582</v>
      </c>
      <c r="V5819">
        <v>32615629.399804942</v>
      </c>
      <c r="W5819">
        <v>23129271.198508278</v>
      </c>
      <c r="X5819">
        <v>3129271.1985082803</v>
      </c>
    </row>
    <row r="5820" spans="2:24" x14ac:dyDescent="0.4">
      <c r="B5820" s="13">
        <v>5817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24312189.900674723</v>
      </c>
      <c r="O5820">
        <v>28318135.977346238</v>
      </c>
      <c r="P5820">
        <v>26692192.523904458</v>
      </c>
      <c r="Q5820">
        <v>26363004.748766664</v>
      </c>
      <c r="R5820">
        <v>31965337.312533982</v>
      </c>
      <c r="S5820">
        <v>11708727.064671608</v>
      </c>
      <c r="T5820">
        <v>14770113.887321766</v>
      </c>
      <c r="U5820">
        <v>25640618.258699898</v>
      </c>
      <c r="V5820">
        <v>14944434.384694839</v>
      </c>
      <c r="W5820">
        <v>15073760.257176096</v>
      </c>
      <c r="X5820">
        <v>-4926239.7428239016</v>
      </c>
    </row>
    <row r="5821" spans="2:24" x14ac:dyDescent="0.4">
      <c r="B5821" s="13">
        <v>5818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16510195.843899481</v>
      </c>
      <c r="O5821">
        <v>16882203.429301992</v>
      </c>
      <c r="P5821">
        <v>15703223.481255013</v>
      </c>
      <c r="Q5821">
        <v>16569164.387182266</v>
      </c>
      <c r="R5821">
        <v>15156487.153964564</v>
      </c>
      <c r="S5821">
        <v>17959853.346036263</v>
      </c>
      <c r="T5821">
        <v>20414547.897602297</v>
      </c>
      <c r="U5821">
        <v>21747360.571326144</v>
      </c>
      <c r="V5821">
        <v>21653534.591235206</v>
      </c>
      <c r="W5821">
        <v>23731136.559726946</v>
      </c>
      <c r="X5821">
        <v>3731136.5597269493</v>
      </c>
    </row>
    <row r="5822" spans="2:24" x14ac:dyDescent="0.4">
      <c r="B5822" s="13">
        <v>5819</v>
      </c>
      <c r="C5822">
        <v>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18860369.796375725</v>
      </c>
      <c r="O5822">
        <v>22684626.109593462</v>
      </c>
      <c r="P5822">
        <v>23032635.461772636</v>
      </c>
      <c r="Q5822">
        <v>27071992.429388486</v>
      </c>
      <c r="R5822">
        <v>30847330.440672614</v>
      </c>
      <c r="S5822">
        <v>30884207.730134845</v>
      </c>
      <c r="T5822">
        <v>34243947.752875984</v>
      </c>
      <c r="U5822">
        <v>39071589.128048941</v>
      </c>
      <c r="V5822">
        <v>46066884.288394913</v>
      </c>
      <c r="W5822">
        <v>46952224.71756281</v>
      </c>
      <c r="X5822">
        <v>26952224.717562806</v>
      </c>
    </row>
    <row r="5823" spans="2:24" x14ac:dyDescent="0.4">
      <c r="B5823" s="13">
        <v>5820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18795970.604531776</v>
      </c>
      <c r="O5823">
        <v>-78285276.833998978</v>
      </c>
      <c r="P5823">
        <v>-70345716.014998376</v>
      </c>
      <c r="Q5823">
        <v>-19106278.934645362</v>
      </c>
      <c r="R5823">
        <v>-11404477.003051706</v>
      </c>
      <c r="S5823">
        <v>-8687557.2871975545</v>
      </c>
      <c r="T5823">
        <v>-13857815.020374704</v>
      </c>
      <c r="U5823">
        <v>-15312044.353746945</v>
      </c>
      <c r="V5823">
        <v>-13950793.433248546</v>
      </c>
      <c r="W5823">
        <v>-13916341.39593517</v>
      </c>
      <c r="X5823">
        <v>-33916341.395935163</v>
      </c>
    </row>
    <row r="5824" spans="2:24" x14ac:dyDescent="0.4">
      <c r="B5824" s="13">
        <v>5821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26401507.33603422</v>
      </c>
      <c r="O5824">
        <v>34294680.540490903</v>
      </c>
      <c r="P5824">
        <v>37374860.755323201</v>
      </c>
      <c r="Q5824">
        <v>41558961.880387776</v>
      </c>
      <c r="R5824">
        <v>41967812.467358962</v>
      </c>
      <c r="S5824">
        <v>43476055.937505499</v>
      </c>
      <c r="T5824">
        <v>46164577.710415617</v>
      </c>
      <c r="U5824">
        <v>44151693.798815906</v>
      </c>
      <c r="V5824">
        <v>46257842.422977388</v>
      </c>
      <c r="W5824">
        <v>48019348.503382325</v>
      </c>
      <c r="X5824">
        <v>28019348.50338234</v>
      </c>
    </row>
    <row r="5825" spans="2:24" x14ac:dyDescent="0.4">
      <c r="B5825" s="13">
        <v>5822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20821049.297129966</v>
      </c>
      <c r="O5825">
        <v>20428778.85825723</v>
      </c>
      <c r="P5825">
        <v>22072897.010156821</v>
      </c>
      <c r="Q5825">
        <v>22970944.007192224</v>
      </c>
      <c r="R5825">
        <v>26102658.034215305</v>
      </c>
      <c r="S5825">
        <v>25945716.00693908</v>
      </c>
      <c r="T5825">
        <v>26589232.43563896</v>
      </c>
      <c r="U5825">
        <v>27209349.385713279</v>
      </c>
      <c r="V5825">
        <v>32061971.325141631</v>
      </c>
      <c r="W5825">
        <v>29410114.763171624</v>
      </c>
      <c r="X5825">
        <v>9410114.7631716244</v>
      </c>
    </row>
    <row r="5826" spans="2:24" x14ac:dyDescent="0.4">
      <c r="B5826" s="13">
        <v>5823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22539651.129541293</v>
      </c>
      <c r="O5826">
        <v>21206764.942314472</v>
      </c>
      <c r="P5826">
        <v>-51780659.417886429</v>
      </c>
      <c r="Q5826">
        <v>-50966598.902990572</v>
      </c>
      <c r="R5826">
        <v>-10280209.927124444</v>
      </c>
      <c r="S5826">
        <v>-7758134.2918647211</v>
      </c>
      <c r="T5826">
        <v>-3601688.965334849</v>
      </c>
      <c r="U5826">
        <v>1761986.9729410275</v>
      </c>
      <c r="V5826">
        <v>4370131.1908993348</v>
      </c>
      <c r="W5826">
        <v>-2890008.3377311039</v>
      </c>
      <c r="X5826">
        <v>-22890008.337731101</v>
      </c>
    </row>
    <row r="5827" spans="2:24" x14ac:dyDescent="0.4">
      <c r="B5827" s="13">
        <v>5824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21170926.589528643</v>
      </c>
      <c r="O5827">
        <v>12424040.004980229</v>
      </c>
      <c r="P5827">
        <v>11675610.167527797</v>
      </c>
      <c r="Q5827">
        <v>-6674533.2804319579</v>
      </c>
      <c r="R5827">
        <v>-3553030.2552666599</v>
      </c>
      <c r="S5827">
        <v>13213025.466028659</v>
      </c>
      <c r="T5827">
        <v>18074255.763633441</v>
      </c>
      <c r="U5827">
        <v>19913661.823356453</v>
      </c>
      <c r="V5827">
        <v>17891471.30138227</v>
      </c>
      <c r="W5827">
        <v>18418350.965870086</v>
      </c>
      <c r="X5827">
        <v>-1581649.0341299153</v>
      </c>
    </row>
    <row r="5828" spans="2:24" x14ac:dyDescent="0.4">
      <c r="B5828" s="13">
        <v>5825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22960232.559444275</v>
      </c>
      <c r="O5828">
        <v>14403204.961892201</v>
      </c>
      <c r="P5828">
        <v>19105666.65221158</v>
      </c>
      <c r="Q5828">
        <v>11284082.525361259</v>
      </c>
      <c r="R5828">
        <v>17142246.035476811</v>
      </c>
      <c r="S5828">
        <v>19083537.014356416</v>
      </c>
      <c r="T5828">
        <v>16047308.11607066</v>
      </c>
      <c r="U5828">
        <v>18362680.168026827</v>
      </c>
      <c r="V5828">
        <v>13351674.438650245</v>
      </c>
      <c r="W5828">
        <v>11474087.706369821</v>
      </c>
      <c r="X5828">
        <v>-8525912.293630179</v>
      </c>
    </row>
    <row r="5829" spans="2:24" x14ac:dyDescent="0.4">
      <c r="B5829" s="13">
        <v>5826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2044753.907217626</v>
      </c>
      <c r="O5829">
        <v>1946452.254751642</v>
      </c>
      <c r="P5829">
        <v>10036582.652034797</v>
      </c>
      <c r="Q5829">
        <v>12142381.633213576</v>
      </c>
      <c r="R5829">
        <v>13484936.303789927</v>
      </c>
      <c r="S5829">
        <v>14661610.751325192</v>
      </c>
      <c r="T5829">
        <v>15921462.810946411</v>
      </c>
      <c r="U5829">
        <v>15430410.556035619</v>
      </c>
      <c r="V5829">
        <v>19421073.571051382</v>
      </c>
      <c r="W5829">
        <v>20383462.394601267</v>
      </c>
      <c r="X5829">
        <v>383462.39460126555</v>
      </c>
    </row>
    <row r="5830" spans="2:24" x14ac:dyDescent="0.4">
      <c r="B5830" s="13">
        <v>5827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19380749.349577826</v>
      </c>
      <c r="O5830">
        <v>16224295.918132626</v>
      </c>
      <c r="P5830">
        <v>14465514.378842946</v>
      </c>
      <c r="Q5830">
        <v>16402924.30162457</v>
      </c>
      <c r="R5830">
        <v>23767492.325904708</v>
      </c>
      <c r="S5830">
        <v>30396787.997475471</v>
      </c>
      <c r="T5830">
        <v>38827956.57766667</v>
      </c>
      <c r="U5830">
        <v>44531027.581345446</v>
      </c>
      <c r="V5830">
        <v>41680305.786448635</v>
      </c>
      <c r="W5830">
        <v>43284347.357372381</v>
      </c>
      <c r="X5830">
        <v>23284347.357372385</v>
      </c>
    </row>
    <row r="5831" spans="2:24" x14ac:dyDescent="0.4">
      <c r="B5831" s="13">
        <v>5828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22810893.082106899</v>
      </c>
      <c r="O5831">
        <v>23772819.663587455</v>
      </c>
      <c r="P5831">
        <v>27719173.848401494</v>
      </c>
      <c r="Q5831">
        <v>28375194.551174723</v>
      </c>
      <c r="R5831">
        <v>29392415.100965973</v>
      </c>
      <c r="S5831">
        <v>28371347.349163651</v>
      </c>
      <c r="T5831">
        <v>33516639.477161802</v>
      </c>
      <c r="U5831">
        <v>33997688.737040937</v>
      </c>
      <c r="V5831">
        <v>34579250.253659755</v>
      </c>
      <c r="W5831">
        <v>41674591.852533385</v>
      </c>
      <c r="X5831">
        <v>21674591.852533385</v>
      </c>
    </row>
    <row r="5832" spans="2:24" x14ac:dyDescent="0.4">
      <c r="B5832" s="13">
        <v>5829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20249515.66166921</v>
      </c>
      <c r="O5832">
        <v>19114074.608886551</v>
      </c>
      <c r="P5832">
        <v>19771754.854230814</v>
      </c>
      <c r="Q5832">
        <v>25098663.338934205</v>
      </c>
      <c r="R5832">
        <v>27329096.595123574</v>
      </c>
      <c r="S5832">
        <v>29539919.588477805</v>
      </c>
      <c r="T5832">
        <v>34557567.837025046</v>
      </c>
      <c r="U5832">
        <v>34055022.416152596</v>
      </c>
      <c r="V5832">
        <v>40841477.523052067</v>
      </c>
      <c r="W5832">
        <v>45883372.94356104</v>
      </c>
      <c r="X5832">
        <v>25883372.943561032</v>
      </c>
    </row>
    <row r="5833" spans="2:24" x14ac:dyDescent="0.4">
      <c r="B5833" s="13">
        <v>5830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24090497.668708339</v>
      </c>
      <c r="O5833">
        <v>23562783.844256174</v>
      </c>
      <c r="P5833">
        <v>21595002.58234974</v>
      </c>
      <c r="Q5833">
        <v>25243429.03508199</v>
      </c>
      <c r="R5833">
        <v>27742281.984066125</v>
      </c>
      <c r="S5833">
        <v>16735181.588024974</v>
      </c>
      <c r="T5833">
        <v>17053446.189891167</v>
      </c>
      <c r="U5833">
        <v>19427692.231876876</v>
      </c>
      <c r="V5833">
        <v>22195915.697552186</v>
      </c>
      <c r="W5833">
        <v>18871387.385216761</v>
      </c>
      <c r="X5833">
        <v>-1128612.6147832358</v>
      </c>
    </row>
    <row r="5834" spans="2:24" x14ac:dyDescent="0.4">
      <c r="B5834" s="13">
        <v>5831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18545487.347450845</v>
      </c>
      <c r="O5834">
        <v>25494715.245213006</v>
      </c>
      <c r="P5834">
        <v>3418811.3682449367</v>
      </c>
      <c r="Q5834">
        <v>5429566.6512334552</v>
      </c>
      <c r="R5834">
        <v>13565065.042604655</v>
      </c>
      <c r="S5834">
        <v>17875761.748957854</v>
      </c>
      <c r="T5834">
        <v>16938633.530585855</v>
      </c>
      <c r="U5834">
        <v>17462228.12926558</v>
      </c>
      <c r="V5834">
        <v>22266342.949599516</v>
      </c>
      <c r="W5834">
        <v>26216313.4483325</v>
      </c>
      <c r="X5834">
        <v>6216313.4483324997</v>
      </c>
    </row>
    <row r="5835" spans="2:24" x14ac:dyDescent="0.4">
      <c r="B5835" s="13">
        <v>5832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18287964.055856563</v>
      </c>
      <c r="O5835">
        <v>20957322.866085269</v>
      </c>
      <c r="P5835">
        <v>24610967.526863843</v>
      </c>
      <c r="Q5835">
        <v>24078422.966540232</v>
      </c>
      <c r="R5835">
        <v>21672415.688849758</v>
      </c>
      <c r="S5835">
        <v>25382468.538031295</v>
      </c>
      <c r="T5835">
        <v>15863150.946079183</v>
      </c>
      <c r="U5835">
        <v>18282844.190478228</v>
      </c>
      <c r="V5835">
        <v>19929162.046588417</v>
      </c>
      <c r="W5835">
        <v>-78317219.134200186</v>
      </c>
      <c r="X5835">
        <v>-98317219.134200186</v>
      </c>
    </row>
    <row r="5836" spans="2:24" x14ac:dyDescent="0.4">
      <c r="B5836" s="13">
        <v>5833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22313530.688130472</v>
      </c>
      <c r="O5836">
        <v>23025116.687922101</v>
      </c>
      <c r="P5836">
        <v>22458287.874389958</v>
      </c>
      <c r="Q5836">
        <v>22514529.757041436</v>
      </c>
      <c r="R5836">
        <v>21855657.911101006</v>
      </c>
      <c r="S5836">
        <v>27145084.700158648</v>
      </c>
      <c r="T5836">
        <v>29093974.700179122</v>
      </c>
      <c r="U5836">
        <v>30875601.648511954</v>
      </c>
      <c r="V5836">
        <v>31278196.86734971</v>
      </c>
      <c r="W5836">
        <v>31390734.369153425</v>
      </c>
      <c r="X5836">
        <v>11390734.369153433</v>
      </c>
    </row>
    <row r="5837" spans="2:24" x14ac:dyDescent="0.4">
      <c r="B5837" s="13">
        <v>5834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486937.24974164512</v>
      </c>
      <c r="O5837">
        <v>5885931.5088695111</v>
      </c>
      <c r="P5837">
        <v>14045756.202336542</v>
      </c>
      <c r="Q5837">
        <v>15270106.461158887</v>
      </c>
      <c r="R5837">
        <v>17057511.40921687</v>
      </c>
      <c r="S5837">
        <v>14983241.398781942</v>
      </c>
      <c r="T5837">
        <v>19224348.354739692</v>
      </c>
      <c r="U5837">
        <v>21283572.42078536</v>
      </c>
      <c r="V5837">
        <v>23207069.178578753</v>
      </c>
      <c r="W5837">
        <v>21359033.691716567</v>
      </c>
      <c r="X5837">
        <v>1359033.6917165683</v>
      </c>
    </row>
    <row r="5838" spans="2:24" x14ac:dyDescent="0.4">
      <c r="B5838" s="13">
        <v>5835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20831821.372105557</v>
      </c>
      <c r="O5838">
        <v>22623854.257233128</v>
      </c>
      <c r="P5838">
        <v>32153996.083809976</v>
      </c>
      <c r="Q5838">
        <v>40754805.994139977</v>
      </c>
      <c r="R5838">
        <v>40448666.44473134</v>
      </c>
      <c r="S5838">
        <v>8991288.0589017104</v>
      </c>
      <c r="T5838">
        <v>15623428.299930308</v>
      </c>
      <c r="U5838">
        <v>33462242.173972253</v>
      </c>
      <c r="V5838">
        <v>30410436.53659305</v>
      </c>
      <c r="W5838">
        <v>31467396.83088211</v>
      </c>
      <c r="X5838">
        <v>11467396.83088211</v>
      </c>
    </row>
    <row r="5839" spans="2:24" x14ac:dyDescent="0.4">
      <c r="B5839" s="13">
        <v>5836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23342849.334117275</v>
      </c>
      <c r="O5839">
        <v>32028815.893347178</v>
      </c>
      <c r="P5839">
        <v>31676970.956080183</v>
      </c>
      <c r="Q5839">
        <v>32224549.897258639</v>
      </c>
      <c r="R5839">
        <v>29711818.60299921</v>
      </c>
      <c r="S5839">
        <v>30977108.586883605</v>
      </c>
      <c r="T5839">
        <v>29173747.617218617</v>
      </c>
      <c r="U5839">
        <v>30492913.71708538</v>
      </c>
      <c r="V5839">
        <v>37609279.807409003</v>
      </c>
      <c r="W5839">
        <v>34506936.440061405</v>
      </c>
      <c r="X5839">
        <v>14506936.4400614</v>
      </c>
    </row>
    <row r="5840" spans="2:24" x14ac:dyDescent="0.4">
      <c r="B5840" s="13">
        <v>5837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18875836.763238657</v>
      </c>
      <c r="O5840">
        <v>24303565.994419269</v>
      </c>
      <c r="P5840">
        <v>31316092.715915155</v>
      </c>
      <c r="Q5840">
        <v>-3640709473.2721171</v>
      </c>
      <c r="R5840">
        <v>-3639241218.4407182</v>
      </c>
      <c r="S5840">
        <v>-1799964415.634232</v>
      </c>
      <c r="T5840">
        <v>-1800410223.5044377</v>
      </c>
      <c r="U5840">
        <v>-1792943158.4823034</v>
      </c>
      <c r="V5840">
        <v>-1791175277.2816913</v>
      </c>
      <c r="W5840">
        <v>-1787710991.3622186</v>
      </c>
      <c r="X5840">
        <v>-1807710991.3622186</v>
      </c>
    </row>
    <row r="5841" spans="2:24" x14ac:dyDescent="0.4">
      <c r="B5841" s="13">
        <v>5838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25012783.112046696</v>
      </c>
      <c r="O5841">
        <v>24114259.815140951</v>
      </c>
      <c r="P5841">
        <v>21516983.90110993</v>
      </c>
      <c r="Q5841">
        <v>26078833.928911343</v>
      </c>
      <c r="R5841">
        <v>26488949.098774064</v>
      </c>
      <c r="S5841">
        <v>31014815.219074439</v>
      </c>
      <c r="T5841">
        <v>35003711.365731575</v>
      </c>
      <c r="U5841">
        <v>40460469.416703619</v>
      </c>
      <c r="V5841">
        <v>39816278.757558592</v>
      </c>
      <c r="W5841">
        <v>41043217.060233802</v>
      </c>
      <c r="X5841">
        <v>21043217.060233817</v>
      </c>
    </row>
    <row r="5842" spans="2:24" x14ac:dyDescent="0.4">
      <c r="B5842" s="13">
        <v>5839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25622959.093319189</v>
      </c>
      <c r="O5842">
        <v>27793548.997235529</v>
      </c>
      <c r="P5842">
        <v>28403370.954020094</v>
      </c>
      <c r="Q5842">
        <v>36916460.854961008</v>
      </c>
      <c r="R5842">
        <v>42831327.250144891</v>
      </c>
      <c r="S5842">
        <v>48336423.735781215</v>
      </c>
      <c r="T5842">
        <v>56641141.498867668</v>
      </c>
      <c r="U5842">
        <v>48289993.812768795</v>
      </c>
      <c r="V5842">
        <v>-62668422.108380169</v>
      </c>
      <c r="W5842">
        <v>-54881086.986712866</v>
      </c>
      <c r="X5842">
        <v>-74881086.986712858</v>
      </c>
    </row>
    <row r="5843" spans="2:24" x14ac:dyDescent="0.4">
      <c r="B5843" s="13">
        <v>5840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19591817.759188145</v>
      </c>
      <c r="O5843">
        <v>19235352.644025519</v>
      </c>
      <c r="P5843">
        <v>23009334.867666151</v>
      </c>
      <c r="Q5843">
        <v>21841073.457221605</v>
      </c>
      <c r="R5843">
        <v>23896360.654829387</v>
      </c>
      <c r="S5843">
        <v>23696730.333485216</v>
      </c>
      <c r="T5843">
        <v>20411838.575601704</v>
      </c>
      <c r="U5843">
        <v>-126261195.16349621</v>
      </c>
      <c r="V5843">
        <v>-126141293.69150537</v>
      </c>
      <c r="W5843">
        <v>-51652029.259244345</v>
      </c>
      <c r="X5843">
        <v>-71652029.259244323</v>
      </c>
    </row>
    <row r="5844" spans="2:24" x14ac:dyDescent="0.4">
      <c r="B5844" s="13">
        <v>5841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28085686.755425882</v>
      </c>
      <c r="O5844">
        <v>34817912.548998624</v>
      </c>
      <c r="P5844">
        <v>37140236.881750479</v>
      </c>
      <c r="Q5844">
        <v>37687652.117358379</v>
      </c>
      <c r="R5844">
        <v>39688694.128747635</v>
      </c>
      <c r="S5844">
        <v>40582235.490512468</v>
      </c>
      <c r="T5844">
        <v>46854990.330130063</v>
      </c>
      <c r="U5844">
        <v>47702827.209858105</v>
      </c>
      <c r="V5844">
        <v>47425058.702934027</v>
      </c>
      <c r="W5844">
        <v>49332432.052772693</v>
      </c>
      <c r="X5844">
        <v>29332432.052772686</v>
      </c>
    </row>
    <row r="5845" spans="2:24" x14ac:dyDescent="0.4">
      <c r="B5845" s="13">
        <v>5842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12634705.081309127</v>
      </c>
      <c r="O5845">
        <v>-13900592.401905907</v>
      </c>
      <c r="P5845">
        <v>-7284993.7473948319</v>
      </c>
      <c r="Q5845">
        <v>-669892.29984168615</v>
      </c>
      <c r="R5845">
        <v>-1966520.3017264172</v>
      </c>
      <c r="S5845">
        <v>743379.58474418567</v>
      </c>
      <c r="T5845">
        <v>1315910.6617974616</v>
      </c>
      <c r="U5845">
        <v>-452425.50454113143</v>
      </c>
      <c r="V5845">
        <v>-9602334.7476268075</v>
      </c>
      <c r="W5845">
        <v>-6678707.0923350956</v>
      </c>
      <c r="X5845">
        <v>-26678707.092335094</v>
      </c>
    </row>
    <row r="5846" spans="2:24" x14ac:dyDescent="0.4">
      <c r="B5846" s="13">
        <v>5843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22891851.694914382</v>
      </c>
      <c r="O5846">
        <v>23603512.395017751</v>
      </c>
      <c r="P5846">
        <v>24264389.942992643</v>
      </c>
      <c r="Q5846">
        <v>25641832.891544607</v>
      </c>
      <c r="R5846">
        <v>27554452.662411183</v>
      </c>
      <c r="S5846">
        <v>36216804.540655494</v>
      </c>
      <c r="T5846">
        <v>38250818.19933188</v>
      </c>
      <c r="U5846">
        <v>-50261621.570653573</v>
      </c>
      <c r="V5846">
        <v>-48780378.568879925</v>
      </c>
      <c r="W5846">
        <v>-1530880.0250229039</v>
      </c>
      <c r="X5846">
        <v>-21530880.025022913</v>
      </c>
    </row>
    <row r="5847" spans="2:24" x14ac:dyDescent="0.4">
      <c r="B5847" s="13">
        <v>5844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28488532.558680594</v>
      </c>
      <c r="O5847">
        <v>-59544984.748123579</v>
      </c>
      <c r="P5847">
        <v>-60188750.716096058</v>
      </c>
      <c r="Q5847">
        <v>-16052329.505107658</v>
      </c>
      <c r="R5847">
        <v>-12168083.617491223</v>
      </c>
      <c r="S5847">
        <v>-10897620.988835718</v>
      </c>
      <c r="T5847">
        <v>-20367967.358099941</v>
      </c>
      <c r="U5847">
        <v>-22511919.227722071</v>
      </c>
      <c r="V5847">
        <v>-19898819.184557058</v>
      </c>
      <c r="W5847">
        <v>-20363561.534482043</v>
      </c>
      <c r="X5847">
        <v>-40363561.534482025</v>
      </c>
    </row>
    <row r="5848" spans="2:24" x14ac:dyDescent="0.4">
      <c r="B5848" s="13">
        <v>5845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19894175.480348811</v>
      </c>
      <c r="O5848">
        <v>26330070.754502337</v>
      </c>
      <c r="P5848">
        <v>32434246.133291386</v>
      </c>
      <c r="Q5848">
        <v>39504336.541690007</v>
      </c>
      <c r="R5848">
        <v>41856458.511621967</v>
      </c>
      <c r="S5848">
        <v>45206126.498814486</v>
      </c>
      <c r="T5848">
        <v>53630436.304865927</v>
      </c>
      <c r="U5848">
        <v>47867225.910253033</v>
      </c>
      <c r="V5848">
        <v>51787123.538407601</v>
      </c>
      <c r="W5848">
        <v>59833817.792705357</v>
      </c>
      <c r="X5848">
        <v>39833817.792705357</v>
      </c>
    </row>
    <row r="5849" spans="2:24" x14ac:dyDescent="0.4">
      <c r="B5849" s="13">
        <v>5846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23084974.022183932</v>
      </c>
      <c r="O5849">
        <v>21523725.551450141</v>
      </c>
      <c r="P5849">
        <v>22237709.967791203</v>
      </c>
      <c r="Q5849">
        <v>26724884.741081133</v>
      </c>
      <c r="R5849">
        <v>27834387.112693585</v>
      </c>
      <c r="S5849">
        <v>19249659.048138268</v>
      </c>
      <c r="T5849">
        <v>17110334.340383839</v>
      </c>
      <c r="U5849">
        <v>20676267.944251347</v>
      </c>
      <c r="V5849">
        <v>22406733.67986735</v>
      </c>
      <c r="W5849">
        <v>11559863.433387538</v>
      </c>
      <c r="X5849">
        <v>-8440136.5666124597</v>
      </c>
    </row>
    <row r="5850" spans="2:24" x14ac:dyDescent="0.4">
      <c r="B5850" s="13">
        <v>5847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20418382.425539877</v>
      </c>
      <c r="O5850">
        <v>20456267.93201879</v>
      </c>
      <c r="P5850">
        <v>18674985.726178203</v>
      </c>
      <c r="Q5850">
        <v>19305229.587522686</v>
      </c>
      <c r="R5850">
        <v>19031551.528782479</v>
      </c>
      <c r="S5850">
        <v>26139309.231821325</v>
      </c>
      <c r="T5850">
        <v>28714582.00730747</v>
      </c>
      <c r="U5850">
        <v>31253361.046264455</v>
      </c>
      <c r="V5850">
        <v>30889474.561569113</v>
      </c>
      <c r="W5850">
        <v>33173340.623602714</v>
      </c>
      <c r="X5850">
        <v>13173340.623602707</v>
      </c>
    </row>
    <row r="5851" spans="2:24" x14ac:dyDescent="0.4">
      <c r="B5851" s="13">
        <v>5848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18143809.18981865</v>
      </c>
      <c r="O5851">
        <v>17476615.459526256</v>
      </c>
      <c r="P5851">
        <v>15783257.38522945</v>
      </c>
      <c r="Q5851">
        <v>20157579.479330905</v>
      </c>
      <c r="R5851">
        <v>26554486.332589339</v>
      </c>
      <c r="S5851">
        <v>28173360.61773698</v>
      </c>
      <c r="T5851">
        <v>25235070.448862225</v>
      </c>
      <c r="U5851">
        <v>30593549.739055287</v>
      </c>
      <c r="V5851">
        <v>29606753.153124496</v>
      </c>
      <c r="W5851">
        <v>23151282.95893003</v>
      </c>
      <c r="X5851">
        <v>3151282.9589300277</v>
      </c>
    </row>
    <row r="5852" spans="2:24" x14ac:dyDescent="0.4">
      <c r="B5852" s="13">
        <v>5849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25422344.376920953</v>
      </c>
      <c r="O5852">
        <v>22807833.701051481</v>
      </c>
      <c r="P5852">
        <v>24217927.568688147</v>
      </c>
      <c r="Q5852">
        <v>23378509.773399461</v>
      </c>
      <c r="R5852">
        <v>23638113.332077224</v>
      </c>
      <c r="S5852">
        <v>28009358.667829927</v>
      </c>
      <c r="T5852">
        <v>26987483.514152512</v>
      </c>
      <c r="U5852">
        <v>33093079.522267826</v>
      </c>
      <c r="V5852">
        <v>39450989.354212314</v>
      </c>
      <c r="W5852">
        <v>45126629.651324183</v>
      </c>
      <c r="X5852">
        <v>25126629.651324179</v>
      </c>
    </row>
    <row r="5853" spans="2:24" x14ac:dyDescent="0.4">
      <c r="B5853" s="13">
        <v>5850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22058242.464675449</v>
      </c>
      <c r="O5853">
        <v>18601152.153122898</v>
      </c>
      <c r="P5853">
        <v>17266073.675729159</v>
      </c>
      <c r="Q5853">
        <v>22038086.068248276</v>
      </c>
      <c r="R5853">
        <v>22835197.150018908</v>
      </c>
      <c r="S5853">
        <v>25590088.051305149</v>
      </c>
      <c r="T5853">
        <v>25256815.474653129</v>
      </c>
      <c r="U5853">
        <v>28288164.022241663</v>
      </c>
      <c r="V5853">
        <v>28973807.027993836</v>
      </c>
      <c r="W5853">
        <v>38112363.374233589</v>
      </c>
      <c r="X5853">
        <v>18112363.374233585</v>
      </c>
    </row>
    <row r="5854" spans="2:24" x14ac:dyDescent="0.4">
      <c r="B5854" s="13">
        <v>5851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21231363.186672252</v>
      </c>
      <c r="O5854">
        <v>23275834.191521168</v>
      </c>
      <c r="P5854">
        <v>23977847.870613229</v>
      </c>
      <c r="Q5854">
        <v>27681552.436241068</v>
      </c>
      <c r="R5854">
        <v>26010573.586213667</v>
      </c>
      <c r="S5854">
        <v>29459880.877503701</v>
      </c>
      <c r="T5854">
        <v>6700046.3595635165</v>
      </c>
      <c r="U5854">
        <v>9902403.253757447</v>
      </c>
      <c r="V5854">
        <v>17663682.077049479</v>
      </c>
      <c r="W5854">
        <v>17241519.886050891</v>
      </c>
      <c r="X5854">
        <v>-2758480.1139491033</v>
      </c>
    </row>
    <row r="5855" spans="2:24" x14ac:dyDescent="0.4">
      <c r="B5855" s="13">
        <v>5852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20025138.809537012</v>
      </c>
      <c r="O5855">
        <v>24784229.368798222</v>
      </c>
      <c r="P5855">
        <v>28552293.221916966</v>
      </c>
      <c r="Q5855">
        <v>34137001.722070508</v>
      </c>
      <c r="R5855">
        <v>37084026.984401792</v>
      </c>
      <c r="S5855">
        <v>43378631.019279569</v>
      </c>
      <c r="T5855">
        <v>42106110.406336188</v>
      </c>
      <c r="U5855">
        <v>43965432.443119623</v>
      </c>
      <c r="V5855">
        <v>46236174.208633512</v>
      </c>
      <c r="W5855">
        <v>37447558.160449669</v>
      </c>
      <c r="X5855">
        <v>17447558.160449672</v>
      </c>
    </row>
    <row r="5856" spans="2:24" x14ac:dyDescent="0.4">
      <c r="B5856" s="13">
        <v>5853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20029939.666254364</v>
      </c>
      <c r="O5856">
        <v>18129023.26511744</v>
      </c>
      <c r="P5856">
        <v>18864908.554980606</v>
      </c>
      <c r="Q5856">
        <v>16816010.030314967</v>
      </c>
      <c r="R5856">
        <v>20157865.34039852</v>
      </c>
      <c r="S5856">
        <v>18503726.919069279</v>
      </c>
      <c r="T5856">
        <v>18724536.489544544</v>
      </c>
      <c r="U5856">
        <v>16185094.651782593</v>
      </c>
      <c r="V5856">
        <v>20404785.824316874</v>
      </c>
      <c r="W5856">
        <v>23575109.275062539</v>
      </c>
      <c r="X5856">
        <v>3575109.2750625359</v>
      </c>
    </row>
    <row r="5857" spans="2:24" x14ac:dyDescent="0.4">
      <c r="B5857" s="13">
        <v>5854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18262967.299338292</v>
      </c>
      <c r="O5857">
        <v>23842748.004955176</v>
      </c>
      <c r="P5857">
        <v>21940479.045796517</v>
      </c>
      <c r="Q5857">
        <v>21450993.496043671</v>
      </c>
      <c r="R5857">
        <v>25672506.982637957</v>
      </c>
      <c r="S5857">
        <v>26121798.417304948</v>
      </c>
      <c r="T5857">
        <v>24901184.60903734</v>
      </c>
      <c r="U5857">
        <v>23358613.014287394</v>
      </c>
      <c r="V5857">
        <v>21917137.677112378</v>
      </c>
      <c r="W5857">
        <v>18738414.62128209</v>
      </c>
      <c r="X5857">
        <v>-1261585.3787179114</v>
      </c>
    </row>
    <row r="5858" spans="2:24" x14ac:dyDescent="0.4">
      <c r="B5858" s="13">
        <v>5855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21406232.42762043</v>
      </c>
      <c r="O5858">
        <v>21249456.288427498</v>
      </c>
      <c r="P5858">
        <v>17973868.041458368</v>
      </c>
      <c r="Q5858">
        <v>19443212.069993667</v>
      </c>
      <c r="R5858">
        <v>19678580.468045454</v>
      </c>
      <c r="S5858">
        <v>20468814.754302617</v>
      </c>
      <c r="T5858">
        <v>28201980.269845895</v>
      </c>
      <c r="U5858">
        <v>35568085.588088274</v>
      </c>
      <c r="V5858">
        <v>33833850.990288898</v>
      </c>
      <c r="W5858">
        <v>37756542.385619938</v>
      </c>
      <c r="X5858">
        <v>17756542.385619942</v>
      </c>
    </row>
    <row r="5859" spans="2:24" x14ac:dyDescent="0.4">
      <c r="B5859" s="13">
        <v>5856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24756344.233582463</v>
      </c>
      <c r="O5859">
        <v>22953940.605877277</v>
      </c>
      <c r="P5859">
        <v>23360410.694499698</v>
      </c>
      <c r="Q5859">
        <v>11888567.245216699</v>
      </c>
      <c r="R5859">
        <v>16338544.714074081</v>
      </c>
      <c r="S5859">
        <v>20204975.460655402</v>
      </c>
      <c r="T5859">
        <v>21284053.543980405</v>
      </c>
      <c r="U5859">
        <v>21432693.350815859</v>
      </c>
      <c r="V5859">
        <v>26144064.119625706</v>
      </c>
      <c r="W5859">
        <v>27604046.265500214</v>
      </c>
      <c r="X5859">
        <v>7604046.2655002158</v>
      </c>
    </row>
    <row r="5860" spans="2:24" x14ac:dyDescent="0.4">
      <c r="B5860" s="13">
        <v>5857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11296686.736757407</v>
      </c>
      <c r="O5860">
        <v>16328320.411814762</v>
      </c>
      <c r="P5860">
        <v>18086183.276339799</v>
      </c>
      <c r="Q5860">
        <v>21050046.412379656</v>
      </c>
      <c r="R5860">
        <v>15182356.217702722</v>
      </c>
      <c r="S5860">
        <v>20533839.31973473</v>
      </c>
      <c r="T5860">
        <v>21446219.627516512</v>
      </c>
      <c r="U5860">
        <v>29088173.88584242</v>
      </c>
      <c r="V5860">
        <v>19006010.162233025</v>
      </c>
      <c r="W5860">
        <v>-320473.56005260907</v>
      </c>
      <c r="X5860">
        <v>-20320473.560052603</v>
      </c>
    </row>
    <row r="5861" spans="2:24" x14ac:dyDescent="0.4">
      <c r="B5861" s="13">
        <v>5858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19217650.947444726</v>
      </c>
      <c r="O5861">
        <v>25244217.641811494</v>
      </c>
      <c r="P5861">
        <v>31526620.114477403</v>
      </c>
      <c r="Q5861">
        <v>33525798.588616211</v>
      </c>
      <c r="R5861">
        <v>34518067.70141802</v>
      </c>
      <c r="S5861">
        <v>39236327.867284589</v>
      </c>
      <c r="T5861">
        <v>41355059.231126241</v>
      </c>
      <c r="U5861">
        <v>46603160.320105962</v>
      </c>
      <c r="V5861">
        <v>20680239.701839928</v>
      </c>
      <c r="W5861">
        <v>21254929.434833106</v>
      </c>
      <c r="X5861">
        <v>1254929.434833108</v>
      </c>
    </row>
    <row r="5862" spans="2:24" x14ac:dyDescent="0.4">
      <c r="B5862" s="13">
        <v>5859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17388671.843814448</v>
      </c>
      <c r="O5862">
        <v>20504997.32475597</v>
      </c>
      <c r="P5862">
        <v>20208323.134778682</v>
      </c>
      <c r="Q5862">
        <v>26377084.341083296</v>
      </c>
      <c r="R5862">
        <v>26304016.107301664</v>
      </c>
      <c r="S5862">
        <v>30542685.816291343</v>
      </c>
      <c r="T5862">
        <v>29537745.958940573</v>
      </c>
      <c r="U5862">
        <v>30686366.567644771</v>
      </c>
      <c r="V5862">
        <v>37808762.309323601</v>
      </c>
      <c r="W5862">
        <v>36300734.537384421</v>
      </c>
      <c r="X5862">
        <v>16300734.537384417</v>
      </c>
    </row>
    <row r="5863" spans="2:24" x14ac:dyDescent="0.4">
      <c r="B5863" s="13">
        <v>5860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26084924.429892197</v>
      </c>
      <c r="O5863">
        <v>24415948.038868774</v>
      </c>
      <c r="P5863">
        <v>22372170.806507219</v>
      </c>
      <c r="Q5863">
        <v>22182355.908072118</v>
      </c>
      <c r="R5863">
        <v>24058499.244145483</v>
      </c>
      <c r="S5863">
        <v>23171902.642382205</v>
      </c>
      <c r="T5863">
        <v>27076773.906985708</v>
      </c>
      <c r="U5863">
        <v>29604524.765213005</v>
      </c>
      <c r="V5863">
        <v>36181005.143204056</v>
      </c>
      <c r="W5863">
        <v>39734035.907876045</v>
      </c>
      <c r="X5863">
        <v>19734035.907876045</v>
      </c>
    </row>
    <row r="5864" spans="2:24" x14ac:dyDescent="0.4">
      <c r="B5864" s="13">
        <v>5861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21620152.26361141</v>
      </c>
      <c r="O5864">
        <v>20027292.7182265</v>
      </c>
      <c r="P5864">
        <v>24890116.137703661</v>
      </c>
      <c r="Q5864">
        <v>27250300.960090484</v>
      </c>
      <c r="R5864">
        <v>30922318.956376344</v>
      </c>
      <c r="S5864">
        <v>29935560.766968813</v>
      </c>
      <c r="T5864">
        <v>31179215.570633061</v>
      </c>
      <c r="U5864">
        <v>30986309.510254286</v>
      </c>
      <c r="V5864">
        <v>34627260.730192527</v>
      </c>
      <c r="W5864">
        <v>36726915.729474895</v>
      </c>
      <c r="X5864">
        <v>16726915.729474893</v>
      </c>
    </row>
    <row r="5865" spans="2:24" x14ac:dyDescent="0.4">
      <c r="B5865" s="13">
        <v>5862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20341364.26790899</v>
      </c>
      <c r="O5865">
        <v>22377386.850951098</v>
      </c>
      <c r="P5865">
        <v>22368301.929488372</v>
      </c>
      <c r="Q5865">
        <v>24647920.219779059</v>
      </c>
      <c r="R5865">
        <v>24087098.439608168</v>
      </c>
      <c r="S5865">
        <v>28597508.614485536</v>
      </c>
      <c r="T5865">
        <v>26997240.839409903</v>
      </c>
      <c r="U5865">
        <v>26586260.97393769</v>
      </c>
      <c r="V5865">
        <v>24412009.199850094</v>
      </c>
      <c r="W5865">
        <v>22589961.758830559</v>
      </c>
      <c r="X5865">
        <v>2589961.7588305576</v>
      </c>
    </row>
    <row r="5866" spans="2:24" x14ac:dyDescent="0.4">
      <c r="B5866" s="13">
        <v>5863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27468029.929023743</v>
      </c>
      <c r="O5866">
        <v>24288303.07709337</v>
      </c>
      <c r="P5866">
        <v>24706880.658118274</v>
      </c>
      <c r="Q5866">
        <v>25731228.125090536</v>
      </c>
      <c r="R5866">
        <v>25989944.048574045</v>
      </c>
      <c r="S5866">
        <v>28148374.073108241</v>
      </c>
      <c r="T5866">
        <v>31534115.668768376</v>
      </c>
      <c r="U5866">
        <v>29838489.310354035</v>
      </c>
      <c r="V5866">
        <v>32393598.927122362</v>
      </c>
      <c r="W5866">
        <v>33315954.243571743</v>
      </c>
      <c r="X5866">
        <v>13315954.243571747</v>
      </c>
    </row>
    <row r="5867" spans="2:24" x14ac:dyDescent="0.4">
      <c r="B5867" s="13">
        <v>5864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18700897.512996983</v>
      </c>
      <c r="O5867">
        <v>-304012126.68480045</v>
      </c>
      <c r="P5867">
        <v>-303464998.0085851</v>
      </c>
      <c r="Q5867">
        <v>-139904555.91796741</v>
      </c>
      <c r="R5867">
        <v>-141654524.31758651</v>
      </c>
      <c r="S5867">
        <v>-141272496.20821676</v>
      </c>
      <c r="T5867">
        <v>-140751342.97298074</v>
      </c>
      <c r="U5867">
        <v>-142502844.06389526</v>
      </c>
      <c r="V5867">
        <v>-142564441.72068095</v>
      </c>
      <c r="W5867">
        <v>-142912958.4457745</v>
      </c>
      <c r="X5867">
        <v>-162912958.4457745</v>
      </c>
    </row>
    <row r="5868" spans="2:24" x14ac:dyDescent="0.4">
      <c r="B5868" s="13">
        <v>5865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2738170.7644499186</v>
      </c>
      <c r="O5868">
        <v>595505.87737894664</v>
      </c>
      <c r="P5868">
        <v>9905710.2023176923</v>
      </c>
      <c r="Q5868">
        <v>-7691027.0209890082</v>
      </c>
      <c r="R5868">
        <v>-4936005.0132178953</v>
      </c>
      <c r="S5868">
        <v>1366245.4708701265</v>
      </c>
      <c r="T5868">
        <v>5548035.3937951326</v>
      </c>
      <c r="U5868">
        <v>4189307.7628415097</v>
      </c>
      <c r="V5868">
        <v>4532861.8728372473</v>
      </c>
      <c r="W5868">
        <v>3159816.8688463233</v>
      </c>
      <c r="X5868">
        <v>-16840183.131153677</v>
      </c>
    </row>
    <row r="5869" spans="2:24" x14ac:dyDescent="0.4">
      <c r="B5869" s="13">
        <v>5866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24210358.963553734</v>
      </c>
      <c r="O5869">
        <v>26532878.840219602</v>
      </c>
      <c r="P5869">
        <v>29011104.194487639</v>
      </c>
      <c r="Q5869">
        <v>-32528876.029623788</v>
      </c>
      <c r="R5869">
        <v>-31926848.160337865</v>
      </c>
      <c r="S5869">
        <v>531718.06276740949</v>
      </c>
      <c r="T5869">
        <v>9407150.2250177171</v>
      </c>
      <c r="U5869">
        <v>16725446.388843106</v>
      </c>
      <c r="V5869">
        <v>15330825.984318204</v>
      </c>
      <c r="W5869">
        <v>20423182.593459446</v>
      </c>
      <c r="X5869">
        <v>423182.59345944785</v>
      </c>
    </row>
    <row r="5870" spans="2:24" x14ac:dyDescent="0.4">
      <c r="B5870" s="13">
        <v>5867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23227924.120826941</v>
      </c>
      <c r="O5870">
        <v>23073689.729271069</v>
      </c>
      <c r="P5870">
        <v>22223094.98587019</v>
      </c>
      <c r="Q5870">
        <v>28353673.349286206</v>
      </c>
      <c r="R5870">
        <v>22438421.860633764</v>
      </c>
      <c r="S5870">
        <v>26614324.1034429</v>
      </c>
      <c r="T5870">
        <v>32494279.624531239</v>
      </c>
      <c r="U5870">
        <v>38544187.990698233</v>
      </c>
      <c r="V5870">
        <v>41667272.382599264</v>
      </c>
      <c r="W5870">
        <v>32673242.830591023</v>
      </c>
      <c r="X5870">
        <v>12673242.830591029</v>
      </c>
    </row>
    <row r="5871" spans="2:24" x14ac:dyDescent="0.4">
      <c r="B5871" s="13">
        <v>5868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24712469.474649008</v>
      </c>
      <c r="O5871">
        <v>25594136.745701939</v>
      </c>
      <c r="P5871">
        <v>26889646.537949972</v>
      </c>
      <c r="Q5871">
        <v>27133924.053524632</v>
      </c>
      <c r="R5871">
        <v>25789431.521823388</v>
      </c>
      <c r="S5871">
        <v>24459188.052168813</v>
      </c>
      <c r="T5871">
        <v>22725322.596069392</v>
      </c>
      <c r="U5871">
        <v>9190396.7387605701</v>
      </c>
      <c r="V5871">
        <v>11144304.758951001</v>
      </c>
      <c r="W5871">
        <v>20260565.660462424</v>
      </c>
      <c r="X5871">
        <v>260565.66046242509</v>
      </c>
    </row>
    <row r="5872" spans="2:24" x14ac:dyDescent="0.4">
      <c r="B5872" s="13">
        <v>5869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21202089.408999916</v>
      </c>
      <c r="O5872">
        <v>22758997.690066263</v>
      </c>
      <c r="P5872">
        <v>30320454.368127063</v>
      </c>
      <c r="Q5872">
        <v>36964374.138028756</v>
      </c>
      <c r="R5872">
        <v>43771687.557442501</v>
      </c>
      <c r="S5872">
        <v>43570015.485209994</v>
      </c>
      <c r="T5872">
        <v>47879125.578324348</v>
      </c>
      <c r="U5872">
        <v>49249167.413714528</v>
      </c>
      <c r="V5872">
        <v>53123515.677186169</v>
      </c>
      <c r="W5872">
        <v>57050702.200629674</v>
      </c>
      <c r="X5872">
        <v>37050702.200629666</v>
      </c>
    </row>
    <row r="5873" spans="2:24" x14ac:dyDescent="0.4">
      <c r="B5873" s="13">
        <v>5870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21975584.483167112</v>
      </c>
      <c r="O5873">
        <v>23166013.699512262</v>
      </c>
      <c r="P5873">
        <v>22227517.380984254</v>
      </c>
      <c r="Q5873">
        <v>21395722.39660275</v>
      </c>
      <c r="R5873">
        <v>23018857.412924793</v>
      </c>
      <c r="S5873">
        <v>23663405.415329169</v>
      </c>
      <c r="T5873">
        <v>21715681.432633359</v>
      </c>
      <c r="U5873">
        <v>20342141.252346374</v>
      </c>
      <c r="V5873">
        <v>27170875.306377582</v>
      </c>
      <c r="W5873">
        <v>18146612.130666383</v>
      </c>
      <c r="X5873">
        <v>-1853387.8693336193</v>
      </c>
    </row>
    <row r="5874" spans="2:24" x14ac:dyDescent="0.4">
      <c r="B5874" s="13">
        <v>5871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26537747.80013407</v>
      </c>
      <c r="O5874">
        <v>25484039.063164823</v>
      </c>
      <c r="P5874">
        <v>21489508.537924126</v>
      </c>
      <c r="Q5874">
        <v>24142022.309938174</v>
      </c>
      <c r="R5874">
        <v>14964307.285716847</v>
      </c>
      <c r="S5874">
        <v>14111239.279073289</v>
      </c>
      <c r="T5874">
        <v>20850241.423411623</v>
      </c>
      <c r="U5874">
        <v>18835816.280675579</v>
      </c>
      <c r="V5874">
        <v>21054281.456685267</v>
      </c>
      <c r="W5874">
        <v>25327739.913204424</v>
      </c>
      <c r="X5874">
        <v>5327739.9132044194</v>
      </c>
    </row>
    <row r="5875" spans="2:24" x14ac:dyDescent="0.4">
      <c r="B5875" s="13">
        <v>5872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23337384.43101668</v>
      </c>
      <c r="O5875">
        <v>-418563767.62906712</v>
      </c>
      <c r="P5875">
        <v>-418467928.72615343</v>
      </c>
      <c r="Q5875">
        <v>-193202242.90342474</v>
      </c>
      <c r="R5875">
        <v>-190186760.3081702</v>
      </c>
      <c r="S5875">
        <v>-184882054.99780244</v>
      </c>
      <c r="T5875">
        <v>-203597228.17232797</v>
      </c>
      <c r="U5875">
        <v>-201766887.11029437</v>
      </c>
      <c r="V5875">
        <v>-183483680.6068567</v>
      </c>
      <c r="W5875">
        <v>-180744037.9911637</v>
      </c>
      <c r="X5875">
        <v>-200744037.9911637</v>
      </c>
    </row>
    <row r="5876" spans="2:24" x14ac:dyDescent="0.4">
      <c r="B5876" s="13">
        <v>5873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26873773.000247598</v>
      </c>
      <c r="O5876">
        <v>31422569.088624667</v>
      </c>
      <c r="P5876">
        <v>29755028.415836141</v>
      </c>
      <c r="Q5876">
        <v>30590723.870134339</v>
      </c>
      <c r="R5876">
        <v>30030607.583139252</v>
      </c>
      <c r="S5876">
        <v>33988298.412330113</v>
      </c>
      <c r="T5876">
        <v>34756325.12854816</v>
      </c>
      <c r="U5876">
        <v>36327688.626894772</v>
      </c>
      <c r="V5876">
        <v>40156071.688901849</v>
      </c>
      <c r="W5876">
        <v>39497914.394995868</v>
      </c>
      <c r="X5876">
        <v>19497914.394995876</v>
      </c>
    </row>
    <row r="5877" spans="2:24" x14ac:dyDescent="0.4">
      <c r="B5877" s="13">
        <v>5874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22592489.467870124</v>
      </c>
      <c r="O5877">
        <v>24077607.319465462</v>
      </c>
      <c r="P5877">
        <v>24355604.57465006</v>
      </c>
      <c r="Q5877">
        <v>29242078.55909409</v>
      </c>
      <c r="R5877">
        <v>25661136.720082838</v>
      </c>
      <c r="S5877">
        <v>32693935.25381837</v>
      </c>
      <c r="T5877">
        <v>34507665.006288335</v>
      </c>
      <c r="U5877">
        <v>40585509.266764194</v>
      </c>
      <c r="V5877">
        <v>41948677.42997057</v>
      </c>
      <c r="W5877">
        <v>43013417.171139956</v>
      </c>
      <c r="X5877">
        <v>23013417.171139952</v>
      </c>
    </row>
    <row r="5878" spans="2:24" x14ac:dyDescent="0.4">
      <c r="B5878" s="13">
        <v>5875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24982268.526448298</v>
      </c>
      <c r="O5878">
        <v>27379081.893838085</v>
      </c>
      <c r="P5878">
        <v>29625150.456337377</v>
      </c>
      <c r="Q5878">
        <v>29690188.031806182</v>
      </c>
      <c r="R5878">
        <v>28551427.555672817</v>
      </c>
      <c r="S5878">
        <v>29144873.152573422</v>
      </c>
      <c r="T5878">
        <v>30478711.651316207</v>
      </c>
      <c r="U5878">
        <v>28491006.779918578</v>
      </c>
      <c r="V5878">
        <v>-78546311.647914797</v>
      </c>
      <c r="W5878">
        <v>-76732827.968490556</v>
      </c>
      <c r="X5878">
        <v>-96732827.968490556</v>
      </c>
    </row>
    <row r="5879" spans="2:24" x14ac:dyDescent="0.4">
      <c r="B5879" s="13">
        <v>5876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21226906.602106545</v>
      </c>
      <c r="O5879">
        <v>20443541.642987084</v>
      </c>
      <c r="P5879">
        <v>8522509.8468852825</v>
      </c>
      <c r="Q5879">
        <v>9036646.6220908687</v>
      </c>
      <c r="R5879">
        <v>15526434.47745312</v>
      </c>
      <c r="S5879">
        <v>12776370.046524342</v>
      </c>
      <c r="T5879">
        <v>11887989.130808309</v>
      </c>
      <c r="U5879">
        <v>13167976.052386655</v>
      </c>
      <c r="V5879">
        <v>14274788.967935074</v>
      </c>
      <c r="W5879">
        <v>14580542.99530654</v>
      </c>
      <c r="X5879">
        <v>-5419457.0046934625</v>
      </c>
    </row>
    <row r="5880" spans="2:24" x14ac:dyDescent="0.4">
      <c r="B5880" s="13">
        <v>5877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22978533.290048309</v>
      </c>
      <c r="O5880">
        <v>31128224.503131889</v>
      </c>
      <c r="P5880">
        <v>32121951.564099338</v>
      </c>
      <c r="Q5880">
        <v>8957535.2142907009</v>
      </c>
      <c r="R5880">
        <v>8218308.2361148177</v>
      </c>
      <c r="S5880">
        <v>21402012.085739013</v>
      </c>
      <c r="T5880">
        <v>27061642.00032552</v>
      </c>
      <c r="U5880">
        <v>25716863.456103802</v>
      </c>
      <c r="V5880">
        <v>32494528.780536834</v>
      </c>
      <c r="W5880">
        <v>33024921.97408355</v>
      </c>
      <c r="X5880">
        <v>13024921.974083552</v>
      </c>
    </row>
    <row r="5881" spans="2:24" x14ac:dyDescent="0.4">
      <c r="B5881" s="13">
        <v>5878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21316251.525362231</v>
      </c>
      <c r="O5881">
        <v>19901175.879447617</v>
      </c>
      <c r="P5881">
        <v>28148617.033163704</v>
      </c>
      <c r="Q5881">
        <v>31962978.701676138</v>
      </c>
      <c r="R5881">
        <v>39248227.298851557</v>
      </c>
      <c r="S5881">
        <v>44748421.184054546</v>
      </c>
      <c r="T5881">
        <v>30746356.021778695</v>
      </c>
      <c r="U5881">
        <v>32693823.04600456</v>
      </c>
      <c r="V5881">
        <v>39641300.810721494</v>
      </c>
      <c r="W5881">
        <v>40274244.676427037</v>
      </c>
      <c r="X5881">
        <v>20274244.676427033</v>
      </c>
    </row>
    <row r="5882" spans="2:24" x14ac:dyDescent="0.4">
      <c r="B5882" s="13">
        <v>5879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17220284.091362968</v>
      </c>
      <c r="O5882">
        <v>16836918.038004007</v>
      </c>
      <c r="P5882">
        <v>14229249.48472112</v>
      </c>
      <c r="Q5882">
        <v>18820591.27133799</v>
      </c>
      <c r="R5882">
        <v>19378457.614669256</v>
      </c>
      <c r="S5882">
        <v>22395178.508938152</v>
      </c>
      <c r="T5882">
        <v>18066658.022514466</v>
      </c>
      <c r="U5882">
        <v>24288924.604411043</v>
      </c>
      <c r="V5882">
        <v>32185440.849929515</v>
      </c>
      <c r="W5882">
        <v>37157817.635874689</v>
      </c>
      <c r="X5882">
        <v>17157817.635874685</v>
      </c>
    </row>
    <row r="5883" spans="2:24" x14ac:dyDescent="0.4">
      <c r="B5883" s="13">
        <v>5880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26371104.294263043</v>
      </c>
      <c r="O5883">
        <v>28200009.067263611</v>
      </c>
      <c r="P5883">
        <v>30771733.557377446</v>
      </c>
      <c r="Q5883">
        <v>-97814871.006052345</v>
      </c>
      <c r="R5883">
        <v>-95802412.024316311</v>
      </c>
      <c r="S5883">
        <v>-33933835.758820958</v>
      </c>
      <c r="T5883">
        <v>-28547106.149609037</v>
      </c>
      <c r="U5883">
        <v>-22943333.045287047</v>
      </c>
      <c r="V5883">
        <v>-18498662.979267038</v>
      </c>
      <c r="W5883">
        <v>-15864118.282121029</v>
      </c>
      <c r="X5883">
        <v>-35864118.282121032</v>
      </c>
    </row>
    <row r="5884" spans="2:24" x14ac:dyDescent="0.4">
      <c r="B5884" s="13">
        <v>5881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20522608.871056978</v>
      </c>
      <c r="O5884">
        <v>20590715.243679728</v>
      </c>
      <c r="P5884">
        <v>21798332.164778203</v>
      </c>
      <c r="Q5884">
        <v>27036237.812904488</v>
      </c>
      <c r="R5884">
        <v>29777206.60793161</v>
      </c>
      <c r="S5884">
        <v>34141225.175419517</v>
      </c>
      <c r="T5884">
        <v>34893135.809517682</v>
      </c>
      <c r="U5884">
        <v>38500230.746668726</v>
      </c>
      <c r="V5884">
        <v>33377801.450559873</v>
      </c>
      <c r="W5884">
        <v>35119429.905349195</v>
      </c>
      <c r="X5884">
        <v>15119429.905349193</v>
      </c>
    </row>
    <row r="5885" spans="2:24" x14ac:dyDescent="0.4">
      <c r="B5885" s="13">
        <v>5882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20757150.218959417</v>
      </c>
      <c r="O5885">
        <v>22033671.587135859</v>
      </c>
      <c r="P5885">
        <v>26032907.729011096</v>
      </c>
      <c r="Q5885">
        <v>24830845.608357105</v>
      </c>
      <c r="R5885">
        <v>27034549.97188969</v>
      </c>
      <c r="S5885">
        <v>27453576.229989883</v>
      </c>
      <c r="T5885">
        <v>25362686.143596988</v>
      </c>
      <c r="U5885">
        <v>22463587.667990971</v>
      </c>
      <c r="V5885">
        <v>27255925.350672163</v>
      </c>
      <c r="W5885">
        <v>24838704.37746767</v>
      </c>
      <c r="X5885">
        <v>4838704.3774676714</v>
      </c>
    </row>
    <row r="5886" spans="2:24" x14ac:dyDescent="0.4">
      <c r="B5886" s="13">
        <v>5883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19235534.550097473</v>
      </c>
      <c r="O5886">
        <v>24138801.918918256</v>
      </c>
      <c r="P5886">
        <v>25779440.497229449</v>
      </c>
      <c r="Q5886">
        <v>24858376.721041903</v>
      </c>
      <c r="R5886">
        <v>29056738.387658834</v>
      </c>
      <c r="S5886">
        <v>29710457.524410896</v>
      </c>
      <c r="T5886">
        <v>29215627.72507415</v>
      </c>
      <c r="U5886">
        <v>26755529.926122643</v>
      </c>
      <c r="V5886">
        <v>28243080.762880132</v>
      </c>
      <c r="W5886">
        <v>37654584.259761512</v>
      </c>
      <c r="X5886">
        <v>17654584.259761516</v>
      </c>
    </row>
    <row r="5887" spans="2:24" x14ac:dyDescent="0.4">
      <c r="B5887" s="13">
        <v>5884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18584844.994655944</v>
      </c>
      <c r="O5887">
        <v>16739282.371000713</v>
      </c>
      <c r="P5887">
        <v>18589772.33580244</v>
      </c>
      <c r="Q5887">
        <v>23829340.953327119</v>
      </c>
      <c r="R5887">
        <v>26067359.894737214</v>
      </c>
      <c r="S5887">
        <v>26288541.535747092</v>
      </c>
      <c r="T5887">
        <v>33689337.472312145</v>
      </c>
      <c r="U5887">
        <v>42150220.137469642</v>
      </c>
      <c r="V5887">
        <v>46553350.069170438</v>
      </c>
      <c r="W5887">
        <v>41711125.279915512</v>
      </c>
      <c r="X5887">
        <v>21711125.279915512</v>
      </c>
    </row>
    <row r="5888" spans="2:24" x14ac:dyDescent="0.4">
      <c r="B5888" s="13">
        <v>5885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24822559.049015865</v>
      </c>
      <c r="O5888">
        <v>32259528.924443126</v>
      </c>
      <c r="P5888">
        <v>32047643.22264583</v>
      </c>
      <c r="Q5888">
        <v>31478771.755669918</v>
      </c>
      <c r="R5888">
        <v>34591882.155013666</v>
      </c>
      <c r="S5888">
        <v>35794290.722514741</v>
      </c>
      <c r="T5888">
        <v>37088538.335097492</v>
      </c>
      <c r="U5888">
        <v>40274761.545294024</v>
      </c>
      <c r="V5888">
        <v>4799254.6089792633</v>
      </c>
      <c r="W5888">
        <v>12470710.360354923</v>
      </c>
      <c r="X5888">
        <v>-7529289.6396450754</v>
      </c>
    </row>
    <row r="5889" spans="2:24" x14ac:dyDescent="0.4">
      <c r="B5889" s="13">
        <v>5886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19094641.017574124</v>
      </c>
      <c r="O5889">
        <v>-8698335.0576870926</v>
      </c>
      <c r="P5889">
        <v>-9533712.8576167282</v>
      </c>
      <c r="Q5889">
        <v>-5684764.7766318452</v>
      </c>
      <c r="R5889">
        <v>-5188593.8108159639</v>
      </c>
      <c r="S5889">
        <v>-4771338.6832053466</v>
      </c>
      <c r="T5889">
        <v>-5343309.2916982546</v>
      </c>
      <c r="U5889">
        <v>-2345757.3802820165</v>
      </c>
      <c r="V5889">
        <v>-4063243.6760209454</v>
      </c>
      <c r="W5889">
        <v>48107.499118885957</v>
      </c>
      <c r="X5889">
        <v>-19951892.500881113</v>
      </c>
    </row>
    <row r="5890" spans="2:24" x14ac:dyDescent="0.4">
      <c r="B5890" s="13">
        <v>5887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19402246.632460017</v>
      </c>
      <c r="O5890">
        <v>26047665.786001135</v>
      </c>
      <c r="P5890">
        <v>25494504.944017991</v>
      </c>
      <c r="Q5890">
        <v>33022034.376237974</v>
      </c>
      <c r="R5890">
        <v>39302025.787769057</v>
      </c>
      <c r="S5890">
        <v>38291822.527068175</v>
      </c>
      <c r="T5890">
        <v>39073776.218706176</v>
      </c>
      <c r="U5890">
        <v>41606464.674260259</v>
      </c>
      <c r="V5890">
        <v>44857504.073268026</v>
      </c>
      <c r="W5890">
        <v>44890361.488984235</v>
      </c>
      <c r="X5890">
        <v>24890361.488984246</v>
      </c>
    </row>
    <row r="5891" spans="2:24" x14ac:dyDescent="0.4">
      <c r="B5891" s="13">
        <v>5888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27124041.123841271</v>
      </c>
      <c r="O5891">
        <v>30291332.744548291</v>
      </c>
      <c r="P5891">
        <v>35803585.996555701</v>
      </c>
      <c r="Q5891">
        <v>29039168.149372995</v>
      </c>
      <c r="R5891">
        <v>34081894.485507041</v>
      </c>
      <c r="S5891">
        <v>40392478.41256845</v>
      </c>
      <c r="T5891">
        <v>44986483.517552055</v>
      </c>
      <c r="U5891">
        <v>30354848.246738963</v>
      </c>
      <c r="V5891">
        <v>29576708.499273125</v>
      </c>
      <c r="W5891">
        <v>33756056.297590904</v>
      </c>
      <c r="X5891">
        <v>13756056.297590908</v>
      </c>
    </row>
    <row r="5892" spans="2:24" x14ac:dyDescent="0.4">
      <c r="B5892" s="13">
        <v>5889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20308621.345788598</v>
      </c>
      <c r="O5892">
        <v>7676783.7866902109</v>
      </c>
      <c r="P5892">
        <v>9898869.0009398293</v>
      </c>
      <c r="Q5892">
        <v>17767084.966474816</v>
      </c>
      <c r="R5892">
        <v>19352143.859718777</v>
      </c>
      <c r="S5892">
        <v>19812699.672756374</v>
      </c>
      <c r="T5892">
        <v>17285950.425334379</v>
      </c>
      <c r="U5892">
        <v>18598302.214798477</v>
      </c>
      <c r="V5892">
        <v>18532874.520924661</v>
      </c>
      <c r="W5892">
        <v>20554657.442572322</v>
      </c>
      <c r="X5892">
        <v>554657.44257232058</v>
      </c>
    </row>
    <row r="5893" spans="2:24" x14ac:dyDescent="0.4">
      <c r="B5893" s="13">
        <v>5890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19753128.846413303</v>
      </c>
      <c r="O5893">
        <v>24128165.558234192</v>
      </c>
      <c r="P5893">
        <v>22913078.572040427</v>
      </c>
      <c r="Q5893">
        <v>29980663.753321011</v>
      </c>
      <c r="R5893">
        <v>29172039.372806687</v>
      </c>
      <c r="S5893">
        <v>30726242.225052755</v>
      </c>
      <c r="T5893">
        <v>31482659.704092767</v>
      </c>
      <c r="U5893">
        <v>36832836.891782723</v>
      </c>
      <c r="V5893">
        <v>42119548.626612708</v>
      </c>
      <c r="W5893">
        <v>36123155.493275531</v>
      </c>
      <c r="X5893">
        <v>16123155.493275518</v>
      </c>
    </row>
    <row r="5894" spans="2:24" x14ac:dyDescent="0.4">
      <c r="B5894" s="13">
        <v>5891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1811811.6569228261</v>
      </c>
      <c r="O5894">
        <v>4234780.2812068192</v>
      </c>
      <c r="P5894">
        <v>18807661.824951448</v>
      </c>
      <c r="Q5894">
        <v>22876506.614487138</v>
      </c>
      <c r="R5894">
        <v>26047327.887617521</v>
      </c>
      <c r="S5894">
        <v>28315802.183784008</v>
      </c>
      <c r="T5894">
        <v>32181777.239199467</v>
      </c>
      <c r="U5894">
        <v>32070332.901547499</v>
      </c>
      <c r="V5894">
        <v>33618984.40670298</v>
      </c>
      <c r="W5894">
        <v>34897125.311080799</v>
      </c>
      <c r="X5894">
        <v>14897125.311080797</v>
      </c>
    </row>
    <row r="5895" spans="2:24" x14ac:dyDescent="0.4">
      <c r="B5895" s="13">
        <v>5892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25490236.418802172</v>
      </c>
      <c r="O5895">
        <v>25272381.632352877</v>
      </c>
      <c r="P5895">
        <v>23705934.436966039</v>
      </c>
      <c r="Q5895">
        <v>22653626.5767942</v>
      </c>
      <c r="R5895">
        <v>21383235.406407021</v>
      </c>
      <c r="S5895">
        <v>20272866.803575728</v>
      </c>
      <c r="T5895">
        <v>21888687.708878078</v>
      </c>
      <c r="U5895">
        <v>26328795.022052035</v>
      </c>
      <c r="V5895">
        <v>26234435.494950507</v>
      </c>
      <c r="W5895">
        <v>24361953.78452247</v>
      </c>
      <c r="X5895">
        <v>4361953.7845224701</v>
      </c>
    </row>
    <row r="5896" spans="2:24" x14ac:dyDescent="0.4">
      <c r="B5896" s="13">
        <v>5893</v>
      </c>
      <c r="C5896">
        <v>0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24841439.848853201</v>
      </c>
      <c r="O5896">
        <v>25684667.889861647</v>
      </c>
      <c r="P5896">
        <v>29241725.163426422</v>
      </c>
      <c r="Q5896">
        <v>29778258.995394658</v>
      </c>
      <c r="R5896">
        <v>34204554.587328777</v>
      </c>
      <c r="S5896">
        <v>41142180.786266565</v>
      </c>
      <c r="T5896">
        <v>43455632.974526599</v>
      </c>
      <c r="U5896">
        <v>50109277.562231317</v>
      </c>
      <c r="V5896">
        <v>52065108.353487864</v>
      </c>
      <c r="W5896">
        <v>53939255.188309908</v>
      </c>
      <c r="X5896">
        <v>33939255.188309908</v>
      </c>
    </row>
    <row r="5897" spans="2:24" x14ac:dyDescent="0.4">
      <c r="B5897" s="13">
        <v>5894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18693721.970728479</v>
      </c>
      <c r="O5897">
        <v>17732312.079713255</v>
      </c>
      <c r="P5897">
        <v>18840529.964695726</v>
      </c>
      <c r="Q5897">
        <v>21225924.009309903</v>
      </c>
      <c r="R5897">
        <v>19652352.874557354</v>
      </c>
      <c r="S5897">
        <v>20091827.477832116</v>
      </c>
      <c r="T5897">
        <v>24506981.5045029</v>
      </c>
      <c r="U5897">
        <v>23781219.96974859</v>
      </c>
      <c r="V5897">
        <v>26509055.788179152</v>
      </c>
      <c r="W5897">
        <v>26883188.562564306</v>
      </c>
      <c r="X5897">
        <v>6883188.5625643041</v>
      </c>
    </row>
    <row r="5898" spans="2:24" x14ac:dyDescent="0.4">
      <c r="B5898" s="13">
        <v>5895</v>
      </c>
      <c r="C5898">
        <v>0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21442835.366681464</v>
      </c>
      <c r="O5898">
        <v>18993318.918908179</v>
      </c>
      <c r="P5898">
        <v>22195451.493353903</v>
      </c>
      <c r="Q5898">
        <v>24477118.364987567</v>
      </c>
      <c r="R5898">
        <v>21494197.042491488</v>
      </c>
      <c r="S5898">
        <v>20796753.937600568</v>
      </c>
      <c r="T5898">
        <v>23532401.997169472</v>
      </c>
      <c r="U5898">
        <v>28629418.428310726</v>
      </c>
      <c r="V5898">
        <v>29983498.951539341</v>
      </c>
      <c r="W5898">
        <v>31696383.934764262</v>
      </c>
      <c r="X5898">
        <v>11696383.934764266</v>
      </c>
    </row>
    <row r="5899" spans="2:24" x14ac:dyDescent="0.4">
      <c r="B5899" s="13">
        <v>5896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17951548.062059995</v>
      </c>
      <c r="O5899">
        <v>24047044.358576775</v>
      </c>
      <c r="P5899">
        <v>22183339.073492035</v>
      </c>
      <c r="Q5899">
        <v>12896597.867665643</v>
      </c>
      <c r="R5899">
        <v>17722230.814555719</v>
      </c>
      <c r="S5899">
        <v>21150904.207632151</v>
      </c>
      <c r="T5899">
        <v>23754765.137560986</v>
      </c>
      <c r="U5899">
        <v>19900301.780884422</v>
      </c>
      <c r="V5899">
        <v>23889750.575510729</v>
      </c>
      <c r="W5899">
        <v>26327123.532571755</v>
      </c>
      <c r="X5899">
        <v>6327123.5325717516</v>
      </c>
    </row>
    <row r="5900" spans="2:24" x14ac:dyDescent="0.4">
      <c r="B5900" s="13">
        <v>5897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20779606.583132699</v>
      </c>
      <c r="O5900">
        <v>7993128.3169895597</v>
      </c>
      <c r="P5900">
        <v>9702351.9664590191</v>
      </c>
      <c r="Q5900">
        <v>20848675.606099062</v>
      </c>
      <c r="R5900">
        <v>21584180.679996829</v>
      </c>
      <c r="S5900">
        <v>22945666.864888981</v>
      </c>
      <c r="T5900">
        <v>16398873.012772113</v>
      </c>
      <c r="U5900">
        <v>15800646.977460761</v>
      </c>
      <c r="V5900">
        <v>15230522.36176875</v>
      </c>
      <c r="W5900">
        <v>18957262.051250953</v>
      </c>
      <c r="X5900">
        <v>-1042737.9487490482</v>
      </c>
    </row>
    <row r="5901" spans="2:24" x14ac:dyDescent="0.4">
      <c r="B5901" s="13">
        <v>5898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22340571.036358919</v>
      </c>
      <c r="O5901">
        <v>27210465.389568724</v>
      </c>
      <c r="P5901">
        <v>30366838.2121992</v>
      </c>
      <c r="Q5901">
        <v>32106818.152349498</v>
      </c>
      <c r="R5901">
        <v>27053655.297976673</v>
      </c>
      <c r="S5901">
        <v>27698962.66437548</v>
      </c>
      <c r="T5901">
        <v>25693021.721612502</v>
      </c>
      <c r="U5901">
        <v>25068792.103608795</v>
      </c>
      <c r="V5901">
        <v>33533678.748415936</v>
      </c>
      <c r="W5901">
        <v>34700655.979874462</v>
      </c>
      <c r="X5901">
        <v>14700655.979874458</v>
      </c>
    </row>
    <row r="5902" spans="2:24" x14ac:dyDescent="0.4">
      <c r="B5902" s="13">
        <v>5899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18091240.264975164</v>
      </c>
      <c r="O5902">
        <v>19684897.794832315</v>
      </c>
      <c r="P5902">
        <v>19529185.880138069</v>
      </c>
      <c r="Q5902">
        <v>24345764.960751817</v>
      </c>
      <c r="R5902">
        <v>26075053.5975658</v>
      </c>
      <c r="S5902">
        <v>27564131.610843737</v>
      </c>
      <c r="T5902">
        <v>29651929.219215173</v>
      </c>
      <c r="U5902">
        <v>33507410.809690867</v>
      </c>
      <c r="V5902">
        <v>34706962.525710054</v>
      </c>
      <c r="W5902">
        <v>33981368.814461015</v>
      </c>
      <c r="X5902">
        <v>13981368.814461011</v>
      </c>
    </row>
    <row r="5903" spans="2:24" x14ac:dyDescent="0.4">
      <c r="B5903" s="13">
        <v>5900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23377069.089725528</v>
      </c>
      <c r="O5903">
        <v>28142827.026451871</v>
      </c>
      <c r="P5903">
        <v>25018807.022491634</v>
      </c>
      <c r="Q5903">
        <v>29103183.244870301</v>
      </c>
      <c r="R5903">
        <v>31602457.459172148</v>
      </c>
      <c r="S5903">
        <v>29986257.151737608</v>
      </c>
      <c r="T5903">
        <v>31081166.327198077</v>
      </c>
      <c r="U5903">
        <v>35606745.931443796</v>
      </c>
      <c r="V5903">
        <v>33586792.84136875</v>
      </c>
      <c r="W5903">
        <v>35669019.496360265</v>
      </c>
      <c r="X5903">
        <v>15669019.496360268</v>
      </c>
    </row>
    <row r="5904" spans="2:24" x14ac:dyDescent="0.4">
      <c r="B5904" s="13">
        <v>5901</v>
      </c>
      <c r="C5904">
        <v>0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27693241.343360711</v>
      </c>
      <c r="O5904">
        <v>20946303.534517929</v>
      </c>
      <c r="P5904">
        <v>19722888.127265617</v>
      </c>
      <c r="Q5904">
        <v>27771715.61221328</v>
      </c>
      <c r="R5904">
        <v>32010162.033092417</v>
      </c>
      <c r="S5904">
        <v>31292148.635013707</v>
      </c>
      <c r="T5904">
        <v>29676333.730716731</v>
      </c>
      <c r="U5904">
        <v>34474042.388461739</v>
      </c>
      <c r="V5904">
        <v>36095175.984608859</v>
      </c>
      <c r="W5904">
        <v>37238991.371716574</v>
      </c>
      <c r="X5904">
        <v>17238991.371716581</v>
      </c>
    </row>
    <row r="5905" spans="2:24" x14ac:dyDescent="0.4">
      <c r="B5905" s="13">
        <v>5902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26524889.886041448</v>
      </c>
      <c r="O5905">
        <v>27353693.558187243</v>
      </c>
      <c r="P5905">
        <v>31971233.748737883</v>
      </c>
      <c r="Q5905">
        <v>34146792.951732978</v>
      </c>
      <c r="R5905">
        <v>36646202.374446079</v>
      </c>
      <c r="S5905">
        <v>37216800.061872885</v>
      </c>
      <c r="T5905">
        <v>44861752.815413296</v>
      </c>
      <c r="U5905">
        <v>43557539.912326261</v>
      </c>
      <c r="V5905">
        <v>43435341.306413844</v>
      </c>
      <c r="W5905">
        <v>47630815.798656054</v>
      </c>
      <c r="X5905">
        <v>27630815.798656061</v>
      </c>
    </row>
    <row r="5906" spans="2:24" x14ac:dyDescent="0.4">
      <c r="B5906" s="13">
        <v>5903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24957441.228566028</v>
      </c>
      <c r="O5906">
        <v>23131772.069238193</v>
      </c>
      <c r="P5906">
        <v>28946369.202594273</v>
      </c>
      <c r="Q5906">
        <v>37315364.099677928</v>
      </c>
      <c r="R5906">
        <v>35753312.936921805</v>
      </c>
      <c r="S5906">
        <v>40548480.774231032</v>
      </c>
      <c r="T5906">
        <v>44869728.430565402</v>
      </c>
      <c r="U5906">
        <v>47059138.949375309</v>
      </c>
      <c r="V5906">
        <v>53296380.283967406</v>
      </c>
      <c r="W5906">
        <v>62635840.08467906</v>
      </c>
      <c r="X5906">
        <v>42635840.084679045</v>
      </c>
    </row>
    <row r="5907" spans="2:24" x14ac:dyDescent="0.4">
      <c r="B5907" s="13">
        <v>5904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21172587.782304045</v>
      </c>
      <c r="O5907">
        <v>28648853.02330748</v>
      </c>
      <c r="P5907">
        <v>27115555.414594129</v>
      </c>
      <c r="Q5907">
        <v>27654924.146337036</v>
      </c>
      <c r="R5907">
        <v>26295435.189848993</v>
      </c>
      <c r="S5907">
        <v>28805323.328652158</v>
      </c>
      <c r="T5907">
        <v>32143777.729001082</v>
      </c>
      <c r="U5907">
        <v>37437304.555253759</v>
      </c>
      <c r="V5907">
        <v>41103080.998773903</v>
      </c>
      <c r="W5907">
        <v>39276663.456283972</v>
      </c>
      <c r="X5907">
        <v>19276663.456283968</v>
      </c>
    </row>
    <row r="5908" spans="2:24" x14ac:dyDescent="0.4">
      <c r="B5908" s="13">
        <v>5905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25978906.385692924</v>
      </c>
      <c r="O5908">
        <v>24527428.361358717</v>
      </c>
      <c r="P5908">
        <v>23471821.701323424</v>
      </c>
      <c r="Q5908">
        <v>20016534.88934293</v>
      </c>
      <c r="R5908">
        <v>22110260.104068335</v>
      </c>
      <c r="S5908">
        <v>29227751.309527174</v>
      </c>
      <c r="T5908">
        <v>32117993.622473914</v>
      </c>
      <c r="U5908">
        <v>39059063.274487011</v>
      </c>
      <c r="V5908">
        <v>38186887.20790042</v>
      </c>
      <c r="W5908">
        <v>37484001.872432031</v>
      </c>
      <c r="X5908">
        <v>17484001.872432023</v>
      </c>
    </row>
    <row r="5909" spans="2:24" x14ac:dyDescent="0.4">
      <c r="B5909" s="13">
        <v>5906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24260611.831867687</v>
      </c>
      <c r="O5909">
        <v>24443668.098996699</v>
      </c>
      <c r="P5909">
        <v>21385936.631160159</v>
      </c>
      <c r="Q5909">
        <v>18582558.940069348</v>
      </c>
      <c r="R5909">
        <v>18711646.612920035</v>
      </c>
      <c r="S5909">
        <v>24699423.615926355</v>
      </c>
      <c r="T5909">
        <v>13697979.768959425</v>
      </c>
      <c r="U5909">
        <v>12997489.751303077</v>
      </c>
      <c r="V5909">
        <v>25274642.255768232</v>
      </c>
      <c r="W5909">
        <v>27945966.104559958</v>
      </c>
      <c r="X5909">
        <v>7945966.1045599608</v>
      </c>
    </row>
    <row r="5910" spans="2:24" x14ac:dyDescent="0.4">
      <c r="B5910" s="13">
        <v>5907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25418241.102895264</v>
      </c>
      <c r="O5910">
        <v>23856762.060879413</v>
      </c>
      <c r="P5910">
        <v>26662629.174827412</v>
      </c>
      <c r="Q5910">
        <v>29379137.910690185</v>
      </c>
      <c r="R5910">
        <v>29058493.117255498</v>
      </c>
      <c r="S5910">
        <v>31991008.410027899</v>
      </c>
      <c r="T5910">
        <v>18386716.717986796</v>
      </c>
      <c r="U5910">
        <v>22659943.474843454</v>
      </c>
      <c r="V5910">
        <v>31386948.784870818</v>
      </c>
      <c r="W5910">
        <v>31855097.40238224</v>
      </c>
      <c r="X5910">
        <v>11855097.402382243</v>
      </c>
    </row>
    <row r="5911" spans="2:24" x14ac:dyDescent="0.4">
      <c r="B5911" s="13">
        <v>5908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20495602.056909092</v>
      </c>
      <c r="O5911">
        <v>20007159.191593926</v>
      </c>
      <c r="P5911">
        <v>23938823.304476012</v>
      </c>
      <c r="Q5911">
        <v>-57224003.148622543</v>
      </c>
      <c r="R5911">
        <v>-53859626.653310031</v>
      </c>
      <c r="S5911">
        <v>-5461166.2697148491</v>
      </c>
      <c r="T5911">
        <v>-6332882.0571308704</v>
      </c>
      <c r="U5911">
        <v>-3832756.7660344853</v>
      </c>
      <c r="V5911">
        <v>-4818676.1047547823</v>
      </c>
      <c r="W5911">
        <v>1587619.5096088089</v>
      </c>
      <c r="X5911">
        <v>-18412380.490391187</v>
      </c>
    </row>
    <row r="5912" spans="2:24" x14ac:dyDescent="0.4">
      <c r="B5912" s="13">
        <v>5909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23149500.558009811</v>
      </c>
      <c r="O5912">
        <v>26405791.530813165</v>
      </c>
      <c r="P5912">
        <v>25785101.421546414</v>
      </c>
      <c r="Q5912">
        <v>28229333.417858362</v>
      </c>
      <c r="R5912">
        <v>28285775.603800613</v>
      </c>
      <c r="S5912">
        <v>-10653544.228728961</v>
      </c>
      <c r="T5912">
        <v>-4847541.3530823216</v>
      </c>
      <c r="U5912">
        <v>22670095.973368436</v>
      </c>
      <c r="V5912">
        <v>28273108.341915451</v>
      </c>
      <c r="W5912">
        <v>31184604.426501431</v>
      </c>
      <c r="X5912">
        <v>11184604.426501427</v>
      </c>
    </row>
    <row r="5913" spans="2:24" x14ac:dyDescent="0.4">
      <c r="B5913" s="13">
        <v>5910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21014373.197247896</v>
      </c>
      <c r="O5913">
        <v>22217942.916758742</v>
      </c>
      <c r="P5913">
        <v>23184089.255809464</v>
      </c>
      <c r="Q5913">
        <v>25620737.740655173</v>
      </c>
      <c r="R5913">
        <v>31783700.42112771</v>
      </c>
      <c r="S5913">
        <v>31425869.878488559</v>
      </c>
      <c r="T5913">
        <v>34236052.537270322</v>
      </c>
      <c r="U5913">
        <v>34954599.741530538</v>
      </c>
      <c r="V5913">
        <v>41456033.801301517</v>
      </c>
      <c r="W5913">
        <v>42650115.62710458</v>
      </c>
      <c r="X5913">
        <v>22650115.62710458</v>
      </c>
    </row>
    <row r="5914" spans="2:24" x14ac:dyDescent="0.4">
      <c r="B5914" s="13">
        <v>5911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21767095.089695703</v>
      </c>
      <c r="O5914">
        <v>20873967.629854087</v>
      </c>
      <c r="P5914">
        <v>27804735.791706629</v>
      </c>
      <c r="Q5914">
        <v>33932305.963385478</v>
      </c>
      <c r="R5914">
        <v>41304960.606619857</v>
      </c>
      <c r="S5914">
        <v>41477519.078018315</v>
      </c>
      <c r="T5914">
        <v>35281093.782455787</v>
      </c>
      <c r="U5914">
        <v>37475548.949156642</v>
      </c>
      <c r="V5914">
        <v>41494320.408216566</v>
      </c>
      <c r="W5914">
        <v>41380805.236313157</v>
      </c>
      <c r="X5914">
        <v>21380805.236313149</v>
      </c>
    </row>
    <row r="5915" spans="2:24" x14ac:dyDescent="0.4">
      <c r="B5915" s="13">
        <v>5912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23373224.258653697</v>
      </c>
      <c r="O5915">
        <v>22657914.36031381</v>
      </c>
      <c r="P5915">
        <v>20368185.114501998</v>
      </c>
      <c r="Q5915">
        <v>18741182.386341594</v>
      </c>
      <c r="R5915">
        <v>16540973.700359531</v>
      </c>
      <c r="S5915">
        <v>19856953.704800501</v>
      </c>
      <c r="T5915">
        <v>20716937.59633391</v>
      </c>
      <c r="U5915">
        <v>20549349.537783839</v>
      </c>
      <c r="V5915">
        <v>17006283.799207281</v>
      </c>
      <c r="W5915">
        <v>16456473.168985801</v>
      </c>
      <c r="X5915">
        <v>-3543526.8310141931</v>
      </c>
    </row>
    <row r="5916" spans="2:24" x14ac:dyDescent="0.4">
      <c r="B5916" s="13">
        <v>5913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21902665.657047458</v>
      </c>
      <c r="O5916">
        <v>24825680.974474341</v>
      </c>
      <c r="P5916">
        <v>26191201.96768894</v>
      </c>
      <c r="Q5916">
        <v>25467863.028759815</v>
      </c>
      <c r="R5916">
        <v>25711306.439051613</v>
      </c>
      <c r="S5916">
        <v>30863861.344089098</v>
      </c>
      <c r="T5916">
        <v>29634477.951817431</v>
      </c>
      <c r="U5916">
        <v>32159565.636641175</v>
      </c>
      <c r="V5916">
        <v>30797089.340616856</v>
      </c>
      <c r="W5916">
        <v>12551583.720426645</v>
      </c>
      <c r="X5916">
        <v>-7448416.2795733567</v>
      </c>
    </row>
    <row r="5917" spans="2:24" x14ac:dyDescent="0.4">
      <c r="B5917" s="13">
        <v>5914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20533164.011374179</v>
      </c>
      <c r="O5917">
        <v>23229944.902886588</v>
      </c>
      <c r="P5917">
        <v>22574090.286000643</v>
      </c>
      <c r="Q5917">
        <v>27291848.226227578</v>
      </c>
      <c r="R5917">
        <v>22834398.57835649</v>
      </c>
      <c r="S5917">
        <v>20362463.74278811</v>
      </c>
      <c r="T5917">
        <v>21391404.390830033</v>
      </c>
      <c r="U5917">
        <v>30370100.177468341</v>
      </c>
      <c r="V5917">
        <v>36303545.304657057</v>
      </c>
      <c r="W5917">
        <v>38092533.058362454</v>
      </c>
      <c r="X5917">
        <v>18092533.058362454</v>
      </c>
    </row>
    <row r="5918" spans="2:24" x14ac:dyDescent="0.4">
      <c r="B5918" s="13">
        <v>5915</v>
      </c>
      <c r="C5918">
        <v>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22109090.121939633</v>
      </c>
      <c r="O5918">
        <v>23550494.317007862</v>
      </c>
      <c r="P5918">
        <v>20732454.458127189</v>
      </c>
      <c r="Q5918">
        <v>19154230.574502379</v>
      </c>
      <c r="R5918">
        <v>18140853.347408473</v>
      </c>
      <c r="S5918">
        <v>25153551.403632924</v>
      </c>
      <c r="T5918">
        <v>17554526.900087897</v>
      </c>
      <c r="U5918">
        <v>19704744.894108385</v>
      </c>
      <c r="V5918">
        <v>24570912.897713054</v>
      </c>
      <c r="W5918">
        <v>26521013.435900461</v>
      </c>
      <c r="X5918">
        <v>6521013.4359004619</v>
      </c>
    </row>
    <row r="5919" spans="2:24" x14ac:dyDescent="0.4">
      <c r="B5919" s="13">
        <v>5916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20111657.71140321</v>
      </c>
      <c r="O5919">
        <v>-51719960.439520575</v>
      </c>
      <c r="P5919">
        <v>-51360134.847412646</v>
      </c>
      <c r="Q5919">
        <v>-10994117.023567809</v>
      </c>
      <c r="R5919">
        <v>-10762400.804242548</v>
      </c>
      <c r="S5919">
        <v>-30975793.411774285</v>
      </c>
      <c r="T5919">
        <v>-26490293.775838181</v>
      </c>
      <c r="U5919">
        <v>-16520162.955906646</v>
      </c>
      <c r="V5919">
        <v>-23438720.160736799</v>
      </c>
      <c r="W5919">
        <v>-25220320.78652969</v>
      </c>
      <c r="X5919">
        <v>-45220320.78652969</v>
      </c>
    </row>
    <row r="5920" spans="2:24" x14ac:dyDescent="0.4">
      <c r="B5920" s="13">
        <v>5917</v>
      </c>
      <c r="C5920">
        <v>0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25323677.491331503</v>
      </c>
      <c r="O5920">
        <v>28757448.399043813</v>
      </c>
      <c r="P5920">
        <v>35030190.601564214</v>
      </c>
      <c r="Q5920">
        <v>22416161.738696832</v>
      </c>
      <c r="R5920">
        <v>24612270.601467058</v>
      </c>
      <c r="S5920">
        <v>36968226.877184421</v>
      </c>
      <c r="T5920">
        <v>34485636.680072434</v>
      </c>
      <c r="U5920">
        <v>40128779.314830415</v>
      </c>
      <c r="V5920">
        <v>47732748.998565525</v>
      </c>
      <c r="W5920">
        <v>48224894.668710455</v>
      </c>
      <c r="X5920">
        <v>28224894.668710448</v>
      </c>
    </row>
    <row r="5921" spans="2:24" x14ac:dyDescent="0.4">
      <c r="B5921" s="13">
        <v>5918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20383062.713893991</v>
      </c>
      <c r="O5921">
        <v>19506959.655516747</v>
      </c>
      <c r="P5921">
        <v>27429192.087469567</v>
      </c>
      <c r="Q5921">
        <v>8856891.1830705497</v>
      </c>
      <c r="R5921">
        <v>7566858.5105246026</v>
      </c>
      <c r="S5921">
        <v>17735710.915587533</v>
      </c>
      <c r="T5921">
        <v>10616780.420857076</v>
      </c>
      <c r="U5921">
        <v>12942050.531536445</v>
      </c>
      <c r="V5921">
        <v>13971224.761779524</v>
      </c>
      <c r="W5921">
        <v>16135546.620648608</v>
      </c>
      <c r="X5921">
        <v>-3864453.3793513933</v>
      </c>
    </row>
    <row r="5922" spans="2:24" x14ac:dyDescent="0.4">
      <c r="B5922" s="13">
        <v>5919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19260472.288804676</v>
      </c>
      <c r="O5922">
        <v>17534257.479533728</v>
      </c>
      <c r="P5922">
        <v>16190450.149239313</v>
      </c>
      <c r="Q5922">
        <v>18321991.17428381</v>
      </c>
      <c r="R5922">
        <v>18709095.749743361</v>
      </c>
      <c r="S5922">
        <v>20320312.131697163</v>
      </c>
      <c r="T5922">
        <v>22984231.678649332</v>
      </c>
      <c r="U5922">
        <v>24040259.206139367</v>
      </c>
      <c r="V5922">
        <v>30784253.952343252</v>
      </c>
      <c r="W5922">
        <v>30248690.898600813</v>
      </c>
      <c r="X5922">
        <v>10248690.898600815</v>
      </c>
    </row>
    <row r="5923" spans="2:24" x14ac:dyDescent="0.4">
      <c r="B5923" s="13">
        <v>5920</v>
      </c>
      <c r="C5923">
        <v>0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-66015505.495077007</v>
      </c>
      <c r="O5923">
        <v>-78891466.600918874</v>
      </c>
      <c r="P5923">
        <v>-32984788.842625361</v>
      </c>
      <c r="Q5923">
        <v>-27659014.731115352</v>
      </c>
      <c r="R5923">
        <v>-26297221.043345794</v>
      </c>
      <c r="S5923">
        <v>-18725594.315921899</v>
      </c>
      <c r="T5923">
        <v>-16659378.46707982</v>
      </c>
      <c r="U5923">
        <v>-8583605.1521671396</v>
      </c>
      <c r="V5923">
        <v>-2933103.9907019511</v>
      </c>
      <c r="W5923">
        <v>-69733465.419896945</v>
      </c>
      <c r="X5923">
        <v>-89733465.419896975</v>
      </c>
    </row>
    <row r="5924" spans="2:24" x14ac:dyDescent="0.4">
      <c r="B5924" s="13">
        <v>5921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23091410.730705637</v>
      </c>
      <c r="O5924">
        <v>24078545.173422061</v>
      </c>
      <c r="P5924">
        <v>16819352.500864789</v>
      </c>
      <c r="Q5924">
        <v>14272315.023299187</v>
      </c>
      <c r="R5924">
        <v>13967120.931633385</v>
      </c>
      <c r="S5924">
        <v>20746644.961981148</v>
      </c>
      <c r="T5924">
        <v>15258585.495397512</v>
      </c>
      <c r="U5924">
        <v>6637211.9772129208</v>
      </c>
      <c r="V5924">
        <v>7197746.428925992</v>
      </c>
      <c r="W5924">
        <v>9166724.9963645656</v>
      </c>
      <c r="X5924">
        <v>-10833275.003635434</v>
      </c>
    </row>
    <row r="5925" spans="2:24" x14ac:dyDescent="0.4">
      <c r="B5925" s="13">
        <v>5922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20309737.405095518</v>
      </c>
      <c r="O5925">
        <v>15987465.85910221</v>
      </c>
      <c r="P5925">
        <v>22929938.357671671</v>
      </c>
      <c r="Q5925">
        <v>25449228.666700784</v>
      </c>
      <c r="R5925">
        <v>29901323.618832327</v>
      </c>
      <c r="S5925">
        <v>38520692.281705588</v>
      </c>
      <c r="T5925">
        <v>39068286.332320914</v>
      </c>
      <c r="U5925">
        <v>36520367.078210324</v>
      </c>
      <c r="V5925">
        <v>41948936.889115267</v>
      </c>
      <c r="W5925">
        <v>38709343.064815789</v>
      </c>
      <c r="X5925">
        <v>18709343.064815789</v>
      </c>
    </row>
    <row r="5926" spans="2:24" x14ac:dyDescent="0.4">
      <c r="B5926" s="13">
        <v>5923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17231325.997978903</v>
      </c>
      <c r="O5926">
        <v>23013923.353991121</v>
      </c>
      <c r="P5926">
        <v>28361654.915294565</v>
      </c>
      <c r="Q5926">
        <v>27246043.367954027</v>
      </c>
      <c r="R5926">
        <v>26545489.326982602</v>
      </c>
      <c r="S5926">
        <v>32387321.021263696</v>
      </c>
      <c r="T5926">
        <v>37351068.972545438</v>
      </c>
      <c r="U5926">
        <v>38572449.111348264</v>
      </c>
      <c r="V5926">
        <v>41821283.360579826</v>
      </c>
      <c r="W5926">
        <v>43724228.873226389</v>
      </c>
      <c r="X5926">
        <v>23724228.873226389</v>
      </c>
    </row>
    <row r="5927" spans="2:24" x14ac:dyDescent="0.4">
      <c r="B5927" s="13">
        <v>5924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21369389.251221754</v>
      </c>
      <c r="O5927">
        <v>28309115.926447611</v>
      </c>
      <c r="P5927">
        <v>35066017.398705199</v>
      </c>
      <c r="Q5927">
        <v>35241679.8557074</v>
      </c>
      <c r="R5927">
        <v>36909831.763516493</v>
      </c>
      <c r="S5927">
        <v>38117412.871853128</v>
      </c>
      <c r="T5927">
        <v>43060380.029750973</v>
      </c>
      <c r="U5927">
        <v>39673294.20649831</v>
      </c>
      <c r="V5927">
        <v>40131325.883407846</v>
      </c>
      <c r="W5927">
        <v>45066867.891793229</v>
      </c>
      <c r="X5927">
        <v>25066867.891793236</v>
      </c>
    </row>
    <row r="5928" spans="2:24" x14ac:dyDescent="0.4">
      <c r="B5928" s="13">
        <v>5925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20889331.112548951</v>
      </c>
      <c r="O5928">
        <v>21695376.1111288</v>
      </c>
      <c r="P5928">
        <v>28487911.165603694</v>
      </c>
      <c r="Q5928">
        <v>31732231.485299353</v>
      </c>
      <c r="R5928">
        <v>34102110.768974409</v>
      </c>
      <c r="S5928">
        <v>19903794.951800033</v>
      </c>
      <c r="T5928">
        <v>27604810.044381846</v>
      </c>
      <c r="U5928">
        <v>39460296.245184265</v>
      </c>
      <c r="V5928">
        <v>46843921.804548718</v>
      </c>
      <c r="W5928">
        <v>39386217.974037774</v>
      </c>
      <c r="X5928">
        <v>19386217.974037781</v>
      </c>
    </row>
    <row r="5929" spans="2:24" x14ac:dyDescent="0.4">
      <c r="B5929" s="13">
        <v>5926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21395723.403476011</v>
      </c>
      <c r="O5929">
        <v>25050791.671363063</v>
      </c>
      <c r="P5929">
        <v>28306276.634048916</v>
      </c>
      <c r="Q5929">
        <v>35984140.993623428</v>
      </c>
      <c r="R5929">
        <v>38030136.873496018</v>
      </c>
      <c r="S5929">
        <v>37703756.138010524</v>
      </c>
      <c r="T5929">
        <v>37805343.627371714</v>
      </c>
      <c r="U5929">
        <v>39947944.257061355</v>
      </c>
      <c r="V5929">
        <v>45113860.328398444</v>
      </c>
      <c r="W5929">
        <v>43469648.611126974</v>
      </c>
      <c r="X5929">
        <v>23469648.611126974</v>
      </c>
    </row>
    <row r="5930" spans="2:24" x14ac:dyDescent="0.4">
      <c r="B5930" s="13">
        <v>5927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24293727.383269638</v>
      </c>
      <c r="O5930">
        <v>26622000.86197063</v>
      </c>
      <c r="P5930">
        <v>29849981.43386082</v>
      </c>
      <c r="Q5930">
        <v>29271776.01604379</v>
      </c>
      <c r="R5930">
        <v>28902594.292142134</v>
      </c>
      <c r="S5930">
        <v>27023655.28699642</v>
      </c>
      <c r="T5930">
        <v>30933358.621736798</v>
      </c>
      <c r="U5930">
        <v>35576132.20108147</v>
      </c>
      <c r="V5930">
        <v>39921603.687823117</v>
      </c>
      <c r="W5930">
        <v>47937083.889840119</v>
      </c>
      <c r="X5930">
        <v>27937083.889840111</v>
      </c>
    </row>
    <row r="5931" spans="2:24" x14ac:dyDescent="0.4">
      <c r="B5931" s="13">
        <v>5928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15377626.016816743</v>
      </c>
      <c r="O5931">
        <v>-812577.63671367289</v>
      </c>
      <c r="P5931">
        <v>3612539.995251019</v>
      </c>
      <c r="Q5931">
        <v>15290832.758060033</v>
      </c>
      <c r="R5931">
        <v>13848329.428910932</v>
      </c>
      <c r="S5931">
        <v>14511964.7396011</v>
      </c>
      <c r="T5931">
        <v>16157242.118775567</v>
      </c>
      <c r="U5931">
        <v>14368777.472573759</v>
      </c>
      <c r="V5931">
        <v>14035281.791968303</v>
      </c>
      <c r="W5931">
        <v>22147927.695187543</v>
      </c>
      <c r="X5931">
        <v>2147927.6951875435</v>
      </c>
    </row>
    <row r="5932" spans="2:24" x14ac:dyDescent="0.4">
      <c r="B5932" s="13">
        <v>5929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20983067.989078153</v>
      </c>
      <c r="O5932">
        <v>18651974.400531787</v>
      </c>
      <c r="P5932">
        <v>21749711.069269914</v>
      </c>
      <c r="Q5932">
        <v>23641615.314069711</v>
      </c>
      <c r="R5932">
        <v>26229392.252445158</v>
      </c>
      <c r="S5932">
        <v>33082148.675938163</v>
      </c>
      <c r="T5932">
        <v>41171542.90537405</v>
      </c>
      <c r="U5932">
        <v>47300846.550074495</v>
      </c>
      <c r="V5932">
        <v>53501378.064372286</v>
      </c>
      <c r="W5932">
        <v>36105451.584782921</v>
      </c>
      <c r="X5932">
        <v>16105451.584782911</v>
      </c>
    </row>
    <row r="5933" spans="2:24" x14ac:dyDescent="0.4">
      <c r="B5933" s="13">
        <v>5930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17547098.122926977</v>
      </c>
      <c r="O5933">
        <v>17528546.108029932</v>
      </c>
      <c r="P5933">
        <v>17364560.162816241</v>
      </c>
      <c r="Q5933">
        <v>22770903.299210962</v>
      </c>
      <c r="R5933">
        <v>22858827.160638746</v>
      </c>
      <c r="S5933">
        <v>23245331.407589212</v>
      </c>
      <c r="T5933">
        <v>14817267.905633632</v>
      </c>
      <c r="U5933">
        <v>9339539.4089494571</v>
      </c>
      <c r="V5933">
        <v>12971407.883362558</v>
      </c>
      <c r="W5933">
        <v>14460694.031335477</v>
      </c>
      <c r="X5933">
        <v>-5539305.9686645279</v>
      </c>
    </row>
    <row r="5934" spans="2:24" x14ac:dyDescent="0.4">
      <c r="B5934" s="13">
        <v>5931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17869855.694379628</v>
      </c>
      <c r="O5934">
        <v>20027147.651797134</v>
      </c>
      <c r="P5934">
        <v>22855798.713019304</v>
      </c>
      <c r="Q5934">
        <v>26131252.286323976</v>
      </c>
      <c r="R5934">
        <v>25422874.649072453</v>
      </c>
      <c r="S5934">
        <v>26014370.976516508</v>
      </c>
      <c r="T5934">
        <v>30527756.710298374</v>
      </c>
      <c r="U5934">
        <v>36605989.58686842</v>
      </c>
      <c r="V5934">
        <v>34322634.805738315</v>
      </c>
      <c r="W5934">
        <v>35802377.893479161</v>
      </c>
      <c r="X5934">
        <v>15802377.893479159</v>
      </c>
    </row>
    <row r="5935" spans="2:24" x14ac:dyDescent="0.4">
      <c r="B5935" s="13">
        <v>5932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23905261.547258835</v>
      </c>
      <c r="O5935">
        <v>28315049.56110438</v>
      </c>
      <c r="P5935">
        <v>18535839.082739413</v>
      </c>
      <c r="Q5935">
        <v>18336892.215391155</v>
      </c>
      <c r="R5935">
        <v>19975498.90638753</v>
      </c>
      <c r="S5935">
        <v>25974599.255248107</v>
      </c>
      <c r="T5935">
        <v>29657938.705215048</v>
      </c>
      <c r="U5935">
        <v>28309134.741289895</v>
      </c>
      <c r="V5935">
        <v>29631152.456177089</v>
      </c>
      <c r="W5935">
        <v>33221153.984374054</v>
      </c>
      <c r="X5935">
        <v>13221153.984374058</v>
      </c>
    </row>
    <row r="5936" spans="2:24" x14ac:dyDescent="0.4">
      <c r="B5936" s="13">
        <v>5933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20991910.260550253</v>
      </c>
      <c r="O5936">
        <v>28698901.641481981</v>
      </c>
      <c r="P5936">
        <v>29101940.408672955</v>
      </c>
      <c r="Q5936">
        <v>28270572.698193703</v>
      </c>
      <c r="R5936">
        <v>32855747.658327837</v>
      </c>
      <c r="S5936">
        <v>33339496.49599674</v>
      </c>
      <c r="T5936">
        <v>34465360.891673222</v>
      </c>
      <c r="U5936">
        <v>37119170.575540558</v>
      </c>
      <c r="V5936">
        <v>40119262.691167027</v>
      </c>
      <c r="W5936">
        <v>38366164.383701004</v>
      </c>
      <c r="X5936">
        <v>18366164.383701004</v>
      </c>
    </row>
    <row r="5937" spans="2:24" x14ac:dyDescent="0.4">
      <c r="B5937" s="13">
        <v>5934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-7424430.0360335186</v>
      </c>
      <c r="O5937">
        <v>-5841322.9036428854</v>
      </c>
      <c r="P5937">
        <v>8659431.2485401966</v>
      </c>
      <c r="Q5937">
        <v>6040093.5742294025</v>
      </c>
      <c r="R5937">
        <v>9619416.5331379846</v>
      </c>
      <c r="S5937">
        <v>14818577.55442242</v>
      </c>
      <c r="T5937">
        <v>17916765.085655529</v>
      </c>
      <c r="U5937">
        <v>17457318.701713663</v>
      </c>
      <c r="V5937">
        <v>18384927.297669895</v>
      </c>
      <c r="W5937">
        <v>26311579.714205384</v>
      </c>
      <c r="X5937">
        <v>6311579.7142053815</v>
      </c>
    </row>
    <row r="5938" spans="2:24" x14ac:dyDescent="0.4">
      <c r="B5938" s="13">
        <v>5935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19974247.25270066</v>
      </c>
      <c r="O5938">
        <v>17905688.730546586</v>
      </c>
      <c r="P5938">
        <v>18174215.774330869</v>
      </c>
      <c r="Q5938">
        <v>25357670.503689487</v>
      </c>
      <c r="R5938">
        <v>27967051.065227084</v>
      </c>
      <c r="S5938">
        <v>16788834.480544165</v>
      </c>
      <c r="T5938">
        <v>15303417.734578298</v>
      </c>
      <c r="U5938">
        <v>27925682.236296676</v>
      </c>
      <c r="V5938">
        <v>28371993.619144611</v>
      </c>
      <c r="W5938">
        <v>27414256.30487369</v>
      </c>
      <c r="X5938">
        <v>7414256.3048736947</v>
      </c>
    </row>
    <row r="5939" spans="2:24" x14ac:dyDescent="0.4">
      <c r="B5939" s="13">
        <v>5936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19948930.451914195</v>
      </c>
      <c r="O5939">
        <v>23106600.516163528</v>
      </c>
      <c r="P5939">
        <v>20524622.299512818</v>
      </c>
      <c r="Q5939">
        <v>-89031033.689768255</v>
      </c>
      <c r="R5939">
        <v>-89179850.392027497</v>
      </c>
      <c r="S5939">
        <v>-31815890.488316514</v>
      </c>
      <c r="T5939">
        <v>-27845091.157408506</v>
      </c>
      <c r="U5939">
        <v>-27064196.535044909</v>
      </c>
      <c r="V5939">
        <v>-21417455.156858291</v>
      </c>
      <c r="W5939">
        <v>-24413326.286160778</v>
      </c>
      <c r="X5939">
        <v>-44413326.286160775</v>
      </c>
    </row>
    <row r="5940" spans="2:24" x14ac:dyDescent="0.4">
      <c r="B5940" s="13">
        <v>5937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22109863.941279531</v>
      </c>
      <c r="O5940">
        <v>26835767.512258723</v>
      </c>
      <c r="P5940">
        <v>27972954.570987102</v>
      </c>
      <c r="Q5940">
        <v>28485401.32758246</v>
      </c>
      <c r="R5940">
        <v>31317583.224464428</v>
      </c>
      <c r="S5940">
        <v>28248668.26197983</v>
      </c>
      <c r="T5940">
        <v>29561091.777362972</v>
      </c>
      <c r="U5940">
        <v>28234924.477244124</v>
      </c>
      <c r="V5940">
        <v>25412026.586638067</v>
      </c>
      <c r="W5940">
        <v>18087919.655613735</v>
      </c>
      <c r="X5940">
        <v>-1912080.3443862642</v>
      </c>
    </row>
    <row r="5941" spans="2:24" x14ac:dyDescent="0.4">
      <c r="B5941" s="13">
        <v>5938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24292730.312045928</v>
      </c>
      <c r="O5941">
        <v>28033811.727472685</v>
      </c>
      <c r="P5941">
        <v>27480173.765012734</v>
      </c>
      <c r="Q5941">
        <v>27715197.136179209</v>
      </c>
      <c r="R5941">
        <v>36009937.384812549</v>
      </c>
      <c r="S5941">
        <v>35967527.300366484</v>
      </c>
      <c r="T5941">
        <v>36744879.961858451</v>
      </c>
      <c r="U5941">
        <v>39442091.266553178</v>
      </c>
      <c r="V5941">
        <v>41511193.501302823</v>
      </c>
      <c r="W5941">
        <v>39977334.782502919</v>
      </c>
      <c r="X5941">
        <v>19977334.782502931</v>
      </c>
    </row>
    <row r="5942" spans="2:24" x14ac:dyDescent="0.4">
      <c r="B5942" s="13">
        <v>5939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18015197.072466742</v>
      </c>
      <c r="O5942">
        <v>20933337.704786714</v>
      </c>
      <c r="P5942">
        <v>23147610.40303069</v>
      </c>
      <c r="Q5942">
        <v>27804193.078629058</v>
      </c>
      <c r="R5942">
        <v>30093291.649880353</v>
      </c>
      <c r="S5942">
        <v>31464822.695432097</v>
      </c>
      <c r="T5942">
        <v>29864032.240415473</v>
      </c>
      <c r="U5942">
        <v>35661672.100916483</v>
      </c>
      <c r="V5942">
        <v>41027324.989396736</v>
      </c>
      <c r="W5942">
        <v>44791862.134582639</v>
      </c>
      <c r="X5942">
        <v>24791862.134582646</v>
      </c>
    </row>
    <row r="5943" spans="2:24" x14ac:dyDescent="0.4">
      <c r="B5943" s="13">
        <v>5940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21659631.154495757</v>
      </c>
      <c r="O5943">
        <v>24225575.608034495</v>
      </c>
      <c r="P5943">
        <v>25247467.554324221</v>
      </c>
      <c r="Q5943">
        <v>33062794.167601593</v>
      </c>
      <c r="R5943">
        <v>33631376.34779042</v>
      </c>
      <c r="S5943">
        <v>33922643.818858504</v>
      </c>
      <c r="T5943">
        <v>39796729.962049909</v>
      </c>
      <c r="U5943">
        <v>42811043.804836497</v>
      </c>
      <c r="V5943">
        <v>42427324.988150589</v>
      </c>
      <c r="W5943">
        <v>44778272.452823602</v>
      </c>
      <c r="X5943">
        <v>24778272.452823613</v>
      </c>
    </row>
    <row r="5944" spans="2:24" x14ac:dyDescent="0.4">
      <c r="B5944" s="13">
        <v>5941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21291805.1127952</v>
      </c>
      <c r="O5944">
        <v>29086957.500032883</v>
      </c>
      <c r="P5944">
        <v>30484974.667547822</v>
      </c>
      <c r="Q5944">
        <v>34994587.677389517</v>
      </c>
      <c r="R5944">
        <v>37161157.214725167</v>
      </c>
      <c r="S5944">
        <v>36796455.799926013</v>
      </c>
      <c r="T5944">
        <v>15739603.869860502</v>
      </c>
      <c r="U5944">
        <v>20196685.254902303</v>
      </c>
      <c r="V5944">
        <v>32173594.293557871</v>
      </c>
      <c r="W5944">
        <v>32875207.275600906</v>
      </c>
      <c r="X5944">
        <v>12875207.275600912</v>
      </c>
    </row>
    <row r="5945" spans="2:24" x14ac:dyDescent="0.4">
      <c r="B5945" s="13">
        <v>5942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21659330.755776007</v>
      </c>
      <c r="O5945">
        <v>27693482.809067946</v>
      </c>
      <c r="P5945">
        <v>22361845.698771581</v>
      </c>
      <c r="Q5945">
        <v>21124414.161079094</v>
      </c>
      <c r="R5945">
        <v>29548730.01262974</v>
      </c>
      <c r="S5945">
        <v>31087142.256528817</v>
      </c>
      <c r="T5945">
        <v>7900078.1191803887</v>
      </c>
      <c r="U5945">
        <v>11248350.529738784</v>
      </c>
      <c r="V5945">
        <v>18435024.048146296</v>
      </c>
      <c r="W5945">
        <v>24494576.04263787</v>
      </c>
      <c r="X5945">
        <v>4494576.0426378753</v>
      </c>
    </row>
    <row r="5946" spans="2:24" x14ac:dyDescent="0.4">
      <c r="B5946" s="13">
        <v>5943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17480297.021732077</v>
      </c>
      <c r="O5946">
        <v>18021347.888563938</v>
      </c>
      <c r="P5946">
        <v>17645380.150303219</v>
      </c>
      <c r="Q5946">
        <v>21053494.135084551</v>
      </c>
      <c r="R5946">
        <v>29319286.471517969</v>
      </c>
      <c r="S5946">
        <v>36114952.037028506</v>
      </c>
      <c r="T5946">
        <v>34971875.488170914</v>
      </c>
      <c r="U5946">
        <v>38968267.347014688</v>
      </c>
      <c r="V5946">
        <v>38336682.157516807</v>
      </c>
      <c r="W5946">
        <v>38672862.785921484</v>
      </c>
      <c r="X5946">
        <v>18672862.785921488</v>
      </c>
    </row>
    <row r="5947" spans="2:24" x14ac:dyDescent="0.4">
      <c r="B5947" s="13">
        <v>5944</v>
      </c>
      <c r="C5947">
        <v>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21208923.916075386</v>
      </c>
      <c r="O5947">
        <v>21888082.29530729</v>
      </c>
      <c r="P5947">
        <v>22121995.408499442</v>
      </c>
      <c r="Q5947">
        <v>25456691.44621437</v>
      </c>
      <c r="R5947">
        <v>20437252.050490841</v>
      </c>
      <c r="S5947">
        <v>21936588.355755515</v>
      </c>
      <c r="T5947">
        <v>26864475.060343932</v>
      </c>
      <c r="U5947">
        <v>-38613104.547441825</v>
      </c>
      <c r="V5947">
        <v>-36337195.157886788</v>
      </c>
      <c r="W5947">
        <v>-14271604.99813582</v>
      </c>
      <c r="X5947">
        <v>-34271604.99813582</v>
      </c>
    </row>
    <row r="5948" spans="2:24" x14ac:dyDescent="0.4">
      <c r="B5948" s="13">
        <v>5945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22107897.637271032</v>
      </c>
      <c r="O5948">
        <v>27264530.655759044</v>
      </c>
      <c r="P5948">
        <v>25930159.749323245</v>
      </c>
      <c r="Q5948">
        <v>29281070.831781011</v>
      </c>
      <c r="R5948">
        <v>31713168.028134149</v>
      </c>
      <c r="S5948">
        <v>28447068.776485782</v>
      </c>
      <c r="T5948">
        <v>30663161.282247242</v>
      </c>
      <c r="U5948">
        <v>30635541.496653516</v>
      </c>
      <c r="V5948">
        <v>30472768.622076746</v>
      </c>
      <c r="W5948">
        <v>33239338.597225778</v>
      </c>
      <c r="X5948">
        <v>13239338.597225774</v>
      </c>
    </row>
    <row r="5949" spans="2:24" x14ac:dyDescent="0.4">
      <c r="B5949" s="13">
        <v>5946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20221125.850777224</v>
      </c>
      <c r="O5949">
        <v>19771080.544929419</v>
      </c>
      <c r="P5949">
        <v>22879193.231574688</v>
      </c>
      <c r="Q5949">
        <v>25188740.197103225</v>
      </c>
      <c r="R5949">
        <v>25644965.800686896</v>
      </c>
      <c r="S5949">
        <v>27532164.583074391</v>
      </c>
      <c r="T5949">
        <v>30055762.508579321</v>
      </c>
      <c r="U5949">
        <v>30508674.801945593</v>
      </c>
      <c r="V5949">
        <v>31452401.973042686</v>
      </c>
      <c r="W5949">
        <v>31906829.289295677</v>
      </c>
      <c r="X5949">
        <v>11906829.289295677</v>
      </c>
    </row>
    <row r="5950" spans="2:24" x14ac:dyDescent="0.4">
      <c r="B5950" s="13">
        <v>5947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19725755.373575352</v>
      </c>
      <c r="O5950">
        <v>19103789.910824805</v>
      </c>
      <c r="P5950">
        <v>22210345.986447774</v>
      </c>
      <c r="Q5950">
        <v>26443052.975010771</v>
      </c>
      <c r="R5950">
        <v>31277660.750126183</v>
      </c>
      <c r="S5950">
        <v>31585968.153240368</v>
      </c>
      <c r="T5950">
        <v>28292651.804274779</v>
      </c>
      <c r="U5950">
        <v>25566430.564617839</v>
      </c>
      <c r="V5950">
        <v>8788152.781544758</v>
      </c>
      <c r="W5950">
        <v>8022987.646630141</v>
      </c>
      <c r="X5950">
        <v>-11977012.35336986</v>
      </c>
    </row>
    <row r="5951" spans="2:24" x14ac:dyDescent="0.4">
      <c r="B5951" s="13">
        <v>5948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21140444.962872375</v>
      </c>
      <c r="O5951">
        <v>1836300.9920401145</v>
      </c>
      <c r="P5951">
        <v>1673153.0643592391</v>
      </c>
      <c r="Q5951">
        <v>16884885.366125517</v>
      </c>
      <c r="R5951">
        <v>16352282.252499532</v>
      </c>
      <c r="S5951">
        <v>-9805219.8761916757</v>
      </c>
      <c r="T5951">
        <v>-10120857.543990124</v>
      </c>
      <c r="U5951">
        <v>5842717.5311118169</v>
      </c>
      <c r="V5951">
        <v>7489353.630869098</v>
      </c>
      <c r="W5951">
        <v>10660686.238107286</v>
      </c>
      <c r="X5951">
        <v>-9339313.7618927136</v>
      </c>
    </row>
    <row r="5952" spans="2:24" x14ac:dyDescent="0.4">
      <c r="B5952" s="13">
        <v>5949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22930524.266511079</v>
      </c>
      <c r="O5952">
        <v>23616642.587907419</v>
      </c>
      <c r="P5952">
        <v>28151638.343276016</v>
      </c>
      <c r="Q5952">
        <v>29553597.00695987</v>
      </c>
      <c r="R5952">
        <v>20707098.245796785</v>
      </c>
      <c r="S5952">
        <v>20822341.095871914</v>
      </c>
      <c r="T5952">
        <v>31155503.719524965</v>
      </c>
      <c r="U5952">
        <v>38058899.979010463</v>
      </c>
      <c r="V5952">
        <v>45653342.060693659</v>
      </c>
      <c r="W5952">
        <v>43302036.782690123</v>
      </c>
      <c r="X5952">
        <v>23302036.782690119</v>
      </c>
    </row>
    <row r="5953" spans="2:24" x14ac:dyDescent="0.4">
      <c r="B5953" s="13">
        <v>5950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18730183.124099139</v>
      </c>
      <c r="O5953">
        <v>3558951.6698789839</v>
      </c>
      <c r="P5953">
        <v>5511280.547307739</v>
      </c>
      <c r="Q5953">
        <v>12290085.253282599</v>
      </c>
      <c r="R5953">
        <v>13922770.486841477</v>
      </c>
      <c r="S5953">
        <v>11924160.747868551</v>
      </c>
      <c r="T5953">
        <v>11144503.670207394</v>
      </c>
      <c r="U5953">
        <v>17470717.467506826</v>
      </c>
      <c r="V5953">
        <v>18629880.56255883</v>
      </c>
      <c r="W5953">
        <v>22638869.421799388</v>
      </c>
      <c r="X5953">
        <v>2638869.4217993873</v>
      </c>
    </row>
    <row r="5954" spans="2:24" x14ac:dyDescent="0.4">
      <c r="B5954" s="13">
        <v>5951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19457462.031389084</v>
      </c>
      <c r="O5954">
        <v>21471517.515498646</v>
      </c>
      <c r="P5954">
        <v>21012764.976106539</v>
      </c>
      <c r="Q5954">
        <v>10612858.311353225</v>
      </c>
      <c r="R5954">
        <v>11021412.529720441</v>
      </c>
      <c r="S5954">
        <v>26056959.440602615</v>
      </c>
      <c r="T5954">
        <v>27963186.998478137</v>
      </c>
      <c r="U5954">
        <v>30101002.490526069</v>
      </c>
      <c r="V5954">
        <v>33135694.836845439</v>
      </c>
      <c r="W5954">
        <v>33088474.400938984</v>
      </c>
      <c r="X5954">
        <v>13088474.400938982</v>
      </c>
    </row>
    <row r="5955" spans="2:24" x14ac:dyDescent="0.4">
      <c r="B5955" s="13">
        <v>5952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23426992.715600412</v>
      </c>
      <c r="O5955">
        <v>12632994.309680626</v>
      </c>
      <c r="P5955">
        <v>17175924.486054562</v>
      </c>
      <c r="Q5955">
        <v>18393366.883939654</v>
      </c>
      <c r="R5955">
        <v>19006763.370963294</v>
      </c>
      <c r="S5955">
        <v>18345598.992084712</v>
      </c>
      <c r="T5955">
        <v>18649467.679323781</v>
      </c>
      <c r="U5955">
        <v>21629765.932490423</v>
      </c>
      <c r="V5955">
        <v>22276354.171917439</v>
      </c>
      <c r="W5955">
        <v>25018417.977518145</v>
      </c>
      <c r="X5955">
        <v>5018417.977518145</v>
      </c>
    </row>
    <row r="5956" spans="2:24" x14ac:dyDescent="0.4">
      <c r="B5956" s="13">
        <v>5953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14399862.995556768</v>
      </c>
      <c r="O5956">
        <v>15211887.758550374</v>
      </c>
      <c r="P5956">
        <v>18944515.907538582</v>
      </c>
      <c r="Q5956">
        <v>22159015.904161204</v>
      </c>
      <c r="R5956">
        <v>24372531.167626385</v>
      </c>
      <c r="S5956">
        <v>24055147.894727498</v>
      </c>
      <c r="T5956">
        <v>14759297.990749024</v>
      </c>
      <c r="U5956">
        <v>3003529.9049086943</v>
      </c>
      <c r="V5956">
        <v>4155018.4357726574</v>
      </c>
      <c r="W5956">
        <v>11939313.602940103</v>
      </c>
      <c r="X5956">
        <v>-8060686.397059897</v>
      </c>
    </row>
    <row r="5957" spans="2:24" x14ac:dyDescent="0.4">
      <c r="B5957" s="13">
        <v>5954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21198081.941332281</v>
      </c>
      <c r="O5957">
        <v>25780941.775024742</v>
      </c>
      <c r="P5957">
        <v>29734192.236672215</v>
      </c>
      <c r="Q5957">
        <v>27646572.187387019</v>
      </c>
      <c r="R5957">
        <v>35547824.571326904</v>
      </c>
      <c r="S5957">
        <v>40089256.176464617</v>
      </c>
      <c r="T5957">
        <v>38551607.009348914</v>
      </c>
      <c r="U5957">
        <v>42164128.247100912</v>
      </c>
      <c r="V5957">
        <v>41351552.293124117</v>
      </c>
      <c r="W5957">
        <v>42680340.087064922</v>
      </c>
      <c r="X5957">
        <v>22680340.087064933</v>
      </c>
    </row>
    <row r="5958" spans="2:24" x14ac:dyDescent="0.4">
      <c r="B5958" s="13">
        <v>5955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25459221.577174067</v>
      </c>
      <c r="O5958">
        <v>24067449.960002489</v>
      </c>
      <c r="P5958">
        <v>28347272.96804918</v>
      </c>
      <c r="Q5958">
        <v>-154847809.50362223</v>
      </c>
      <c r="R5958">
        <v>-157142640.81064329</v>
      </c>
      <c r="S5958">
        <v>-252278536.30732986</v>
      </c>
      <c r="T5958">
        <v>-255984701.11661813</v>
      </c>
      <c r="U5958">
        <v>-162519100.20127526</v>
      </c>
      <c r="V5958">
        <v>-182800395.27145323</v>
      </c>
      <c r="W5958">
        <v>-184435176.65831667</v>
      </c>
      <c r="X5958">
        <v>-204435176.65831658</v>
      </c>
    </row>
    <row r="5959" spans="2:24" x14ac:dyDescent="0.4">
      <c r="B5959" s="13">
        <v>5956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28535668.611326981</v>
      </c>
      <c r="O5959">
        <v>31509274.480590999</v>
      </c>
      <c r="P5959">
        <v>35455022.121093839</v>
      </c>
      <c r="Q5959">
        <v>29871696.262888741</v>
      </c>
      <c r="R5959">
        <v>21716334.543347947</v>
      </c>
      <c r="S5959">
        <v>23453628.810216103</v>
      </c>
      <c r="T5959">
        <v>19737790.195428383</v>
      </c>
      <c r="U5959">
        <v>19520385.345433719</v>
      </c>
      <c r="V5959">
        <v>23302512.482788939</v>
      </c>
      <c r="W5959">
        <v>24536115.008835472</v>
      </c>
      <c r="X5959">
        <v>4536115.0088354712</v>
      </c>
    </row>
    <row r="5960" spans="2:24" x14ac:dyDescent="0.4">
      <c r="B5960" s="13">
        <v>5957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18775745.753178868</v>
      </c>
      <c r="O5960">
        <v>21880039.979553305</v>
      </c>
      <c r="P5960">
        <v>26165525.721835371</v>
      </c>
      <c r="Q5960">
        <v>11989546.800814016</v>
      </c>
      <c r="R5960">
        <v>14146616.937912829</v>
      </c>
      <c r="S5960">
        <v>30032568.525920741</v>
      </c>
      <c r="T5960">
        <v>35668557.264241502</v>
      </c>
      <c r="U5960">
        <v>42533795.061404124</v>
      </c>
      <c r="V5960">
        <v>41766705.687937528</v>
      </c>
      <c r="W5960">
        <v>2451728.0170068261</v>
      </c>
      <c r="X5960">
        <v>-17548271.982993174</v>
      </c>
    </row>
    <row r="5961" spans="2:24" x14ac:dyDescent="0.4">
      <c r="B5961" s="13">
        <v>5958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20946049.209617343</v>
      </c>
      <c r="O5961">
        <v>26137678.254109614</v>
      </c>
      <c r="P5961">
        <v>26101733.938410126</v>
      </c>
      <c r="Q5961">
        <v>27053771.858059056</v>
      </c>
      <c r="R5961">
        <v>33913238.513621852</v>
      </c>
      <c r="S5961">
        <v>36505333.04831773</v>
      </c>
      <c r="T5961">
        <v>36136435.277030408</v>
      </c>
      <c r="U5961">
        <v>40017358.945214093</v>
      </c>
      <c r="V5961">
        <v>36812200.534707643</v>
      </c>
      <c r="W5961">
        <v>43152135.314727418</v>
      </c>
      <c r="X5961">
        <v>23152135.314727426</v>
      </c>
    </row>
    <row r="5962" spans="2:24" x14ac:dyDescent="0.4">
      <c r="B5962" s="13">
        <v>5959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23409677.605234321</v>
      </c>
      <c r="O5962">
        <v>21969337.716730669</v>
      </c>
      <c r="P5962">
        <v>23675066.501643788</v>
      </c>
      <c r="Q5962">
        <v>29797522.033464726</v>
      </c>
      <c r="R5962">
        <v>35250565.264359564</v>
      </c>
      <c r="S5962">
        <v>36577753.478014149</v>
      </c>
      <c r="T5962">
        <v>37312748.048227727</v>
      </c>
      <c r="U5962">
        <v>38020644.036822714</v>
      </c>
      <c r="V5962">
        <v>45818315.113281682</v>
      </c>
      <c r="W5962">
        <v>48974292.476690657</v>
      </c>
      <c r="X5962">
        <v>28974292.476690657</v>
      </c>
    </row>
    <row r="5963" spans="2:24" x14ac:dyDescent="0.4">
      <c r="B5963" s="13">
        <v>5960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16105714.749090141</v>
      </c>
      <c r="O5963">
        <v>19017052.316905539</v>
      </c>
      <c r="P5963">
        <v>18470727.958292715</v>
      </c>
      <c r="Q5963">
        <v>23610329.249166526</v>
      </c>
      <c r="R5963">
        <v>17702119.473851644</v>
      </c>
      <c r="S5963">
        <v>26714804.066535108</v>
      </c>
      <c r="T5963">
        <v>34762811.270809084</v>
      </c>
      <c r="U5963">
        <v>31418497.944825891</v>
      </c>
      <c r="V5963">
        <v>35870874.289862238</v>
      </c>
      <c r="W5963">
        <v>40603348.642096028</v>
      </c>
      <c r="X5963">
        <v>20603348.642096035</v>
      </c>
    </row>
    <row r="5964" spans="2:24" x14ac:dyDescent="0.4">
      <c r="B5964" s="13">
        <v>5961</v>
      </c>
      <c r="C5964">
        <v>0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21081468.467725962</v>
      </c>
      <c r="O5964">
        <v>25932069.804882709</v>
      </c>
      <c r="P5964">
        <v>25748045.50972512</v>
      </c>
      <c r="Q5964">
        <v>30014591.834711544</v>
      </c>
      <c r="R5964">
        <v>30121998.889289558</v>
      </c>
      <c r="S5964">
        <v>28833046.467214402</v>
      </c>
      <c r="T5964">
        <v>33133877.960719757</v>
      </c>
      <c r="U5964">
        <v>33087767.733191598</v>
      </c>
      <c r="V5964">
        <v>35390941.046134889</v>
      </c>
      <c r="W5964">
        <v>34980939.807800658</v>
      </c>
      <c r="X5964">
        <v>14980939.80780066</v>
      </c>
    </row>
    <row r="5965" spans="2:24" x14ac:dyDescent="0.4">
      <c r="B5965" s="13">
        <v>5962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27133794.429969288</v>
      </c>
      <c r="O5965">
        <v>28214420.396634344</v>
      </c>
      <c r="P5965">
        <v>28295636.68608949</v>
      </c>
      <c r="Q5965">
        <v>-20057281.127218369</v>
      </c>
      <c r="R5965">
        <v>-19191962.423351016</v>
      </c>
      <c r="S5965">
        <v>5444661.3880868722</v>
      </c>
      <c r="T5965">
        <v>4021518.7576142205</v>
      </c>
      <c r="U5965">
        <v>9917637.5989134759</v>
      </c>
      <c r="V5965">
        <v>14019568.414420709</v>
      </c>
      <c r="W5965">
        <v>16519519.946843108</v>
      </c>
      <c r="X5965">
        <v>-3480480.0531568881</v>
      </c>
    </row>
    <row r="5966" spans="2:24" x14ac:dyDescent="0.4">
      <c r="B5966" s="13">
        <v>5963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23613467.603633057</v>
      </c>
      <c r="O5966">
        <v>21846857.432819244</v>
      </c>
      <c r="P5966">
        <v>27678305.292324826</v>
      </c>
      <c r="Q5966">
        <v>36148062.698466294</v>
      </c>
      <c r="R5966">
        <v>37393150.586060695</v>
      </c>
      <c r="S5966">
        <v>36554185.344618849</v>
      </c>
      <c r="T5966">
        <v>36657365.68295005</v>
      </c>
      <c r="U5966">
        <v>37138311.777770609</v>
      </c>
      <c r="V5966">
        <v>29268432.485281937</v>
      </c>
      <c r="W5966">
        <v>26936489.144930732</v>
      </c>
      <c r="X5966">
        <v>6936489.1449307241</v>
      </c>
    </row>
    <row r="5967" spans="2:24" x14ac:dyDescent="0.4">
      <c r="B5967" s="13">
        <v>5964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19441035.195615556</v>
      </c>
      <c r="O5967">
        <v>17631328.858144492</v>
      </c>
      <c r="P5967">
        <v>16268790.058632258</v>
      </c>
      <c r="Q5967">
        <v>22445192.829019189</v>
      </c>
      <c r="R5967">
        <v>24462711.801200494</v>
      </c>
      <c r="S5967">
        <v>24731793.652438823</v>
      </c>
      <c r="T5967">
        <v>17490137.851597212</v>
      </c>
      <c r="U5967">
        <v>16370600.093926616</v>
      </c>
      <c r="V5967">
        <v>17828573.428531162</v>
      </c>
      <c r="W5967">
        <v>17358561.898622561</v>
      </c>
      <c r="X5967">
        <v>-2641438.1013774434</v>
      </c>
    </row>
    <row r="5968" spans="2:24" x14ac:dyDescent="0.4">
      <c r="B5968" s="13">
        <v>5965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23464003.154366948</v>
      </c>
      <c r="O5968">
        <v>22512875.536162693</v>
      </c>
      <c r="P5968">
        <v>19646078.549867809</v>
      </c>
      <c r="Q5968">
        <v>17707471.740036927</v>
      </c>
      <c r="R5968">
        <v>17150544.071580969</v>
      </c>
      <c r="S5968">
        <v>9309961.1352397818</v>
      </c>
      <c r="T5968">
        <v>9748494.770389352</v>
      </c>
      <c r="U5968">
        <v>14372347.774222098</v>
      </c>
      <c r="V5968">
        <v>19093805.433410771</v>
      </c>
      <c r="W5968">
        <v>21454762.762419328</v>
      </c>
      <c r="X5968">
        <v>1454762.7624193267</v>
      </c>
    </row>
    <row r="5969" spans="2:24" x14ac:dyDescent="0.4">
      <c r="B5969" s="13">
        <v>5966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20104090.159943566</v>
      </c>
      <c r="O5969">
        <v>19531537.189658344</v>
      </c>
      <c r="P5969">
        <v>2097744.7450134503</v>
      </c>
      <c r="Q5969">
        <v>4055541.7648127209</v>
      </c>
      <c r="R5969">
        <v>12028974.066136433</v>
      </c>
      <c r="S5969">
        <v>16540737.430076204</v>
      </c>
      <c r="T5969">
        <v>21130033.567415431</v>
      </c>
      <c r="U5969">
        <v>18764174.707291424</v>
      </c>
      <c r="V5969">
        <v>-4556878.5645003542</v>
      </c>
      <c r="W5969">
        <v>-4960402.6918841321</v>
      </c>
      <c r="X5969">
        <v>-24960402.69188413</v>
      </c>
    </row>
    <row r="5970" spans="2:24" x14ac:dyDescent="0.4">
      <c r="B5970" s="13">
        <v>5967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17103319.614438541</v>
      </c>
      <c r="O5970">
        <v>19684841.460051227</v>
      </c>
      <c r="P5970">
        <v>18378126.436534777</v>
      </c>
      <c r="Q5970">
        <v>17828101.252244074</v>
      </c>
      <c r="R5970">
        <v>19405855.484487575</v>
      </c>
      <c r="S5970">
        <v>20448678.22527523</v>
      </c>
      <c r="T5970">
        <v>22306603.809187885</v>
      </c>
      <c r="U5970">
        <v>24782868.772862535</v>
      </c>
      <c r="V5970">
        <v>25733700.310917728</v>
      </c>
      <c r="W5970">
        <v>25465014.373335153</v>
      </c>
      <c r="X5970">
        <v>5465014.3733351473</v>
      </c>
    </row>
    <row r="5971" spans="2:24" x14ac:dyDescent="0.4">
      <c r="B5971" s="13">
        <v>5968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24320035.783896778</v>
      </c>
      <c r="O5971">
        <v>25495763.968059562</v>
      </c>
      <c r="P5971">
        <v>27966924.318478838</v>
      </c>
      <c r="Q5971">
        <v>25916355.313244212</v>
      </c>
      <c r="R5971">
        <v>26595887.17005403</v>
      </c>
      <c r="S5971">
        <v>26908478.825967904</v>
      </c>
      <c r="T5971">
        <v>23737266.829243723</v>
      </c>
      <c r="U5971">
        <v>26556481.931628034</v>
      </c>
      <c r="V5971">
        <v>25848773.865745001</v>
      </c>
      <c r="W5971">
        <v>27706026.223325543</v>
      </c>
      <c r="X5971">
        <v>7706026.2233255478</v>
      </c>
    </row>
    <row r="5972" spans="2:24" x14ac:dyDescent="0.4">
      <c r="B5972" s="13">
        <v>5969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21150695.0595323</v>
      </c>
      <c r="O5972">
        <v>21781269.001418736</v>
      </c>
      <c r="P5972">
        <v>23994356.722890787</v>
      </c>
      <c r="Q5972">
        <v>29337371.835462105</v>
      </c>
      <c r="R5972">
        <v>28204941.249931153</v>
      </c>
      <c r="S5972">
        <v>30516603.147610378</v>
      </c>
      <c r="T5972">
        <v>38042458.824085474</v>
      </c>
      <c r="U5972">
        <v>46310788.588014662</v>
      </c>
      <c r="V5972">
        <v>44903956.6648864</v>
      </c>
      <c r="W5972">
        <v>39987807.457718283</v>
      </c>
      <c r="X5972">
        <v>19987807.457718283</v>
      </c>
    </row>
    <row r="5973" spans="2:24" x14ac:dyDescent="0.4">
      <c r="B5973" s="13">
        <v>5970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20211013.331220821</v>
      </c>
      <c r="O5973">
        <v>19304970.590249069</v>
      </c>
      <c r="P5973">
        <v>19737709.753028762</v>
      </c>
      <c r="Q5973">
        <v>21894068.668123435</v>
      </c>
      <c r="R5973">
        <v>30085070.12906111</v>
      </c>
      <c r="S5973">
        <v>28867074.208255719</v>
      </c>
      <c r="T5973">
        <v>13865144.809043638</v>
      </c>
      <c r="U5973">
        <v>20408371.804634176</v>
      </c>
      <c r="V5973">
        <v>27457432.781428255</v>
      </c>
      <c r="W5973">
        <v>25258020.777111217</v>
      </c>
      <c r="X5973">
        <v>5258020.7771112192</v>
      </c>
    </row>
    <row r="5974" spans="2:24" x14ac:dyDescent="0.4">
      <c r="B5974" s="13">
        <v>5971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28815006.373999216</v>
      </c>
      <c r="O5974">
        <v>36041608.187738597</v>
      </c>
      <c r="P5974">
        <v>34315584.313301876</v>
      </c>
      <c r="Q5974">
        <v>32419790.811256044</v>
      </c>
      <c r="R5974">
        <v>34890677.216043629</v>
      </c>
      <c r="S5974">
        <v>36519950.733751304</v>
      </c>
      <c r="T5974">
        <v>35169768.658143245</v>
      </c>
      <c r="U5974">
        <v>38954366.32881698</v>
      </c>
      <c r="V5974">
        <v>30276801.036826856</v>
      </c>
      <c r="W5974">
        <v>30787781.502777733</v>
      </c>
      <c r="X5974">
        <v>10787781.502777731</v>
      </c>
    </row>
    <row r="5975" spans="2:24" x14ac:dyDescent="0.4">
      <c r="B5975" s="13">
        <v>5972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17246064.488073353</v>
      </c>
      <c r="O5975">
        <v>19886669.93666853</v>
      </c>
      <c r="P5975">
        <v>16883519.640640832</v>
      </c>
      <c r="Q5975">
        <v>21032732.879944507</v>
      </c>
      <c r="R5975">
        <v>24030641.628320221</v>
      </c>
      <c r="S5975">
        <v>23911096.971747234</v>
      </c>
      <c r="T5975">
        <v>25419567.890424527</v>
      </c>
      <c r="U5975">
        <v>26241413.30347034</v>
      </c>
      <c r="V5975">
        <v>32601277.240651324</v>
      </c>
      <c r="W5975">
        <v>34043069.729657084</v>
      </c>
      <c r="X5975">
        <v>14043069.72965708</v>
      </c>
    </row>
    <row r="5976" spans="2:24" x14ac:dyDescent="0.4">
      <c r="B5976" s="13">
        <v>5973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19750155.124212552</v>
      </c>
      <c r="O5976">
        <v>28861740.053957492</v>
      </c>
      <c r="P5976">
        <v>-1943556.420339142</v>
      </c>
      <c r="Q5976">
        <v>924212.82425044477</v>
      </c>
      <c r="R5976">
        <v>13011810.501218028</v>
      </c>
      <c r="S5976">
        <v>17008122.235488378</v>
      </c>
      <c r="T5976">
        <v>24407614.185571432</v>
      </c>
      <c r="U5976">
        <v>31983467.033608947</v>
      </c>
      <c r="V5976">
        <v>31794922.995304927</v>
      </c>
      <c r="W5976">
        <v>37301347.553046629</v>
      </c>
      <c r="X5976">
        <v>17301347.553046625</v>
      </c>
    </row>
    <row r="5977" spans="2:24" x14ac:dyDescent="0.4">
      <c r="B5977" s="13">
        <v>5974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20924598.642284043</v>
      </c>
      <c r="O5977">
        <v>29523006.24873383</v>
      </c>
      <c r="P5977">
        <v>23030985.48875279</v>
      </c>
      <c r="Q5977">
        <v>22211033.158636771</v>
      </c>
      <c r="R5977">
        <v>29227580.767773315</v>
      </c>
      <c r="S5977">
        <v>31756415.946683511</v>
      </c>
      <c r="T5977">
        <v>37457521.557698525</v>
      </c>
      <c r="U5977">
        <v>28939949.764143717</v>
      </c>
      <c r="V5977">
        <v>30409072.148277275</v>
      </c>
      <c r="W5977">
        <v>26770108.694875393</v>
      </c>
      <c r="X5977">
        <v>6770108.6948753968</v>
      </c>
    </row>
    <row r="5978" spans="2:24" x14ac:dyDescent="0.4">
      <c r="B5978" s="13">
        <v>5975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16504204.045689508</v>
      </c>
      <c r="O5978">
        <v>20230782.238246318</v>
      </c>
      <c r="P5978">
        <v>22916033.000022579</v>
      </c>
      <c r="Q5978">
        <v>27201783.847553317</v>
      </c>
      <c r="R5978">
        <v>33316287.207370661</v>
      </c>
      <c r="S5978">
        <v>31623195.035670444</v>
      </c>
      <c r="T5978">
        <v>39058820.399612829</v>
      </c>
      <c r="U5978">
        <v>43353121.075686052</v>
      </c>
      <c r="V5978">
        <v>51209466.568072669</v>
      </c>
      <c r="W5978">
        <v>54065285.443259776</v>
      </c>
      <c r="X5978">
        <v>34065285.443259776</v>
      </c>
    </row>
    <row r="5979" spans="2:24" x14ac:dyDescent="0.4">
      <c r="B5979" s="13">
        <v>5976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18159529.611682333</v>
      </c>
      <c r="O5979">
        <v>19496177.632132508</v>
      </c>
      <c r="P5979">
        <v>21002771.475203738</v>
      </c>
      <c r="Q5979">
        <v>24368078.364835303</v>
      </c>
      <c r="R5979">
        <v>27493098.294659294</v>
      </c>
      <c r="S5979">
        <v>19407190.972158797</v>
      </c>
      <c r="T5979">
        <v>21518448.526608046</v>
      </c>
      <c r="U5979">
        <v>34767673.77024354</v>
      </c>
      <c r="V5979">
        <v>38695471.44179517</v>
      </c>
      <c r="W5979">
        <v>41418201.29980851</v>
      </c>
      <c r="X5979">
        <v>21418201.29980851</v>
      </c>
    </row>
    <row r="5980" spans="2:24" x14ac:dyDescent="0.4">
      <c r="B5980" s="13">
        <v>5977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21293801.192670457</v>
      </c>
      <c r="O5980">
        <v>22380448.235768888</v>
      </c>
      <c r="P5980">
        <v>21927927.155725755</v>
      </c>
      <c r="Q5980">
        <v>19214438.95013731</v>
      </c>
      <c r="R5980">
        <v>23956259.33788633</v>
      </c>
      <c r="S5980">
        <v>28931410.186805274</v>
      </c>
      <c r="T5980">
        <v>31431471.466684051</v>
      </c>
      <c r="U5980">
        <v>30703927.168647315</v>
      </c>
      <c r="V5980">
        <v>39143780.726653785</v>
      </c>
      <c r="W5980">
        <v>39018128.465597354</v>
      </c>
      <c r="X5980">
        <v>19018128.465597354</v>
      </c>
    </row>
    <row r="5981" spans="2:24" x14ac:dyDescent="0.4">
      <c r="B5981" s="13">
        <v>5978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18949800.318572205</v>
      </c>
      <c r="O5981">
        <v>21460101.38447338</v>
      </c>
      <c r="P5981">
        <v>25627882.558798335</v>
      </c>
      <c r="Q5981">
        <v>24129801.050328638</v>
      </c>
      <c r="R5981">
        <v>23293662.327332493</v>
      </c>
      <c r="S5981">
        <v>28788156.674337015</v>
      </c>
      <c r="T5981">
        <v>18665447.564829387</v>
      </c>
      <c r="U5981">
        <v>20231125.734607033</v>
      </c>
      <c r="V5981">
        <v>31425589.834587965</v>
      </c>
      <c r="W5981">
        <v>35666191.18728929</v>
      </c>
      <c r="X5981">
        <v>15666191.187289288</v>
      </c>
    </row>
    <row r="5982" spans="2:24" x14ac:dyDescent="0.4">
      <c r="B5982" s="13">
        <v>5979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20450107.224153209</v>
      </c>
      <c r="O5982">
        <v>27099353.97345271</v>
      </c>
      <c r="P5982">
        <v>27081141.390395764</v>
      </c>
      <c r="Q5982">
        <v>23529154.788305826</v>
      </c>
      <c r="R5982">
        <v>27519584.178959243</v>
      </c>
      <c r="S5982">
        <v>37058088.272654332</v>
      </c>
      <c r="T5982">
        <v>25770087.603900895</v>
      </c>
      <c r="U5982">
        <v>26867302.880498998</v>
      </c>
      <c r="V5982">
        <v>31792617.659192648</v>
      </c>
      <c r="W5982">
        <v>33810951.384094775</v>
      </c>
      <c r="X5982">
        <v>13810951.384094773</v>
      </c>
    </row>
    <row r="5983" spans="2:24" x14ac:dyDescent="0.4">
      <c r="B5983" s="13">
        <v>5980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24504471.378829822</v>
      </c>
      <c r="O5983">
        <v>14725398.410425095</v>
      </c>
      <c r="P5983">
        <v>10509918.746753722</v>
      </c>
      <c r="Q5983">
        <v>9235839.0045045204</v>
      </c>
      <c r="R5983">
        <v>13187100.876182115</v>
      </c>
      <c r="S5983">
        <v>18470683.400868617</v>
      </c>
      <c r="T5983">
        <v>18901298.056008421</v>
      </c>
      <c r="U5983">
        <v>9633835.5209979024</v>
      </c>
      <c r="V5983">
        <v>7684896.7141127829</v>
      </c>
      <c r="W5983">
        <v>6297786.6690812819</v>
      </c>
      <c r="X5983">
        <v>-13702213.330918716</v>
      </c>
    </row>
    <row r="5984" spans="2:24" x14ac:dyDescent="0.4">
      <c r="B5984" s="13">
        <v>5981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20429276.360249076</v>
      </c>
      <c r="O5984">
        <v>23201897.498157553</v>
      </c>
      <c r="P5984">
        <v>21943152.631327856</v>
      </c>
      <c r="Q5984">
        <v>26812361.639125511</v>
      </c>
      <c r="R5984">
        <v>34542315.620643884</v>
      </c>
      <c r="S5984">
        <v>34745274.296268903</v>
      </c>
      <c r="T5984">
        <v>37408054.344856068</v>
      </c>
      <c r="U5984">
        <v>44426608.217609689</v>
      </c>
      <c r="V5984">
        <v>49688002.490001746</v>
      </c>
      <c r="W5984">
        <v>51272216.792319752</v>
      </c>
      <c r="X5984">
        <v>31272216.79231976</v>
      </c>
    </row>
    <row r="5985" spans="2:24" x14ac:dyDescent="0.4">
      <c r="B5985" s="13">
        <v>5982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-16708509.951569622</v>
      </c>
      <c r="O5985">
        <v>-13922264.340185829</v>
      </c>
      <c r="P5985">
        <v>8088334.9173453506</v>
      </c>
      <c r="Q5985">
        <v>7781280.5050061066</v>
      </c>
      <c r="R5985">
        <v>11207026.877952486</v>
      </c>
      <c r="S5985">
        <v>10357375.061055496</v>
      </c>
      <c r="T5985">
        <v>9677957.1921240613</v>
      </c>
      <c r="U5985">
        <v>8018610.0492195729</v>
      </c>
      <c r="V5985">
        <v>9540960.296597736</v>
      </c>
      <c r="W5985">
        <v>7816069.476333404</v>
      </c>
      <c r="X5985">
        <v>-12183930.523666596</v>
      </c>
    </row>
    <row r="5986" spans="2:24" x14ac:dyDescent="0.4">
      <c r="B5986" s="13">
        <v>5983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26329250.046111919</v>
      </c>
      <c r="O5986">
        <v>23518013.352194019</v>
      </c>
      <c r="P5986">
        <v>25787819.412892871</v>
      </c>
      <c r="Q5986">
        <v>28007863.009344097</v>
      </c>
      <c r="R5986">
        <v>34536160.639290988</v>
      </c>
      <c r="S5986">
        <v>33152713.055168256</v>
      </c>
      <c r="T5986">
        <v>29715176.160930548</v>
      </c>
      <c r="U5986">
        <v>30332363.302781578</v>
      </c>
      <c r="V5986">
        <v>28070028.38309256</v>
      </c>
      <c r="W5986">
        <v>29243688.436650001</v>
      </c>
      <c r="X5986">
        <v>9243688.4366499875</v>
      </c>
    </row>
    <row r="5987" spans="2:24" x14ac:dyDescent="0.4">
      <c r="B5987" s="13">
        <v>5984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21538779.850552175</v>
      </c>
      <c r="O5987">
        <v>26678950.526904974</v>
      </c>
      <c r="P5987">
        <v>25484030.63946062</v>
      </c>
      <c r="Q5987">
        <v>32037072.002181329</v>
      </c>
      <c r="R5987">
        <v>34475006.566486076</v>
      </c>
      <c r="S5987">
        <v>35097225.99586048</v>
      </c>
      <c r="T5987">
        <v>34262912.255891941</v>
      </c>
      <c r="U5987">
        <v>35165410.492077939</v>
      </c>
      <c r="V5987">
        <v>38086037.945129015</v>
      </c>
      <c r="W5987">
        <v>42996373.370714068</v>
      </c>
      <c r="X5987">
        <v>22996373.370714072</v>
      </c>
    </row>
    <row r="5988" spans="2:24" x14ac:dyDescent="0.4">
      <c r="B5988" s="13">
        <v>5985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22957306.903140377</v>
      </c>
      <c r="O5988">
        <v>22771107.044597711</v>
      </c>
      <c r="P5988">
        <v>24045743.953131698</v>
      </c>
      <c r="Q5988">
        <v>20398250.212728437</v>
      </c>
      <c r="R5988">
        <v>23828831.978165731</v>
      </c>
      <c r="S5988">
        <v>32212350.033324085</v>
      </c>
      <c r="T5988">
        <v>34484336.555825494</v>
      </c>
      <c r="U5988">
        <v>31851467.470773146</v>
      </c>
      <c r="V5988">
        <v>31560938.806038991</v>
      </c>
      <c r="W5988">
        <v>31514483.346407309</v>
      </c>
      <c r="X5988">
        <v>11514483.346407311</v>
      </c>
    </row>
    <row r="5989" spans="2:24" x14ac:dyDescent="0.4">
      <c r="B5989" s="13">
        <v>5986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28011882.655828126</v>
      </c>
      <c r="O5989">
        <v>33683285.576045133</v>
      </c>
      <c r="P5989">
        <v>40172856.735276163</v>
      </c>
      <c r="Q5989">
        <v>43365160.745710336</v>
      </c>
      <c r="R5989">
        <v>46452049.757397711</v>
      </c>
      <c r="S5989">
        <v>45877810.12830957</v>
      </c>
      <c r="T5989">
        <v>43095921.09182784</v>
      </c>
      <c r="U5989">
        <v>43372501.576550387</v>
      </c>
      <c r="V5989">
        <v>52301153.616717555</v>
      </c>
      <c r="W5989">
        <v>55145903.739547998</v>
      </c>
      <c r="X5989">
        <v>35145903.73954799</v>
      </c>
    </row>
    <row r="5990" spans="2:24" x14ac:dyDescent="0.4">
      <c r="B5990" s="13">
        <v>5987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19605329.783516128</v>
      </c>
      <c r="O5990">
        <v>8518534.895536609</v>
      </c>
      <c r="P5990">
        <v>7526995.9357763492</v>
      </c>
      <c r="Q5990">
        <v>6646990.553421896</v>
      </c>
      <c r="R5990">
        <v>9577917.1602948848</v>
      </c>
      <c r="S5990">
        <v>11933865.635132536</v>
      </c>
      <c r="T5990">
        <v>12294245.547602123</v>
      </c>
      <c r="U5990">
        <v>12618689.485872697</v>
      </c>
      <c r="V5990">
        <v>15698196.484767817</v>
      </c>
      <c r="W5990">
        <v>14954199.694195531</v>
      </c>
      <c r="X5990">
        <v>-5045800.3058044706</v>
      </c>
    </row>
    <row r="5991" spans="2:24" x14ac:dyDescent="0.4">
      <c r="B5991" s="13">
        <v>5988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21758450.067662969</v>
      </c>
      <c r="O5991">
        <v>25721299.584958449</v>
      </c>
      <c r="P5991">
        <v>24883110.122239947</v>
      </c>
      <c r="Q5991">
        <v>22757220.398993146</v>
      </c>
      <c r="R5991">
        <v>23421786.086111285</v>
      </c>
      <c r="S5991">
        <v>13969681.468511755</v>
      </c>
      <c r="T5991">
        <v>14887848.927830324</v>
      </c>
      <c r="U5991">
        <v>21070512.304657195</v>
      </c>
      <c r="V5991">
        <v>19963878.883630972</v>
      </c>
      <c r="W5991">
        <v>23452898.331158161</v>
      </c>
      <c r="X5991">
        <v>3452898.3311581598</v>
      </c>
    </row>
    <row r="5992" spans="2:24" x14ac:dyDescent="0.4">
      <c r="B5992" s="13">
        <v>5989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27372661.398609243</v>
      </c>
      <c r="O5992">
        <v>26111094.757988773</v>
      </c>
      <c r="P5992">
        <v>27029885.840001624</v>
      </c>
      <c r="Q5992">
        <v>32708213.070206016</v>
      </c>
      <c r="R5992">
        <v>33726995.259066679</v>
      </c>
      <c r="S5992">
        <v>8338567.6158779347</v>
      </c>
      <c r="T5992">
        <v>7711117.4865411818</v>
      </c>
      <c r="U5992">
        <v>24009539.617229924</v>
      </c>
      <c r="V5992">
        <v>31836809.498904075</v>
      </c>
      <c r="W5992">
        <v>20564442.587068353</v>
      </c>
      <c r="X5992">
        <v>564442.58706834947</v>
      </c>
    </row>
    <row r="5993" spans="2:24" x14ac:dyDescent="0.4">
      <c r="B5993" s="13">
        <v>5990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23727823.243876465</v>
      </c>
      <c r="O5993">
        <v>32678444.3862429</v>
      </c>
      <c r="P5993">
        <v>35970748.223915376</v>
      </c>
      <c r="Q5993">
        <v>37832643.71201966</v>
      </c>
      <c r="R5993">
        <v>44083015.259525843</v>
      </c>
      <c r="S5993">
        <v>41474823.263148651</v>
      </c>
      <c r="T5993">
        <v>34509790.184461094</v>
      </c>
      <c r="U5993">
        <v>-17443877.771169145</v>
      </c>
      <c r="V5993">
        <v>-19321749.509372521</v>
      </c>
      <c r="W5993">
        <v>17656556.368566208</v>
      </c>
      <c r="X5993">
        <v>-2343443.6314337878</v>
      </c>
    </row>
    <row r="5994" spans="2:24" x14ac:dyDescent="0.4">
      <c r="B5994" s="13">
        <v>5991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23507315.468899831</v>
      </c>
      <c r="O5994">
        <v>17086708.373029515</v>
      </c>
      <c r="P5994">
        <v>21736263.007429894</v>
      </c>
      <c r="Q5994">
        <v>21413297.87113142</v>
      </c>
      <c r="R5994">
        <v>19284031.43529008</v>
      </c>
      <c r="S5994">
        <v>23100774.885339551</v>
      </c>
      <c r="T5994">
        <v>29825727.388025083</v>
      </c>
      <c r="U5994">
        <v>34710062.803788774</v>
      </c>
      <c r="V5994">
        <v>32254076.980474178</v>
      </c>
      <c r="W5994">
        <v>27124514.442946319</v>
      </c>
      <c r="X5994">
        <v>7124514.4429463148</v>
      </c>
    </row>
    <row r="5995" spans="2:24" x14ac:dyDescent="0.4">
      <c r="B5995" s="13">
        <v>5992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20761070.166238073</v>
      </c>
      <c r="O5995">
        <v>19943702.028846961</v>
      </c>
      <c r="P5995">
        <v>19229623.314251885</v>
      </c>
      <c r="Q5995">
        <v>23568596.485580847</v>
      </c>
      <c r="R5995">
        <v>26946084.851228654</v>
      </c>
      <c r="S5995">
        <v>27659149.769993335</v>
      </c>
      <c r="T5995">
        <v>13421130.593764424</v>
      </c>
      <c r="U5995">
        <v>13159372.769943982</v>
      </c>
      <c r="V5995">
        <v>22710982.710044324</v>
      </c>
      <c r="W5995">
        <v>21423680.043126009</v>
      </c>
      <c r="X5995">
        <v>1423680.0431260103</v>
      </c>
    </row>
    <row r="5996" spans="2:24" x14ac:dyDescent="0.4">
      <c r="B5996" s="13">
        <v>5993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20344366.83993556</v>
      </c>
      <c r="O5996">
        <v>20016343.439719696</v>
      </c>
      <c r="P5996">
        <v>21055370.170846283</v>
      </c>
      <c r="Q5996">
        <v>20091956.727404241</v>
      </c>
      <c r="R5996">
        <v>20366898.311673127</v>
      </c>
      <c r="S5996">
        <v>26809800.953070138</v>
      </c>
      <c r="T5996">
        <v>29410206.746145293</v>
      </c>
      <c r="U5996">
        <v>36388044.291475758</v>
      </c>
      <c r="V5996">
        <v>44640720.277248897</v>
      </c>
      <c r="W5996">
        <v>49999699.000395536</v>
      </c>
      <c r="X5996">
        <v>29999699.000395548</v>
      </c>
    </row>
    <row r="5997" spans="2:24" x14ac:dyDescent="0.4">
      <c r="B5997" s="13">
        <v>5994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22239973.128113963</v>
      </c>
      <c r="O5997">
        <v>20509128.580648988</v>
      </c>
      <c r="P5997">
        <v>21498838.985276919</v>
      </c>
      <c r="Q5997">
        <v>25972097.723007739</v>
      </c>
      <c r="R5997">
        <v>29023381.998228423</v>
      </c>
      <c r="S5997">
        <v>29688278.200805381</v>
      </c>
      <c r="T5997">
        <v>32038584.011405103</v>
      </c>
      <c r="U5997">
        <v>33279060.424077351</v>
      </c>
      <c r="V5997">
        <v>38696066.586849384</v>
      </c>
      <c r="W5997">
        <v>39542605.512497224</v>
      </c>
      <c r="X5997">
        <v>19542605.512497228</v>
      </c>
    </row>
    <row r="5998" spans="2:24" x14ac:dyDescent="0.4">
      <c r="B5998" s="13">
        <v>5995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17270734.116999827</v>
      </c>
      <c r="O5998">
        <v>20721055.776106779</v>
      </c>
      <c r="P5998">
        <v>21790458.549923565</v>
      </c>
      <c r="Q5998">
        <v>26292288.37091773</v>
      </c>
      <c r="R5998">
        <v>24535227.358101089</v>
      </c>
      <c r="S5998">
        <v>25034687.686139226</v>
      </c>
      <c r="T5998">
        <v>24901563.28581547</v>
      </c>
      <c r="U5998">
        <v>26136072.9713808</v>
      </c>
      <c r="V5998">
        <v>28174846.719810091</v>
      </c>
      <c r="W5998">
        <v>31265301.938864734</v>
      </c>
      <c r="X5998">
        <v>11265301.93886473</v>
      </c>
    </row>
    <row r="5999" spans="2:24" x14ac:dyDescent="0.4">
      <c r="B5999" s="13">
        <v>5996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25968908.383799531</v>
      </c>
      <c r="O5999">
        <v>26733559.922153383</v>
      </c>
      <c r="P5999">
        <v>24208745.545216687</v>
      </c>
      <c r="Q5999">
        <v>26597097.539287068</v>
      </c>
      <c r="R5999">
        <v>31708594.099627517</v>
      </c>
      <c r="S5999">
        <v>35515352.430051185</v>
      </c>
      <c r="T5999">
        <v>38827536.516775936</v>
      </c>
      <c r="U5999">
        <v>39743274.262456864</v>
      </c>
      <c r="V5999">
        <v>44842779.957212463</v>
      </c>
      <c r="W5999">
        <v>44657555.493396781</v>
      </c>
      <c r="X5999">
        <v>24657555.493396789</v>
      </c>
    </row>
    <row r="6000" spans="2:24" x14ac:dyDescent="0.4">
      <c r="B6000" s="13">
        <v>5997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23188862.784715023</v>
      </c>
      <c r="O6000">
        <v>25089944.893729251</v>
      </c>
      <c r="P6000">
        <v>17053113.618691258</v>
      </c>
      <c r="Q6000">
        <v>14145638.85919293</v>
      </c>
      <c r="R6000">
        <v>9330117.4303480312</v>
      </c>
      <c r="S6000">
        <v>11348421.175430395</v>
      </c>
      <c r="T6000">
        <v>14353603.636442073</v>
      </c>
      <c r="U6000">
        <v>19055051.958668496</v>
      </c>
      <c r="V6000">
        <v>21301248.886496451</v>
      </c>
      <c r="W6000">
        <v>27156446.437662914</v>
      </c>
      <c r="X6000">
        <v>7156446.4376629125</v>
      </c>
    </row>
    <row r="6001" spans="2:24" x14ac:dyDescent="0.4">
      <c r="B6001" s="13">
        <v>5998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21109021.691400889</v>
      </c>
      <c r="O6001">
        <v>21531081.393366463</v>
      </c>
      <c r="P6001">
        <v>19237999.30866925</v>
      </c>
      <c r="Q6001">
        <v>21293856.457248945</v>
      </c>
      <c r="R6001">
        <v>21940683.238437381</v>
      </c>
      <c r="S6001">
        <v>30355772.009272963</v>
      </c>
      <c r="T6001">
        <v>31241219.526263222</v>
      </c>
      <c r="U6001">
        <v>31888440.738211468</v>
      </c>
      <c r="V6001">
        <v>9957921.5409556199</v>
      </c>
      <c r="W6001">
        <v>11047913.038611433</v>
      </c>
      <c r="X6001">
        <v>-8952086.9613885656</v>
      </c>
    </row>
    <row r="6002" spans="2:24" x14ac:dyDescent="0.4">
      <c r="B6002" s="13">
        <v>5999</v>
      </c>
      <c r="C6002">
        <v>0</v>
      </c>
      <c r="D6002">
        <v>0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16099508.809766844</v>
      </c>
      <c r="O6002">
        <v>15370230.802844981</v>
      </c>
      <c r="P6002">
        <v>19250353.460575495</v>
      </c>
      <c r="Q6002">
        <v>17706577.137332238</v>
      </c>
      <c r="R6002">
        <v>23224133.471498448</v>
      </c>
      <c r="S6002">
        <v>3871198.9631464398</v>
      </c>
      <c r="T6002">
        <v>6731319.9029478207</v>
      </c>
      <c r="U6002">
        <v>21856763.478995658</v>
      </c>
      <c r="V6002">
        <v>29837092.899240404</v>
      </c>
      <c r="W6002">
        <v>37935850.392336309</v>
      </c>
      <c r="X6002">
        <v>17935850.392336309</v>
      </c>
    </row>
    <row r="6003" spans="2:24" x14ac:dyDescent="0.4">
      <c r="B6003" s="13">
        <v>6000</v>
      </c>
      <c r="C6003">
        <v>0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24720024.644272894</v>
      </c>
      <c r="O6003">
        <v>27429514.655135874</v>
      </c>
      <c r="P6003">
        <v>28649831.393141702</v>
      </c>
      <c r="Q6003">
        <v>28695920.903856862</v>
      </c>
      <c r="R6003">
        <v>29095115.905640937</v>
      </c>
      <c r="S6003">
        <v>28487324.353404906</v>
      </c>
      <c r="T6003">
        <v>35901897.809059128</v>
      </c>
      <c r="U6003">
        <v>38331100.391503148</v>
      </c>
      <c r="V6003">
        <v>36629563.038358562</v>
      </c>
      <c r="W6003">
        <v>38319440.631411321</v>
      </c>
      <c r="X6003">
        <v>18319440.631411325</v>
      </c>
    </row>
    <row r="6004" spans="2:24" x14ac:dyDescent="0.4">
      <c r="B6004" s="13">
        <v>6001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17812767.646971092</v>
      </c>
      <c r="O6004">
        <v>14668548.950722139</v>
      </c>
      <c r="P6004">
        <v>14508742.270356897</v>
      </c>
      <c r="Q6004">
        <v>15212104.917989541</v>
      </c>
      <c r="R6004">
        <v>15333347.948537825</v>
      </c>
      <c r="S6004">
        <v>13553890.522702061</v>
      </c>
      <c r="T6004">
        <v>19888735.454977371</v>
      </c>
      <c r="U6004">
        <v>14504605.824903265</v>
      </c>
      <c r="V6004">
        <v>22442726.002535947</v>
      </c>
      <c r="W6004">
        <v>31648245.02953399</v>
      </c>
      <c r="X6004">
        <v>11648245.029533988</v>
      </c>
    </row>
    <row r="6005" spans="2:24" x14ac:dyDescent="0.4">
      <c r="B6005" s="13">
        <v>6002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26385931.584361099</v>
      </c>
      <c r="O6005">
        <v>34984357.307828523</v>
      </c>
      <c r="P6005">
        <v>36935483.575554743</v>
      </c>
      <c r="Q6005">
        <v>41007601.471448839</v>
      </c>
      <c r="R6005">
        <v>32295751.215913083</v>
      </c>
      <c r="S6005">
        <v>38179633.907274134</v>
      </c>
      <c r="T6005">
        <v>53505635.254141971</v>
      </c>
      <c r="U6005">
        <v>53185350.934376128</v>
      </c>
      <c r="V6005">
        <v>53319871.514449187</v>
      </c>
      <c r="W6005">
        <v>53997276.153669253</v>
      </c>
      <c r="X6005">
        <v>33997276.153669253</v>
      </c>
    </row>
    <row r="6006" spans="2:24" x14ac:dyDescent="0.4">
      <c r="B6006" s="13">
        <v>6003</v>
      </c>
      <c r="C6006">
        <v>0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22565101.864546355</v>
      </c>
      <c r="O6006">
        <v>23661107.978929989</v>
      </c>
      <c r="P6006">
        <v>21968251.388048269</v>
      </c>
      <c r="Q6006">
        <v>27219453.292436875</v>
      </c>
      <c r="R6006">
        <v>25786776.404194266</v>
      </c>
      <c r="S6006">
        <v>30646374.666165657</v>
      </c>
      <c r="T6006">
        <v>33210207.205517054</v>
      </c>
      <c r="U6006">
        <v>32688018.26519325</v>
      </c>
      <c r="V6006">
        <v>32578856.874596439</v>
      </c>
      <c r="W6006">
        <v>34166405.611506097</v>
      </c>
      <c r="X6006">
        <v>14166405.611506095</v>
      </c>
    </row>
    <row r="6007" spans="2:24" x14ac:dyDescent="0.4">
      <c r="B6007" s="13">
        <v>6004</v>
      </c>
      <c r="C6007">
        <v>0</v>
      </c>
      <c r="D6007">
        <v>0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17682147.688131019</v>
      </c>
      <c r="O6007">
        <v>20132389.67428837</v>
      </c>
      <c r="P6007">
        <v>21152368.472806301</v>
      </c>
      <c r="Q6007">
        <v>19524176.110441826</v>
      </c>
      <c r="R6007">
        <v>16661036.153995361</v>
      </c>
      <c r="S6007">
        <v>21199591.217652649</v>
      </c>
      <c r="T6007">
        <v>22395850.179032031</v>
      </c>
      <c r="U6007">
        <v>27340991.392878979</v>
      </c>
      <c r="V6007">
        <v>31908905.314489737</v>
      </c>
      <c r="W6007">
        <v>30666763.012844928</v>
      </c>
      <c r="X6007">
        <v>10666763.012844928</v>
      </c>
    </row>
    <row r="6008" spans="2:24" x14ac:dyDescent="0.4">
      <c r="B6008" s="13">
        <v>6005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4570328.2379728612</v>
      </c>
      <c r="O6008">
        <v>4902954.4763534758</v>
      </c>
      <c r="P6008">
        <v>18091659.554699428</v>
      </c>
      <c r="Q6008">
        <v>23352909.008288462</v>
      </c>
      <c r="R6008">
        <v>23586791.851905879</v>
      </c>
      <c r="S6008">
        <v>25603471.321374178</v>
      </c>
      <c r="T6008">
        <v>23030327.310320754</v>
      </c>
      <c r="U6008">
        <v>27905784.844412472</v>
      </c>
      <c r="V6008">
        <v>27180119.383644704</v>
      </c>
      <c r="W6008">
        <v>29642018.338069607</v>
      </c>
      <c r="X6008">
        <v>9642018.3380696084</v>
      </c>
    </row>
    <row r="6009" spans="2:24" x14ac:dyDescent="0.4">
      <c r="B6009" s="13">
        <v>6006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21509964.825675767</v>
      </c>
      <c r="O6009">
        <v>20881879.82971726</v>
      </c>
      <c r="P6009">
        <v>24680024.189344328</v>
      </c>
      <c r="Q6009">
        <v>23776177.074341979</v>
      </c>
      <c r="R6009">
        <v>21089887.501280308</v>
      </c>
      <c r="S6009">
        <v>22228889.70207715</v>
      </c>
      <c r="T6009">
        <v>25655536.858365349</v>
      </c>
      <c r="U6009">
        <v>24180052.31469987</v>
      </c>
      <c r="V6009">
        <v>20664154.18400849</v>
      </c>
      <c r="W6009">
        <v>20187268.222772129</v>
      </c>
      <c r="X6009">
        <v>187268.22277212871</v>
      </c>
    </row>
    <row r="6010" spans="2:24" x14ac:dyDescent="0.4">
      <c r="B6010" s="13">
        <v>6007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13190110.988297137</v>
      </c>
      <c r="O6010">
        <v>13188197.453280721</v>
      </c>
      <c r="P6010">
        <v>17698493.299264237</v>
      </c>
      <c r="Q6010">
        <v>21523674.294109806</v>
      </c>
      <c r="R6010">
        <v>22102167.549699761</v>
      </c>
      <c r="S6010">
        <v>21697823.869111255</v>
      </c>
      <c r="T6010">
        <v>20875207.571699578</v>
      </c>
      <c r="U6010">
        <v>21754767.572407469</v>
      </c>
      <c r="V6010">
        <v>21788647.717806179</v>
      </c>
      <c r="W6010">
        <v>25110215.418371446</v>
      </c>
      <c r="X6010">
        <v>5110215.4183714399</v>
      </c>
    </row>
    <row r="6011" spans="2:24" x14ac:dyDescent="0.4">
      <c r="B6011" s="13">
        <v>6008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17367242.68563474</v>
      </c>
      <c r="O6011">
        <v>19880636.611997236</v>
      </c>
      <c r="P6011">
        <v>16677281.92278276</v>
      </c>
      <c r="Q6011">
        <v>17824438.370013509</v>
      </c>
      <c r="R6011">
        <v>16188913.519076312</v>
      </c>
      <c r="S6011">
        <v>16248406.182539057</v>
      </c>
      <c r="T6011">
        <v>16930495.12063555</v>
      </c>
      <c r="U6011">
        <v>18493324.107021637</v>
      </c>
      <c r="V6011">
        <v>18774442.86837412</v>
      </c>
      <c r="W6011">
        <v>23892298.716889579</v>
      </c>
      <c r="X6011">
        <v>3892298.7168895807</v>
      </c>
    </row>
    <row r="6012" spans="2:24" x14ac:dyDescent="0.4">
      <c r="B6012" s="13">
        <v>6009</v>
      </c>
      <c r="C6012">
        <v>0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18088822.339580983</v>
      </c>
      <c r="O6012">
        <v>23271978.515504785</v>
      </c>
      <c r="P6012">
        <v>24674225.679523304</v>
      </c>
      <c r="Q6012">
        <v>28325201.267984431</v>
      </c>
      <c r="R6012">
        <v>30661260.550993111</v>
      </c>
      <c r="S6012">
        <v>30705920.240646504</v>
      </c>
      <c r="T6012">
        <v>35751067.75117109</v>
      </c>
      <c r="U6012">
        <v>40812215.255823262</v>
      </c>
      <c r="V6012">
        <v>42051143.15921846</v>
      </c>
      <c r="W6012">
        <v>40933081.789712667</v>
      </c>
      <c r="X6012">
        <v>20933081.789712667</v>
      </c>
    </row>
    <row r="6013" spans="2:24" x14ac:dyDescent="0.4">
      <c r="B6013" s="13">
        <v>6010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20825035.472062524</v>
      </c>
      <c r="O6013">
        <v>22534543.87101217</v>
      </c>
      <c r="P6013">
        <v>20466323.149640433</v>
      </c>
      <c r="Q6013">
        <v>19535754.224768028</v>
      </c>
      <c r="R6013">
        <v>17463393.627361216</v>
      </c>
      <c r="S6013">
        <v>18328472.990385275</v>
      </c>
      <c r="T6013">
        <v>23346450.212247305</v>
      </c>
      <c r="U6013">
        <v>4439272.4784114007</v>
      </c>
      <c r="V6013">
        <v>-8340845.8293918306</v>
      </c>
      <c r="W6013">
        <v>-906836.15779923461</v>
      </c>
      <c r="X6013">
        <v>-20906836.157799236</v>
      </c>
    </row>
    <row r="6014" spans="2:24" x14ac:dyDescent="0.4">
      <c r="B6014" s="13">
        <v>6011</v>
      </c>
      <c r="C6014">
        <v>0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20117614.623274602</v>
      </c>
      <c r="O6014">
        <v>21109356.837775692</v>
      </c>
      <c r="P6014">
        <v>23560469.510096833</v>
      </c>
      <c r="Q6014">
        <v>31448481.149035625</v>
      </c>
      <c r="R6014">
        <v>22725877.069803204</v>
      </c>
      <c r="S6014">
        <v>23188340.64173539</v>
      </c>
      <c r="T6014">
        <v>24438508.042050228</v>
      </c>
      <c r="U6014">
        <v>31041139.767170653</v>
      </c>
      <c r="V6014">
        <v>-22764305.97823929</v>
      </c>
      <c r="W6014">
        <v>-20314990.491809648</v>
      </c>
      <c r="X6014">
        <v>-40314990.491809659</v>
      </c>
    </row>
    <row r="6015" spans="2:24" x14ac:dyDescent="0.4">
      <c r="B6015" s="13">
        <v>6012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-22039071.545204934</v>
      </c>
      <c r="O6015">
        <v>-24283162.654891439</v>
      </c>
      <c r="P6015">
        <v>-3209309.5892645037</v>
      </c>
      <c r="Q6015">
        <v>195038.20079497714</v>
      </c>
      <c r="R6015">
        <v>3968974.1349712964</v>
      </c>
      <c r="S6015">
        <v>2531782.6912758178</v>
      </c>
      <c r="T6015">
        <v>4827560.4139735252</v>
      </c>
      <c r="U6015">
        <v>4383437.5345788784</v>
      </c>
      <c r="V6015">
        <v>10855672.0080547</v>
      </c>
      <c r="W6015">
        <v>11713810.147747612</v>
      </c>
      <c r="X6015">
        <v>-8286189.8522523819</v>
      </c>
    </row>
    <row r="6016" spans="2:24" x14ac:dyDescent="0.4">
      <c r="B6016" s="13">
        <v>6013</v>
      </c>
      <c r="C6016">
        <v>0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20173401.845215395</v>
      </c>
      <c r="O6016">
        <v>25320949.25534711</v>
      </c>
      <c r="P6016">
        <v>27790149.519665726</v>
      </c>
      <c r="Q6016">
        <v>36181405.300496034</v>
      </c>
      <c r="R6016">
        <v>32254372.548994914</v>
      </c>
      <c r="S6016">
        <v>32821432.851341803</v>
      </c>
      <c r="T6016">
        <v>33672406.408888698</v>
      </c>
      <c r="U6016">
        <v>35069730.189081639</v>
      </c>
      <c r="V6016">
        <v>43379573.42721618</v>
      </c>
      <c r="W6016">
        <v>40346196.031427413</v>
      </c>
      <c r="X6016">
        <v>20346196.031427413</v>
      </c>
    </row>
    <row r="6017" spans="2:24" x14ac:dyDescent="0.4">
      <c r="B6017" s="13">
        <v>6014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19718650.252918839</v>
      </c>
      <c r="O6017">
        <v>21965470.437552094</v>
      </c>
      <c r="P6017">
        <v>21460987.277942374</v>
      </c>
      <c r="Q6017">
        <v>21472146.113290545</v>
      </c>
      <c r="R6017">
        <v>20743554.215234034</v>
      </c>
      <c r="S6017">
        <v>27467970.473537043</v>
      </c>
      <c r="T6017">
        <v>9095911.3690418489</v>
      </c>
      <c r="U6017">
        <v>7352459.7277642824</v>
      </c>
      <c r="V6017">
        <v>20743622.183026105</v>
      </c>
      <c r="W6017">
        <v>21761207.620439399</v>
      </c>
      <c r="X6017">
        <v>1761207.6204394051</v>
      </c>
    </row>
    <row r="6018" spans="2:24" x14ac:dyDescent="0.4">
      <c r="B6018" s="13">
        <v>6015</v>
      </c>
      <c r="C6018">
        <v>0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17135618.788213935</v>
      </c>
      <c r="O6018">
        <v>22260845.623408675</v>
      </c>
      <c r="P6018">
        <v>23743677.559724782</v>
      </c>
      <c r="Q6018">
        <v>25162161.811161995</v>
      </c>
      <c r="R6018">
        <v>23118944.567779336</v>
      </c>
      <c r="S6018">
        <v>22017305.866175454</v>
      </c>
      <c r="T6018">
        <v>22073144.174708378</v>
      </c>
      <c r="U6018">
        <v>26910664.316710398</v>
      </c>
      <c r="V6018">
        <v>29474649.60436894</v>
      </c>
      <c r="W6018">
        <v>29533519.923416454</v>
      </c>
      <c r="X6018">
        <v>9533519.9234164525</v>
      </c>
    </row>
    <row r="6019" spans="2:24" x14ac:dyDescent="0.4">
      <c r="B6019" s="13">
        <v>6016</v>
      </c>
      <c r="C6019">
        <v>0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25015861.015830964</v>
      </c>
      <c r="O6019">
        <v>22725616.771689545</v>
      </c>
      <c r="P6019">
        <v>24672287.750289109</v>
      </c>
      <c r="Q6019">
        <v>26071947.128268827</v>
      </c>
      <c r="R6019">
        <v>22873975.362891931</v>
      </c>
      <c r="S6019">
        <v>-8364397.7057139045</v>
      </c>
      <c r="T6019">
        <v>-9538252.8377198502</v>
      </c>
      <c r="U6019">
        <v>9980376.2932277247</v>
      </c>
      <c r="V6019">
        <v>11646545.289025132</v>
      </c>
      <c r="W6019">
        <v>16921007.582534298</v>
      </c>
      <c r="X6019">
        <v>-3078992.4174657036</v>
      </c>
    </row>
    <row r="6020" spans="2:24" x14ac:dyDescent="0.4">
      <c r="B6020" s="13">
        <v>6017</v>
      </c>
      <c r="C6020">
        <v>0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21343342.775448594</v>
      </c>
      <c r="O6020">
        <v>21964113.590088706</v>
      </c>
      <c r="P6020">
        <v>25473446.843550175</v>
      </c>
      <c r="Q6020">
        <v>32314948.020590864</v>
      </c>
      <c r="R6020">
        <v>31305446.888517279</v>
      </c>
      <c r="S6020">
        <v>28306343.848611169</v>
      </c>
      <c r="T6020">
        <v>30621496.216980793</v>
      </c>
      <c r="U6020">
        <v>30776032.34438467</v>
      </c>
      <c r="V6020">
        <v>32968178.910012741</v>
      </c>
      <c r="W6020">
        <v>32988482.529739317</v>
      </c>
      <c r="X6020">
        <v>12988482.529739317</v>
      </c>
    </row>
    <row r="6021" spans="2:24" x14ac:dyDescent="0.4">
      <c r="B6021" s="13">
        <v>6018</v>
      </c>
      <c r="C6021">
        <v>0</v>
      </c>
      <c r="D6021">
        <v>0</v>
      </c>
      <c r="E6021"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18953377.195247803</v>
      </c>
      <c r="O6021">
        <v>24814557.68996739</v>
      </c>
      <c r="P6021">
        <v>25265039.431443378</v>
      </c>
      <c r="Q6021">
        <v>22418835.912925705</v>
      </c>
      <c r="R6021">
        <v>26002182.512003284</v>
      </c>
      <c r="S6021">
        <v>27393219.010047808</v>
      </c>
      <c r="T6021">
        <v>28149700.41005075</v>
      </c>
      <c r="U6021">
        <v>30782604.15385478</v>
      </c>
      <c r="V6021">
        <v>28058241.66413736</v>
      </c>
      <c r="W6021">
        <v>27814677.429662529</v>
      </c>
      <c r="X6021">
        <v>7814677.4296625312</v>
      </c>
    </row>
    <row r="6022" spans="2:24" x14ac:dyDescent="0.4">
      <c r="B6022" s="13">
        <v>6019</v>
      </c>
      <c r="C6022">
        <v>0</v>
      </c>
      <c r="D6022">
        <v>0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20940018.848096389</v>
      </c>
      <c r="O6022">
        <v>21933578.496808518</v>
      </c>
      <c r="P6022">
        <v>26544750.439465445</v>
      </c>
      <c r="Q6022">
        <v>23225329.99303849</v>
      </c>
      <c r="R6022">
        <v>24642418.127205186</v>
      </c>
      <c r="S6022">
        <v>29871832.459350832</v>
      </c>
      <c r="T6022">
        <v>29782486.816565629</v>
      </c>
      <c r="U6022">
        <v>30840683.143474516</v>
      </c>
      <c r="V6022">
        <v>32451257.651899409</v>
      </c>
      <c r="W6022">
        <v>32909109.250950683</v>
      </c>
      <c r="X6022">
        <v>12909109.250950688</v>
      </c>
    </row>
    <row r="6023" spans="2:24" x14ac:dyDescent="0.4">
      <c r="B6023" s="13">
        <v>6020</v>
      </c>
      <c r="C6023">
        <v>0</v>
      </c>
      <c r="D6023">
        <v>0</v>
      </c>
      <c r="E6023">
        <v>0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19858722.890243158</v>
      </c>
      <c r="O6023">
        <v>28320538.436043151</v>
      </c>
      <c r="P6023">
        <v>30154337.342398372</v>
      </c>
      <c r="Q6023">
        <v>29967514.303486351</v>
      </c>
      <c r="R6023">
        <v>34813044.154530495</v>
      </c>
      <c r="S6023">
        <v>32678510.027593847</v>
      </c>
      <c r="T6023">
        <v>37453725.907398477</v>
      </c>
      <c r="U6023">
        <v>33559507.931503907</v>
      </c>
      <c r="V6023">
        <v>33160004.926976379</v>
      </c>
      <c r="W6023">
        <v>31449087.178812612</v>
      </c>
      <c r="X6023">
        <v>11449087.178812617</v>
      </c>
    </row>
    <row r="6024" spans="2:24" x14ac:dyDescent="0.4">
      <c r="B6024" s="13">
        <v>6021</v>
      </c>
      <c r="C6024">
        <v>0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19587652.410454933</v>
      </c>
      <c r="O6024">
        <v>19393608.434029803</v>
      </c>
      <c r="P6024">
        <v>19035603.112267274</v>
      </c>
      <c r="Q6024">
        <v>21526122.515576843</v>
      </c>
      <c r="R6024">
        <v>29867302.422047883</v>
      </c>
      <c r="S6024">
        <v>28376951.290290028</v>
      </c>
      <c r="T6024">
        <v>29527995.055728637</v>
      </c>
      <c r="U6024">
        <v>28504826.272469826</v>
      </c>
      <c r="V6024">
        <v>35817005.458961412</v>
      </c>
      <c r="W6024">
        <v>34223562.613249019</v>
      </c>
      <c r="X6024">
        <v>14223562.613249011</v>
      </c>
    </row>
    <row r="6025" spans="2:24" x14ac:dyDescent="0.4">
      <c r="B6025" s="13">
        <v>6022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23636764.634874769</v>
      </c>
      <c r="O6025">
        <v>25520331.523130506</v>
      </c>
      <c r="P6025">
        <v>30802339.798903305</v>
      </c>
      <c r="Q6025">
        <v>29090445.088013686</v>
      </c>
      <c r="R6025">
        <v>38275197.842544675</v>
      </c>
      <c r="S6025">
        <v>38241037.051770911</v>
      </c>
      <c r="T6025">
        <v>37218973.500480756</v>
      </c>
      <c r="U6025">
        <v>34323010.442341521</v>
      </c>
      <c r="V6025">
        <v>35956849.563068941</v>
      </c>
      <c r="W6025">
        <v>38130149.031110801</v>
      </c>
      <c r="X6025">
        <v>18130149.031110797</v>
      </c>
    </row>
    <row r="6026" spans="2:24" x14ac:dyDescent="0.4">
      <c r="B6026" s="13">
        <v>6023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20070092.092746906</v>
      </c>
      <c r="O6026">
        <v>23965950.032570735</v>
      </c>
      <c r="P6026">
        <v>24225017.147805385</v>
      </c>
      <c r="Q6026">
        <v>21126956.879322842</v>
      </c>
      <c r="R6026">
        <v>22227448.827524651</v>
      </c>
      <c r="S6026">
        <v>18086234.394317854</v>
      </c>
      <c r="T6026">
        <v>22456499.738478474</v>
      </c>
      <c r="U6026">
        <v>25350429.425246567</v>
      </c>
      <c r="V6026">
        <v>27125926.86079333</v>
      </c>
      <c r="W6026">
        <v>29363814.970582712</v>
      </c>
      <c r="X6026">
        <v>9363814.9705827087</v>
      </c>
    </row>
    <row r="6027" spans="2:24" x14ac:dyDescent="0.4">
      <c r="B6027" s="13">
        <v>6024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17321396.74753724</v>
      </c>
      <c r="O6027">
        <v>26645390.083835982</v>
      </c>
      <c r="P6027">
        <v>32435656.80894126</v>
      </c>
      <c r="Q6027">
        <v>29757602.010907285</v>
      </c>
      <c r="R6027">
        <v>34449630.755552098</v>
      </c>
      <c r="S6027">
        <v>32424707.449481428</v>
      </c>
      <c r="T6027">
        <v>37040460.08739987</v>
      </c>
      <c r="U6027">
        <v>42332794.085043401</v>
      </c>
      <c r="V6027">
        <v>41639053.779566914</v>
      </c>
      <c r="W6027">
        <v>36344089.314812325</v>
      </c>
      <c r="X6027">
        <v>16344089.314812323</v>
      </c>
    </row>
    <row r="6028" spans="2:24" x14ac:dyDescent="0.4">
      <c r="B6028" s="13">
        <v>6025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23369098.406611472</v>
      </c>
      <c r="O6028">
        <v>-38619253.115828551</v>
      </c>
      <c r="P6028">
        <v>-37021585.577155694</v>
      </c>
      <c r="Q6028">
        <v>-3975886.3960155072</v>
      </c>
      <c r="R6028">
        <v>903233.6137503963</v>
      </c>
      <c r="S6028">
        <v>2726556.1167004481</v>
      </c>
      <c r="T6028">
        <v>5125484.3114813892</v>
      </c>
      <c r="U6028">
        <v>6027975.7220672444</v>
      </c>
      <c r="V6028">
        <v>5904165.3525961256</v>
      </c>
      <c r="W6028">
        <v>7763212.8692133464</v>
      </c>
      <c r="X6028">
        <v>-12236787.13078665</v>
      </c>
    </row>
    <row r="6029" spans="2:24" x14ac:dyDescent="0.4">
      <c r="B6029" s="13">
        <v>6026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21087870.823765963</v>
      </c>
      <c r="O6029">
        <v>20283900.467437387</v>
      </c>
      <c r="P6029">
        <v>24786695.918021731</v>
      </c>
      <c r="Q6029">
        <v>30683485.221798405</v>
      </c>
      <c r="R6029">
        <v>31181002.022177938</v>
      </c>
      <c r="S6029">
        <v>33000343.690520324</v>
      </c>
      <c r="T6029">
        <v>37594096.246242337</v>
      </c>
      <c r="U6029">
        <v>34818026.544991985</v>
      </c>
      <c r="V6029">
        <v>34889847.180645809</v>
      </c>
      <c r="W6029">
        <v>35586768.391105436</v>
      </c>
      <c r="X6029">
        <v>15586768.391105434</v>
      </c>
    </row>
    <row r="6030" spans="2:24" x14ac:dyDescent="0.4">
      <c r="B6030" s="13">
        <v>6027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27032731.95665871</v>
      </c>
      <c r="O6030">
        <v>26156032.071574327</v>
      </c>
      <c r="P6030">
        <v>30778078.550365157</v>
      </c>
      <c r="Q6030">
        <v>30378514.642129682</v>
      </c>
      <c r="R6030">
        <v>24727698.797187816</v>
      </c>
      <c r="S6030">
        <v>18472884.632836618</v>
      </c>
      <c r="T6030">
        <v>24207483.679971565</v>
      </c>
      <c r="U6030">
        <v>26716521.647491228</v>
      </c>
      <c r="V6030">
        <v>27966774.956928294</v>
      </c>
      <c r="W6030">
        <v>26473666.923375666</v>
      </c>
      <c r="X6030">
        <v>6473666.9233756671</v>
      </c>
    </row>
    <row r="6031" spans="2:24" x14ac:dyDescent="0.4">
      <c r="B6031" s="13">
        <v>6028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-126431949.90248556</v>
      </c>
      <c r="O6031">
        <v>-123128550.71489888</v>
      </c>
      <c r="P6031">
        <v>-41870263.793398246</v>
      </c>
      <c r="Q6031">
        <v>-41355604.125770226</v>
      </c>
      <c r="R6031">
        <v>-33959225.557551518</v>
      </c>
      <c r="S6031">
        <v>-28000043.378616355</v>
      </c>
      <c r="T6031">
        <v>-72327377.924487054</v>
      </c>
      <c r="U6031">
        <v>-69625911.070458904</v>
      </c>
      <c r="V6031">
        <v>-43816892.550490975</v>
      </c>
      <c r="W6031">
        <v>-42364832.41002357</v>
      </c>
      <c r="X6031">
        <v>-62364832.41002357</v>
      </c>
    </row>
    <row r="6032" spans="2:24" x14ac:dyDescent="0.4">
      <c r="B6032" s="13">
        <v>6029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20753574.717055876</v>
      </c>
      <c r="O6032">
        <v>13099849.01003956</v>
      </c>
      <c r="P6032">
        <v>15207187.050379304</v>
      </c>
      <c r="Q6032">
        <v>16881908.550906379</v>
      </c>
      <c r="R6032">
        <v>19873859.86676364</v>
      </c>
      <c r="S6032">
        <v>13103797.103138201</v>
      </c>
      <c r="T6032">
        <v>16696835.673070932</v>
      </c>
      <c r="U6032">
        <v>24442240.136191141</v>
      </c>
      <c r="V6032">
        <v>26041117.153973438</v>
      </c>
      <c r="W6032">
        <v>28381379.653489321</v>
      </c>
      <c r="X6032">
        <v>8381379.6534893177</v>
      </c>
    </row>
    <row r="6033" spans="2:24" x14ac:dyDescent="0.4">
      <c r="B6033" s="13">
        <v>6030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26142471.71603068</v>
      </c>
      <c r="O6033">
        <v>29273437.220420327</v>
      </c>
      <c r="P6033">
        <v>28334524.785105459</v>
      </c>
      <c r="Q6033">
        <v>29796161.271234754</v>
      </c>
      <c r="R6033">
        <v>29420584.856327575</v>
      </c>
      <c r="S6033">
        <v>29630788.349149603</v>
      </c>
      <c r="T6033">
        <v>20001225.66639651</v>
      </c>
      <c r="U6033">
        <v>22220292.280532714</v>
      </c>
      <c r="V6033">
        <v>25813652.928838655</v>
      </c>
      <c r="W6033">
        <v>31685641.090513919</v>
      </c>
      <c r="X6033">
        <v>11685641.090513922</v>
      </c>
    </row>
    <row r="6034" spans="2:24" x14ac:dyDescent="0.4">
      <c r="B6034" s="13">
        <v>6031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21482900.547424909</v>
      </c>
      <c r="O6034">
        <v>20906084.091254778</v>
      </c>
      <c r="P6034">
        <v>20631896.180067923</v>
      </c>
      <c r="Q6034">
        <v>-8669279.9422337152</v>
      </c>
      <c r="R6034">
        <v>-16874155.274299271</v>
      </c>
      <c r="S6034">
        <v>-3151931.617736937</v>
      </c>
      <c r="T6034">
        <v>5904504.8392028622</v>
      </c>
      <c r="U6034">
        <v>6789620.9419863336</v>
      </c>
      <c r="V6034">
        <v>7762471.8031976521</v>
      </c>
      <c r="W6034">
        <v>4125376.5117640854</v>
      </c>
      <c r="X6034">
        <v>-15874623.488235911</v>
      </c>
    </row>
    <row r="6035" spans="2:24" x14ac:dyDescent="0.4">
      <c r="B6035" s="13">
        <v>6032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24696086.400175571</v>
      </c>
      <c r="O6035">
        <v>22122450.752101142</v>
      </c>
      <c r="P6035">
        <v>20970081.620547865</v>
      </c>
      <c r="Q6035">
        <v>19993373.683575068</v>
      </c>
      <c r="R6035">
        <v>18001791.650659051</v>
      </c>
      <c r="S6035">
        <v>24091130.644002512</v>
      </c>
      <c r="T6035">
        <v>25177666.984375119</v>
      </c>
      <c r="U6035">
        <v>27600187.724826984</v>
      </c>
      <c r="V6035">
        <v>33141404.252186656</v>
      </c>
      <c r="W6035">
        <v>40572967.421778753</v>
      </c>
      <c r="X6035">
        <v>20572967.421778761</v>
      </c>
    </row>
    <row r="6036" spans="2:24" x14ac:dyDescent="0.4">
      <c r="B6036" s="13">
        <v>6033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20578232.039306208</v>
      </c>
      <c r="O6036">
        <v>20211798.677824136</v>
      </c>
      <c r="P6036">
        <v>23511595.366717443</v>
      </c>
      <c r="Q6036">
        <v>23370832.569781169</v>
      </c>
      <c r="R6036">
        <v>28704136.571163394</v>
      </c>
      <c r="S6036">
        <v>29925067.063312463</v>
      </c>
      <c r="T6036">
        <v>29774561.483398743</v>
      </c>
      <c r="U6036">
        <v>33935988.770127855</v>
      </c>
      <c r="V6036">
        <v>36400203.985946752</v>
      </c>
      <c r="W6036">
        <v>33782776.605610587</v>
      </c>
      <c r="X6036">
        <v>13782776.605610594</v>
      </c>
    </row>
    <row r="6037" spans="2:24" x14ac:dyDescent="0.4">
      <c r="B6037" s="13">
        <v>6034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21783278.542379156</v>
      </c>
      <c r="O6037">
        <v>24631718.421959233</v>
      </c>
      <c r="P6037">
        <v>23974512.659830961</v>
      </c>
      <c r="Q6037">
        <v>21735457.492519777</v>
      </c>
      <c r="R6037">
        <v>28481310.043483034</v>
      </c>
      <c r="S6037">
        <v>28259375.313689366</v>
      </c>
      <c r="T6037">
        <v>29054897.813494839</v>
      </c>
      <c r="U6037">
        <v>27191681.434810687</v>
      </c>
      <c r="V6037">
        <v>26513941.809692066</v>
      </c>
      <c r="W6037">
        <v>26637319.213547911</v>
      </c>
      <c r="X6037">
        <v>6637319.2135479171</v>
      </c>
    </row>
    <row r="6038" spans="2:24" x14ac:dyDescent="0.4">
      <c r="B6038" s="13">
        <v>6035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28327525.977160614</v>
      </c>
      <c r="O6038">
        <v>26956113.155027699</v>
      </c>
      <c r="P6038">
        <v>11833360.006594222</v>
      </c>
      <c r="Q6038">
        <v>15714594.302414536</v>
      </c>
      <c r="R6038">
        <v>20653184.769946259</v>
      </c>
      <c r="S6038">
        <v>25609638.647568278</v>
      </c>
      <c r="T6038">
        <v>26130494.492666576</v>
      </c>
      <c r="U6038">
        <v>27658064.79509094</v>
      </c>
      <c r="V6038">
        <v>-2617549.6419091127</v>
      </c>
      <c r="W6038">
        <v>-3541776.1265699943</v>
      </c>
      <c r="X6038">
        <v>-23541776.126569994</v>
      </c>
    </row>
    <row r="6039" spans="2:24" x14ac:dyDescent="0.4">
      <c r="B6039" s="13">
        <v>6036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11384370.938984042</v>
      </c>
      <c r="O6039">
        <v>19188282.501047164</v>
      </c>
      <c r="P6039">
        <v>27929858.458714329</v>
      </c>
      <c r="Q6039">
        <v>31313864.030821029</v>
      </c>
      <c r="R6039">
        <v>35122887.97414548</v>
      </c>
      <c r="S6039">
        <v>36400356.496991634</v>
      </c>
      <c r="T6039">
        <v>42991027.719731793</v>
      </c>
      <c r="U6039">
        <v>39336480.538372397</v>
      </c>
      <c r="V6039">
        <v>39737627.683570303</v>
      </c>
      <c r="W6039">
        <v>39785974.945473664</v>
      </c>
      <c r="X6039">
        <v>19785974.945473652</v>
      </c>
    </row>
    <row r="6040" spans="2:24" x14ac:dyDescent="0.4">
      <c r="B6040" s="13">
        <v>6037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19027746.868519951</v>
      </c>
      <c r="O6040">
        <v>15534033.985363144</v>
      </c>
      <c r="P6040">
        <v>21411863.723708346</v>
      </c>
      <c r="Q6040">
        <v>24969046.386299476</v>
      </c>
      <c r="R6040">
        <v>26882383.354244243</v>
      </c>
      <c r="S6040">
        <v>27616616.780901026</v>
      </c>
      <c r="T6040">
        <v>25354052.967821959</v>
      </c>
      <c r="U6040">
        <v>24583217.514084738</v>
      </c>
      <c r="V6040">
        <v>24456476.762757119</v>
      </c>
      <c r="W6040">
        <v>-533196097.21467334</v>
      </c>
      <c r="X6040">
        <v>-553196097.2146734</v>
      </c>
    </row>
    <row r="6041" spans="2:24" x14ac:dyDescent="0.4">
      <c r="B6041" s="13">
        <v>6038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28229512.799320385</v>
      </c>
      <c r="O6041">
        <v>35606816.574233294</v>
      </c>
      <c r="P6041">
        <v>30705421.783907879</v>
      </c>
      <c r="Q6041">
        <v>29043870.410497345</v>
      </c>
      <c r="R6041">
        <v>29319029.633530363</v>
      </c>
      <c r="S6041">
        <v>7451468.1997414744</v>
      </c>
      <c r="T6041">
        <v>10964516.338875076</v>
      </c>
      <c r="U6041">
        <v>24102114.277756598</v>
      </c>
      <c r="V6041">
        <v>22111258.667955466</v>
      </c>
      <c r="W6041">
        <v>25953552.604995385</v>
      </c>
      <c r="X6041">
        <v>5953552.6049953923</v>
      </c>
    </row>
    <row r="6042" spans="2:24" x14ac:dyDescent="0.4">
      <c r="B6042" s="13">
        <v>6039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19358909.006706119</v>
      </c>
      <c r="O6042">
        <v>18392265.467207775</v>
      </c>
      <c r="P6042">
        <v>21997461.933075912</v>
      </c>
      <c r="Q6042">
        <v>20102505.603314102</v>
      </c>
      <c r="R6042">
        <v>23275722.569645606</v>
      </c>
      <c r="S6042">
        <v>30451566.226068415</v>
      </c>
      <c r="T6042">
        <v>-258580792.05100861</v>
      </c>
      <c r="U6042">
        <v>-276276527.78634501</v>
      </c>
      <c r="V6042">
        <v>-125056618.16108879</v>
      </c>
      <c r="W6042">
        <v>-110899190.63696621</v>
      </c>
      <c r="X6042">
        <v>-130899190.6369662</v>
      </c>
    </row>
    <row r="6043" spans="2:24" x14ac:dyDescent="0.4">
      <c r="B6043" s="13">
        <v>6040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23853759.91772043</v>
      </c>
      <c r="O6043">
        <v>23538723.872326892</v>
      </c>
      <c r="P6043">
        <v>22723208.798246425</v>
      </c>
      <c r="Q6043">
        <v>25707795.833458371</v>
      </c>
      <c r="R6043">
        <v>27285909.440657496</v>
      </c>
      <c r="S6043">
        <v>31780781.15414802</v>
      </c>
      <c r="T6043">
        <v>30265387.692221247</v>
      </c>
      <c r="U6043">
        <v>37371648.856730223</v>
      </c>
      <c r="V6043">
        <v>40114641.131324731</v>
      </c>
      <c r="W6043">
        <v>37694684.727691412</v>
      </c>
      <c r="X6043">
        <v>17694684.727691412</v>
      </c>
    </row>
    <row r="6044" spans="2:24" x14ac:dyDescent="0.4">
      <c r="B6044" s="13">
        <v>6041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19999139.418102045</v>
      </c>
      <c r="O6044">
        <v>21447311.288800385</v>
      </c>
      <c r="P6044">
        <v>20550232.653738484</v>
      </c>
      <c r="Q6044">
        <v>17465493.216166947</v>
      </c>
      <c r="R6044">
        <v>22544659.836425308</v>
      </c>
      <c r="S6044">
        <v>7230046.1695390716</v>
      </c>
      <c r="T6044">
        <v>9529479.9406364691</v>
      </c>
      <c r="U6044">
        <v>25100991.080581307</v>
      </c>
      <c r="V6044">
        <v>33247455.345497787</v>
      </c>
      <c r="W6044">
        <v>39566096.104067259</v>
      </c>
      <c r="X6044">
        <v>19566096.104067259</v>
      </c>
    </row>
    <row r="6045" spans="2:24" x14ac:dyDescent="0.4">
      <c r="B6045" s="13">
        <v>6042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19461919.629451651</v>
      </c>
      <c r="O6045">
        <v>21790180.208546106</v>
      </c>
      <c r="P6045">
        <v>21232032.271195106</v>
      </c>
      <c r="Q6045">
        <v>20642298.371264078</v>
      </c>
      <c r="R6045">
        <v>20671902.73169411</v>
      </c>
      <c r="S6045">
        <v>21086240.198203448</v>
      </c>
      <c r="T6045">
        <v>23854361.858890593</v>
      </c>
      <c r="U6045">
        <v>29911956.807261989</v>
      </c>
      <c r="V6045">
        <v>29526667.180238057</v>
      </c>
      <c r="W6045">
        <v>30416566.274351861</v>
      </c>
      <c r="X6045">
        <v>10416566.274351858</v>
      </c>
    </row>
    <row r="6046" spans="2:24" x14ac:dyDescent="0.4">
      <c r="B6046" s="13">
        <v>6043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22084185.007188611</v>
      </c>
      <c r="O6046">
        <v>15191117.189856408</v>
      </c>
      <c r="P6046">
        <v>18046470.588788684</v>
      </c>
      <c r="Q6046">
        <v>16865879.595722582</v>
      </c>
      <c r="R6046">
        <v>13088818.108066944</v>
      </c>
      <c r="S6046">
        <v>14648347.944868973</v>
      </c>
      <c r="T6046">
        <v>15055712.514127366</v>
      </c>
      <c r="U6046">
        <v>18501762.821093842</v>
      </c>
      <c r="V6046">
        <v>20048758.055121772</v>
      </c>
      <c r="W6046">
        <v>23505327.322627187</v>
      </c>
      <c r="X6046">
        <v>3505327.3226271877</v>
      </c>
    </row>
    <row r="6047" spans="2:24" x14ac:dyDescent="0.4">
      <c r="B6047" s="13">
        <v>6044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17437557.023345307</v>
      </c>
      <c r="O6047">
        <v>25343072.171764344</v>
      </c>
      <c r="P6047">
        <v>24572786.25971536</v>
      </c>
      <c r="Q6047">
        <v>29928751.222231507</v>
      </c>
      <c r="R6047">
        <v>30843882.249647409</v>
      </c>
      <c r="S6047">
        <v>35904114.495535679</v>
      </c>
      <c r="T6047">
        <v>35571735.548117161</v>
      </c>
      <c r="U6047">
        <v>42086075.355976559</v>
      </c>
      <c r="V6047">
        <v>42896889.47814656</v>
      </c>
      <c r="W6047">
        <v>45129376.315227143</v>
      </c>
      <c r="X6047">
        <v>25129376.31522714</v>
      </c>
    </row>
    <row r="6048" spans="2:24" x14ac:dyDescent="0.4">
      <c r="B6048" s="13">
        <v>6045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25902953.20383634</v>
      </c>
      <c r="O6048">
        <v>25276467.198498994</v>
      </c>
      <c r="P6048">
        <v>24024437.644454539</v>
      </c>
      <c r="Q6048">
        <v>23895620.584229663</v>
      </c>
      <c r="R6048">
        <v>24197760.400056135</v>
      </c>
      <c r="S6048">
        <v>18208978.083948914</v>
      </c>
      <c r="T6048">
        <v>16747856.107107269</v>
      </c>
      <c r="U6048">
        <v>23763708.620077163</v>
      </c>
      <c r="V6048">
        <v>31606391.583778951</v>
      </c>
      <c r="W6048">
        <v>31465188.141663305</v>
      </c>
      <c r="X6048">
        <v>11465188.141663304</v>
      </c>
    </row>
    <row r="6049" spans="2:24" x14ac:dyDescent="0.4">
      <c r="B6049" s="13">
        <v>6046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21517392.607482638</v>
      </c>
      <c r="O6049">
        <v>15954455.253660111</v>
      </c>
      <c r="P6049">
        <v>21264067.864527013</v>
      </c>
      <c r="Q6049">
        <v>15415402.265461618</v>
      </c>
      <c r="R6049">
        <v>14823686.1297863</v>
      </c>
      <c r="S6049">
        <v>19892015.881248791</v>
      </c>
      <c r="T6049">
        <v>-288390530.58228445</v>
      </c>
      <c r="U6049">
        <v>-286251369.48719925</v>
      </c>
      <c r="V6049">
        <v>-122625977.8321933</v>
      </c>
      <c r="W6049">
        <v>-122143547.41847245</v>
      </c>
      <c r="X6049">
        <v>-142143547.41847247</v>
      </c>
    </row>
    <row r="6050" spans="2:24" x14ac:dyDescent="0.4">
      <c r="B6050" s="13">
        <v>6047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16555826.472630911</v>
      </c>
      <c r="O6050">
        <v>16440389.68601194</v>
      </c>
      <c r="P6050">
        <v>18731731.3582737</v>
      </c>
      <c r="Q6050">
        <v>18660806.748515449</v>
      </c>
      <c r="R6050">
        <v>15961402.929216366</v>
      </c>
      <c r="S6050">
        <v>17075211.883974399</v>
      </c>
      <c r="T6050">
        <v>19338970.215445489</v>
      </c>
      <c r="U6050">
        <v>24501521.497518722</v>
      </c>
      <c r="V6050">
        <v>30832327.650920495</v>
      </c>
      <c r="W6050">
        <v>35741890.209561691</v>
      </c>
      <c r="X6050">
        <v>15741890.209561694</v>
      </c>
    </row>
    <row r="6051" spans="2:24" x14ac:dyDescent="0.4">
      <c r="B6051" s="13">
        <v>6048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19582784.716334753</v>
      </c>
      <c r="O6051">
        <v>22933472.933460619</v>
      </c>
      <c r="P6051">
        <v>22521942.254137877</v>
      </c>
      <c r="Q6051">
        <v>25070471.614931695</v>
      </c>
      <c r="R6051">
        <v>32395459.347937472</v>
      </c>
      <c r="S6051">
        <v>40928321.76870507</v>
      </c>
      <c r="T6051">
        <v>42665582.497892953</v>
      </c>
      <c r="U6051">
        <v>47506004.467136711</v>
      </c>
      <c r="V6051">
        <v>47896880.798617519</v>
      </c>
      <c r="W6051">
        <v>42387896.819480971</v>
      </c>
      <c r="X6051">
        <v>22387896.819480967</v>
      </c>
    </row>
    <row r="6052" spans="2:24" x14ac:dyDescent="0.4">
      <c r="B6052" s="13">
        <v>6049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21177986.797565207</v>
      </c>
      <c r="O6052">
        <v>29518274.064664751</v>
      </c>
      <c r="P6052">
        <v>28228797.07371217</v>
      </c>
      <c r="Q6052">
        <v>11062682.807347612</v>
      </c>
      <c r="R6052">
        <v>17563995.505418424</v>
      </c>
      <c r="S6052">
        <v>23483455.836451083</v>
      </c>
      <c r="T6052">
        <v>29407409.41033854</v>
      </c>
      <c r="U6052">
        <v>34797991.244402304</v>
      </c>
      <c r="V6052">
        <v>33491918.737584312</v>
      </c>
      <c r="W6052">
        <v>32366043.219201107</v>
      </c>
      <c r="X6052">
        <v>12366043.219201103</v>
      </c>
    </row>
    <row r="6053" spans="2:24" x14ac:dyDescent="0.4">
      <c r="B6053" s="13">
        <v>6050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22950999.46021102</v>
      </c>
      <c r="O6053">
        <v>29111843.112554312</v>
      </c>
      <c r="P6053">
        <v>33516787.620031457</v>
      </c>
      <c r="Q6053">
        <v>32327522.60894781</v>
      </c>
      <c r="R6053">
        <v>29547042.261165217</v>
      </c>
      <c r="S6053">
        <v>32245605.70179306</v>
      </c>
      <c r="T6053">
        <v>33972119.632226869</v>
      </c>
      <c r="U6053">
        <v>35521834.414303087</v>
      </c>
      <c r="V6053">
        <v>-11573096.169976501</v>
      </c>
      <c r="W6053">
        <v>-11106731.140397511</v>
      </c>
      <c r="X6053">
        <v>-31106731.140397508</v>
      </c>
    </row>
    <row r="6054" spans="2:24" x14ac:dyDescent="0.4">
      <c r="B6054" s="13">
        <v>6051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22170430.806582414</v>
      </c>
      <c r="O6054">
        <v>22158562.798504885</v>
      </c>
      <c r="P6054">
        <v>19366301.260017205</v>
      </c>
      <c r="Q6054">
        <v>23639018.232069716</v>
      </c>
      <c r="R6054">
        <v>22211640.027776822</v>
      </c>
      <c r="S6054">
        <v>23096082.594507001</v>
      </c>
      <c r="T6054">
        <v>23715919.854846984</v>
      </c>
      <c r="U6054">
        <v>23192892.632805541</v>
      </c>
      <c r="V6054">
        <v>25229853.411698595</v>
      </c>
      <c r="W6054">
        <v>26172687.387264736</v>
      </c>
      <c r="X6054">
        <v>6172687.387264736</v>
      </c>
    </row>
    <row r="6055" spans="2:24" x14ac:dyDescent="0.4">
      <c r="B6055" s="13">
        <v>6052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19133046.723971877</v>
      </c>
      <c r="O6055">
        <v>19671634.145708982</v>
      </c>
      <c r="P6055">
        <v>24382620.79965166</v>
      </c>
      <c r="Q6055">
        <v>29754703.279262912</v>
      </c>
      <c r="R6055">
        <v>34903599.761873752</v>
      </c>
      <c r="S6055">
        <v>38296288.076677606</v>
      </c>
      <c r="T6055">
        <v>36012101.973711096</v>
      </c>
      <c r="U6055">
        <v>15609976.221771548</v>
      </c>
      <c r="V6055">
        <v>18168285.431677345</v>
      </c>
      <c r="W6055">
        <v>29759902.461521689</v>
      </c>
      <c r="X6055">
        <v>9759902.4615216963</v>
      </c>
    </row>
    <row r="6056" spans="2:24" x14ac:dyDescent="0.4">
      <c r="B6056" s="13">
        <v>6053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26868522.650372155</v>
      </c>
      <c r="O6056">
        <v>28718245.360485673</v>
      </c>
      <c r="P6056">
        <v>19916778.743651193</v>
      </c>
      <c r="Q6056">
        <v>21333877.874391071</v>
      </c>
      <c r="R6056">
        <v>27572465.564599182</v>
      </c>
      <c r="S6056">
        <v>28733233.412256174</v>
      </c>
      <c r="T6056">
        <v>30957360.407261245</v>
      </c>
      <c r="U6056">
        <v>34858112.23920209</v>
      </c>
      <c r="V6056">
        <v>34232087.692741409</v>
      </c>
      <c r="W6056">
        <v>30690175.073199529</v>
      </c>
      <c r="X6056">
        <v>10690175.073199527</v>
      </c>
    </row>
    <row r="6057" spans="2:24" x14ac:dyDescent="0.4">
      <c r="B6057" s="13">
        <v>6054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15187150.825953167</v>
      </c>
      <c r="O6057">
        <v>14507988.651655748</v>
      </c>
      <c r="P6057">
        <v>8500880.9663061816</v>
      </c>
      <c r="Q6057">
        <v>13601264.71205778</v>
      </c>
      <c r="R6057">
        <v>12584542.571626779</v>
      </c>
      <c r="S6057">
        <v>11200428.132701442</v>
      </c>
      <c r="T6057">
        <v>-36866822.895276926</v>
      </c>
      <c r="U6057">
        <v>-33838788.862441406</v>
      </c>
      <c r="V6057">
        <v>-106579410.15097782</v>
      </c>
      <c r="W6057">
        <v>-101693386.34422997</v>
      </c>
      <c r="X6057">
        <v>-121693386.34422997</v>
      </c>
    </row>
    <row r="6058" spans="2:24" x14ac:dyDescent="0.4">
      <c r="B6058" s="13">
        <v>6055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18178056.172471441</v>
      </c>
      <c r="O6058">
        <v>20002243.603380471</v>
      </c>
      <c r="P6058">
        <v>14849479.054029346</v>
      </c>
      <c r="Q6058">
        <v>12802791.545745397</v>
      </c>
      <c r="R6058">
        <v>18503211.182624068</v>
      </c>
      <c r="S6058">
        <v>17033924.27860488</v>
      </c>
      <c r="T6058">
        <v>18040047.114523713</v>
      </c>
      <c r="U6058">
        <v>3305963.4655144429</v>
      </c>
      <c r="V6058">
        <v>7334873.5445576683</v>
      </c>
      <c r="W6058">
        <v>15031658.706438376</v>
      </c>
      <c r="X6058">
        <v>-4968341.2935616225</v>
      </c>
    </row>
    <row r="6059" spans="2:24" x14ac:dyDescent="0.4">
      <c r="B6059" s="13">
        <v>6056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20355869.586722586</v>
      </c>
      <c r="O6059">
        <v>20340594.572747182</v>
      </c>
      <c r="P6059">
        <v>20439615.858377352</v>
      </c>
      <c r="Q6059">
        <v>-28908497.101408094</v>
      </c>
      <c r="R6059">
        <v>-21215314.188066576</v>
      </c>
      <c r="S6059">
        <v>4153192.5091192853</v>
      </c>
      <c r="T6059">
        <v>1901300.940654092</v>
      </c>
      <c r="U6059">
        <v>5827728.3671635929</v>
      </c>
      <c r="V6059">
        <v>10134408.944591727</v>
      </c>
      <c r="W6059">
        <v>12321450.146988926</v>
      </c>
      <c r="X6059">
        <v>-7678549.8530110735</v>
      </c>
    </row>
    <row r="6060" spans="2:24" x14ac:dyDescent="0.4">
      <c r="B6060" s="13">
        <v>6057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25984488.968655139</v>
      </c>
      <c r="O6060">
        <v>16156490.289842801</v>
      </c>
      <c r="P6060">
        <v>21190343.209995322</v>
      </c>
      <c r="Q6060">
        <v>26263563.815022327</v>
      </c>
      <c r="R6060">
        <v>24452002.531304345</v>
      </c>
      <c r="S6060">
        <v>26969908.809769541</v>
      </c>
      <c r="T6060">
        <v>27072331.402479589</v>
      </c>
      <c r="U6060">
        <v>26559876.111076266</v>
      </c>
      <c r="V6060">
        <v>35907113.434606709</v>
      </c>
      <c r="W6060">
        <v>37378146.458327748</v>
      </c>
      <c r="X6060">
        <v>17378146.458327748</v>
      </c>
    </row>
    <row r="6061" spans="2:24" x14ac:dyDescent="0.4">
      <c r="B6061" s="13">
        <v>6058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25878469.821628839</v>
      </c>
      <c r="O6061">
        <v>22339813.558400847</v>
      </c>
      <c r="P6061">
        <v>27553764.239978798</v>
      </c>
      <c r="Q6061">
        <v>27732384.679518167</v>
      </c>
      <c r="R6061">
        <v>28842175.604827922</v>
      </c>
      <c r="S6061">
        <v>29246816.431191914</v>
      </c>
      <c r="T6061">
        <v>24268060.627508469</v>
      </c>
      <c r="U6061">
        <v>24155661.621768069</v>
      </c>
      <c r="V6061">
        <v>29322164.428147212</v>
      </c>
      <c r="W6061">
        <v>28866695.272352144</v>
      </c>
      <c r="X6061">
        <v>8866695.2723521441</v>
      </c>
    </row>
    <row r="6062" spans="2:24" x14ac:dyDescent="0.4">
      <c r="B6062" s="13">
        <v>6059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14895038.353581265</v>
      </c>
      <c r="O6062">
        <v>22021088.126585752</v>
      </c>
      <c r="P6062">
        <v>27333517.14867036</v>
      </c>
      <c r="Q6062">
        <v>31314590.048674192</v>
      </c>
      <c r="R6062">
        <v>30557424.377383068</v>
      </c>
      <c r="S6062">
        <v>19054484.307766799</v>
      </c>
      <c r="T6062">
        <v>4037042.4383786945</v>
      </c>
      <c r="U6062">
        <v>15634974.767116083</v>
      </c>
      <c r="V6062">
        <v>29304067.18556774</v>
      </c>
      <c r="W6062">
        <v>28480832.492449734</v>
      </c>
      <c r="X6062">
        <v>8480832.4924497325</v>
      </c>
    </row>
    <row r="6063" spans="2:24" x14ac:dyDescent="0.4">
      <c r="B6063" s="13">
        <v>6060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26277718.817643508</v>
      </c>
      <c r="O6063">
        <v>27518287.845028069</v>
      </c>
      <c r="P6063">
        <v>26053727.939600263</v>
      </c>
      <c r="Q6063">
        <v>23466651.241884701</v>
      </c>
      <c r="R6063">
        <v>30825538.102301799</v>
      </c>
      <c r="S6063">
        <v>22047039.195446342</v>
      </c>
      <c r="T6063">
        <v>21604557.200874701</v>
      </c>
      <c r="U6063">
        <v>21284782.512246855</v>
      </c>
      <c r="V6063">
        <v>22207659.27725444</v>
      </c>
      <c r="W6063">
        <v>22532143.420442637</v>
      </c>
      <c r="X6063">
        <v>2532143.4204426361</v>
      </c>
    </row>
    <row r="6064" spans="2:24" x14ac:dyDescent="0.4">
      <c r="B6064" s="13">
        <v>6061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20233791.174339648</v>
      </c>
      <c r="O6064">
        <v>26329341.660582818</v>
      </c>
      <c r="P6064">
        <v>27161069.644194718</v>
      </c>
      <c r="Q6064">
        <v>26767537.824017625</v>
      </c>
      <c r="R6064">
        <v>26337216.738899488</v>
      </c>
      <c r="S6064">
        <v>24918473.30212022</v>
      </c>
      <c r="T6064">
        <v>15866088.613726495</v>
      </c>
      <c r="U6064">
        <v>15138889.753640864</v>
      </c>
      <c r="V6064">
        <v>29075723.498225879</v>
      </c>
      <c r="W6064">
        <v>27342872.139764093</v>
      </c>
      <c r="X6064">
        <v>7342872.1397640947</v>
      </c>
    </row>
    <row r="6065" spans="2:24" x14ac:dyDescent="0.4">
      <c r="B6065" s="13">
        <v>6062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26387080.250278577</v>
      </c>
      <c r="O6065">
        <v>29459741.100232769</v>
      </c>
      <c r="P6065">
        <v>29762316.468031038</v>
      </c>
      <c r="Q6065">
        <v>-9650489.1666452549</v>
      </c>
      <c r="R6065">
        <v>-6485118.184892063</v>
      </c>
      <c r="S6065">
        <v>21950634.561023638</v>
      </c>
      <c r="T6065">
        <v>23460382.410036735</v>
      </c>
      <c r="U6065">
        <v>24491822.817823611</v>
      </c>
      <c r="V6065">
        <v>27065894.333676513</v>
      </c>
      <c r="W6065">
        <v>31862731.247119121</v>
      </c>
      <c r="X6065">
        <v>11862731.247119129</v>
      </c>
    </row>
    <row r="6066" spans="2:24" x14ac:dyDescent="0.4">
      <c r="B6066" s="13">
        <v>6063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23532025.411948342</v>
      </c>
      <c r="O6066">
        <v>27095482.022812411</v>
      </c>
      <c r="P6066">
        <v>27757867.187427573</v>
      </c>
      <c r="Q6066">
        <v>28043452.894359153</v>
      </c>
      <c r="R6066">
        <v>25823314.060099587</v>
      </c>
      <c r="S6066">
        <v>32433765.652930431</v>
      </c>
      <c r="T6066">
        <v>38688406.569151573</v>
      </c>
      <c r="U6066">
        <v>41531457.993767217</v>
      </c>
      <c r="V6066">
        <v>38993035.00885018</v>
      </c>
      <c r="W6066">
        <v>37706919.241123132</v>
      </c>
      <c r="X6066">
        <v>17706919.241123136</v>
      </c>
    </row>
    <row r="6067" spans="2:24" x14ac:dyDescent="0.4">
      <c r="B6067" s="13">
        <v>6064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22201654.102770142</v>
      </c>
      <c r="O6067">
        <v>26599867.729163796</v>
      </c>
      <c r="P6067">
        <v>25573910.184529819</v>
      </c>
      <c r="Q6067">
        <v>-13376875.549934272</v>
      </c>
      <c r="R6067">
        <v>-10493218.857526632</v>
      </c>
      <c r="S6067">
        <v>11661845.761032939</v>
      </c>
      <c r="T6067">
        <v>14625711.864315849</v>
      </c>
      <c r="U6067">
        <v>20616228.022873312</v>
      </c>
      <c r="V6067">
        <v>24157980.163306393</v>
      </c>
      <c r="W6067">
        <v>-14094849.577445067</v>
      </c>
      <c r="X6067">
        <v>-34094849.577445067</v>
      </c>
    </row>
    <row r="6068" spans="2:24" x14ac:dyDescent="0.4">
      <c r="B6068" s="13">
        <v>6065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28026795.3779171</v>
      </c>
      <c r="O6068">
        <v>28676628.957589213</v>
      </c>
      <c r="P6068">
        <v>36751468.422186531</v>
      </c>
      <c r="Q6068">
        <v>33755919.844502218</v>
      </c>
      <c r="R6068">
        <v>41177332.43656081</v>
      </c>
      <c r="S6068">
        <v>42319089.772921473</v>
      </c>
      <c r="T6068">
        <v>41953774.716101982</v>
      </c>
      <c r="U6068">
        <v>45571989.501033731</v>
      </c>
      <c r="V6068">
        <v>45106033.003246576</v>
      </c>
      <c r="W6068">
        <v>47505640.199104503</v>
      </c>
      <c r="X6068">
        <v>27505640.199104518</v>
      </c>
    </row>
    <row r="6069" spans="2:24" x14ac:dyDescent="0.4">
      <c r="B6069" s="13">
        <v>6066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20535877.331731025</v>
      </c>
      <c r="O6069">
        <v>20806561.340028033</v>
      </c>
      <c r="P6069">
        <v>-10556507.288817588</v>
      </c>
      <c r="Q6069">
        <v>-19999201.39420576</v>
      </c>
      <c r="R6069">
        <v>1459700.8820021991</v>
      </c>
      <c r="S6069">
        <v>1618744.3015106316</v>
      </c>
      <c r="T6069">
        <v>5409406.2654951066</v>
      </c>
      <c r="U6069">
        <v>4437650.5704898946</v>
      </c>
      <c r="V6069">
        <v>5623212.6141916569</v>
      </c>
      <c r="W6069">
        <v>9764012.9389102496</v>
      </c>
      <c r="X6069">
        <v>-10235987.061089747</v>
      </c>
    </row>
    <row r="6070" spans="2:24" x14ac:dyDescent="0.4">
      <c r="B6070" s="13">
        <v>6067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21598423.753822234</v>
      </c>
      <c r="O6070">
        <v>24431706.413181819</v>
      </c>
      <c r="P6070">
        <v>25300893.778925169</v>
      </c>
      <c r="Q6070">
        <v>27213280.857524414</v>
      </c>
      <c r="R6070">
        <v>23956963.435830094</v>
      </c>
      <c r="S6070">
        <v>22433600.146637566</v>
      </c>
      <c r="T6070">
        <v>23994124.98262478</v>
      </c>
      <c r="U6070">
        <v>24647818.293575294</v>
      </c>
      <c r="V6070">
        <v>27901354.992371336</v>
      </c>
      <c r="W6070">
        <v>29955887.111351006</v>
      </c>
      <c r="X6070">
        <v>9955887.1113510057</v>
      </c>
    </row>
    <row r="6071" spans="2:24" x14ac:dyDescent="0.4">
      <c r="B6071" s="13">
        <v>6068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24565813.100592557</v>
      </c>
      <c r="O6071">
        <v>26083722.792633053</v>
      </c>
      <c r="P6071">
        <v>26777081.935093634</v>
      </c>
      <c r="Q6071">
        <v>24977596.326577246</v>
      </c>
      <c r="R6071">
        <v>26213124.865056966</v>
      </c>
      <c r="S6071">
        <v>26421748.737708036</v>
      </c>
      <c r="T6071">
        <v>32598514.210364107</v>
      </c>
      <c r="U6071">
        <v>30430258.273351494</v>
      </c>
      <c r="V6071">
        <v>27362492.288126692</v>
      </c>
      <c r="W6071">
        <v>31437050.934108485</v>
      </c>
      <c r="X6071">
        <v>11437050.934108475</v>
      </c>
    </row>
    <row r="6072" spans="2:24" x14ac:dyDescent="0.4">
      <c r="B6072" s="13">
        <v>6069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22603806.051634256</v>
      </c>
      <c r="O6072">
        <v>26019091.261856638</v>
      </c>
      <c r="P6072">
        <v>24434906.378148325</v>
      </c>
      <c r="Q6072">
        <v>32535421.538519867</v>
      </c>
      <c r="R6072">
        <v>33677553.540363178</v>
      </c>
      <c r="S6072">
        <v>-280964463.57506371</v>
      </c>
      <c r="T6072">
        <v>-273495395.47626907</v>
      </c>
      <c r="U6072">
        <v>-112541571.63934268</v>
      </c>
      <c r="V6072">
        <v>-122921901.66260745</v>
      </c>
      <c r="W6072">
        <v>-130535186.73929</v>
      </c>
      <c r="X6072">
        <v>-150535186.73928997</v>
      </c>
    </row>
    <row r="6073" spans="2:24" x14ac:dyDescent="0.4">
      <c r="B6073" s="13">
        <v>6070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29083552.602854706</v>
      </c>
      <c r="O6073">
        <v>27629846.810955353</v>
      </c>
      <c r="P6073">
        <v>28043690.238044105</v>
      </c>
      <c r="Q6073">
        <v>31146735.333831381</v>
      </c>
      <c r="R6073">
        <v>25546566.585216284</v>
      </c>
      <c r="S6073">
        <v>-18940944.677011378</v>
      </c>
      <c r="T6073">
        <v>-12865459.324031256</v>
      </c>
      <c r="U6073">
        <v>14261013.287547188</v>
      </c>
      <c r="V6073">
        <v>15438545.733584952</v>
      </c>
      <c r="W6073">
        <v>15942095.710013807</v>
      </c>
      <c r="X6073">
        <v>-4057904.2899861946</v>
      </c>
    </row>
    <row r="6074" spans="2:24" x14ac:dyDescent="0.4">
      <c r="B6074" s="13">
        <v>6071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21467777.613087118</v>
      </c>
      <c r="O6074">
        <v>23175288.261884544</v>
      </c>
      <c r="P6074">
        <v>21581556.46426142</v>
      </c>
      <c r="Q6074">
        <v>-8153729.8966453057</v>
      </c>
      <c r="R6074">
        <v>-7540828.1035998827</v>
      </c>
      <c r="S6074">
        <v>12713422.655881142</v>
      </c>
      <c r="T6074">
        <v>13156744.211254602</v>
      </c>
      <c r="U6074">
        <v>16551942.243638566</v>
      </c>
      <c r="V6074">
        <v>18647389.55126296</v>
      </c>
      <c r="W6074">
        <v>12228441.524665484</v>
      </c>
      <c r="X6074">
        <v>-7771558.4753345139</v>
      </c>
    </row>
    <row r="6075" spans="2:24" x14ac:dyDescent="0.4">
      <c r="B6075" s="13">
        <v>6072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17931863.179659326</v>
      </c>
      <c r="O6075">
        <v>23594774.139007371</v>
      </c>
      <c r="P6075">
        <v>21851113.45446128</v>
      </c>
      <c r="Q6075">
        <v>23857504.402405448</v>
      </c>
      <c r="R6075">
        <v>23497578.347352915</v>
      </c>
      <c r="S6075">
        <v>15729191.673105596</v>
      </c>
      <c r="T6075">
        <v>21763270.920961883</v>
      </c>
      <c r="U6075">
        <v>21313111.769062903</v>
      </c>
      <c r="V6075">
        <v>25424515.356794424</v>
      </c>
      <c r="W6075">
        <v>26170709.976392716</v>
      </c>
      <c r="X6075">
        <v>6170709.9763927134</v>
      </c>
    </row>
    <row r="6076" spans="2:24" x14ac:dyDescent="0.4">
      <c r="B6076" s="13">
        <v>6073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19976003.082067207</v>
      </c>
      <c r="O6076">
        <v>21056104.879369766</v>
      </c>
      <c r="P6076">
        <v>26269355.272507485</v>
      </c>
      <c r="Q6076">
        <v>23321997.338314157</v>
      </c>
      <c r="R6076">
        <v>21812489.484685376</v>
      </c>
      <c r="S6076">
        <v>22027059.982374884</v>
      </c>
      <c r="T6076">
        <v>28777202.866661064</v>
      </c>
      <c r="U6076">
        <v>31088969.852521356</v>
      </c>
      <c r="V6076">
        <v>34021404.905892961</v>
      </c>
      <c r="W6076">
        <v>38209764.332494304</v>
      </c>
      <c r="X6076">
        <v>18209764.332494307</v>
      </c>
    </row>
    <row r="6077" spans="2:24" x14ac:dyDescent="0.4">
      <c r="B6077" s="13">
        <v>6074</v>
      </c>
      <c r="C6077">
        <v>0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18582686.816246729</v>
      </c>
      <c r="O6077">
        <v>16477632.257520992</v>
      </c>
      <c r="P6077">
        <v>18925765.307169162</v>
      </c>
      <c r="Q6077">
        <v>17531211.383535121</v>
      </c>
      <c r="R6077">
        <v>18720504.082118895</v>
      </c>
      <c r="S6077">
        <v>19433075.09446267</v>
      </c>
      <c r="T6077">
        <v>19760616.865745317</v>
      </c>
      <c r="U6077">
        <v>23977082.340242907</v>
      </c>
      <c r="V6077">
        <v>26325694.158395424</v>
      </c>
      <c r="W6077">
        <v>29913537.981592465</v>
      </c>
      <c r="X6077">
        <v>9913537.9815924708</v>
      </c>
    </row>
    <row r="6078" spans="2:24" x14ac:dyDescent="0.4">
      <c r="B6078" s="13">
        <v>6075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18235978.267614245</v>
      </c>
      <c r="O6078">
        <v>19692298.625587448</v>
      </c>
      <c r="P6078">
        <v>24257630.965704139</v>
      </c>
      <c r="Q6078">
        <v>25258328.612413395</v>
      </c>
      <c r="R6078">
        <v>25288240.321917586</v>
      </c>
      <c r="S6078">
        <v>29906794.585774448</v>
      </c>
      <c r="T6078">
        <v>28403840.489948221</v>
      </c>
      <c r="U6078">
        <v>33700204.712462932</v>
      </c>
      <c r="V6078">
        <v>40469789.233526379</v>
      </c>
      <c r="W6078">
        <v>42595871.080192566</v>
      </c>
      <c r="X6078">
        <v>22595871.080192573</v>
      </c>
    </row>
    <row r="6079" spans="2:24" x14ac:dyDescent="0.4">
      <c r="B6079" s="13">
        <v>6076</v>
      </c>
      <c r="C6079">
        <v>0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28634571.091857173</v>
      </c>
      <c r="O6079">
        <v>36685070.648801506</v>
      </c>
      <c r="P6079">
        <v>39648273.413292222</v>
      </c>
      <c r="Q6079">
        <v>38226322.600668617</v>
      </c>
      <c r="R6079">
        <v>36463871.391541526</v>
      </c>
      <c r="S6079">
        <v>35490410.548654027</v>
      </c>
      <c r="T6079">
        <v>36601322.124796212</v>
      </c>
      <c r="U6079">
        <v>38616491.027363725</v>
      </c>
      <c r="V6079">
        <v>47329871.212117024</v>
      </c>
      <c r="W6079">
        <v>49358272.119353957</v>
      </c>
      <c r="X6079">
        <v>29358272.119353961</v>
      </c>
    </row>
    <row r="6080" spans="2:24" x14ac:dyDescent="0.4">
      <c r="B6080" s="13">
        <v>6077</v>
      </c>
      <c r="C6080">
        <v>0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24367720.582005065</v>
      </c>
      <c r="O6080">
        <v>25548692.8794422</v>
      </c>
      <c r="P6080">
        <v>16741991.325199274</v>
      </c>
      <c r="Q6080">
        <v>22666276.545664366</v>
      </c>
      <c r="R6080">
        <v>31479646.332892537</v>
      </c>
      <c r="S6080">
        <v>34721393.057309978</v>
      </c>
      <c r="T6080">
        <v>37297590.559277929</v>
      </c>
      <c r="U6080">
        <v>38956906.499405161</v>
      </c>
      <c r="V6080">
        <v>40570144.432653464</v>
      </c>
      <c r="W6080">
        <v>48406600.663145803</v>
      </c>
      <c r="X6080">
        <v>28406600.663145803</v>
      </c>
    </row>
    <row r="6081" spans="2:24" x14ac:dyDescent="0.4">
      <c r="B6081" s="13">
        <v>6078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23092813.243270095</v>
      </c>
      <c r="O6081">
        <v>29935110.211934838</v>
      </c>
      <c r="P6081">
        <v>32609800.815491553</v>
      </c>
      <c r="Q6081">
        <v>38739215.349230774</v>
      </c>
      <c r="R6081">
        <v>42705727.461492419</v>
      </c>
      <c r="S6081">
        <v>46264245.430289201</v>
      </c>
      <c r="T6081">
        <v>42680465.403699324</v>
      </c>
      <c r="U6081">
        <v>42249090.393601723</v>
      </c>
      <c r="V6081">
        <v>41587931.095265701</v>
      </c>
      <c r="W6081">
        <v>47212213.888521194</v>
      </c>
      <c r="X6081">
        <v>27212213.888521187</v>
      </c>
    </row>
    <row r="6082" spans="2:24" x14ac:dyDescent="0.4">
      <c r="B6082" s="13">
        <v>6079</v>
      </c>
      <c r="C6082">
        <v>0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14205354.12326315</v>
      </c>
      <c r="O6082">
        <v>-355438173.04798198</v>
      </c>
      <c r="P6082">
        <v>-348492132.05447412</v>
      </c>
      <c r="Q6082">
        <v>-159413485.62636328</v>
      </c>
      <c r="R6082">
        <v>-152308102.19879279</v>
      </c>
      <c r="S6082">
        <v>-151737202.57592416</v>
      </c>
      <c r="T6082">
        <v>-144832641.73360312</v>
      </c>
      <c r="U6082">
        <v>-141479425.14508724</v>
      </c>
      <c r="V6082">
        <v>-141087767.22212601</v>
      </c>
      <c r="W6082">
        <v>-141842447.62593248</v>
      </c>
      <c r="X6082">
        <v>-161842447.62593248</v>
      </c>
    </row>
    <row r="6083" spans="2:24" x14ac:dyDescent="0.4">
      <c r="B6083" s="13">
        <v>6080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22873823.877278201</v>
      </c>
      <c r="O6083">
        <v>29163274.363879759</v>
      </c>
      <c r="P6083">
        <v>27983143.518249542</v>
      </c>
      <c r="Q6083">
        <v>27597070.944029253</v>
      </c>
      <c r="R6083">
        <v>25992139.656954516</v>
      </c>
      <c r="S6083">
        <v>30639905.236601882</v>
      </c>
      <c r="T6083">
        <v>32177836.259436782</v>
      </c>
      <c r="U6083">
        <v>30777008.563541871</v>
      </c>
      <c r="V6083">
        <v>34574805.308142908</v>
      </c>
      <c r="W6083">
        <v>-11370493.536814954</v>
      </c>
      <c r="X6083">
        <v>-31370493.536814962</v>
      </c>
    </row>
    <row r="6084" spans="2:24" x14ac:dyDescent="0.4">
      <c r="B6084" s="13">
        <v>6081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13534203.151209882</v>
      </c>
      <c r="O6084">
        <v>16082140.303471919</v>
      </c>
      <c r="P6084">
        <v>16644291.640330844</v>
      </c>
      <c r="Q6084">
        <v>18486584.853554469</v>
      </c>
      <c r="R6084">
        <v>16557687.637458453</v>
      </c>
      <c r="S6084">
        <v>16718911.196984384</v>
      </c>
      <c r="T6084">
        <v>21960385.896297991</v>
      </c>
      <c r="U6084">
        <v>20923386.735112257</v>
      </c>
      <c r="V6084">
        <v>19950164.732486174</v>
      </c>
      <c r="W6084">
        <v>19922061.608038694</v>
      </c>
      <c r="X6084">
        <v>-77938.391961309419</v>
      </c>
    </row>
    <row r="6085" spans="2:24" x14ac:dyDescent="0.4">
      <c r="B6085" s="13">
        <v>6082</v>
      </c>
      <c r="C6085">
        <v>0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17007852.39319985</v>
      </c>
      <c r="O6085">
        <v>21036990.46704286</v>
      </c>
      <c r="P6085">
        <v>24320512.467198953</v>
      </c>
      <c r="Q6085">
        <v>27036430.906050608</v>
      </c>
      <c r="R6085">
        <v>26170456.541433517</v>
      </c>
      <c r="S6085">
        <v>29330078.672735699</v>
      </c>
      <c r="T6085">
        <v>32985521.638385378</v>
      </c>
      <c r="U6085">
        <v>34610288.699305855</v>
      </c>
      <c r="V6085">
        <v>40801557.176731184</v>
      </c>
      <c r="W6085">
        <v>39599908.830475442</v>
      </c>
      <c r="X6085">
        <v>19599908.830475446</v>
      </c>
    </row>
    <row r="6086" spans="2:24" x14ac:dyDescent="0.4">
      <c r="B6086" s="13">
        <v>6083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22810541.254159514</v>
      </c>
      <c r="O6086">
        <v>23099133.841238927</v>
      </c>
      <c r="P6086">
        <v>29240430.529230736</v>
      </c>
      <c r="Q6086">
        <v>29301241.104744349</v>
      </c>
      <c r="R6086">
        <v>23798268.114466183</v>
      </c>
      <c r="S6086">
        <v>-43958065.35263247</v>
      </c>
      <c r="T6086">
        <v>-37357589.198711477</v>
      </c>
      <c r="U6086">
        <v>-747891.91248611896</v>
      </c>
      <c r="V6086">
        <v>-3150807.3225878971</v>
      </c>
      <c r="W6086">
        <v>-4682568.038019768</v>
      </c>
      <c r="X6086">
        <v>-24682568.038019761</v>
      </c>
    </row>
    <row r="6087" spans="2:24" x14ac:dyDescent="0.4">
      <c r="B6087" s="13">
        <v>6084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15918238.720499627</v>
      </c>
      <c r="O6087">
        <v>15016579.65989729</v>
      </c>
      <c r="P6087">
        <v>20674634.732659288</v>
      </c>
      <c r="Q6087">
        <v>18160659.740828589</v>
      </c>
      <c r="R6087">
        <v>22782960.234010257</v>
      </c>
      <c r="S6087">
        <v>20901478.733617343</v>
      </c>
      <c r="T6087">
        <v>27162643.9697823</v>
      </c>
      <c r="U6087">
        <v>27927206.455402084</v>
      </c>
      <c r="V6087">
        <v>27816703.315232214</v>
      </c>
      <c r="W6087">
        <v>35398430.087767594</v>
      </c>
      <c r="X6087">
        <v>15398430.087767599</v>
      </c>
    </row>
    <row r="6088" spans="2:24" x14ac:dyDescent="0.4">
      <c r="B6088" s="13">
        <v>6085</v>
      </c>
      <c r="C6088">
        <v>0</v>
      </c>
      <c r="D6088">
        <v>0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23499687.654199377</v>
      </c>
      <c r="O6088">
        <v>22746988.80289153</v>
      </c>
      <c r="P6088">
        <v>22558012.163497716</v>
      </c>
      <c r="Q6088">
        <v>28801864.453990862</v>
      </c>
      <c r="R6088">
        <v>31096286.140780851</v>
      </c>
      <c r="S6088">
        <v>34374847.497192934</v>
      </c>
      <c r="T6088">
        <v>35034618.708202019</v>
      </c>
      <c r="U6088">
        <v>33881244.42883838</v>
      </c>
      <c r="V6088">
        <v>39234163.348037899</v>
      </c>
      <c r="W6088">
        <v>-34917196.655418873</v>
      </c>
      <c r="X6088">
        <v>-54917196.655418865</v>
      </c>
    </row>
    <row r="6089" spans="2:24" x14ac:dyDescent="0.4">
      <c r="B6089" s="13">
        <v>6086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26145611.349106602</v>
      </c>
      <c r="O6089">
        <v>25718374.352201506</v>
      </c>
      <c r="P6089">
        <v>33084942.543728083</v>
      </c>
      <c r="Q6089">
        <v>36365406.645791233</v>
      </c>
      <c r="R6089">
        <v>37286886.965518922</v>
      </c>
      <c r="S6089">
        <v>40520594.581860892</v>
      </c>
      <c r="T6089">
        <v>41920945.043279245</v>
      </c>
      <c r="U6089">
        <v>42976392.804590002</v>
      </c>
      <c r="V6089">
        <v>40366737.277104616</v>
      </c>
      <c r="W6089">
        <v>38623084.95419883</v>
      </c>
      <c r="X6089">
        <v>18623084.954198822</v>
      </c>
    </row>
    <row r="6090" spans="2:24" x14ac:dyDescent="0.4">
      <c r="B6090" s="13">
        <v>6087</v>
      </c>
      <c r="C6090">
        <v>0</v>
      </c>
      <c r="D6090">
        <v>0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16149087.510785542</v>
      </c>
      <c r="O6090">
        <v>16846969.16018701</v>
      </c>
      <c r="P6090">
        <v>17670991.364212353</v>
      </c>
      <c r="Q6090">
        <v>20602292.562398963</v>
      </c>
      <c r="R6090">
        <v>22110322.299240459</v>
      </c>
      <c r="S6090">
        <v>31119871.740042888</v>
      </c>
      <c r="T6090">
        <v>32675259.860417474</v>
      </c>
      <c r="U6090">
        <v>32665189.836335611</v>
      </c>
      <c r="V6090">
        <v>29042903.573399428</v>
      </c>
      <c r="W6090">
        <v>29641752.023997068</v>
      </c>
      <c r="X6090">
        <v>9641752.0239970647</v>
      </c>
    </row>
    <row r="6091" spans="2:24" x14ac:dyDescent="0.4">
      <c r="B6091" s="13">
        <v>6088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21253883.66955886</v>
      </c>
      <c r="O6091">
        <v>23094543.832691703</v>
      </c>
      <c r="P6091">
        <v>25499510.403352957</v>
      </c>
      <c r="Q6091">
        <v>29598086.159678731</v>
      </c>
      <c r="R6091">
        <v>29843084.980507262</v>
      </c>
      <c r="S6091">
        <v>32581654.537148707</v>
      </c>
      <c r="T6091">
        <v>37930096.916869611</v>
      </c>
      <c r="U6091">
        <v>38321789.360265605</v>
      </c>
      <c r="V6091">
        <v>40217177.085931599</v>
      </c>
      <c r="W6091">
        <v>20749466.855556302</v>
      </c>
      <c r="X6091">
        <v>749466.85555629642</v>
      </c>
    </row>
    <row r="6092" spans="2:24" x14ac:dyDescent="0.4">
      <c r="B6092" s="13">
        <v>6089</v>
      </c>
      <c r="C6092">
        <v>0</v>
      </c>
      <c r="D6092">
        <v>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20594634.529640693</v>
      </c>
      <c r="O6092">
        <v>24028356.110438641</v>
      </c>
      <c r="P6092">
        <v>23731376.680999782</v>
      </c>
      <c r="Q6092">
        <v>23689745.856156074</v>
      </c>
      <c r="R6092">
        <v>23905719.380813822</v>
      </c>
      <c r="S6092">
        <v>26971764.598761443</v>
      </c>
      <c r="T6092">
        <v>33431515.502958745</v>
      </c>
      <c r="U6092">
        <v>39152245.182005592</v>
      </c>
      <c r="V6092">
        <v>37221215.71499075</v>
      </c>
      <c r="W6092">
        <v>29250555.697915215</v>
      </c>
      <c r="X6092">
        <v>9250555.6979152244</v>
      </c>
    </row>
    <row r="6093" spans="2:24" x14ac:dyDescent="0.4">
      <c r="B6093" s="13">
        <v>6090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26871418.720311627</v>
      </c>
      <c r="O6093">
        <v>27315139.877454117</v>
      </c>
      <c r="P6093">
        <v>26497422.968925886</v>
      </c>
      <c r="Q6093">
        <v>5692310.1478913985</v>
      </c>
      <c r="R6093">
        <v>11291533.846311364</v>
      </c>
      <c r="S6093">
        <v>32876190.360623561</v>
      </c>
      <c r="T6093">
        <v>31085480.804888025</v>
      </c>
      <c r="U6093">
        <v>36239579.635406502</v>
      </c>
      <c r="V6093">
        <v>36716385.955923378</v>
      </c>
      <c r="W6093">
        <v>34178358.789253332</v>
      </c>
      <c r="X6093">
        <v>14178358.789253332</v>
      </c>
    </row>
    <row r="6094" spans="2:24" x14ac:dyDescent="0.4">
      <c r="B6094" s="13">
        <v>6091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24251126.938551497</v>
      </c>
      <c r="O6094">
        <v>24460077.35627472</v>
      </c>
      <c r="P6094">
        <v>27540380.90197419</v>
      </c>
      <c r="Q6094">
        <v>34816605.427003451</v>
      </c>
      <c r="R6094">
        <v>38243497.872570321</v>
      </c>
      <c r="S6094">
        <v>44401886.976624005</v>
      </c>
      <c r="T6094">
        <v>-230885551.33241138</v>
      </c>
      <c r="U6094">
        <v>-231265704.88238677</v>
      </c>
      <c r="V6094">
        <v>-94598349.090477675</v>
      </c>
      <c r="W6094">
        <v>-97763206.9962603</v>
      </c>
      <c r="X6094">
        <v>-117763206.9962603</v>
      </c>
    </row>
    <row r="6095" spans="2:24" x14ac:dyDescent="0.4">
      <c r="B6095" s="13">
        <v>6092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28487515.546873927</v>
      </c>
      <c r="O6095">
        <v>29735725.429046504</v>
      </c>
      <c r="P6095">
        <v>29949638.846758116</v>
      </c>
      <c r="Q6095">
        <v>29083354.565376658</v>
      </c>
      <c r="R6095">
        <v>31256169.916446887</v>
      </c>
      <c r="S6095">
        <v>33601775.730813645</v>
      </c>
      <c r="T6095">
        <v>33329846.530507237</v>
      </c>
      <c r="U6095">
        <v>41168259.285566978</v>
      </c>
      <c r="V6095">
        <v>43617991.222695306</v>
      </c>
      <c r="W6095">
        <v>43606232.688235417</v>
      </c>
      <c r="X6095">
        <v>23606232.688235406</v>
      </c>
    </row>
    <row r="6096" spans="2:24" x14ac:dyDescent="0.4">
      <c r="B6096" s="13">
        <v>6093</v>
      </c>
      <c r="C6096">
        <v>0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25517924.184746057</v>
      </c>
      <c r="O6096">
        <v>25787517.154893447</v>
      </c>
      <c r="P6096">
        <v>25934055.956704859</v>
      </c>
      <c r="Q6096">
        <v>23779088.108142927</v>
      </c>
      <c r="R6096">
        <v>25457254.853038788</v>
      </c>
      <c r="S6096">
        <v>26789410.017468341</v>
      </c>
      <c r="T6096">
        <v>27691730.501289506</v>
      </c>
      <c r="U6096">
        <v>5763807.1969038462</v>
      </c>
      <c r="V6096">
        <v>7718048.2950365702</v>
      </c>
      <c r="W6096">
        <v>22203017.578584492</v>
      </c>
      <c r="X6096">
        <v>2203017.5785844862</v>
      </c>
    </row>
    <row r="6097" spans="2:24" x14ac:dyDescent="0.4">
      <c r="B6097" s="13">
        <v>6094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21945961.522072751</v>
      </c>
      <c r="O6097">
        <v>16039208.18010433</v>
      </c>
      <c r="P6097">
        <v>16077257.168121926</v>
      </c>
      <c r="Q6097">
        <v>15303482.628682956</v>
      </c>
      <c r="R6097">
        <v>14926223.992030948</v>
      </c>
      <c r="S6097">
        <v>14398218.328033851</v>
      </c>
      <c r="T6097">
        <v>12024963.96555152</v>
      </c>
      <c r="U6097">
        <v>3605235.6810489604</v>
      </c>
      <c r="V6097">
        <v>6139534.1251795944</v>
      </c>
      <c r="W6097">
        <v>10368598.094382988</v>
      </c>
      <c r="X6097">
        <v>-9631401.9056170098</v>
      </c>
    </row>
    <row r="6098" spans="2:24" x14ac:dyDescent="0.4">
      <c r="B6098" s="13">
        <v>6095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21120626.412244089</v>
      </c>
      <c r="O6098">
        <v>-105708.39468491171</v>
      </c>
      <c r="P6098">
        <v>6692935.1072152369</v>
      </c>
      <c r="Q6098">
        <v>18750655.199669473</v>
      </c>
      <c r="R6098">
        <v>17159779.327365085</v>
      </c>
      <c r="S6098">
        <v>14364881.590362208</v>
      </c>
      <c r="T6098">
        <v>18711858.740685798</v>
      </c>
      <c r="U6098">
        <v>25542927.907096315</v>
      </c>
      <c r="V6098">
        <v>26087011.753230337</v>
      </c>
      <c r="W6098">
        <v>29446518.279018551</v>
      </c>
      <c r="X6098">
        <v>9446518.2790185437</v>
      </c>
    </row>
    <row r="6099" spans="2:24" x14ac:dyDescent="0.4">
      <c r="B6099" s="13">
        <v>6096</v>
      </c>
      <c r="C6099">
        <v>0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23679680.464850746</v>
      </c>
      <c r="O6099">
        <v>27548943.96122466</v>
      </c>
      <c r="P6099">
        <v>32200869.984011289</v>
      </c>
      <c r="Q6099">
        <v>32352185.581151981</v>
      </c>
      <c r="R6099">
        <v>38076583.675949521</v>
      </c>
      <c r="S6099">
        <v>-18314801.344369337</v>
      </c>
      <c r="T6099">
        <v>-17347044.23467347</v>
      </c>
      <c r="U6099">
        <v>9024396.8406134211</v>
      </c>
      <c r="V6099">
        <v>8951686.5367087219</v>
      </c>
      <c r="W6099">
        <v>11071235.616260905</v>
      </c>
      <c r="X6099">
        <v>-8928764.3837390915</v>
      </c>
    </row>
    <row r="6100" spans="2:24" x14ac:dyDescent="0.4">
      <c r="B6100" s="13">
        <v>6097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27578144.19229098</v>
      </c>
      <c r="O6100">
        <v>32853343.318372153</v>
      </c>
      <c r="P6100">
        <v>41927795.832847312</v>
      </c>
      <c r="Q6100">
        <v>42062359.294959106</v>
      </c>
      <c r="R6100">
        <v>34871441.190380223</v>
      </c>
      <c r="S6100">
        <v>37751141.262109607</v>
      </c>
      <c r="T6100">
        <v>41602934.513022423</v>
      </c>
      <c r="U6100">
        <v>44651280.519552961</v>
      </c>
      <c r="V6100">
        <v>43893819.298091248</v>
      </c>
      <c r="W6100">
        <v>46791242.105013266</v>
      </c>
      <c r="X6100">
        <v>26791242.105013274</v>
      </c>
    </row>
    <row r="6101" spans="2:24" x14ac:dyDescent="0.4">
      <c r="B6101" s="13">
        <v>6098</v>
      </c>
      <c r="C6101">
        <v>0</v>
      </c>
      <c r="D6101">
        <v>0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24841626.710811477</v>
      </c>
      <c r="O6101">
        <v>13871442.636310663</v>
      </c>
      <c r="P6101">
        <v>18467776.721300192</v>
      </c>
      <c r="Q6101">
        <v>23126586.847198617</v>
      </c>
      <c r="R6101">
        <v>24452980.684011802</v>
      </c>
      <c r="S6101">
        <v>28505901.523076639</v>
      </c>
      <c r="T6101">
        <v>32421273.584554713</v>
      </c>
      <c r="U6101">
        <v>36334659.111647919</v>
      </c>
      <c r="V6101">
        <v>42715023.17171897</v>
      </c>
      <c r="W6101">
        <v>36537252.372708134</v>
      </c>
      <c r="X6101">
        <v>16537252.372708138</v>
      </c>
    </row>
    <row r="6102" spans="2:24" x14ac:dyDescent="0.4">
      <c r="B6102" s="13">
        <v>6099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16913196.956290763</v>
      </c>
      <c r="O6102">
        <v>20347463.126959823</v>
      </c>
      <c r="P6102">
        <v>28918738.763933152</v>
      </c>
      <c r="Q6102">
        <v>30219024.794982262</v>
      </c>
      <c r="R6102">
        <v>29139327.193294607</v>
      </c>
      <c r="S6102">
        <v>27422012.195921209</v>
      </c>
      <c r="T6102">
        <v>27270695.114956696</v>
      </c>
      <c r="U6102">
        <v>25165868.410061345</v>
      </c>
      <c r="V6102">
        <v>20386350.258249711</v>
      </c>
      <c r="W6102">
        <v>19800053.419489581</v>
      </c>
      <c r="X6102">
        <v>-199946.58051041327</v>
      </c>
    </row>
    <row r="6103" spans="2:24" x14ac:dyDescent="0.4">
      <c r="B6103" s="13">
        <v>6100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28561999.799489588</v>
      </c>
      <c r="O6103">
        <v>25566673.51173754</v>
      </c>
      <c r="P6103">
        <v>-16138266.577769531</v>
      </c>
      <c r="Q6103">
        <v>-16223771.715161027</v>
      </c>
      <c r="R6103">
        <v>2092533.3914911589</v>
      </c>
      <c r="S6103">
        <v>3141641.7514844676</v>
      </c>
      <c r="T6103">
        <v>6193711.0573844556</v>
      </c>
      <c r="U6103">
        <v>5190777.0873585576</v>
      </c>
      <c r="V6103">
        <v>3779492.8037444828</v>
      </c>
      <c r="W6103">
        <v>7975415.098229792</v>
      </c>
      <c r="X6103">
        <v>-12024584.901770201</v>
      </c>
    </row>
    <row r="6104" spans="2:24" x14ac:dyDescent="0.4">
      <c r="B6104" s="13">
        <v>6101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22316949.581668325</v>
      </c>
      <c r="O6104">
        <v>25122699.974639527</v>
      </c>
      <c r="P6104">
        <v>28777344.215240236</v>
      </c>
      <c r="Q6104">
        <v>35103354.301700056</v>
      </c>
      <c r="R6104">
        <v>37213669.056016319</v>
      </c>
      <c r="S6104">
        <v>39605675.932113983</v>
      </c>
      <c r="T6104">
        <v>39832777.836802065</v>
      </c>
      <c r="U6104">
        <v>37743720.701514728</v>
      </c>
      <c r="V6104">
        <v>42106551.378111601</v>
      </c>
      <c r="W6104">
        <v>45629955.491579793</v>
      </c>
      <c r="X6104">
        <v>25629955.49157979</v>
      </c>
    </row>
    <row r="6105" spans="2:24" x14ac:dyDescent="0.4">
      <c r="B6105" s="13">
        <v>6102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19223047.442101557</v>
      </c>
      <c r="O6105">
        <v>23472807.526952174</v>
      </c>
      <c r="P6105">
        <v>27597962.139749538</v>
      </c>
      <c r="Q6105">
        <v>25702892.064481258</v>
      </c>
      <c r="R6105">
        <v>16067647.632680478</v>
      </c>
      <c r="S6105">
        <v>16111047.582937697</v>
      </c>
      <c r="T6105">
        <v>20392868.617552392</v>
      </c>
      <c r="U6105">
        <v>17214932.066491541</v>
      </c>
      <c r="V6105">
        <v>19160162.707848206</v>
      </c>
      <c r="W6105">
        <v>23091154.105250858</v>
      </c>
      <c r="X6105">
        <v>3091154.1052508615</v>
      </c>
    </row>
    <row r="6106" spans="2:24" x14ac:dyDescent="0.4">
      <c r="B6106" s="13">
        <v>6103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22706162.112731256</v>
      </c>
      <c r="O6106">
        <v>29176469.664037324</v>
      </c>
      <c r="P6106">
        <v>31590497.201082949</v>
      </c>
      <c r="Q6106">
        <v>30114175.657133039</v>
      </c>
      <c r="R6106">
        <v>35562762.373951063</v>
      </c>
      <c r="S6106">
        <v>41251210.638175659</v>
      </c>
      <c r="T6106">
        <v>43887488.180461876</v>
      </c>
      <c r="U6106">
        <v>38341793.064918756</v>
      </c>
      <c r="V6106">
        <v>42031980.130403593</v>
      </c>
      <c r="W6106">
        <v>43911015.422273725</v>
      </c>
      <c r="X6106">
        <v>23911015.422273733</v>
      </c>
    </row>
    <row r="6107" spans="2:24" x14ac:dyDescent="0.4">
      <c r="B6107" s="13">
        <v>6104</v>
      </c>
      <c r="C6107">
        <v>0</v>
      </c>
      <c r="D6107">
        <v>0</v>
      </c>
      <c r="E6107"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20195417.361734655</v>
      </c>
      <c r="O6107">
        <v>19138861.779429067</v>
      </c>
      <c r="P6107">
        <v>23020469.083111484</v>
      </c>
      <c r="Q6107">
        <v>21661523.550616831</v>
      </c>
      <c r="R6107">
        <v>25373021.645624347</v>
      </c>
      <c r="S6107">
        <v>25994952.923286252</v>
      </c>
      <c r="T6107">
        <v>25161705.181147799</v>
      </c>
      <c r="U6107">
        <v>20528741.168293588</v>
      </c>
      <c r="V6107">
        <v>14776930.475974027</v>
      </c>
      <c r="W6107">
        <v>16425935.615956308</v>
      </c>
      <c r="X6107">
        <v>-3574064.3840436842</v>
      </c>
    </row>
    <row r="6108" spans="2:24" x14ac:dyDescent="0.4">
      <c r="B6108" s="13">
        <v>6105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8483336.7828181852</v>
      </c>
      <c r="O6108">
        <v>7956412.8897758741</v>
      </c>
      <c r="P6108">
        <v>20037451.070978649</v>
      </c>
      <c r="Q6108">
        <v>22293914.88607059</v>
      </c>
      <c r="R6108">
        <v>21195268.259704866</v>
      </c>
      <c r="S6108">
        <v>17456306.163194161</v>
      </c>
      <c r="T6108">
        <v>19726234.613902815</v>
      </c>
      <c r="U6108">
        <v>11573806.031089846</v>
      </c>
      <c r="V6108">
        <v>14968325.001804225</v>
      </c>
      <c r="W6108">
        <v>24014525.700266726</v>
      </c>
      <c r="X6108">
        <v>4014525.7002667272</v>
      </c>
    </row>
    <row r="6109" spans="2:24" x14ac:dyDescent="0.4">
      <c r="B6109" s="13">
        <v>6106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17675622.197530434</v>
      </c>
      <c r="O6109">
        <v>20790052.233951364</v>
      </c>
      <c r="P6109">
        <v>21622231.224840883</v>
      </c>
      <c r="Q6109">
        <v>30307937.914302822</v>
      </c>
      <c r="R6109">
        <v>29439249.81358454</v>
      </c>
      <c r="S6109">
        <v>31440233.682128482</v>
      </c>
      <c r="T6109">
        <v>33773358.555764742</v>
      </c>
      <c r="U6109">
        <v>34649219.243360564</v>
      </c>
      <c r="V6109">
        <v>43275519.679327965</v>
      </c>
      <c r="W6109">
        <v>42749166.716614045</v>
      </c>
      <c r="X6109">
        <v>22749166.716614045</v>
      </c>
    </row>
    <row r="6110" spans="2:24" x14ac:dyDescent="0.4">
      <c r="B6110" s="13">
        <v>6107</v>
      </c>
      <c r="C6110">
        <v>0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22372637.136813808</v>
      </c>
      <c r="O6110">
        <v>18941418.19661352</v>
      </c>
      <c r="P6110">
        <v>26616451.370932832</v>
      </c>
      <c r="Q6110">
        <v>26937136.63124682</v>
      </c>
      <c r="R6110">
        <v>31678026.616881799</v>
      </c>
      <c r="S6110">
        <v>21625778.578991111</v>
      </c>
      <c r="T6110">
        <v>26639563.327414777</v>
      </c>
      <c r="U6110">
        <v>-1806007.0534533402</v>
      </c>
      <c r="V6110">
        <v>237716.32938673324</v>
      </c>
      <c r="W6110">
        <v>13715869.897460341</v>
      </c>
      <c r="X6110">
        <v>-6284130.1025396623</v>
      </c>
    </row>
    <row r="6111" spans="2:24" x14ac:dyDescent="0.4">
      <c r="B6111" s="13">
        <v>6108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20872102.301177066</v>
      </c>
      <c r="O6111">
        <v>25358037.761592299</v>
      </c>
      <c r="P6111">
        <v>23353046.446432859</v>
      </c>
      <c r="Q6111">
        <v>29902423.169568159</v>
      </c>
      <c r="R6111">
        <v>30024126.445547108</v>
      </c>
      <c r="S6111">
        <v>35092828.211662859</v>
      </c>
      <c r="T6111">
        <v>41246681.899871245</v>
      </c>
      <c r="U6111">
        <v>45141097.444242246</v>
      </c>
      <c r="V6111">
        <v>44203477.560989626</v>
      </c>
      <c r="W6111">
        <v>44364495.485394128</v>
      </c>
      <c r="X6111">
        <v>24364495.485394128</v>
      </c>
    </row>
    <row r="6112" spans="2:24" x14ac:dyDescent="0.4">
      <c r="B6112" s="13">
        <v>6109</v>
      </c>
      <c r="C6112">
        <v>0</v>
      </c>
      <c r="D6112">
        <v>0</v>
      </c>
      <c r="E6112"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20005913.638857149</v>
      </c>
      <c r="O6112">
        <v>21413909.703610137</v>
      </c>
      <c r="P6112">
        <v>28916966.378759678</v>
      </c>
      <c r="Q6112">
        <v>38398321.738927394</v>
      </c>
      <c r="R6112">
        <v>38886113.152088389</v>
      </c>
      <c r="S6112">
        <v>39478553.73975154</v>
      </c>
      <c r="T6112">
        <v>43887017.565805875</v>
      </c>
      <c r="U6112">
        <v>47413542.428456604</v>
      </c>
      <c r="V6112">
        <v>42450862.977446117</v>
      </c>
      <c r="W6112">
        <v>42285274.028191365</v>
      </c>
      <c r="X6112">
        <v>22285274.028191358</v>
      </c>
    </row>
    <row r="6113" spans="2:24" x14ac:dyDescent="0.4">
      <c r="B6113" s="13">
        <v>6110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23205146.257168353</v>
      </c>
      <c r="O6113">
        <v>24844999.791551955</v>
      </c>
      <c r="P6113">
        <v>18927106.086374659</v>
      </c>
      <c r="Q6113">
        <v>28317629.962876655</v>
      </c>
      <c r="R6113">
        <v>32076013.100001533</v>
      </c>
      <c r="S6113">
        <v>34412174.16068992</v>
      </c>
      <c r="T6113">
        <v>36977504.966581702</v>
      </c>
      <c r="U6113">
        <v>36629676.269962221</v>
      </c>
      <c r="V6113">
        <v>36305083.078700684</v>
      </c>
      <c r="W6113">
        <v>36162378.599562503</v>
      </c>
      <c r="X6113">
        <v>16162378.599562503</v>
      </c>
    </row>
    <row r="6114" spans="2:24" x14ac:dyDescent="0.4">
      <c r="B6114" s="13">
        <v>6111</v>
      </c>
      <c r="C6114">
        <v>0</v>
      </c>
      <c r="D6114">
        <v>0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21470161.573680211</v>
      </c>
      <c r="O6114">
        <v>20390635.660169907</v>
      </c>
      <c r="P6114">
        <v>26413428.442818984</v>
      </c>
      <c r="Q6114">
        <v>30543250.060597278</v>
      </c>
      <c r="R6114">
        <v>27904240.274430621</v>
      </c>
      <c r="S6114">
        <v>35012314.62680652</v>
      </c>
      <c r="T6114">
        <v>35845038.727543436</v>
      </c>
      <c r="U6114">
        <v>36644008.828005753</v>
      </c>
      <c r="V6114">
        <v>35527072.377814822</v>
      </c>
      <c r="W6114">
        <v>36495201.679080747</v>
      </c>
      <c r="X6114">
        <v>16495201.679080751</v>
      </c>
    </row>
    <row r="6115" spans="2:24" x14ac:dyDescent="0.4">
      <c r="B6115" s="13">
        <v>6112</v>
      </c>
      <c r="C6115">
        <v>0</v>
      </c>
      <c r="D6115">
        <v>0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27224184.964242943</v>
      </c>
      <c r="O6115">
        <v>18772804.141637053</v>
      </c>
      <c r="P6115">
        <v>-8568116.9631430507</v>
      </c>
      <c r="Q6115">
        <v>-8920177.2976155933</v>
      </c>
      <c r="R6115">
        <v>7644238.8602597751</v>
      </c>
      <c r="S6115">
        <v>13273923.460310437</v>
      </c>
      <c r="T6115">
        <v>13889237.427386144</v>
      </c>
      <c r="U6115">
        <v>16646177.184497394</v>
      </c>
      <c r="V6115">
        <v>24212726.691445615</v>
      </c>
      <c r="W6115">
        <v>26730475.241835177</v>
      </c>
      <c r="X6115">
        <v>6730475.2418351825</v>
      </c>
    </row>
    <row r="6116" spans="2:24" x14ac:dyDescent="0.4">
      <c r="B6116" s="13">
        <v>6113</v>
      </c>
      <c r="C6116">
        <v>0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21064774.954056438</v>
      </c>
      <c r="O6116">
        <v>29777583.281511456</v>
      </c>
      <c r="P6116">
        <v>35966715.836642951</v>
      </c>
      <c r="Q6116">
        <v>37152569.11635533</v>
      </c>
      <c r="R6116">
        <v>28818009.161918055</v>
      </c>
      <c r="S6116">
        <v>18500609.969473194</v>
      </c>
      <c r="T6116">
        <v>26602303.183893189</v>
      </c>
      <c r="U6116">
        <v>35728002.664873391</v>
      </c>
      <c r="V6116">
        <v>35665245.705004424</v>
      </c>
      <c r="W6116">
        <v>35510439.465288691</v>
      </c>
      <c r="X6116">
        <v>15510439.465288689</v>
      </c>
    </row>
    <row r="6117" spans="2:24" x14ac:dyDescent="0.4">
      <c r="B6117" s="13">
        <v>6114</v>
      </c>
      <c r="C6117">
        <v>0</v>
      </c>
      <c r="D6117">
        <v>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28149163.563176561</v>
      </c>
      <c r="O6117">
        <v>25544481.459101863</v>
      </c>
      <c r="P6117">
        <v>26283743.665287986</v>
      </c>
      <c r="Q6117">
        <v>28601735.35262616</v>
      </c>
      <c r="R6117">
        <v>28598095.920582112</v>
      </c>
      <c r="S6117">
        <v>29146133.56109421</v>
      </c>
      <c r="T6117">
        <v>28565007.32452637</v>
      </c>
      <c r="U6117">
        <v>28096762.95018325</v>
      </c>
      <c r="V6117">
        <v>30049746.060696591</v>
      </c>
      <c r="W6117">
        <v>32222255.801926918</v>
      </c>
      <c r="X6117">
        <v>12222255.80192693</v>
      </c>
    </row>
    <row r="6118" spans="2:24" x14ac:dyDescent="0.4">
      <c r="B6118" s="13">
        <v>6115</v>
      </c>
      <c r="C6118">
        <v>0</v>
      </c>
      <c r="D6118">
        <v>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21186439.687989421</v>
      </c>
      <c r="O6118">
        <v>27747986.052142899</v>
      </c>
      <c r="P6118">
        <v>26103404.067269497</v>
      </c>
      <c r="Q6118">
        <v>28622427.635361075</v>
      </c>
      <c r="R6118">
        <v>27184457.00311397</v>
      </c>
      <c r="S6118">
        <v>31171934.329402696</v>
      </c>
      <c r="T6118">
        <v>34359093.744638175</v>
      </c>
      <c r="U6118">
        <v>43936863.841744095</v>
      </c>
      <c r="V6118">
        <v>49274988.83914727</v>
      </c>
      <c r="W6118">
        <v>49052426.964865662</v>
      </c>
      <c r="X6118">
        <v>29052426.964865662</v>
      </c>
    </row>
    <row r="6119" spans="2:24" x14ac:dyDescent="0.4">
      <c r="B6119" s="13">
        <v>6116</v>
      </c>
      <c r="C6119">
        <v>0</v>
      </c>
      <c r="D6119">
        <v>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19835991.082744684</v>
      </c>
      <c r="O6119">
        <v>20815694.709943339</v>
      </c>
      <c r="P6119">
        <v>18467629.971088063</v>
      </c>
      <c r="Q6119">
        <v>16851751.860856719</v>
      </c>
      <c r="R6119">
        <v>17341778.744350426</v>
      </c>
      <c r="S6119">
        <v>17788447.310989391</v>
      </c>
      <c r="T6119">
        <v>18996459.26653951</v>
      </c>
      <c r="U6119">
        <v>12415664.478099722</v>
      </c>
      <c r="V6119">
        <v>14180520.172936874</v>
      </c>
      <c r="W6119">
        <v>19586534.030725576</v>
      </c>
      <c r="X6119">
        <v>-413465.96927442681</v>
      </c>
    </row>
    <row r="6120" spans="2:24" x14ac:dyDescent="0.4">
      <c r="B6120" s="13">
        <v>6117</v>
      </c>
      <c r="C6120">
        <v>0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25063733.542676132</v>
      </c>
      <c r="O6120">
        <v>25715814.368080832</v>
      </c>
      <c r="P6120">
        <v>22100101.753756881</v>
      </c>
      <c r="Q6120">
        <v>29324345.509761013</v>
      </c>
      <c r="R6120">
        <v>33086783.453352261</v>
      </c>
      <c r="S6120">
        <v>33368309.733839519</v>
      </c>
      <c r="T6120">
        <v>31553882.535800692</v>
      </c>
      <c r="U6120">
        <v>28807537.496776648</v>
      </c>
      <c r="V6120">
        <v>26916213.056515388</v>
      </c>
      <c r="W6120">
        <v>27530622.93181102</v>
      </c>
      <c r="X6120">
        <v>7530622.9318110151</v>
      </c>
    </row>
    <row r="6121" spans="2:24" x14ac:dyDescent="0.4">
      <c r="B6121" s="13">
        <v>6118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22336194.223418698</v>
      </c>
      <c r="O6121">
        <v>29406462.008752782</v>
      </c>
      <c r="P6121">
        <v>31873720.752560727</v>
      </c>
      <c r="Q6121">
        <v>32896421.669413321</v>
      </c>
      <c r="R6121">
        <v>30766446.922192477</v>
      </c>
      <c r="S6121">
        <v>31841950.658102598</v>
      </c>
      <c r="T6121">
        <v>29962853.695620514</v>
      </c>
      <c r="U6121">
        <v>28309218.541726094</v>
      </c>
      <c r="V6121">
        <v>32146726.293307468</v>
      </c>
      <c r="W6121">
        <v>31800970.160375115</v>
      </c>
      <c r="X6121">
        <v>11800970.160375115</v>
      </c>
    </row>
    <row r="6122" spans="2:24" x14ac:dyDescent="0.4">
      <c r="B6122" s="13">
        <v>6119</v>
      </c>
      <c r="C6122">
        <v>0</v>
      </c>
      <c r="D6122">
        <v>0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15504864.715413388</v>
      </c>
      <c r="O6122">
        <v>19873800.425027199</v>
      </c>
      <c r="P6122">
        <v>22540291.720200878</v>
      </c>
      <c r="Q6122">
        <v>21878099.637761615</v>
      </c>
      <c r="R6122">
        <v>20012421.968239732</v>
      </c>
      <c r="S6122">
        <v>28497358.287858311</v>
      </c>
      <c r="T6122">
        <v>32572492.140281435</v>
      </c>
      <c r="U6122">
        <v>33624018.298343815</v>
      </c>
      <c r="V6122">
        <v>36592617.327194281</v>
      </c>
      <c r="W6122">
        <v>39788179.457086138</v>
      </c>
      <c r="X6122">
        <v>19788179.457086131</v>
      </c>
    </row>
    <row r="6123" spans="2:24" x14ac:dyDescent="0.4">
      <c r="B6123" s="13">
        <v>6120</v>
      </c>
      <c r="C6123">
        <v>0</v>
      </c>
      <c r="D6123">
        <v>0</v>
      </c>
      <c r="E6123"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21948356.143856779</v>
      </c>
      <c r="O6123">
        <v>23287944.917086244</v>
      </c>
      <c r="P6123">
        <v>20411331.992895547</v>
      </c>
      <c r="Q6123">
        <v>23487842.231975656</v>
      </c>
      <c r="R6123">
        <v>24938358.718852129</v>
      </c>
      <c r="S6123">
        <v>24623975.313885961</v>
      </c>
      <c r="T6123">
        <v>21945345.464056607</v>
      </c>
      <c r="U6123">
        <v>25226110.435078681</v>
      </c>
      <c r="V6123">
        <v>23763440.899263937</v>
      </c>
      <c r="W6123">
        <v>26685128.167418323</v>
      </c>
      <c r="X6123">
        <v>6685128.1674183272</v>
      </c>
    </row>
    <row r="6124" spans="2:24" x14ac:dyDescent="0.4">
      <c r="B6124" s="13">
        <v>6121</v>
      </c>
      <c r="C6124">
        <v>0</v>
      </c>
      <c r="D6124">
        <v>0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27091977.289885428</v>
      </c>
      <c r="O6124">
        <v>31064940.108199194</v>
      </c>
      <c r="P6124">
        <v>39698062.247668996</v>
      </c>
      <c r="Q6124">
        <v>40771152.894022696</v>
      </c>
      <c r="R6124">
        <v>44666524.555547148</v>
      </c>
      <c r="S6124">
        <v>29613086.4184351</v>
      </c>
      <c r="T6124">
        <v>34953972.934563003</v>
      </c>
      <c r="U6124">
        <v>41976812.831112094</v>
      </c>
      <c r="V6124">
        <v>44853128.910249315</v>
      </c>
      <c r="W6124">
        <v>42566299.018133566</v>
      </c>
      <c r="X6124">
        <v>22566299.018133566</v>
      </c>
    </row>
    <row r="6125" spans="2:24" x14ac:dyDescent="0.4">
      <c r="B6125" s="13">
        <v>6122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22280284.519221608</v>
      </c>
      <c r="O6125">
        <v>25315391.267689891</v>
      </c>
      <c r="P6125">
        <v>27247033.279482756</v>
      </c>
      <c r="Q6125">
        <v>30184994.232507274</v>
      </c>
      <c r="R6125">
        <v>27334606.19029849</v>
      </c>
      <c r="S6125">
        <v>28496404.410951734</v>
      </c>
      <c r="T6125">
        <v>37710844.312273167</v>
      </c>
      <c r="U6125">
        <v>38187814.683685295</v>
      </c>
      <c r="V6125">
        <v>40047095.854474105</v>
      </c>
      <c r="W6125">
        <v>44722488.29640729</v>
      </c>
      <c r="X6125">
        <v>24722488.296407297</v>
      </c>
    </row>
    <row r="6126" spans="2:24" x14ac:dyDescent="0.4">
      <c r="B6126" s="13">
        <v>6123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25472283.676798634</v>
      </c>
      <c r="O6126">
        <v>25284219.709312543</v>
      </c>
      <c r="P6126">
        <v>26958475.929791644</v>
      </c>
      <c r="Q6126">
        <v>33366739.912783936</v>
      </c>
      <c r="R6126">
        <v>37374980.12840461</v>
      </c>
      <c r="S6126">
        <v>34182900.317043245</v>
      </c>
      <c r="T6126">
        <v>40406997.004986085</v>
      </c>
      <c r="U6126">
        <v>42970676.130701005</v>
      </c>
      <c r="V6126">
        <v>44371774.241523921</v>
      </c>
      <c r="W6126">
        <v>44204942.063749321</v>
      </c>
      <c r="X6126">
        <v>24204942.063749317</v>
      </c>
    </row>
    <row r="6127" spans="2:24" x14ac:dyDescent="0.4">
      <c r="B6127" s="13">
        <v>6124</v>
      </c>
      <c r="C6127">
        <v>0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22100593.809915043</v>
      </c>
      <c r="O6127">
        <v>22662514.937613297</v>
      </c>
      <c r="P6127">
        <v>24920316.488560554</v>
      </c>
      <c r="Q6127">
        <v>24603278.566684235</v>
      </c>
      <c r="R6127">
        <v>33050043.292813648</v>
      </c>
      <c r="S6127">
        <v>34435823.603666648</v>
      </c>
      <c r="T6127">
        <v>40562809.807011187</v>
      </c>
      <c r="U6127">
        <v>43027400.05592332</v>
      </c>
      <c r="V6127">
        <v>45251129.829220109</v>
      </c>
      <c r="W6127">
        <v>54084189.134286255</v>
      </c>
      <c r="X6127">
        <v>34084189.134286255</v>
      </c>
    </row>
    <row r="6128" spans="2:24" x14ac:dyDescent="0.4">
      <c r="B6128" s="13">
        <v>6125</v>
      </c>
      <c r="C6128">
        <v>0</v>
      </c>
      <c r="D6128">
        <v>0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20772325.072787628</v>
      </c>
      <c r="O6128">
        <v>22508851.359390423</v>
      </c>
      <c r="P6128">
        <v>22615482.239887025</v>
      </c>
      <c r="Q6128">
        <v>23528224.30884368</v>
      </c>
      <c r="R6128">
        <v>24577060.317136921</v>
      </c>
      <c r="S6128">
        <v>27636912.431458369</v>
      </c>
      <c r="T6128">
        <v>29655651.532069217</v>
      </c>
      <c r="U6128">
        <v>31553620.187653888</v>
      </c>
      <c r="V6128">
        <v>29710684.93482421</v>
      </c>
      <c r="W6128">
        <v>30442142.6051821</v>
      </c>
      <c r="X6128">
        <v>10442142.605182096</v>
      </c>
    </row>
    <row r="6129" spans="2:24" x14ac:dyDescent="0.4">
      <c r="B6129" s="13">
        <v>6126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21429416.589027599</v>
      </c>
      <c r="O6129">
        <v>25648576.866987128</v>
      </c>
      <c r="P6129">
        <v>26636094.782967616</v>
      </c>
      <c r="Q6129">
        <v>24303074.418178</v>
      </c>
      <c r="R6129">
        <v>24094589.72146374</v>
      </c>
      <c r="S6129">
        <v>28236001.14447676</v>
      </c>
      <c r="T6129">
        <v>28212270.592067994</v>
      </c>
      <c r="U6129">
        <v>28762703.407303348</v>
      </c>
      <c r="V6129">
        <v>28332296.830843009</v>
      </c>
      <c r="W6129">
        <v>28854670.551395696</v>
      </c>
      <c r="X6129">
        <v>8854670.5513956938</v>
      </c>
    </row>
    <row r="6130" spans="2:24" x14ac:dyDescent="0.4">
      <c r="B6130" s="13">
        <v>6127</v>
      </c>
      <c r="C6130">
        <v>0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20686607.085297912</v>
      </c>
      <c r="O6130">
        <v>24943524.675680898</v>
      </c>
      <c r="P6130">
        <v>24037866.373258851</v>
      </c>
      <c r="Q6130">
        <v>-50721959.851864971</v>
      </c>
      <c r="R6130">
        <v>-49619297.199364915</v>
      </c>
      <c r="S6130">
        <v>-6568742.6212975746</v>
      </c>
      <c r="T6130">
        <v>-3711007.2850629929</v>
      </c>
      <c r="U6130">
        <v>-5388345.8950832896</v>
      </c>
      <c r="V6130">
        <v>-5077772.0217728</v>
      </c>
      <c r="W6130">
        <v>-3928873.6671529906</v>
      </c>
      <c r="X6130">
        <v>-23928873.667152993</v>
      </c>
    </row>
    <row r="6131" spans="2:24" x14ac:dyDescent="0.4">
      <c r="B6131" s="13">
        <v>6128</v>
      </c>
      <c r="C6131">
        <v>0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21050316.583706308</v>
      </c>
      <c r="O6131">
        <v>25386461.95049791</v>
      </c>
      <c r="P6131">
        <v>26442040.180977184</v>
      </c>
      <c r="Q6131">
        <v>25137064.799183458</v>
      </c>
      <c r="R6131">
        <v>-401468.03697900055</v>
      </c>
      <c r="S6131">
        <v>-1806641.6315086591</v>
      </c>
      <c r="T6131">
        <v>9097363.2855071966</v>
      </c>
      <c r="U6131">
        <v>6493016.8974501519</v>
      </c>
      <c r="V6131">
        <v>10543196.646726014</v>
      </c>
      <c r="W6131">
        <v>12376694.920527324</v>
      </c>
      <c r="X6131">
        <v>-7623305.079472675</v>
      </c>
    </row>
    <row r="6132" spans="2:24" x14ac:dyDescent="0.4">
      <c r="B6132" s="13">
        <v>6129</v>
      </c>
      <c r="C6132">
        <v>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23031903.576300398</v>
      </c>
      <c r="O6132">
        <v>29407260.946048945</v>
      </c>
      <c r="P6132">
        <v>33667047.092078559</v>
      </c>
      <c r="Q6132">
        <v>40717763.034663409</v>
      </c>
      <c r="R6132">
        <v>45680627.599951491</v>
      </c>
      <c r="S6132">
        <v>49162751.341480494</v>
      </c>
      <c r="T6132">
        <v>52679664.124834538</v>
      </c>
      <c r="U6132">
        <v>51990181.20300445</v>
      </c>
      <c r="V6132">
        <v>55896163.017233588</v>
      </c>
      <c r="W6132">
        <v>56654262.604289785</v>
      </c>
      <c r="X6132">
        <v>36654262.604289785</v>
      </c>
    </row>
    <row r="6133" spans="2:24" x14ac:dyDescent="0.4">
      <c r="B6133" s="13">
        <v>6130</v>
      </c>
      <c r="C6133">
        <v>0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19698146.724526513</v>
      </c>
      <c r="O6133">
        <v>26454168.393792287</v>
      </c>
      <c r="P6133">
        <v>25026590.834964052</v>
      </c>
      <c r="Q6133">
        <v>25492540.877236336</v>
      </c>
      <c r="R6133">
        <v>26993900.095157575</v>
      </c>
      <c r="S6133">
        <v>25342695.884547044</v>
      </c>
      <c r="T6133">
        <v>33424824.320865206</v>
      </c>
      <c r="U6133">
        <v>42246358.422345042</v>
      </c>
      <c r="V6133">
        <v>41907088.476078488</v>
      </c>
      <c r="W6133">
        <v>45125388.437248938</v>
      </c>
      <c r="X6133">
        <v>25125388.43724893</v>
      </c>
    </row>
    <row r="6134" spans="2:24" x14ac:dyDescent="0.4">
      <c r="B6134" s="13">
        <v>6131</v>
      </c>
      <c r="C6134">
        <v>0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26154738.640536748</v>
      </c>
      <c r="O6134">
        <v>30290980.284217812</v>
      </c>
      <c r="P6134">
        <v>30789223.655036405</v>
      </c>
      <c r="Q6134">
        <v>33812366.756786913</v>
      </c>
      <c r="R6134">
        <v>35841884.538249612</v>
      </c>
      <c r="S6134">
        <v>27814687.820488997</v>
      </c>
      <c r="T6134">
        <v>34400066.377858289</v>
      </c>
      <c r="U6134">
        <v>39233730.618230604</v>
      </c>
      <c r="V6134">
        <v>41998516.165668912</v>
      </c>
      <c r="W6134">
        <v>40157390.44637689</v>
      </c>
      <c r="X6134">
        <v>20157390.446376897</v>
      </c>
    </row>
    <row r="6135" spans="2:24" x14ac:dyDescent="0.4">
      <c r="B6135" s="13">
        <v>6132</v>
      </c>
      <c r="C6135">
        <v>0</v>
      </c>
      <c r="D6135">
        <v>0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20083086.288012139</v>
      </c>
      <c r="O6135">
        <v>19067003.536200598</v>
      </c>
      <c r="P6135">
        <v>18128580.019891903</v>
      </c>
      <c r="Q6135">
        <v>17703668.868477624</v>
      </c>
      <c r="R6135">
        <v>16191677.967126435</v>
      </c>
      <c r="S6135">
        <v>18222685.030916717</v>
      </c>
      <c r="T6135">
        <v>23471125.166001357</v>
      </c>
      <c r="U6135">
        <v>30402908.093997605</v>
      </c>
      <c r="V6135">
        <v>32906962.052316349</v>
      </c>
      <c r="W6135">
        <v>33678798.354860984</v>
      </c>
      <c r="X6135">
        <v>13678798.354860986</v>
      </c>
    </row>
    <row r="6136" spans="2:24" x14ac:dyDescent="0.4">
      <c r="B6136" s="13">
        <v>6133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18889042.758119874</v>
      </c>
      <c r="O6136">
        <v>26758273.153320901</v>
      </c>
      <c r="P6136">
        <v>28997877.940772396</v>
      </c>
      <c r="Q6136">
        <v>29106074.731100202</v>
      </c>
      <c r="R6136">
        <v>26049944.988618195</v>
      </c>
      <c r="S6136">
        <v>27119816.578784723</v>
      </c>
      <c r="T6136">
        <v>27989236.39761176</v>
      </c>
      <c r="U6136">
        <v>26201558.411311667</v>
      </c>
      <c r="V6136">
        <v>32624457.757236525</v>
      </c>
      <c r="W6136">
        <v>33429928.981898744</v>
      </c>
      <c r="X6136">
        <v>13429928.981898744</v>
      </c>
    </row>
    <row r="6137" spans="2:24" x14ac:dyDescent="0.4">
      <c r="B6137" s="13">
        <v>6134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19133475.044966344</v>
      </c>
      <c r="O6137">
        <v>18878246.604572479</v>
      </c>
      <c r="P6137">
        <v>23066637.008621212</v>
      </c>
      <c r="Q6137">
        <v>25171591.48057301</v>
      </c>
      <c r="R6137">
        <v>24258194.992518432</v>
      </c>
      <c r="S6137">
        <v>27082367.593908507</v>
      </c>
      <c r="T6137">
        <v>32721188.658335947</v>
      </c>
      <c r="U6137">
        <v>34190603.434398286</v>
      </c>
      <c r="V6137">
        <v>41474337.710301414</v>
      </c>
      <c r="W6137">
        <v>46385917.052807719</v>
      </c>
      <c r="X6137">
        <v>26385917.052807722</v>
      </c>
    </row>
    <row r="6138" spans="2:24" x14ac:dyDescent="0.4">
      <c r="B6138" s="13">
        <v>6135</v>
      </c>
      <c r="C6138">
        <v>0</v>
      </c>
      <c r="D6138">
        <v>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19359053.929505233</v>
      </c>
      <c r="O6138">
        <v>21117484.917708296</v>
      </c>
      <c r="P6138">
        <v>8835829.6534856427</v>
      </c>
      <c r="Q6138">
        <v>9501506.8414161354</v>
      </c>
      <c r="R6138">
        <v>9675871.4467250574</v>
      </c>
      <c r="S6138">
        <v>15179937.267715711</v>
      </c>
      <c r="T6138">
        <v>15285285.865717454</v>
      </c>
      <c r="U6138">
        <v>15579753.043547802</v>
      </c>
      <c r="V6138">
        <v>16447282.147189448</v>
      </c>
      <c r="W6138">
        <v>17524612.061953314</v>
      </c>
      <c r="X6138">
        <v>-2475387.9380466808</v>
      </c>
    </row>
    <row r="6139" spans="2:24" x14ac:dyDescent="0.4">
      <c r="B6139" s="13">
        <v>6136</v>
      </c>
      <c r="C6139">
        <v>0</v>
      </c>
      <c r="D6139">
        <v>0</v>
      </c>
      <c r="E6139"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21851985.347721588</v>
      </c>
      <c r="O6139">
        <v>26100933.944096364</v>
      </c>
      <c r="P6139">
        <v>29148561.532476675</v>
      </c>
      <c r="Q6139">
        <v>31985148.022002429</v>
      </c>
      <c r="R6139">
        <v>33476772.50051624</v>
      </c>
      <c r="S6139">
        <v>33848516.510665782</v>
      </c>
      <c r="T6139">
        <v>8517739.8064858858</v>
      </c>
      <c r="U6139">
        <v>9653394.1821290851</v>
      </c>
      <c r="V6139">
        <v>18931862.573511783</v>
      </c>
      <c r="W6139">
        <v>17831021.172861475</v>
      </c>
      <c r="X6139">
        <v>-2168978.8271385198</v>
      </c>
    </row>
    <row r="6140" spans="2:24" x14ac:dyDescent="0.4">
      <c r="B6140" s="13">
        <v>6137</v>
      </c>
      <c r="C6140">
        <v>0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20134114.611697394</v>
      </c>
      <c r="O6140">
        <v>18423563.517152462</v>
      </c>
      <c r="P6140">
        <v>19620184.232490245</v>
      </c>
      <c r="Q6140">
        <v>19044852.847378235</v>
      </c>
      <c r="R6140">
        <v>19978534.74752938</v>
      </c>
      <c r="S6140">
        <v>14658700.900295842</v>
      </c>
      <c r="T6140">
        <v>17395068.713122532</v>
      </c>
      <c r="U6140">
        <v>340239.89762884565</v>
      </c>
      <c r="V6140">
        <v>-3092606.315595984</v>
      </c>
      <c r="W6140">
        <v>3573387.6236806591</v>
      </c>
      <c r="X6140">
        <v>-16426612.376319341</v>
      </c>
    </row>
    <row r="6141" spans="2:24" x14ac:dyDescent="0.4">
      <c r="B6141" s="13">
        <v>6138</v>
      </c>
      <c r="C6141">
        <v>0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25116888.777095392</v>
      </c>
      <c r="O6141">
        <v>23840948.151742753</v>
      </c>
      <c r="P6141">
        <v>24036725.338309221</v>
      </c>
      <c r="Q6141">
        <v>24700679.538170695</v>
      </c>
      <c r="R6141">
        <v>24926102.053547047</v>
      </c>
      <c r="S6141">
        <v>24851358.231222518</v>
      </c>
      <c r="T6141">
        <v>27516110.556879353</v>
      </c>
      <c r="U6141">
        <v>28478248.347780082</v>
      </c>
      <c r="V6141">
        <v>29875158.523054626</v>
      </c>
      <c r="W6141">
        <v>32913571.752277315</v>
      </c>
      <c r="X6141">
        <v>12913571.752277313</v>
      </c>
    </row>
    <row r="6142" spans="2:24" x14ac:dyDescent="0.4">
      <c r="B6142" s="13">
        <v>6139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19528698.006044243</v>
      </c>
      <c r="O6142">
        <v>19836987.647467308</v>
      </c>
      <c r="P6142">
        <v>23887093.412346262</v>
      </c>
      <c r="Q6142">
        <v>28210848.793380082</v>
      </c>
      <c r="R6142">
        <v>27234634.549115177</v>
      </c>
      <c r="S6142">
        <v>36336233.461812258</v>
      </c>
      <c r="T6142">
        <v>37690563.155017987</v>
      </c>
      <c r="U6142">
        <v>39789478.002871655</v>
      </c>
      <c r="V6142">
        <v>46680717.966690719</v>
      </c>
      <c r="W6142">
        <v>44804743.537131585</v>
      </c>
      <c r="X6142">
        <v>24804743.537131585</v>
      </c>
    </row>
    <row r="6143" spans="2:24" x14ac:dyDescent="0.4">
      <c r="B6143" s="13">
        <v>6140</v>
      </c>
      <c r="C6143">
        <v>0</v>
      </c>
      <c r="D6143">
        <v>0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20634668.054009981</v>
      </c>
      <c r="O6143">
        <v>28002832.943234276</v>
      </c>
      <c r="P6143">
        <v>28464373.035744797</v>
      </c>
      <c r="Q6143">
        <v>25779128.283843823</v>
      </c>
      <c r="R6143">
        <v>24924943.362099767</v>
      </c>
      <c r="S6143">
        <v>23079747.708663806</v>
      </c>
      <c r="T6143">
        <v>23686145.581538465</v>
      </c>
      <c r="U6143">
        <v>21532187.584789883</v>
      </c>
      <c r="V6143">
        <v>28029563.160616335</v>
      </c>
      <c r="W6143">
        <v>28799287.481160648</v>
      </c>
      <c r="X6143">
        <v>8799287.4811606482</v>
      </c>
    </row>
    <row r="6144" spans="2:24" x14ac:dyDescent="0.4">
      <c r="B6144" s="13">
        <v>6141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20861729.627522413</v>
      </c>
      <c r="O6144">
        <v>18594467.867454942</v>
      </c>
      <c r="P6144">
        <v>24748087.295409225</v>
      </c>
      <c r="Q6144">
        <v>28376446.937729847</v>
      </c>
      <c r="R6144">
        <v>28619358.882175546</v>
      </c>
      <c r="S6144">
        <v>30890494.5793151</v>
      </c>
      <c r="T6144">
        <v>32817696.161550935</v>
      </c>
      <c r="U6144">
        <v>33389362.904053602</v>
      </c>
      <c r="V6144">
        <v>35084338.313630283</v>
      </c>
      <c r="W6144">
        <v>33854200.581320062</v>
      </c>
      <c r="X6144">
        <v>13854200.581320059</v>
      </c>
    </row>
    <row r="6145" spans="2:24" x14ac:dyDescent="0.4">
      <c r="B6145" s="13">
        <v>6142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18589765.86129079</v>
      </c>
      <c r="O6145">
        <v>26802194.892621376</v>
      </c>
      <c r="P6145">
        <v>29012750.576926831</v>
      </c>
      <c r="Q6145">
        <v>32095052.462987322</v>
      </c>
      <c r="R6145">
        <v>32266996.421562698</v>
      </c>
      <c r="S6145">
        <v>32854897.377306253</v>
      </c>
      <c r="T6145">
        <v>12084013.041822536</v>
      </c>
      <c r="U6145">
        <v>-1703246995.5145159</v>
      </c>
      <c r="V6145">
        <v>-1694792660.8251913</v>
      </c>
      <c r="W6145">
        <v>-838142564.5834012</v>
      </c>
      <c r="X6145">
        <v>-858142564.5834012</v>
      </c>
    </row>
    <row r="6146" spans="2:24" x14ac:dyDescent="0.4">
      <c r="B6146" s="13">
        <v>6143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19619534.593925808</v>
      </c>
      <c r="O6146">
        <v>26830442.787878402</v>
      </c>
      <c r="P6146">
        <v>26905774.075603664</v>
      </c>
      <c r="Q6146">
        <v>26513120.172844809</v>
      </c>
      <c r="R6146">
        <v>24956053.850122131</v>
      </c>
      <c r="S6146">
        <v>28995361.906903856</v>
      </c>
      <c r="T6146">
        <v>26601679.695911624</v>
      </c>
      <c r="U6146">
        <v>26255622.503394812</v>
      </c>
      <c r="V6146">
        <v>30531161.334873058</v>
      </c>
      <c r="W6146">
        <v>28734667.297149651</v>
      </c>
      <c r="X6146">
        <v>8734667.2971496526</v>
      </c>
    </row>
    <row r="6147" spans="2:24" x14ac:dyDescent="0.4">
      <c r="B6147" s="13">
        <v>6144</v>
      </c>
      <c r="C6147">
        <v>0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-10859757919.278744</v>
      </c>
      <c r="O6147">
        <v>-10854754500.77957</v>
      </c>
      <c r="P6147">
        <v>-5431033609.2452316</v>
      </c>
      <c r="Q6147">
        <v>-5435530501.8398638</v>
      </c>
      <c r="R6147">
        <v>-5418912678.7185612</v>
      </c>
      <c r="S6147">
        <v>-5418822909.2930193</v>
      </c>
      <c r="T6147">
        <v>-5415149829.2521772</v>
      </c>
      <c r="U6147">
        <v>-5407052031.8016109</v>
      </c>
      <c r="V6147">
        <v>-5404790544.0890341</v>
      </c>
      <c r="W6147">
        <v>-5399834946.805418</v>
      </c>
      <c r="X6147">
        <v>-5419834946.805418</v>
      </c>
    </row>
    <row r="6148" spans="2:24" x14ac:dyDescent="0.4">
      <c r="B6148" s="13">
        <v>6145</v>
      </c>
      <c r="C6148">
        <v>0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19713276.815798026</v>
      </c>
      <c r="O6148">
        <v>20648476.138731752</v>
      </c>
      <c r="P6148">
        <v>23615658.632323433</v>
      </c>
      <c r="Q6148">
        <v>25264439.890842713</v>
      </c>
      <c r="R6148">
        <v>23053921.410578005</v>
      </c>
      <c r="S6148">
        <v>26356301.159567758</v>
      </c>
      <c r="T6148">
        <v>29311074.769515146</v>
      </c>
      <c r="U6148">
        <v>30217747.801737316</v>
      </c>
      <c r="V6148">
        <v>32956810.208069392</v>
      </c>
      <c r="W6148">
        <v>33544854.613740232</v>
      </c>
      <c r="X6148">
        <v>13544854.613740237</v>
      </c>
    </row>
    <row r="6149" spans="2:24" x14ac:dyDescent="0.4">
      <c r="B6149" s="13">
        <v>6146</v>
      </c>
      <c r="C6149">
        <v>0</v>
      </c>
      <c r="D6149">
        <v>0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9823822.1946936306</v>
      </c>
      <c r="O6149">
        <v>11837934.257592972</v>
      </c>
      <c r="P6149">
        <v>23028127.180707105</v>
      </c>
      <c r="Q6149">
        <v>21424798.776541602</v>
      </c>
      <c r="R6149">
        <v>26057469.649401799</v>
      </c>
      <c r="S6149">
        <v>26498052.853809226</v>
      </c>
      <c r="T6149">
        <v>32584646.14591575</v>
      </c>
      <c r="U6149">
        <v>39639947.16753877</v>
      </c>
      <c r="V6149">
        <v>37496495.696987778</v>
      </c>
      <c r="W6149">
        <v>42436431.809073523</v>
      </c>
      <c r="X6149">
        <v>22436431.809073519</v>
      </c>
    </row>
    <row r="6150" spans="2:24" x14ac:dyDescent="0.4">
      <c r="B6150" s="13">
        <v>6147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20485789.113770984</v>
      </c>
      <c r="O6150">
        <v>-90527687.32934387</v>
      </c>
      <c r="P6150">
        <v>-83080941.95263344</v>
      </c>
      <c r="Q6150">
        <v>-27124188.990277212</v>
      </c>
      <c r="R6150">
        <v>-26403229.738739602</v>
      </c>
      <c r="S6150">
        <v>-26417438.238497742</v>
      </c>
      <c r="T6150">
        <v>-19343977.812536266</v>
      </c>
      <c r="U6150">
        <v>-14320533.595874261</v>
      </c>
      <c r="V6150">
        <v>-13718858.396019466</v>
      </c>
      <c r="W6150">
        <v>-9085939.8840340097</v>
      </c>
      <c r="X6150">
        <v>-29085939.884033993</v>
      </c>
    </row>
    <row r="6151" spans="2:24" x14ac:dyDescent="0.4">
      <c r="B6151" s="13">
        <v>6148</v>
      </c>
      <c r="C6151">
        <v>0</v>
      </c>
      <c r="D6151">
        <v>0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20309322.646670774</v>
      </c>
      <c r="O6151">
        <v>21149112.675250929</v>
      </c>
      <c r="P6151">
        <v>26515291.677584175</v>
      </c>
      <c r="Q6151">
        <v>31416420.146729555</v>
      </c>
      <c r="R6151">
        <v>34239056.037385747</v>
      </c>
      <c r="S6151">
        <v>34721314.598601408</v>
      </c>
      <c r="T6151">
        <v>28466137.242441799</v>
      </c>
      <c r="U6151">
        <v>37632406.995875359</v>
      </c>
      <c r="V6151">
        <v>40373385.629477084</v>
      </c>
      <c r="W6151">
        <v>40648539.110778205</v>
      </c>
      <c r="X6151">
        <v>20648539.110778205</v>
      </c>
    </row>
    <row r="6152" spans="2:24" x14ac:dyDescent="0.4">
      <c r="B6152" s="13">
        <v>6149</v>
      </c>
      <c r="C6152">
        <v>0</v>
      </c>
      <c r="D6152">
        <v>0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24421119.472010132</v>
      </c>
      <c r="O6152">
        <v>27517785.800898705</v>
      </c>
      <c r="P6152">
        <v>25539427.174771167</v>
      </c>
      <c r="Q6152">
        <v>29951088.773578491</v>
      </c>
      <c r="R6152">
        <v>31576498.169163369</v>
      </c>
      <c r="S6152">
        <v>-31591458.047764719</v>
      </c>
      <c r="T6152">
        <v>-31309538.254933361</v>
      </c>
      <c r="U6152">
        <v>5852773.9090112653</v>
      </c>
      <c r="V6152">
        <v>8042653.6323926337</v>
      </c>
      <c r="W6152">
        <v>7338644.7421387257</v>
      </c>
      <c r="X6152">
        <v>-12661355.257861277</v>
      </c>
    </row>
    <row r="6153" spans="2:24" x14ac:dyDescent="0.4">
      <c r="B6153" s="13">
        <v>6150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20175694.688913852</v>
      </c>
      <c r="O6153">
        <v>23681172.182536095</v>
      </c>
      <c r="P6153">
        <v>25360728.708516411</v>
      </c>
      <c r="Q6153">
        <v>26143278.805149153</v>
      </c>
      <c r="R6153">
        <v>30877174.952107854</v>
      </c>
      <c r="S6153">
        <v>33390567.924955901</v>
      </c>
      <c r="T6153">
        <v>36592550.650136977</v>
      </c>
      <c r="U6153">
        <v>33209313.852357373</v>
      </c>
      <c r="V6153">
        <v>36381525.771048091</v>
      </c>
      <c r="W6153">
        <v>36912370.707456112</v>
      </c>
      <c r="X6153">
        <v>16912370.707456116</v>
      </c>
    </row>
    <row r="6154" spans="2:24" x14ac:dyDescent="0.4">
      <c r="B6154" s="13">
        <v>6151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23218364.520079281</v>
      </c>
      <c r="O6154">
        <v>28451876.068436883</v>
      </c>
      <c r="P6154">
        <v>24561940.75487167</v>
      </c>
      <c r="Q6154">
        <v>24006218.61928118</v>
      </c>
      <c r="R6154">
        <v>20145505.450501394</v>
      </c>
      <c r="S6154">
        <v>20615902.949847158</v>
      </c>
      <c r="T6154">
        <v>23606900.345513143</v>
      </c>
      <c r="U6154">
        <v>23401380.953728918</v>
      </c>
      <c r="V6154">
        <v>28251970.615000211</v>
      </c>
      <c r="W6154">
        <v>33884849.462031402</v>
      </c>
      <c r="X6154">
        <v>13884849.462031398</v>
      </c>
    </row>
    <row r="6155" spans="2:24" x14ac:dyDescent="0.4">
      <c r="B6155" s="13">
        <v>6152</v>
      </c>
      <c r="C6155">
        <v>0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24960433.603269726</v>
      </c>
      <c r="O6155">
        <v>25235124.723715898</v>
      </c>
      <c r="P6155">
        <v>26615215.172938362</v>
      </c>
      <c r="Q6155">
        <v>32388038.982842349</v>
      </c>
      <c r="R6155">
        <v>31708904.107809208</v>
      </c>
      <c r="S6155">
        <v>29796619.465048138</v>
      </c>
      <c r="T6155">
        <v>26537708.405745305</v>
      </c>
      <c r="U6155">
        <v>33301107.575840995</v>
      </c>
      <c r="V6155">
        <v>29756461.760056712</v>
      </c>
      <c r="W6155">
        <v>31700853.949768491</v>
      </c>
      <c r="X6155">
        <v>11700853.949768486</v>
      </c>
    </row>
    <row r="6156" spans="2:24" x14ac:dyDescent="0.4">
      <c r="B6156" s="13">
        <v>6153</v>
      </c>
      <c r="C6156">
        <v>0</v>
      </c>
      <c r="D6156">
        <v>0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26299649.163262948</v>
      </c>
      <c r="O6156">
        <v>28469884.065307263</v>
      </c>
      <c r="P6156">
        <v>-99271977.784043387</v>
      </c>
      <c r="Q6156">
        <v>-94180730.626010627</v>
      </c>
      <c r="R6156">
        <v>-29962332.28309809</v>
      </c>
      <c r="S6156">
        <v>-26191227.006512009</v>
      </c>
      <c r="T6156">
        <v>-26163569.387544919</v>
      </c>
      <c r="U6156">
        <v>-27669092.815678228</v>
      </c>
      <c r="V6156">
        <v>-24639393.780697506</v>
      </c>
      <c r="W6156">
        <v>-23734306.32706482</v>
      </c>
      <c r="X6156">
        <v>-43734306.32706482</v>
      </c>
    </row>
    <row r="6157" spans="2:24" x14ac:dyDescent="0.4">
      <c r="B6157" s="13">
        <v>6154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27215945.384544484</v>
      </c>
      <c r="O6157">
        <v>28007198.925157871</v>
      </c>
      <c r="P6157">
        <v>27504788.42178674</v>
      </c>
      <c r="Q6157">
        <v>32124227.603809424</v>
      </c>
      <c r="R6157">
        <v>35326356.16717536</v>
      </c>
      <c r="S6157">
        <v>41580222.882101677</v>
      </c>
      <c r="T6157">
        <v>50054694.271645069</v>
      </c>
      <c r="U6157">
        <v>48591675.332854182</v>
      </c>
      <c r="V6157">
        <v>49906691.668916613</v>
      </c>
      <c r="W6157">
        <v>53808771.276898503</v>
      </c>
      <c r="X6157">
        <v>33808771.276898496</v>
      </c>
    </row>
    <row r="6158" spans="2:24" x14ac:dyDescent="0.4">
      <c r="B6158" s="13">
        <v>6155</v>
      </c>
      <c r="C6158">
        <v>0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18933488.05072682</v>
      </c>
      <c r="O6158">
        <v>12751847.733630354</v>
      </c>
      <c r="P6158">
        <v>5195854.4896558393</v>
      </c>
      <c r="Q6158">
        <v>10106906.891218334</v>
      </c>
      <c r="R6158">
        <v>10683348.722053535</v>
      </c>
      <c r="S6158">
        <v>15220081.278404035</v>
      </c>
      <c r="T6158">
        <v>14951171.223975031</v>
      </c>
      <c r="U6158">
        <v>15485432.561692264</v>
      </c>
      <c r="V6158">
        <v>22506648.847065143</v>
      </c>
      <c r="W6158">
        <v>25769661.45634108</v>
      </c>
      <c r="X6158">
        <v>5769661.456341086</v>
      </c>
    </row>
    <row r="6159" spans="2:24" x14ac:dyDescent="0.4">
      <c r="B6159" s="13">
        <v>6156</v>
      </c>
      <c r="C6159">
        <v>0</v>
      </c>
      <c r="D6159">
        <v>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19529952.137388278</v>
      </c>
      <c r="O6159">
        <v>16387248.162133191</v>
      </c>
      <c r="P6159">
        <v>20791672.600224648</v>
      </c>
      <c r="Q6159">
        <v>25892300.77021518</v>
      </c>
      <c r="R6159">
        <v>21910943.495294757</v>
      </c>
      <c r="S6159">
        <v>27326328.442566629</v>
      </c>
      <c r="T6159">
        <v>34871261.740915842</v>
      </c>
      <c r="U6159">
        <v>37565830.558948696</v>
      </c>
      <c r="V6159">
        <v>44858815.920633547</v>
      </c>
      <c r="W6159">
        <v>48460271.831350215</v>
      </c>
      <c r="X6159">
        <v>28460271.831350215</v>
      </c>
    </row>
    <row r="6160" spans="2:24" x14ac:dyDescent="0.4">
      <c r="B6160" s="13">
        <v>6157</v>
      </c>
      <c r="C6160">
        <v>0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16950410.808167826</v>
      </c>
      <c r="O6160">
        <v>16202292.578214882</v>
      </c>
      <c r="P6160">
        <v>17064042.981803209</v>
      </c>
      <c r="Q6160">
        <v>15477315.895713584</v>
      </c>
      <c r="R6160">
        <v>13493872.662501931</v>
      </c>
      <c r="S6160">
        <v>15891192.610177955</v>
      </c>
      <c r="T6160">
        <v>21608796.129285045</v>
      </c>
      <c r="U6160">
        <v>13747787.048235834</v>
      </c>
      <c r="V6160">
        <v>13509989.330419911</v>
      </c>
      <c r="W6160">
        <v>15124679.743641378</v>
      </c>
      <c r="X6160">
        <v>-4875320.2563586226</v>
      </c>
    </row>
    <row r="6161" spans="2:24" x14ac:dyDescent="0.4">
      <c r="B6161" s="13">
        <v>6158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21691558.708618753</v>
      </c>
      <c r="O6161">
        <v>19639741.712199464</v>
      </c>
      <c r="P6161">
        <v>23290819.959643472</v>
      </c>
      <c r="Q6161">
        <v>25929584.252850004</v>
      </c>
      <c r="R6161">
        <v>23528815.526694816</v>
      </c>
      <c r="S6161">
        <v>24410818.237103011</v>
      </c>
      <c r="T6161">
        <v>24224833.974316373</v>
      </c>
      <c r="U6161">
        <v>9513867.2437829897</v>
      </c>
      <c r="V6161">
        <v>1124091.4910905769</v>
      </c>
      <c r="W6161">
        <v>14918289.245220244</v>
      </c>
      <c r="X6161">
        <v>-5081710.7547797626</v>
      </c>
    </row>
    <row r="6162" spans="2:24" x14ac:dyDescent="0.4">
      <c r="B6162" s="13">
        <v>6159</v>
      </c>
      <c r="C6162">
        <v>0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26374470.614335567</v>
      </c>
      <c r="O6162">
        <v>29897744.383632306</v>
      </c>
      <c r="P6162">
        <v>32011480.08986697</v>
      </c>
      <c r="Q6162">
        <v>33301287.295536667</v>
      </c>
      <c r="R6162">
        <v>32048361.498503026</v>
      </c>
      <c r="S6162">
        <v>31684097.923607759</v>
      </c>
      <c r="T6162">
        <v>30366952.126893558</v>
      </c>
      <c r="U6162">
        <v>28378075.70325378</v>
      </c>
      <c r="V6162">
        <v>28765628.704120345</v>
      </c>
      <c r="W6162">
        <v>29038129.547744893</v>
      </c>
      <c r="X6162">
        <v>9038129.5477448888</v>
      </c>
    </row>
    <row r="6163" spans="2:24" x14ac:dyDescent="0.4">
      <c r="B6163" s="13">
        <v>6160</v>
      </c>
      <c r="C6163">
        <v>0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19987053.3401483</v>
      </c>
      <c r="O6163">
        <v>23504516.435023077</v>
      </c>
      <c r="P6163">
        <v>27219154.008677743</v>
      </c>
      <c r="Q6163">
        <v>25364069.369808279</v>
      </c>
      <c r="R6163">
        <v>22856338.806469548</v>
      </c>
      <c r="S6163">
        <v>22207837.559598826</v>
      </c>
      <c r="T6163">
        <v>27764923.47194723</v>
      </c>
      <c r="U6163">
        <v>25119133.624738541</v>
      </c>
      <c r="V6163">
        <v>24650471.017648838</v>
      </c>
      <c r="W6163">
        <v>28391254.89552892</v>
      </c>
      <c r="X6163">
        <v>8391254.8955289163</v>
      </c>
    </row>
    <row r="6164" spans="2:24" x14ac:dyDescent="0.4">
      <c r="B6164" s="13">
        <v>6161</v>
      </c>
      <c r="C6164">
        <v>0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19717355.997178957</v>
      </c>
      <c r="O6164">
        <v>16501438.634889094</v>
      </c>
      <c r="P6164">
        <v>-17104505.704477839</v>
      </c>
      <c r="Q6164">
        <v>-33034823.375958633</v>
      </c>
      <c r="R6164">
        <v>-16959409.629468195</v>
      </c>
      <c r="S6164">
        <v>-6584474.9417915959</v>
      </c>
      <c r="T6164">
        <v>-6716057.1439143755</v>
      </c>
      <c r="U6164">
        <v>-5072214.4038854046</v>
      </c>
      <c r="V6164">
        <v>-14907871.568663929</v>
      </c>
      <c r="W6164">
        <v>-10536799.52104139</v>
      </c>
      <c r="X6164">
        <v>-30536799.521041393</v>
      </c>
    </row>
    <row r="6165" spans="2:24" x14ac:dyDescent="0.4">
      <c r="B6165" s="13">
        <v>6162</v>
      </c>
      <c r="C6165">
        <v>0</v>
      </c>
      <c r="D6165">
        <v>0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25176953.66693645</v>
      </c>
      <c r="O6165">
        <v>23407501.807866514</v>
      </c>
      <c r="P6165">
        <v>26842634.344775617</v>
      </c>
      <c r="Q6165">
        <v>24946554.716659945</v>
      </c>
      <c r="R6165">
        <v>27369461.153826751</v>
      </c>
      <c r="S6165">
        <v>24750668.970206838</v>
      </c>
      <c r="T6165">
        <v>31717526.232106425</v>
      </c>
      <c r="U6165">
        <v>36662985.899360448</v>
      </c>
      <c r="V6165">
        <v>35296213.68841175</v>
      </c>
      <c r="W6165">
        <v>34164606.171492808</v>
      </c>
      <c r="X6165">
        <v>14164606.171492802</v>
      </c>
    </row>
    <row r="6166" spans="2:24" x14ac:dyDescent="0.4">
      <c r="B6166" s="13">
        <v>6163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20007567.33654426</v>
      </c>
      <c r="O6166">
        <v>15068447.880606813</v>
      </c>
      <c r="P6166">
        <v>12033992.815344861</v>
      </c>
      <c r="Q6166">
        <v>16707280.75875489</v>
      </c>
      <c r="R6166">
        <v>18243542.572919451</v>
      </c>
      <c r="S6166">
        <v>18804421.873624966</v>
      </c>
      <c r="T6166">
        <v>18962914.94683392</v>
      </c>
      <c r="U6166">
        <v>20684184.8816882</v>
      </c>
      <c r="V6166">
        <v>27092261.676686965</v>
      </c>
      <c r="W6166">
        <v>33773309.043769546</v>
      </c>
      <c r="X6166">
        <v>13773309.043769542</v>
      </c>
    </row>
    <row r="6167" spans="2:24" x14ac:dyDescent="0.4">
      <c r="B6167" s="13">
        <v>6164</v>
      </c>
      <c r="C6167">
        <v>0</v>
      </c>
      <c r="D6167">
        <v>0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21110131.019721244</v>
      </c>
      <c r="O6167">
        <v>23416308.68799334</v>
      </c>
      <c r="P6167">
        <v>18888041.065986354</v>
      </c>
      <c r="Q6167">
        <v>19634133.629504271</v>
      </c>
      <c r="R6167">
        <v>20081864.673849307</v>
      </c>
      <c r="S6167">
        <v>20551564.280673914</v>
      </c>
      <c r="T6167">
        <v>19012741.537287951</v>
      </c>
      <c r="U6167">
        <v>26435872.677495576</v>
      </c>
      <c r="V6167">
        <v>22898709.258802094</v>
      </c>
      <c r="W6167">
        <v>26093743.387093086</v>
      </c>
      <c r="X6167">
        <v>6093743.3870930877</v>
      </c>
    </row>
    <row r="6168" spans="2:24" x14ac:dyDescent="0.4">
      <c r="B6168" s="13">
        <v>6165</v>
      </c>
      <c r="C6168">
        <v>0</v>
      </c>
      <c r="D6168">
        <v>0</v>
      </c>
      <c r="E6168">
        <v>0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-239481883.75827175</v>
      </c>
      <c r="O6168">
        <v>-240181876.50586763</v>
      </c>
      <c r="P6168">
        <v>-104338858.80126028</v>
      </c>
      <c r="Q6168">
        <v>-105844453.19415352</v>
      </c>
      <c r="R6168">
        <v>-104323851.97100227</v>
      </c>
      <c r="S6168">
        <v>-104838199.09878714</v>
      </c>
      <c r="T6168">
        <v>-97926243.557469904</v>
      </c>
      <c r="U6168">
        <v>-95172726.15211612</v>
      </c>
      <c r="V6168">
        <v>-95649828.188545436</v>
      </c>
      <c r="W6168">
        <v>-93969965.21132037</v>
      </c>
      <c r="X6168">
        <v>-113969965.21132037</v>
      </c>
    </row>
    <row r="6169" spans="2:24" x14ac:dyDescent="0.4">
      <c r="B6169" s="13">
        <v>6166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18858450.929018341</v>
      </c>
      <c r="O6169">
        <v>25531866.098424502</v>
      </c>
      <c r="P6169">
        <v>25127580.327548709</v>
      </c>
      <c r="Q6169">
        <v>25745841.550205223</v>
      </c>
      <c r="R6169">
        <v>31295697.104654722</v>
      </c>
      <c r="S6169">
        <v>32984222.775840458</v>
      </c>
      <c r="T6169">
        <v>35922137.620428741</v>
      </c>
      <c r="U6169">
        <v>36269955.905073814</v>
      </c>
      <c r="V6169">
        <v>33930219.294401675</v>
      </c>
      <c r="W6169">
        <v>37490226.591285385</v>
      </c>
      <c r="X6169">
        <v>17490226.591285381</v>
      </c>
    </row>
    <row r="6170" spans="2:24" x14ac:dyDescent="0.4">
      <c r="B6170" s="13">
        <v>6167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22464043.331888642</v>
      </c>
      <c r="O6170">
        <v>21317662.052213442</v>
      </c>
      <c r="P6170">
        <v>29434382.013926759</v>
      </c>
      <c r="Q6170">
        <v>18880841.306058466</v>
      </c>
      <c r="R6170">
        <v>18913874.852626268</v>
      </c>
      <c r="S6170">
        <v>28278300.72447639</v>
      </c>
      <c r="T6170">
        <v>29180812.081594221</v>
      </c>
      <c r="U6170">
        <v>32107318.776834674</v>
      </c>
      <c r="V6170">
        <v>33066079.831659317</v>
      </c>
      <c r="W6170">
        <v>26193456.775124293</v>
      </c>
      <c r="X6170">
        <v>6193456.7751242863</v>
      </c>
    </row>
    <row r="6171" spans="2:24" x14ac:dyDescent="0.4">
      <c r="B6171" s="13">
        <v>6168</v>
      </c>
      <c r="C6171">
        <v>0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18388291.288274582</v>
      </c>
      <c r="O6171">
        <v>16835241.48647799</v>
      </c>
      <c r="P6171">
        <v>22798990.468838826</v>
      </c>
      <c r="Q6171">
        <v>29027727.034880955</v>
      </c>
      <c r="R6171">
        <v>30164619.671986572</v>
      </c>
      <c r="S6171">
        <v>31756844.878812358</v>
      </c>
      <c r="T6171">
        <v>37478973.032416418</v>
      </c>
      <c r="U6171">
        <v>41638336.571916685</v>
      </c>
      <c r="V6171">
        <v>38406984.256743826</v>
      </c>
      <c r="W6171">
        <v>36303004.85040801</v>
      </c>
      <c r="X6171">
        <v>16303004.850408019</v>
      </c>
    </row>
    <row r="6172" spans="2:24" x14ac:dyDescent="0.4">
      <c r="B6172" s="13">
        <v>6169</v>
      </c>
      <c r="C6172">
        <v>0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24994471.476502657</v>
      </c>
      <c r="O6172">
        <v>16658447.948455583</v>
      </c>
      <c r="P6172">
        <v>17897314.471758664</v>
      </c>
      <c r="Q6172">
        <v>19075002.271677583</v>
      </c>
      <c r="R6172">
        <v>22387647.830693942</v>
      </c>
      <c r="S6172">
        <v>25093600.166285299</v>
      </c>
      <c r="T6172">
        <v>27909828.804839648</v>
      </c>
      <c r="U6172">
        <v>29650632.01989967</v>
      </c>
      <c r="V6172">
        <v>31947164.321277894</v>
      </c>
      <c r="W6172">
        <v>37012503.950649962</v>
      </c>
      <c r="X6172">
        <v>17012503.950649962</v>
      </c>
    </row>
    <row r="6173" spans="2:24" x14ac:dyDescent="0.4">
      <c r="B6173" s="13">
        <v>6170</v>
      </c>
      <c r="C6173">
        <v>0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22017397.048609663</v>
      </c>
      <c r="O6173">
        <v>21250145.602645084</v>
      </c>
      <c r="P6173">
        <v>26479058.364473075</v>
      </c>
      <c r="Q6173">
        <v>35070312.190779932</v>
      </c>
      <c r="R6173">
        <v>35319209.810342431</v>
      </c>
      <c r="S6173">
        <v>37566570.053634524</v>
      </c>
      <c r="T6173">
        <v>41738779.37165352</v>
      </c>
      <c r="U6173">
        <v>47683311.536869109</v>
      </c>
      <c r="V6173">
        <v>48254246.065013677</v>
      </c>
      <c r="W6173">
        <v>46186971.153726585</v>
      </c>
      <c r="X6173">
        <v>26186971.153726574</v>
      </c>
    </row>
    <row r="6174" spans="2:24" x14ac:dyDescent="0.4">
      <c r="B6174" s="13">
        <v>6171</v>
      </c>
      <c r="C6174">
        <v>0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21513661.418198027</v>
      </c>
      <c r="O6174">
        <v>21532221.301013067</v>
      </c>
      <c r="P6174">
        <v>18679388.763436519</v>
      </c>
      <c r="Q6174">
        <v>9631889.0323197227</v>
      </c>
      <c r="R6174">
        <v>11887641.224779408</v>
      </c>
      <c r="S6174">
        <v>12889165.284012811</v>
      </c>
      <c r="T6174">
        <v>14127558.541157046</v>
      </c>
      <c r="U6174">
        <v>15501541.219973035</v>
      </c>
      <c r="V6174">
        <v>15763635.564827407</v>
      </c>
      <c r="W6174">
        <v>21256596.915391583</v>
      </c>
      <c r="X6174">
        <v>1256596.9153915821</v>
      </c>
    </row>
    <row r="6175" spans="2:24" x14ac:dyDescent="0.4">
      <c r="B6175" s="13">
        <v>6172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26259825.778242219</v>
      </c>
      <c r="O6175">
        <v>30137160.793839931</v>
      </c>
      <c r="P6175">
        <v>31565644.575717784</v>
      </c>
      <c r="Q6175">
        <v>37699840.360093772</v>
      </c>
      <c r="R6175">
        <v>40792966.884106822</v>
      </c>
      <c r="S6175">
        <v>37807926.823769294</v>
      </c>
      <c r="T6175">
        <v>38349166.863300517</v>
      </c>
      <c r="U6175">
        <v>38567438.578498088</v>
      </c>
      <c r="V6175">
        <v>39127813.292064942</v>
      </c>
      <c r="W6175">
        <v>37134503.197222747</v>
      </c>
      <c r="X6175">
        <v>17134503.197222747</v>
      </c>
    </row>
    <row r="6176" spans="2:24" x14ac:dyDescent="0.4">
      <c r="B6176" s="13">
        <v>6173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20029310.561893787</v>
      </c>
      <c r="O6176">
        <v>20450645.141849793</v>
      </c>
      <c r="P6176">
        <v>22942123.784961484</v>
      </c>
      <c r="Q6176">
        <v>23093482.818833146</v>
      </c>
      <c r="R6176">
        <v>29814699.309370007</v>
      </c>
      <c r="S6176">
        <v>34524173.740721993</v>
      </c>
      <c r="T6176">
        <v>35007893.346678972</v>
      </c>
      <c r="U6176">
        <v>41288952.415551484</v>
      </c>
      <c r="V6176">
        <v>47910735.344427936</v>
      </c>
      <c r="W6176">
        <v>52031036.848217592</v>
      </c>
      <c r="X6176">
        <v>32031036.848217592</v>
      </c>
    </row>
    <row r="6177" spans="2:24" x14ac:dyDescent="0.4">
      <c r="B6177" s="13">
        <v>6174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19111633.530197334</v>
      </c>
      <c r="O6177">
        <v>16340147.557526484</v>
      </c>
      <c r="P6177">
        <v>16113734.217361562</v>
      </c>
      <c r="Q6177">
        <v>18784268.682278696</v>
      </c>
      <c r="R6177">
        <v>27016824.189357549</v>
      </c>
      <c r="S6177">
        <v>26053121.256542537</v>
      </c>
      <c r="T6177">
        <v>29797029.550673168</v>
      </c>
      <c r="U6177">
        <v>27224354.192986097</v>
      </c>
      <c r="V6177">
        <v>26839160.332421899</v>
      </c>
      <c r="W6177">
        <v>14639653.383082923</v>
      </c>
      <c r="X6177">
        <v>-5360346.6169170812</v>
      </c>
    </row>
    <row r="6178" spans="2:24" x14ac:dyDescent="0.4">
      <c r="B6178" s="13">
        <v>6175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23557913.482687172</v>
      </c>
      <c r="O6178">
        <v>28707635.084999301</v>
      </c>
      <c r="P6178">
        <v>28292944.723659549</v>
      </c>
      <c r="Q6178">
        <v>32221306.403786842</v>
      </c>
      <c r="R6178">
        <v>34200119.718309112</v>
      </c>
      <c r="S6178">
        <v>34687901.625574313</v>
      </c>
      <c r="T6178">
        <v>39731108.844181933</v>
      </c>
      <c r="U6178">
        <v>42960916.897998817</v>
      </c>
      <c r="V6178">
        <v>48279477.031963497</v>
      </c>
      <c r="W6178">
        <v>46939561.213982806</v>
      </c>
      <c r="X6178">
        <v>26939561.213982821</v>
      </c>
    </row>
    <row r="6179" spans="2:24" x14ac:dyDescent="0.4">
      <c r="B6179" s="13">
        <v>6176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14307520.962693743</v>
      </c>
      <c r="O6179">
        <v>14885734.051628828</v>
      </c>
      <c r="P6179">
        <v>20547241.205318082</v>
      </c>
      <c r="Q6179">
        <v>23470049.732095897</v>
      </c>
      <c r="R6179">
        <v>23574180.605987575</v>
      </c>
      <c r="S6179">
        <v>10295576.371826496</v>
      </c>
      <c r="T6179">
        <v>12278513.813088393</v>
      </c>
      <c r="U6179">
        <v>27591164.113319822</v>
      </c>
      <c r="V6179">
        <v>30695648.634118617</v>
      </c>
      <c r="W6179">
        <v>32519522.452139072</v>
      </c>
      <c r="X6179">
        <v>12519522.45213907</v>
      </c>
    </row>
    <row r="6180" spans="2:24" x14ac:dyDescent="0.4">
      <c r="B6180" s="13">
        <v>6177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16218966.302622706</v>
      </c>
      <c r="O6180">
        <v>13817992.041022107</v>
      </c>
      <c r="P6180">
        <v>13571971.169862796</v>
      </c>
      <c r="Q6180">
        <v>13754147.170695391</v>
      </c>
      <c r="R6180">
        <v>13101574.851127058</v>
      </c>
      <c r="S6180">
        <v>11950134.996280903</v>
      </c>
      <c r="T6180">
        <v>13926937.88051009</v>
      </c>
      <c r="U6180">
        <v>14632751.164304772</v>
      </c>
      <c r="V6180">
        <v>18321683.801798984</v>
      </c>
      <c r="W6180">
        <v>-34207642.370609492</v>
      </c>
      <c r="X6180">
        <v>-54207642.370609492</v>
      </c>
    </row>
    <row r="6181" spans="2:24" x14ac:dyDescent="0.4">
      <c r="B6181" s="13">
        <v>6178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25034821.603145003</v>
      </c>
      <c r="O6181">
        <v>-124602025.13912901</v>
      </c>
      <c r="P6181">
        <v>-117740550.05367498</v>
      </c>
      <c r="Q6181">
        <v>-35935072.225105375</v>
      </c>
      <c r="R6181">
        <v>-31863220.424342431</v>
      </c>
      <c r="S6181">
        <v>-32125770.321781904</v>
      </c>
      <c r="T6181">
        <v>-26423410.734117068</v>
      </c>
      <c r="U6181">
        <v>-20884600.956550092</v>
      </c>
      <c r="V6181">
        <v>-27697960.161005836</v>
      </c>
      <c r="W6181">
        <v>-25348106.91092442</v>
      </c>
      <c r="X6181">
        <v>-45348106.910924442</v>
      </c>
    </row>
    <row r="6182" spans="2:24" x14ac:dyDescent="0.4">
      <c r="B6182" s="13">
        <v>6179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24710016.119871378</v>
      </c>
      <c r="O6182">
        <v>22741519.955837395</v>
      </c>
      <c r="P6182">
        <v>24883289.329447601</v>
      </c>
      <c r="Q6182">
        <v>29745034.385213353</v>
      </c>
      <c r="R6182">
        <v>26339877.79422396</v>
      </c>
      <c r="S6182">
        <v>29330697.383618191</v>
      </c>
      <c r="T6182">
        <v>31339248.139390294</v>
      </c>
      <c r="U6182">
        <v>32229818.033043683</v>
      </c>
      <c r="V6182">
        <v>32066776.490658861</v>
      </c>
      <c r="W6182">
        <v>31510777.672611918</v>
      </c>
      <c r="X6182">
        <v>11510777.672611922</v>
      </c>
    </row>
    <row r="6183" spans="2:24" x14ac:dyDescent="0.4">
      <c r="B6183" s="13">
        <v>6180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18112517.208840106</v>
      </c>
      <c r="O6183">
        <v>21942018.33529174</v>
      </c>
      <c r="P6183">
        <v>23583266.203499537</v>
      </c>
      <c r="Q6183">
        <v>20567642.253202997</v>
      </c>
      <c r="R6183">
        <v>14293571.743843369</v>
      </c>
      <c r="S6183">
        <v>18884447.549015023</v>
      </c>
      <c r="T6183">
        <v>12325982.041255806</v>
      </c>
      <c r="U6183">
        <v>19522805.356189203</v>
      </c>
      <c r="V6183">
        <v>18329356.164636195</v>
      </c>
      <c r="W6183">
        <v>12741145.136687517</v>
      </c>
      <c r="X6183">
        <v>-7258854.863312481</v>
      </c>
    </row>
    <row r="6184" spans="2:24" x14ac:dyDescent="0.4">
      <c r="B6184" s="13">
        <v>6181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19747389.641472906</v>
      </c>
      <c r="O6184">
        <v>18843470.303564731</v>
      </c>
      <c r="P6184">
        <v>19608626.779146757</v>
      </c>
      <c r="Q6184">
        <v>23494058.114306476</v>
      </c>
      <c r="R6184">
        <v>30210694.759691454</v>
      </c>
      <c r="S6184">
        <v>27842685.853083156</v>
      </c>
      <c r="T6184">
        <v>7522189.7950113378</v>
      </c>
      <c r="U6184">
        <v>10117966.448295163</v>
      </c>
      <c r="V6184">
        <v>14751472.017731113</v>
      </c>
      <c r="W6184">
        <v>7731951.9418318095</v>
      </c>
      <c r="X6184">
        <v>-12268048.058168193</v>
      </c>
    </row>
    <row r="6185" spans="2:24" x14ac:dyDescent="0.4">
      <c r="B6185" s="13">
        <v>6182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18836728.272616424</v>
      </c>
      <c r="O6185">
        <v>18286338.615324121</v>
      </c>
      <c r="P6185">
        <v>18970834.863470685</v>
      </c>
      <c r="Q6185">
        <v>21424382.735935271</v>
      </c>
      <c r="R6185">
        <v>23543402.120111633</v>
      </c>
      <c r="S6185">
        <v>25714783.940910127</v>
      </c>
      <c r="T6185">
        <v>25737395.870293122</v>
      </c>
      <c r="U6185">
        <v>30115377.034285549</v>
      </c>
      <c r="V6185">
        <v>30512860.453110259</v>
      </c>
      <c r="W6185">
        <v>31846055.177180428</v>
      </c>
      <c r="X6185">
        <v>11846055.177180428</v>
      </c>
    </row>
    <row r="6186" spans="2:24" x14ac:dyDescent="0.4">
      <c r="B6186" s="13">
        <v>6183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23625057.440838594</v>
      </c>
      <c r="O6186">
        <v>20914724.812440526</v>
      </c>
      <c r="P6186">
        <v>23889022.939874385</v>
      </c>
      <c r="Q6186">
        <v>21178400.445889864</v>
      </c>
      <c r="R6186">
        <v>23319038.602678224</v>
      </c>
      <c r="S6186">
        <v>19876299.878410347</v>
      </c>
      <c r="T6186">
        <v>20086188.459290147</v>
      </c>
      <c r="U6186">
        <v>24580403.277328029</v>
      </c>
      <c r="V6186">
        <v>24452498.153057236</v>
      </c>
      <c r="W6186">
        <v>21861710.32756428</v>
      </c>
      <c r="X6186">
        <v>1861710.3275642833</v>
      </c>
    </row>
    <row r="6187" spans="2:24" x14ac:dyDescent="0.4">
      <c r="B6187" s="13">
        <v>6184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24758754.183714874</v>
      </c>
      <c r="O6187">
        <v>22877189.97694068</v>
      </c>
      <c r="P6187">
        <v>21737170.130667396</v>
      </c>
      <c r="Q6187">
        <v>27847464.34784615</v>
      </c>
      <c r="R6187">
        <v>31413587.124002654</v>
      </c>
      <c r="S6187">
        <v>32316172.998841435</v>
      </c>
      <c r="T6187">
        <v>25823986.52182924</v>
      </c>
      <c r="U6187">
        <v>27961737.105019987</v>
      </c>
      <c r="V6187">
        <v>33620478.034657434</v>
      </c>
      <c r="W6187">
        <v>25967140.031538181</v>
      </c>
      <c r="X6187">
        <v>5967140.0315381829</v>
      </c>
    </row>
    <row r="6188" spans="2:24" x14ac:dyDescent="0.4">
      <c r="B6188" s="13">
        <v>6185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19087840.653659981</v>
      </c>
      <c r="O6188">
        <v>16835543.489826925</v>
      </c>
      <c r="P6188">
        <v>16823054.430865735</v>
      </c>
      <c r="Q6188">
        <v>17622134.790769313</v>
      </c>
      <c r="R6188">
        <v>22058240.665620528</v>
      </c>
      <c r="S6188">
        <v>20584330.412848283</v>
      </c>
      <c r="T6188">
        <v>21116242.482365664</v>
      </c>
      <c r="U6188">
        <v>8503601.3782265857</v>
      </c>
      <c r="V6188">
        <v>8513997.7485352885</v>
      </c>
      <c r="W6188">
        <v>17202434.97205019</v>
      </c>
      <c r="X6188">
        <v>-2797565.0279498091</v>
      </c>
    </row>
    <row r="6189" spans="2:24" x14ac:dyDescent="0.4">
      <c r="B6189" s="13">
        <v>6186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27239931.275492586</v>
      </c>
      <c r="O6189">
        <v>29612778.481820017</v>
      </c>
      <c r="P6189">
        <v>28125634.702342499</v>
      </c>
      <c r="Q6189">
        <v>35267658.602954626</v>
      </c>
      <c r="R6189">
        <v>32187641.40934746</v>
      </c>
      <c r="S6189">
        <v>32235896.744112793</v>
      </c>
      <c r="T6189">
        <v>39234416.379186645</v>
      </c>
      <c r="U6189">
        <v>38176738.356733352</v>
      </c>
      <c r="V6189">
        <v>36207680.612750687</v>
      </c>
      <c r="W6189">
        <v>44568195.515449308</v>
      </c>
      <c r="X6189">
        <v>24568195.5154493</v>
      </c>
    </row>
    <row r="6190" spans="2:24" x14ac:dyDescent="0.4">
      <c r="B6190" s="13">
        <v>6187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20063931.585111007</v>
      </c>
      <c r="O6190">
        <v>23005694.440104887</v>
      </c>
      <c r="P6190">
        <v>16039288.15459566</v>
      </c>
      <c r="Q6190">
        <v>15015632.615165789</v>
      </c>
      <c r="R6190">
        <v>15509683.842265161</v>
      </c>
      <c r="S6190">
        <v>16615196.413618948</v>
      </c>
      <c r="T6190">
        <v>14230730.7884866</v>
      </c>
      <c r="U6190">
        <v>13138750.227226229</v>
      </c>
      <c r="V6190">
        <v>-10299845.298590306</v>
      </c>
      <c r="W6190">
        <v>-8686305.9299382903</v>
      </c>
      <c r="X6190">
        <v>-28686305.92993829</v>
      </c>
    </row>
    <row r="6191" spans="2:24" x14ac:dyDescent="0.4">
      <c r="B6191" s="13">
        <v>6188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19156259.802735798</v>
      </c>
      <c r="O6191">
        <v>23744234.201712176</v>
      </c>
      <c r="P6191">
        <v>22072788.394199625</v>
      </c>
      <c r="Q6191">
        <v>23385268.644635756</v>
      </c>
      <c r="R6191">
        <v>20200238.744606581</v>
      </c>
      <c r="S6191">
        <v>19235890.021825507</v>
      </c>
      <c r="T6191">
        <v>17136018.668498263</v>
      </c>
      <c r="U6191">
        <v>17256386.521235846</v>
      </c>
      <c r="V6191">
        <v>11336337.766918328</v>
      </c>
      <c r="W6191">
        <v>15977928.504217695</v>
      </c>
      <c r="X6191">
        <v>-4022071.4957823046</v>
      </c>
    </row>
    <row r="6192" spans="2:24" x14ac:dyDescent="0.4">
      <c r="B6192" s="13">
        <v>6189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23998523.117084023</v>
      </c>
      <c r="O6192">
        <v>24745197.929292981</v>
      </c>
      <c r="P6192">
        <v>31238476.987188391</v>
      </c>
      <c r="Q6192">
        <v>33806753.890651844</v>
      </c>
      <c r="R6192">
        <v>33316848.460958198</v>
      </c>
      <c r="S6192">
        <v>34357064.233385801</v>
      </c>
      <c r="T6192">
        <v>31600874.071969878</v>
      </c>
      <c r="U6192">
        <v>31145577.74574472</v>
      </c>
      <c r="V6192">
        <v>30614043.766450305</v>
      </c>
      <c r="W6192">
        <v>32446919.713045038</v>
      </c>
      <c r="X6192">
        <v>12446919.71304504</v>
      </c>
    </row>
    <row r="6193" spans="2:24" x14ac:dyDescent="0.4">
      <c r="B6193" s="13">
        <v>6190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19862082.121352505</v>
      </c>
      <c r="O6193">
        <v>27891900.614533402</v>
      </c>
      <c r="P6193">
        <v>26706000.927909471</v>
      </c>
      <c r="Q6193">
        <v>26920043.854463197</v>
      </c>
      <c r="R6193">
        <v>35475812.314382464</v>
      </c>
      <c r="S6193">
        <v>38120669.779860325</v>
      </c>
      <c r="T6193">
        <v>36395501.613868974</v>
      </c>
      <c r="U6193">
        <v>37931873.970338389</v>
      </c>
      <c r="V6193">
        <v>37588731.539413266</v>
      </c>
      <c r="W6193">
        <v>13959967.952162288</v>
      </c>
      <c r="X6193">
        <v>-6040032.0478377035</v>
      </c>
    </row>
    <row r="6194" spans="2:24" x14ac:dyDescent="0.4">
      <c r="B6194" s="13">
        <v>6191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12610690.754700601</v>
      </c>
      <c r="O6194">
        <v>16307080.934636733</v>
      </c>
      <c r="P6194">
        <v>22787617.418899581</v>
      </c>
      <c r="Q6194">
        <v>24500642.76562389</v>
      </c>
      <c r="R6194">
        <v>26441871.178966396</v>
      </c>
      <c r="S6194">
        <v>24979311.300101738</v>
      </c>
      <c r="T6194">
        <v>26873990.33204544</v>
      </c>
      <c r="U6194">
        <v>29706006.894144252</v>
      </c>
      <c r="V6194">
        <v>34578375.740413025</v>
      </c>
      <c r="W6194">
        <v>28270515.895965632</v>
      </c>
      <c r="X6194">
        <v>8270515.8959656227</v>
      </c>
    </row>
    <row r="6195" spans="2:24" x14ac:dyDescent="0.4">
      <c r="B6195" s="13">
        <v>6192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12596436.533871418</v>
      </c>
      <c r="O6195">
        <v>15706804.691912841</v>
      </c>
      <c r="P6195">
        <v>21499239.266401898</v>
      </c>
      <c r="Q6195">
        <v>21579309.053256605</v>
      </c>
      <c r="R6195">
        <v>19546764.897495992</v>
      </c>
      <c r="S6195">
        <v>22583329.86495341</v>
      </c>
      <c r="T6195">
        <v>22075247.595245585</v>
      </c>
      <c r="U6195">
        <v>22479483.93333482</v>
      </c>
      <c r="V6195">
        <v>25812401.737474442</v>
      </c>
      <c r="W6195">
        <v>25759713.195791274</v>
      </c>
      <c r="X6195">
        <v>5759713.1957912743</v>
      </c>
    </row>
    <row r="6196" spans="2:24" x14ac:dyDescent="0.4">
      <c r="B6196" s="13">
        <v>6193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24283572.326625422</v>
      </c>
      <c r="O6196">
        <v>-233154362.38040683</v>
      </c>
      <c r="P6196">
        <v>-228080160.02647817</v>
      </c>
      <c r="Q6196">
        <v>-101919252.97199777</v>
      </c>
      <c r="R6196">
        <v>-97076928.730436474</v>
      </c>
      <c r="S6196">
        <v>-105758469.62012106</v>
      </c>
      <c r="T6196">
        <v>-104965046.51278186</v>
      </c>
      <c r="U6196">
        <v>-93939798.146820918</v>
      </c>
      <c r="V6196">
        <v>-89352772.415829554</v>
      </c>
      <c r="W6196">
        <v>-116677792.88121882</v>
      </c>
      <c r="X6196">
        <v>-136677792.88121882</v>
      </c>
    </row>
    <row r="6197" spans="2:24" x14ac:dyDescent="0.4">
      <c r="B6197" s="13">
        <v>6194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18755116.801819969</v>
      </c>
      <c r="O6197">
        <v>21562672.005450405</v>
      </c>
      <c r="P6197">
        <v>21191874.89673385</v>
      </c>
      <c r="Q6197">
        <v>21892063.191798843</v>
      </c>
      <c r="R6197">
        <v>21891079.42456818</v>
      </c>
      <c r="S6197">
        <v>28243726.328864679</v>
      </c>
      <c r="T6197">
        <v>29412101.689520605</v>
      </c>
      <c r="U6197">
        <v>33286554.777726114</v>
      </c>
      <c r="V6197">
        <v>39627677.098092511</v>
      </c>
      <c r="W6197">
        <v>38527197.100823969</v>
      </c>
      <c r="X6197">
        <v>18527197.100823972</v>
      </c>
    </row>
    <row r="6198" spans="2:24" x14ac:dyDescent="0.4">
      <c r="B6198" s="13">
        <v>6195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26657726.470028441</v>
      </c>
      <c r="O6198">
        <v>18429433.602887388</v>
      </c>
      <c r="P6198">
        <v>18424598.556690115</v>
      </c>
      <c r="Q6198">
        <v>14762724.664080903</v>
      </c>
      <c r="R6198">
        <v>16329632.67734565</v>
      </c>
      <c r="S6198">
        <v>18173992.157239225</v>
      </c>
      <c r="T6198">
        <v>20481960.034681857</v>
      </c>
      <c r="U6198">
        <v>21874143.239293516</v>
      </c>
      <c r="V6198">
        <v>21503520.237802524</v>
      </c>
      <c r="W6198">
        <v>25076004.550440378</v>
      </c>
      <c r="X6198">
        <v>5076004.5504403748</v>
      </c>
    </row>
    <row r="6199" spans="2:24" x14ac:dyDescent="0.4">
      <c r="B6199" s="13">
        <v>6196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19193818.438340481</v>
      </c>
      <c r="O6199">
        <v>25381857.455902595</v>
      </c>
      <c r="P6199">
        <v>29423855.846470293</v>
      </c>
      <c r="Q6199">
        <v>-227564706.87293184</v>
      </c>
      <c r="R6199">
        <v>-219874289.39817703</v>
      </c>
      <c r="S6199">
        <v>-91178225.566798836</v>
      </c>
      <c r="T6199">
        <v>-81882005.378196478</v>
      </c>
      <c r="U6199">
        <v>-75442652.397857875</v>
      </c>
      <c r="V6199">
        <v>-72821689.308254763</v>
      </c>
      <c r="W6199">
        <v>-68439658.944270983</v>
      </c>
      <c r="X6199">
        <v>-88439658.944270983</v>
      </c>
    </row>
    <row r="6200" spans="2:24" x14ac:dyDescent="0.4">
      <c r="B6200" s="13">
        <v>6197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18776258.381124731</v>
      </c>
      <c r="O6200">
        <v>17705261.932086274</v>
      </c>
      <c r="P6200">
        <v>14431634.354929119</v>
      </c>
      <c r="Q6200">
        <v>17990064.521823727</v>
      </c>
      <c r="R6200">
        <v>23499848.42943849</v>
      </c>
      <c r="S6200">
        <v>27003172.325044665</v>
      </c>
      <c r="T6200">
        <v>28205633.301878519</v>
      </c>
      <c r="U6200">
        <v>21051922.706841774</v>
      </c>
      <c r="V6200">
        <v>-69765625.876698077</v>
      </c>
      <c r="W6200">
        <v>-83827970.566796839</v>
      </c>
      <c r="X6200">
        <v>-103827970.56679685</v>
      </c>
    </row>
    <row r="6201" spans="2:24" x14ac:dyDescent="0.4">
      <c r="B6201" s="13">
        <v>6198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18637264.957544006</v>
      </c>
      <c r="O6201">
        <v>19266224.070056248</v>
      </c>
      <c r="P6201">
        <v>19984754.639831197</v>
      </c>
      <c r="Q6201">
        <v>22463651.930190407</v>
      </c>
      <c r="R6201">
        <v>17128545.713599987</v>
      </c>
      <c r="S6201">
        <v>21980339.035590418</v>
      </c>
      <c r="T6201">
        <v>23856419.356919438</v>
      </c>
      <c r="U6201">
        <v>25040493.291449156</v>
      </c>
      <c r="V6201">
        <v>29456411.656317331</v>
      </c>
      <c r="W6201">
        <v>31697042.84556121</v>
      </c>
      <c r="X6201">
        <v>11697042.84556121</v>
      </c>
    </row>
    <row r="6202" spans="2:24" x14ac:dyDescent="0.4">
      <c r="B6202" s="13">
        <v>6199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19259890.542085338</v>
      </c>
      <c r="O6202">
        <v>-100784565.38181718</v>
      </c>
      <c r="P6202">
        <v>-95430239.593822598</v>
      </c>
      <c r="Q6202">
        <v>-41116601.541737728</v>
      </c>
      <c r="R6202">
        <v>-43785996.348981187</v>
      </c>
      <c r="S6202">
        <v>-42711736.865439191</v>
      </c>
      <c r="T6202">
        <v>-43023210.380812645</v>
      </c>
      <c r="U6202">
        <v>-41199698.50316862</v>
      </c>
      <c r="V6202">
        <v>-40276326.384111427</v>
      </c>
      <c r="W6202">
        <v>-39445752.055870973</v>
      </c>
      <c r="X6202">
        <v>-59445752.055870973</v>
      </c>
    </row>
    <row r="6203" spans="2:24" x14ac:dyDescent="0.4">
      <c r="B6203" s="13">
        <v>6200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21174603.834783118</v>
      </c>
      <c r="O6203">
        <v>23926340.437283583</v>
      </c>
      <c r="P6203">
        <v>20649640.327349585</v>
      </c>
      <c r="Q6203">
        <v>18122982.096664559</v>
      </c>
      <c r="R6203">
        <v>18225878.832663924</v>
      </c>
      <c r="S6203">
        <v>21350182.966550402</v>
      </c>
      <c r="T6203">
        <v>24748081.752301924</v>
      </c>
      <c r="U6203">
        <v>31767594.470783327</v>
      </c>
      <c r="V6203">
        <v>34446672.989727259</v>
      </c>
      <c r="W6203">
        <v>39211111.601868883</v>
      </c>
      <c r="X6203">
        <v>19211111.601868879</v>
      </c>
    </row>
    <row r="6204" spans="2:24" x14ac:dyDescent="0.4">
      <c r="B6204" s="13">
        <v>6201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20538978.669883873</v>
      </c>
      <c r="O6204">
        <v>25550417.641893618</v>
      </c>
      <c r="P6204">
        <v>25486357.680492245</v>
      </c>
      <c r="Q6204">
        <v>25931337.630692773</v>
      </c>
      <c r="R6204">
        <v>26627721.959683537</v>
      </c>
      <c r="S6204">
        <v>28111311.557473317</v>
      </c>
      <c r="T6204">
        <v>31085594.09130365</v>
      </c>
      <c r="U6204">
        <v>32541896.893413205</v>
      </c>
      <c r="V6204">
        <v>32501662.595327128</v>
      </c>
      <c r="W6204">
        <v>31654656.146393165</v>
      </c>
      <c r="X6204">
        <v>11654656.146393159</v>
      </c>
    </row>
    <row r="6205" spans="2:24" x14ac:dyDescent="0.4">
      <c r="B6205" s="13">
        <v>6202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19176769.643111296</v>
      </c>
      <c r="O6205">
        <v>18345157.950425036</v>
      </c>
      <c r="P6205">
        <v>18512649.413477983</v>
      </c>
      <c r="Q6205">
        <v>-49933475.99756863</v>
      </c>
      <c r="R6205">
        <v>-46035525.046034046</v>
      </c>
      <c r="S6205">
        <v>-10648691.054659875</v>
      </c>
      <c r="T6205">
        <v>-111886313.83477736</v>
      </c>
      <c r="U6205">
        <v>-108309954.9787171</v>
      </c>
      <c r="V6205">
        <v>-56708603.22855144</v>
      </c>
      <c r="W6205">
        <v>-62202795.213075221</v>
      </c>
      <c r="X6205">
        <v>-82202795.213075206</v>
      </c>
    </row>
    <row r="6206" spans="2:24" x14ac:dyDescent="0.4">
      <c r="B6206" s="13">
        <v>6203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25305161.620720346</v>
      </c>
      <c r="O6206">
        <v>18304719.981304336</v>
      </c>
      <c r="P6206">
        <v>-6492144.0545880301</v>
      </c>
      <c r="Q6206">
        <v>-6693156.2803847706</v>
      </c>
      <c r="R6206">
        <v>11229015.006828845</v>
      </c>
      <c r="S6206">
        <v>13803564.421130298</v>
      </c>
      <c r="T6206">
        <v>13911717.156918921</v>
      </c>
      <c r="U6206">
        <v>19298325.692282476</v>
      </c>
      <c r="V6206">
        <v>20619518.677402254</v>
      </c>
      <c r="W6206">
        <v>25007527.10844253</v>
      </c>
      <c r="X6206">
        <v>5007527.1084425282</v>
      </c>
    </row>
    <row r="6207" spans="2:24" x14ac:dyDescent="0.4">
      <c r="B6207" s="13">
        <v>6204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19634508.555713382</v>
      </c>
      <c r="O6207">
        <v>24011986.626367398</v>
      </c>
      <c r="P6207">
        <v>27101356.074886542</v>
      </c>
      <c r="Q6207">
        <v>31187629.105918378</v>
      </c>
      <c r="R6207">
        <v>37953423.124559835</v>
      </c>
      <c r="S6207">
        <v>39415808.224875666</v>
      </c>
      <c r="T6207">
        <v>39688403.902310036</v>
      </c>
      <c r="U6207">
        <v>39489771.247191042</v>
      </c>
      <c r="V6207">
        <v>43736060.46113649</v>
      </c>
      <c r="W6207">
        <v>42683562.866405621</v>
      </c>
      <c r="X6207">
        <v>22683562.866405621</v>
      </c>
    </row>
    <row r="6208" spans="2:24" x14ac:dyDescent="0.4">
      <c r="B6208" s="13">
        <v>6205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21980360.039811995</v>
      </c>
      <c r="O6208">
        <v>19877068.503005821</v>
      </c>
      <c r="P6208">
        <v>25032765.052863128</v>
      </c>
      <c r="Q6208">
        <v>29613577.693250649</v>
      </c>
      <c r="R6208">
        <v>32306521.085462414</v>
      </c>
      <c r="S6208">
        <v>33424442.872770812</v>
      </c>
      <c r="T6208">
        <v>34045860.152805224</v>
      </c>
      <c r="U6208">
        <v>33645373.906196125</v>
      </c>
      <c r="V6208">
        <v>37769983.958245642</v>
      </c>
      <c r="W6208">
        <v>36953018.055398174</v>
      </c>
      <c r="X6208">
        <v>16953018.055398174</v>
      </c>
    </row>
    <row r="6209" spans="2:24" x14ac:dyDescent="0.4">
      <c r="B6209" s="13">
        <v>6206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22836421.360228889</v>
      </c>
      <c r="O6209">
        <v>26038693.614272427</v>
      </c>
      <c r="P6209">
        <v>27155951.881911889</v>
      </c>
      <c r="Q6209">
        <v>28645639.817185055</v>
      </c>
      <c r="R6209">
        <v>28002009.890542053</v>
      </c>
      <c r="S6209">
        <v>21219963.380193874</v>
      </c>
      <c r="T6209">
        <v>24973492.59627087</v>
      </c>
      <c r="U6209">
        <v>24866558.722028416</v>
      </c>
      <c r="V6209">
        <v>24619214.610762056</v>
      </c>
      <c r="W6209">
        <v>23639866.724490874</v>
      </c>
      <c r="X6209">
        <v>3639866.7244908749</v>
      </c>
    </row>
    <row r="6210" spans="2:24" x14ac:dyDescent="0.4">
      <c r="B6210" s="13">
        <v>6207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18671112.683959346</v>
      </c>
      <c r="O6210">
        <v>22240548.261102837</v>
      </c>
      <c r="P6210">
        <v>29147918.790294927</v>
      </c>
      <c r="Q6210">
        <v>22536442.978205979</v>
      </c>
      <c r="R6210">
        <v>19943228.308074705</v>
      </c>
      <c r="S6210">
        <v>26177155.012178853</v>
      </c>
      <c r="T6210">
        <v>33819353.854298547</v>
      </c>
      <c r="U6210">
        <v>33638486.618041962</v>
      </c>
      <c r="V6210">
        <v>32045443.559391953</v>
      </c>
      <c r="W6210">
        <v>24698222.966960497</v>
      </c>
      <c r="X6210">
        <v>4698222.9669605</v>
      </c>
    </row>
    <row r="6211" spans="2:24" x14ac:dyDescent="0.4">
      <c r="B6211" s="13">
        <v>6208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25397479.346152492</v>
      </c>
      <c r="O6211">
        <v>24411328.789553601</v>
      </c>
      <c r="P6211">
        <v>23822286.497030113</v>
      </c>
      <c r="Q6211">
        <v>23727860.580650084</v>
      </c>
      <c r="R6211">
        <v>23864849.354599852</v>
      </c>
      <c r="S6211">
        <v>28387739.890556037</v>
      </c>
      <c r="T6211">
        <v>32879462.172066823</v>
      </c>
      <c r="U6211">
        <v>30824589.83251274</v>
      </c>
      <c r="V6211">
        <v>33417832.161157273</v>
      </c>
      <c r="W6211">
        <v>36701673.445186354</v>
      </c>
      <c r="X6211">
        <v>16701673.445186354</v>
      </c>
    </row>
    <row r="6212" spans="2:24" x14ac:dyDescent="0.4">
      <c r="B6212" s="13">
        <v>6209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20816713.141291026</v>
      </c>
      <c r="O6212">
        <v>23512028.437450632</v>
      </c>
      <c r="P6212">
        <v>32933669.88556568</v>
      </c>
      <c r="Q6212">
        <v>33044904.50677751</v>
      </c>
      <c r="R6212">
        <v>32924760.465439308</v>
      </c>
      <c r="S6212">
        <v>39040937.176625341</v>
      </c>
      <c r="T6212">
        <v>35565417.753831491</v>
      </c>
      <c r="U6212">
        <v>38198495.6754096</v>
      </c>
      <c r="V6212">
        <v>43190920.723081157</v>
      </c>
      <c r="W6212">
        <v>43702401.165538877</v>
      </c>
      <c r="X6212">
        <v>23702401.165538874</v>
      </c>
    </row>
    <row r="6213" spans="2:24" x14ac:dyDescent="0.4">
      <c r="B6213" s="13">
        <v>6210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22494991.675361067</v>
      </c>
      <c r="O6213">
        <v>-205756216.50250337</v>
      </c>
      <c r="P6213">
        <v>-207205032.32498103</v>
      </c>
      <c r="Q6213">
        <v>-92865238.99036631</v>
      </c>
      <c r="R6213">
        <v>-91997631.742491961</v>
      </c>
      <c r="S6213">
        <v>-94379494.504246905</v>
      </c>
      <c r="T6213">
        <v>-88833516.130045772</v>
      </c>
      <c r="U6213">
        <v>-86399790.641648501</v>
      </c>
      <c r="V6213">
        <v>-84255193.2612468</v>
      </c>
      <c r="W6213">
        <v>-83320262.360711709</v>
      </c>
      <c r="X6213">
        <v>-103320262.36071171</v>
      </c>
    </row>
    <row r="6214" spans="2:24" x14ac:dyDescent="0.4">
      <c r="B6214" s="13">
        <v>6211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22905294.000763051</v>
      </c>
      <c r="O6214">
        <v>22846876.827901207</v>
      </c>
      <c r="P6214">
        <v>24752482.217456657</v>
      </c>
      <c r="Q6214">
        <v>-8999074.9730600398</v>
      </c>
      <c r="R6214">
        <v>-11034780.247641912</v>
      </c>
      <c r="S6214">
        <v>11999448.193491695</v>
      </c>
      <c r="T6214">
        <v>14708609.589026976</v>
      </c>
      <c r="U6214">
        <v>16867857.759081189</v>
      </c>
      <c r="V6214">
        <v>16419527.371344663</v>
      </c>
      <c r="W6214">
        <v>21125530.290600114</v>
      </c>
      <c r="X6214">
        <v>1125530.2906001131</v>
      </c>
    </row>
    <row r="6215" spans="2:24" x14ac:dyDescent="0.4">
      <c r="B6215" s="13">
        <v>6212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23209338.273745626</v>
      </c>
      <c r="O6215">
        <v>28490605.786935247</v>
      </c>
      <c r="P6215">
        <v>26936059.819114797</v>
      </c>
      <c r="Q6215">
        <v>30756881.509078424</v>
      </c>
      <c r="R6215">
        <v>29073129.347031027</v>
      </c>
      <c r="S6215">
        <v>37615244.910107478</v>
      </c>
      <c r="T6215">
        <v>41052001.899557799</v>
      </c>
      <c r="U6215">
        <v>43716934.816341355</v>
      </c>
      <c r="V6215">
        <v>44392406.359982401</v>
      </c>
      <c r="W6215">
        <v>41017094.276667513</v>
      </c>
      <c r="X6215">
        <v>21017094.276667513</v>
      </c>
    </row>
    <row r="6216" spans="2:24" x14ac:dyDescent="0.4">
      <c r="B6216" s="13">
        <v>6213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22643486.107172731</v>
      </c>
      <c r="O6216">
        <v>25541121.241756156</v>
      </c>
      <c r="P6216">
        <v>16176830.038473478</v>
      </c>
      <c r="Q6216">
        <v>17978377.381473895</v>
      </c>
      <c r="R6216">
        <v>24447503.575412117</v>
      </c>
      <c r="S6216">
        <v>19539002.637008268</v>
      </c>
      <c r="T6216">
        <v>17118416.315349158</v>
      </c>
      <c r="U6216">
        <v>18966172.485480115</v>
      </c>
      <c r="V6216">
        <v>20242505.860924698</v>
      </c>
      <c r="W6216">
        <v>18594231.712176267</v>
      </c>
      <c r="X6216">
        <v>-1405768.2878237346</v>
      </c>
    </row>
    <row r="6217" spans="2:24" x14ac:dyDescent="0.4">
      <c r="B6217" s="13">
        <v>6214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18294560.263734091</v>
      </c>
      <c r="O6217">
        <v>15494298.97231191</v>
      </c>
      <c r="P6217">
        <v>13271961.204493281</v>
      </c>
      <c r="Q6217">
        <v>10407080.872005461</v>
      </c>
      <c r="R6217">
        <v>10311992.718678897</v>
      </c>
      <c r="S6217">
        <v>9377660.6540220771</v>
      </c>
      <c r="T6217">
        <v>10925053.259169225</v>
      </c>
      <c r="U6217">
        <v>10995620.892766239</v>
      </c>
      <c r="V6217">
        <v>16361580.995838154</v>
      </c>
      <c r="W6217">
        <v>14260433.275552034</v>
      </c>
      <c r="X6217">
        <v>-5739566.7244479675</v>
      </c>
    </row>
    <row r="6218" spans="2:24" x14ac:dyDescent="0.4">
      <c r="B6218" s="13">
        <v>6215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-35505385.892022155</v>
      </c>
      <c r="O6218">
        <v>-34102390.016939633</v>
      </c>
      <c r="P6218">
        <v>-509160.15023587644</v>
      </c>
      <c r="Q6218">
        <v>1741809.116538852</v>
      </c>
      <c r="R6218">
        <v>6263444.7421659082</v>
      </c>
      <c r="S6218">
        <v>-7785889.5057686567</v>
      </c>
      <c r="T6218">
        <v>-3266937.4749513119</v>
      </c>
      <c r="U6218">
        <v>2807800.47018365</v>
      </c>
      <c r="V6218">
        <v>6728333.0380950421</v>
      </c>
      <c r="W6218">
        <v>7740963.0852550501</v>
      </c>
      <c r="X6218">
        <v>-12259036.914744947</v>
      </c>
    </row>
    <row r="6219" spans="2:24" x14ac:dyDescent="0.4">
      <c r="B6219" s="13">
        <v>6216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20550292.857948747</v>
      </c>
      <c r="O6219">
        <v>26015389.450763967</v>
      </c>
      <c r="P6219">
        <v>32344528.48513056</v>
      </c>
      <c r="Q6219">
        <v>42137841.740836866</v>
      </c>
      <c r="R6219">
        <v>39506939.06310039</v>
      </c>
      <c r="S6219">
        <v>41514752.983969204</v>
      </c>
      <c r="T6219">
        <v>41972189.241778702</v>
      </c>
      <c r="U6219">
        <v>40488838.526954651</v>
      </c>
      <c r="V6219">
        <v>6782478.2539998349</v>
      </c>
      <c r="W6219">
        <v>6700648.7219619295</v>
      </c>
      <c r="X6219">
        <v>-13299351.278038055</v>
      </c>
    </row>
    <row r="6220" spans="2:24" x14ac:dyDescent="0.4">
      <c r="B6220" s="13">
        <v>6217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26957914.377961654</v>
      </c>
      <c r="O6220">
        <v>27278668.550205559</v>
      </c>
      <c r="P6220">
        <v>10052957.460429231</v>
      </c>
      <c r="Q6220">
        <v>15262859.289686171</v>
      </c>
      <c r="R6220">
        <v>25018862.704714309</v>
      </c>
      <c r="S6220">
        <v>28828612.809887867</v>
      </c>
      <c r="T6220">
        <v>29939430.854178421</v>
      </c>
      <c r="U6220">
        <v>30222265.391165778</v>
      </c>
      <c r="V6220">
        <v>34516146.761776969</v>
      </c>
      <c r="W6220">
        <v>37887692.376291677</v>
      </c>
      <c r="X6220">
        <v>17887692.376291681</v>
      </c>
    </row>
    <row r="6221" spans="2:24" x14ac:dyDescent="0.4">
      <c r="B6221" s="13">
        <v>6218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23174708.166796736</v>
      </c>
      <c r="O6221">
        <v>24497889.194712892</v>
      </c>
      <c r="P6221">
        <v>26940466.127931871</v>
      </c>
      <c r="Q6221">
        <v>28116039.731486611</v>
      </c>
      <c r="R6221">
        <v>17891782.418475688</v>
      </c>
      <c r="S6221">
        <v>22189495.651409999</v>
      </c>
      <c r="T6221">
        <v>18708621.186836686</v>
      </c>
      <c r="U6221">
        <v>19861349.697921623</v>
      </c>
      <c r="V6221">
        <v>24641853.167093605</v>
      </c>
      <c r="W6221">
        <v>14994988.53390367</v>
      </c>
      <c r="X6221">
        <v>-5005011.4660963258</v>
      </c>
    </row>
    <row r="6222" spans="2:24" x14ac:dyDescent="0.4">
      <c r="B6222" s="13">
        <v>6219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22343254.419383414</v>
      </c>
      <c r="O6222">
        <v>21462154.748761863</v>
      </c>
      <c r="P6222">
        <v>13109890.592803102</v>
      </c>
      <c r="Q6222">
        <v>16757554.570699908</v>
      </c>
      <c r="R6222">
        <v>10147485.993423712</v>
      </c>
      <c r="S6222">
        <v>16358523.716272492</v>
      </c>
      <c r="T6222">
        <v>5425767.0365314074</v>
      </c>
      <c r="U6222">
        <v>5687450.7457816955</v>
      </c>
      <c r="V6222">
        <v>15877912.884234644</v>
      </c>
      <c r="W6222">
        <v>15585631.525353219</v>
      </c>
      <c r="X6222">
        <v>-4414368.474646776</v>
      </c>
    </row>
    <row r="6223" spans="2:24" x14ac:dyDescent="0.4">
      <c r="B6223" s="13">
        <v>6220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24262026.762245588</v>
      </c>
      <c r="O6223">
        <v>25723916.211928245</v>
      </c>
      <c r="P6223">
        <v>21019740.6891158</v>
      </c>
      <c r="Q6223">
        <v>23301997.916867413</v>
      </c>
      <c r="R6223">
        <v>27374762.219229322</v>
      </c>
      <c r="S6223">
        <v>28969471.483228527</v>
      </c>
      <c r="T6223">
        <v>36036571.35876482</v>
      </c>
      <c r="U6223">
        <v>29105969.238077033</v>
      </c>
      <c r="V6223">
        <v>36281092.381659284</v>
      </c>
      <c r="W6223">
        <v>20380553.371321991</v>
      </c>
      <c r="X6223">
        <v>380553.3713219855</v>
      </c>
    </row>
    <row r="6224" spans="2:24" x14ac:dyDescent="0.4">
      <c r="B6224" s="13">
        <v>6221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19467601.874068093</v>
      </c>
      <c r="O6224">
        <v>25916749.404313572</v>
      </c>
      <c r="P6224">
        <v>33941844.323629119</v>
      </c>
      <c r="Q6224">
        <v>39670604.311387464</v>
      </c>
      <c r="R6224">
        <v>39686268.154592745</v>
      </c>
      <c r="S6224">
        <v>30627912.782623988</v>
      </c>
      <c r="T6224">
        <v>30023912.4238212</v>
      </c>
      <c r="U6224">
        <v>27081823.10310448</v>
      </c>
      <c r="V6224">
        <v>32773237.616542563</v>
      </c>
      <c r="W6224">
        <v>33543925.897677541</v>
      </c>
      <c r="X6224">
        <v>13543925.897677539</v>
      </c>
    </row>
    <row r="6225" spans="2:24" x14ac:dyDescent="0.4">
      <c r="B6225" s="13">
        <v>6222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20545988.364485309</v>
      </c>
      <c r="O6225">
        <v>-25957781.949311133</v>
      </c>
      <c r="P6225">
        <v>-25226314.836143315</v>
      </c>
      <c r="Q6225">
        <v>3250906.081482402</v>
      </c>
      <c r="R6225">
        <v>5348388.2550441083</v>
      </c>
      <c r="S6225">
        <v>4951664.1076183124</v>
      </c>
      <c r="T6225">
        <v>-2006754.9460901746</v>
      </c>
      <c r="U6225">
        <v>-1367705.1679502612</v>
      </c>
      <c r="V6225">
        <v>-3235967.2971179681</v>
      </c>
      <c r="W6225">
        <v>-35590070.014314644</v>
      </c>
      <c r="X6225">
        <v>-55590070.014314637</v>
      </c>
    </row>
    <row r="6226" spans="2:24" x14ac:dyDescent="0.4">
      <c r="B6226" s="13">
        <v>6223</v>
      </c>
      <c r="C6226">
        <v>0</v>
      </c>
      <c r="D6226">
        <v>0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20127049.586539026</v>
      </c>
      <c r="O6226">
        <v>19511267.860994373</v>
      </c>
      <c r="P6226">
        <v>18058291.182102699</v>
      </c>
      <c r="Q6226">
        <v>18572833.025201451</v>
      </c>
      <c r="R6226">
        <v>8331290.8161433032</v>
      </c>
      <c r="S6226">
        <v>5684010.7634169972</v>
      </c>
      <c r="T6226">
        <v>20116386.077492896</v>
      </c>
      <c r="U6226">
        <v>28359359.117723323</v>
      </c>
      <c r="V6226">
        <v>17457905.078986689</v>
      </c>
      <c r="W6226">
        <v>23220639.377307229</v>
      </c>
      <c r="X6226">
        <v>3220639.3773072269</v>
      </c>
    </row>
    <row r="6227" spans="2:24" x14ac:dyDescent="0.4">
      <c r="B6227" s="13">
        <v>6224</v>
      </c>
      <c r="C6227">
        <v>0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16601454.265758136</v>
      </c>
      <c r="O6227">
        <v>23288328.721149046</v>
      </c>
      <c r="P6227">
        <v>24383570.635992575</v>
      </c>
      <c r="Q6227">
        <v>29770663.853265159</v>
      </c>
      <c r="R6227">
        <v>28915927.780825242</v>
      </c>
      <c r="S6227">
        <v>32437852.460720893</v>
      </c>
      <c r="T6227">
        <v>30685699.755182464</v>
      </c>
      <c r="U6227">
        <v>31928665.487869199</v>
      </c>
      <c r="V6227">
        <v>27534900.624223311</v>
      </c>
      <c r="W6227">
        <v>28110593.572074771</v>
      </c>
      <c r="X6227">
        <v>8110593.5720747784</v>
      </c>
    </row>
    <row r="6228" spans="2:24" x14ac:dyDescent="0.4">
      <c r="B6228" s="13">
        <v>6225</v>
      </c>
      <c r="C6228">
        <v>0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20572415.321222536</v>
      </c>
      <c r="O6228">
        <v>12053180.323305776</v>
      </c>
      <c r="P6228">
        <v>15200856.633499537</v>
      </c>
      <c r="Q6228">
        <v>12976152.605898786</v>
      </c>
      <c r="R6228">
        <v>11213848.993427631</v>
      </c>
      <c r="S6228">
        <v>14957861.580959039</v>
      </c>
      <c r="T6228">
        <v>16807545.044969223</v>
      </c>
      <c r="U6228">
        <v>14113656.591142612</v>
      </c>
      <c r="V6228">
        <v>12705942.971953975</v>
      </c>
      <c r="W6228">
        <v>11692081.528743887</v>
      </c>
      <c r="X6228">
        <v>-8307918.4712561108</v>
      </c>
    </row>
    <row r="6229" spans="2:24" x14ac:dyDescent="0.4">
      <c r="B6229" s="13">
        <v>6226</v>
      </c>
      <c r="C6229">
        <v>0</v>
      </c>
      <c r="D6229">
        <v>0</v>
      </c>
      <c r="E6229"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2981658.6710267933</v>
      </c>
      <c r="O6229">
        <v>10724206.763270617</v>
      </c>
      <c r="P6229">
        <v>24793059.578673016</v>
      </c>
      <c r="Q6229">
        <v>27815420.308512673</v>
      </c>
      <c r="R6229">
        <v>26374756.272929348</v>
      </c>
      <c r="S6229">
        <v>23228702.750132706</v>
      </c>
      <c r="T6229">
        <v>23143032.091983143</v>
      </c>
      <c r="U6229">
        <v>26788344.603462938</v>
      </c>
      <c r="V6229">
        <v>28664676.838239312</v>
      </c>
      <c r="W6229">
        <v>28445973.547918849</v>
      </c>
      <c r="X6229">
        <v>8445973.5479188468</v>
      </c>
    </row>
    <row r="6230" spans="2:24" x14ac:dyDescent="0.4">
      <c r="B6230" s="13">
        <v>6227</v>
      </c>
      <c r="C6230">
        <v>0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25432351.647134095</v>
      </c>
      <c r="O6230">
        <v>19871365.928007465</v>
      </c>
      <c r="P6230">
        <v>20713980.140987508</v>
      </c>
      <c r="Q6230">
        <v>22315184.6518929</v>
      </c>
      <c r="R6230">
        <v>25660721.372427449</v>
      </c>
      <c r="S6230">
        <v>28427941.382433098</v>
      </c>
      <c r="T6230">
        <v>28390877.778013207</v>
      </c>
      <c r="U6230">
        <v>30247481.800180178</v>
      </c>
      <c r="V6230">
        <v>36486307.478480615</v>
      </c>
      <c r="W6230">
        <v>35757703.5359262</v>
      </c>
      <c r="X6230">
        <v>15757703.535926202</v>
      </c>
    </row>
    <row r="6231" spans="2:24" x14ac:dyDescent="0.4">
      <c r="B6231" s="13">
        <v>6228</v>
      </c>
      <c r="C6231">
        <v>0</v>
      </c>
      <c r="D6231">
        <v>0</v>
      </c>
      <c r="E6231">
        <v>0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26654434.6576792</v>
      </c>
      <c r="O6231">
        <v>34316521.570550159</v>
      </c>
      <c r="P6231">
        <v>34905373.352937095</v>
      </c>
      <c r="Q6231">
        <v>37795797.388401434</v>
      </c>
      <c r="R6231">
        <v>28384238.942177869</v>
      </c>
      <c r="S6231">
        <v>35016502.19608257</v>
      </c>
      <c r="T6231">
        <v>41530912.445127487</v>
      </c>
      <c r="U6231">
        <v>39610303.167418577</v>
      </c>
      <c r="V6231">
        <v>41993604.183036841</v>
      </c>
      <c r="W6231">
        <v>40161577.534940116</v>
      </c>
      <c r="X6231">
        <v>20161577.534940105</v>
      </c>
    </row>
    <row r="6232" spans="2:24" x14ac:dyDescent="0.4">
      <c r="B6232" s="13">
        <v>6229</v>
      </c>
      <c r="C6232">
        <v>0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21593637.568083897</v>
      </c>
      <c r="O6232">
        <v>22489205.940510925</v>
      </c>
      <c r="P6232">
        <v>20984745.626137633</v>
      </c>
      <c r="Q6232">
        <v>19521597.544647463</v>
      </c>
      <c r="R6232">
        <v>27486147.790164363</v>
      </c>
      <c r="S6232">
        <v>31422475.78644475</v>
      </c>
      <c r="T6232">
        <v>26482255.431553774</v>
      </c>
      <c r="U6232">
        <v>34794223.224890083</v>
      </c>
      <c r="V6232">
        <v>39721840.213515356</v>
      </c>
      <c r="W6232">
        <v>39620110.16125825</v>
      </c>
      <c r="X6232">
        <v>19620110.161258247</v>
      </c>
    </row>
    <row r="6233" spans="2:24" x14ac:dyDescent="0.4">
      <c r="B6233" s="13">
        <v>6230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29366620.673430588</v>
      </c>
      <c r="O6233">
        <v>29636597.28471696</v>
      </c>
      <c r="P6233">
        <v>35933706.574032046</v>
      </c>
      <c r="Q6233">
        <v>34398076.99862501</v>
      </c>
      <c r="R6233">
        <v>42287410.203558907</v>
      </c>
      <c r="S6233">
        <v>33741832.351592354</v>
      </c>
      <c r="T6233">
        <v>30896088.688375175</v>
      </c>
      <c r="U6233">
        <v>34927678.940239467</v>
      </c>
      <c r="V6233">
        <v>34952339.646249287</v>
      </c>
      <c r="W6233">
        <v>35372712.815353304</v>
      </c>
      <c r="X6233">
        <v>15372712.815353302</v>
      </c>
    </row>
    <row r="6234" spans="2:24" x14ac:dyDescent="0.4">
      <c r="B6234" s="13">
        <v>6231</v>
      </c>
      <c r="C6234">
        <v>0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21335062.851011708</v>
      </c>
      <c r="O6234">
        <v>28916103.02524535</v>
      </c>
      <c r="P6234">
        <v>28455757.356329843</v>
      </c>
      <c r="Q6234">
        <v>-54115944.818658575</v>
      </c>
      <c r="R6234">
        <v>-51102690.975734919</v>
      </c>
      <c r="S6234">
        <v>-9318250.0768432282</v>
      </c>
      <c r="T6234">
        <v>-2506514.6540820692</v>
      </c>
      <c r="U6234">
        <v>536570.02550830366</v>
      </c>
      <c r="V6234">
        <v>392283.4012734908</v>
      </c>
      <c r="W6234">
        <v>3800240.2114578974</v>
      </c>
      <c r="X6234">
        <v>-16199759.788542101</v>
      </c>
    </row>
    <row r="6235" spans="2:24" x14ac:dyDescent="0.4">
      <c r="B6235" s="13">
        <v>6232</v>
      </c>
      <c r="C6235">
        <v>0</v>
      </c>
      <c r="D6235">
        <v>0</v>
      </c>
      <c r="E6235"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16524167.897256495</v>
      </c>
      <c r="O6235">
        <v>19630344.802170131</v>
      </c>
      <c r="P6235">
        <v>19796052.449288458</v>
      </c>
      <c r="Q6235">
        <v>19162376.260565266</v>
      </c>
      <c r="R6235">
        <v>17800099.734906901</v>
      </c>
      <c r="S6235">
        <v>19506925.48217703</v>
      </c>
      <c r="T6235">
        <v>18490190.951257616</v>
      </c>
      <c r="U6235">
        <v>19665446.850712556</v>
      </c>
      <c r="V6235">
        <v>20813414.755191553</v>
      </c>
      <c r="W6235">
        <v>19231648.782921284</v>
      </c>
      <c r="X6235">
        <v>-768351.2170787158</v>
      </c>
    </row>
    <row r="6236" spans="2:24" x14ac:dyDescent="0.4">
      <c r="B6236" s="13">
        <v>6233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27399202.705542654</v>
      </c>
      <c r="O6236">
        <v>35620029.488895357</v>
      </c>
      <c r="P6236">
        <v>42944411.014559753</v>
      </c>
      <c r="Q6236">
        <v>43960888.105307192</v>
      </c>
      <c r="R6236">
        <v>45028290.698907986</v>
      </c>
      <c r="S6236">
        <v>41811483.554004952</v>
      </c>
      <c r="T6236">
        <v>39698378.751417801</v>
      </c>
      <c r="U6236">
        <v>43501206.90546497</v>
      </c>
      <c r="V6236">
        <v>42740605.322360277</v>
      </c>
      <c r="W6236">
        <v>40588795.524345212</v>
      </c>
      <c r="X6236">
        <v>20588795.524345212</v>
      </c>
    </row>
    <row r="6237" spans="2:24" x14ac:dyDescent="0.4">
      <c r="B6237" s="13">
        <v>6234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22661681.963698205</v>
      </c>
      <c r="O6237">
        <v>20698717.733232733</v>
      </c>
      <c r="P6237">
        <v>27053203.46287138</v>
      </c>
      <c r="Q6237">
        <v>29501502.330169264</v>
      </c>
      <c r="R6237">
        <v>31665728.549526252</v>
      </c>
      <c r="S6237">
        <v>30784223.953834638</v>
      </c>
      <c r="T6237">
        <v>38435543.601349376</v>
      </c>
      <c r="U6237">
        <v>43989897.956708662</v>
      </c>
      <c r="V6237">
        <v>46804827.890197746</v>
      </c>
      <c r="W6237">
        <v>47606347.497625954</v>
      </c>
      <c r="X6237">
        <v>27606347.497625958</v>
      </c>
    </row>
    <row r="6238" spans="2:24" x14ac:dyDescent="0.4">
      <c r="B6238" s="13">
        <v>6235</v>
      </c>
      <c r="C6238">
        <v>0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20876792.748366777</v>
      </c>
      <c r="O6238">
        <v>24682165.848065555</v>
      </c>
      <c r="P6238">
        <v>25529732.278580442</v>
      </c>
      <c r="Q6238">
        <v>31117518.132418346</v>
      </c>
      <c r="R6238">
        <v>31489042.52883653</v>
      </c>
      <c r="S6238">
        <v>-29042535.356760561</v>
      </c>
      <c r="T6238">
        <v>-27438132.757621199</v>
      </c>
      <c r="U6238">
        <v>8709097.4187551122</v>
      </c>
      <c r="V6238">
        <v>10334569.048309833</v>
      </c>
      <c r="W6238">
        <v>9697607.737426063</v>
      </c>
      <c r="X6238">
        <v>-10302392.262573944</v>
      </c>
    </row>
    <row r="6239" spans="2:24" x14ac:dyDescent="0.4">
      <c r="B6239" s="13">
        <v>6236</v>
      </c>
      <c r="C6239">
        <v>0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24290327.156519234</v>
      </c>
      <c r="O6239">
        <v>25550392.09612979</v>
      </c>
      <c r="P6239">
        <v>26023728.352183945</v>
      </c>
      <c r="Q6239">
        <v>26443632.425644465</v>
      </c>
      <c r="R6239">
        <v>32874103.730134256</v>
      </c>
      <c r="S6239">
        <v>29823567.332322448</v>
      </c>
      <c r="T6239">
        <v>33641069.405838177</v>
      </c>
      <c r="U6239">
        <v>39247018.738869242</v>
      </c>
      <c r="V6239">
        <v>28911391.007164139</v>
      </c>
      <c r="W6239">
        <v>26461672.543745935</v>
      </c>
      <c r="X6239">
        <v>6461672.543745935</v>
      </c>
    </row>
    <row r="6240" spans="2:24" x14ac:dyDescent="0.4">
      <c r="B6240" s="13">
        <v>6237</v>
      </c>
      <c r="C6240">
        <v>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19863627.842634007</v>
      </c>
      <c r="O6240">
        <v>19277966.962184135</v>
      </c>
      <c r="P6240">
        <v>16841687.969876759</v>
      </c>
      <c r="Q6240">
        <v>23681290.844731551</v>
      </c>
      <c r="R6240">
        <v>22869850.024004158</v>
      </c>
      <c r="S6240">
        <v>23707372.243976898</v>
      </c>
      <c r="T6240">
        <v>30347546.66411927</v>
      </c>
      <c r="U6240">
        <v>30780937.670253139</v>
      </c>
      <c r="V6240">
        <v>19780852.702372447</v>
      </c>
      <c r="W6240">
        <v>25109858.364413537</v>
      </c>
      <c r="X6240">
        <v>5109858.3644135371</v>
      </c>
    </row>
    <row r="6241" spans="2:24" x14ac:dyDescent="0.4">
      <c r="B6241" s="13">
        <v>6238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24053959.771316554</v>
      </c>
      <c r="O6241">
        <v>25412808.510583661</v>
      </c>
      <c r="P6241">
        <v>25194218.590616155</v>
      </c>
      <c r="Q6241">
        <v>28279220.521115351</v>
      </c>
      <c r="R6241">
        <v>28529345.269300707</v>
      </c>
      <c r="S6241">
        <v>17464866.521588005</v>
      </c>
      <c r="T6241">
        <v>24878378.32403433</v>
      </c>
      <c r="U6241">
        <v>31867759.589510396</v>
      </c>
      <c r="V6241">
        <v>33345645.842293944</v>
      </c>
      <c r="W6241">
        <v>35646280.853429772</v>
      </c>
      <c r="X6241">
        <v>15646280.853429772</v>
      </c>
    </row>
    <row r="6242" spans="2:24" x14ac:dyDescent="0.4">
      <c r="B6242" s="13">
        <v>6239</v>
      </c>
      <c r="C6242">
        <v>0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17413306.504759874</v>
      </c>
      <c r="O6242">
        <v>17386779.259056244</v>
      </c>
      <c r="P6242">
        <v>-8917395.4569701478</v>
      </c>
      <c r="Q6242">
        <v>-11105939.17918019</v>
      </c>
      <c r="R6242">
        <v>6364906.6663274504</v>
      </c>
      <c r="S6242">
        <v>-6757706.9557186645</v>
      </c>
      <c r="T6242">
        <v>-5056752.4627865609</v>
      </c>
      <c r="U6242">
        <v>2345622.8791366303</v>
      </c>
      <c r="V6242">
        <v>-121841.00743794627</v>
      </c>
      <c r="W6242">
        <v>369234.15602132119</v>
      </c>
      <c r="X6242">
        <v>-19630765.843978681</v>
      </c>
    </row>
    <row r="6243" spans="2:24" x14ac:dyDescent="0.4">
      <c r="B6243" s="13">
        <v>6240</v>
      </c>
      <c r="C6243">
        <v>0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20209141.228928927</v>
      </c>
      <c r="O6243">
        <v>21756214.89797911</v>
      </c>
      <c r="P6243">
        <v>23197063.522871867</v>
      </c>
      <c r="Q6243">
        <v>21860402.16420741</v>
      </c>
      <c r="R6243">
        <v>12793338.465515392</v>
      </c>
      <c r="S6243">
        <v>11387505.386066591</v>
      </c>
      <c r="T6243">
        <v>11461872.018919123</v>
      </c>
      <c r="U6243">
        <v>17815142.562644605</v>
      </c>
      <c r="V6243">
        <v>19374517.250788298</v>
      </c>
      <c r="W6243">
        <v>21223242.457423814</v>
      </c>
      <c r="X6243">
        <v>1223242.457423815</v>
      </c>
    </row>
    <row r="6244" spans="2:24" x14ac:dyDescent="0.4">
      <c r="B6244" s="13">
        <v>6241</v>
      </c>
      <c r="C6244">
        <v>0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18758705.084712557</v>
      </c>
      <c r="O6244">
        <v>23897921.829720169</v>
      </c>
      <c r="P6244">
        <v>31154022.189880591</v>
      </c>
      <c r="Q6244">
        <v>31923720.999239482</v>
      </c>
      <c r="R6244">
        <v>32878673.223708559</v>
      </c>
      <c r="S6244">
        <v>35752214.350145243</v>
      </c>
      <c r="T6244">
        <v>35712386.842117772</v>
      </c>
      <c r="U6244">
        <v>38015119.968067072</v>
      </c>
      <c r="V6244">
        <v>42641766.60380508</v>
      </c>
      <c r="W6244">
        <v>47966147.223651074</v>
      </c>
      <c r="X6244">
        <v>27966147.223651074</v>
      </c>
    </row>
    <row r="6245" spans="2:24" x14ac:dyDescent="0.4">
      <c r="B6245" s="13">
        <v>6242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24142778.463910233</v>
      </c>
      <c r="O6245">
        <v>28028060.233879212</v>
      </c>
      <c r="P6245">
        <v>26549636.041208263</v>
      </c>
      <c r="Q6245">
        <v>24314751.522835724</v>
      </c>
      <c r="R6245">
        <v>24754308.112195823</v>
      </c>
      <c r="S6245">
        <v>18926155.925190587</v>
      </c>
      <c r="T6245">
        <v>18028759.299103703</v>
      </c>
      <c r="U6245">
        <v>17690803.54329076</v>
      </c>
      <c r="V6245">
        <v>17943876.644717816</v>
      </c>
      <c r="W6245">
        <v>17997018.340967514</v>
      </c>
      <c r="X6245">
        <v>-2002981.6590324815</v>
      </c>
    </row>
    <row r="6246" spans="2:24" x14ac:dyDescent="0.4">
      <c r="B6246" s="13">
        <v>6243</v>
      </c>
      <c r="C6246">
        <v>0</v>
      </c>
      <c r="D6246">
        <v>0</v>
      </c>
      <c r="E6246"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21927575.62177458</v>
      </c>
      <c r="O6246">
        <v>20553821.595861867</v>
      </c>
      <c r="P6246">
        <v>20653604.289774951</v>
      </c>
      <c r="Q6246">
        <v>21755385.549281377</v>
      </c>
      <c r="R6246">
        <v>30734851.608036667</v>
      </c>
      <c r="S6246">
        <v>34962307.059791476</v>
      </c>
      <c r="T6246">
        <v>43991651.987398565</v>
      </c>
      <c r="U6246">
        <v>36291987.639988996</v>
      </c>
      <c r="V6246">
        <v>41283710.477180213</v>
      </c>
      <c r="W6246">
        <v>38653280.45664952</v>
      </c>
      <c r="X6246">
        <v>18653280.456649512</v>
      </c>
    </row>
    <row r="6247" spans="2:24" x14ac:dyDescent="0.4">
      <c r="B6247" s="13">
        <v>6244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13796660.054818919</v>
      </c>
      <c r="O6247">
        <v>16947989.070873052</v>
      </c>
      <c r="P6247">
        <v>16213071.9568526</v>
      </c>
      <c r="Q6247">
        <v>16473200.648267413</v>
      </c>
      <c r="R6247">
        <v>16988264.897497047</v>
      </c>
      <c r="S6247">
        <v>24772431.549559996</v>
      </c>
      <c r="T6247">
        <v>26893387.160638437</v>
      </c>
      <c r="U6247">
        <v>25172494.705649137</v>
      </c>
      <c r="V6247">
        <v>23409466.03374774</v>
      </c>
      <c r="W6247">
        <v>27190279.237908617</v>
      </c>
      <c r="X6247">
        <v>7190279.2379086185</v>
      </c>
    </row>
    <row r="6248" spans="2:24" x14ac:dyDescent="0.4">
      <c r="B6248" s="13">
        <v>6245</v>
      </c>
      <c r="C6248">
        <v>0</v>
      </c>
      <c r="D6248">
        <v>0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15244648.525606941</v>
      </c>
      <c r="O6248">
        <v>18369545.005140875</v>
      </c>
      <c r="P6248">
        <v>17154209.055679649</v>
      </c>
      <c r="Q6248">
        <v>18975287.062955193</v>
      </c>
      <c r="R6248">
        <v>17051472.741290882</v>
      </c>
      <c r="S6248">
        <v>21855687.517968737</v>
      </c>
      <c r="T6248">
        <v>22600897.084311444</v>
      </c>
      <c r="U6248">
        <v>20221657.827139433</v>
      </c>
      <c r="V6248">
        <v>22279942.875262573</v>
      </c>
      <c r="W6248">
        <v>24496822.829110712</v>
      </c>
      <c r="X6248">
        <v>4496822.82911071</v>
      </c>
    </row>
    <row r="6249" spans="2:24" x14ac:dyDescent="0.4">
      <c r="B6249" s="13">
        <v>6246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20843079.867251787</v>
      </c>
      <c r="O6249">
        <v>13678525.622063056</v>
      </c>
      <c r="P6249">
        <v>5574883.1962923631</v>
      </c>
      <c r="Q6249">
        <v>9161460.0950697027</v>
      </c>
      <c r="R6249">
        <v>17906333.799414422</v>
      </c>
      <c r="S6249">
        <v>16187161.037772655</v>
      </c>
      <c r="T6249">
        <v>15238733.238701582</v>
      </c>
      <c r="U6249">
        <v>17572114.437666655</v>
      </c>
      <c r="V6249">
        <v>23312492.051349327</v>
      </c>
      <c r="W6249">
        <v>24890447.767341405</v>
      </c>
      <c r="X6249">
        <v>4890447.767341407</v>
      </c>
    </row>
    <row r="6250" spans="2:24" x14ac:dyDescent="0.4">
      <c r="B6250" s="13">
        <v>6247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20507958.100178737</v>
      </c>
      <c r="O6250">
        <v>24039393.933393627</v>
      </c>
      <c r="P6250">
        <v>30368344.340294577</v>
      </c>
      <c r="Q6250">
        <v>28816750.077096663</v>
      </c>
      <c r="R6250">
        <v>35042368.626266167</v>
      </c>
      <c r="S6250">
        <v>26355148.27531549</v>
      </c>
      <c r="T6250">
        <v>29361670.996314488</v>
      </c>
      <c r="U6250">
        <v>36441911.28752993</v>
      </c>
      <c r="V6250">
        <v>37061528.67351941</v>
      </c>
      <c r="W6250">
        <v>37029299.433195852</v>
      </c>
      <c r="X6250">
        <v>17029299.433195867</v>
      </c>
    </row>
    <row r="6251" spans="2:24" x14ac:dyDescent="0.4">
      <c r="B6251" s="13">
        <v>6248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20943122.723949067</v>
      </c>
      <c r="O6251">
        <v>24524147.090212591</v>
      </c>
      <c r="P6251">
        <v>31331450.897232458</v>
      </c>
      <c r="Q6251">
        <v>35914264.220785789</v>
      </c>
      <c r="R6251">
        <v>36137710.158178888</v>
      </c>
      <c r="S6251">
        <v>36817968.818402447</v>
      </c>
      <c r="T6251">
        <v>39795694.905975141</v>
      </c>
      <c r="U6251">
        <v>43519853.00797005</v>
      </c>
      <c r="V6251">
        <v>44603862.650805332</v>
      </c>
      <c r="W6251">
        <v>51487995.88837266</v>
      </c>
      <c r="X6251">
        <v>31487995.888372652</v>
      </c>
    </row>
    <row r="6252" spans="2:24" x14ac:dyDescent="0.4">
      <c r="B6252" s="13">
        <v>6249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23897908.267553661</v>
      </c>
      <c r="O6252">
        <v>24665084.646393798</v>
      </c>
      <c r="P6252">
        <v>22636394.665418815</v>
      </c>
      <c r="Q6252">
        <v>26062597.739193853</v>
      </c>
      <c r="R6252">
        <v>29550573.562670086</v>
      </c>
      <c r="S6252">
        <v>28019383.837131314</v>
      </c>
      <c r="T6252">
        <v>27795181.921423659</v>
      </c>
      <c r="U6252">
        <v>18639854.825661696</v>
      </c>
      <c r="V6252">
        <v>20729294.10196624</v>
      </c>
      <c r="W6252">
        <v>24544625.660431355</v>
      </c>
      <c r="X6252">
        <v>4544625.6604313534</v>
      </c>
    </row>
    <row r="6253" spans="2:24" x14ac:dyDescent="0.4">
      <c r="B6253" s="13">
        <v>6250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21438617.155476253</v>
      </c>
      <c r="O6253">
        <v>28986519.905203883</v>
      </c>
      <c r="P6253">
        <v>26734408.845401604</v>
      </c>
      <c r="Q6253">
        <v>23965353.739090599</v>
      </c>
      <c r="R6253">
        <v>22969455.577883944</v>
      </c>
      <c r="S6253">
        <v>23755428.040691599</v>
      </c>
      <c r="T6253">
        <v>24052386.463389501</v>
      </c>
      <c r="U6253">
        <v>27766838.0156909</v>
      </c>
      <c r="V6253">
        <v>35770037.715620421</v>
      </c>
      <c r="W6253">
        <v>38014943.431726485</v>
      </c>
      <c r="X6253">
        <v>18014943.431726485</v>
      </c>
    </row>
    <row r="6254" spans="2:24" x14ac:dyDescent="0.4">
      <c r="B6254" s="13">
        <v>6251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22292453.650671341</v>
      </c>
      <c r="O6254">
        <v>29055268.490041658</v>
      </c>
      <c r="P6254">
        <v>30353676.475054298</v>
      </c>
      <c r="Q6254">
        <v>30015056.867052104</v>
      </c>
      <c r="R6254">
        <v>30750759.593249444</v>
      </c>
      <c r="S6254">
        <v>34274719.842299387</v>
      </c>
      <c r="T6254">
        <v>37177385.616141856</v>
      </c>
      <c r="U6254">
        <v>40207189.130897149</v>
      </c>
      <c r="V6254">
        <v>43999827.204449125</v>
      </c>
      <c r="W6254">
        <v>43666092.758416049</v>
      </c>
      <c r="X6254">
        <v>23666092.758416038</v>
      </c>
    </row>
    <row r="6255" spans="2:24" x14ac:dyDescent="0.4">
      <c r="B6255" s="13">
        <v>6252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20769917.014554661</v>
      </c>
      <c r="O6255">
        <v>13727555.356955124</v>
      </c>
      <c r="P6255">
        <v>12723137.478392201</v>
      </c>
      <c r="Q6255">
        <v>16536440.921129726</v>
      </c>
      <c r="R6255">
        <v>17912098.320816491</v>
      </c>
      <c r="S6255">
        <v>19883221.16126145</v>
      </c>
      <c r="T6255">
        <v>25012267.541885003</v>
      </c>
      <c r="U6255">
        <v>23816340.691953622</v>
      </c>
      <c r="V6255">
        <v>30526553.367279936</v>
      </c>
      <c r="W6255">
        <v>25866132.895677544</v>
      </c>
      <c r="X6255">
        <v>5866132.8956775488</v>
      </c>
    </row>
    <row r="6256" spans="2:24" x14ac:dyDescent="0.4">
      <c r="B6256" s="13">
        <v>6253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22182057.494084101</v>
      </c>
      <c r="O6256">
        <v>23144011.032784685</v>
      </c>
      <c r="P6256">
        <v>29962610.274625506</v>
      </c>
      <c r="Q6256">
        <v>29831649.81977972</v>
      </c>
      <c r="R6256">
        <v>27229542.015104093</v>
      </c>
      <c r="S6256">
        <v>29706471.384540979</v>
      </c>
      <c r="T6256">
        <v>26490162.361191776</v>
      </c>
      <c r="U6256">
        <v>29931485.999212906</v>
      </c>
      <c r="V6256">
        <v>30837052.771740742</v>
      </c>
      <c r="W6256">
        <v>29489645.290030118</v>
      </c>
      <c r="X6256">
        <v>9489645.2900301181</v>
      </c>
    </row>
    <row r="6257" spans="2:24" x14ac:dyDescent="0.4">
      <c r="B6257" s="13">
        <v>6254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24614666.282679018</v>
      </c>
      <c r="O6257">
        <v>21022852.173872761</v>
      </c>
      <c r="P6257">
        <v>21083941.694041293</v>
      </c>
      <c r="Q6257">
        <v>24496208.20003299</v>
      </c>
      <c r="R6257">
        <v>29373396.108768448</v>
      </c>
      <c r="S6257">
        <v>35470834.538390465</v>
      </c>
      <c r="T6257">
        <v>36175925.355769247</v>
      </c>
      <c r="U6257">
        <v>39183618.041969649</v>
      </c>
      <c r="V6257">
        <v>42900187.228498742</v>
      </c>
      <c r="W6257">
        <v>44004890.755234748</v>
      </c>
      <c r="X6257">
        <v>24004890.755234748</v>
      </c>
    </row>
    <row r="6258" spans="2:24" x14ac:dyDescent="0.4">
      <c r="B6258" s="13">
        <v>6255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20798871.89085516</v>
      </c>
      <c r="O6258">
        <v>20790487.031742036</v>
      </c>
      <c r="P6258">
        <v>18701057.282431737</v>
      </c>
      <c r="Q6258">
        <v>-9086591.8929918148</v>
      </c>
      <c r="R6258">
        <v>-6932892.7972214697</v>
      </c>
      <c r="S6258">
        <v>-118942323.77126609</v>
      </c>
      <c r="T6258">
        <v>-118610709.42123991</v>
      </c>
      <c r="U6258">
        <v>-56272971.684525073</v>
      </c>
      <c r="V6258">
        <v>-57979207.506857038</v>
      </c>
      <c r="W6258">
        <v>-62696876.090890914</v>
      </c>
      <c r="X6258">
        <v>-82696876.090890914</v>
      </c>
    </row>
    <row r="6259" spans="2:24" x14ac:dyDescent="0.4">
      <c r="B6259" s="13">
        <v>6256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21462051.6784693</v>
      </c>
      <c r="O6259">
        <v>24578335.529113345</v>
      </c>
      <c r="P6259">
        <v>24118981.87971155</v>
      </c>
      <c r="Q6259">
        <v>23564608.240636576</v>
      </c>
      <c r="R6259">
        <v>26821316.947201721</v>
      </c>
      <c r="S6259">
        <v>26252266.076303694</v>
      </c>
      <c r="T6259">
        <v>26686882.452625472</v>
      </c>
      <c r="U6259">
        <v>32099957.03452199</v>
      </c>
      <c r="V6259">
        <v>33473337.346615691</v>
      </c>
      <c r="W6259">
        <v>36384954.420344152</v>
      </c>
      <c r="X6259">
        <v>16384954.42034415</v>
      </c>
    </row>
    <row r="6260" spans="2:24" x14ac:dyDescent="0.4">
      <c r="B6260" s="13">
        <v>6257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20583160.758580606</v>
      </c>
      <c r="O6260">
        <v>22368637.072683547</v>
      </c>
      <c r="P6260">
        <v>26483693.187708016</v>
      </c>
      <c r="Q6260">
        <v>33882388.724447653</v>
      </c>
      <c r="R6260">
        <v>40801758.116813309</v>
      </c>
      <c r="S6260">
        <v>41416093.065594301</v>
      </c>
      <c r="T6260">
        <v>45016613.690162294</v>
      </c>
      <c r="U6260">
        <v>42826826.688440889</v>
      </c>
      <c r="V6260">
        <v>47301002.868091159</v>
      </c>
      <c r="W6260">
        <v>43738399.732448593</v>
      </c>
      <c r="X6260">
        <v>23738399.732448589</v>
      </c>
    </row>
    <row r="6261" spans="2:24" x14ac:dyDescent="0.4">
      <c r="B6261" s="13">
        <v>6258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27198619.97495142</v>
      </c>
      <c r="O6261">
        <v>24450617.118091132</v>
      </c>
      <c r="P6261">
        <v>23999831.124954216</v>
      </c>
      <c r="Q6261">
        <v>23085389.619806148</v>
      </c>
      <c r="R6261">
        <v>27690120.066086836</v>
      </c>
      <c r="S6261">
        <v>32246998.230852321</v>
      </c>
      <c r="T6261">
        <v>32982952.254168306</v>
      </c>
      <c r="U6261">
        <v>34328911.643575214</v>
      </c>
      <c r="V6261">
        <v>37789607.912396327</v>
      </c>
      <c r="W6261">
        <v>43431301.451429583</v>
      </c>
      <c r="X6261">
        <v>23431301.451429579</v>
      </c>
    </row>
    <row r="6262" spans="2:24" x14ac:dyDescent="0.4">
      <c r="B6262" s="13">
        <v>6259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22765551.620907295</v>
      </c>
      <c r="O6262">
        <v>19818042.480446484</v>
      </c>
      <c r="P6262">
        <v>21097339.402035557</v>
      </c>
      <c r="Q6262">
        <v>23077426.967384484</v>
      </c>
      <c r="R6262">
        <v>25430047.386828836</v>
      </c>
      <c r="S6262">
        <v>25877213.69687045</v>
      </c>
      <c r="T6262">
        <v>23047220.48839182</v>
      </c>
      <c r="U6262">
        <v>24542824.338929083</v>
      </c>
      <c r="V6262">
        <v>31904800.536181886</v>
      </c>
      <c r="W6262">
        <v>28957872.423725888</v>
      </c>
      <c r="X6262">
        <v>8957872.4237258974</v>
      </c>
    </row>
    <row r="6263" spans="2:24" x14ac:dyDescent="0.4">
      <c r="B6263" s="13">
        <v>6260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23481676.924637642</v>
      </c>
      <c r="O6263">
        <v>24692195.386556018</v>
      </c>
      <c r="P6263">
        <v>30038005.721261643</v>
      </c>
      <c r="Q6263">
        <v>31694934.018520296</v>
      </c>
      <c r="R6263">
        <v>28802511.893643066</v>
      </c>
      <c r="S6263">
        <v>27535229.125691328</v>
      </c>
      <c r="T6263">
        <v>31364421.901158161</v>
      </c>
      <c r="U6263">
        <v>37290375.420624234</v>
      </c>
      <c r="V6263">
        <v>37620430.749661483</v>
      </c>
      <c r="W6263">
        <v>35003756.566907987</v>
      </c>
      <c r="X6263">
        <v>15003756.566907993</v>
      </c>
    </row>
    <row r="6264" spans="2:24" x14ac:dyDescent="0.4">
      <c r="B6264" s="13">
        <v>6261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21996544.094319899</v>
      </c>
      <c r="O6264">
        <v>26671568.306196153</v>
      </c>
      <c r="P6264">
        <v>32228586.332656555</v>
      </c>
      <c r="Q6264">
        <v>32788921.463032465</v>
      </c>
      <c r="R6264">
        <v>35445119.530925572</v>
      </c>
      <c r="S6264">
        <v>35192716.209450349</v>
      </c>
      <c r="T6264">
        <v>35877038.976895861</v>
      </c>
      <c r="U6264">
        <v>37988668.89951773</v>
      </c>
      <c r="V6264">
        <v>42918816.50290665</v>
      </c>
      <c r="W6264">
        <v>48599148.425842665</v>
      </c>
      <c r="X6264">
        <v>28599148.425842669</v>
      </c>
    </row>
    <row r="6265" spans="2:24" x14ac:dyDescent="0.4">
      <c r="B6265" s="13">
        <v>6262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21284932.24662805</v>
      </c>
      <c r="O6265">
        <v>21145488.746320546</v>
      </c>
      <c r="P6265">
        <v>21301512.161043379</v>
      </c>
      <c r="Q6265">
        <v>29054104.790050846</v>
      </c>
      <c r="R6265">
        <v>37308445.40618933</v>
      </c>
      <c r="S6265">
        <v>36299577.465875</v>
      </c>
      <c r="T6265">
        <v>33938397.18242605</v>
      </c>
      <c r="U6265">
        <v>36290357.382596552</v>
      </c>
      <c r="V6265">
        <v>41219077.929251306</v>
      </c>
      <c r="W6265">
        <v>38503844.612730771</v>
      </c>
      <c r="X6265">
        <v>18503844.612730775</v>
      </c>
    </row>
    <row r="6266" spans="2:24" x14ac:dyDescent="0.4">
      <c r="B6266" s="13">
        <v>6263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21531047.317408193</v>
      </c>
      <c r="O6266">
        <v>28711209.114359483</v>
      </c>
      <c r="P6266">
        <v>20694280.536742069</v>
      </c>
      <c r="Q6266">
        <v>23926717.353860322</v>
      </c>
      <c r="R6266">
        <v>30288827.220195144</v>
      </c>
      <c r="S6266">
        <v>30661499.020763028</v>
      </c>
      <c r="T6266">
        <v>29868423.122763414</v>
      </c>
      <c r="U6266">
        <v>39339879.705954015</v>
      </c>
      <c r="V6266">
        <v>38419714.462793775</v>
      </c>
      <c r="W6266">
        <v>43979084.988322325</v>
      </c>
      <c r="X6266">
        <v>23979084.988322325</v>
      </c>
    </row>
    <row r="6267" spans="2:24" x14ac:dyDescent="0.4">
      <c r="B6267" s="13">
        <v>6264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17793569.09681404</v>
      </c>
      <c r="O6267">
        <v>21769341.193172365</v>
      </c>
      <c r="P6267">
        <v>23241535.389917571</v>
      </c>
      <c r="Q6267">
        <v>23087662.757802479</v>
      </c>
      <c r="R6267">
        <v>25240758.09792858</v>
      </c>
      <c r="S6267">
        <v>23418827.176842775</v>
      </c>
      <c r="T6267">
        <v>24731415.412882037</v>
      </c>
      <c r="U6267">
        <v>-15561532.768895863</v>
      </c>
      <c r="V6267">
        <v>-14098638.503334476</v>
      </c>
      <c r="W6267">
        <v>7541717.0025546504</v>
      </c>
      <c r="X6267">
        <v>-12458282.997445352</v>
      </c>
    </row>
    <row r="6268" spans="2:24" x14ac:dyDescent="0.4">
      <c r="B6268" s="13">
        <v>6265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21848385.377559137</v>
      </c>
      <c r="O6268">
        <v>20269386.793345302</v>
      </c>
      <c r="P6268">
        <v>23060256.64236078</v>
      </c>
      <c r="Q6268">
        <v>31213992.043120936</v>
      </c>
      <c r="R6268">
        <v>33804480.666677445</v>
      </c>
      <c r="S6268">
        <v>36393856.20971147</v>
      </c>
      <c r="T6268">
        <v>36361926.286224656</v>
      </c>
      <c r="U6268">
        <v>36476583.373873681</v>
      </c>
      <c r="V6268">
        <v>34587673.334393397</v>
      </c>
      <c r="W6268">
        <v>34318179.050449215</v>
      </c>
      <c r="X6268">
        <v>14318179.050449217</v>
      </c>
    </row>
    <row r="6269" spans="2:24" x14ac:dyDescent="0.4">
      <c r="B6269" s="13">
        <v>6266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19355083.330060221</v>
      </c>
      <c r="O6269">
        <v>20396524.659884069</v>
      </c>
      <c r="P6269">
        <v>17466308.283530731</v>
      </c>
      <c r="Q6269">
        <v>-10871550.970235666</v>
      </c>
      <c r="R6269">
        <v>-10613938.064333966</v>
      </c>
      <c r="S6269">
        <v>4696125.7617942374</v>
      </c>
      <c r="T6269">
        <v>4805071.0281617939</v>
      </c>
      <c r="U6269">
        <v>-1645325.4529025033</v>
      </c>
      <c r="V6269">
        <v>1896310.8646364622</v>
      </c>
      <c r="W6269">
        <v>13253369.599771637</v>
      </c>
      <c r="X6269">
        <v>-6746630.4002283625</v>
      </c>
    </row>
    <row r="6270" spans="2:24" x14ac:dyDescent="0.4">
      <c r="B6270" s="13">
        <v>6267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22308089.683861051</v>
      </c>
      <c r="O6270">
        <v>22094118.971101921</v>
      </c>
      <c r="P6270">
        <v>16822785.205186944</v>
      </c>
      <c r="Q6270">
        <v>16407571.444441807</v>
      </c>
      <c r="R6270">
        <v>17734866.511359148</v>
      </c>
      <c r="S6270">
        <v>19955124.633685876</v>
      </c>
      <c r="T6270">
        <v>24705788.894658759</v>
      </c>
      <c r="U6270">
        <v>24147566.908042964</v>
      </c>
      <c r="V6270">
        <v>28383915.593430188</v>
      </c>
      <c r="W6270">
        <v>30662051.331298836</v>
      </c>
      <c r="X6270">
        <v>10662051.331298836</v>
      </c>
    </row>
    <row r="6271" spans="2:24" x14ac:dyDescent="0.4">
      <c r="B6271" s="13">
        <v>6268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20175291.179680653</v>
      </c>
      <c r="O6271">
        <v>24255655.114062168</v>
      </c>
      <c r="P6271">
        <v>20157968.335363328</v>
      </c>
      <c r="Q6271">
        <v>19980771.374954052</v>
      </c>
      <c r="R6271">
        <v>25839669.793760069</v>
      </c>
      <c r="S6271">
        <v>29546860.377872325</v>
      </c>
      <c r="T6271">
        <v>29421742.395771962</v>
      </c>
      <c r="U6271">
        <v>27910379.415527891</v>
      </c>
      <c r="V6271">
        <v>32265242.084621437</v>
      </c>
      <c r="W6271">
        <v>30435407.997894619</v>
      </c>
      <c r="X6271">
        <v>10435407.997894617</v>
      </c>
    </row>
    <row r="6272" spans="2:24" x14ac:dyDescent="0.4">
      <c r="B6272" s="13">
        <v>6269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22725335.167118013</v>
      </c>
      <c r="O6272">
        <v>19694945.286483929</v>
      </c>
      <c r="P6272">
        <v>22308446.643956348</v>
      </c>
      <c r="Q6272">
        <v>24606964.236166704</v>
      </c>
      <c r="R6272">
        <v>26536608.796500526</v>
      </c>
      <c r="S6272">
        <v>28331732.53571891</v>
      </c>
      <c r="T6272">
        <v>34805075.563234136</v>
      </c>
      <c r="U6272">
        <v>35901820.085734598</v>
      </c>
      <c r="V6272">
        <v>39670531.312560014</v>
      </c>
      <c r="W6272">
        <v>42799175.872757442</v>
      </c>
      <c r="X6272">
        <v>22799175.872757439</v>
      </c>
    </row>
    <row r="6273" spans="2:24" x14ac:dyDescent="0.4">
      <c r="B6273" s="13">
        <v>6270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25355400.412850097</v>
      </c>
      <c r="O6273">
        <v>19719569.235528294</v>
      </c>
      <c r="P6273">
        <v>23542471.277308892</v>
      </c>
      <c r="Q6273">
        <v>22449033.750518907</v>
      </c>
      <c r="R6273">
        <v>21522930.10003943</v>
      </c>
      <c r="S6273">
        <v>21765280.223218899</v>
      </c>
      <c r="T6273">
        <v>21525212.044836652</v>
      </c>
      <c r="U6273">
        <v>28171815.033650007</v>
      </c>
      <c r="V6273">
        <v>34128282.24162589</v>
      </c>
      <c r="W6273">
        <v>27427265.260511734</v>
      </c>
      <c r="X6273">
        <v>7427265.260511728</v>
      </c>
    </row>
    <row r="6274" spans="2:24" x14ac:dyDescent="0.4">
      <c r="B6274" s="13">
        <v>6271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20090201.67276977</v>
      </c>
      <c r="O6274">
        <v>22026198.671310026</v>
      </c>
      <c r="P6274">
        <v>20939359.742383171</v>
      </c>
      <c r="Q6274">
        <v>25452967.120698661</v>
      </c>
      <c r="R6274">
        <v>25325881.442198653</v>
      </c>
      <c r="S6274">
        <v>29165795.037256885</v>
      </c>
      <c r="T6274">
        <v>30090234.856919046</v>
      </c>
      <c r="U6274">
        <v>-41377.093963171821</v>
      </c>
      <c r="V6274">
        <v>7563761.4901668038</v>
      </c>
      <c r="W6274">
        <v>22709276.356535133</v>
      </c>
      <c r="X6274">
        <v>2709276.3565351292</v>
      </c>
    </row>
    <row r="6275" spans="2:24" x14ac:dyDescent="0.4">
      <c r="B6275" s="13">
        <v>6272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23611748.962850206</v>
      </c>
      <c r="O6275">
        <v>25586856.225916766</v>
      </c>
      <c r="P6275">
        <v>30669393.432369716</v>
      </c>
      <c r="Q6275">
        <v>27609154.132911343</v>
      </c>
      <c r="R6275">
        <v>33525505.516439259</v>
      </c>
      <c r="S6275">
        <v>33272768.320931245</v>
      </c>
      <c r="T6275">
        <v>36461575.318574928</v>
      </c>
      <c r="U6275">
        <v>9547528.9532717261</v>
      </c>
      <c r="V6275">
        <v>12296428.902077332</v>
      </c>
      <c r="W6275">
        <v>25024123.357199188</v>
      </c>
      <c r="X6275">
        <v>5024123.357199193</v>
      </c>
    </row>
    <row r="6276" spans="2:24" x14ac:dyDescent="0.4">
      <c r="B6276" s="13">
        <v>6273</v>
      </c>
      <c r="C6276">
        <v>0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20477633.393029872</v>
      </c>
      <c r="O6276">
        <v>20037821.946110394</v>
      </c>
      <c r="P6276">
        <v>19901529.637961771</v>
      </c>
      <c r="Q6276">
        <v>20524025.857869767</v>
      </c>
      <c r="R6276">
        <v>19507272.05931085</v>
      </c>
      <c r="S6276">
        <v>21862082.97585113</v>
      </c>
      <c r="T6276">
        <v>23314946.981693607</v>
      </c>
      <c r="U6276">
        <v>21483826.368361291</v>
      </c>
      <c r="V6276">
        <v>25019986.635724891</v>
      </c>
      <c r="W6276">
        <v>29559882.556972209</v>
      </c>
      <c r="X6276">
        <v>9559882.5569722131</v>
      </c>
    </row>
    <row r="6277" spans="2:24" x14ac:dyDescent="0.4">
      <c r="B6277" s="13">
        <v>6274</v>
      </c>
      <c r="C6277">
        <v>0</v>
      </c>
      <c r="D6277">
        <v>0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19795544.628326342</v>
      </c>
      <c r="O6277">
        <v>19847149.011731517</v>
      </c>
      <c r="P6277">
        <v>20813162.768870026</v>
      </c>
      <c r="Q6277">
        <v>22263321.931008134</v>
      </c>
      <c r="R6277">
        <v>21885853.131102167</v>
      </c>
      <c r="S6277">
        <v>6741379.603118347</v>
      </c>
      <c r="T6277">
        <v>4364490.7325184252</v>
      </c>
      <c r="U6277">
        <v>10384039.227374492</v>
      </c>
      <c r="V6277">
        <v>6997073.9764018301</v>
      </c>
      <c r="W6277">
        <v>5476617.9138735887</v>
      </c>
      <c r="X6277">
        <v>-14523382.086126413</v>
      </c>
    </row>
    <row r="6278" spans="2:24" x14ac:dyDescent="0.4">
      <c r="B6278" s="13">
        <v>6275</v>
      </c>
      <c r="C6278">
        <v>0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22443339.456599019</v>
      </c>
      <c r="O6278">
        <v>22346150.790329188</v>
      </c>
      <c r="P6278">
        <v>29821193.198899522</v>
      </c>
      <c r="Q6278">
        <v>34135009.7396283</v>
      </c>
      <c r="R6278">
        <v>32730843.150743462</v>
      </c>
      <c r="S6278">
        <v>31634884.405246198</v>
      </c>
      <c r="T6278">
        <v>37259940.845620923</v>
      </c>
      <c r="U6278">
        <v>14824600.540813191</v>
      </c>
      <c r="V6278">
        <v>15393389.220650308</v>
      </c>
      <c r="W6278">
        <v>24748362.097616293</v>
      </c>
      <c r="X6278">
        <v>4748362.0976162981</v>
      </c>
    </row>
    <row r="6279" spans="2:24" x14ac:dyDescent="0.4">
      <c r="B6279" s="13">
        <v>6276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21044102.421426829</v>
      </c>
      <c r="O6279">
        <v>18620882.878112923</v>
      </c>
      <c r="P6279">
        <v>19809166.420044191</v>
      </c>
      <c r="Q6279">
        <v>28329175.061166458</v>
      </c>
      <c r="R6279">
        <v>33061168.41423472</v>
      </c>
      <c r="S6279">
        <v>36442959.846977383</v>
      </c>
      <c r="T6279">
        <v>35226638.531574376</v>
      </c>
      <c r="U6279">
        <v>43671720.237505764</v>
      </c>
      <c r="V6279">
        <v>49367405.190537073</v>
      </c>
      <c r="W6279">
        <v>46744750.437975332</v>
      </c>
      <c r="X6279">
        <v>26744750.437975332</v>
      </c>
    </row>
    <row r="6280" spans="2:24" x14ac:dyDescent="0.4">
      <c r="B6280" s="13">
        <v>6277</v>
      </c>
      <c r="C6280">
        <v>0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18932637.706987135</v>
      </c>
      <c r="O6280">
        <v>15698487.668698765</v>
      </c>
      <c r="P6280">
        <v>-39833185.703955635</v>
      </c>
      <c r="Q6280">
        <v>-38133523.377941221</v>
      </c>
      <c r="R6280">
        <v>-12572242.487314852</v>
      </c>
      <c r="S6280">
        <v>-11956309.939807605</v>
      </c>
      <c r="T6280">
        <v>-9628920.6011764407</v>
      </c>
      <c r="U6280">
        <v>-5203611.5821990753</v>
      </c>
      <c r="V6280">
        <v>-3328730.3898647265</v>
      </c>
      <c r="W6280">
        <v>-3736245.0229387241</v>
      </c>
      <c r="X6280">
        <v>-23736245.022938717</v>
      </c>
    </row>
    <row r="6281" spans="2:24" x14ac:dyDescent="0.4">
      <c r="B6281" s="13">
        <v>6278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21538017.729012206</v>
      </c>
      <c r="O6281">
        <v>27820422.398089383</v>
      </c>
      <c r="P6281">
        <v>28971806.824919246</v>
      </c>
      <c r="Q6281">
        <v>29648997.682918549</v>
      </c>
      <c r="R6281">
        <v>29403575.776669197</v>
      </c>
      <c r="S6281">
        <v>28433101.677798189</v>
      </c>
      <c r="T6281">
        <v>29983486.323363524</v>
      </c>
      <c r="U6281">
        <v>26523912.867175736</v>
      </c>
      <c r="V6281">
        <v>24966480.985750731</v>
      </c>
      <c r="W6281">
        <v>13301435.386610772</v>
      </c>
      <c r="X6281">
        <v>-6698564.6133892303</v>
      </c>
    </row>
    <row r="6282" spans="2:24" x14ac:dyDescent="0.4">
      <c r="B6282" s="13">
        <v>6279</v>
      </c>
      <c r="C6282">
        <v>0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20670193.716392528</v>
      </c>
      <c r="O6282">
        <v>21910553.251275983</v>
      </c>
      <c r="P6282">
        <v>24038152.593651704</v>
      </c>
      <c r="Q6282">
        <v>26535200.190695375</v>
      </c>
      <c r="R6282">
        <v>23878393.881381519</v>
      </c>
      <c r="S6282">
        <v>25833197.936101221</v>
      </c>
      <c r="T6282">
        <v>23435007.552722231</v>
      </c>
      <c r="U6282">
        <v>28557897.033563185</v>
      </c>
      <c r="V6282">
        <v>31935276.743531838</v>
      </c>
      <c r="W6282">
        <v>24032045.282060262</v>
      </c>
      <c r="X6282">
        <v>4032045.2820602618</v>
      </c>
    </row>
    <row r="6283" spans="2:24" x14ac:dyDescent="0.4">
      <c r="B6283" s="13">
        <v>6280</v>
      </c>
      <c r="C6283">
        <v>0</v>
      </c>
      <c r="D6283">
        <v>0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-4417108.3586510783</v>
      </c>
      <c r="O6283">
        <v>3367831.8909695651</v>
      </c>
      <c r="P6283">
        <v>19210779.166090801</v>
      </c>
      <c r="Q6283">
        <v>26348101.788401149</v>
      </c>
      <c r="R6283">
        <v>31926403.743336335</v>
      </c>
      <c r="S6283">
        <v>28554187.610747032</v>
      </c>
      <c r="T6283">
        <v>27507605.874217477</v>
      </c>
      <c r="U6283">
        <v>34682013.695345551</v>
      </c>
      <c r="V6283">
        <v>34887334.520986386</v>
      </c>
      <c r="W6283">
        <v>40495776.427386805</v>
      </c>
      <c r="X6283">
        <v>20495776.427386802</v>
      </c>
    </row>
    <row r="6284" spans="2:24" x14ac:dyDescent="0.4">
      <c r="B6284" s="13">
        <v>6281</v>
      </c>
      <c r="C6284">
        <v>0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20971109.992738809</v>
      </c>
      <c r="O6284">
        <v>23106462.487191614</v>
      </c>
      <c r="P6284">
        <v>16207616.123066928</v>
      </c>
      <c r="Q6284">
        <v>13278941.459785402</v>
      </c>
      <c r="R6284">
        <v>-5947405.4979883805</v>
      </c>
      <c r="S6284">
        <v>-8695009.3316675108</v>
      </c>
      <c r="T6284">
        <v>6405409.6292364728</v>
      </c>
      <c r="U6284">
        <v>-6832708.8290380435</v>
      </c>
      <c r="V6284">
        <v>-4052938.7800968974</v>
      </c>
      <c r="W6284">
        <v>23581.954178533517</v>
      </c>
      <c r="X6284">
        <v>-19976418.045821466</v>
      </c>
    </row>
    <row r="6285" spans="2:24" x14ac:dyDescent="0.4">
      <c r="B6285" s="13">
        <v>6282</v>
      </c>
      <c r="C6285">
        <v>0</v>
      </c>
      <c r="D6285">
        <v>0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25323292.850751676</v>
      </c>
      <c r="O6285">
        <v>29739921.08653383</v>
      </c>
      <c r="P6285">
        <v>36603412.175432399</v>
      </c>
      <c r="Q6285">
        <v>33694105.995806843</v>
      </c>
      <c r="R6285">
        <v>31184719.185025867</v>
      </c>
      <c r="S6285">
        <v>36197687.461216077</v>
      </c>
      <c r="T6285">
        <v>39845305.895656936</v>
      </c>
      <c r="U6285">
        <v>48509974.823551536</v>
      </c>
      <c r="V6285">
        <v>53591414.505950972</v>
      </c>
      <c r="W6285">
        <v>55238956.527263135</v>
      </c>
      <c r="X6285">
        <v>35238956.527263135</v>
      </c>
    </row>
    <row r="6286" spans="2:24" x14ac:dyDescent="0.4">
      <c r="B6286" s="13">
        <v>6283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21675582.118969537</v>
      </c>
      <c r="O6286">
        <v>-10364350.944671677</v>
      </c>
      <c r="P6286">
        <v>-20835123.696544744</v>
      </c>
      <c r="Q6286">
        <v>-4308964.9316302296</v>
      </c>
      <c r="R6286">
        <v>-5840006.3866158035</v>
      </c>
      <c r="S6286">
        <v>-4848361.205018159</v>
      </c>
      <c r="T6286">
        <v>-6029932.9827441517</v>
      </c>
      <c r="U6286">
        <v>-5371067.1199865891</v>
      </c>
      <c r="V6286">
        <v>-5731143.7986120787</v>
      </c>
      <c r="W6286">
        <v>-2377158.9259883803</v>
      </c>
      <c r="X6286">
        <v>-22377158.92598838</v>
      </c>
    </row>
    <row r="6287" spans="2:24" x14ac:dyDescent="0.4">
      <c r="B6287" s="13">
        <v>6284</v>
      </c>
      <c r="C6287">
        <v>0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22269891.81509725</v>
      </c>
      <c r="O6287">
        <v>-394443.11060546269</v>
      </c>
      <c r="P6287">
        <v>-1406079.5270778993</v>
      </c>
      <c r="Q6287">
        <v>13114661.261491075</v>
      </c>
      <c r="R6287">
        <v>17459440.968116716</v>
      </c>
      <c r="S6287">
        <v>14744867.484511852</v>
      </c>
      <c r="T6287">
        <v>-15741379.16152237</v>
      </c>
      <c r="U6287">
        <v>-17597176.305711117</v>
      </c>
      <c r="V6287">
        <v>-20120038.858656581</v>
      </c>
      <c r="W6287">
        <v>-14234608.554921297</v>
      </c>
      <c r="X6287">
        <v>-34234608.554921307</v>
      </c>
    </row>
    <row r="6288" spans="2:24" x14ac:dyDescent="0.4">
      <c r="B6288" s="13">
        <v>6285</v>
      </c>
      <c r="C6288">
        <v>0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20209557.801149294</v>
      </c>
      <c r="O6288">
        <v>21711015.627683833</v>
      </c>
      <c r="P6288">
        <v>22426107.278064828</v>
      </c>
      <c r="Q6288">
        <v>25975625.181823026</v>
      </c>
      <c r="R6288">
        <v>28122706.349532526</v>
      </c>
      <c r="S6288">
        <v>26078088.294563919</v>
      </c>
      <c r="T6288">
        <v>13863560.252191862</v>
      </c>
      <c r="U6288">
        <v>15318171.658866322</v>
      </c>
      <c r="V6288">
        <v>28930135.671524648</v>
      </c>
      <c r="W6288">
        <v>28518458.027128309</v>
      </c>
      <c r="X6288">
        <v>8518458.0271283127</v>
      </c>
    </row>
    <row r="6289" spans="2:24" x14ac:dyDescent="0.4">
      <c r="B6289" s="13">
        <v>6286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22626637.180573538</v>
      </c>
      <c r="O6289">
        <v>24436935.433149565</v>
      </c>
      <c r="P6289">
        <v>-64921754.653425477</v>
      </c>
      <c r="Q6289">
        <v>-66604005.789712235</v>
      </c>
      <c r="R6289">
        <v>-21903427.012242835</v>
      </c>
      <c r="S6289">
        <v>-19537830.036698513</v>
      </c>
      <c r="T6289">
        <v>-18468048.296297401</v>
      </c>
      <c r="U6289">
        <v>-18487607.014248054</v>
      </c>
      <c r="V6289">
        <v>-12501391.252727304</v>
      </c>
      <c r="W6289">
        <v>-14068128.400652422</v>
      </c>
      <c r="X6289">
        <v>-34068128.400652416</v>
      </c>
    </row>
    <row r="6290" spans="2:24" x14ac:dyDescent="0.4">
      <c r="B6290" s="13">
        <v>6287</v>
      </c>
      <c r="C6290">
        <v>0</v>
      </c>
      <c r="D6290">
        <v>0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23310891.897335097</v>
      </c>
      <c r="O6290">
        <v>25017931.939993475</v>
      </c>
      <c r="P6290">
        <v>21845284.789270684</v>
      </c>
      <c r="Q6290">
        <v>20806290.559077602</v>
      </c>
      <c r="R6290">
        <v>23236820.910969175</v>
      </c>
      <c r="S6290">
        <v>23196427.864607166</v>
      </c>
      <c r="T6290">
        <v>25503884.65370772</v>
      </c>
      <c r="U6290">
        <v>28954522.696673855</v>
      </c>
      <c r="V6290">
        <v>33516837.729179628</v>
      </c>
      <c r="W6290">
        <v>33323183.851314612</v>
      </c>
      <c r="X6290">
        <v>13323183.851314615</v>
      </c>
    </row>
    <row r="6291" spans="2:24" x14ac:dyDescent="0.4">
      <c r="B6291" s="13">
        <v>6288</v>
      </c>
      <c r="C6291">
        <v>0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27536140.577133477</v>
      </c>
      <c r="O6291">
        <v>35785622.429639049</v>
      </c>
      <c r="P6291">
        <v>15608684.628280625</v>
      </c>
      <c r="Q6291">
        <v>17770043.49606996</v>
      </c>
      <c r="R6291">
        <v>33666392.800117984</v>
      </c>
      <c r="S6291">
        <v>35626065.177750051</v>
      </c>
      <c r="T6291">
        <v>37028220.165432684</v>
      </c>
      <c r="U6291">
        <v>37533117.841085553</v>
      </c>
      <c r="V6291">
        <v>-30620416.021029387</v>
      </c>
      <c r="W6291">
        <v>-31977120.187750816</v>
      </c>
      <c r="X6291">
        <v>-51977120.187750809</v>
      </c>
    </row>
    <row r="6292" spans="2:24" x14ac:dyDescent="0.4">
      <c r="B6292" s="13">
        <v>6289</v>
      </c>
      <c r="C6292">
        <v>0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25517792.541930348</v>
      </c>
      <c r="O6292">
        <v>27596572.257733267</v>
      </c>
      <c r="P6292">
        <v>25617797.410888959</v>
      </c>
      <c r="Q6292">
        <v>28299463.340721168</v>
      </c>
      <c r="R6292">
        <v>26877672.302610867</v>
      </c>
      <c r="S6292">
        <v>28533695.772680447</v>
      </c>
      <c r="T6292">
        <v>28525253.054054216</v>
      </c>
      <c r="U6292">
        <v>33317030.678954124</v>
      </c>
      <c r="V6292">
        <v>32886752.569761828</v>
      </c>
      <c r="W6292">
        <v>38787296.719039753</v>
      </c>
      <c r="X6292">
        <v>18787296.719039746</v>
      </c>
    </row>
    <row r="6293" spans="2:24" x14ac:dyDescent="0.4">
      <c r="B6293" s="13">
        <v>6290</v>
      </c>
      <c r="C6293">
        <v>0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18491022.521751646</v>
      </c>
      <c r="O6293">
        <v>16908475.228615142</v>
      </c>
      <c r="P6293">
        <v>17874425.664139792</v>
      </c>
      <c r="Q6293">
        <v>24489576.395080179</v>
      </c>
      <c r="R6293">
        <v>23846124.453246891</v>
      </c>
      <c r="S6293">
        <v>24932767.815557703</v>
      </c>
      <c r="T6293">
        <v>13972136.450265819</v>
      </c>
      <c r="U6293">
        <v>19748744.114693116</v>
      </c>
      <c r="V6293">
        <v>27221540.775082093</v>
      </c>
      <c r="W6293">
        <v>27708707.39455517</v>
      </c>
      <c r="X6293">
        <v>7708707.3945551692</v>
      </c>
    </row>
    <row r="6294" spans="2:24" x14ac:dyDescent="0.4">
      <c r="B6294" s="13">
        <v>6291</v>
      </c>
      <c r="C6294">
        <v>0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22618343.02757198</v>
      </c>
      <c r="O6294">
        <v>22696727.065347705</v>
      </c>
      <c r="P6294">
        <v>25440829.736808352</v>
      </c>
      <c r="Q6294">
        <v>25123862.864801176</v>
      </c>
      <c r="R6294">
        <v>27448964.131106906</v>
      </c>
      <c r="S6294">
        <v>30305723.114660621</v>
      </c>
      <c r="T6294">
        <v>31341018.487266328</v>
      </c>
      <c r="U6294">
        <v>28960958.287843123</v>
      </c>
      <c r="V6294">
        <v>37030385.320634678</v>
      </c>
      <c r="W6294">
        <v>38886990.317480654</v>
      </c>
      <c r="X6294">
        <v>18886990.317480665</v>
      </c>
    </row>
    <row r="6295" spans="2:24" x14ac:dyDescent="0.4">
      <c r="B6295" s="13">
        <v>6292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19940996.752379086</v>
      </c>
      <c r="O6295">
        <v>17673989.774738546</v>
      </c>
      <c r="P6295">
        <v>17702022.464226171</v>
      </c>
      <c r="Q6295">
        <v>22307822.544350751</v>
      </c>
      <c r="R6295">
        <v>21992715.125403296</v>
      </c>
      <c r="S6295">
        <v>22591477.504991725</v>
      </c>
      <c r="T6295">
        <v>25085553.935086694</v>
      </c>
      <c r="U6295">
        <v>26905778.381596141</v>
      </c>
      <c r="V6295">
        <v>30831798.089928705</v>
      </c>
      <c r="W6295">
        <v>34261288.349957123</v>
      </c>
      <c r="X6295">
        <v>14261288.34995712</v>
      </c>
    </row>
    <row r="6296" spans="2:24" x14ac:dyDescent="0.4">
      <c r="B6296" s="13">
        <v>6293</v>
      </c>
      <c r="C6296">
        <v>0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21807404.611290641</v>
      </c>
      <c r="O6296">
        <v>21013431.374719035</v>
      </c>
      <c r="P6296">
        <v>23915150.792605609</v>
      </c>
      <c r="Q6296">
        <v>21821219.704292454</v>
      </c>
      <c r="R6296">
        <v>24013289.372420572</v>
      </c>
      <c r="S6296">
        <v>29973397.039251454</v>
      </c>
      <c r="T6296">
        <v>35015381.756605685</v>
      </c>
      <c r="U6296">
        <v>30201853.900559772</v>
      </c>
      <c r="V6296">
        <v>35808892.805882581</v>
      </c>
      <c r="W6296">
        <v>36782509.257383496</v>
      </c>
      <c r="X6296">
        <v>16782509.257383503</v>
      </c>
    </row>
    <row r="6297" spans="2:24" x14ac:dyDescent="0.4">
      <c r="B6297" s="13">
        <v>6294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19996343.625251159</v>
      </c>
      <c r="O6297">
        <v>23008148.817613449</v>
      </c>
      <c r="P6297">
        <v>27103370.521269105</v>
      </c>
      <c r="Q6297">
        <v>11200134.657084322</v>
      </c>
      <c r="R6297">
        <v>-10751804.918073593</v>
      </c>
      <c r="S6297">
        <v>-3827895.9011263531</v>
      </c>
      <c r="T6297">
        <v>13469304.656646725</v>
      </c>
      <c r="U6297">
        <v>7169852.5725483252</v>
      </c>
      <c r="V6297">
        <v>5635024.0384603152</v>
      </c>
      <c r="W6297">
        <v>8665070.9120738637</v>
      </c>
      <c r="X6297">
        <v>-11334929.087926133</v>
      </c>
    </row>
    <row r="6298" spans="2:24" x14ac:dyDescent="0.4">
      <c r="B6298" s="13">
        <v>6295</v>
      </c>
      <c r="C6298">
        <v>0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18906622.85937481</v>
      </c>
      <c r="O6298">
        <v>19927571.723499604</v>
      </c>
      <c r="P6298">
        <v>24241173.630411297</v>
      </c>
      <c r="Q6298">
        <v>28107168.29456716</v>
      </c>
      <c r="R6298">
        <v>26238768.080620505</v>
      </c>
      <c r="S6298">
        <v>27123772.420125071</v>
      </c>
      <c r="T6298">
        <v>28465545.924515571</v>
      </c>
      <c r="U6298">
        <v>27368894.190316629</v>
      </c>
      <c r="V6298">
        <v>25915870.645457294</v>
      </c>
      <c r="W6298">
        <v>28293066.151352864</v>
      </c>
      <c r="X6298">
        <v>8293066.1513528638</v>
      </c>
    </row>
    <row r="6299" spans="2:24" x14ac:dyDescent="0.4">
      <c r="B6299" s="13">
        <v>6296</v>
      </c>
      <c r="C6299">
        <v>0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5782744.1464089369</v>
      </c>
      <c r="O6299">
        <v>5664140.5990679767</v>
      </c>
      <c r="P6299">
        <v>12395050.954302328</v>
      </c>
      <c r="Q6299">
        <v>-17902485.846748553</v>
      </c>
      <c r="R6299">
        <v>-14542385.349694924</v>
      </c>
      <c r="S6299">
        <v>2750411.2401279695</v>
      </c>
      <c r="T6299">
        <v>2387845.5438533868</v>
      </c>
      <c r="U6299">
        <v>3425059.115677706</v>
      </c>
      <c r="V6299">
        <v>-2267027.0553199388</v>
      </c>
      <c r="W6299">
        <v>-894204.92959935497</v>
      </c>
      <c r="X6299">
        <v>-20894204.929599352</v>
      </c>
    </row>
    <row r="6300" spans="2:24" x14ac:dyDescent="0.4">
      <c r="B6300" s="13">
        <v>6297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18487851.864320707</v>
      </c>
      <c r="O6300">
        <v>1158150.0591987937</v>
      </c>
      <c r="P6300">
        <v>9000689.6673714798</v>
      </c>
      <c r="Q6300">
        <v>25047782.428196389</v>
      </c>
      <c r="R6300">
        <v>22795422.476731535</v>
      </c>
      <c r="S6300">
        <v>22748539.465081707</v>
      </c>
      <c r="T6300">
        <v>26529886.54192505</v>
      </c>
      <c r="U6300">
        <v>24837414.782749034</v>
      </c>
      <c r="V6300">
        <v>23390500.041090243</v>
      </c>
      <c r="W6300">
        <v>26363507.352430962</v>
      </c>
      <c r="X6300">
        <v>6363507.3524309667</v>
      </c>
    </row>
    <row r="6301" spans="2:24" x14ac:dyDescent="0.4">
      <c r="B6301" s="13">
        <v>6298</v>
      </c>
      <c r="C6301">
        <v>0</v>
      </c>
      <c r="D6301">
        <v>0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20166721.77385395</v>
      </c>
      <c r="O6301">
        <v>16360941.109980969</v>
      </c>
      <c r="P6301">
        <v>9889345.0519550536</v>
      </c>
      <c r="Q6301">
        <v>12722439.530668586</v>
      </c>
      <c r="R6301">
        <v>20664331.07023425</v>
      </c>
      <c r="S6301">
        <v>21544026.82966597</v>
      </c>
      <c r="T6301">
        <v>20952298.760207072</v>
      </c>
      <c r="U6301">
        <v>25047136.37772185</v>
      </c>
      <c r="V6301">
        <v>23982297.866065908</v>
      </c>
      <c r="W6301">
        <v>22723510.733507145</v>
      </c>
      <c r="X6301">
        <v>2723510.7335071461</v>
      </c>
    </row>
    <row r="6302" spans="2:24" x14ac:dyDescent="0.4">
      <c r="B6302" s="13">
        <v>6299</v>
      </c>
      <c r="C6302">
        <v>0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23055792.869507968</v>
      </c>
      <c r="O6302">
        <v>21870124.737765789</v>
      </c>
      <c r="P6302">
        <v>20539197.892776895</v>
      </c>
      <c r="Q6302">
        <v>17911550.741741657</v>
      </c>
      <c r="R6302">
        <v>23985315.332101226</v>
      </c>
      <c r="S6302">
        <v>23885151.360235743</v>
      </c>
      <c r="T6302">
        <v>30782531.389340878</v>
      </c>
      <c r="U6302">
        <v>34406626.066264793</v>
      </c>
      <c r="V6302">
        <v>-20609892.28174258</v>
      </c>
      <c r="W6302">
        <v>-21225446.489396945</v>
      </c>
      <c r="X6302">
        <v>-41225446.489396952</v>
      </c>
    </row>
    <row r="6303" spans="2:24" x14ac:dyDescent="0.4">
      <c r="B6303" s="13">
        <v>6300</v>
      </c>
      <c r="C6303">
        <v>0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21871206.631641094</v>
      </c>
      <c r="O6303">
        <v>29777741.547105886</v>
      </c>
      <c r="P6303">
        <v>22004188.495051514</v>
      </c>
      <c r="Q6303">
        <v>20446711.72756324</v>
      </c>
      <c r="R6303">
        <v>22409643.213932447</v>
      </c>
      <c r="S6303">
        <v>32079897.737979718</v>
      </c>
      <c r="T6303">
        <v>30578594.404387657</v>
      </c>
      <c r="U6303">
        <v>34926722.991585024</v>
      </c>
      <c r="V6303">
        <v>36479385.730098978</v>
      </c>
      <c r="W6303">
        <v>32974433.187411714</v>
      </c>
      <c r="X6303">
        <v>12974433.18741172</v>
      </c>
    </row>
    <row r="6304" spans="2:24" x14ac:dyDescent="0.4">
      <c r="B6304" s="13">
        <v>6301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26292456.751499504</v>
      </c>
      <c r="O6304">
        <v>31306301.966870204</v>
      </c>
      <c r="P6304">
        <v>33520570.07652251</v>
      </c>
      <c r="Q6304">
        <v>39286353.283786766</v>
      </c>
      <c r="R6304">
        <v>41627434.37730179</v>
      </c>
      <c r="S6304">
        <v>40378483.384072438</v>
      </c>
      <c r="T6304">
        <v>33612017.136112012</v>
      </c>
      <c r="U6304">
        <v>37616916.191817239</v>
      </c>
      <c r="V6304">
        <v>24874119.357473962</v>
      </c>
      <c r="W6304">
        <v>32004025.615482721</v>
      </c>
      <c r="X6304">
        <v>12004025.61548272</v>
      </c>
    </row>
    <row r="6305" spans="2:24" x14ac:dyDescent="0.4">
      <c r="B6305" s="13">
        <v>6302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17529422.825770237</v>
      </c>
      <c r="O6305">
        <v>18356207.879662089</v>
      </c>
      <c r="P6305">
        <v>-77761732.421343878</v>
      </c>
      <c r="Q6305">
        <v>-77408753.621772796</v>
      </c>
      <c r="R6305">
        <v>-32371792.071505386</v>
      </c>
      <c r="S6305">
        <v>-26704972.302989155</v>
      </c>
      <c r="T6305">
        <v>-32297497.343054794</v>
      </c>
      <c r="U6305">
        <v>-30532048.236320816</v>
      </c>
      <c r="V6305">
        <v>-24504727.223403737</v>
      </c>
      <c r="W6305">
        <v>-26499337.734992955</v>
      </c>
      <c r="X6305">
        <v>-46499337.734992936</v>
      </c>
    </row>
    <row r="6306" spans="2:24" x14ac:dyDescent="0.4">
      <c r="B6306" s="13">
        <v>6303</v>
      </c>
      <c r="C6306">
        <v>0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27014493.016107447</v>
      </c>
      <c r="O6306">
        <v>3172451.2096132943</v>
      </c>
      <c r="P6306">
        <v>1439052.8849024342</v>
      </c>
      <c r="Q6306">
        <v>21876370.795821913</v>
      </c>
      <c r="R6306">
        <v>21712292.883437987</v>
      </c>
      <c r="S6306">
        <v>25542078.022319503</v>
      </c>
      <c r="T6306">
        <v>-139782122.48595366</v>
      </c>
      <c r="U6306">
        <v>-143351318.18804169</v>
      </c>
      <c r="V6306">
        <v>-55095454.304197326</v>
      </c>
      <c r="W6306">
        <v>-57788876.868776336</v>
      </c>
      <c r="X6306">
        <v>-77788876.868776336</v>
      </c>
    </row>
    <row r="6307" spans="2:24" x14ac:dyDescent="0.4">
      <c r="B6307" s="13">
        <v>6304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22337005.011113938</v>
      </c>
      <c r="O6307">
        <v>22467014.882332604</v>
      </c>
      <c r="P6307">
        <v>-76592754.292497694</v>
      </c>
      <c r="Q6307">
        <v>-76034441.56356217</v>
      </c>
      <c r="R6307">
        <v>-16841777.593286395</v>
      </c>
      <c r="S6307">
        <v>-12790543.910900535</v>
      </c>
      <c r="T6307">
        <v>-10135619.316955812</v>
      </c>
      <c r="U6307">
        <v>-7613452.194394473</v>
      </c>
      <c r="V6307">
        <v>-41106592.139145233</v>
      </c>
      <c r="W6307">
        <v>-39245976.176730432</v>
      </c>
      <c r="X6307">
        <v>-59245976.176730424</v>
      </c>
    </row>
    <row r="6308" spans="2:24" x14ac:dyDescent="0.4">
      <c r="B6308" s="13">
        <v>6305</v>
      </c>
      <c r="C6308">
        <v>0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25136898.649959736</v>
      </c>
      <c r="O6308">
        <v>24502631.204734128</v>
      </c>
      <c r="P6308">
        <v>28967433.642475747</v>
      </c>
      <c r="Q6308">
        <v>30396993.079919189</v>
      </c>
      <c r="R6308">
        <v>29195647.801358595</v>
      </c>
      <c r="S6308">
        <v>33053079.348238505</v>
      </c>
      <c r="T6308">
        <v>35629211.041474216</v>
      </c>
      <c r="U6308">
        <v>38853424.262734354</v>
      </c>
      <c r="V6308">
        <v>37602016.584125683</v>
      </c>
      <c r="W6308">
        <v>37401430.678780876</v>
      </c>
      <c r="X6308">
        <v>17401430.678780869</v>
      </c>
    </row>
    <row r="6309" spans="2:24" x14ac:dyDescent="0.4">
      <c r="B6309" s="13">
        <v>6306</v>
      </c>
      <c r="C6309">
        <v>0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20434836.958127361</v>
      </c>
      <c r="O6309">
        <v>24551127.666671816</v>
      </c>
      <c r="P6309">
        <v>25732971.327759564</v>
      </c>
      <c r="Q6309">
        <v>26222162.097676136</v>
      </c>
      <c r="R6309">
        <v>25787737.269783009</v>
      </c>
      <c r="S6309">
        <v>18279105.38992358</v>
      </c>
      <c r="T6309">
        <v>24334917.228845261</v>
      </c>
      <c r="U6309">
        <v>28087687.510270961</v>
      </c>
      <c r="V6309">
        <v>30683505.995197225</v>
      </c>
      <c r="W6309">
        <v>40064875.251757242</v>
      </c>
      <c r="X6309">
        <v>20064875.251757242</v>
      </c>
    </row>
    <row r="6310" spans="2:24" x14ac:dyDescent="0.4">
      <c r="B6310" s="13">
        <v>6307</v>
      </c>
      <c r="C6310">
        <v>0</v>
      </c>
      <c r="D6310">
        <v>0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21806179.920192018</v>
      </c>
      <c r="O6310">
        <v>24822933.451534357</v>
      </c>
      <c r="P6310">
        <v>28249726.216234308</v>
      </c>
      <c r="Q6310">
        <v>32235391.18957378</v>
      </c>
      <c r="R6310">
        <v>36612564.763205975</v>
      </c>
      <c r="S6310">
        <v>32119440.041280627</v>
      </c>
      <c r="T6310">
        <v>39449060.16920089</v>
      </c>
      <c r="U6310">
        <v>38865894.990682505</v>
      </c>
      <c r="V6310">
        <v>35447247.826868452</v>
      </c>
      <c r="W6310">
        <v>33964319.721682325</v>
      </c>
      <c r="X6310">
        <v>13964319.721682321</v>
      </c>
    </row>
    <row r="6311" spans="2:24" x14ac:dyDescent="0.4">
      <c r="B6311" s="13">
        <v>6308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19778897.101305641</v>
      </c>
      <c r="O6311">
        <v>22842960.538594451</v>
      </c>
      <c r="P6311">
        <v>24216977.899621353</v>
      </c>
      <c r="Q6311">
        <v>24315569.232760407</v>
      </c>
      <c r="R6311">
        <v>28721229.50489822</v>
      </c>
      <c r="S6311">
        <v>29905099.72065483</v>
      </c>
      <c r="T6311">
        <v>31232642.983127613</v>
      </c>
      <c r="U6311">
        <v>28129563.97594516</v>
      </c>
      <c r="V6311">
        <v>26290915.550821371</v>
      </c>
      <c r="W6311">
        <v>27719301.746121094</v>
      </c>
      <c r="X6311">
        <v>7719301.7461210918</v>
      </c>
    </row>
    <row r="6312" spans="2:24" x14ac:dyDescent="0.4">
      <c r="B6312" s="13">
        <v>6309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19557282.977540974</v>
      </c>
      <c r="O6312">
        <v>18937304.058553346</v>
      </c>
      <c r="P6312">
        <v>19182514.505254611</v>
      </c>
      <c r="Q6312">
        <v>19470420.762034662</v>
      </c>
      <c r="R6312">
        <v>27558961.600638162</v>
      </c>
      <c r="S6312">
        <v>28418914.429512486</v>
      </c>
      <c r="T6312">
        <v>29635282.456660077</v>
      </c>
      <c r="U6312">
        <v>28780158.155994419</v>
      </c>
      <c r="V6312">
        <v>28620629.757642332</v>
      </c>
      <c r="W6312">
        <v>30694404.025826082</v>
      </c>
      <c r="X6312">
        <v>10694404.025826083</v>
      </c>
    </row>
    <row r="6313" spans="2:24" x14ac:dyDescent="0.4">
      <c r="B6313" s="13">
        <v>6310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20615044.840221848</v>
      </c>
      <c r="O6313">
        <v>19329421.495418586</v>
      </c>
      <c r="P6313">
        <v>18976549.961920273</v>
      </c>
      <c r="Q6313">
        <v>23048131.195621356</v>
      </c>
      <c r="R6313">
        <v>23066430.656111479</v>
      </c>
      <c r="S6313">
        <v>23940847.959781062</v>
      </c>
      <c r="T6313">
        <v>16516941.754390486</v>
      </c>
      <c r="U6313">
        <v>8069122.0096896235</v>
      </c>
      <c r="V6313">
        <v>17089913.706708413</v>
      </c>
      <c r="W6313">
        <v>20378872.736097872</v>
      </c>
      <c r="X6313">
        <v>378872.73609787319</v>
      </c>
    </row>
    <row r="6314" spans="2:24" x14ac:dyDescent="0.4">
      <c r="B6314" s="13">
        <v>6311</v>
      </c>
      <c r="C6314">
        <v>0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19224533.842502996</v>
      </c>
      <c r="O6314">
        <v>22069175.215431251</v>
      </c>
      <c r="P6314">
        <v>-275313386.02648926</v>
      </c>
      <c r="Q6314">
        <v>-273483335.48136538</v>
      </c>
      <c r="R6314">
        <v>-119247455.60402124</v>
      </c>
      <c r="S6314">
        <v>-118576932.27161831</v>
      </c>
      <c r="T6314">
        <v>-117659550.18683046</v>
      </c>
      <c r="U6314">
        <v>-127252289.16301501</v>
      </c>
      <c r="V6314">
        <v>-124971861.9165532</v>
      </c>
      <c r="W6314">
        <v>-125424231.35704355</v>
      </c>
      <c r="X6314">
        <v>-145424231.35704356</v>
      </c>
    </row>
    <row r="6315" spans="2:24" x14ac:dyDescent="0.4">
      <c r="B6315" s="13">
        <v>6312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18673764.518032778</v>
      </c>
      <c r="O6315">
        <v>22185277.86718294</v>
      </c>
      <c r="P6315">
        <v>28058959.187077172</v>
      </c>
      <c r="Q6315">
        <v>28685902.346767131</v>
      </c>
      <c r="R6315">
        <v>30786404.738376386</v>
      </c>
      <c r="S6315">
        <v>29438700.559664134</v>
      </c>
      <c r="T6315">
        <v>24521966.046697047</v>
      </c>
      <c r="U6315">
        <v>23089032.501509633</v>
      </c>
      <c r="V6315">
        <v>28796033.299718514</v>
      </c>
      <c r="W6315">
        <v>27817757.80878377</v>
      </c>
      <c r="X6315">
        <v>7817757.808783764</v>
      </c>
    </row>
    <row r="6316" spans="2:24" x14ac:dyDescent="0.4">
      <c r="B6316" s="13">
        <v>6313</v>
      </c>
      <c r="C6316">
        <v>0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20044587.057192497</v>
      </c>
      <c r="O6316">
        <v>17814880.720035955</v>
      </c>
      <c r="P6316">
        <v>17304034.757854879</v>
      </c>
      <c r="Q6316">
        <v>18411873.522801358</v>
      </c>
      <c r="R6316">
        <v>24861248.348797243</v>
      </c>
      <c r="S6316">
        <v>21958767.871651039</v>
      </c>
      <c r="T6316">
        <v>25872276.011993766</v>
      </c>
      <c r="U6316">
        <v>31877901.22105331</v>
      </c>
      <c r="V6316">
        <v>36524690.45985464</v>
      </c>
      <c r="W6316">
        <v>36200498.135836788</v>
      </c>
      <c r="X6316">
        <v>16200498.135836788</v>
      </c>
    </row>
    <row r="6317" spans="2:24" x14ac:dyDescent="0.4">
      <c r="B6317" s="13">
        <v>6314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22422528.556704164</v>
      </c>
      <c r="O6317">
        <v>21694263.792093251</v>
      </c>
      <c r="P6317">
        <v>15575380.236993004</v>
      </c>
      <c r="Q6317">
        <v>24214396.809528686</v>
      </c>
      <c r="R6317">
        <v>24165371.466192912</v>
      </c>
      <c r="S6317">
        <v>21566591.908096798</v>
      </c>
      <c r="T6317">
        <v>21689056.438321657</v>
      </c>
      <c r="U6317">
        <v>19792315.794669729</v>
      </c>
      <c r="V6317">
        <v>18079225.34031317</v>
      </c>
      <c r="W6317">
        <v>10821672.333548905</v>
      </c>
      <c r="X6317">
        <v>-9178327.6664510928</v>
      </c>
    </row>
    <row r="6318" spans="2:24" x14ac:dyDescent="0.4">
      <c r="B6318" s="13">
        <v>6315</v>
      </c>
      <c r="C6318">
        <v>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15395391.985022761</v>
      </c>
      <c r="O6318">
        <v>19234754.769525636</v>
      </c>
      <c r="P6318">
        <v>22925134.610387918</v>
      </c>
      <c r="Q6318">
        <v>21689574.506214425</v>
      </c>
      <c r="R6318">
        <v>20403936.501080822</v>
      </c>
      <c r="S6318">
        <v>18031371.214428991</v>
      </c>
      <c r="T6318">
        <v>17372850.525735613</v>
      </c>
      <c r="U6318">
        <v>19367132.007303957</v>
      </c>
      <c r="V6318">
        <v>16362212.30545483</v>
      </c>
      <c r="W6318">
        <v>15466242.514379732</v>
      </c>
      <c r="X6318">
        <v>-4533757.4856202649</v>
      </c>
    </row>
    <row r="6319" spans="2:24" x14ac:dyDescent="0.4">
      <c r="B6319" s="13">
        <v>6316</v>
      </c>
      <c r="C6319">
        <v>0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19929996.556888133</v>
      </c>
      <c r="O6319">
        <v>18960230.088095363</v>
      </c>
      <c r="P6319">
        <v>18378579.232844237</v>
      </c>
      <c r="Q6319">
        <v>18389757.540146109</v>
      </c>
      <c r="R6319">
        <v>26858924.883816049</v>
      </c>
      <c r="S6319">
        <v>25807578.283651371</v>
      </c>
      <c r="T6319">
        <v>33124560.982629381</v>
      </c>
      <c r="U6319">
        <v>32733795.046501428</v>
      </c>
      <c r="V6319">
        <v>35185478.712966673</v>
      </c>
      <c r="W6319">
        <v>32172423.732291281</v>
      </c>
      <c r="X6319">
        <v>12172423.732291281</v>
      </c>
    </row>
    <row r="6320" spans="2:24" x14ac:dyDescent="0.4">
      <c r="B6320" s="13">
        <v>6317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18865069.580442194</v>
      </c>
      <c r="O6320">
        <v>20146884.139012821</v>
      </c>
      <c r="P6320">
        <v>23459441.307736177</v>
      </c>
      <c r="Q6320">
        <v>22646353.393212657</v>
      </c>
      <c r="R6320">
        <v>30274172.592420958</v>
      </c>
      <c r="S6320">
        <v>29625470.12068294</v>
      </c>
      <c r="T6320">
        <v>28466770.409308929</v>
      </c>
      <c r="U6320">
        <v>-10670266.906568406</v>
      </c>
      <c r="V6320">
        <v>-10304123.054360993</v>
      </c>
      <c r="W6320">
        <v>12124350.453344753</v>
      </c>
      <c r="X6320">
        <v>-7875649.5466552433</v>
      </c>
    </row>
    <row r="6321" spans="2:24" x14ac:dyDescent="0.4">
      <c r="B6321" s="13">
        <v>6318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19923535.230551001</v>
      </c>
      <c r="O6321">
        <v>16820098.462533966</v>
      </c>
      <c r="P6321">
        <v>17816446.880665194</v>
      </c>
      <c r="Q6321">
        <v>21500935.094203971</v>
      </c>
      <c r="R6321">
        <v>19095062.049295489</v>
      </c>
      <c r="S6321">
        <v>17850280.145473003</v>
      </c>
      <c r="T6321">
        <v>24746689.771897111</v>
      </c>
      <c r="U6321">
        <v>27180254.739924356</v>
      </c>
      <c r="V6321">
        <v>31180070.243218713</v>
      </c>
      <c r="W6321">
        <v>34948083.159089953</v>
      </c>
      <c r="X6321">
        <v>14948083.159089953</v>
      </c>
    </row>
    <row r="6322" spans="2:24" x14ac:dyDescent="0.4">
      <c r="B6322" s="13">
        <v>6319</v>
      </c>
      <c r="C6322">
        <v>0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20668948.228543077</v>
      </c>
      <c r="O6322">
        <v>17918266.343861565</v>
      </c>
      <c r="P6322">
        <v>11583696.370323565</v>
      </c>
      <c r="Q6322">
        <v>8363731.9885859936</v>
      </c>
      <c r="R6322">
        <v>14684464.111956725</v>
      </c>
      <c r="S6322">
        <v>-48995050.609864056</v>
      </c>
      <c r="T6322">
        <v>-48527558.382136293</v>
      </c>
      <c r="U6322">
        <v>-23550796.164611381</v>
      </c>
      <c r="V6322">
        <v>-24027859.412118476</v>
      </c>
      <c r="W6322">
        <v>-21482218.584455967</v>
      </c>
      <c r="X6322">
        <v>-41482218.584455945</v>
      </c>
    </row>
    <row r="6323" spans="2:24" x14ac:dyDescent="0.4">
      <c r="B6323" s="13">
        <v>6320</v>
      </c>
      <c r="C6323">
        <v>0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18499265.758345682</v>
      </c>
      <c r="O6323">
        <v>19519625.274547227</v>
      </c>
      <c r="P6323">
        <v>17395371.356643021</v>
      </c>
      <c r="Q6323">
        <v>18011209.970387749</v>
      </c>
      <c r="R6323">
        <v>19682947.518710084</v>
      </c>
      <c r="S6323">
        <v>17091013.546353459</v>
      </c>
      <c r="T6323">
        <v>25725096.042290501</v>
      </c>
      <c r="U6323">
        <v>33160626.925591212</v>
      </c>
      <c r="V6323">
        <v>41200569.027304687</v>
      </c>
      <c r="W6323">
        <v>40900555.103054538</v>
      </c>
      <c r="X6323">
        <v>20900555.103054535</v>
      </c>
    </row>
    <row r="6324" spans="2:24" x14ac:dyDescent="0.4">
      <c r="B6324" s="13">
        <v>6321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27095680.132448979</v>
      </c>
      <c r="O6324">
        <v>33027311.614627533</v>
      </c>
      <c r="P6324">
        <v>35807259.58753074</v>
      </c>
      <c r="Q6324">
        <v>43067065.66777204</v>
      </c>
      <c r="R6324">
        <v>48140545.583234236</v>
      </c>
      <c r="S6324">
        <v>47161705.850169584</v>
      </c>
      <c r="T6324">
        <v>48053438.055766046</v>
      </c>
      <c r="U6324">
        <v>52342338.513216585</v>
      </c>
      <c r="V6324">
        <v>56696732.467548996</v>
      </c>
      <c r="W6324">
        <v>62024191.201063178</v>
      </c>
      <c r="X6324">
        <v>42024191.201063186</v>
      </c>
    </row>
    <row r="6325" spans="2:24" x14ac:dyDescent="0.4">
      <c r="B6325" s="13">
        <v>6322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26251746.1430723</v>
      </c>
      <c r="O6325">
        <v>19910095.948001284</v>
      </c>
      <c r="P6325">
        <v>25187222.26501599</v>
      </c>
      <c r="Q6325">
        <v>31308629.005871017</v>
      </c>
      <c r="R6325">
        <v>28786582.735913701</v>
      </c>
      <c r="S6325">
        <v>29903381.395490732</v>
      </c>
      <c r="T6325">
        <v>19114436.854631238</v>
      </c>
      <c r="U6325">
        <v>26335439.421601076</v>
      </c>
      <c r="V6325">
        <v>28713053.491133489</v>
      </c>
      <c r="W6325">
        <v>27131798.03684799</v>
      </c>
      <c r="X6325">
        <v>7131798.0368479975</v>
      </c>
    </row>
    <row r="6326" spans="2:24" x14ac:dyDescent="0.4">
      <c r="B6326" s="13">
        <v>6323</v>
      </c>
      <c r="C6326">
        <v>0</v>
      </c>
      <c r="D6326">
        <v>0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-8155574.9445425551</v>
      </c>
      <c r="O6326">
        <v>-5548645.4399511311</v>
      </c>
      <c r="P6326">
        <v>8762614.2702951953</v>
      </c>
      <c r="Q6326">
        <v>9239098.3229601122</v>
      </c>
      <c r="R6326">
        <v>15348128.894154564</v>
      </c>
      <c r="S6326">
        <v>13677502.714759221</v>
      </c>
      <c r="T6326">
        <v>17606440.50684756</v>
      </c>
      <c r="U6326">
        <v>18070370.012382299</v>
      </c>
      <c r="V6326">
        <v>23673419.544075213</v>
      </c>
      <c r="W6326">
        <v>25039966.597718604</v>
      </c>
      <c r="X6326">
        <v>5039966.5977186058</v>
      </c>
    </row>
    <row r="6327" spans="2:24" x14ac:dyDescent="0.4">
      <c r="B6327" s="13">
        <v>6324</v>
      </c>
      <c r="C6327">
        <v>0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23835528.204073668</v>
      </c>
      <c r="O6327">
        <v>23987611.907312546</v>
      </c>
      <c r="P6327">
        <v>25507041.17641018</v>
      </c>
      <c r="Q6327">
        <v>23203000.469156519</v>
      </c>
      <c r="R6327">
        <v>22761287.381499358</v>
      </c>
      <c r="S6327">
        <v>28870685.328337919</v>
      </c>
      <c r="T6327">
        <v>32852025.587751117</v>
      </c>
      <c r="U6327">
        <v>31654155.050471343</v>
      </c>
      <c r="V6327">
        <v>33669915.656068146</v>
      </c>
      <c r="W6327">
        <v>37974719.132312015</v>
      </c>
      <c r="X6327">
        <v>17974719.132312022</v>
      </c>
    </row>
    <row r="6328" spans="2:24" x14ac:dyDescent="0.4">
      <c r="B6328" s="13">
        <v>6325</v>
      </c>
      <c r="C6328">
        <v>0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20286746.173474669</v>
      </c>
      <c r="O6328">
        <v>13726523.712607149</v>
      </c>
      <c r="P6328">
        <v>17133776.760529727</v>
      </c>
      <c r="Q6328">
        <v>18152992.709386546</v>
      </c>
      <c r="R6328">
        <v>16923596.956783723</v>
      </c>
      <c r="S6328">
        <v>19330667.736035731</v>
      </c>
      <c r="T6328">
        <v>27485348.297316127</v>
      </c>
      <c r="U6328">
        <v>30865994.924157761</v>
      </c>
      <c r="V6328">
        <v>30272127.164807264</v>
      </c>
      <c r="W6328">
        <v>29985770.758852363</v>
      </c>
      <c r="X6328">
        <v>9985770.7588523608</v>
      </c>
    </row>
    <row r="6329" spans="2:24" x14ac:dyDescent="0.4">
      <c r="B6329" s="13">
        <v>6326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26130563.368595235</v>
      </c>
      <c r="O6329">
        <v>19752196.099596556</v>
      </c>
      <c r="P6329">
        <v>26091695.654809043</v>
      </c>
      <c r="Q6329">
        <v>29555679.306779444</v>
      </c>
      <c r="R6329">
        <v>33104409.480346743</v>
      </c>
      <c r="S6329">
        <v>25896594.189862002</v>
      </c>
      <c r="T6329">
        <v>27937864.780117661</v>
      </c>
      <c r="U6329">
        <v>28651455.898175854</v>
      </c>
      <c r="V6329">
        <v>25606493.694479961</v>
      </c>
      <c r="W6329">
        <v>23443791.710698184</v>
      </c>
      <c r="X6329">
        <v>3443791.7106981766</v>
      </c>
    </row>
    <row r="6330" spans="2:24" x14ac:dyDescent="0.4">
      <c r="B6330" s="13">
        <v>6327</v>
      </c>
      <c r="C6330">
        <v>0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19977249.719996177</v>
      </c>
      <c r="O6330">
        <v>23962784.544476647</v>
      </c>
      <c r="P6330">
        <v>32151803.140489787</v>
      </c>
      <c r="Q6330">
        <v>34438474.463434063</v>
      </c>
      <c r="R6330">
        <v>27673619.371992547</v>
      </c>
      <c r="S6330">
        <v>31242921.112176605</v>
      </c>
      <c r="T6330">
        <v>37681329.461697631</v>
      </c>
      <c r="U6330">
        <v>37637382.39569363</v>
      </c>
      <c r="V6330">
        <v>40671910.475731805</v>
      </c>
      <c r="W6330">
        <v>38157372.132747844</v>
      </c>
      <c r="X6330">
        <v>18157372.132747848</v>
      </c>
    </row>
    <row r="6331" spans="2:24" x14ac:dyDescent="0.4">
      <c r="B6331" s="13">
        <v>6328</v>
      </c>
      <c r="C6331">
        <v>0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19003828.612745501</v>
      </c>
      <c r="O6331">
        <v>22455697.712302323</v>
      </c>
      <c r="P6331">
        <v>25648675.240898948</v>
      </c>
      <c r="Q6331">
        <v>22631241.303054996</v>
      </c>
      <c r="R6331">
        <v>21234807.930351205</v>
      </c>
      <c r="S6331">
        <v>27528733.296473585</v>
      </c>
      <c r="T6331">
        <v>28755768.525871404</v>
      </c>
      <c r="U6331">
        <v>31528925.839050323</v>
      </c>
      <c r="V6331">
        <v>18238527.153381512</v>
      </c>
      <c r="W6331">
        <v>22971550.259981241</v>
      </c>
      <c r="X6331">
        <v>2971550.259981242</v>
      </c>
    </row>
    <row r="6332" spans="2:24" x14ac:dyDescent="0.4">
      <c r="B6332" s="13">
        <v>6329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20886718.553199925</v>
      </c>
      <c r="O6332">
        <v>28812325.921289422</v>
      </c>
      <c r="P6332">
        <v>26852528.982016899</v>
      </c>
      <c r="Q6332">
        <v>34262011.630432457</v>
      </c>
      <c r="R6332">
        <v>39818177.033755496</v>
      </c>
      <c r="S6332">
        <v>43069395.116872735</v>
      </c>
      <c r="T6332">
        <v>50743006.582022369</v>
      </c>
      <c r="U6332">
        <v>48212521.45571816</v>
      </c>
      <c r="V6332">
        <v>55681763.467855975</v>
      </c>
      <c r="W6332">
        <v>53016223.89098715</v>
      </c>
      <c r="X6332">
        <v>33016223.890987143</v>
      </c>
    </row>
    <row r="6333" spans="2:24" x14ac:dyDescent="0.4">
      <c r="B6333" s="13">
        <v>6330</v>
      </c>
      <c r="C6333">
        <v>0</v>
      </c>
      <c r="D6333">
        <v>0</v>
      </c>
      <c r="E6333"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8422639.1019421313</v>
      </c>
      <c r="O6333">
        <v>17901205.276363257</v>
      </c>
      <c r="P6333">
        <v>28771680.870376904</v>
      </c>
      <c r="Q6333">
        <v>30064751.048953604</v>
      </c>
      <c r="R6333">
        <v>32267155.057294231</v>
      </c>
      <c r="S6333">
        <v>37632532.263751499</v>
      </c>
      <c r="T6333">
        <v>34857629.722728878</v>
      </c>
      <c r="U6333">
        <v>34878983.771653324</v>
      </c>
      <c r="V6333">
        <v>36186857.560447715</v>
      </c>
      <c r="W6333">
        <v>45417540.925265074</v>
      </c>
      <c r="X6333">
        <v>25417540.925265066</v>
      </c>
    </row>
    <row r="6334" spans="2:24" x14ac:dyDescent="0.4">
      <c r="B6334" s="13">
        <v>6331</v>
      </c>
      <c r="C6334">
        <v>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19858280.292194828</v>
      </c>
      <c r="O6334">
        <v>24672155.044853941</v>
      </c>
      <c r="P6334">
        <v>23050731.905004133</v>
      </c>
      <c r="Q6334">
        <v>27632097.801189993</v>
      </c>
      <c r="R6334">
        <v>27127926.927586723</v>
      </c>
      <c r="S6334">
        <v>35781957.502060533</v>
      </c>
      <c r="T6334">
        <v>37531218.191976182</v>
      </c>
      <c r="U6334">
        <v>37026380.359493017</v>
      </c>
      <c r="V6334">
        <v>40449082.793835931</v>
      </c>
      <c r="W6334">
        <v>40889132.664703242</v>
      </c>
      <c r="X6334">
        <v>20889132.664703242</v>
      </c>
    </row>
    <row r="6335" spans="2:24" x14ac:dyDescent="0.4">
      <c r="B6335" s="13">
        <v>6332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24188576.791033391</v>
      </c>
      <c r="O6335">
        <v>24937101.568788912</v>
      </c>
      <c r="P6335">
        <v>28064367.607071843</v>
      </c>
      <c r="Q6335">
        <v>27993035.92946434</v>
      </c>
      <c r="R6335">
        <v>25053039.985785313</v>
      </c>
      <c r="S6335">
        <v>24763562.25095173</v>
      </c>
      <c r="T6335">
        <v>27014786.820666812</v>
      </c>
      <c r="U6335">
        <v>31894909.248172387</v>
      </c>
      <c r="V6335">
        <v>-621975.75116418907</v>
      </c>
      <c r="W6335">
        <v>-1264938.7145444122</v>
      </c>
      <c r="X6335">
        <v>-21264938.714544415</v>
      </c>
    </row>
    <row r="6336" spans="2:24" x14ac:dyDescent="0.4">
      <c r="B6336" s="13">
        <v>6333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13877326.431241123</v>
      </c>
      <c r="O6336">
        <v>15795156.115006441</v>
      </c>
      <c r="P6336">
        <v>15949631.673299216</v>
      </c>
      <c r="Q6336">
        <v>13504317.064970678</v>
      </c>
      <c r="R6336">
        <v>22594316.546579488</v>
      </c>
      <c r="S6336">
        <v>23007743.68462402</v>
      </c>
      <c r="T6336">
        <v>25838297.393078391</v>
      </c>
      <c r="U6336">
        <v>27522498.671906505</v>
      </c>
      <c r="V6336">
        <v>32730532.87411679</v>
      </c>
      <c r="W6336">
        <v>35241367.254007243</v>
      </c>
      <c r="X6336">
        <v>15241367.254007239</v>
      </c>
    </row>
    <row r="6337" spans="2:24" x14ac:dyDescent="0.4">
      <c r="B6337" s="13">
        <v>6334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18811937.991832189</v>
      </c>
      <c r="O6337">
        <v>20702903.492322832</v>
      </c>
      <c r="P6337">
        <v>21947942.559591353</v>
      </c>
      <c r="Q6337">
        <v>21364691.994012799</v>
      </c>
      <c r="R6337">
        <v>21395285.249699097</v>
      </c>
      <c r="S6337">
        <v>23210496.581948519</v>
      </c>
      <c r="T6337">
        <v>32144568.317016855</v>
      </c>
      <c r="U6337">
        <v>35550472.914922446</v>
      </c>
      <c r="V6337">
        <v>35205524.042089671</v>
      </c>
      <c r="W6337">
        <v>35095912.757913731</v>
      </c>
      <c r="X6337">
        <v>15095912.757913724</v>
      </c>
    </row>
    <row r="6338" spans="2:24" x14ac:dyDescent="0.4">
      <c r="B6338" s="13">
        <v>6335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15835068.428975211</v>
      </c>
      <c r="O6338">
        <v>10660673.685625887</v>
      </c>
      <c r="P6338">
        <v>15577311.245761637</v>
      </c>
      <c r="Q6338">
        <v>18679575.52297226</v>
      </c>
      <c r="R6338">
        <v>17222886.315257218</v>
      </c>
      <c r="S6338">
        <v>19836630.634199239</v>
      </c>
      <c r="T6338">
        <v>22103178.039020259</v>
      </c>
      <c r="U6338">
        <v>19340069.034057282</v>
      </c>
      <c r="V6338">
        <v>23748552.397972729</v>
      </c>
      <c r="W6338">
        <v>22459569.912162662</v>
      </c>
      <c r="X6338">
        <v>2459569.9121626625</v>
      </c>
    </row>
    <row r="6339" spans="2:24" x14ac:dyDescent="0.4">
      <c r="B6339" s="13">
        <v>6336</v>
      </c>
      <c r="C6339">
        <v>0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22080941.215093955</v>
      </c>
      <c r="O6339">
        <v>25003916.548317425</v>
      </c>
      <c r="P6339">
        <v>22156857.774346504</v>
      </c>
      <c r="Q6339">
        <v>12079765.000006398</v>
      </c>
      <c r="R6339">
        <v>17877924.313650999</v>
      </c>
      <c r="S6339">
        <v>23088932.594259273</v>
      </c>
      <c r="T6339">
        <v>14881904.307941925</v>
      </c>
      <c r="U6339">
        <v>10571847.337569267</v>
      </c>
      <c r="V6339">
        <v>13326976.997458693</v>
      </c>
      <c r="W6339">
        <v>19113718.532690536</v>
      </c>
      <c r="X6339">
        <v>-886281.46730946284</v>
      </c>
    </row>
    <row r="6340" spans="2:24" x14ac:dyDescent="0.4">
      <c r="B6340" s="13">
        <v>6337</v>
      </c>
      <c r="C6340">
        <v>0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13732420.352797741</v>
      </c>
      <c r="O6340">
        <v>19617275.076418955</v>
      </c>
      <c r="P6340">
        <v>22125813.293983605</v>
      </c>
      <c r="Q6340">
        <v>23519457.836972542</v>
      </c>
      <c r="R6340">
        <v>27108979.884441391</v>
      </c>
      <c r="S6340">
        <v>34737699.617240883</v>
      </c>
      <c r="T6340">
        <v>34584012.566556953</v>
      </c>
      <c r="U6340">
        <v>-546072616.32877004</v>
      </c>
      <c r="V6340">
        <v>-542593698.6684202</v>
      </c>
      <c r="W6340">
        <v>-248980357.20908648</v>
      </c>
      <c r="X6340">
        <v>-268980357.20908648</v>
      </c>
    </row>
    <row r="6341" spans="2:24" x14ac:dyDescent="0.4">
      <c r="B6341" s="13">
        <v>6338</v>
      </c>
      <c r="C6341">
        <v>0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13613733.253495146</v>
      </c>
      <c r="O6341">
        <v>-9201058.3837654572</v>
      </c>
      <c r="P6341">
        <v>-9987166.9411242902</v>
      </c>
      <c r="Q6341">
        <v>7369418.3163098171</v>
      </c>
      <c r="R6341">
        <v>8916604.7687937617</v>
      </c>
      <c r="S6341">
        <v>15063249.773532739</v>
      </c>
      <c r="T6341">
        <v>13540230.152389959</v>
      </c>
      <c r="U6341">
        <v>15413268.357776524</v>
      </c>
      <c r="V6341">
        <v>14992669.226317232</v>
      </c>
      <c r="W6341">
        <v>17662718.318490185</v>
      </c>
      <c r="X6341">
        <v>-2337281.6815098198</v>
      </c>
    </row>
    <row r="6342" spans="2:24" x14ac:dyDescent="0.4">
      <c r="B6342" s="13">
        <v>6339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18547821.591765001</v>
      </c>
      <c r="O6342">
        <v>12757284.012347283</v>
      </c>
      <c r="P6342">
        <v>11256672.728303056</v>
      </c>
      <c r="Q6342">
        <v>10336629.429029148</v>
      </c>
      <c r="R6342">
        <v>10717713.658735076</v>
      </c>
      <c r="S6342">
        <v>12713487.053794429</v>
      </c>
      <c r="T6342">
        <v>15576538.599183096</v>
      </c>
      <c r="U6342">
        <v>16216795.433135714</v>
      </c>
      <c r="V6342">
        <v>15982410.231453057</v>
      </c>
      <c r="W6342">
        <v>20532801.451375034</v>
      </c>
      <c r="X6342">
        <v>532801.45137502998</v>
      </c>
    </row>
    <row r="6343" spans="2:24" x14ac:dyDescent="0.4">
      <c r="B6343" s="13">
        <v>6340</v>
      </c>
      <c r="C6343">
        <v>0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19771980.772410922</v>
      </c>
      <c r="O6343">
        <v>10217991.895907963</v>
      </c>
      <c r="P6343">
        <v>-119444492.81806476</v>
      </c>
      <c r="Q6343">
        <v>-119048681.84858738</v>
      </c>
      <c r="R6343">
        <v>-44204085.663966894</v>
      </c>
      <c r="S6343">
        <v>-43362525.391130552</v>
      </c>
      <c r="T6343">
        <v>-43943804.76974874</v>
      </c>
      <c r="U6343">
        <v>-47484806.896397464</v>
      </c>
      <c r="V6343">
        <v>-39179666.99542439</v>
      </c>
      <c r="W6343">
        <v>-48387288.326841451</v>
      </c>
      <c r="X6343">
        <v>-68387288.326841429</v>
      </c>
    </row>
    <row r="6344" spans="2:24" x14ac:dyDescent="0.4">
      <c r="B6344" s="13">
        <v>6341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25383133.147664148</v>
      </c>
      <c r="O6344">
        <v>28828820.35196209</v>
      </c>
      <c r="P6344">
        <v>28168434.840129193</v>
      </c>
      <c r="Q6344">
        <v>25198603.738320984</v>
      </c>
      <c r="R6344">
        <v>32725967.345033694</v>
      </c>
      <c r="S6344">
        <v>33655733.000022821</v>
      </c>
      <c r="T6344">
        <v>34306783.958806418</v>
      </c>
      <c r="U6344">
        <v>27868049.231167372</v>
      </c>
      <c r="V6344">
        <v>28123037.16494263</v>
      </c>
      <c r="W6344">
        <v>27708931.678308625</v>
      </c>
      <c r="X6344">
        <v>7708931.6783086145</v>
      </c>
    </row>
    <row r="6345" spans="2:24" x14ac:dyDescent="0.4">
      <c r="B6345" s="13">
        <v>6342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21701851.081715748</v>
      </c>
      <c r="O6345">
        <v>24788878.554892678</v>
      </c>
      <c r="P6345">
        <v>34178204.745078936</v>
      </c>
      <c r="Q6345">
        <v>35012308.955867261</v>
      </c>
      <c r="R6345">
        <v>36800969.201487288</v>
      </c>
      <c r="S6345">
        <v>35340381.547296949</v>
      </c>
      <c r="T6345">
        <v>29849052.110665768</v>
      </c>
      <c r="U6345">
        <v>30146193.149782714</v>
      </c>
      <c r="V6345">
        <v>35333194.959228247</v>
      </c>
      <c r="W6345">
        <v>3216883.9933362878</v>
      </c>
      <c r="X6345">
        <v>-16783116.006663714</v>
      </c>
    </row>
    <row r="6346" spans="2:24" x14ac:dyDescent="0.4">
      <c r="B6346" s="13">
        <v>6343</v>
      </c>
      <c r="C6346">
        <v>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19990646.80884118</v>
      </c>
      <c r="O6346">
        <v>17950657.10988839</v>
      </c>
      <c r="P6346">
        <v>17410219.675123248</v>
      </c>
      <c r="Q6346">
        <v>22693020.406462416</v>
      </c>
      <c r="R6346">
        <v>27670464.355869912</v>
      </c>
      <c r="S6346">
        <v>28346970.67667165</v>
      </c>
      <c r="T6346">
        <v>28298592.148058429</v>
      </c>
      <c r="U6346">
        <v>28239811.789751649</v>
      </c>
      <c r="V6346">
        <v>31676763.52070301</v>
      </c>
      <c r="W6346">
        <v>34784264.351180233</v>
      </c>
      <c r="X6346">
        <v>14784264.351180227</v>
      </c>
    </row>
    <row r="6347" spans="2:24" x14ac:dyDescent="0.4">
      <c r="B6347" s="13">
        <v>6344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21319162.545786284</v>
      </c>
      <c r="O6347">
        <v>27987249.163924843</v>
      </c>
      <c r="P6347">
        <v>31559712.12360796</v>
      </c>
      <c r="Q6347">
        <v>28567021.543424293</v>
      </c>
      <c r="R6347">
        <v>35760145.725364</v>
      </c>
      <c r="S6347">
        <v>39102937.227966025</v>
      </c>
      <c r="T6347">
        <v>39428270.945450671</v>
      </c>
      <c r="U6347">
        <v>40594847.200642593</v>
      </c>
      <c r="V6347">
        <v>42158384.745779589</v>
      </c>
      <c r="W6347">
        <v>41227691.73201216</v>
      </c>
      <c r="X6347">
        <v>21227691.73201216</v>
      </c>
    </row>
    <row r="6348" spans="2:24" x14ac:dyDescent="0.4">
      <c r="B6348" s="13">
        <v>6345</v>
      </c>
      <c r="C6348">
        <v>0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21355079.355861992</v>
      </c>
      <c r="O6348">
        <v>27063844.680186491</v>
      </c>
      <c r="P6348">
        <v>24373519.132839121</v>
      </c>
      <c r="Q6348">
        <v>20574811.141876929</v>
      </c>
      <c r="R6348">
        <v>22757457.121786818</v>
      </c>
      <c r="S6348">
        <v>13261010.522054307</v>
      </c>
      <c r="T6348">
        <v>13183096.436442276</v>
      </c>
      <c r="U6348">
        <v>23429702.99721865</v>
      </c>
      <c r="V6348">
        <v>24976541.344104894</v>
      </c>
      <c r="W6348">
        <v>25311045.36434276</v>
      </c>
      <c r="X6348">
        <v>5311045.3643427575</v>
      </c>
    </row>
    <row r="6349" spans="2:24" x14ac:dyDescent="0.4">
      <c r="B6349" s="13">
        <v>6346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23874282.024572834</v>
      </c>
      <c r="O6349">
        <v>27445199.366820183</v>
      </c>
      <c r="P6349">
        <v>26480261.638708655</v>
      </c>
      <c r="Q6349">
        <v>25266868.083401121</v>
      </c>
      <c r="R6349">
        <v>28211399.58838968</v>
      </c>
      <c r="S6349">
        <v>27847609.762273774</v>
      </c>
      <c r="T6349">
        <v>-10469830.559412055</v>
      </c>
      <c r="U6349">
        <v>-6374410.330522716</v>
      </c>
      <c r="V6349">
        <v>19121611.333182108</v>
      </c>
      <c r="W6349">
        <v>24306431.435294315</v>
      </c>
      <c r="X6349">
        <v>4306431.4352943171</v>
      </c>
    </row>
    <row r="6350" spans="2:24" x14ac:dyDescent="0.4">
      <c r="B6350" s="13">
        <v>6347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27707205.362793285</v>
      </c>
      <c r="O6350">
        <v>25153227.553131752</v>
      </c>
      <c r="P6350">
        <v>28299830.285293423</v>
      </c>
      <c r="Q6350">
        <v>33971297.485921204</v>
      </c>
      <c r="R6350">
        <v>37902302.466450088</v>
      </c>
      <c r="S6350">
        <v>41159480.431413271</v>
      </c>
      <c r="T6350">
        <v>43123362.285421267</v>
      </c>
      <c r="U6350">
        <v>44969226.941179574</v>
      </c>
      <c r="V6350">
        <v>43188362.197858162</v>
      </c>
      <c r="W6350">
        <v>50409955.608084068</v>
      </c>
      <c r="X6350">
        <v>30409955.608084057</v>
      </c>
    </row>
    <row r="6351" spans="2:24" x14ac:dyDescent="0.4">
      <c r="B6351" s="13">
        <v>6348</v>
      </c>
      <c r="C6351">
        <v>0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20224556.840524253</v>
      </c>
      <c r="O6351">
        <v>17236853.220167581</v>
      </c>
      <c r="P6351">
        <v>25554380.159204397</v>
      </c>
      <c r="Q6351">
        <v>28898255.007725529</v>
      </c>
      <c r="R6351">
        <v>31537609.315806415</v>
      </c>
      <c r="S6351">
        <v>21867646.776402544</v>
      </c>
      <c r="T6351">
        <v>19667906.213630613</v>
      </c>
      <c r="U6351">
        <v>22632525.631772708</v>
      </c>
      <c r="V6351">
        <v>22401493.443837408</v>
      </c>
      <c r="W6351">
        <v>22218438.858403124</v>
      </c>
      <c r="X6351">
        <v>2218438.8584031323</v>
      </c>
    </row>
    <row r="6352" spans="2:24" x14ac:dyDescent="0.4">
      <c r="B6352" s="13">
        <v>6349</v>
      </c>
      <c r="C6352">
        <v>0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21339357.654749028</v>
      </c>
      <c r="O6352">
        <v>-23734366.350187398</v>
      </c>
      <c r="P6352">
        <v>-22227224.164518513</v>
      </c>
      <c r="Q6352">
        <v>-39372543.885302104</v>
      </c>
      <c r="R6352">
        <v>-36802350.469006568</v>
      </c>
      <c r="S6352">
        <v>-9107993.7206461281</v>
      </c>
      <c r="T6352">
        <v>-1108392.4328336092</v>
      </c>
      <c r="U6352">
        <v>7164592.3236598605</v>
      </c>
      <c r="V6352">
        <v>5400117.1813142886</v>
      </c>
      <c r="W6352">
        <v>11153259.542141151</v>
      </c>
      <c r="X6352">
        <v>-8846740.457858853</v>
      </c>
    </row>
    <row r="6353" spans="2:24" x14ac:dyDescent="0.4">
      <c r="B6353" s="13">
        <v>6350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20019537.642396074</v>
      </c>
      <c r="O6353">
        <v>23712855.769307781</v>
      </c>
      <c r="P6353">
        <v>4648581.8724858128</v>
      </c>
      <c r="Q6353">
        <v>6590353.861389718</v>
      </c>
      <c r="R6353">
        <v>22659252.283777822</v>
      </c>
      <c r="S6353">
        <v>26905458.289761137</v>
      </c>
      <c r="T6353">
        <v>25030763.293546323</v>
      </c>
      <c r="U6353">
        <v>32841055.321892649</v>
      </c>
      <c r="V6353">
        <v>33645132.992735013</v>
      </c>
      <c r="W6353">
        <v>15524255.694982</v>
      </c>
      <c r="X6353">
        <v>-4475744.305018004</v>
      </c>
    </row>
    <row r="6354" spans="2:24" x14ac:dyDescent="0.4">
      <c r="B6354" s="13">
        <v>6351</v>
      </c>
      <c r="C6354">
        <v>0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19913411.741756994</v>
      </c>
      <c r="O6354">
        <v>25061463.184443362</v>
      </c>
      <c r="P6354">
        <v>33243390.087542839</v>
      </c>
      <c r="Q6354">
        <v>33474961.215621952</v>
      </c>
      <c r="R6354">
        <v>33662389.189818628</v>
      </c>
      <c r="S6354">
        <v>37421196.328024566</v>
      </c>
      <c r="T6354">
        <v>42619321.888070635</v>
      </c>
      <c r="U6354">
        <v>42237656.557272971</v>
      </c>
      <c r="V6354">
        <v>48704188.512046479</v>
      </c>
      <c r="W6354">
        <v>50661547.13435287</v>
      </c>
      <c r="X6354">
        <v>30661547.13435287</v>
      </c>
    </row>
    <row r="6355" spans="2:24" x14ac:dyDescent="0.4">
      <c r="B6355" s="13">
        <v>6352</v>
      </c>
      <c r="C6355">
        <v>0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14161511.069522532</v>
      </c>
      <c r="O6355">
        <v>23131320.637800243</v>
      </c>
      <c r="P6355">
        <v>-108703639.75208281</v>
      </c>
      <c r="Q6355">
        <v>-104295443.38062017</v>
      </c>
      <c r="R6355">
        <v>-39884090.517170675</v>
      </c>
      <c r="S6355">
        <v>-40731496.620906845</v>
      </c>
      <c r="T6355">
        <v>-36107368.847089328</v>
      </c>
      <c r="U6355">
        <v>-29302819.842766657</v>
      </c>
      <c r="V6355">
        <v>-26902628.37258105</v>
      </c>
      <c r="W6355">
        <v>-26393744.868648779</v>
      </c>
      <c r="X6355">
        <v>-46393744.868648775</v>
      </c>
    </row>
    <row r="6356" spans="2:24" x14ac:dyDescent="0.4">
      <c r="B6356" s="13">
        <v>6353</v>
      </c>
      <c r="C6356">
        <v>0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24973455.308300436</v>
      </c>
      <c r="O6356">
        <v>28851962.366907559</v>
      </c>
      <c r="P6356">
        <v>31328245.344977435</v>
      </c>
      <c r="Q6356">
        <v>32937779.148932036</v>
      </c>
      <c r="R6356">
        <v>32705688.819002431</v>
      </c>
      <c r="S6356">
        <v>33725047.004163474</v>
      </c>
      <c r="T6356">
        <v>37762276.871687658</v>
      </c>
      <c r="U6356">
        <v>36306217.556941025</v>
      </c>
      <c r="V6356">
        <v>34327820.694767088</v>
      </c>
      <c r="W6356">
        <v>27325626.783433054</v>
      </c>
      <c r="X6356">
        <v>7325626.7834330536</v>
      </c>
    </row>
    <row r="6357" spans="2:24" x14ac:dyDescent="0.4">
      <c r="B6357" s="13">
        <v>6354</v>
      </c>
      <c r="C6357">
        <v>0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22948233.43403383</v>
      </c>
      <c r="O6357">
        <v>31509869.087542251</v>
      </c>
      <c r="P6357">
        <v>29834238.256566238</v>
      </c>
      <c r="Q6357">
        <v>34300056.904596001</v>
      </c>
      <c r="R6357">
        <v>22309767.952690341</v>
      </c>
      <c r="S6357">
        <v>13031626.390663201</v>
      </c>
      <c r="T6357">
        <v>18041021.461526651</v>
      </c>
      <c r="U6357">
        <v>18864428.916352089</v>
      </c>
      <c r="V6357">
        <v>26303773.078287106</v>
      </c>
      <c r="W6357">
        <v>24228220.445142563</v>
      </c>
      <c r="X6357">
        <v>4228220.4451425709</v>
      </c>
    </row>
    <row r="6358" spans="2:24" x14ac:dyDescent="0.4">
      <c r="B6358" s="13">
        <v>6355</v>
      </c>
      <c r="C6358">
        <v>0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29445243.57151103</v>
      </c>
      <c r="O6358">
        <v>22346401.366239544</v>
      </c>
      <c r="P6358">
        <v>28024010.250262458</v>
      </c>
      <c r="Q6358">
        <v>27729739.792805575</v>
      </c>
      <c r="R6358">
        <v>34313669.522608899</v>
      </c>
      <c r="S6358">
        <v>38842771.267143205</v>
      </c>
      <c r="T6358">
        <v>36361682.402094871</v>
      </c>
      <c r="U6358">
        <v>36699976.285402782</v>
      </c>
      <c r="V6358">
        <v>43181014.558746219</v>
      </c>
      <c r="W6358">
        <v>42094862.479078382</v>
      </c>
      <c r="X6358">
        <v>22094862.47907836</v>
      </c>
    </row>
    <row r="6359" spans="2:24" x14ac:dyDescent="0.4">
      <c r="B6359" s="13">
        <v>6356</v>
      </c>
      <c r="C6359">
        <v>0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19901415.203811161</v>
      </c>
      <c r="O6359">
        <v>25793471.54854127</v>
      </c>
      <c r="P6359">
        <v>33114496.186944988</v>
      </c>
      <c r="Q6359">
        <v>39331270.938624144</v>
      </c>
      <c r="R6359">
        <v>42574943.506303027</v>
      </c>
      <c r="S6359">
        <v>44437927.704451539</v>
      </c>
      <c r="T6359">
        <v>43578562.348972373</v>
      </c>
      <c r="U6359">
        <v>43156166.490491532</v>
      </c>
      <c r="V6359">
        <v>45464781.599598929</v>
      </c>
      <c r="W6359">
        <v>48856073.149714403</v>
      </c>
      <c r="X6359">
        <v>28856073.149714403</v>
      </c>
    </row>
    <row r="6360" spans="2:24" x14ac:dyDescent="0.4">
      <c r="B6360" s="13">
        <v>6357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23818640.251838345</v>
      </c>
      <c r="O6360">
        <v>24778216.440033682</v>
      </c>
      <c r="P6360">
        <v>28805903.551231675</v>
      </c>
      <c r="Q6360">
        <v>30306060.74851346</v>
      </c>
      <c r="R6360">
        <v>30197083.83056258</v>
      </c>
      <c r="S6360">
        <v>29983402.564033292</v>
      </c>
      <c r="T6360">
        <v>21099765.897305358</v>
      </c>
      <c r="U6360">
        <v>-14807580.168905865</v>
      </c>
      <c r="V6360">
        <v>-6754822.7873336161</v>
      </c>
      <c r="W6360">
        <v>8780863.9691244196</v>
      </c>
      <c r="X6360">
        <v>-11219136.030875584</v>
      </c>
    </row>
    <row r="6361" spans="2:24" x14ac:dyDescent="0.4">
      <c r="B6361" s="13">
        <v>6358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165491.31957682548</v>
      </c>
      <c r="O6361">
        <v>-103178.57897525985</v>
      </c>
      <c r="P6361">
        <v>11216284.699939489</v>
      </c>
      <c r="Q6361">
        <v>13808309.856954735</v>
      </c>
      <c r="R6361">
        <v>19848525.747379802</v>
      </c>
      <c r="S6361">
        <v>19215373.175474692</v>
      </c>
      <c r="T6361">
        <v>2365645.4683677927</v>
      </c>
      <c r="U6361">
        <v>2849321.3759259116</v>
      </c>
      <c r="V6361">
        <v>14022138.220268881</v>
      </c>
      <c r="W6361">
        <v>22092818.750459418</v>
      </c>
      <c r="X6361">
        <v>2092818.7504594177</v>
      </c>
    </row>
    <row r="6362" spans="2:24" x14ac:dyDescent="0.4">
      <c r="B6362" s="13">
        <v>6359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22902971.781671952</v>
      </c>
      <c r="O6362">
        <v>16051293.737523332</v>
      </c>
      <c r="P6362">
        <v>20990452.10794244</v>
      </c>
      <c r="Q6362">
        <v>18555368.999065664</v>
      </c>
      <c r="R6362">
        <v>22982189.26016245</v>
      </c>
      <c r="S6362">
        <v>24649289.141776279</v>
      </c>
      <c r="T6362">
        <v>25035208.36838609</v>
      </c>
      <c r="U6362">
        <v>22090284.93504015</v>
      </c>
      <c r="V6362">
        <v>25033666.072054509</v>
      </c>
      <c r="W6362">
        <v>28689008.522402212</v>
      </c>
      <c r="X6362">
        <v>8689008.522402212</v>
      </c>
    </row>
    <row r="6363" spans="2:24" x14ac:dyDescent="0.4">
      <c r="B6363" s="13">
        <v>6360</v>
      </c>
      <c r="C6363">
        <v>0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22881659.927724298</v>
      </c>
      <c r="O6363">
        <v>17908334.385530159</v>
      </c>
      <c r="P6363">
        <v>20119608.684851542</v>
      </c>
      <c r="Q6363">
        <v>-196972647.52484557</v>
      </c>
      <c r="R6363">
        <v>-192165436.0412662</v>
      </c>
      <c r="S6363">
        <v>-129050329.38342081</v>
      </c>
      <c r="T6363">
        <v>-146127355.28169957</v>
      </c>
      <c r="U6363">
        <v>-119752622.30578786</v>
      </c>
      <c r="V6363">
        <v>-113829668.43496704</v>
      </c>
      <c r="W6363">
        <v>-115298964.35777348</v>
      </c>
      <c r="X6363">
        <v>-135298964.35777348</v>
      </c>
    </row>
    <row r="6364" spans="2:24" x14ac:dyDescent="0.4">
      <c r="B6364" s="13">
        <v>6361</v>
      </c>
      <c r="C6364">
        <v>0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21288261.927333057</v>
      </c>
      <c r="O6364">
        <v>18107388.984100174</v>
      </c>
      <c r="P6364">
        <v>21095240.767229863</v>
      </c>
      <c r="Q6364">
        <v>24838346.474831324</v>
      </c>
      <c r="R6364">
        <v>25945127.454588547</v>
      </c>
      <c r="S6364">
        <v>16374303.128629535</v>
      </c>
      <c r="T6364">
        <v>15429214.58007098</v>
      </c>
      <c r="U6364">
        <v>19830966.307443086</v>
      </c>
      <c r="V6364">
        <v>25762495.379887983</v>
      </c>
      <c r="W6364">
        <v>27360825.317208726</v>
      </c>
      <c r="X6364">
        <v>7360825.317208725</v>
      </c>
    </row>
    <row r="6365" spans="2:24" x14ac:dyDescent="0.4">
      <c r="B6365" s="13">
        <v>6362</v>
      </c>
      <c r="C6365">
        <v>0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22830217.087066486</v>
      </c>
      <c r="O6365">
        <v>29913592.196414851</v>
      </c>
      <c r="P6365">
        <v>31304315.486306217</v>
      </c>
      <c r="Q6365">
        <v>33195423.759518586</v>
      </c>
      <c r="R6365">
        <v>33760706.911497787</v>
      </c>
      <c r="S6365">
        <v>32411835.41061959</v>
      </c>
      <c r="T6365">
        <v>31088318.569787975</v>
      </c>
      <c r="U6365">
        <v>22848855.533881266</v>
      </c>
      <c r="V6365">
        <v>21624302.614182342</v>
      </c>
      <c r="W6365">
        <v>-5729302.9358630423</v>
      </c>
      <c r="X6365">
        <v>-25729302.935863044</v>
      </c>
    </row>
    <row r="6366" spans="2:24" x14ac:dyDescent="0.4">
      <c r="B6366" s="13">
        <v>6363</v>
      </c>
      <c r="C6366">
        <v>0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21490797.02787634</v>
      </c>
      <c r="O6366">
        <v>15391789.481884971</v>
      </c>
      <c r="P6366">
        <v>19182301.273533855</v>
      </c>
      <c r="Q6366">
        <v>21190361.822228886</v>
      </c>
      <c r="R6366">
        <v>19204354.327116407</v>
      </c>
      <c r="S6366">
        <v>18329024.892910834</v>
      </c>
      <c r="T6366">
        <v>23903458.862839825</v>
      </c>
      <c r="U6366">
        <v>23724433.013028476</v>
      </c>
      <c r="V6366">
        <v>28710178.23491171</v>
      </c>
      <c r="W6366">
        <v>30935913.571133595</v>
      </c>
      <c r="X6366">
        <v>10935913.571133595</v>
      </c>
    </row>
    <row r="6367" spans="2:24" x14ac:dyDescent="0.4">
      <c r="B6367" s="13">
        <v>6364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17145882.890227489</v>
      </c>
      <c r="O6367">
        <v>18268130.676016621</v>
      </c>
      <c r="P6367">
        <v>20302315.109295823</v>
      </c>
      <c r="Q6367">
        <v>10490093.171609243</v>
      </c>
      <c r="R6367">
        <v>7040255.981000863</v>
      </c>
      <c r="S6367">
        <v>9001125.2686399966</v>
      </c>
      <c r="T6367">
        <v>10040161.559341593</v>
      </c>
      <c r="U6367">
        <v>17643913.591132186</v>
      </c>
      <c r="V6367">
        <v>15036638.030910093</v>
      </c>
      <c r="W6367">
        <v>15852514.273575434</v>
      </c>
      <c r="X6367">
        <v>-4147485.7264245679</v>
      </c>
    </row>
    <row r="6368" spans="2:24" x14ac:dyDescent="0.4">
      <c r="B6368" s="13">
        <v>6365</v>
      </c>
      <c r="C6368">
        <v>0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19707271.473053191</v>
      </c>
      <c r="O6368">
        <v>19768818.477567747</v>
      </c>
      <c r="P6368">
        <v>27500591.902290337</v>
      </c>
      <c r="Q6368">
        <v>31305414.373818543</v>
      </c>
      <c r="R6368">
        <v>31279712.654994212</v>
      </c>
      <c r="S6368">
        <v>22771176.874491725</v>
      </c>
      <c r="T6368">
        <v>27955088.377376303</v>
      </c>
      <c r="U6368">
        <v>32136649.617974505</v>
      </c>
      <c r="V6368">
        <v>36488439.604671508</v>
      </c>
      <c r="W6368">
        <v>21268334.559701763</v>
      </c>
      <c r="X6368">
        <v>1268334.5597017645</v>
      </c>
    </row>
    <row r="6369" spans="2:24" x14ac:dyDescent="0.4">
      <c r="B6369" s="13">
        <v>6366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12809154.18294437</v>
      </c>
      <c r="O6369">
        <v>13093642.457691299</v>
      </c>
      <c r="P6369">
        <v>14084758.431051893</v>
      </c>
      <c r="Q6369">
        <v>6344286.0347585222</v>
      </c>
      <c r="R6369">
        <v>9138267.4892341644</v>
      </c>
      <c r="S6369">
        <v>9143467.9713583756</v>
      </c>
      <c r="T6369">
        <v>8612056.5309718214</v>
      </c>
      <c r="U6369">
        <v>5132489.6947637936</v>
      </c>
      <c r="V6369">
        <v>10276558.693042807</v>
      </c>
      <c r="W6369">
        <v>8574125.9463435803</v>
      </c>
      <c r="X6369">
        <v>-11425874.053656418</v>
      </c>
    </row>
    <row r="6370" spans="2:24" x14ac:dyDescent="0.4">
      <c r="B6370" s="13">
        <v>6367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25494883.84036433</v>
      </c>
      <c r="O6370">
        <v>30620441.027912736</v>
      </c>
      <c r="P6370">
        <v>30139280.404217917</v>
      </c>
      <c r="Q6370">
        <v>35144415.076288767</v>
      </c>
      <c r="R6370">
        <v>37426324.852885738</v>
      </c>
      <c r="S6370">
        <v>31530411.485634413</v>
      </c>
      <c r="T6370">
        <v>27773761.303880032</v>
      </c>
      <c r="U6370">
        <v>33565710.037508309</v>
      </c>
      <c r="V6370">
        <v>36231758.017504707</v>
      </c>
      <c r="W6370">
        <v>28425761.968926538</v>
      </c>
      <c r="X6370">
        <v>8425761.9689265359</v>
      </c>
    </row>
    <row r="6371" spans="2:24" x14ac:dyDescent="0.4">
      <c r="B6371" s="13">
        <v>6368</v>
      </c>
      <c r="C6371">
        <v>0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18825856.078291953</v>
      </c>
      <c r="O6371">
        <v>22143844.776242275</v>
      </c>
      <c r="P6371">
        <v>25318377.876066092</v>
      </c>
      <c r="Q6371">
        <v>32115490.204749316</v>
      </c>
      <c r="R6371">
        <v>31721243.018262848</v>
      </c>
      <c r="S6371">
        <v>32105804.484763023</v>
      </c>
      <c r="T6371">
        <v>32580974.00230851</v>
      </c>
      <c r="U6371">
        <v>32048897.287649922</v>
      </c>
      <c r="V6371">
        <v>36174648.772063091</v>
      </c>
      <c r="W6371">
        <v>41484751.212448277</v>
      </c>
      <c r="X6371">
        <v>21484751.21244828</v>
      </c>
    </row>
    <row r="6372" spans="2:24" x14ac:dyDescent="0.4">
      <c r="B6372" s="13">
        <v>6369</v>
      </c>
      <c r="C6372">
        <v>0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20378455.794800062</v>
      </c>
      <c r="O6372">
        <v>18368015.383004341</v>
      </c>
      <c r="P6372">
        <v>20732046.871751241</v>
      </c>
      <c r="Q6372">
        <v>20961552.712507438</v>
      </c>
      <c r="R6372">
        <v>21282977.137206197</v>
      </c>
      <c r="S6372">
        <v>25568803.87640911</v>
      </c>
      <c r="T6372">
        <v>24210542.109242741</v>
      </c>
      <c r="U6372">
        <v>28919311.14520612</v>
      </c>
      <c r="V6372">
        <v>32928362.416948132</v>
      </c>
      <c r="W6372">
        <v>33993443.416145176</v>
      </c>
      <c r="X6372">
        <v>13993443.416145174</v>
      </c>
    </row>
    <row r="6373" spans="2:24" x14ac:dyDescent="0.4">
      <c r="B6373" s="13">
        <v>6370</v>
      </c>
      <c r="C6373">
        <v>0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22834498.092105135</v>
      </c>
      <c r="O6373">
        <v>23029977.416595213</v>
      </c>
      <c r="P6373">
        <v>19173567.998633716</v>
      </c>
      <c r="Q6373">
        <v>23592145.005796574</v>
      </c>
      <c r="R6373">
        <v>24475742.516496453</v>
      </c>
      <c r="S6373">
        <v>22851195.193024345</v>
      </c>
      <c r="T6373">
        <v>22399787.71525107</v>
      </c>
      <c r="U6373">
        <v>22592430.20083265</v>
      </c>
      <c r="V6373">
        <v>-4775458.4843204208</v>
      </c>
      <c r="W6373">
        <v>-7140773.4709998332</v>
      </c>
      <c r="X6373">
        <v>-27140773.470999829</v>
      </c>
    </row>
    <row r="6374" spans="2:24" x14ac:dyDescent="0.4">
      <c r="B6374" s="13">
        <v>6371</v>
      </c>
      <c r="C6374">
        <v>0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20871012.774426892</v>
      </c>
      <c r="O6374">
        <v>24389926.66766483</v>
      </c>
      <c r="P6374">
        <v>29387103.107901517</v>
      </c>
      <c r="Q6374">
        <v>32706382.403820813</v>
      </c>
      <c r="R6374">
        <v>26602258.088610288</v>
      </c>
      <c r="S6374">
        <v>22868096.757200554</v>
      </c>
      <c r="T6374">
        <v>25926042.201855119</v>
      </c>
      <c r="U6374">
        <v>24331423.983493961</v>
      </c>
      <c r="V6374">
        <v>26130396.710353088</v>
      </c>
      <c r="W6374">
        <v>29451835.5655808</v>
      </c>
      <c r="X6374">
        <v>9451835.5655807965</v>
      </c>
    </row>
    <row r="6375" spans="2:24" x14ac:dyDescent="0.4">
      <c r="B6375" s="13">
        <v>6372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21224311.515838802</v>
      </c>
      <c r="O6375">
        <v>26375730.327598635</v>
      </c>
      <c r="P6375">
        <v>28967061.250767916</v>
      </c>
      <c r="Q6375">
        <v>31785314.848095004</v>
      </c>
      <c r="R6375">
        <v>33161253.219781302</v>
      </c>
      <c r="S6375">
        <v>37628482.995571494</v>
      </c>
      <c r="T6375">
        <v>38461759.28821335</v>
      </c>
      <c r="U6375">
        <v>37444060.746284589</v>
      </c>
      <c r="V6375">
        <v>42062645.380838811</v>
      </c>
      <c r="W6375">
        <v>43964590.573530868</v>
      </c>
      <c r="X6375">
        <v>23964590.573530864</v>
      </c>
    </row>
    <row r="6376" spans="2:24" x14ac:dyDescent="0.4">
      <c r="B6376" s="13">
        <v>6373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22288343.257452168</v>
      </c>
      <c r="O6376">
        <v>26824044.196345024</v>
      </c>
      <c r="P6376">
        <v>29158258.840833835</v>
      </c>
      <c r="Q6376">
        <v>32200831.72394279</v>
      </c>
      <c r="R6376">
        <v>31680957.892531987</v>
      </c>
      <c r="S6376">
        <v>32813962.882832661</v>
      </c>
      <c r="T6376">
        <v>29382702.696990594</v>
      </c>
      <c r="U6376">
        <v>33686132.050715074</v>
      </c>
      <c r="V6376">
        <v>34039773.880222246</v>
      </c>
      <c r="W6376">
        <v>33939027.210894831</v>
      </c>
      <c r="X6376">
        <v>13939027.210894832</v>
      </c>
    </row>
    <row r="6377" spans="2:24" x14ac:dyDescent="0.4">
      <c r="B6377" s="13">
        <v>6374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25771259.230436195</v>
      </c>
      <c r="O6377">
        <v>27366664.165268023</v>
      </c>
      <c r="P6377">
        <v>25267467.694966592</v>
      </c>
      <c r="Q6377">
        <v>31638520.704426099</v>
      </c>
      <c r="R6377">
        <v>35539416.799780868</v>
      </c>
      <c r="S6377">
        <v>28276787.706012387</v>
      </c>
      <c r="T6377">
        <v>33805972.770294383</v>
      </c>
      <c r="U6377">
        <v>34883165.420811988</v>
      </c>
      <c r="V6377">
        <v>41456728.883269273</v>
      </c>
      <c r="W6377">
        <v>47935054.797580287</v>
      </c>
      <c r="X6377">
        <v>27935054.797580287</v>
      </c>
    </row>
    <row r="6378" spans="2:24" x14ac:dyDescent="0.4">
      <c r="B6378" s="13">
        <v>6375</v>
      </c>
      <c r="C6378">
        <v>0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18405184.448902186</v>
      </c>
      <c r="O6378">
        <v>21192832.540018018</v>
      </c>
      <c r="P6378">
        <v>25188562.845971737</v>
      </c>
      <c r="Q6378">
        <v>30593543.083833773</v>
      </c>
      <c r="R6378">
        <v>12469700.626652109</v>
      </c>
      <c r="S6378">
        <v>13722198.578945041</v>
      </c>
      <c r="T6378">
        <v>23204775.582043514</v>
      </c>
      <c r="U6378">
        <v>24203285.652193289</v>
      </c>
      <c r="V6378">
        <v>20811246.576267216</v>
      </c>
      <c r="W6378">
        <v>26756648.138930514</v>
      </c>
      <c r="X6378">
        <v>6756648.1389305098</v>
      </c>
    </row>
    <row r="6379" spans="2:24" x14ac:dyDescent="0.4">
      <c r="B6379" s="13">
        <v>6376</v>
      </c>
      <c r="C6379">
        <v>0</v>
      </c>
      <c r="D6379">
        <v>0</v>
      </c>
      <c r="E6379">
        <v>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19687869.115995441</v>
      </c>
      <c r="O6379">
        <v>20875564.037043836</v>
      </c>
      <c r="P6379">
        <v>26385979.252241984</v>
      </c>
      <c r="Q6379">
        <v>26079563.732531529</v>
      </c>
      <c r="R6379">
        <v>27456811.605849847</v>
      </c>
      <c r="S6379">
        <v>27536410.50575481</v>
      </c>
      <c r="T6379">
        <v>35266765.405839488</v>
      </c>
      <c r="U6379">
        <v>34363942.485075094</v>
      </c>
      <c r="V6379">
        <v>36215271.67803409</v>
      </c>
      <c r="W6379">
        <v>37577050.609536082</v>
      </c>
      <c r="X6379">
        <v>17577050.609536089</v>
      </c>
    </row>
    <row r="6380" spans="2:24" x14ac:dyDescent="0.4">
      <c r="B6380" s="13">
        <v>6377</v>
      </c>
      <c r="C6380">
        <v>0</v>
      </c>
      <c r="D6380">
        <v>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19898389.990269586</v>
      </c>
      <c r="O6380">
        <v>28641463.450861856</v>
      </c>
      <c r="P6380">
        <v>25945540.871038035</v>
      </c>
      <c r="Q6380">
        <v>25447302.51329178</v>
      </c>
      <c r="R6380">
        <v>29018129.942467943</v>
      </c>
      <c r="S6380">
        <v>27366110.18750561</v>
      </c>
      <c r="T6380">
        <v>27177543.6431957</v>
      </c>
      <c r="U6380">
        <v>27739513.965520602</v>
      </c>
      <c r="V6380">
        <v>25717037.464229986</v>
      </c>
      <c r="W6380">
        <v>28425495.764366474</v>
      </c>
      <c r="X6380">
        <v>8425495.7643664852</v>
      </c>
    </row>
    <row r="6381" spans="2:24" x14ac:dyDescent="0.4">
      <c r="B6381" s="13">
        <v>6378</v>
      </c>
      <c r="C6381">
        <v>0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24268895.99830687</v>
      </c>
      <c r="O6381">
        <v>26480845.322770327</v>
      </c>
      <c r="P6381">
        <v>27947528.730244327</v>
      </c>
      <c r="Q6381">
        <v>34251710.370949939</v>
      </c>
      <c r="R6381">
        <v>41473854.589053072</v>
      </c>
      <c r="S6381">
        <v>46967990.724355467</v>
      </c>
      <c r="T6381">
        <v>47923227.305321947</v>
      </c>
      <c r="U6381">
        <v>47000394.067327313</v>
      </c>
      <c r="V6381">
        <v>46281894.640653461</v>
      </c>
      <c r="W6381">
        <v>45470466.749811269</v>
      </c>
      <c r="X6381">
        <v>25470466.749811266</v>
      </c>
    </row>
    <row r="6382" spans="2:24" x14ac:dyDescent="0.4">
      <c r="B6382" s="13">
        <v>6379</v>
      </c>
      <c r="C6382">
        <v>0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20127217.020751528</v>
      </c>
      <c r="O6382">
        <v>25444483.147083867</v>
      </c>
      <c r="P6382">
        <v>18330787.981867716</v>
      </c>
      <c r="Q6382">
        <v>16155913.565870363</v>
      </c>
      <c r="R6382">
        <v>22375603.653952818</v>
      </c>
      <c r="S6382">
        <v>29086204.837923016</v>
      </c>
      <c r="T6382">
        <v>29783657.063573468</v>
      </c>
      <c r="U6382">
        <v>32387770.052377224</v>
      </c>
      <c r="V6382">
        <v>34702172.085233204</v>
      </c>
      <c r="W6382">
        <v>40378493.426187456</v>
      </c>
      <c r="X6382">
        <v>20378493.426187459</v>
      </c>
    </row>
    <row r="6383" spans="2:24" x14ac:dyDescent="0.4">
      <c r="B6383" s="13">
        <v>6380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19033511.378725599</v>
      </c>
      <c r="O6383">
        <v>19578832.428018406</v>
      </c>
      <c r="P6383">
        <v>20583689.509493429</v>
      </c>
      <c r="Q6383">
        <v>21067486.767734829</v>
      </c>
      <c r="R6383">
        <v>21851994.025421072</v>
      </c>
      <c r="S6383">
        <v>-22461103.035365038</v>
      </c>
      <c r="T6383">
        <v>-19498012.111325026</v>
      </c>
      <c r="U6383">
        <v>6734145.0686378302</v>
      </c>
      <c r="V6383">
        <v>6882419.1328994818</v>
      </c>
      <c r="W6383">
        <v>5780022.5280653685</v>
      </c>
      <c r="X6383">
        <v>-14219977.471934633</v>
      </c>
    </row>
    <row r="6384" spans="2:24" x14ac:dyDescent="0.4">
      <c r="B6384" s="13">
        <v>6381</v>
      </c>
      <c r="C6384">
        <v>0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20756720.982801408</v>
      </c>
      <c r="O6384">
        <v>20084699.572803963</v>
      </c>
      <c r="P6384">
        <v>18759599.856002472</v>
      </c>
      <c r="Q6384">
        <v>26835314.703590602</v>
      </c>
      <c r="R6384">
        <v>26969254.650759533</v>
      </c>
      <c r="S6384">
        <v>27424246.372784309</v>
      </c>
      <c r="T6384">
        <v>31795973.125910368</v>
      </c>
      <c r="U6384">
        <v>37051925.598782293</v>
      </c>
      <c r="V6384">
        <v>31441995.531803507</v>
      </c>
      <c r="W6384">
        <v>34758265.996869631</v>
      </c>
      <c r="X6384">
        <v>14758265.996869635</v>
      </c>
    </row>
    <row r="6385" spans="2:24" x14ac:dyDescent="0.4">
      <c r="B6385" s="13">
        <v>6382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27266740.075619519</v>
      </c>
      <c r="O6385">
        <v>31583775.553430151</v>
      </c>
      <c r="P6385">
        <v>32768207.841141593</v>
      </c>
      <c r="Q6385">
        <v>-5171426.6330694165</v>
      </c>
      <c r="R6385">
        <v>-22077040.768129561</v>
      </c>
      <c r="S6385">
        <v>-1977068.0472845607</v>
      </c>
      <c r="T6385">
        <v>6165801.9822681546</v>
      </c>
      <c r="U6385">
        <v>6790629.6741499845</v>
      </c>
      <c r="V6385">
        <v>7680072.7336481614</v>
      </c>
      <c r="W6385">
        <v>334496.05641970108</v>
      </c>
      <c r="X6385">
        <v>-19665503.943580307</v>
      </c>
    </row>
    <row r="6386" spans="2:24" x14ac:dyDescent="0.4">
      <c r="B6386" s="13">
        <v>6383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20361169.027566116</v>
      </c>
      <c r="O6386">
        <v>20266855.172588348</v>
      </c>
      <c r="P6386">
        <v>20067023.230005991</v>
      </c>
      <c r="Q6386">
        <v>13716515.890292935</v>
      </c>
      <c r="R6386">
        <v>13967614.511235705</v>
      </c>
      <c r="S6386">
        <v>14379143.709748717</v>
      </c>
      <c r="T6386">
        <v>19778715.421352904</v>
      </c>
      <c r="U6386">
        <v>20355179.310393892</v>
      </c>
      <c r="V6386">
        <v>26720967.14029064</v>
      </c>
      <c r="W6386">
        <v>30408348.99595369</v>
      </c>
      <c r="X6386">
        <v>10408348.995953687</v>
      </c>
    </row>
    <row r="6387" spans="2:24" x14ac:dyDescent="0.4">
      <c r="B6387" s="13">
        <v>6384</v>
      </c>
      <c r="C6387">
        <v>0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20860966.770724159</v>
      </c>
      <c r="O6387">
        <v>25642177.519830137</v>
      </c>
      <c r="P6387">
        <v>4116080.6641705222</v>
      </c>
      <c r="Q6387">
        <v>11142164.533460744</v>
      </c>
      <c r="R6387">
        <v>22742508.696780507</v>
      </c>
      <c r="S6387">
        <v>22111628.840525705</v>
      </c>
      <c r="T6387">
        <v>26013116.719606176</v>
      </c>
      <c r="U6387">
        <v>30300303.313607626</v>
      </c>
      <c r="V6387">
        <v>30383743.374324888</v>
      </c>
      <c r="W6387">
        <v>38922914.987251736</v>
      </c>
      <c r="X6387">
        <v>18922914.987251736</v>
      </c>
    </row>
    <row r="6388" spans="2:24" x14ac:dyDescent="0.4">
      <c r="B6388" s="13">
        <v>6385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26579580.496597264</v>
      </c>
      <c r="O6388">
        <v>26876361.506550524</v>
      </c>
      <c r="P6388">
        <v>33570416.83517997</v>
      </c>
      <c r="Q6388">
        <v>33756194.936816774</v>
      </c>
      <c r="R6388">
        <v>33129299.910210505</v>
      </c>
      <c r="S6388">
        <v>35597321.280745983</v>
      </c>
      <c r="T6388">
        <v>44750182.058756083</v>
      </c>
      <c r="U6388">
        <v>47412010.401032351</v>
      </c>
      <c r="V6388">
        <v>29782570.578564014</v>
      </c>
      <c r="W6388">
        <v>27888165.604571074</v>
      </c>
      <c r="X6388">
        <v>7888165.6045710715</v>
      </c>
    </row>
    <row r="6389" spans="2:24" x14ac:dyDescent="0.4">
      <c r="B6389" s="13">
        <v>6386</v>
      </c>
      <c r="C6389">
        <v>0</v>
      </c>
      <c r="D6389">
        <v>0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18017200.450547233</v>
      </c>
      <c r="O6389">
        <v>16381869.216646053</v>
      </c>
      <c r="P6389">
        <v>21997105.789186224</v>
      </c>
      <c r="Q6389">
        <v>15339300.956286695</v>
      </c>
      <c r="R6389">
        <v>15301349.528422302</v>
      </c>
      <c r="S6389">
        <v>8230827.7681275327</v>
      </c>
      <c r="T6389">
        <v>13899097.343540357</v>
      </c>
      <c r="U6389">
        <v>16060509.476594882</v>
      </c>
      <c r="V6389">
        <v>15780458.515596213</v>
      </c>
      <c r="W6389">
        <v>21967688.389892563</v>
      </c>
      <c r="X6389">
        <v>1967688.3898925651</v>
      </c>
    </row>
    <row r="6390" spans="2:24" x14ac:dyDescent="0.4">
      <c r="B6390" s="13">
        <v>6387</v>
      </c>
      <c r="C6390">
        <v>0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20947617.599520311</v>
      </c>
      <c r="O6390">
        <v>20420840.938126955</v>
      </c>
      <c r="P6390">
        <v>26722896.632043302</v>
      </c>
      <c r="Q6390">
        <v>30679242.891156815</v>
      </c>
      <c r="R6390">
        <v>30584361.097846635</v>
      </c>
      <c r="S6390">
        <v>34839695.619539186</v>
      </c>
      <c r="T6390">
        <v>40943247.754123703</v>
      </c>
      <c r="U6390">
        <v>45645665.969883904</v>
      </c>
      <c r="V6390">
        <v>33358032.744887438</v>
      </c>
      <c r="W6390">
        <v>36967012.660753347</v>
      </c>
      <c r="X6390">
        <v>16967012.660753336</v>
      </c>
    </row>
    <row r="6391" spans="2:24" x14ac:dyDescent="0.4">
      <c r="B6391" s="13">
        <v>6388</v>
      </c>
      <c r="C6391">
        <v>0</v>
      </c>
      <c r="D6391">
        <v>0</v>
      </c>
      <c r="E6391">
        <v>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23120570.149824742</v>
      </c>
      <c r="O6391">
        <v>23587678.477723952</v>
      </c>
      <c r="P6391">
        <v>21800354.983011384</v>
      </c>
      <c r="Q6391">
        <v>20798165.59608195</v>
      </c>
      <c r="R6391">
        <v>20067817.331696045</v>
      </c>
      <c r="S6391">
        <v>18275495.114263505</v>
      </c>
      <c r="T6391">
        <v>19813549.929322537</v>
      </c>
      <c r="U6391">
        <v>25325140.699392281</v>
      </c>
      <c r="V6391">
        <v>23739479.403281912</v>
      </c>
      <c r="W6391">
        <v>29029350.510327317</v>
      </c>
      <c r="X6391">
        <v>9029350.5103273187</v>
      </c>
    </row>
    <row r="6392" spans="2:24" x14ac:dyDescent="0.4">
      <c r="B6392" s="13">
        <v>6389</v>
      </c>
      <c r="C6392">
        <v>0</v>
      </c>
      <c r="D6392">
        <v>0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24922418.042250868</v>
      </c>
      <c r="O6392">
        <v>26035374.648186523</v>
      </c>
      <c r="P6392">
        <v>24862279.177817676</v>
      </c>
      <c r="Q6392">
        <v>-33896273.10317827</v>
      </c>
      <c r="R6392">
        <v>-33260618.158147231</v>
      </c>
      <c r="S6392">
        <v>-1553949.3176171118</v>
      </c>
      <c r="T6392">
        <v>3444564.871574861</v>
      </c>
      <c r="U6392">
        <v>4185599.8093277309</v>
      </c>
      <c r="V6392">
        <v>4366031.9160529217</v>
      </c>
      <c r="W6392">
        <v>14092710.938158382</v>
      </c>
      <c r="X6392">
        <v>-5907289.0618416071</v>
      </c>
    </row>
    <row r="6393" spans="2:24" x14ac:dyDescent="0.4">
      <c r="B6393" s="13">
        <v>6390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22307696.739174448</v>
      </c>
      <c r="O6393">
        <v>32123633.798843384</v>
      </c>
      <c r="P6393">
        <v>39545997.622688785</v>
      </c>
      <c r="Q6393">
        <v>35115814.943103783</v>
      </c>
      <c r="R6393">
        <v>35102295.436391376</v>
      </c>
      <c r="S6393">
        <v>34418512.557917878</v>
      </c>
      <c r="T6393">
        <v>32892859.744211148</v>
      </c>
      <c r="U6393">
        <v>33282509.680470392</v>
      </c>
      <c r="V6393">
        <v>33703567.705233842</v>
      </c>
      <c r="W6393">
        <v>39368030.044914424</v>
      </c>
      <c r="X6393">
        <v>19368030.044914424</v>
      </c>
    </row>
    <row r="6394" spans="2:24" x14ac:dyDescent="0.4">
      <c r="B6394" s="13">
        <v>6391</v>
      </c>
      <c r="C6394">
        <v>0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9647380.2795599774</v>
      </c>
      <c r="O6394">
        <v>6038199.0820892649</v>
      </c>
      <c r="P6394">
        <v>19356094.531937156</v>
      </c>
      <c r="Q6394">
        <v>19283537.603048854</v>
      </c>
      <c r="R6394">
        <v>16847410.138345562</v>
      </c>
      <c r="S6394">
        <v>20607125.939471558</v>
      </c>
      <c r="T6394">
        <v>23452341.664229758</v>
      </c>
      <c r="U6394">
        <v>24629043.919042546</v>
      </c>
      <c r="V6394">
        <v>24417934.898923859</v>
      </c>
      <c r="W6394">
        <v>26478111.14095214</v>
      </c>
      <c r="X6394">
        <v>6478111.140952142</v>
      </c>
    </row>
    <row r="6395" spans="2:24" x14ac:dyDescent="0.4">
      <c r="B6395" s="13">
        <v>6392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20664985.498736061</v>
      </c>
      <c r="O6395">
        <v>25025506.833714314</v>
      </c>
      <c r="P6395">
        <v>32642306.655114114</v>
      </c>
      <c r="Q6395">
        <v>35724325.503354065</v>
      </c>
      <c r="R6395">
        <v>34552486.979679555</v>
      </c>
      <c r="S6395">
        <v>33771822.950384289</v>
      </c>
      <c r="T6395">
        <v>37321459.693944626</v>
      </c>
      <c r="U6395">
        <v>38156488.014727376</v>
      </c>
      <c r="V6395">
        <v>45760489.410271198</v>
      </c>
      <c r="W6395">
        <v>54410055.686011031</v>
      </c>
      <c r="X6395">
        <v>34410055.686011046</v>
      </c>
    </row>
    <row r="6396" spans="2:24" x14ac:dyDescent="0.4">
      <c r="B6396" s="13">
        <v>6393</v>
      </c>
      <c r="C6396">
        <v>0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21164989.435286392</v>
      </c>
      <c r="O6396">
        <v>28760359.716029968</v>
      </c>
      <c r="P6396">
        <v>26623146.63899995</v>
      </c>
      <c r="Q6396">
        <v>1400220.077072144</v>
      </c>
      <c r="R6396">
        <v>7035716.7778566182</v>
      </c>
      <c r="S6396">
        <v>25591743.5681342</v>
      </c>
      <c r="T6396">
        <v>26993905.834955204</v>
      </c>
      <c r="U6396">
        <v>32719026.916745793</v>
      </c>
      <c r="V6396">
        <v>37501123.288484797</v>
      </c>
      <c r="W6396">
        <v>39645009.381095059</v>
      </c>
      <c r="X6396">
        <v>19645009.381095059</v>
      </c>
    </row>
    <row r="6397" spans="2:24" x14ac:dyDescent="0.4">
      <c r="B6397" s="13">
        <v>6394</v>
      </c>
      <c r="C6397">
        <v>0</v>
      </c>
      <c r="D6397">
        <v>0</v>
      </c>
      <c r="E6397"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19987083.376947045</v>
      </c>
      <c r="O6397">
        <v>22079766.534706607</v>
      </c>
      <c r="P6397">
        <v>24921893.467831228</v>
      </c>
      <c r="Q6397">
        <v>27325018.427121818</v>
      </c>
      <c r="R6397">
        <v>27446632.29078583</v>
      </c>
      <c r="S6397">
        <v>33751999.923029646</v>
      </c>
      <c r="T6397">
        <v>39596558.816774197</v>
      </c>
      <c r="U6397">
        <v>45387759.782003254</v>
      </c>
      <c r="V6397">
        <v>44058597.795444712</v>
      </c>
      <c r="W6397">
        <v>48170135.34088698</v>
      </c>
      <c r="X6397">
        <v>28170135.340886984</v>
      </c>
    </row>
    <row r="6398" spans="2:24" x14ac:dyDescent="0.4">
      <c r="B6398" s="13">
        <v>6395</v>
      </c>
      <c r="C6398">
        <v>0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24388460.793176606</v>
      </c>
      <c r="O6398">
        <v>29263141.472466718</v>
      </c>
      <c r="P6398">
        <v>32871155.518102854</v>
      </c>
      <c r="Q6398">
        <v>31435634.540895168</v>
      </c>
      <c r="R6398">
        <v>29995155.741971444</v>
      </c>
      <c r="S6398">
        <v>35500301.656373993</v>
      </c>
      <c r="T6398">
        <v>35872634.325094692</v>
      </c>
      <c r="U6398">
        <v>36641746.24657134</v>
      </c>
      <c r="V6398">
        <v>40298836.375460915</v>
      </c>
      <c r="W6398">
        <v>44544099.837510899</v>
      </c>
      <c r="X6398">
        <v>24544099.837510899</v>
      </c>
    </row>
    <row r="6399" spans="2:24" x14ac:dyDescent="0.4">
      <c r="B6399" s="13">
        <v>6396</v>
      </c>
      <c r="C6399">
        <v>0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20577790.669022895</v>
      </c>
      <c r="O6399">
        <v>23035742.387980118</v>
      </c>
      <c r="P6399">
        <v>30138582.953330729</v>
      </c>
      <c r="Q6399">
        <v>35523427.691650957</v>
      </c>
      <c r="R6399">
        <v>32564108.123550285</v>
      </c>
      <c r="S6399">
        <v>38161519.157615714</v>
      </c>
      <c r="T6399">
        <v>36349840.532737203</v>
      </c>
      <c r="U6399">
        <v>36185698.989487156</v>
      </c>
      <c r="V6399">
        <v>41968274.240627423</v>
      </c>
      <c r="W6399">
        <v>35836414.470851898</v>
      </c>
      <c r="X6399">
        <v>15836414.470851906</v>
      </c>
    </row>
    <row r="6400" spans="2:24" x14ac:dyDescent="0.4">
      <c r="B6400" s="13">
        <v>6397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19471605.231027219</v>
      </c>
      <c r="O6400">
        <v>18986161.689953823</v>
      </c>
      <c r="P6400">
        <v>21002238.371010207</v>
      </c>
      <c r="Q6400">
        <v>17347389.628834665</v>
      </c>
      <c r="R6400">
        <v>22297630.675997816</v>
      </c>
      <c r="S6400">
        <v>25721880.173238657</v>
      </c>
      <c r="T6400">
        <v>23732340.220783815</v>
      </c>
      <c r="U6400">
        <v>24975806.302295759</v>
      </c>
      <c r="V6400">
        <v>25281202.221623618</v>
      </c>
      <c r="W6400">
        <v>24800103.241947953</v>
      </c>
      <c r="X6400">
        <v>4800103.2419479527</v>
      </c>
    </row>
    <row r="6401" spans="2:24" x14ac:dyDescent="0.4">
      <c r="B6401" s="13">
        <v>6398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14448940.221193489</v>
      </c>
      <c r="O6401">
        <v>15254222.239595721</v>
      </c>
      <c r="P6401">
        <v>20826183.291024435</v>
      </c>
      <c r="Q6401">
        <v>18932182.265174035</v>
      </c>
      <c r="R6401">
        <v>24480670.868336998</v>
      </c>
      <c r="S6401">
        <v>31718181.101789087</v>
      </c>
      <c r="T6401">
        <v>18667085.494284116</v>
      </c>
      <c r="U6401">
        <v>17924398.870349523</v>
      </c>
      <c r="V6401">
        <v>27407073.10081853</v>
      </c>
      <c r="W6401">
        <v>28411646.300970472</v>
      </c>
      <c r="X6401">
        <v>8411646.3009704687</v>
      </c>
    </row>
    <row r="6402" spans="2:24" x14ac:dyDescent="0.4">
      <c r="B6402" s="13">
        <v>6399</v>
      </c>
      <c r="C6402">
        <v>0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22284078.486341834</v>
      </c>
      <c r="O6402">
        <v>24991163.105105784</v>
      </c>
      <c r="P6402">
        <v>26015206.769197147</v>
      </c>
      <c r="Q6402">
        <v>26539586.056434408</v>
      </c>
      <c r="R6402">
        <v>29025484.711580489</v>
      </c>
      <c r="S6402">
        <v>32781559.88608275</v>
      </c>
      <c r="T6402">
        <v>34310870.710065387</v>
      </c>
      <c r="U6402">
        <v>33457749.538900889</v>
      </c>
      <c r="V6402">
        <v>34080979.534839094</v>
      </c>
      <c r="W6402">
        <v>39312870.686852716</v>
      </c>
      <c r="X6402">
        <v>19312870.686852716</v>
      </c>
    </row>
    <row r="6403" spans="2:24" x14ac:dyDescent="0.4">
      <c r="B6403" s="13">
        <v>6400</v>
      </c>
      <c r="C6403">
        <v>0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18142385.436958991</v>
      </c>
      <c r="O6403">
        <v>17483992.868606046</v>
      </c>
      <c r="P6403">
        <v>23767126.686422314</v>
      </c>
      <c r="Q6403">
        <v>27027157.713522051</v>
      </c>
      <c r="R6403">
        <v>25989769.6112638</v>
      </c>
      <c r="S6403">
        <v>29845144.865174443</v>
      </c>
      <c r="T6403">
        <v>32775226.877425846</v>
      </c>
      <c r="U6403">
        <v>34578517.415803961</v>
      </c>
      <c r="V6403">
        <v>34531210.299151503</v>
      </c>
      <c r="W6403">
        <v>31411850.608960874</v>
      </c>
      <c r="X6403">
        <v>11411850.608960878</v>
      </c>
    </row>
    <row r="6404" spans="2:24" x14ac:dyDescent="0.4">
      <c r="B6404" s="13">
        <v>6401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22353449.516502991</v>
      </c>
      <c r="O6404">
        <v>20160886.195252314</v>
      </c>
      <c r="P6404">
        <v>23913150.180163518</v>
      </c>
      <c r="Q6404">
        <v>29131301.549025141</v>
      </c>
      <c r="R6404">
        <v>17812042.177944653</v>
      </c>
      <c r="S6404">
        <v>20417912.512533028</v>
      </c>
      <c r="T6404">
        <v>19241462.381782554</v>
      </c>
      <c r="U6404">
        <v>1662692.2081515677</v>
      </c>
      <c r="V6404">
        <v>991328.59280566871</v>
      </c>
      <c r="W6404">
        <v>18323522.957026586</v>
      </c>
      <c r="X6404">
        <v>-1676477.0429734122</v>
      </c>
    </row>
    <row r="6405" spans="2:24" x14ac:dyDescent="0.4">
      <c r="B6405" s="13">
        <v>6402</v>
      </c>
      <c r="C6405">
        <v>0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22523451.628649767</v>
      </c>
      <c r="O6405">
        <v>26931123.56858626</v>
      </c>
      <c r="P6405">
        <v>29642550.674355648</v>
      </c>
      <c r="Q6405">
        <v>8457780.7537207436</v>
      </c>
      <c r="R6405">
        <v>11907031.174478283</v>
      </c>
      <c r="S6405">
        <v>25502752.585090421</v>
      </c>
      <c r="T6405">
        <v>27829381.71300393</v>
      </c>
      <c r="U6405">
        <v>26896236.913173217</v>
      </c>
      <c r="V6405">
        <v>28125305.838745411</v>
      </c>
      <c r="W6405">
        <v>25827554.860490974</v>
      </c>
      <c r="X6405">
        <v>5827554.8604909731</v>
      </c>
    </row>
    <row r="6406" spans="2:24" x14ac:dyDescent="0.4">
      <c r="B6406" s="13">
        <v>6403</v>
      </c>
      <c r="C6406">
        <v>0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19164838.371546544</v>
      </c>
      <c r="O6406">
        <v>14152729.174592875</v>
      </c>
      <c r="P6406">
        <v>-39399257.420609929</v>
      </c>
      <c r="Q6406">
        <v>-34060737.422817416</v>
      </c>
      <c r="R6406">
        <v>-9677119.9499796741</v>
      </c>
      <c r="S6406">
        <v>-8015741.0164898969</v>
      </c>
      <c r="T6406">
        <v>-7751884.1279907767</v>
      </c>
      <c r="U6406">
        <v>-8333880.0550302938</v>
      </c>
      <c r="V6406">
        <v>-9634317.9973804913</v>
      </c>
      <c r="W6406">
        <v>-10604478.259021709</v>
      </c>
      <c r="X6406">
        <v>-30604478.259021707</v>
      </c>
    </row>
    <row r="6407" spans="2:24" x14ac:dyDescent="0.4">
      <c r="B6407" s="13">
        <v>6404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22821589.498348504</v>
      </c>
      <c r="O6407">
        <v>21469438.697230689</v>
      </c>
      <c r="P6407">
        <v>26995861.135780159</v>
      </c>
      <c r="Q6407">
        <v>26853493.308704339</v>
      </c>
      <c r="R6407">
        <v>27318632.827912051</v>
      </c>
      <c r="S6407">
        <v>29996914.889663428</v>
      </c>
      <c r="T6407">
        <v>37945178.56252335</v>
      </c>
      <c r="U6407">
        <v>40982416.444484212</v>
      </c>
      <c r="V6407">
        <v>45772006.177054346</v>
      </c>
      <c r="W6407">
        <v>50213889.060009599</v>
      </c>
      <c r="X6407">
        <v>30213889.060009591</v>
      </c>
    </row>
    <row r="6408" spans="2:24" x14ac:dyDescent="0.4">
      <c r="B6408" s="13">
        <v>6405</v>
      </c>
      <c r="C6408">
        <v>0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19733344.796239652</v>
      </c>
      <c r="O6408">
        <v>23951072.511711821</v>
      </c>
      <c r="P6408">
        <v>27296042.37808466</v>
      </c>
      <c r="Q6408">
        <v>28603618.954512507</v>
      </c>
      <c r="R6408">
        <v>29410162.721727859</v>
      </c>
      <c r="S6408">
        <v>30971188.841252252</v>
      </c>
      <c r="T6408">
        <v>32019186.803293899</v>
      </c>
      <c r="U6408">
        <v>38403353.168681614</v>
      </c>
      <c r="V6408">
        <v>39042764.438169353</v>
      </c>
      <c r="W6408">
        <v>40928415.922469169</v>
      </c>
      <c r="X6408">
        <v>20928415.922469173</v>
      </c>
    </row>
    <row r="6409" spans="2:24" x14ac:dyDescent="0.4">
      <c r="B6409" s="13">
        <v>6406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18503355.926695764</v>
      </c>
      <c r="O6409">
        <v>24708240.67700642</v>
      </c>
      <c r="P6409">
        <v>27696286.85803118</v>
      </c>
      <c r="Q6409">
        <v>34824857.323613048</v>
      </c>
      <c r="R6409">
        <v>34367306.846522942</v>
      </c>
      <c r="S6409">
        <v>33585212.440164454</v>
      </c>
      <c r="T6409">
        <v>34384764.846078239</v>
      </c>
      <c r="U6409">
        <v>-9610143.5660876632</v>
      </c>
      <c r="V6409">
        <v>-9464621.9740898926</v>
      </c>
      <c r="W6409">
        <v>-108987557.16803096</v>
      </c>
      <c r="X6409">
        <v>-128987557.16803098</v>
      </c>
    </row>
    <row r="6410" spans="2:24" x14ac:dyDescent="0.4">
      <c r="B6410" s="13">
        <v>6407</v>
      </c>
      <c r="C6410">
        <v>0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21713426.159848507</v>
      </c>
      <c r="O6410">
        <v>-35355934.346251473</v>
      </c>
      <c r="P6410">
        <v>-31108163.506185152</v>
      </c>
      <c r="Q6410">
        <v>-381904.00699038734</v>
      </c>
      <c r="R6410">
        <v>-8305424.5646453397</v>
      </c>
      <c r="S6410">
        <v>-6654157.4960892545</v>
      </c>
      <c r="T6410">
        <v>-5739928.0087086121</v>
      </c>
      <c r="U6410">
        <v>-5537581.0083913673</v>
      </c>
      <c r="V6410">
        <v>-956774.09125193022</v>
      </c>
      <c r="W6410">
        <v>510609.06385110551</v>
      </c>
      <c r="X6410">
        <v>-19489390.936148893</v>
      </c>
    </row>
    <row r="6411" spans="2:24" x14ac:dyDescent="0.4">
      <c r="B6411" s="13">
        <v>6408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23298431.863183193</v>
      </c>
      <c r="O6411">
        <v>24229914.846321076</v>
      </c>
      <c r="P6411">
        <v>26643028.71628616</v>
      </c>
      <c r="Q6411">
        <v>27194540.281334877</v>
      </c>
      <c r="R6411">
        <v>2724847.5048846817</v>
      </c>
      <c r="S6411">
        <v>7596263.6511064088</v>
      </c>
      <c r="T6411">
        <v>21459443.189682502</v>
      </c>
      <c r="U6411">
        <v>20842473.054781698</v>
      </c>
      <c r="V6411">
        <v>23976076.037103176</v>
      </c>
      <c r="W6411">
        <v>27932866.125319339</v>
      </c>
      <c r="X6411">
        <v>7932866.1253193431</v>
      </c>
    </row>
    <row r="6412" spans="2:24" x14ac:dyDescent="0.4">
      <c r="B6412" s="13">
        <v>6409</v>
      </c>
      <c r="C6412">
        <v>0</v>
      </c>
      <c r="D6412">
        <v>0</v>
      </c>
      <c r="E6412">
        <v>0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21903703.663423911</v>
      </c>
      <c r="O6412">
        <v>28537789.732146628</v>
      </c>
      <c r="P6412">
        <v>30912001.876302455</v>
      </c>
      <c r="Q6412">
        <v>5648751.7306026099</v>
      </c>
      <c r="R6412">
        <v>10303631.018612105</v>
      </c>
      <c r="S6412">
        <v>21563677.773944993</v>
      </c>
      <c r="T6412">
        <v>29238393.856034856</v>
      </c>
      <c r="U6412">
        <v>28566170.273035262</v>
      </c>
      <c r="V6412">
        <v>31218954.021885008</v>
      </c>
      <c r="W6412">
        <v>29972699.42815445</v>
      </c>
      <c r="X6412">
        <v>9972699.4281544518</v>
      </c>
    </row>
    <row r="6413" spans="2:24" x14ac:dyDescent="0.4">
      <c r="B6413" s="13">
        <v>6410</v>
      </c>
      <c r="C6413">
        <v>0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20065899.165399347</v>
      </c>
      <c r="O6413">
        <v>18585118.832027599</v>
      </c>
      <c r="P6413">
        <v>19609795.282094769</v>
      </c>
      <c r="Q6413">
        <v>23496985.432174772</v>
      </c>
      <c r="R6413">
        <v>15032737.624170003</v>
      </c>
      <c r="S6413">
        <v>16850660.933505479</v>
      </c>
      <c r="T6413">
        <v>17552538.243953075</v>
      </c>
      <c r="U6413">
        <v>21123233.74138391</v>
      </c>
      <c r="V6413">
        <v>22977699.678671915</v>
      </c>
      <c r="W6413">
        <v>25643281.564370569</v>
      </c>
      <c r="X6413">
        <v>5643281.564370567</v>
      </c>
    </row>
    <row r="6414" spans="2:24" x14ac:dyDescent="0.4">
      <c r="B6414" s="13">
        <v>6411</v>
      </c>
      <c r="C6414">
        <v>0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20732265.315081898</v>
      </c>
      <c r="O6414">
        <v>15148882.24026997</v>
      </c>
      <c r="P6414">
        <v>13907171.212241352</v>
      </c>
      <c r="Q6414">
        <v>25874049.634540044</v>
      </c>
      <c r="R6414">
        <v>29592907.262138393</v>
      </c>
      <c r="S6414">
        <v>35385610.970585972</v>
      </c>
      <c r="T6414">
        <v>37213462.958720796</v>
      </c>
      <c r="U6414">
        <v>37996064.481352925</v>
      </c>
      <c r="V6414">
        <v>41895114.162717111</v>
      </c>
      <c r="W6414">
        <v>33883902.691717058</v>
      </c>
      <c r="X6414">
        <v>13883902.691717064</v>
      </c>
    </row>
    <row r="6415" spans="2:24" x14ac:dyDescent="0.4">
      <c r="B6415" s="13">
        <v>6412</v>
      </c>
      <c r="C6415">
        <v>0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18250522.88328433</v>
      </c>
      <c r="O6415">
        <v>18463815.697598111</v>
      </c>
      <c r="P6415">
        <v>23866983.801425826</v>
      </c>
      <c r="Q6415">
        <v>21227551.449843004</v>
      </c>
      <c r="R6415">
        <v>24988981.194811817</v>
      </c>
      <c r="S6415">
        <v>25377271.962216645</v>
      </c>
      <c r="T6415">
        <v>29525033.595996369</v>
      </c>
      <c r="U6415">
        <v>31973600.338401183</v>
      </c>
      <c r="V6415">
        <v>32776968.148597267</v>
      </c>
      <c r="W6415">
        <v>33454103.090552554</v>
      </c>
      <c r="X6415">
        <v>13454103.090552552</v>
      </c>
    </row>
    <row r="6416" spans="2:24" x14ac:dyDescent="0.4">
      <c r="B6416" s="13">
        <v>6413</v>
      </c>
      <c r="C6416">
        <v>0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20057791.125292458</v>
      </c>
      <c r="O6416">
        <v>19320943.975137584</v>
      </c>
      <c r="P6416">
        <v>18300586.476016488</v>
      </c>
      <c r="Q6416">
        <v>22812508.332495712</v>
      </c>
      <c r="R6416">
        <v>24908020.921195649</v>
      </c>
      <c r="S6416">
        <v>-3194932.2764506582</v>
      </c>
      <c r="T6416">
        <v>-3468130.5824404722</v>
      </c>
      <c r="U6416">
        <v>8107835.7226755945</v>
      </c>
      <c r="V6416">
        <v>13060865.607891429</v>
      </c>
      <c r="W6416">
        <v>21653299.992971934</v>
      </c>
      <c r="X6416">
        <v>1653299.9929719381</v>
      </c>
    </row>
    <row r="6417" spans="2:24" x14ac:dyDescent="0.4">
      <c r="B6417" s="13">
        <v>6414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-15949211.981669415</v>
      </c>
      <c r="O6417">
        <v>-14123289.208273605</v>
      </c>
      <c r="P6417">
        <v>10582995.000596054</v>
      </c>
      <c r="Q6417">
        <v>5654049.6982763838</v>
      </c>
      <c r="R6417">
        <v>9328119.9511045404</v>
      </c>
      <c r="S6417">
        <v>14348259.606956067</v>
      </c>
      <c r="T6417">
        <v>20687958.77033022</v>
      </c>
      <c r="U6417">
        <v>23593965.927998174</v>
      </c>
      <c r="V6417">
        <v>14175450.895115497</v>
      </c>
      <c r="W6417">
        <v>13426248.861079833</v>
      </c>
      <c r="X6417">
        <v>-6573751.1389201581</v>
      </c>
    </row>
    <row r="6418" spans="2:24" x14ac:dyDescent="0.4">
      <c r="B6418" s="13">
        <v>6415</v>
      </c>
      <c r="C6418">
        <v>0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16975017.152212802</v>
      </c>
      <c r="O6418">
        <v>8560927.9411974028</v>
      </c>
      <c r="P6418">
        <v>-47099142.107151583</v>
      </c>
      <c r="Q6418">
        <v>-38402553.088978156</v>
      </c>
      <c r="R6418">
        <v>-12117884.382886047</v>
      </c>
      <c r="S6418">
        <v>-16677572.083836086</v>
      </c>
      <c r="T6418">
        <v>-8857866.999034401</v>
      </c>
      <c r="U6418">
        <v>-3283932.3232827038</v>
      </c>
      <c r="V6418">
        <v>3248809.8849577382</v>
      </c>
      <c r="W6418">
        <v>10957488.272584319</v>
      </c>
      <c r="X6418">
        <v>-9042511.7274156883</v>
      </c>
    </row>
    <row r="6419" spans="2:24" x14ac:dyDescent="0.4">
      <c r="B6419" s="13">
        <v>6416</v>
      </c>
      <c r="C6419">
        <v>0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20065507.019205768</v>
      </c>
      <c r="O6419">
        <v>24060058.302458767</v>
      </c>
      <c r="P6419">
        <v>32140616.162655976</v>
      </c>
      <c r="Q6419">
        <v>31466090.830479003</v>
      </c>
      <c r="R6419">
        <v>33327995.500947207</v>
      </c>
      <c r="S6419">
        <v>34621408.288875885</v>
      </c>
      <c r="T6419">
        <v>43232592.953828305</v>
      </c>
      <c r="U6419">
        <v>44684544.494578779</v>
      </c>
      <c r="V6419">
        <v>47670609.251234189</v>
      </c>
      <c r="W6419">
        <v>50895937.971246377</v>
      </c>
      <c r="X6419">
        <v>30895937.971246384</v>
      </c>
    </row>
    <row r="6420" spans="2:24" x14ac:dyDescent="0.4">
      <c r="B6420" s="13">
        <v>6417</v>
      </c>
      <c r="C6420">
        <v>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18385094.323769413</v>
      </c>
      <c r="O6420">
        <v>25019878.02483457</v>
      </c>
      <c r="P6420">
        <v>33759310.804205388</v>
      </c>
      <c r="Q6420">
        <v>32812344.045526817</v>
      </c>
      <c r="R6420">
        <v>37566010.32184203</v>
      </c>
      <c r="S6420">
        <v>22148074.699413564</v>
      </c>
      <c r="T6420">
        <v>22451486.811791707</v>
      </c>
      <c r="U6420">
        <v>38193472.902695477</v>
      </c>
      <c r="V6420">
        <v>38643435.15645434</v>
      </c>
      <c r="W6420">
        <v>43057996.75115101</v>
      </c>
      <c r="X6420">
        <v>23057996.75115101</v>
      </c>
    </row>
    <row r="6421" spans="2:24" x14ac:dyDescent="0.4">
      <c r="B6421" s="13">
        <v>6418</v>
      </c>
      <c r="C6421">
        <v>0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21866857.61751217</v>
      </c>
      <c r="O6421">
        <v>23166926.090119202</v>
      </c>
      <c r="P6421">
        <v>20977948.457214627</v>
      </c>
      <c r="Q6421">
        <v>21208747.957176041</v>
      </c>
      <c r="R6421">
        <v>20220690.816476781</v>
      </c>
      <c r="S6421">
        <v>25351289.644286297</v>
      </c>
      <c r="T6421">
        <v>25248987.876857568</v>
      </c>
      <c r="U6421">
        <v>24440423.005870376</v>
      </c>
      <c r="V6421">
        <v>23593064.358080402</v>
      </c>
      <c r="W6421">
        <v>23791401.277742375</v>
      </c>
      <c r="X6421">
        <v>3791401.2777423798</v>
      </c>
    </row>
    <row r="6422" spans="2:24" x14ac:dyDescent="0.4">
      <c r="B6422" s="13">
        <v>6419</v>
      </c>
      <c r="C6422">
        <v>0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25338140.743636023</v>
      </c>
      <c r="O6422">
        <v>18617670.207992926</v>
      </c>
      <c r="P6422">
        <v>18024477.190690264</v>
      </c>
      <c r="Q6422">
        <v>12970878.580233075</v>
      </c>
      <c r="R6422">
        <v>13549672.033141982</v>
      </c>
      <c r="S6422">
        <v>14219211.600603303</v>
      </c>
      <c r="T6422">
        <v>16030487.45971925</v>
      </c>
      <c r="U6422">
        <v>23782085.113011733</v>
      </c>
      <c r="V6422">
        <v>26144096.932116225</v>
      </c>
      <c r="W6422">
        <v>29694423.25706362</v>
      </c>
      <c r="X6422">
        <v>9694423.2570636217</v>
      </c>
    </row>
    <row r="6423" spans="2:24" x14ac:dyDescent="0.4">
      <c r="B6423" s="13">
        <v>6420</v>
      </c>
      <c r="C6423">
        <v>0</v>
      </c>
      <c r="D6423">
        <v>0</v>
      </c>
      <c r="E6423"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22981312.847863343</v>
      </c>
      <c r="O6423">
        <v>19411916.378065545</v>
      </c>
      <c r="P6423">
        <v>20207280.161177665</v>
      </c>
      <c r="Q6423">
        <v>17188141.903440572</v>
      </c>
      <c r="R6423">
        <v>22095743.192126736</v>
      </c>
      <c r="S6423">
        <v>28237761.205412094</v>
      </c>
      <c r="T6423">
        <v>26510059.711453043</v>
      </c>
      <c r="U6423">
        <v>24215447.373716094</v>
      </c>
      <c r="V6423">
        <v>27798850.304626651</v>
      </c>
      <c r="W6423">
        <v>33614364.418471657</v>
      </c>
      <c r="X6423">
        <v>13614364.418471657</v>
      </c>
    </row>
    <row r="6424" spans="2:24" x14ac:dyDescent="0.4">
      <c r="B6424" s="13">
        <v>6421</v>
      </c>
      <c r="C6424">
        <v>0</v>
      </c>
      <c r="D6424">
        <v>0</v>
      </c>
      <c r="E6424">
        <v>0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23012600.603652198</v>
      </c>
      <c r="O6424">
        <v>21413618.290621296</v>
      </c>
      <c r="P6424">
        <v>19046014.83211283</v>
      </c>
      <c r="Q6424">
        <v>21485963.345281702</v>
      </c>
      <c r="R6424">
        <v>22234282.938841727</v>
      </c>
      <c r="S6424">
        <v>2976509.9883752214</v>
      </c>
      <c r="T6424">
        <v>9749404.2473669052</v>
      </c>
      <c r="U6424">
        <v>20193316.792879388</v>
      </c>
      <c r="V6424">
        <v>18644693.351847187</v>
      </c>
      <c r="W6424">
        <v>17493861.581234563</v>
      </c>
      <c r="X6424">
        <v>-2506138.418765441</v>
      </c>
    </row>
    <row r="6425" spans="2:24" x14ac:dyDescent="0.4">
      <c r="B6425" s="13">
        <v>6422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21995945.432764437</v>
      </c>
      <c r="O6425">
        <v>19741675.718481496</v>
      </c>
      <c r="P6425">
        <v>27748226.188924499</v>
      </c>
      <c r="Q6425">
        <v>30971164.828768995</v>
      </c>
      <c r="R6425">
        <v>35035005.411515273</v>
      </c>
      <c r="S6425">
        <v>38013207.661518797</v>
      </c>
      <c r="T6425">
        <v>40244104.495929547</v>
      </c>
      <c r="U6425">
        <v>40944932.279268458</v>
      </c>
      <c r="V6425">
        <v>43722538.199141324</v>
      </c>
      <c r="W6425">
        <v>47986004.61178232</v>
      </c>
      <c r="X6425">
        <v>27986004.611782316</v>
      </c>
    </row>
    <row r="6426" spans="2:24" x14ac:dyDescent="0.4">
      <c r="B6426" s="13">
        <v>6423</v>
      </c>
      <c r="C6426">
        <v>0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18180730.859038375</v>
      </c>
      <c r="O6426">
        <v>19504569.328548048</v>
      </c>
      <c r="P6426">
        <v>16328832.278020598</v>
      </c>
      <c r="Q6426">
        <v>22212873.653088745</v>
      </c>
      <c r="R6426">
        <v>26226519.350524977</v>
      </c>
      <c r="S6426">
        <v>25912354.737227622</v>
      </c>
      <c r="T6426">
        <v>320479.72684925818</v>
      </c>
      <c r="U6426">
        <v>3051558.9771315893</v>
      </c>
      <c r="V6426">
        <v>10507257.452235823</v>
      </c>
      <c r="W6426">
        <v>11669838.590766199</v>
      </c>
      <c r="X6426">
        <v>-8330161.4092337964</v>
      </c>
    </row>
    <row r="6427" spans="2:24" x14ac:dyDescent="0.4">
      <c r="B6427" s="13">
        <v>6424</v>
      </c>
      <c r="C6427">
        <v>0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18752287.959547956</v>
      </c>
      <c r="O6427">
        <v>22988857.773300927</v>
      </c>
      <c r="P6427">
        <v>24842281.570710924</v>
      </c>
      <c r="Q6427">
        <v>25944891.159778662</v>
      </c>
      <c r="R6427">
        <v>34130111.031331629</v>
      </c>
      <c r="S6427">
        <v>35224877.39884229</v>
      </c>
      <c r="T6427">
        <v>35578080.074894123</v>
      </c>
      <c r="U6427">
        <v>35119333.649290293</v>
      </c>
      <c r="V6427">
        <v>39116845.425789021</v>
      </c>
      <c r="W6427">
        <v>40570412.02008751</v>
      </c>
      <c r="X6427">
        <v>20570412.020087514</v>
      </c>
    </row>
    <row r="6428" spans="2:24" x14ac:dyDescent="0.4">
      <c r="B6428" s="13">
        <v>6425</v>
      </c>
      <c r="C6428">
        <v>0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24073310.875273194</v>
      </c>
      <c r="O6428">
        <v>32612580.012894064</v>
      </c>
      <c r="P6428">
        <v>37930133.607562587</v>
      </c>
      <c r="Q6428">
        <v>27511434.4531972</v>
      </c>
      <c r="R6428">
        <v>28258065.669106673</v>
      </c>
      <c r="S6428">
        <v>33316101.049604658</v>
      </c>
      <c r="T6428">
        <v>37400185.428505361</v>
      </c>
      <c r="U6428">
        <v>37061752.646699786</v>
      </c>
      <c r="V6428">
        <v>36449285.860241018</v>
      </c>
      <c r="W6428">
        <v>42695874.628938757</v>
      </c>
      <c r="X6428">
        <v>22695874.628938749</v>
      </c>
    </row>
    <row r="6429" spans="2:24" x14ac:dyDescent="0.4">
      <c r="B6429" s="13">
        <v>6426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17723767.253452331</v>
      </c>
      <c r="O6429">
        <v>14225596.709323518</v>
      </c>
      <c r="P6429">
        <v>13207761.483536981</v>
      </c>
      <c r="Q6429">
        <v>7184644.7547970042</v>
      </c>
      <c r="R6429">
        <v>7792585.8380841929</v>
      </c>
      <c r="S6429">
        <v>15492426.742604993</v>
      </c>
      <c r="T6429">
        <v>16311859.308308359</v>
      </c>
      <c r="U6429">
        <v>19288495.803223558</v>
      </c>
      <c r="V6429">
        <v>25477053.969341673</v>
      </c>
      <c r="W6429">
        <v>23286353.107416946</v>
      </c>
      <c r="X6429">
        <v>3286353.107416946</v>
      </c>
    </row>
    <row r="6430" spans="2:24" x14ac:dyDescent="0.4">
      <c r="B6430" s="13">
        <v>6427</v>
      </c>
      <c r="C6430">
        <v>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20165650.394998908</v>
      </c>
      <c r="O6430">
        <v>19490349.07763144</v>
      </c>
      <c r="P6430">
        <v>25298893.94971909</v>
      </c>
      <c r="Q6430">
        <v>28556599.542177062</v>
      </c>
      <c r="R6430">
        <v>27286462.00265089</v>
      </c>
      <c r="S6430">
        <v>14624455.613494763</v>
      </c>
      <c r="T6430">
        <v>18746832.149660163</v>
      </c>
      <c r="U6430">
        <v>24016545.558074523</v>
      </c>
      <c r="V6430">
        <v>27555783.51191802</v>
      </c>
      <c r="W6430">
        <v>29507650.521269567</v>
      </c>
      <c r="X6430">
        <v>9507650.5212695636</v>
      </c>
    </row>
    <row r="6431" spans="2:24" x14ac:dyDescent="0.4">
      <c r="B6431" s="13">
        <v>6428</v>
      </c>
      <c r="C6431">
        <v>0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18195466.669742528</v>
      </c>
      <c r="O6431">
        <v>23085270.772707295</v>
      </c>
      <c r="P6431">
        <v>22671220.466446366</v>
      </c>
      <c r="Q6431">
        <v>25141368.531861879</v>
      </c>
      <c r="R6431">
        <v>14544842.814211756</v>
      </c>
      <c r="S6431">
        <v>14358603.343852764</v>
      </c>
      <c r="T6431">
        <v>17285328.269840084</v>
      </c>
      <c r="U6431">
        <v>20638393.623466454</v>
      </c>
      <c r="V6431">
        <v>20642660.312978528</v>
      </c>
      <c r="W6431">
        <v>21690912.197910447</v>
      </c>
      <c r="X6431">
        <v>1690912.1979104478</v>
      </c>
    </row>
    <row r="6432" spans="2:24" x14ac:dyDescent="0.4">
      <c r="B6432" s="13">
        <v>6429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15404214.652915735</v>
      </c>
      <c r="O6432">
        <v>20020014.778702021</v>
      </c>
      <c r="P6432">
        <v>22739988.668300543</v>
      </c>
      <c r="Q6432">
        <v>30569849.646579396</v>
      </c>
      <c r="R6432">
        <v>35765750.189896427</v>
      </c>
      <c r="S6432">
        <v>39282467.016468316</v>
      </c>
      <c r="T6432">
        <v>31842528.184046071</v>
      </c>
      <c r="U6432">
        <v>37149334.675754264</v>
      </c>
      <c r="V6432">
        <v>36134856.74907355</v>
      </c>
      <c r="W6432">
        <v>35585553.223677844</v>
      </c>
      <c r="X6432">
        <v>15585553.223677836</v>
      </c>
    </row>
    <row r="6433" spans="2:24" x14ac:dyDescent="0.4">
      <c r="B6433" s="13">
        <v>6430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28262820.235863142</v>
      </c>
      <c r="O6433">
        <v>31313175.231343504</v>
      </c>
      <c r="P6433">
        <v>32787705.21373599</v>
      </c>
      <c r="Q6433">
        <v>34036398.879105315</v>
      </c>
      <c r="R6433">
        <v>39002165.961643636</v>
      </c>
      <c r="S6433">
        <v>38211575.058273442</v>
      </c>
      <c r="T6433">
        <v>43158550.066709906</v>
      </c>
      <c r="U6433">
        <v>40282416.467159659</v>
      </c>
      <c r="V6433">
        <v>40162243.257670216</v>
      </c>
      <c r="W6433">
        <v>45713911.73633229</v>
      </c>
      <c r="X6433">
        <v>25713911.736332294</v>
      </c>
    </row>
    <row r="6434" spans="2:24" x14ac:dyDescent="0.4">
      <c r="B6434" s="13">
        <v>6431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16028245.579112737</v>
      </c>
      <c r="O6434">
        <v>24563517.022399634</v>
      </c>
      <c r="P6434">
        <v>26154596.077804826</v>
      </c>
      <c r="Q6434">
        <v>34503388.947706431</v>
      </c>
      <c r="R6434">
        <v>37765677.709631324</v>
      </c>
      <c r="S6434">
        <v>40840693.765453428</v>
      </c>
      <c r="T6434">
        <v>31791440.699799083</v>
      </c>
      <c r="U6434">
        <v>33118216.007309597</v>
      </c>
      <c r="V6434">
        <v>35381210.669169068</v>
      </c>
      <c r="W6434">
        <v>34809093.065491304</v>
      </c>
      <c r="X6434">
        <v>14809093.065491304</v>
      </c>
    </row>
    <row r="6435" spans="2:24" x14ac:dyDescent="0.4">
      <c r="B6435" s="13">
        <v>6432</v>
      </c>
      <c r="C6435">
        <v>0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25556502.239841696</v>
      </c>
      <c r="O6435">
        <v>19047607.991545349</v>
      </c>
      <c r="P6435">
        <v>20533856.370498564</v>
      </c>
      <c r="Q6435">
        <v>26861933.772376619</v>
      </c>
      <c r="R6435">
        <v>27718477.807380177</v>
      </c>
      <c r="S6435">
        <v>26814823.068712436</v>
      </c>
      <c r="T6435">
        <v>30116826.499363635</v>
      </c>
      <c r="U6435">
        <v>31834944.857465815</v>
      </c>
      <c r="V6435">
        <v>31800053.765276581</v>
      </c>
      <c r="W6435">
        <v>37905134.339016207</v>
      </c>
      <c r="X6435">
        <v>17905134.33901621</v>
      </c>
    </row>
    <row r="6436" spans="2:24" x14ac:dyDescent="0.4">
      <c r="B6436" s="13">
        <v>6433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22960684.772143841</v>
      </c>
      <c r="O6436">
        <v>27380211.937031735</v>
      </c>
      <c r="P6436">
        <v>29949636.743340321</v>
      </c>
      <c r="Q6436">
        <v>30140340.116757412</v>
      </c>
      <c r="R6436">
        <v>31959881.760449037</v>
      </c>
      <c r="S6436">
        <v>37074413.306257285</v>
      </c>
      <c r="T6436">
        <v>39504560.135091849</v>
      </c>
      <c r="U6436">
        <v>41825072.297269888</v>
      </c>
      <c r="V6436">
        <v>46918272.36955741</v>
      </c>
      <c r="W6436">
        <v>50248745.983886078</v>
      </c>
      <c r="X6436">
        <v>30248745.983886074</v>
      </c>
    </row>
    <row r="6437" spans="2:24" x14ac:dyDescent="0.4">
      <c r="B6437" s="13">
        <v>6434</v>
      </c>
      <c r="C6437">
        <v>0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18948910.981502537</v>
      </c>
      <c r="O6437">
        <v>19018103.532750282</v>
      </c>
      <c r="P6437">
        <v>16518671.366577402</v>
      </c>
      <c r="Q6437">
        <v>15470543.227620477</v>
      </c>
      <c r="R6437">
        <v>12367944.030256199</v>
      </c>
      <c r="S6437">
        <v>12881187.874605814</v>
      </c>
      <c r="T6437">
        <v>14153844.86088728</v>
      </c>
      <c r="U6437">
        <v>15560197.692925802</v>
      </c>
      <c r="V6437">
        <v>18218993.367726747</v>
      </c>
      <c r="W6437">
        <v>24341562.228230901</v>
      </c>
      <c r="X6437">
        <v>4341562.2282308983</v>
      </c>
    </row>
    <row r="6438" spans="2:24" x14ac:dyDescent="0.4">
      <c r="B6438" s="13">
        <v>6435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20195834.363595638</v>
      </c>
      <c r="O6438">
        <v>7643283.3945257273</v>
      </c>
      <c r="P6438">
        <v>-34267309.78567832</v>
      </c>
      <c r="Q6438">
        <v>-26425608.206115212</v>
      </c>
      <c r="R6438">
        <v>-6301457.2822856456</v>
      </c>
      <c r="S6438">
        <v>-4580590.9183382029</v>
      </c>
      <c r="T6438">
        <v>-5302266.8787833676</v>
      </c>
      <c r="U6438">
        <v>-108108.9281396782</v>
      </c>
      <c r="V6438">
        <v>5756147.5425171312</v>
      </c>
      <c r="W6438">
        <v>5905020.2940636352</v>
      </c>
      <c r="X6438">
        <v>-14094979.70593637</v>
      </c>
    </row>
    <row r="6439" spans="2:24" x14ac:dyDescent="0.4">
      <c r="B6439" s="13">
        <v>6436</v>
      </c>
      <c r="C6439">
        <v>0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21491777.169599734</v>
      </c>
      <c r="O6439">
        <v>19647374.982391808</v>
      </c>
      <c r="P6439">
        <v>20668686.122915026</v>
      </c>
      <c r="Q6439">
        <v>21261350.558166035</v>
      </c>
      <c r="R6439">
        <v>18662192.49600153</v>
      </c>
      <c r="S6439">
        <v>16961829.78326913</v>
      </c>
      <c r="T6439">
        <v>18396335.943525441</v>
      </c>
      <c r="U6439">
        <v>18650504.294201106</v>
      </c>
      <c r="V6439">
        <v>19768458.145435754</v>
      </c>
      <c r="W6439">
        <v>19250355.312006477</v>
      </c>
      <c r="X6439">
        <v>-749644.68799352716</v>
      </c>
    </row>
    <row r="6440" spans="2:24" x14ac:dyDescent="0.4">
      <c r="B6440" s="13">
        <v>6437</v>
      </c>
      <c r="C6440">
        <v>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7077657.3314584596</v>
      </c>
      <c r="O6440">
        <v>6468005.4325427283</v>
      </c>
      <c r="P6440">
        <v>16465798.452471944</v>
      </c>
      <c r="Q6440">
        <v>25563476.393404745</v>
      </c>
      <c r="R6440">
        <v>26540289.168651085</v>
      </c>
      <c r="S6440">
        <v>32960925.756343268</v>
      </c>
      <c r="T6440">
        <v>33158597.4796082</v>
      </c>
      <c r="U6440">
        <v>35934729.990810171</v>
      </c>
      <c r="V6440">
        <v>44122690.819374204</v>
      </c>
      <c r="W6440">
        <v>53398402.595642157</v>
      </c>
      <c r="X6440">
        <v>33398402.595642157</v>
      </c>
    </row>
    <row r="6441" spans="2:24" x14ac:dyDescent="0.4">
      <c r="B6441" s="13">
        <v>6438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25681601.553375088</v>
      </c>
      <c r="O6441">
        <v>33929383.590203032</v>
      </c>
      <c r="P6441">
        <v>40051561.904821321</v>
      </c>
      <c r="Q6441">
        <v>42450547.609150052</v>
      </c>
      <c r="R6441">
        <v>44700207.928191379</v>
      </c>
      <c r="S6441">
        <v>48130531.510245293</v>
      </c>
      <c r="T6441">
        <v>50502764.584705122</v>
      </c>
      <c r="U6441">
        <v>49782176.308566943</v>
      </c>
      <c r="V6441">
        <v>23363259.280527707</v>
      </c>
      <c r="W6441">
        <v>22160259.942443721</v>
      </c>
      <c r="X6441">
        <v>2160259.9424437257</v>
      </c>
    </row>
    <row r="6442" spans="2:24" x14ac:dyDescent="0.4">
      <c r="B6442" s="13">
        <v>6439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17546317.792789131</v>
      </c>
      <c r="O6442">
        <v>15266586.562010746</v>
      </c>
      <c r="P6442">
        <v>16736865.082197621</v>
      </c>
      <c r="Q6442">
        <v>16562755.223813402</v>
      </c>
      <c r="R6442">
        <v>20960218.909839362</v>
      </c>
      <c r="S6442">
        <v>12578173.070952095</v>
      </c>
      <c r="T6442">
        <v>20235212.65207446</v>
      </c>
      <c r="U6442">
        <v>23299580.636348505</v>
      </c>
      <c r="V6442">
        <v>23863120.297870021</v>
      </c>
      <c r="W6442">
        <v>25130738.014441863</v>
      </c>
      <c r="X6442">
        <v>5130738.0144418627</v>
      </c>
    </row>
    <row r="6443" spans="2:24" x14ac:dyDescent="0.4">
      <c r="B6443" s="13">
        <v>6440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20444534.779080022</v>
      </c>
      <c r="O6443">
        <v>28454404.473001074</v>
      </c>
      <c r="P6443">
        <v>30828000.68281664</v>
      </c>
      <c r="Q6443">
        <v>35366203.172437832</v>
      </c>
      <c r="R6443">
        <v>40373203.64837385</v>
      </c>
      <c r="S6443">
        <v>41785446.028922029</v>
      </c>
      <c r="T6443">
        <v>33269601.318982072</v>
      </c>
      <c r="U6443">
        <v>4338673.5651581855</v>
      </c>
      <c r="V6443">
        <v>7254908.6652881084</v>
      </c>
      <c r="W6443">
        <v>26948700.220013965</v>
      </c>
      <c r="X6443">
        <v>6948700.2200139733</v>
      </c>
    </row>
    <row r="6444" spans="2:24" x14ac:dyDescent="0.4">
      <c r="B6444" s="13">
        <v>6441</v>
      </c>
      <c r="C6444">
        <v>0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15530955.367177151</v>
      </c>
      <c r="O6444">
        <v>17942785.884554222</v>
      </c>
      <c r="P6444">
        <v>16607698.935531497</v>
      </c>
      <c r="Q6444">
        <v>16587516.366158333</v>
      </c>
      <c r="R6444">
        <v>17678666.577025</v>
      </c>
      <c r="S6444">
        <v>16706991.191820186</v>
      </c>
      <c r="T6444">
        <v>15569245.367812043</v>
      </c>
      <c r="U6444">
        <v>15820145.33830405</v>
      </c>
      <c r="V6444">
        <v>13346914.361212414</v>
      </c>
      <c r="W6444">
        <v>20650173.840541713</v>
      </c>
      <c r="X6444">
        <v>650173.84054171294</v>
      </c>
    </row>
    <row r="6445" spans="2:24" x14ac:dyDescent="0.4">
      <c r="B6445" s="13">
        <v>6442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18719191.743634343</v>
      </c>
      <c r="O6445">
        <v>21500981.870200969</v>
      </c>
      <c r="P6445">
        <v>23285213.742346041</v>
      </c>
      <c r="Q6445">
        <v>21869092.808615144</v>
      </c>
      <c r="R6445">
        <v>27005344.643268745</v>
      </c>
      <c r="S6445">
        <v>29118416.013700455</v>
      </c>
      <c r="T6445">
        <v>37881249.749759607</v>
      </c>
      <c r="U6445">
        <v>37770473.258563377</v>
      </c>
      <c r="V6445">
        <v>40832382.008803084</v>
      </c>
      <c r="W6445">
        <v>21611466.422006384</v>
      </c>
      <c r="X6445">
        <v>1611466.4220063793</v>
      </c>
    </row>
    <row r="6446" spans="2:24" x14ac:dyDescent="0.4">
      <c r="B6446" s="13">
        <v>6443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16993845.388513532</v>
      </c>
      <c r="O6446">
        <v>24868729.830192208</v>
      </c>
      <c r="P6446">
        <v>26227876.513655804</v>
      </c>
      <c r="Q6446">
        <v>24780898.748722453</v>
      </c>
      <c r="R6446">
        <v>24915237.505537182</v>
      </c>
      <c r="S6446">
        <v>25350374.676283222</v>
      </c>
      <c r="T6446">
        <v>33508394.277801864</v>
      </c>
      <c r="U6446">
        <v>41817008.145796843</v>
      </c>
      <c r="V6446">
        <v>42138398.411823541</v>
      </c>
      <c r="W6446">
        <v>43999773.179715872</v>
      </c>
      <c r="X6446">
        <v>23999773.179715876</v>
      </c>
    </row>
    <row r="6447" spans="2:24" x14ac:dyDescent="0.4">
      <c r="B6447" s="13">
        <v>6444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20389715.191130333</v>
      </c>
      <c r="O6447">
        <v>29172076.345583681</v>
      </c>
      <c r="P6447">
        <v>27105749.863255881</v>
      </c>
      <c r="Q6447">
        <v>13078375.870630423</v>
      </c>
      <c r="R6447">
        <v>11705870.697872531</v>
      </c>
      <c r="S6447">
        <v>19090741.406652022</v>
      </c>
      <c r="T6447">
        <v>26336637.385819338</v>
      </c>
      <c r="U6447">
        <v>24787639.593816709</v>
      </c>
      <c r="V6447">
        <v>13625419.983350793</v>
      </c>
      <c r="W6447">
        <v>17329446.430467531</v>
      </c>
      <c r="X6447">
        <v>-2670553.5695324703</v>
      </c>
    </row>
    <row r="6448" spans="2:24" x14ac:dyDescent="0.4">
      <c r="B6448" s="13">
        <v>6445</v>
      </c>
      <c r="C6448">
        <v>0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11860354.133269547</v>
      </c>
      <c r="O6448">
        <v>15102845.378647145</v>
      </c>
      <c r="P6448">
        <v>14225533.003581198</v>
      </c>
      <c r="Q6448">
        <v>10942792.203709528</v>
      </c>
      <c r="R6448">
        <v>9023991.3812781349</v>
      </c>
      <c r="S6448">
        <v>9210286.3672078345</v>
      </c>
      <c r="T6448">
        <v>14452744.312471882</v>
      </c>
      <c r="U6448">
        <v>5510022.9922784716</v>
      </c>
      <c r="V6448">
        <v>7545670.693000881</v>
      </c>
      <c r="W6448">
        <v>7497431.1944769202</v>
      </c>
      <c r="X6448">
        <v>-12502568.805523081</v>
      </c>
    </row>
    <row r="6449" spans="2:24" x14ac:dyDescent="0.4">
      <c r="B6449" s="13">
        <v>6446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25460196.850992609</v>
      </c>
      <c r="O6449">
        <v>28030295.42250422</v>
      </c>
      <c r="P6449">
        <v>32616843.81095612</v>
      </c>
      <c r="Q6449">
        <v>32763090.544453248</v>
      </c>
      <c r="R6449">
        <v>29858641.937608451</v>
      </c>
      <c r="S6449">
        <v>31552811.469437543</v>
      </c>
      <c r="T6449">
        <v>33509039.964049093</v>
      </c>
      <c r="U6449">
        <v>34242869.571391873</v>
      </c>
      <c r="V6449">
        <v>35499881.929422125</v>
      </c>
      <c r="W6449">
        <v>38321495.442246892</v>
      </c>
      <c r="X6449">
        <v>18321495.442246892</v>
      </c>
    </row>
    <row r="6450" spans="2:24" x14ac:dyDescent="0.4">
      <c r="B6450" s="13">
        <v>6447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20303046.166086841</v>
      </c>
      <c r="O6450">
        <v>20857820.637428854</v>
      </c>
      <c r="P6450">
        <v>26276144.104030062</v>
      </c>
      <c r="Q6450">
        <v>27910849.328102708</v>
      </c>
      <c r="R6450">
        <v>30511138.685284559</v>
      </c>
      <c r="S6450">
        <v>36241127.434214875</v>
      </c>
      <c r="T6450">
        <v>38863968.032779768</v>
      </c>
      <c r="U6450">
        <v>42113520.485617802</v>
      </c>
      <c r="V6450">
        <v>39677877.669647068</v>
      </c>
      <c r="W6450">
        <v>40313302.18408788</v>
      </c>
      <c r="X6450">
        <v>20313302.184087887</v>
      </c>
    </row>
    <row r="6451" spans="2:24" x14ac:dyDescent="0.4">
      <c r="B6451" s="13">
        <v>6448</v>
      </c>
      <c r="C6451">
        <v>0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18751230.55094352</v>
      </c>
      <c r="O6451">
        <v>23943497.731435802</v>
      </c>
      <c r="P6451">
        <v>30081518.921023797</v>
      </c>
      <c r="Q6451">
        <v>31184225.443416938</v>
      </c>
      <c r="R6451">
        <v>30985780.474190608</v>
      </c>
      <c r="S6451">
        <v>-2337701.0695030955</v>
      </c>
      <c r="T6451">
        <v>-2692970.3851160817</v>
      </c>
      <c r="U6451">
        <v>14301358.348064099</v>
      </c>
      <c r="V6451">
        <v>14256259.231546676</v>
      </c>
      <c r="W6451">
        <v>-652856.54110171553</v>
      </c>
      <c r="X6451">
        <v>-20652856.541101716</v>
      </c>
    </row>
    <row r="6452" spans="2:24" x14ac:dyDescent="0.4">
      <c r="B6452" s="13">
        <v>6449</v>
      </c>
      <c r="C6452">
        <v>0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16799551.169653498</v>
      </c>
      <c r="O6452">
        <v>15096112.024596831</v>
      </c>
      <c r="P6452">
        <v>13412151.867224429</v>
      </c>
      <c r="Q6452">
        <v>20321760.504033174</v>
      </c>
      <c r="R6452">
        <v>10222361.060445957</v>
      </c>
      <c r="S6452">
        <v>7992357.9225149788</v>
      </c>
      <c r="T6452">
        <v>11952416.239296919</v>
      </c>
      <c r="U6452">
        <v>17570208.66390628</v>
      </c>
      <c r="V6452">
        <v>19053110.841700893</v>
      </c>
      <c r="W6452">
        <v>16915650.352070749</v>
      </c>
      <c r="X6452">
        <v>-3084349.6479292531</v>
      </c>
    </row>
    <row r="6453" spans="2:24" x14ac:dyDescent="0.4">
      <c r="B6453" s="13">
        <v>6450</v>
      </c>
      <c r="C6453">
        <v>0</v>
      </c>
      <c r="D6453">
        <v>0</v>
      </c>
      <c r="E6453"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20008217.358351376</v>
      </c>
      <c r="O6453">
        <v>21700094.754728686</v>
      </c>
      <c r="P6453">
        <v>22522301.171463761</v>
      </c>
      <c r="Q6453">
        <v>30031261.22576756</v>
      </c>
      <c r="R6453">
        <v>28619284.369777657</v>
      </c>
      <c r="S6453">
        <v>29489466.719891224</v>
      </c>
      <c r="T6453">
        <v>36400580.447431117</v>
      </c>
      <c r="U6453">
        <v>37878490.395544715</v>
      </c>
      <c r="V6453">
        <v>42206230.096499093</v>
      </c>
      <c r="W6453">
        <v>39796524.681609757</v>
      </c>
      <c r="X6453">
        <v>19796524.681609761</v>
      </c>
    </row>
    <row r="6454" spans="2:24" x14ac:dyDescent="0.4">
      <c r="B6454" s="13">
        <v>6451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20327158.502476137</v>
      </c>
      <c r="O6454">
        <v>24562747.139707204</v>
      </c>
      <c r="P6454">
        <v>-18358045.408092495</v>
      </c>
      <c r="Q6454">
        <v>-19732685.931016874</v>
      </c>
      <c r="R6454">
        <v>10211221.715598343</v>
      </c>
      <c r="S6454">
        <v>15842962.279618755</v>
      </c>
      <c r="T6454">
        <v>6234562.5164426966</v>
      </c>
      <c r="U6454">
        <v>5060583.4275878137</v>
      </c>
      <c r="V6454">
        <v>12138159.337684453</v>
      </c>
      <c r="W6454">
        <v>19953464.965462513</v>
      </c>
      <c r="X6454">
        <v>-46535.034537483007</v>
      </c>
    </row>
    <row r="6455" spans="2:24" x14ac:dyDescent="0.4">
      <c r="B6455" s="13">
        <v>6452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8363654.7476703301</v>
      </c>
      <c r="O6455">
        <v>9839237.5073399656</v>
      </c>
      <c r="P6455">
        <v>15555430.488553314</v>
      </c>
      <c r="Q6455">
        <v>17523873.894983474</v>
      </c>
      <c r="R6455">
        <v>-100169090.78797555</v>
      </c>
      <c r="S6455">
        <v>-100140152.05106364</v>
      </c>
      <c r="T6455">
        <v>-44082154.211842321</v>
      </c>
      <c r="U6455">
        <v>-43852723.190014355</v>
      </c>
      <c r="V6455">
        <v>-46341601.554675378</v>
      </c>
      <c r="W6455">
        <v>-46157393.219875365</v>
      </c>
      <c r="X6455">
        <v>-66157393.219875365</v>
      </c>
    </row>
    <row r="6456" spans="2:24" x14ac:dyDescent="0.4">
      <c r="B6456" s="13">
        <v>6453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21786368.445576664</v>
      </c>
      <c r="O6456">
        <v>24650796.140498511</v>
      </c>
      <c r="P6456">
        <v>27715095.500547055</v>
      </c>
      <c r="Q6456">
        <v>20143009.140076257</v>
      </c>
      <c r="R6456">
        <v>20059135.56274651</v>
      </c>
      <c r="S6456">
        <v>17591305.128925867</v>
      </c>
      <c r="T6456">
        <v>16192257.140401643</v>
      </c>
      <c r="U6456">
        <v>13971491.719540562</v>
      </c>
      <c r="V6456">
        <v>10841492.377040349</v>
      </c>
      <c r="W6456">
        <v>14453034.198087588</v>
      </c>
      <c r="X6456">
        <v>-5546965.8019124074</v>
      </c>
    </row>
    <row r="6457" spans="2:24" x14ac:dyDescent="0.4">
      <c r="B6457" s="13">
        <v>6454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21815376.810662951</v>
      </c>
      <c r="O6457">
        <v>5745174.4008210395</v>
      </c>
      <c r="P6457">
        <v>9239857.3342732415</v>
      </c>
      <c r="Q6457">
        <v>18292719.935545161</v>
      </c>
      <c r="R6457">
        <v>18367017.986147311</v>
      </c>
      <c r="S6457">
        <v>24450261.361206226</v>
      </c>
      <c r="T6457">
        <v>26895648.516331039</v>
      </c>
      <c r="U6457">
        <v>28397068.56120427</v>
      </c>
      <c r="V6457">
        <v>11195534.373694489</v>
      </c>
      <c r="W6457">
        <v>10069335.063549351</v>
      </c>
      <c r="X6457">
        <v>-9930664.9364506472</v>
      </c>
    </row>
    <row r="6458" spans="2:24" x14ac:dyDescent="0.4">
      <c r="B6458" s="13">
        <v>6455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26956942.002955757</v>
      </c>
      <c r="O6458">
        <v>25367495.555977114</v>
      </c>
      <c r="P6458">
        <v>30989425.676927619</v>
      </c>
      <c r="Q6458">
        <v>38642742.951105759</v>
      </c>
      <c r="R6458">
        <v>39916858.453411013</v>
      </c>
      <c r="S6458">
        <v>38365415.312481076</v>
      </c>
      <c r="T6458">
        <v>41558405.1406767</v>
      </c>
      <c r="U6458">
        <v>45608013.172176495</v>
      </c>
      <c r="V6458">
        <v>43389297.711426154</v>
      </c>
      <c r="W6458">
        <v>49233516.822141014</v>
      </c>
      <c r="X6458">
        <v>29233516.822141021</v>
      </c>
    </row>
    <row r="6459" spans="2:24" x14ac:dyDescent="0.4">
      <c r="B6459" s="13">
        <v>6456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26338659.076253656</v>
      </c>
      <c r="O6459">
        <v>14988709.774469499</v>
      </c>
      <c r="P6459">
        <v>14631056.028679073</v>
      </c>
      <c r="Q6459">
        <v>29897657.320281409</v>
      </c>
      <c r="R6459">
        <v>31075690.161727972</v>
      </c>
      <c r="S6459">
        <v>34151856.588243477</v>
      </c>
      <c r="T6459">
        <v>39186215.565766215</v>
      </c>
      <c r="U6459">
        <v>37020805.113074765</v>
      </c>
      <c r="V6459">
        <v>34940117.904680938</v>
      </c>
      <c r="W6459">
        <v>40496381.38400048</v>
      </c>
      <c r="X6459">
        <v>20496381.38400048</v>
      </c>
    </row>
    <row r="6460" spans="2:24" x14ac:dyDescent="0.4">
      <c r="B6460" s="13">
        <v>6457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21629151.474192906</v>
      </c>
      <c r="O6460">
        <v>18723140.137934111</v>
      </c>
      <c r="P6460">
        <v>20511153.82953541</v>
      </c>
      <c r="Q6460">
        <v>20458883.915323626</v>
      </c>
      <c r="R6460">
        <v>20755719.941138849</v>
      </c>
      <c r="S6460">
        <v>20561918.662540719</v>
      </c>
      <c r="T6460">
        <v>6034132.3558862796</v>
      </c>
      <c r="U6460">
        <v>-60817256.540635094</v>
      </c>
      <c r="V6460">
        <v>-46589285.12542931</v>
      </c>
      <c r="W6460">
        <v>-13551130.686435208</v>
      </c>
      <c r="X6460">
        <v>-33551130.686435215</v>
      </c>
    </row>
    <row r="6461" spans="2:24" x14ac:dyDescent="0.4">
      <c r="B6461" s="13">
        <v>6458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22196578.250798181</v>
      </c>
      <c r="O6461">
        <v>24779944.641423233</v>
      </c>
      <c r="P6461">
        <v>25939238.077070646</v>
      </c>
      <c r="Q6461">
        <v>25568823.348051157</v>
      </c>
      <c r="R6461">
        <v>31168696.738700181</v>
      </c>
      <c r="S6461">
        <v>32559720.690782748</v>
      </c>
      <c r="T6461">
        <v>30387670.188708603</v>
      </c>
      <c r="U6461">
        <v>33843026.466695122</v>
      </c>
      <c r="V6461">
        <v>38065026.61493773</v>
      </c>
      <c r="W6461">
        <v>41698969.864808485</v>
      </c>
      <c r="X6461">
        <v>21698969.864808474</v>
      </c>
    </row>
    <row r="6462" spans="2:24" x14ac:dyDescent="0.4">
      <c r="B6462" s="13">
        <v>6459</v>
      </c>
      <c r="C6462">
        <v>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20569256.906577859</v>
      </c>
      <c r="O6462">
        <v>11343500.473517172</v>
      </c>
      <c r="P6462">
        <v>14100004.542561598</v>
      </c>
      <c r="Q6462">
        <v>20352494.379315726</v>
      </c>
      <c r="R6462">
        <v>20124500.399204891</v>
      </c>
      <c r="S6462">
        <v>19143505.361256879</v>
      </c>
      <c r="T6462">
        <v>18866108.772896633</v>
      </c>
      <c r="U6462">
        <v>16988857.692157224</v>
      </c>
      <c r="V6462">
        <v>20724827.768071469</v>
      </c>
      <c r="W6462">
        <v>27005603.166132163</v>
      </c>
      <c r="X6462">
        <v>7005603.1661321651</v>
      </c>
    </row>
    <row r="6463" spans="2:24" x14ac:dyDescent="0.4">
      <c r="B6463" s="13">
        <v>6460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14861184.139261503</v>
      </c>
      <c r="O6463">
        <v>15475730.164657066</v>
      </c>
      <c r="P6463">
        <v>-263740936.38343582</v>
      </c>
      <c r="Q6463">
        <v>-258992602.47587726</v>
      </c>
      <c r="R6463">
        <v>-115832055.1827216</v>
      </c>
      <c r="S6463">
        <v>-115370581.07993844</v>
      </c>
      <c r="T6463">
        <v>-108729083.27519916</v>
      </c>
      <c r="U6463">
        <v>-110241619.2211706</v>
      </c>
      <c r="V6463">
        <v>-107764941.8348783</v>
      </c>
      <c r="W6463">
        <v>-400701157.99504149</v>
      </c>
      <c r="X6463">
        <v>-420701157.99504143</v>
      </c>
    </row>
    <row r="6464" spans="2:24" x14ac:dyDescent="0.4">
      <c r="B6464" s="13">
        <v>6461</v>
      </c>
      <c r="C6464">
        <v>0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24299709.5931824</v>
      </c>
      <c r="O6464">
        <v>21966547.087474816</v>
      </c>
      <c r="P6464">
        <v>25852667.907016415</v>
      </c>
      <c r="Q6464">
        <v>19892290.803834088</v>
      </c>
      <c r="R6464">
        <v>19670023.101522587</v>
      </c>
      <c r="S6464">
        <v>22512851.994670235</v>
      </c>
      <c r="T6464">
        <v>25659739.297600448</v>
      </c>
      <c r="U6464">
        <v>18986349.387286745</v>
      </c>
      <c r="V6464">
        <v>21995725.829504807</v>
      </c>
      <c r="W6464">
        <v>21573503.835952863</v>
      </c>
      <c r="X6464">
        <v>1573503.835952857</v>
      </c>
    </row>
    <row r="6465" spans="2:24" x14ac:dyDescent="0.4">
      <c r="B6465" s="13">
        <v>6462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19054707.892799847</v>
      </c>
      <c r="O6465">
        <v>21350294.634247586</v>
      </c>
      <c r="P6465">
        <v>23600845.508686837</v>
      </c>
      <c r="Q6465">
        <v>22945738.687026888</v>
      </c>
      <c r="R6465">
        <v>23211131.970198493</v>
      </c>
      <c r="S6465">
        <v>21014878.3510409</v>
      </c>
      <c r="T6465">
        <v>26355323.753940485</v>
      </c>
      <c r="U6465">
        <v>31212846.87285189</v>
      </c>
      <c r="V6465">
        <v>34007228.331786714</v>
      </c>
      <c r="W6465">
        <v>34360895.891707137</v>
      </c>
      <c r="X6465">
        <v>14360895.891707141</v>
      </c>
    </row>
    <row r="6466" spans="2:24" x14ac:dyDescent="0.4">
      <c r="B6466" s="13">
        <v>6463</v>
      </c>
      <c r="C6466">
        <v>0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20719342.124380145</v>
      </c>
      <c r="O6466">
        <v>18860731.782183293</v>
      </c>
      <c r="P6466">
        <v>17404771.973623943</v>
      </c>
      <c r="Q6466">
        <v>16914465.508304626</v>
      </c>
      <c r="R6466">
        <v>23856706.112340748</v>
      </c>
      <c r="S6466">
        <v>23540114.477875862</v>
      </c>
      <c r="T6466">
        <v>31037626.480184563</v>
      </c>
      <c r="U6466">
        <v>32265789.674738288</v>
      </c>
      <c r="V6466">
        <v>34533969.818252407</v>
      </c>
      <c r="W6466">
        <v>36964174.133291192</v>
      </c>
      <c r="X6466">
        <v>16964174.133291196</v>
      </c>
    </row>
    <row r="6467" spans="2:24" x14ac:dyDescent="0.4">
      <c r="B6467" s="13">
        <v>6464</v>
      </c>
      <c r="C6467">
        <v>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18748223.504278198</v>
      </c>
      <c r="O6467">
        <v>22397349.099937737</v>
      </c>
      <c r="P6467">
        <v>21526733.131526895</v>
      </c>
      <c r="Q6467">
        <v>27604174.841192402</v>
      </c>
      <c r="R6467">
        <v>27297956.585667841</v>
      </c>
      <c r="S6467">
        <v>27040396.385615058</v>
      </c>
      <c r="T6467">
        <v>28708263.34354746</v>
      </c>
      <c r="U6467">
        <v>28482455.631514292</v>
      </c>
      <c r="V6467">
        <v>34518504.277862988</v>
      </c>
      <c r="W6467">
        <v>37866163.695589863</v>
      </c>
      <c r="X6467">
        <v>17866163.695589863</v>
      </c>
    </row>
    <row r="6468" spans="2:24" x14ac:dyDescent="0.4">
      <c r="B6468" s="13">
        <v>6465</v>
      </c>
      <c r="C6468">
        <v>0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18990422.680660788</v>
      </c>
      <c r="O6468">
        <v>17015860.073557615</v>
      </c>
      <c r="P6468">
        <v>24100921.188917659</v>
      </c>
      <c r="Q6468">
        <v>24069637.306231104</v>
      </c>
      <c r="R6468">
        <v>24432314.033741742</v>
      </c>
      <c r="S6468">
        <v>28371671.545923825</v>
      </c>
      <c r="T6468">
        <v>26275332.615779594</v>
      </c>
      <c r="U6468">
        <v>26830669.857029431</v>
      </c>
      <c r="V6468">
        <v>30991758.013489608</v>
      </c>
      <c r="W6468">
        <v>37472463.356433876</v>
      </c>
      <c r="X6468">
        <v>17472463.356433883</v>
      </c>
    </row>
    <row r="6469" spans="2:24" x14ac:dyDescent="0.4">
      <c r="B6469" s="13">
        <v>6466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23746357.5808753</v>
      </c>
      <c r="O6469">
        <v>29210447.182432663</v>
      </c>
      <c r="P6469">
        <v>31459677.408438653</v>
      </c>
      <c r="Q6469">
        <v>31477625.685425282</v>
      </c>
      <c r="R6469">
        <v>30673354.118184756</v>
      </c>
      <c r="S6469">
        <v>15097296.824580973</v>
      </c>
      <c r="T6469">
        <v>13629052.714625673</v>
      </c>
      <c r="U6469">
        <v>14970810.523842448</v>
      </c>
      <c r="V6469">
        <v>14194900.448626725</v>
      </c>
      <c r="W6469">
        <v>18209990.817666113</v>
      </c>
      <c r="X6469">
        <v>-1790009.1823338894</v>
      </c>
    </row>
    <row r="6470" spans="2:24" x14ac:dyDescent="0.4">
      <c r="B6470" s="13">
        <v>6467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24003554.603585497</v>
      </c>
      <c r="O6470">
        <v>29149357.614360295</v>
      </c>
      <c r="P6470">
        <v>32674393.976124913</v>
      </c>
      <c r="Q6470">
        <v>34183251.107744835</v>
      </c>
      <c r="R6470">
        <v>41355142.326429233</v>
      </c>
      <c r="S6470">
        <v>31113842.276040029</v>
      </c>
      <c r="T6470">
        <v>29456236.043077782</v>
      </c>
      <c r="U6470">
        <v>36463910.846850738</v>
      </c>
      <c r="V6470">
        <v>37418634.231087476</v>
      </c>
      <c r="W6470">
        <v>36835450.802676201</v>
      </c>
      <c r="X6470">
        <v>16835450.802676201</v>
      </c>
    </row>
    <row r="6471" spans="2:24" x14ac:dyDescent="0.4">
      <c r="B6471" s="13">
        <v>6468</v>
      </c>
      <c r="C6471">
        <v>0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17506583.399386842</v>
      </c>
      <c r="O6471">
        <v>20110198.581119526</v>
      </c>
      <c r="P6471">
        <v>19503393.333530474</v>
      </c>
      <c r="Q6471">
        <v>28036406.086347278</v>
      </c>
      <c r="R6471">
        <v>26464795.617595259</v>
      </c>
      <c r="S6471">
        <v>25314030.263663501</v>
      </c>
      <c r="T6471">
        <v>31707330.227177028</v>
      </c>
      <c r="U6471">
        <v>38547018.337957367</v>
      </c>
      <c r="V6471">
        <v>43348721.325984381</v>
      </c>
      <c r="W6471">
        <v>42970537.177076437</v>
      </c>
      <c r="X6471">
        <v>22970537.17707644</v>
      </c>
    </row>
    <row r="6472" spans="2:24" x14ac:dyDescent="0.4">
      <c r="B6472" s="13">
        <v>6469</v>
      </c>
      <c r="C6472">
        <v>0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11243776.406922957</v>
      </c>
      <c r="O6472">
        <v>9149790.0244294498</v>
      </c>
      <c r="P6472">
        <v>19324652.998508915</v>
      </c>
      <c r="Q6472">
        <v>16787245.117502801</v>
      </c>
      <c r="R6472">
        <v>21291327.572036229</v>
      </c>
      <c r="S6472">
        <v>22059450.372529183</v>
      </c>
      <c r="T6472">
        <v>29009599.026725106</v>
      </c>
      <c r="U6472">
        <v>27249286.370913386</v>
      </c>
      <c r="V6472">
        <v>26032282.569839291</v>
      </c>
      <c r="W6472">
        <v>24594917.496119965</v>
      </c>
      <c r="X6472">
        <v>4594917.4961199658</v>
      </c>
    </row>
    <row r="6473" spans="2:24" x14ac:dyDescent="0.4">
      <c r="B6473" s="13">
        <v>6470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26906906.39857864</v>
      </c>
      <c r="O6473">
        <v>19835277.564505208</v>
      </c>
      <c r="P6473">
        <v>21613242.632586315</v>
      </c>
      <c r="Q6473">
        <v>21984273.849053867</v>
      </c>
      <c r="R6473">
        <v>22772574.582309749</v>
      </c>
      <c r="S6473">
        <v>23553132.68333574</v>
      </c>
      <c r="T6473">
        <v>30131820.963175327</v>
      </c>
      <c r="U6473">
        <v>17330149.951092537</v>
      </c>
      <c r="V6473">
        <v>17067239.849240039</v>
      </c>
      <c r="W6473">
        <v>21319275.482392482</v>
      </c>
      <c r="X6473">
        <v>1319275.4823924806</v>
      </c>
    </row>
    <row r="6474" spans="2:24" x14ac:dyDescent="0.4">
      <c r="B6474" s="13">
        <v>6471</v>
      </c>
      <c r="C6474">
        <v>0</v>
      </c>
      <c r="D6474">
        <v>0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24903995.884179991</v>
      </c>
      <c r="O6474">
        <v>31060037.741370503</v>
      </c>
      <c r="P6474">
        <v>37021402.042572878</v>
      </c>
      <c r="Q6474">
        <v>44036528.958836906</v>
      </c>
      <c r="R6474">
        <v>42410247.163928807</v>
      </c>
      <c r="S6474">
        <v>42484974.117946491</v>
      </c>
      <c r="T6474">
        <v>44538380.167883694</v>
      </c>
      <c r="U6474">
        <v>43159249.67774985</v>
      </c>
      <c r="V6474">
        <v>41737897.670813821</v>
      </c>
      <c r="W6474">
        <v>43122203.778202102</v>
      </c>
      <c r="X6474">
        <v>23122203.778202098</v>
      </c>
    </row>
    <row r="6475" spans="2:24" x14ac:dyDescent="0.4">
      <c r="B6475" s="13">
        <v>6472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9871499.4817458801</v>
      </c>
      <c r="O6475">
        <v>11344743.49330849</v>
      </c>
      <c r="P6475">
        <v>21553524.268328965</v>
      </c>
      <c r="Q6475">
        <v>8886900.185197182</v>
      </c>
      <c r="R6475">
        <v>3281321.1060674991</v>
      </c>
      <c r="S6475">
        <v>11030769.902392711</v>
      </c>
      <c r="T6475">
        <v>13288430.002063565</v>
      </c>
      <c r="U6475">
        <v>14468164.749482727</v>
      </c>
      <c r="V6475">
        <v>19199521.539609395</v>
      </c>
      <c r="W6475">
        <v>24132008.209803618</v>
      </c>
      <c r="X6475">
        <v>4132008.2098036176</v>
      </c>
    </row>
    <row r="6476" spans="2:24" x14ac:dyDescent="0.4">
      <c r="B6476" s="13">
        <v>6473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22030858.956230123</v>
      </c>
      <c r="O6476">
        <v>29712000.648432411</v>
      </c>
      <c r="P6476">
        <v>4034504.2522614952</v>
      </c>
      <c r="Q6476">
        <v>8716461.4713159092</v>
      </c>
      <c r="R6476">
        <v>27480540.198413864</v>
      </c>
      <c r="S6476">
        <v>3118732.7465562597</v>
      </c>
      <c r="T6476">
        <v>3311945.983761013</v>
      </c>
      <c r="U6476">
        <v>6917586.0878398754</v>
      </c>
      <c r="V6476">
        <v>6130916.7962950049</v>
      </c>
      <c r="W6476">
        <v>15124025.525949646</v>
      </c>
      <c r="X6476">
        <v>-4875974.4740503523</v>
      </c>
    </row>
    <row r="6477" spans="2:24" x14ac:dyDescent="0.4">
      <c r="B6477" s="13">
        <v>6474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22634882.643140174</v>
      </c>
      <c r="O6477">
        <v>29327336.012453876</v>
      </c>
      <c r="P6477">
        <v>23411269.427536063</v>
      </c>
      <c r="Q6477">
        <v>25165570.516880598</v>
      </c>
      <c r="R6477">
        <v>26845992.144130416</v>
      </c>
      <c r="S6477">
        <v>29157647.13321247</v>
      </c>
      <c r="T6477">
        <v>33123238.273552448</v>
      </c>
      <c r="U6477">
        <v>32807581.669158638</v>
      </c>
      <c r="V6477">
        <v>33032864.607352871</v>
      </c>
      <c r="W6477">
        <v>32688826.060707275</v>
      </c>
      <c r="X6477">
        <v>12688826.060707275</v>
      </c>
    </row>
    <row r="6478" spans="2:24" x14ac:dyDescent="0.4">
      <c r="B6478" s="13">
        <v>6475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23514507.790839646</v>
      </c>
      <c r="O6478">
        <v>28022211.584786255</v>
      </c>
      <c r="P6478">
        <v>-120835356.94743451</v>
      </c>
      <c r="Q6478">
        <v>-123175331.30608352</v>
      </c>
      <c r="R6478">
        <v>-45218566.984664455</v>
      </c>
      <c r="S6478">
        <v>-44924215.440215968</v>
      </c>
      <c r="T6478">
        <v>-41204661.609137721</v>
      </c>
      <c r="U6478">
        <v>-38720536.726294942</v>
      </c>
      <c r="V6478">
        <v>-37672466.917053461</v>
      </c>
      <c r="W6478">
        <v>-50371476.688992947</v>
      </c>
      <c r="X6478">
        <v>-70371476.688992918</v>
      </c>
    </row>
    <row r="6479" spans="2:24" x14ac:dyDescent="0.4">
      <c r="B6479" s="13">
        <v>6476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20044711.684906453</v>
      </c>
      <c r="O6479">
        <v>13031505.59272421</v>
      </c>
      <c r="P6479">
        <v>16844352.829363275</v>
      </c>
      <c r="Q6479">
        <v>17468196.021393582</v>
      </c>
      <c r="R6479">
        <v>13934595.15885381</v>
      </c>
      <c r="S6479">
        <v>13484324.869838595</v>
      </c>
      <c r="T6479">
        <v>11122050.333125701</v>
      </c>
      <c r="U6479">
        <v>10370423.847089972</v>
      </c>
      <c r="V6479">
        <v>12610537.394169066</v>
      </c>
      <c r="W6479">
        <v>13453916.101453686</v>
      </c>
      <c r="X6479">
        <v>-6546083.8985463139</v>
      </c>
    </row>
    <row r="6480" spans="2:24" x14ac:dyDescent="0.4">
      <c r="B6480" s="13">
        <v>6477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22761019.071510419</v>
      </c>
      <c r="O6480">
        <v>26662711.275716718</v>
      </c>
      <c r="P6480">
        <v>33408460.990367234</v>
      </c>
      <c r="Q6480">
        <v>36439062.342370801</v>
      </c>
      <c r="R6480">
        <v>27743321.19287917</v>
      </c>
      <c r="S6480">
        <v>29099201.545698076</v>
      </c>
      <c r="T6480">
        <v>38350379.79550571</v>
      </c>
      <c r="U6480">
        <v>45186126.844161332</v>
      </c>
      <c r="V6480">
        <v>46340756.43007008</v>
      </c>
      <c r="W6480">
        <v>46825323.559189536</v>
      </c>
      <c r="X6480">
        <v>26825323.559189543</v>
      </c>
    </row>
    <row r="6481" spans="2:24" x14ac:dyDescent="0.4">
      <c r="B6481" s="13">
        <v>6478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19566868.354523759</v>
      </c>
      <c r="O6481">
        <v>21258214.132146694</v>
      </c>
      <c r="P6481">
        <v>26756611.185512286</v>
      </c>
      <c r="Q6481">
        <v>29654374.303993076</v>
      </c>
      <c r="R6481">
        <v>34655182.269022733</v>
      </c>
      <c r="S6481">
        <v>27962427.526271183</v>
      </c>
      <c r="T6481">
        <v>30740320.682526425</v>
      </c>
      <c r="U6481">
        <v>39748971.233509749</v>
      </c>
      <c r="V6481">
        <v>44318961.228143685</v>
      </c>
      <c r="W6481">
        <v>42407832.8823926</v>
      </c>
      <c r="X6481">
        <v>22407832.882392596</v>
      </c>
    </row>
    <row r="6482" spans="2:24" x14ac:dyDescent="0.4">
      <c r="B6482" s="13">
        <v>6479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19949587.259187296</v>
      </c>
      <c r="O6482">
        <v>21391790.43353967</v>
      </c>
      <c r="P6482">
        <v>9114640.1474478953</v>
      </c>
      <c r="Q6482">
        <v>7250470.9770706883</v>
      </c>
      <c r="R6482">
        <v>11328436.485013139</v>
      </c>
      <c r="S6482">
        <v>11346840.006178366</v>
      </c>
      <c r="T6482">
        <v>13506694.031321535</v>
      </c>
      <c r="U6482">
        <v>13170007.047248524</v>
      </c>
      <c r="V6482">
        <v>18693126.678173602</v>
      </c>
      <c r="W6482">
        <v>18354312.547421731</v>
      </c>
      <c r="X6482">
        <v>-1645687.4525782671</v>
      </c>
    </row>
    <row r="6483" spans="2:24" x14ac:dyDescent="0.4">
      <c r="B6483" s="13">
        <v>6480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20801568.660677195</v>
      </c>
      <c r="O6483">
        <v>19937959.332078733</v>
      </c>
      <c r="P6483">
        <v>19542075.338992048</v>
      </c>
      <c r="Q6483">
        <v>-74383361.816563874</v>
      </c>
      <c r="R6483">
        <v>-71637247.800410688</v>
      </c>
      <c r="S6483">
        <v>-24319740.246521957</v>
      </c>
      <c r="T6483">
        <v>-33835677.742681123</v>
      </c>
      <c r="U6483">
        <v>-30173758.094783176</v>
      </c>
      <c r="V6483">
        <v>-26870603.238083061</v>
      </c>
      <c r="W6483">
        <v>-28820762.874886926</v>
      </c>
      <c r="X6483">
        <v>-48820762.874886915</v>
      </c>
    </row>
    <row r="6484" spans="2:24" x14ac:dyDescent="0.4">
      <c r="B6484" s="13">
        <v>6481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25582368.237421501</v>
      </c>
      <c r="O6484">
        <v>24561107.94353674</v>
      </c>
      <c r="P6484">
        <v>33228511.576623335</v>
      </c>
      <c r="Q6484">
        <v>35325360.942817748</v>
      </c>
      <c r="R6484">
        <v>33829337.797011063</v>
      </c>
      <c r="S6484">
        <v>41833095.129952759</v>
      </c>
      <c r="T6484">
        <v>44421081.83873409</v>
      </c>
      <c r="U6484">
        <v>45376262.451534711</v>
      </c>
      <c r="V6484">
        <v>43666420.200709663</v>
      </c>
      <c r="W6484">
        <v>42021420.925907969</v>
      </c>
      <c r="X6484">
        <v>22021420.925907962</v>
      </c>
    </row>
    <row r="6485" spans="2:24" x14ac:dyDescent="0.4">
      <c r="B6485" s="13">
        <v>6482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20781814.306945357</v>
      </c>
      <c r="O6485">
        <v>23072729.063877836</v>
      </c>
      <c r="P6485">
        <v>21709161.01658072</v>
      </c>
      <c r="Q6485">
        <v>20843430.692447037</v>
      </c>
      <c r="R6485">
        <v>25287078.437172979</v>
      </c>
      <c r="S6485">
        <v>26213053.03297317</v>
      </c>
      <c r="T6485">
        <v>25179726.80781937</v>
      </c>
      <c r="U6485">
        <v>24182426.396525264</v>
      </c>
      <c r="V6485">
        <v>27212453.822162498</v>
      </c>
      <c r="W6485">
        <v>21750089.447609469</v>
      </c>
      <c r="X6485">
        <v>1750089.4476094651</v>
      </c>
    </row>
    <row r="6486" spans="2:24" x14ac:dyDescent="0.4">
      <c r="B6486" s="13">
        <v>6483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26795207.156543262</v>
      </c>
      <c r="O6486">
        <v>29779703.780709237</v>
      </c>
      <c r="P6486">
        <v>34965035.023023576</v>
      </c>
      <c r="Q6486">
        <v>36750656.754470989</v>
      </c>
      <c r="R6486">
        <v>38408878.718997911</v>
      </c>
      <c r="S6486">
        <v>16605345.474276235</v>
      </c>
      <c r="T6486">
        <v>19593644.722079553</v>
      </c>
      <c r="U6486">
        <v>34209504.429873593</v>
      </c>
      <c r="V6486">
        <v>41692359.879019819</v>
      </c>
      <c r="W6486">
        <v>42938532.236302771</v>
      </c>
      <c r="X6486">
        <v>22938532.236302771</v>
      </c>
    </row>
    <row r="6487" spans="2:24" x14ac:dyDescent="0.4">
      <c r="B6487" s="13">
        <v>6484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20896373.156992853</v>
      </c>
      <c r="O6487">
        <v>20652311.560535286</v>
      </c>
      <c r="P6487">
        <v>24246315.058108203</v>
      </c>
      <c r="Q6487">
        <v>26116280.357208841</v>
      </c>
      <c r="R6487">
        <v>28672138.421617385</v>
      </c>
      <c r="S6487">
        <v>30621300.326830752</v>
      </c>
      <c r="T6487">
        <v>30704432.171649419</v>
      </c>
      <c r="U6487">
        <v>29180582.49304216</v>
      </c>
      <c r="V6487">
        <v>27784738.69392677</v>
      </c>
      <c r="W6487">
        <v>28630612.393138461</v>
      </c>
      <c r="X6487">
        <v>8630612.3931384571</v>
      </c>
    </row>
    <row r="6488" spans="2:24" x14ac:dyDescent="0.4">
      <c r="B6488" s="13">
        <v>6485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18473050.642161317</v>
      </c>
      <c r="O6488">
        <v>18621547.805527881</v>
      </c>
      <c r="P6488">
        <v>26568212.120436922</v>
      </c>
      <c r="Q6488">
        <v>24113326.686819125</v>
      </c>
      <c r="R6488">
        <v>14596197.141323023</v>
      </c>
      <c r="S6488">
        <v>22328771.967410605</v>
      </c>
      <c r="T6488">
        <v>31241600.950380687</v>
      </c>
      <c r="U6488">
        <v>28718603.962336332</v>
      </c>
      <c r="V6488">
        <v>32481679.134084661</v>
      </c>
      <c r="W6488">
        <v>32168185.538164131</v>
      </c>
      <c r="X6488">
        <v>12168185.538164131</v>
      </c>
    </row>
    <row r="6489" spans="2:24" x14ac:dyDescent="0.4">
      <c r="B6489" s="13">
        <v>6486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27761841.540704723</v>
      </c>
      <c r="O6489">
        <v>13228154.196713954</v>
      </c>
      <c r="P6489">
        <v>16800237.394498162</v>
      </c>
      <c r="Q6489">
        <v>25615065.421740856</v>
      </c>
      <c r="R6489">
        <v>26454983.244600616</v>
      </c>
      <c r="S6489">
        <v>30036175.223822657</v>
      </c>
      <c r="T6489">
        <v>33371841.119201746</v>
      </c>
      <c r="U6489">
        <v>32312725.127101324</v>
      </c>
      <c r="V6489">
        <v>31205440.390404634</v>
      </c>
      <c r="W6489">
        <v>28920793.899416812</v>
      </c>
      <c r="X6489">
        <v>8920793.8994168062</v>
      </c>
    </row>
    <row r="6490" spans="2:24" x14ac:dyDescent="0.4">
      <c r="B6490" s="13">
        <v>6487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20297295.474359959</v>
      </c>
      <c r="O6490">
        <v>11570634.40267165</v>
      </c>
      <c r="P6490">
        <v>10304568.007764151</v>
      </c>
      <c r="Q6490">
        <v>14767424.767127445</v>
      </c>
      <c r="R6490">
        <v>16031829.168029467</v>
      </c>
      <c r="S6490">
        <v>19164182.561037235</v>
      </c>
      <c r="T6490">
        <v>20880260.763852011</v>
      </c>
      <c r="U6490">
        <v>24127726.288519308</v>
      </c>
      <c r="V6490">
        <v>25053578.897259947</v>
      </c>
      <c r="W6490">
        <v>32188735.892934144</v>
      </c>
      <c r="X6490">
        <v>12188735.892934145</v>
      </c>
    </row>
    <row r="6491" spans="2:24" x14ac:dyDescent="0.4">
      <c r="B6491" s="13">
        <v>6488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23166049.904042546</v>
      </c>
      <c r="O6491">
        <v>29072783.699226037</v>
      </c>
      <c r="P6491">
        <v>28473260.174235359</v>
      </c>
      <c r="Q6491">
        <v>28152299.99429303</v>
      </c>
      <c r="R6491">
        <v>26800821.387996327</v>
      </c>
      <c r="S6491">
        <v>27318287.341892481</v>
      </c>
      <c r="T6491">
        <v>33508275.959957972</v>
      </c>
      <c r="U6491">
        <v>32958047.72639114</v>
      </c>
      <c r="V6491">
        <v>22777877.089754034</v>
      </c>
      <c r="W6491">
        <v>5313525.6560095875</v>
      </c>
      <c r="X6491">
        <v>-14686474.343990415</v>
      </c>
    </row>
    <row r="6492" spans="2:24" x14ac:dyDescent="0.4">
      <c r="B6492" s="13">
        <v>6489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19257487.326998398</v>
      </c>
      <c r="O6492">
        <v>23649393.736341264</v>
      </c>
      <c r="P6492">
        <v>30141504.211591274</v>
      </c>
      <c r="Q6492">
        <v>-98638034.628674343</v>
      </c>
      <c r="R6492">
        <v>-102584730.60557212</v>
      </c>
      <c r="S6492">
        <v>-36770917.197452709</v>
      </c>
      <c r="T6492">
        <v>-32865496.547862817</v>
      </c>
      <c r="U6492">
        <v>-32253675.14748193</v>
      </c>
      <c r="V6492">
        <v>-34468906.648635015</v>
      </c>
      <c r="W6492">
        <v>-33782251.384827271</v>
      </c>
      <c r="X6492">
        <v>-53782251.384827264</v>
      </c>
    </row>
    <row r="6493" spans="2:24" x14ac:dyDescent="0.4">
      <c r="B6493" s="13">
        <v>6490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19285751.526526306</v>
      </c>
      <c r="O6493">
        <v>21475732.28498359</v>
      </c>
      <c r="P6493">
        <v>23251986.114248011</v>
      </c>
      <c r="Q6493">
        <v>24901806.465246014</v>
      </c>
      <c r="R6493">
        <v>24361540.25943457</v>
      </c>
      <c r="S6493">
        <v>22736128.671148248</v>
      </c>
      <c r="T6493">
        <v>14511133.834221052</v>
      </c>
      <c r="U6493">
        <v>17008392.370883763</v>
      </c>
      <c r="V6493">
        <v>8590278.8042860255</v>
      </c>
      <c r="W6493">
        <v>-363751.52893862489</v>
      </c>
      <c r="X6493">
        <v>-20363751.528938625</v>
      </c>
    </row>
    <row r="6494" spans="2:24" x14ac:dyDescent="0.4">
      <c r="B6494" s="13">
        <v>6491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22975604.856120937</v>
      </c>
      <c r="O6494">
        <v>28919680.707383756</v>
      </c>
      <c r="P6494">
        <v>34401679.928327642</v>
      </c>
      <c r="Q6494">
        <v>42065039.807893917</v>
      </c>
      <c r="R6494">
        <v>44016500.318231702</v>
      </c>
      <c r="S6494">
        <v>51555906.201367386</v>
      </c>
      <c r="T6494">
        <v>55800341.713814251</v>
      </c>
      <c r="U6494">
        <v>57144162.214964725</v>
      </c>
      <c r="V6494">
        <v>57359039.24570898</v>
      </c>
      <c r="W6494">
        <v>56071157.425465688</v>
      </c>
      <c r="X6494">
        <v>36071157.425465688</v>
      </c>
    </row>
    <row r="6495" spans="2:24" x14ac:dyDescent="0.4">
      <c r="B6495" s="13">
        <v>6492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20690603.18388823</v>
      </c>
      <c r="O6495">
        <v>9056799.2209854182</v>
      </c>
      <c r="P6495">
        <v>-34423114.535898641</v>
      </c>
      <c r="Q6495">
        <v>-26080730.674119994</v>
      </c>
      <c r="R6495">
        <v>-2851016.6744548287</v>
      </c>
      <c r="S6495">
        <v>-241240.50518495729</v>
      </c>
      <c r="T6495">
        <v>336907.67188232206</v>
      </c>
      <c r="U6495">
        <v>-167473.61172554456</v>
      </c>
      <c r="V6495">
        <v>6324320.3641763469</v>
      </c>
      <c r="W6495">
        <v>5667865.9899887564</v>
      </c>
      <c r="X6495">
        <v>-14332134.010011248</v>
      </c>
    </row>
    <row r="6496" spans="2:24" x14ac:dyDescent="0.4">
      <c r="B6496" s="13">
        <v>6493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20003557.887837831</v>
      </c>
      <c r="O6496">
        <v>22463825.941741686</v>
      </c>
      <c r="P6496">
        <v>20662126.288836438</v>
      </c>
      <c r="Q6496">
        <v>19057129.480799608</v>
      </c>
      <c r="R6496">
        <v>18711153.317587994</v>
      </c>
      <c r="S6496">
        <v>4058855.470426342</v>
      </c>
      <c r="T6496">
        <v>4304041.6924623353</v>
      </c>
      <c r="U6496">
        <v>14998733.07538075</v>
      </c>
      <c r="V6496">
        <v>14992865.478836944</v>
      </c>
      <c r="W6496">
        <v>-10875450.547643039</v>
      </c>
      <c r="X6496">
        <v>-30875450.547643047</v>
      </c>
    </row>
    <row r="6497" spans="2:24" x14ac:dyDescent="0.4">
      <c r="B6497" s="13">
        <v>6494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21639819.860656265</v>
      </c>
      <c r="O6497">
        <v>25243767.760608722</v>
      </c>
      <c r="P6497">
        <v>24363674.592551164</v>
      </c>
      <c r="Q6497">
        <v>25793740.638301183</v>
      </c>
      <c r="R6497">
        <v>27218406.951907609</v>
      </c>
      <c r="S6497">
        <v>27318828.279575627</v>
      </c>
      <c r="T6497">
        <v>25782740.443011828</v>
      </c>
      <c r="U6497">
        <v>25654814.166970517</v>
      </c>
      <c r="V6497">
        <v>33302776.486454539</v>
      </c>
      <c r="W6497">
        <v>-1422892.4204152459</v>
      </c>
      <c r="X6497">
        <v>-21422892.420415249</v>
      </c>
    </row>
    <row r="6498" spans="2:24" x14ac:dyDescent="0.4">
      <c r="B6498" s="13">
        <v>6495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20508308.896414049</v>
      </c>
      <c r="O6498">
        <v>26236896.410235338</v>
      </c>
      <c r="P6498">
        <v>30416795.739996932</v>
      </c>
      <c r="Q6498">
        <v>31572612.59235632</v>
      </c>
      <c r="R6498">
        <v>29452465.457861185</v>
      </c>
      <c r="S6498">
        <v>37101186.028346591</v>
      </c>
      <c r="T6498">
        <v>36567044.394500121</v>
      </c>
      <c r="U6498">
        <v>41365693.846645325</v>
      </c>
      <c r="V6498">
        <v>40464290.429378234</v>
      </c>
      <c r="W6498">
        <v>47922344.687395833</v>
      </c>
      <c r="X6498">
        <v>27922344.687395833</v>
      </c>
    </row>
    <row r="6499" spans="2:24" x14ac:dyDescent="0.4">
      <c r="B6499" s="13">
        <v>6496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23243908.893111508</v>
      </c>
      <c r="O6499">
        <v>30073677.352255337</v>
      </c>
      <c r="P6499">
        <v>32938584.907543577</v>
      </c>
      <c r="Q6499">
        <v>38754998.32919617</v>
      </c>
      <c r="R6499">
        <v>41631162.650190465</v>
      </c>
      <c r="S6499">
        <v>44789109.746570297</v>
      </c>
      <c r="T6499">
        <v>44451756.451889142</v>
      </c>
      <c r="U6499">
        <v>53242324.123028621</v>
      </c>
      <c r="V6499">
        <v>54458344.333691575</v>
      </c>
      <c r="W6499">
        <v>61615197.001084119</v>
      </c>
      <c r="X6499">
        <v>41615197.001084119</v>
      </c>
    </row>
    <row r="6500" spans="2:24" x14ac:dyDescent="0.4">
      <c r="B6500" s="13">
        <v>6497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22297816.864679243</v>
      </c>
      <c r="O6500">
        <v>24650442.48426922</v>
      </c>
      <c r="P6500">
        <v>24023047.304879885</v>
      </c>
      <c r="Q6500">
        <v>27787358.325367756</v>
      </c>
      <c r="R6500">
        <v>27918306.628893118</v>
      </c>
      <c r="S6500">
        <v>35155278.003307439</v>
      </c>
      <c r="T6500">
        <v>34787062.395998858</v>
      </c>
      <c r="U6500">
        <v>41077850.515697561</v>
      </c>
      <c r="V6500">
        <v>38635766.003392145</v>
      </c>
      <c r="W6500">
        <v>37857720.585542396</v>
      </c>
      <c r="X6500">
        <v>17857720.585542388</v>
      </c>
    </row>
    <row r="6501" spans="2:24" x14ac:dyDescent="0.4">
      <c r="B6501" s="13">
        <v>6498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25778440.721224986</v>
      </c>
      <c r="O6501">
        <v>31099572.224242728</v>
      </c>
      <c r="P6501">
        <v>26152410.312863391</v>
      </c>
      <c r="Q6501">
        <v>-11841593.014345573</v>
      </c>
      <c r="R6501">
        <v>-12360432.711695988</v>
      </c>
      <c r="S6501">
        <v>11211329.874140052</v>
      </c>
      <c r="T6501">
        <v>17902310.929462574</v>
      </c>
      <c r="U6501">
        <v>15866102.610919749</v>
      </c>
      <c r="V6501">
        <v>14952629.274055634</v>
      </c>
      <c r="W6501">
        <v>15543216.703481056</v>
      </c>
      <c r="X6501">
        <v>-4456783.2965189423</v>
      </c>
    </row>
    <row r="6502" spans="2:24" x14ac:dyDescent="0.4">
      <c r="B6502" s="13">
        <v>6499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17589730.870612025</v>
      </c>
      <c r="O6502">
        <v>18063432.529872254</v>
      </c>
      <c r="P6502">
        <v>8504789.4548130725</v>
      </c>
      <c r="Q6502">
        <v>13089053.439474575</v>
      </c>
      <c r="R6502">
        <v>11587723.848130481</v>
      </c>
      <c r="S6502">
        <v>15272163.651383335</v>
      </c>
      <c r="T6502">
        <v>20751280.892570492</v>
      </c>
      <c r="U6502">
        <v>26395528.420070883</v>
      </c>
      <c r="V6502">
        <v>22352141.760170147</v>
      </c>
      <c r="W6502">
        <v>27374349.88576816</v>
      </c>
      <c r="X6502">
        <v>7374349.8857681612</v>
      </c>
    </row>
    <row r="6503" spans="2:24" x14ac:dyDescent="0.4">
      <c r="B6503" s="13">
        <v>6500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-172546195.42388409</v>
      </c>
      <c r="O6503">
        <v>-175149530.6063543</v>
      </c>
      <c r="P6503">
        <v>-76936860.550898343</v>
      </c>
      <c r="Q6503">
        <v>-72312115.392269567</v>
      </c>
      <c r="R6503">
        <v>-62600056.840163171</v>
      </c>
      <c r="S6503">
        <v>-61997326.26840999</v>
      </c>
      <c r="T6503">
        <v>-57799740.468077011</v>
      </c>
      <c r="U6503">
        <v>-56772396.651206672</v>
      </c>
      <c r="V6503">
        <v>-55206732.626291424</v>
      </c>
      <c r="W6503">
        <v>-62405271.68205636</v>
      </c>
      <c r="X6503">
        <v>-82405271.682056338</v>
      </c>
    </row>
    <row r="6504" spans="2:24" x14ac:dyDescent="0.4">
      <c r="B6504" s="13">
        <v>6501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24457163.718516421</v>
      </c>
      <c r="O6504">
        <v>30710623.838652994</v>
      </c>
      <c r="P6504">
        <v>32985207.746888526</v>
      </c>
      <c r="Q6504">
        <v>29674458.93825186</v>
      </c>
      <c r="R6504">
        <v>33287019.016229801</v>
      </c>
      <c r="S6504">
        <v>40594539.253515728</v>
      </c>
      <c r="T6504">
        <v>39164689.429724157</v>
      </c>
      <c r="U6504">
        <v>36246183.903801426</v>
      </c>
      <c r="V6504">
        <v>34645845.089715891</v>
      </c>
      <c r="W6504">
        <v>37979470.453341439</v>
      </c>
      <c r="X6504">
        <v>17979470.453341424</v>
      </c>
    </row>
    <row r="6505" spans="2:24" x14ac:dyDescent="0.4">
      <c r="B6505" s="13">
        <v>6502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19704866.004692353</v>
      </c>
      <c r="O6505">
        <v>21411504.471827626</v>
      </c>
      <c r="P6505">
        <v>19088102.405175757</v>
      </c>
      <c r="Q6505">
        <v>20286364.022158101</v>
      </c>
      <c r="R6505">
        <v>24315610.203320712</v>
      </c>
      <c r="S6505">
        <v>25525704.789290316</v>
      </c>
      <c r="T6505">
        <v>18696710.325379357</v>
      </c>
      <c r="U6505">
        <v>20040207.292109702</v>
      </c>
      <c r="V6505">
        <v>17699263.354058627</v>
      </c>
      <c r="W6505">
        <v>7672593.4471294647</v>
      </c>
      <c r="X6505">
        <v>-12327406.55287054</v>
      </c>
    </row>
    <row r="6506" spans="2:24" x14ac:dyDescent="0.4">
      <c r="B6506" s="13">
        <v>6503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18481297.269193452</v>
      </c>
      <c r="O6506">
        <v>19750225.215023659</v>
      </c>
      <c r="P6506">
        <v>18320267.292279292</v>
      </c>
      <c r="Q6506">
        <v>17602979.579988211</v>
      </c>
      <c r="R6506">
        <v>14302472.278541785</v>
      </c>
      <c r="S6506">
        <v>-3944542.2746727401</v>
      </c>
      <c r="T6506">
        <v>-1911038.4423786185</v>
      </c>
      <c r="U6506">
        <v>8386148.4052006034</v>
      </c>
      <c r="V6506">
        <v>8239780.2596197752</v>
      </c>
      <c r="W6506">
        <v>6455733.1391816726</v>
      </c>
      <c r="X6506">
        <v>-13544266.86081833</v>
      </c>
    </row>
    <row r="6507" spans="2:24" x14ac:dyDescent="0.4">
      <c r="B6507" s="13">
        <v>6504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28067872.222035982</v>
      </c>
      <c r="O6507">
        <v>19339296.414874524</v>
      </c>
      <c r="P6507">
        <v>17614233.195647832</v>
      </c>
      <c r="Q6507">
        <v>17936623.371339086</v>
      </c>
      <c r="R6507">
        <v>14039822.256256402</v>
      </c>
      <c r="S6507">
        <v>12990521.488929667</v>
      </c>
      <c r="T6507">
        <v>15195662.399842516</v>
      </c>
      <c r="U6507">
        <v>16606124.93625043</v>
      </c>
      <c r="V6507">
        <v>19539749.978362836</v>
      </c>
      <c r="W6507">
        <v>-285830127.42317098</v>
      </c>
      <c r="X6507">
        <v>-305830127.42317098</v>
      </c>
    </row>
    <row r="6508" spans="2:24" x14ac:dyDescent="0.4">
      <c r="B6508" s="13">
        <v>6505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18131273.590190507</v>
      </c>
      <c r="O6508">
        <v>16743898.057202486</v>
      </c>
      <c r="P6508">
        <v>21117309.620464131</v>
      </c>
      <c r="Q6508">
        <v>23261489.412854746</v>
      </c>
      <c r="R6508">
        <v>26458201.289364807</v>
      </c>
      <c r="S6508">
        <v>25012231.278826062</v>
      </c>
      <c r="T6508">
        <v>22782091.949218914</v>
      </c>
      <c r="U6508">
        <v>25758332.525777411</v>
      </c>
      <c r="V6508">
        <v>26816309.545549471</v>
      </c>
      <c r="W6508">
        <v>31239868.564055204</v>
      </c>
      <c r="X6508">
        <v>11239868.564055201</v>
      </c>
    </row>
    <row r="6509" spans="2:24" x14ac:dyDescent="0.4">
      <c r="B6509" s="13">
        <v>6506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19926397.964920681</v>
      </c>
      <c r="O6509">
        <v>16407171.542986605</v>
      </c>
      <c r="P6509">
        <v>21834800.047868758</v>
      </c>
      <c r="Q6509">
        <v>12223431.608069284</v>
      </c>
      <c r="R6509">
        <v>13379610.638888486</v>
      </c>
      <c r="S6509">
        <v>22339093.873898737</v>
      </c>
      <c r="T6509">
        <v>20902736.206337966</v>
      </c>
      <c r="U6509">
        <v>25533996.554826222</v>
      </c>
      <c r="V6509">
        <v>28867665.209176827</v>
      </c>
      <c r="W6509">
        <v>30138855.098906294</v>
      </c>
      <c r="X6509">
        <v>10138855.098906294</v>
      </c>
    </row>
    <row r="6510" spans="2:24" x14ac:dyDescent="0.4">
      <c r="B6510" s="13">
        <v>6507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24459205.674762495</v>
      </c>
      <c r="O6510">
        <v>27931510.829067681</v>
      </c>
      <c r="P6510">
        <v>32219860.655969191</v>
      </c>
      <c r="Q6510">
        <v>33853395.696944781</v>
      </c>
      <c r="R6510">
        <v>40877374.968538918</v>
      </c>
      <c r="S6510">
        <v>42510840.239075951</v>
      </c>
      <c r="T6510">
        <v>44619811.963026941</v>
      </c>
      <c r="U6510">
        <v>47428036.001264624</v>
      </c>
      <c r="V6510">
        <v>-16296160.423923992</v>
      </c>
      <c r="W6510">
        <v>-16311826.11108036</v>
      </c>
      <c r="X6510">
        <v>-36311826.111080371</v>
      </c>
    </row>
    <row r="6511" spans="2:24" x14ac:dyDescent="0.4">
      <c r="B6511" s="13">
        <v>6508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21506148.800213113</v>
      </c>
      <c r="O6511">
        <v>21660807.719063096</v>
      </c>
      <c r="P6511">
        <v>1300423.7558161211</v>
      </c>
      <c r="Q6511">
        <v>7515253.0483649969</v>
      </c>
      <c r="R6511">
        <v>90350.811893597012</v>
      </c>
      <c r="S6511">
        <v>1323253.2188460699</v>
      </c>
      <c r="T6511">
        <v>8730336.5649360623</v>
      </c>
      <c r="U6511">
        <v>16125735.289766595</v>
      </c>
      <c r="V6511">
        <v>17255646.808009714</v>
      </c>
      <c r="W6511">
        <v>17418494.924774937</v>
      </c>
      <c r="X6511">
        <v>-2581505.0752250673</v>
      </c>
    </row>
    <row r="6512" spans="2:24" x14ac:dyDescent="0.4">
      <c r="B6512" s="13">
        <v>6509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18943434.174042236</v>
      </c>
      <c r="O6512">
        <v>23912217.475332268</v>
      </c>
      <c r="P6512">
        <v>27774638.230532371</v>
      </c>
      <c r="Q6512">
        <v>33093778.947778057</v>
      </c>
      <c r="R6512">
        <v>33827798.527399033</v>
      </c>
      <c r="S6512">
        <v>39856993.050434537</v>
      </c>
      <c r="T6512">
        <v>41893765.938169539</v>
      </c>
      <c r="U6512">
        <v>47054978.153850049</v>
      </c>
      <c r="V6512">
        <v>53230857.536211491</v>
      </c>
      <c r="W6512">
        <v>53410226.383973069</v>
      </c>
      <c r="X6512">
        <v>33410226.383973081</v>
      </c>
    </row>
    <row r="6513" spans="2:24" x14ac:dyDescent="0.4">
      <c r="B6513" s="13">
        <v>6510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21209557.032252435</v>
      </c>
      <c r="O6513">
        <v>24078137.945305005</v>
      </c>
      <c r="P6513">
        <v>30082247.089714132</v>
      </c>
      <c r="Q6513">
        <v>32627067.215360951</v>
      </c>
      <c r="R6513">
        <v>34593072.419785649</v>
      </c>
      <c r="S6513">
        <v>32771385.587275494</v>
      </c>
      <c r="T6513">
        <v>39598197.029534787</v>
      </c>
      <c r="U6513">
        <v>42234541.885296494</v>
      </c>
      <c r="V6513">
        <v>13682238.431814957</v>
      </c>
      <c r="W6513">
        <v>14394024.429827478</v>
      </c>
      <c r="X6513">
        <v>-5605975.5701725325</v>
      </c>
    </row>
    <row r="6514" spans="2:24" x14ac:dyDescent="0.4">
      <c r="B6514" s="13">
        <v>6511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24055560.694511123</v>
      </c>
      <c r="O6514">
        <v>26750357.875232361</v>
      </c>
      <c r="P6514">
        <v>30740853.569998726</v>
      </c>
      <c r="Q6514">
        <v>33869948.371256396</v>
      </c>
      <c r="R6514">
        <v>33914064.520494461</v>
      </c>
      <c r="S6514">
        <v>33281068.232231826</v>
      </c>
      <c r="T6514">
        <v>34806034.328308456</v>
      </c>
      <c r="U6514">
        <v>36204445.139355093</v>
      </c>
      <c r="V6514">
        <v>38077763.668159679</v>
      </c>
      <c r="W6514">
        <v>36124928.532550253</v>
      </c>
      <c r="X6514">
        <v>16124928.532550255</v>
      </c>
    </row>
    <row r="6515" spans="2:24" x14ac:dyDescent="0.4">
      <c r="B6515" s="13">
        <v>6512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20986699.635427039</v>
      </c>
      <c r="O6515">
        <v>19800064.205832344</v>
      </c>
      <c r="P6515">
        <v>19155518.246983584</v>
      </c>
      <c r="Q6515">
        <v>18282317.91243384</v>
      </c>
      <c r="R6515">
        <v>16034655.395925643</v>
      </c>
      <c r="S6515">
        <v>15132797.328280525</v>
      </c>
      <c r="T6515">
        <v>17682505.426193029</v>
      </c>
      <c r="U6515">
        <v>20758255.786444962</v>
      </c>
      <c r="V6515">
        <v>20914384.472700004</v>
      </c>
      <c r="W6515">
        <v>20111203.194751736</v>
      </c>
      <c r="X6515">
        <v>111203.19475174474</v>
      </c>
    </row>
    <row r="6516" spans="2:24" x14ac:dyDescent="0.4">
      <c r="B6516" s="13">
        <v>6513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22160773.071474452</v>
      </c>
      <c r="O6516">
        <v>31841658.128223695</v>
      </c>
      <c r="P6516">
        <v>31793953.054995313</v>
      </c>
      <c r="Q6516">
        <v>31987986.965209235</v>
      </c>
      <c r="R6516">
        <v>34627367.354723565</v>
      </c>
      <c r="S6516">
        <v>34091300.734036326</v>
      </c>
      <c r="T6516">
        <v>42383787.696483545</v>
      </c>
      <c r="U6516">
        <v>48244386.82085681</v>
      </c>
      <c r="V6516">
        <v>50328477.274099432</v>
      </c>
      <c r="W6516">
        <v>57040862.71598798</v>
      </c>
      <c r="X6516">
        <v>37040862.71598798</v>
      </c>
    </row>
    <row r="6517" spans="2:24" x14ac:dyDescent="0.4">
      <c r="B6517" s="13">
        <v>6514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17948948.415947918</v>
      </c>
      <c r="O6517">
        <v>22929888.371595088</v>
      </c>
      <c r="P6517">
        <v>25122520.223653454</v>
      </c>
      <c r="Q6517">
        <v>28024847.967577316</v>
      </c>
      <c r="R6517">
        <v>29218350.911944512</v>
      </c>
      <c r="S6517">
        <v>32809280.40847804</v>
      </c>
      <c r="T6517">
        <v>29992880.648874931</v>
      </c>
      <c r="U6517">
        <v>30127561.312710989</v>
      </c>
      <c r="V6517">
        <v>34819988.510074817</v>
      </c>
      <c r="W6517">
        <v>35719501.885699138</v>
      </c>
      <c r="X6517">
        <v>15719501.885699131</v>
      </c>
    </row>
    <row r="6518" spans="2:24" x14ac:dyDescent="0.4">
      <c r="B6518" s="13">
        <v>6515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18092918.402323261</v>
      </c>
      <c r="O6518">
        <v>20392297.005279168</v>
      </c>
      <c r="P6518">
        <v>25784486.478755221</v>
      </c>
      <c r="Q6518">
        <v>32010886.317298293</v>
      </c>
      <c r="R6518">
        <v>34845515.282473616</v>
      </c>
      <c r="S6518">
        <v>35062943.689056627</v>
      </c>
      <c r="T6518">
        <v>40142047.393633761</v>
      </c>
      <c r="U6518">
        <v>40702461.970262565</v>
      </c>
      <c r="V6518">
        <v>38961170.530784279</v>
      </c>
      <c r="W6518">
        <v>41747142.95772282</v>
      </c>
      <c r="X6518">
        <v>21747142.957722817</v>
      </c>
    </row>
    <row r="6519" spans="2:24" x14ac:dyDescent="0.4">
      <c r="B6519" s="13">
        <v>6516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19887670.848077621</v>
      </c>
      <c r="O6519">
        <v>27608902.28294659</v>
      </c>
      <c r="P6519">
        <v>33146666.446440138</v>
      </c>
      <c r="Q6519">
        <v>32123582.559480242</v>
      </c>
      <c r="R6519">
        <v>-12727541.964041149</v>
      </c>
      <c r="S6519">
        <v>-14443337.011242859</v>
      </c>
      <c r="T6519">
        <v>7126210.0090501672</v>
      </c>
      <c r="U6519">
        <v>13565428.460543402</v>
      </c>
      <c r="V6519">
        <v>17722830.514465056</v>
      </c>
      <c r="W6519">
        <v>18922436.828510314</v>
      </c>
      <c r="X6519">
        <v>-1077563.1714896748</v>
      </c>
    </row>
    <row r="6520" spans="2:24" x14ac:dyDescent="0.4">
      <c r="B6520" s="13">
        <v>6517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18149977.3946377</v>
      </c>
      <c r="O6520">
        <v>21665118.496406257</v>
      </c>
      <c r="P6520">
        <v>21887319.145998567</v>
      </c>
      <c r="Q6520">
        <v>27816727.601546582</v>
      </c>
      <c r="R6520">
        <v>34837560.557288334</v>
      </c>
      <c r="S6520">
        <v>37749771.043674722</v>
      </c>
      <c r="T6520">
        <v>38419369.297468349</v>
      </c>
      <c r="U6520">
        <v>41558241.036828406</v>
      </c>
      <c r="V6520">
        <v>42393409.233294897</v>
      </c>
      <c r="W6520">
        <v>44683028.648691036</v>
      </c>
      <c r="X6520">
        <v>24683028.648691028</v>
      </c>
    </row>
    <row r="6521" spans="2:24" x14ac:dyDescent="0.4">
      <c r="B6521" s="13">
        <v>6518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21565162.585545704</v>
      </c>
      <c r="O6521">
        <v>30642292.859260857</v>
      </c>
      <c r="P6521">
        <v>37080508.319971643</v>
      </c>
      <c r="Q6521">
        <v>35744996.928165995</v>
      </c>
      <c r="R6521">
        <v>36582106.895612352</v>
      </c>
      <c r="S6521">
        <v>35175255.536577448</v>
      </c>
      <c r="T6521">
        <v>35913231.252400838</v>
      </c>
      <c r="U6521">
        <v>37516497.365638778</v>
      </c>
      <c r="V6521">
        <v>36803975.834801145</v>
      </c>
      <c r="W6521">
        <v>36967002.935112692</v>
      </c>
      <c r="X6521">
        <v>16967002.93511267</v>
      </c>
    </row>
    <row r="6522" spans="2:24" x14ac:dyDescent="0.4">
      <c r="B6522" s="13">
        <v>6519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19978441.467960376</v>
      </c>
      <c r="O6522">
        <v>20666901.973664291</v>
      </c>
      <c r="P6522">
        <v>26806713.083673932</v>
      </c>
      <c r="Q6522">
        <v>24263541.597620659</v>
      </c>
      <c r="R6522">
        <v>19801447.325116575</v>
      </c>
      <c r="S6522">
        <v>22803598.524427757</v>
      </c>
      <c r="T6522">
        <v>26837008.601318896</v>
      </c>
      <c r="U6522">
        <v>-23235093.451616924</v>
      </c>
      <c r="V6522">
        <v>-17653185.878048114</v>
      </c>
      <c r="W6522">
        <v>7056240.4197719442</v>
      </c>
      <c r="X6522">
        <v>-12943759.580228057</v>
      </c>
    </row>
    <row r="6523" spans="2:24" x14ac:dyDescent="0.4">
      <c r="B6523" s="13">
        <v>6520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19280270.594220579</v>
      </c>
      <c r="O6523">
        <v>26196834.261242293</v>
      </c>
      <c r="P6523">
        <v>28524938.963307969</v>
      </c>
      <c r="Q6523">
        <v>29383332.21507163</v>
      </c>
      <c r="R6523">
        <v>21142291.753630269</v>
      </c>
      <c r="S6523">
        <v>25538282.12188888</v>
      </c>
      <c r="T6523">
        <v>22597941.669704184</v>
      </c>
      <c r="U6523">
        <v>22794913.55561113</v>
      </c>
      <c r="V6523">
        <v>26662642.935315683</v>
      </c>
      <c r="W6523">
        <v>27576914.356687028</v>
      </c>
      <c r="X6523">
        <v>7576914.3566870261</v>
      </c>
    </row>
    <row r="6524" spans="2:24" x14ac:dyDescent="0.4">
      <c r="B6524" s="13">
        <v>6521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11896781.899823645</v>
      </c>
      <c r="O6524">
        <v>12896878.324900562</v>
      </c>
      <c r="P6524">
        <v>11399082.19244804</v>
      </c>
      <c r="Q6524">
        <v>14041695.812376525</v>
      </c>
      <c r="R6524">
        <v>17499577.276457142</v>
      </c>
      <c r="S6524">
        <v>23040494.273857135</v>
      </c>
      <c r="T6524">
        <v>29725999.523018889</v>
      </c>
      <c r="U6524">
        <v>35292131.155092359</v>
      </c>
      <c r="V6524">
        <v>38784082.384315506</v>
      </c>
      <c r="W6524">
        <v>47626536.261305556</v>
      </c>
      <c r="X6524">
        <v>27626536.261305548</v>
      </c>
    </row>
    <row r="6525" spans="2:24" x14ac:dyDescent="0.4">
      <c r="B6525" s="13">
        <v>6522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22713224.790167268</v>
      </c>
      <c r="O6525">
        <v>24557557.179939974</v>
      </c>
      <c r="P6525">
        <v>22653272.630455453</v>
      </c>
      <c r="Q6525">
        <v>13913069.860932849</v>
      </c>
      <c r="R6525">
        <v>14074670.38903412</v>
      </c>
      <c r="S6525">
        <v>20443695.004727233</v>
      </c>
      <c r="T6525">
        <v>26130695.00381507</v>
      </c>
      <c r="U6525">
        <v>31244895.591759283</v>
      </c>
      <c r="V6525">
        <v>29001861.827392355</v>
      </c>
      <c r="W6525">
        <v>32562362.066419184</v>
      </c>
      <c r="X6525">
        <v>12562362.066419186</v>
      </c>
    </row>
    <row r="6526" spans="2:24" x14ac:dyDescent="0.4">
      <c r="B6526" s="13">
        <v>6523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22281910.019220516</v>
      </c>
      <c r="O6526">
        <v>17377189.151961606</v>
      </c>
      <c r="P6526">
        <v>18059239.158225376</v>
      </c>
      <c r="Q6526">
        <v>17393986.001256689</v>
      </c>
      <c r="R6526">
        <v>23568114.841650855</v>
      </c>
      <c r="S6526">
        <v>-47421659.740098007</v>
      </c>
      <c r="T6526">
        <v>-49139032.659939595</v>
      </c>
      <c r="U6526">
        <v>-10385950.048529759</v>
      </c>
      <c r="V6526">
        <v>-6232075.7417258024</v>
      </c>
      <c r="W6526">
        <v>-8925353.9660518579</v>
      </c>
      <c r="X6526">
        <v>-28925353.966051865</v>
      </c>
    </row>
    <row r="6527" spans="2:24" x14ac:dyDescent="0.4">
      <c r="B6527" s="13">
        <v>6524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26670557.555059873</v>
      </c>
      <c r="O6527">
        <v>25971340.624799758</v>
      </c>
      <c r="P6527">
        <v>30603972.800049484</v>
      </c>
      <c r="Q6527">
        <v>34204916.109327003</v>
      </c>
      <c r="R6527">
        <v>33567079.665993117</v>
      </c>
      <c r="S6527">
        <v>31655833.963090859</v>
      </c>
      <c r="T6527">
        <v>35591110.634275794</v>
      </c>
      <c r="U6527">
        <v>39927570.513945706</v>
      </c>
      <c r="V6527">
        <v>37054335.1431714</v>
      </c>
      <c r="W6527">
        <v>37312348.573911071</v>
      </c>
      <c r="X6527">
        <v>17312348.573911067</v>
      </c>
    </row>
    <row r="6528" spans="2:24" x14ac:dyDescent="0.4">
      <c r="B6528" s="13">
        <v>6525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21901308.582021859</v>
      </c>
      <c r="O6528">
        <v>21513771.774630763</v>
      </c>
      <c r="P6528">
        <v>23224042.322875485</v>
      </c>
      <c r="Q6528">
        <v>22476613.141773451</v>
      </c>
      <c r="R6528">
        <v>25683598.408368066</v>
      </c>
      <c r="S6528">
        <v>26312975.533798341</v>
      </c>
      <c r="T6528">
        <v>30213504.902086936</v>
      </c>
      <c r="U6528">
        <v>27086578.232614383</v>
      </c>
      <c r="V6528">
        <v>22905301.874927994</v>
      </c>
      <c r="W6528">
        <v>27557494.766045477</v>
      </c>
      <c r="X6528">
        <v>7557494.7660454744</v>
      </c>
    </row>
    <row r="6529" spans="2:24" x14ac:dyDescent="0.4">
      <c r="B6529" s="13">
        <v>6526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18809263.130204014</v>
      </c>
      <c r="O6529">
        <v>20061777.67783067</v>
      </c>
      <c r="P6529">
        <v>17737703.478004221</v>
      </c>
      <c r="Q6529">
        <v>15671922.67001207</v>
      </c>
      <c r="R6529">
        <v>12791640.519807432</v>
      </c>
      <c r="S6529">
        <v>16107324.848598866</v>
      </c>
      <c r="T6529">
        <v>16860396.128032301</v>
      </c>
      <c r="U6529">
        <v>23335505.019730337</v>
      </c>
      <c r="V6529">
        <v>23891201.801002853</v>
      </c>
      <c r="W6529">
        <v>-1177097.6985683597</v>
      </c>
      <c r="X6529">
        <v>-21177097.698568363</v>
      </c>
    </row>
    <row r="6530" spans="2:24" x14ac:dyDescent="0.4">
      <c r="B6530" s="13">
        <v>6527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16209879.040825296</v>
      </c>
      <c r="O6530">
        <v>17790714.3593476</v>
      </c>
      <c r="P6530">
        <v>17261984.466514051</v>
      </c>
      <c r="Q6530">
        <v>23679336.079959534</v>
      </c>
      <c r="R6530">
        <v>26544361.449610259</v>
      </c>
      <c r="S6530">
        <v>33611078.177904084</v>
      </c>
      <c r="T6530">
        <v>36806652.140207097</v>
      </c>
      <c r="U6530">
        <v>37604767.81287545</v>
      </c>
      <c r="V6530">
        <v>34004786.206497043</v>
      </c>
      <c r="W6530">
        <v>35233112.400053985</v>
      </c>
      <c r="X6530">
        <v>15233112.400053978</v>
      </c>
    </row>
    <row r="6531" spans="2:24" x14ac:dyDescent="0.4">
      <c r="B6531" s="13">
        <v>6528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20611699.962504812</v>
      </c>
      <c r="O6531">
        <v>21453459.767202571</v>
      </c>
      <c r="P6531">
        <v>20419291.545910511</v>
      </c>
      <c r="Q6531">
        <v>20520607.081426743</v>
      </c>
      <c r="R6531">
        <v>25000230.543554772</v>
      </c>
      <c r="S6531">
        <v>-96270855.421658337</v>
      </c>
      <c r="T6531">
        <v>-93178832.280452058</v>
      </c>
      <c r="U6531">
        <v>-27591160.712072324</v>
      </c>
      <c r="V6531">
        <v>-27733478.961004086</v>
      </c>
      <c r="W6531">
        <v>-27011970.47676545</v>
      </c>
      <c r="X6531">
        <v>-47011970.476765439</v>
      </c>
    </row>
    <row r="6532" spans="2:24" x14ac:dyDescent="0.4">
      <c r="B6532" s="13">
        <v>6529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19966579.880101755</v>
      </c>
      <c r="O6532">
        <v>24847163.771119624</v>
      </c>
      <c r="P6532">
        <v>31693310.51762994</v>
      </c>
      <c r="Q6532">
        <v>32944818.098330665</v>
      </c>
      <c r="R6532">
        <v>34410619.986760885</v>
      </c>
      <c r="S6532">
        <v>37076384.74399063</v>
      </c>
      <c r="T6532">
        <v>32246196.746728942</v>
      </c>
      <c r="U6532">
        <v>34157334.307366706</v>
      </c>
      <c r="V6532">
        <v>33978072.719757378</v>
      </c>
      <c r="W6532">
        <v>37268042.70239982</v>
      </c>
      <c r="X6532">
        <v>17268042.70239982</v>
      </c>
    </row>
    <row r="6533" spans="2:24" x14ac:dyDescent="0.4">
      <c r="B6533" s="13">
        <v>6530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22183969.392591383</v>
      </c>
      <c r="O6533">
        <v>28229458.189013954</v>
      </c>
      <c r="P6533">
        <v>30190868.783581059</v>
      </c>
      <c r="Q6533">
        <v>35901668.799745798</v>
      </c>
      <c r="R6533">
        <v>36648638.272808</v>
      </c>
      <c r="S6533">
        <v>34471876.158552386</v>
      </c>
      <c r="T6533">
        <v>34224873.206296332</v>
      </c>
      <c r="U6533">
        <v>34130549.950949088</v>
      </c>
      <c r="V6533">
        <v>17741194.403583061</v>
      </c>
      <c r="W6533">
        <v>23514678.187063497</v>
      </c>
      <c r="X6533">
        <v>3514678.187063497</v>
      </c>
    </row>
    <row r="6534" spans="2:24" x14ac:dyDescent="0.4">
      <c r="B6534" s="13">
        <v>6531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25120598.632466473</v>
      </c>
      <c r="O6534">
        <v>32442956.716866035</v>
      </c>
      <c r="P6534">
        <v>34658009.521285765</v>
      </c>
      <c r="Q6534">
        <v>32598740.598538972</v>
      </c>
      <c r="R6534">
        <v>38407547.220129132</v>
      </c>
      <c r="S6534">
        <v>46345549.631863847</v>
      </c>
      <c r="T6534">
        <v>47034596.155109085</v>
      </c>
      <c r="U6534">
        <v>53617014.845338136</v>
      </c>
      <c r="V6534">
        <v>53605062.745959833</v>
      </c>
      <c r="W6534">
        <v>56873968.134672865</v>
      </c>
      <c r="X6534">
        <v>36873968.134672865</v>
      </c>
    </row>
    <row r="6535" spans="2:24" x14ac:dyDescent="0.4">
      <c r="B6535" s="13">
        <v>6532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25028553.877481464</v>
      </c>
      <c r="O6535">
        <v>15477268.879069857</v>
      </c>
      <c r="P6535">
        <v>16516837.477406967</v>
      </c>
      <c r="Q6535">
        <v>21551811.876215827</v>
      </c>
      <c r="R6535">
        <v>24593171.591059841</v>
      </c>
      <c r="S6535">
        <v>24817170.457665343</v>
      </c>
      <c r="T6535">
        <v>14517416.407729682</v>
      </c>
      <c r="U6535">
        <v>20366876.352788605</v>
      </c>
      <c r="V6535">
        <v>32166552.137560204</v>
      </c>
      <c r="W6535">
        <v>35142983.743830688</v>
      </c>
      <c r="X6535">
        <v>15142983.743830688</v>
      </c>
    </row>
    <row r="6536" spans="2:24" x14ac:dyDescent="0.4">
      <c r="B6536" s="13">
        <v>6533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21358318.221646339</v>
      </c>
      <c r="O6536">
        <v>21288382.51573297</v>
      </c>
      <c r="P6536">
        <v>22081985.528719366</v>
      </c>
      <c r="Q6536">
        <v>20718331.917663839</v>
      </c>
      <c r="R6536">
        <v>19155657.671966948</v>
      </c>
      <c r="S6536">
        <v>12176726.387906663</v>
      </c>
      <c r="T6536">
        <v>14061336.46320199</v>
      </c>
      <c r="U6536">
        <v>16132177.074857635</v>
      </c>
      <c r="V6536">
        <v>24648792.194317501</v>
      </c>
      <c r="W6536">
        <v>25795745.779652771</v>
      </c>
      <c r="X6536">
        <v>5795745.7796527697</v>
      </c>
    </row>
    <row r="6537" spans="2:24" x14ac:dyDescent="0.4">
      <c r="B6537" s="13">
        <v>6534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23555787.541058902</v>
      </c>
      <c r="O6537">
        <v>16750612.986706931</v>
      </c>
      <c r="P6537">
        <v>24622525.950184699</v>
      </c>
      <c r="Q6537">
        <v>32436185.772888251</v>
      </c>
      <c r="R6537">
        <v>32532173.42304847</v>
      </c>
      <c r="S6537">
        <v>32936877.564568102</v>
      </c>
      <c r="T6537">
        <v>28957219.736272819</v>
      </c>
      <c r="U6537">
        <v>24686827.663756952</v>
      </c>
      <c r="V6537">
        <v>13344764.662621932</v>
      </c>
      <c r="W6537">
        <v>13706008.496877313</v>
      </c>
      <c r="X6537">
        <v>-6293991.5031226901</v>
      </c>
    </row>
    <row r="6538" spans="2:24" x14ac:dyDescent="0.4">
      <c r="B6538" s="13">
        <v>6535</v>
      </c>
      <c r="C6538">
        <v>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27395206.146614444</v>
      </c>
      <c r="O6538">
        <v>25661306.471953247</v>
      </c>
      <c r="P6538">
        <v>25103560.513962559</v>
      </c>
      <c r="Q6538">
        <v>32880988.993527714</v>
      </c>
      <c r="R6538">
        <v>-176193946.73212481</v>
      </c>
      <c r="S6538">
        <v>-175576516.61954743</v>
      </c>
      <c r="T6538">
        <v>-68293445.508327872</v>
      </c>
      <c r="U6538">
        <v>-70020552.993235379</v>
      </c>
      <c r="V6538">
        <v>-67282787.968025252</v>
      </c>
      <c r="W6538">
        <v>-70910039.938723996</v>
      </c>
      <c r="X6538">
        <v>-90910039.938723996</v>
      </c>
    </row>
    <row r="6539" spans="2:24" x14ac:dyDescent="0.4">
      <c r="B6539" s="13">
        <v>6536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21787900.738423407</v>
      </c>
      <c r="O6539">
        <v>20116676.693152051</v>
      </c>
      <c r="P6539">
        <v>20398715.578915909</v>
      </c>
      <c r="Q6539">
        <v>15798450.030984908</v>
      </c>
      <c r="R6539">
        <v>15102216.848168463</v>
      </c>
      <c r="S6539">
        <v>-109527859.24305435</v>
      </c>
      <c r="T6539">
        <v>-105525800.22398514</v>
      </c>
      <c r="U6539">
        <v>-41083232.297013916</v>
      </c>
      <c r="V6539">
        <v>-40657994.159711197</v>
      </c>
      <c r="W6539">
        <v>-42989725.730798714</v>
      </c>
      <c r="X6539">
        <v>-62989725.730798714</v>
      </c>
    </row>
    <row r="6540" spans="2:24" x14ac:dyDescent="0.4">
      <c r="B6540" s="13">
        <v>6537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19751344.518855669</v>
      </c>
      <c r="O6540">
        <v>6539825.1502090283</v>
      </c>
      <c r="P6540">
        <v>5589757.1105709961</v>
      </c>
      <c r="Q6540">
        <v>9374816.5369219277</v>
      </c>
      <c r="R6540">
        <v>9442260.84109479</v>
      </c>
      <c r="S6540">
        <v>11390043.624135556</v>
      </c>
      <c r="T6540">
        <v>11692518.844844293</v>
      </c>
      <c r="U6540">
        <v>11959704.150100855</v>
      </c>
      <c r="V6540">
        <v>18369242.979754221</v>
      </c>
      <c r="W6540">
        <v>19363408.086435538</v>
      </c>
      <c r="X6540">
        <v>-636591.91356445942</v>
      </c>
    </row>
    <row r="6541" spans="2:24" x14ac:dyDescent="0.4">
      <c r="B6541" s="13">
        <v>6538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18074550.797174711</v>
      </c>
      <c r="O6541">
        <v>26361246.563565847</v>
      </c>
      <c r="P6541">
        <v>27888183.679579616</v>
      </c>
      <c r="Q6541">
        <v>35488586.71488674</v>
      </c>
      <c r="R6541">
        <v>37504936.264468625</v>
      </c>
      <c r="S6541">
        <v>41655042.191775948</v>
      </c>
      <c r="T6541">
        <v>47703106.28756097</v>
      </c>
      <c r="U6541">
        <v>45422465.628099754</v>
      </c>
      <c r="V6541">
        <v>42997075.695335612</v>
      </c>
      <c r="W6541">
        <v>50970110.847274221</v>
      </c>
      <c r="X6541">
        <v>30970110.847274225</v>
      </c>
    </row>
    <row r="6542" spans="2:24" x14ac:dyDescent="0.4">
      <c r="B6542" s="13">
        <v>6539</v>
      </c>
      <c r="C6542">
        <v>0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21749136.818263933</v>
      </c>
      <c r="O6542">
        <v>21839757.07468928</v>
      </c>
      <c r="P6542">
        <v>20515013.888686255</v>
      </c>
      <c r="Q6542">
        <v>22396160.026682075</v>
      </c>
      <c r="R6542">
        <v>24238239.431249145</v>
      </c>
      <c r="S6542">
        <v>7486737.0685051903</v>
      </c>
      <c r="T6542">
        <v>-22345555.557295129</v>
      </c>
      <c r="U6542">
        <v>-10273424.755482512</v>
      </c>
      <c r="V6542">
        <v>8393865.999602275</v>
      </c>
      <c r="W6542">
        <v>-16611833.120932246</v>
      </c>
      <c r="X6542">
        <v>-36611833.120932244</v>
      </c>
    </row>
    <row r="6543" spans="2:24" x14ac:dyDescent="0.4">
      <c r="B6543" s="13">
        <v>6540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22137017.841817167</v>
      </c>
      <c r="O6543">
        <v>14175621.13963113</v>
      </c>
      <c r="P6543">
        <v>16406952.523502121</v>
      </c>
      <c r="Q6543">
        <v>23850279.20922897</v>
      </c>
      <c r="R6543">
        <v>24055938.294457249</v>
      </c>
      <c r="S6543">
        <v>27400315.664763119</v>
      </c>
      <c r="T6543">
        <v>26865595.091680318</v>
      </c>
      <c r="U6543">
        <v>28211991.424993042</v>
      </c>
      <c r="V6543">
        <v>33454521.695220254</v>
      </c>
      <c r="W6543">
        <v>30806085.085995477</v>
      </c>
      <c r="X6543">
        <v>10806085.08599548</v>
      </c>
    </row>
    <row r="6544" spans="2:24" x14ac:dyDescent="0.4">
      <c r="B6544" s="13">
        <v>6541</v>
      </c>
      <c r="C6544">
        <v>0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11184497.05331398</v>
      </c>
      <c r="O6544">
        <v>15735998.722631682</v>
      </c>
      <c r="P6544">
        <v>17808544.406213369</v>
      </c>
      <c r="Q6544">
        <v>6844116.1606806442</v>
      </c>
      <c r="R6544">
        <v>6729419.5549654718</v>
      </c>
      <c r="S6544">
        <v>13399159.565900365</v>
      </c>
      <c r="T6544">
        <v>10875063.183813868</v>
      </c>
      <c r="U6544">
        <v>11738893.726697931</v>
      </c>
      <c r="V6544">
        <v>11354709.000215884</v>
      </c>
      <c r="W6544">
        <v>8871038.4687806945</v>
      </c>
      <c r="X6544">
        <v>-11128961.531219304</v>
      </c>
    </row>
    <row r="6545" spans="2:24" x14ac:dyDescent="0.4">
      <c r="B6545" s="13">
        <v>6542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20645113.975972373</v>
      </c>
      <c r="O6545">
        <v>22954661.367474154</v>
      </c>
      <c r="P6545">
        <v>22888578.721159913</v>
      </c>
      <c r="Q6545">
        <v>26177515.30586376</v>
      </c>
      <c r="R6545">
        <v>26730279.598647434</v>
      </c>
      <c r="S6545">
        <v>26642900.502558962</v>
      </c>
      <c r="T6545">
        <v>31347301.968643934</v>
      </c>
      <c r="U6545">
        <v>30847146.101833876</v>
      </c>
      <c r="V6545">
        <v>29881695.828470122</v>
      </c>
      <c r="W6545">
        <v>30896335.290348399</v>
      </c>
      <c r="X6545">
        <v>10896335.290348405</v>
      </c>
    </row>
    <row r="6546" spans="2:24" x14ac:dyDescent="0.4">
      <c r="B6546" s="13">
        <v>6543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21722433.252675224</v>
      </c>
      <c r="O6546">
        <v>28477772.612332005</v>
      </c>
      <c r="P6546">
        <v>34161319.569163635</v>
      </c>
      <c r="Q6546">
        <v>34639284.508286811</v>
      </c>
      <c r="R6546">
        <v>38252489.600227527</v>
      </c>
      <c r="S6546">
        <v>38767247.765082352</v>
      </c>
      <c r="T6546">
        <v>39078063.216422759</v>
      </c>
      <c r="U6546">
        <v>42987550.450515099</v>
      </c>
      <c r="V6546">
        <v>35802755.842756011</v>
      </c>
      <c r="W6546">
        <v>34069717.684928223</v>
      </c>
      <c r="X6546">
        <v>14069717.684928229</v>
      </c>
    </row>
    <row r="6547" spans="2:24" x14ac:dyDescent="0.4">
      <c r="B6547" s="13">
        <v>6544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18611633.396529801</v>
      </c>
      <c r="O6547">
        <v>-17383502.059003614</v>
      </c>
      <c r="P6547">
        <v>-19766903.067877542</v>
      </c>
      <c r="Q6547">
        <v>328537.52353792032</v>
      </c>
      <c r="R6547">
        <v>208223.88411683164</v>
      </c>
      <c r="S6547">
        <v>1304346.3579191854</v>
      </c>
      <c r="T6547">
        <v>3176900.6687301318</v>
      </c>
      <c r="U6547">
        <v>5559085.336546069</v>
      </c>
      <c r="V6547">
        <v>4106282.2769036572</v>
      </c>
      <c r="W6547">
        <v>8566860.1168776285</v>
      </c>
      <c r="X6547">
        <v>-11433139.883122379</v>
      </c>
    </row>
    <row r="6548" spans="2:24" x14ac:dyDescent="0.4">
      <c r="B6548" s="13">
        <v>6545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22018705.496683624</v>
      </c>
      <c r="O6548">
        <v>27699312.144889146</v>
      </c>
      <c r="P6548">
        <v>28651364.060949996</v>
      </c>
      <c r="Q6548">
        <v>30027959.84427055</v>
      </c>
      <c r="R6548">
        <v>34083693.962254591</v>
      </c>
      <c r="S6548">
        <v>35561437.704030357</v>
      </c>
      <c r="T6548">
        <v>36276788.201798804</v>
      </c>
      <c r="U6548">
        <v>-305727482.69561923</v>
      </c>
      <c r="V6548">
        <v>-305516253.97281605</v>
      </c>
      <c r="W6548">
        <v>-131956852.9183881</v>
      </c>
      <c r="X6548">
        <v>-151956852.9183881</v>
      </c>
    </row>
    <row r="6549" spans="2:24" x14ac:dyDescent="0.4">
      <c r="B6549" s="13">
        <v>6546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22093160.599853557</v>
      </c>
      <c r="O6549">
        <v>26991851.08234106</v>
      </c>
      <c r="P6549">
        <v>27010507.705162548</v>
      </c>
      <c r="Q6549">
        <v>26888681.168868072</v>
      </c>
      <c r="R6549">
        <v>27196007.355426587</v>
      </c>
      <c r="S6549">
        <v>-50172237.660035178</v>
      </c>
      <c r="T6549">
        <v>-49957150.579315901</v>
      </c>
      <c r="U6549">
        <v>-18225868.224297442</v>
      </c>
      <c r="V6549">
        <v>-20265323.848737098</v>
      </c>
      <c r="W6549">
        <v>-16816374.305136431</v>
      </c>
      <c r="X6549">
        <v>-36816374.305136427</v>
      </c>
    </row>
    <row r="6550" spans="2:24" x14ac:dyDescent="0.4">
      <c r="B6550" s="13">
        <v>6547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18127294.461566806</v>
      </c>
      <c r="O6550">
        <v>18745367.131724253</v>
      </c>
      <c r="P6550">
        <v>24936619.382635839</v>
      </c>
      <c r="Q6550">
        <v>27372964.873158585</v>
      </c>
      <c r="R6550">
        <v>26742349.763305075</v>
      </c>
      <c r="S6550">
        <v>33142505.354003929</v>
      </c>
      <c r="T6550">
        <v>39421359.432265162</v>
      </c>
      <c r="U6550">
        <v>37668324.769959539</v>
      </c>
      <c r="V6550">
        <v>43085912.575579062</v>
      </c>
      <c r="W6550">
        <v>3347519.4650202645</v>
      </c>
      <c r="X6550">
        <v>-16652480.534979735</v>
      </c>
    </row>
    <row r="6551" spans="2:24" x14ac:dyDescent="0.4">
      <c r="B6551" s="13">
        <v>6548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27270538.635206155</v>
      </c>
      <c r="O6551">
        <v>31728497.988449059</v>
      </c>
      <c r="P6551">
        <v>35071497.473367944</v>
      </c>
      <c r="Q6551">
        <v>41508849.573720828</v>
      </c>
      <c r="R6551">
        <v>45502459.923579685</v>
      </c>
      <c r="S6551">
        <v>44458045.191975921</v>
      </c>
      <c r="T6551">
        <v>47906820.855853826</v>
      </c>
      <c r="U6551">
        <v>48980949.947745368</v>
      </c>
      <c r="V6551">
        <v>49371572.678286672</v>
      </c>
      <c r="W6551">
        <v>48352788.902573571</v>
      </c>
      <c r="X6551">
        <v>28352788.902573567</v>
      </c>
    </row>
    <row r="6552" spans="2:24" x14ac:dyDescent="0.4">
      <c r="B6552" s="13">
        <v>6549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23514092.97554452</v>
      </c>
      <c r="O6552">
        <v>21195356.578216959</v>
      </c>
      <c r="P6552">
        <v>18938099.46782764</v>
      </c>
      <c r="Q6552">
        <v>24114065.30680877</v>
      </c>
      <c r="R6552">
        <v>24374423.824550204</v>
      </c>
      <c r="S6552">
        <v>25401940.793677419</v>
      </c>
      <c r="T6552">
        <v>26621967.628788836</v>
      </c>
      <c r="U6552">
        <v>8334852.7803751454</v>
      </c>
      <c r="V6552">
        <v>16139789.134008309</v>
      </c>
      <c r="W6552">
        <v>28803881.870189816</v>
      </c>
      <c r="X6552">
        <v>8803881.8701898158</v>
      </c>
    </row>
    <row r="6553" spans="2:24" x14ac:dyDescent="0.4">
      <c r="B6553" s="13">
        <v>6550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19361424.834136374</v>
      </c>
      <c r="O6553">
        <v>24610673.249763578</v>
      </c>
      <c r="P6553">
        <v>26975836.766986996</v>
      </c>
      <c r="Q6553">
        <v>25183194.029049508</v>
      </c>
      <c r="R6553">
        <v>27505006.914307028</v>
      </c>
      <c r="S6553">
        <v>34432693.882798366</v>
      </c>
      <c r="T6553">
        <v>38645293.268003531</v>
      </c>
      <c r="U6553">
        <v>32952704.091461003</v>
      </c>
      <c r="V6553">
        <v>39293289.694664784</v>
      </c>
      <c r="W6553">
        <v>45209672.799374461</v>
      </c>
      <c r="X6553">
        <v>25209672.799374469</v>
      </c>
    </row>
    <row r="6554" spans="2:24" x14ac:dyDescent="0.4">
      <c r="B6554" s="13">
        <v>6551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22695141.555400897</v>
      </c>
      <c r="O6554">
        <v>21115426.746307172</v>
      </c>
      <c r="P6554">
        <v>18438819.398519956</v>
      </c>
      <c r="Q6554">
        <v>16492625.943612712</v>
      </c>
      <c r="R6554">
        <v>16996533.180068407</v>
      </c>
      <c r="S6554">
        <v>20105191.435776409</v>
      </c>
      <c r="T6554">
        <v>17863000.747587297</v>
      </c>
      <c r="U6554">
        <v>17854536.871631663</v>
      </c>
      <c r="V6554">
        <v>25660277.512395993</v>
      </c>
      <c r="W6554">
        <v>15304655.001743186</v>
      </c>
      <c r="X6554">
        <v>-4695344.9982568081</v>
      </c>
    </row>
    <row r="6555" spans="2:24" x14ac:dyDescent="0.4">
      <c r="B6555" s="13">
        <v>6552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18927918.541436452</v>
      </c>
      <c r="O6555">
        <v>15757223.33802717</v>
      </c>
      <c r="P6555">
        <v>21298627.495352134</v>
      </c>
      <c r="Q6555">
        <v>26487206.904461287</v>
      </c>
      <c r="R6555">
        <v>32768086.086078014</v>
      </c>
      <c r="S6555">
        <v>14672151.256737672</v>
      </c>
      <c r="T6555">
        <v>17855416.542335145</v>
      </c>
      <c r="U6555">
        <v>26007335.829837386</v>
      </c>
      <c r="V6555">
        <v>22247523.23566246</v>
      </c>
      <c r="W6555">
        <v>28299344.705020949</v>
      </c>
      <c r="X6555">
        <v>8299344.7050209604</v>
      </c>
    </row>
    <row r="6556" spans="2:24" x14ac:dyDescent="0.4">
      <c r="B6556" s="13">
        <v>6553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26593120.254962169</v>
      </c>
      <c r="O6556">
        <v>25765695.925744984</v>
      </c>
      <c r="P6556">
        <v>28341437.957443692</v>
      </c>
      <c r="Q6556">
        <v>26404830.606858071</v>
      </c>
      <c r="R6556">
        <v>29617573.835374396</v>
      </c>
      <c r="S6556">
        <v>27822025.616767298</v>
      </c>
      <c r="T6556">
        <v>34428793.089911416</v>
      </c>
      <c r="U6556">
        <v>34326086.343557537</v>
      </c>
      <c r="V6556">
        <v>32016598.852420039</v>
      </c>
      <c r="W6556">
        <v>33265607.846278485</v>
      </c>
      <c r="X6556">
        <v>13265607.846278481</v>
      </c>
    </row>
    <row r="6557" spans="2:24" x14ac:dyDescent="0.4">
      <c r="B6557" s="13">
        <v>6554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20687863.973050382</v>
      </c>
      <c r="O6557">
        <v>19861600.94939211</v>
      </c>
      <c r="P6557">
        <v>26723514.541041046</v>
      </c>
      <c r="Q6557">
        <v>33065350.318255149</v>
      </c>
      <c r="R6557">
        <v>37927762.177542411</v>
      </c>
      <c r="S6557">
        <v>32055374.55410599</v>
      </c>
      <c r="T6557">
        <v>33430643.963398498</v>
      </c>
      <c r="U6557">
        <v>40590911.392339103</v>
      </c>
      <c r="V6557">
        <v>45872963.218773931</v>
      </c>
      <c r="W6557">
        <v>47335766.869626582</v>
      </c>
      <c r="X6557">
        <v>27335766.869626578</v>
      </c>
    </row>
    <row r="6558" spans="2:24" x14ac:dyDescent="0.4">
      <c r="B6558" s="13">
        <v>6555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20742241.742020376</v>
      </c>
      <c r="O6558">
        <v>4510847.4656810826</v>
      </c>
      <c r="P6558">
        <v>7875814.5043384172</v>
      </c>
      <c r="Q6558">
        <v>13654962.721219817</v>
      </c>
      <c r="R6558">
        <v>22297328.154917378</v>
      </c>
      <c r="S6558">
        <v>28743082.446781002</v>
      </c>
      <c r="T6558">
        <v>31940324.618531726</v>
      </c>
      <c r="U6558">
        <v>35659477.273675591</v>
      </c>
      <c r="V6558">
        <v>38959505.899177372</v>
      </c>
      <c r="W6558">
        <v>38240203.217239939</v>
      </c>
      <c r="X6558">
        <v>18240203.217239942</v>
      </c>
    </row>
    <row r="6559" spans="2:24" x14ac:dyDescent="0.4">
      <c r="B6559" s="13">
        <v>6556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23772290.877759986</v>
      </c>
      <c r="O6559">
        <v>25348964.341207474</v>
      </c>
      <c r="P6559">
        <v>28614407.418568447</v>
      </c>
      <c r="Q6559">
        <v>16136629.636031346</v>
      </c>
      <c r="R6559">
        <v>18810270.705166329</v>
      </c>
      <c r="S6559">
        <v>25368272.261445656</v>
      </c>
      <c r="T6559">
        <v>25651414.356153592</v>
      </c>
      <c r="U6559">
        <v>24524092.878713336</v>
      </c>
      <c r="V6559">
        <v>28587773.424303837</v>
      </c>
      <c r="W6559">
        <v>26656820.193532746</v>
      </c>
      <c r="X6559">
        <v>6656820.1935327547</v>
      </c>
    </row>
    <row r="6560" spans="2:24" x14ac:dyDescent="0.4">
      <c r="B6560" s="13">
        <v>6557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21090041.381778583</v>
      </c>
      <c r="O6560">
        <v>20181799.587392777</v>
      </c>
      <c r="P6560">
        <v>14171034.594672782</v>
      </c>
      <c r="Q6560">
        <v>18564057.792699672</v>
      </c>
      <c r="R6560">
        <v>17771842.516472362</v>
      </c>
      <c r="S6560">
        <v>21781111.135263018</v>
      </c>
      <c r="T6560">
        <v>24838114.957880743</v>
      </c>
      <c r="U6560">
        <v>28738682.058430396</v>
      </c>
      <c r="V6560">
        <v>25960925.545718152</v>
      </c>
      <c r="W6560">
        <v>33449053.44840122</v>
      </c>
      <c r="X6560">
        <v>13449053.44840122</v>
      </c>
    </row>
    <row r="6561" spans="2:24" x14ac:dyDescent="0.4">
      <c r="B6561" s="13">
        <v>6558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22494110.972344927</v>
      </c>
      <c r="O6561">
        <v>23406231.300694574</v>
      </c>
      <c r="P6561">
        <v>22832489.386882298</v>
      </c>
      <c r="Q6561">
        <v>24270244.136273872</v>
      </c>
      <c r="R6561">
        <v>26019753.535124082</v>
      </c>
      <c r="S6561">
        <v>8589759.0853444245</v>
      </c>
      <c r="T6561">
        <v>10893796.515682459</v>
      </c>
      <c r="U6561">
        <v>18138664.936501112</v>
      </c>
      <c r="V6561">
        <v>14265983.581182867</v>
      </c>
      <c r="W6561">
        <v>17476729.22405285</v>
      </c>
      <c r="X6561">
        <v>-2523270.775947147</v>
      </c>
    </row>
    <row r="6562" spans="2:24" x14ac:dyDescent="0.4">
      <c r="B6562" s="13">
        <v>6559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19168799.253654845</v>
      </c>
      <c r="O6562">
        <v>19460404.957077835</v>
      </c>
      <c r="P6562">
        <v>17379296.658985794</v>
      </c>
      <c r="Q6562">
        <v>21704180.356701393</v>
      </c>
      <c r="R6562">
        <v>28261062.650537074</v>
      </c>
      <c r="S6562">
        <v>33204506.98932226</v>
      </c>
      <c r="T6562">
        <v>30684907.783749543</v>
      </c>
      <c r="U6562">
        <v>34943028.63111335</v>
      </c>
      <c r="V6562">
        <v>34906620.944003493</v>
      </c>
      <c r="W6562">
        <v>37610594.359732896</v>
      </c>
      <c r="X6562">
        <v>17610594.359732896</v>
      </c>
    </row>
    <row r="6563" spans="2:24" x14ac:dyDescent="0.4">
      <c r="B6563" s="13">
        <v>6560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23270366.274901226</v>
      </c>
      <c r="O6563">
        <v>28084504.566948853</v>
      </c>
      <c r="P6563">
        <v>33070011.110652536</v>
      </c>
      <c r="Q6563">
        <v>33491347.955311682</v>
      </c>
      <c r="R6563">
        <v>29878867.543266352</v>
      </c>
      <c r="S6563">
        <v>27066285.806407779</v>
      </c>
      <c r="T6563">
        <v>30206846.353350163</v>
      </c>
      <c r="U6563">
        <v>34632097.219379947</v>
      </c>
      <c r="V6563">
        <v>33785446.388739519</v>
      </c>
      <c r="W6563">
        <v>34811773.783413269</v>
      </c>
      <c r="X6563">
        <v>14811773.783413267</v>
      </c>
    </row>
    <row r="6564" spans="2:24" x14ac:dyDescent="0.4">
      <c r="B6564" s="13">
        <v>6561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19920062.051332776</v>
      </c>
      <c r="O6564">
        <v>16467640.544722725</v>
      </c>
      <c r="P6564">
        <v>18729437.499149866</v>
      </c>
      <c r="Q6564">
        <v>25522232.117782239</v>
      </c>
      <c r="R6564">
        <v>22297969.818044536</v>
      </c>
      <c r="S6564">
        <v>15091053.424502477</v>
      </c>
      <c r="T6564">
        <v>24169083.970936187</v>
      </c>
      <c r="U6564">
        <v>30640477.374209668</v>
      </c>
      <c r="V6564">
        <v>30654558.381704047</v>
      </c>
      <c r="W6564">
        <v>30570940.830099985</v>
      </c>
      <c r="X6564">
        <v>10570940.830099989</v>
      </c>
    </row>
    <row r="6565" spans="2:24" x14ac:dyDescent="0.4">
      <c r="B6565" s="13">
        <v>6562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20776263.979337651</v>
      </c>
      <c r="O6565">
        <v>23884785.666088</v>
      </c>
      <c r="P6565">
        <v>27495429.986818921</v>
      </c>
      <c r="Q6565">
        <v>28688919.613590892</v>
      </c>
      <c r="R6565">
        <v>34116920.725603588</v>
      </c>
      <c r="S6565">
        <v>30727696.640860591</v>
      </c>
      <c r="T6565">
        <v>29432097.042168859</v>
      </c>
      <c r="U6565">
        <v>35306454.062753901</v>
      </c>
      <c r="V6565">
        <v>35096931.528751016</v>
      </c>
      <c r="W6565">
        <v>36423950.711726516</v>
      </c>
      <c r="X6565">
        <v>16423950.711726513</v>
      </c>
    </row>
    <row r="6566" spans="2:24" x14ac:dyDescent="0.4">
      <c r="B6566" s="13">
        <v>6563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18897713.958877042</v>
      </c>
      <c r="O6566">
        <v>17355615.271080554</v>
      </c>
      <c r="P6566">
        <v>17774789.29082071</v>
      </c>
      <c r="Q6566">
        <v>16779869.678648639</v>
      </c>
      <c r="R6566">
        <v>16514003.686675182</v>
      </c>
      <c r="S6566">
        <v>16818074.970525891</v>
      </c>
      <c r="T6566">
        <v>-157169.72039610799</v>
      </c>
      <c r="U6566">
        <v>-9043809.0689960737</v>
      </c>
      <c r="V6566">
        <v>4985831.8862724472</v>
      </c>
      <c r="W6566">
        <v>4199666.0223107934</v>
      </c>
      <c r="X6566">
        <v>-15800333.97768921</v>
      </c>
    </row>
    <row r="6567" spans="2:24" x14ac:dyDescent="0.4">
      <c r="B6567" s="13">
        <v>6564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19560352.725183085</v>
      </c>
      <c r="O6567">
        <v>21710559.771121334</v>
      </c>
      <c r="P6567">
        <v>21608440.932435457</v>
      </c>
      <c r="Q6567">
        <v>24694194.468850974</v>
      </c>
      <c r="R6567">
        <v>27491824.715876058</v>
      </c>
      <c r="S6567">
        <v>34510173.841559142</v>
      </c>
      <c r="T6567">
        <v>35146571.374210469</v>
      </c>
      <c r="U6567">
        <v>44317768.569195017</v>
      </c>
      <c r="V6567">
        <v>51905464.757201552</v>
      </c>
      <c r="W6567">
        <v>54142160.185507625</v>
      </c>
      <c r="X6567">
        <v>34142160.185507625</v>
      </c>
    </row>
    <row r="6568" spans="2:24" x14ac:dyDescent="0.4">
      <c r="B6568" s="13">
        <v>6565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22879602.074778471</v>
      </c>
      <c r="O6568">
        <v>19724741.205737662</v>
      </c>
      <c r="P6568">
        <v>18904532.686903145</v>
      </c>
      <c r="Q6568">
        <v>19511010.438984994</v>
      </c>
      <c r="R6568">
        <v>22612496.99825912</v>
      </c>
      <c r="S6568">
        <v>25067100.206699148</v>
      </c>
      <c r="T6568">
        <v>31151388.477590363</v>
      </c>
      <c r="U6568">
        <v>32368870.69047134</v>
      </c>
      <c r="V6568">
        <v>35423189.045953892</v>
      </c>
      <c r="W6568">
        <v>41138975.795586236</v>
      </c>
      <c r="X6568">
        <v>21138975.795586236</v>
      </c>
    </row>
    <row r="6569" spans="2:24" x14ac:dyDescent="0.4">
      <c r="B6569" s="13">
        <v>6566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26537363.788466934</v>
      </c>
      <c r="O6569">
        <v>30138707.874540079</v>
      </c>
      <c r="P6569">
        <v>35088444.790516727</v>
      </c>
      <c r="Q6569">
        <v>36348843.052809365</v>
      </c>
      <c r="R6569">
        <v>34011734.908501312</v>
      </c>
      <c r="S6569">
        <v>32726308.123123765</v>
      </c>
      <c r="T6569">
        <v>34990162.269107781</v>
      </c>
      <c r="U6569">
        <v>33968156.597154818</v>
      </c>
      <c r="V6569">
        <v>33550462.124489397</v>
      </c>
      <c r="W6569">
        <v>38232389.027730644</v>
      </c>
      <c r="X6569">
        <v>18232389.02773064</v>
      </c>
    </row>
    <row r="6570" spans="2:24" x14ac:dyDescent="0.4">
      <c r="B6570" s="13">
        <v>6567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18963879.182247672</v>
      </c>
      <c r="O6570">
        <v>20266154.239439517</v>
      </c>
      <c r="P6570">
        <v>18618481.698853679</v>
      </c>
      <c r="Q6570">
        <v>24511463.171425287</v>
      </c>
      <c r="R6570">
        <v>26482302.785320461</v>
      </c>
      <c r="S6570">
        <v>28526143.203906644</v>
      </c>
      <c r="T6570">
        <v>30076439.905378971</v>
      </c>
      <c r="U6570">
        <v>30544260.825030621</v>
      </c>
      <c r="V6570">
        <v>29462763.745413199</v>
      </c>
      <c r="W6570">
        <v>33257772.238667659</v>
      </c>
      <c r="X6570">
        <v>13257772.238667661</v>
      </c>
    </row>
    <row r="6571" spans="2:24" x14ac:dyDescent="0.4">
      <c r="B6571" s="13">
        <v>6568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17294342.010795213</v>
      </c>
      <c r="O6571">
        <v>17563610.695301317</v>
      </c>
      <c r="P6571">
        <v>23622749.042125128</v>
      </c>
      <c r="Q6571">
        <v>15921926.614902869</v>
      </c>
      <c r="R6571">
        <v>18303615.177558221</v>
      </c>
      <c r="S6571">
        <v>23741836.192826934</v>
      </c>
      <c r="T6571">
        <v>25098478.631414879</v>
      </c>
      <c r="U6571">
        <v>9272352.7599472813</v>
      </c>
      <c r="V6571">
        <v>15779260.700133674</v>
      </c>
      <c r="W6571">
        <v>22250279.952030588</v>
      </c>
      <c r="X6571">
        <v>2250279.9520305912</v>
      </c>
    </row>
    <row r="6572" spans="2:24" x14ac:dyDescent="0.4">
      <c r="B6572" s="13">
        <v>6569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19447723.766309157</v>
      </c>
      <c r="O6572">
        <v>21695566.325376537</v>
      </c>
      <c r="P6572">
        <v>27036044.05146876</v>
      </c>
      <c r="Q6572">
        <v>32709018.052492596</v>
      </c>
      <c r="R6572">
        <v>33472878.399503976</v>
      </c>
      <c r="S6572">
        <v>31040594.529706124</v>
      </c>
      <c r="T6572">
        <v>36432958.238971978</v>
      </c>
      <c r="U6572">
        <v>39123837.40964099</v>
      </c>
      <c r="V6572">
        <v>38216921.176075108</v>
      </c>
      <c r="W6572">
        <v>44688009.170350745</v>
      </c>
      <c r="X6572">
        <v>24688009.170350756</v>
      </c>
    </row>
    <row r="6573" spans="2:24" x14ac:dyDescent="0.4">
      <c r="B6573" s="13">
        <v>6570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18412844.093296185</v>
      </c>
      <c r="O6573">
        <v>15062594.249061704</v>
      </c>
      <c r="P6573">
        <v>24907062.638933372</v>
      </c>
      <c r="Q6573">
        <v>31890689.523348197</v>
      </c>
      <c r="R6573">
        <v>-5820595.6440614704</v>
      </c>
      <c r="S6573">
        <v>-2511738.1385884727</v>
      </c>
      <c r="T6573">
        <v>-130779427.1772671</v>
      </c>
      <c r="U6573">
        <v>-126863869.79293157</v>
      </c>
      <c r="V6573">
        <v>-51131616.253573708</v>
      </c>
      <c r="W6573">
        <v>-51390109.465064302</v>
      </c>
      <c r="X6573">
        <v>-71390109.465064317</v>
      </c>
    </row>
    <row r="6574" spans="2:24" x14ac:dyDescent="0.4">
      <c r="B6574" s="13">
        <v>6571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22723202.242213331</v>
      </c>
      <c r="O6574">
        <v>23027261.90414409</v>
      </c>
      <c r="P6574">
        <v>19581589.213859931</v>
      </c>
      <c r="Q6574">
        <v>18079940.463361714</v>
      </c>
      <c r="R6574">
        <v>23938971.906039409</v>
      </c>
      <c r="S6574">
        <v>2518601.4194089016</v>
      </c>
      <c r="T6574">
        <v>-360261969.90161568</v>
      </c>
      <c r="U6574">
        <v>-345666367.90515125</v>
      </c>
      <c r="V6574">
        <v>-163876168.55042821</v>
      </c>
      <c r="W6574">
        <v>-164759040.59628639</v>
      </c>
      <c r="X6574">
        <v>-184759040.59628639</v>
      </c>
    </row>
    <row r="6575" spans="2:24" x14ac:dyDescent="0.4">
      <c r="B6575" s="13">
        <v>6572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17742569.70052515</v>
      </c>
      <c r="O6575">
        <v>17128131.709891193</v>
      </c>
      <c r="P6575">
        <v>18582397.984763231</v>
      </c>
      <c r="Q6575">
        <v>16576791.839284185</v>
      </c>
      <c r="R6575">
        <v>13269164.231096245</v>
      </c>
      <c r="S6575">
        <v>14562830.023761116</v>
      </c>
      <c r="T6575">
        <v>15543914.614099631</v>
      </c>
      <c r="U6575">
        <v>14142570.718404554</v>
      </c>
      <c r="V6575">
        <v>12538610.810011737</v>
      </c>
      <c r="W6575">
        <v>13457995.871037785</v>
      </c>
      <c r="X6575">
        <v>-6542004.128962216</v>
      </c>
    </row>
    <row r="6576" spans="2:24" x14ac:dyDescent="0.4">
      <c r="B6576" s="13">
        <v>6573</v>
      </c>
      <c r="C6576">
        <v>0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23720979.688670199</v>
      </c>
      <c r="O6576">
        <v>25106647.359753489</v>
      </c>
      <c r="P6576">
        <v>18337990.997266985</v>
      </c>
      <c r="Q6576">
        <v>21669576.737054124</v>
      </c>
      <c r="R6576">
        <v>27025282.774549436</v>
      </c>
      <c r="S6576">
        <v>31202768.297657654</v>
      </c>
      <c r="T6576">
        <v>30750172.5228699</v>
      </c>
      <c r="U6576">
        <v>32609103.372070432</v>
      </c>
      <c r="V6576">
        <v>29687742.586616796</v>
      </c>
      <c r="W6576">
        <v>33309335.35640341</v>
      </c>
      <c r="X6576">
        <v>13309335.35640341</v>
      </c>
    </row>
    <row r="6577" spans="2:24" x14ac:dyDescent="0.4">
      <c r="B6577" s="13">
        <v>6574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23835134.288598601</v>
      </c>
      <c r="O6577">
        <v>28483120.55195114</v>
      </c>
      <c r="P6577">
        <v>26531604.542764612</v>
      </c>
      <c r="Q6577">
        <v>25090516.401451521</v>
      </c>
      <c r="R6577">
        <v>27280388.009278845</v>
      </c>
      <c r="S6577">
        <v>27394525.795651585</v>
      </c>
      <c r="T6577">
        <v>27229877.557361066</v>
      </c>
      <c r="U6577">
        <v>30767456.680398628</v>
      </c>
      <c r="V6577">
        <v>34533257.620891452</v>
      </c>
      <c r="W6577">
        <v>36581152.589481704</v>
      </c>
      <c r="X6577">
        <v>16581152.589481706</v>
      </c>
    </row>
    <row r="6578" spans="2:24" x14ac:dyDescent="0.4">
      <c r="B6578" s="13">
        <v>6575</v>
      </c>
      <c r="C6578">
        <v>0</v>
      </c>
      <c r="D6578">
        <v>0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21784750.103192013</v>
      </c>
      <c r="O6578">
        <v>23632824.07384422</v>
      </c>
      <c r="P6578">
        <v>22836889.752730135</v>
      </c>
      <c r="Q6578">
        <v>26047739.228660665</v>
      </c>
      <c r="R6578">
        <v>31094331.919729006</v>
      </c>
      <c r="S6578">
        <v>29826561.356210161</v>
      </c>
      <c r="T6578">
        <v>31614064.955869943</v>
      </c>
      <c r="U6578">
        <v>30895329.329498548</v>
      </c>
      <c r="V6578">
        <v>29237213.895357665</v>
      </c>
      <c r="W6578">
        <v>30137405.988189593</v>
      </c>
      <c r="X6578">
        <v>10137405.988189591</v>
      </c>
    </row>
    <row r="6579" spans="2:24" x14ac:dyDescent="0.4">
      <c r="B6579" s="13">
        <v>6576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21613110.963646166</v>
      </c>
      <c r="O6579">
        <v>18916583.658319883</v>
      </c>
      <c r="P6579">
        <v>20019716.590343941</v>
      </c>
      <c r="Q6579">
        <v>27943781.388206646</v>
      </c>
      <c r="R6579">
        <v>27964756.078857817</v>
      </c>
      <c r="S6579">
        <v>31644933.262767412</v>
      </c>
      <c r="T6579">
        <v>33079127.380512286</v>
      </c>
      <c r="U6579">
        <v>34109415.587387018</v>
      </c>
      <c r="V6579">
        <v>38867048.524896555</v>
      </c>
      <c r="W6579">
        <v>36796215.521930195</v>
      </c>
      <c r="X6579">
        <v>16796215.521930195</v>
      </c>
    </row>
    <row r="6580" spans="2:24" x14ac:dyDescent="0.4">
      <c r="B6580" s="13">
        <v>6577</v>
      </c>
      <c r="C6580">
        <v>0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22580405.481965892</v>
      </c>
      <c r="O6580">
        <v>18172753.551181998</v>
      </c>
      <c r="P6580">
        <v>16591127.350628611</v>
      </c>
      <c r="Q6580">
        <v>22077743.693121895</v>
      </c>
      <c r="R6580">
        <v>28206306.949104175</v>
      </c>
      <c r="S6580">
        <v>28901093.183424473</v>
      </c>
      <c r="T6580">
        <v>30079768.445495281</v>
      </c>
      <c r="U6580">
        <v>-115142416.52853291</v>
      </c>
      <c r="V6580">
        <v>-109993414.21491526</v>
      </c>
      <c r="W6580">
        <v>-34226931.713853039</v>
      </c>
      <c r="X6580">
        <v>-54226931.713853054</v>
      </c>
    </row>
    <row r="6581" spans="2:24" x14ac:dyDescent="0.4">
      <c r="B6581" s="13">
        <v>6578</v>
      </c>
      <c r="C6581">
        <v>0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27584835.48775563</v>
      </c>
      <c r="O6581">
        <v>32894962.768651277</v>
      </c>
      <c r="P6581">
        <v>34695777.734475531</v>
      </c>
      <c r="Q6581">
        <v>35021360.971118376</v>
      </c>
      <c r="R6581">
        <v>38824115.22186663</v>
      </c>
      <c r="S6581">
        <v>47913281.336918607</v>
      </c>
      <c r="T6581">
        <v>53209040.029005758</v>
      </c>
      <c r="U6581">
        <v>52834617.024514921</v>
      </c>
      <c r="V6581">
        <v>52140292.360214978</v>
      </c>
      <c r="W6581">
        <v>55223410.210244171</v>
      </c>
      <c r="X6581">
        <v>35223410.210244179</v>
      </c>
    </row>
    <row r="6582" spans="2:24" x14ac:dyDescent="0.4">
      <c r="B6582" s="13">
        <v>6579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19828185.866477005</v>
      </c>
      <c r="O6582">
        <v>18009104.63333704</v>
      </c>
      <c r="P6582">
        <v>17355762.600055747</v>
      </c>
      <c r="Q6582">
        <v>17108851.574711472</v>
      </c>
      <c r="R6582">
        <v>15254909.18206865</v>
      </c>
      <c r="S6582">
        <v>18571622.389904853</v>
      </c>
      <c r="T6582">
        <v>16249568.805541595</v>
      </c>
      <c r="U6582">
        <v>23014859.784610428</v>
      </c>
      <c r="V6582">
        <v>20383440.796221826</v>
      </c>
      <c r="W6582">
        <v>19701486.490303088</v>
      </c>
      <c r="X6582">
        <v>-298513.50969691703</v>
      </c>
    </row>
    <row r="6583" spans="2:24" x14ac:dyDescent="0.4">
      <c r="B6583" s="13">
        <v>6580</v>
      </c>
      <c r="C6583">
        <v>0</v>
      </c>
      <c r="D6583">
        <v>0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17738551.014957495</v>
      </c>
      <c r="O6583">
        <v>23833522.504811715</v>
      </c>
      <c r="P6583">
        <v>23462244.248659108</v>
      </c>
      <c r="Q6583">
        <v>23626622.741841387</v>
      </c>
      <c r="R6583">
        <v>24847068.389292356</v>
      </c>
      <c r="S6583">
        <v>22957287.449348252</v>
      </c>
      <c r="T6583">
        <v>22243502.561494131</v>
      </c>
      <c r="U6583">
        <v>22757109.674753062</v>
      </c>
      <c r="V6583">
        <v>22595876.384155683</v>
      </c>
      <c r="W6583">
        <v>13917087.319872998</v>
      </c>
      <c r="X6583">
        <v>-6082912.6801270032</v>
      </c>
    </row>
    <row r="6584" spans="2:24" x14ac:dyDescent="0.4">
      <c r="B6584" s="13">
        <v>6581</v>
      </c>
      <c r="C6584">
        <v>0</v>
      </c>
      <c r="D6584">
        <v>0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22941593.256261259</v>
      </c>
      <c r="O6584">
        <v>28953259.011195458</v>
      </c>
      <c r="P6584">
        <v>26732115.387758706</v>
      </c>
      <c r="Q6584">
        <v>26348550.906783715</v>
      </c>
      <c r="R6584">
        <v>27213648.49321948</v>
      </c>
      <c r="S6584">
        <v>31678412.856332954</v>
      </c>
      <c r="T6584">
        <v>36060045.903285667</v>
      </c>
      <c r="U6584">
        <v>36130713.281824462</v>
      </c>
      <c r="V6584">
        <v>37063434.256722823</v>
      </c>
      <c r="W6584">
        <v>37959506.860972308</v>
      </c>
      <c r="X6584">
        <v>17959506.8609723</v>
      </c>
    </row>
    <row r="6585" spans="2:24" x14ac:dyDescent="0.4">
      <c r="B6585" s="13">
        <v>6582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19070629.948392063</v>
      </c>
      <c r="O6585">
        <v>21675120.359543208</v>
      </c>
      <c r="P6585">
        <v>26489549.17421161</v>
      </c>
      <c r="Q6585">
        <v>27789759.049539145</v>
      </c>
      <c r="R6585">
        <v>28679510.876364175</v>
      </c>
      <c r="S6585">
        <v>37091461.570613846</v>
      </c>
      <c r="T6585">
        <v>38645354.968606271</v>
      </c>
      <c r="U6585">
        <v>42044418.667847604</v>
      </c>
      <c r="V6585">
        <v>46055757.928187504</v>
      </c>
      <c r="W6585">
        <v>30509319.315869674</v>
      </c>
      <c r="X6585">
        <v>10509319.315869682</v>
      </c>
    </row>
    <row r="6586" spans="2:24" x14ac:dyDescent="0.4">
      <c r="B6586" s="13">
        <v>6583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24923052.70908232</v>
      </c>
      <c r="O6586">
        <v>24924208.197559886</v>
      </c>
      <c r="P6586">
        <v>23488059.232983023</v>
      </c>
      <c r="Q6586">
        <v>25347514.652258705</v>
      </c>
      <c r="R6586">
        <v>26695883.481718577</v>
      </c>
      <c r="S6586">
        <v>24746443.468930393</v>
      </c>
      <c r="T6586">
        <v>25615093.122060638</v>
      </c>
      <c r="U6586">
        <v>28110992.087881733</v>
      </c>
      <c r="V6586">
        <v>28360168.789379314</v>
      </c>
      <c r="W6586">
        <v>29675846.94291481</v>
      </c>
      <c r="X6586">
        <v>9675846.9429148082</v>
      </c>
    </row>
    <row r="6587" spans="2:24" x14ac:dyDescent="0.4">
      <c r="B6587" s="13">
        <v>6584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23302108.77088818</v>
      </c>
      <c r="O6587">
        <v>24956455.359992564</v>
      </c>
      <c r="P6587">
        <v>31891910.697985139</v>
      </c>
      <c r="Q6587">
        <v>32333806.756941129</v>
      </c>
      <c r="R6587">
        <v>35452249.485788494</v>
      </c>
      <c r="S6587">
        <v>32785292.32701949</v>
      </c>
      <c r="T6587">
        <v>30292614.307552595</v>
      </c>
      <c r="U6587">
        <v>38698727.607970975</v>
      </c>
      <c r="V6587">
        <v>39504200.504187286</v>
      </c>
      <c r="W6587">
        <v>40404085.619259328</v>
      </c>
      <c r="X6587">
        <v>20404085.61925932</v>
      </c>
    </row>
    <row r="6588" spans="2:24" x14ac:dyDescent="0.4">
      <c r="B6588" s="13">
        <v>6585</v>
      </c>
      <c r="C6588">
        <v>0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22898218.646690056</v>
      </c>
      <c r="O6588">
        <v>22509316.953753527</v>
      </c>
      <c r="P6588">
        <v>28477087.516431157</v>
      </c>
      <c r="Q6588">
        <v>26074341.711513784</v>
      </c>
      <c r="R6588">
        <v>19794217.257441491</v>
      </c>
      <c r="S6588">
        <v>22591479.978086397</v>
      </c>
      <c r="T6588">
        <v>11906093.654820949</v>
      </c>
      <c r="U6588">
        <v>8716745.8643478639</v>
      </c>
      <c r="V6588">
        <v>6363012.2874324229</v>
      </c>
      <c r="W6588">
        <v>7718214.3197037401</v>
      </c>
      <c r="X6588">
        <v>-12281785.680296259</v>
      </c>
    </row>
    <row r="6589" spans="2:24" x14ac:dyDescent="0.4">
      <c r="B6589" s="13">
        <v>6586</v>
      </c>
      <c r="C6589">
        <v>0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19335499.182617139</v>
      </c>
      <c r="O6589">
        <v>24931335.153968301</v>
      </c>
      <c r="P6589">
        <v>27121538.442115445</v>
      </c>
      <c r="Q6589">
        <v>23575117.915299792</v>
      </c>
      <c r="R6589">
        <v>24310329.401899476</v>
      </c>
      <c r="S6589">
        <v>23295670.156850904</v>
      </c>
      <c r="T6589">
        <v>25990736.927130111</v>
      </c>
      <c r="U6589">
        <v>29311656.926646642</v>
      </c>
      <c r="V6589">
        <v>29295095.917893544</v>
      </c>
      <c r="W6589">
        <v>30057553.942126594</v>
      </c>
      <c r="X6589">
        <v>10057553.942126598</v>
      </c>
    </row>
    <row r="6590" spans="2:24" x14ac:dyDescent="0.4">
      <c r="B6590" s="13">
        <v>6587</v>
      </c>
      <c r="C6590">
        <v>0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18892714.706643999</v>
      </c>
      <c r="O6590">
        <v>24223865.676797189</v>
      </c>
      <c r="P6590">
        <v>22707769.837021243</v>
      </c>
      <c r="Q6590">
        <v>25497420.637972619</v>
      </c>
      <c r="R6590">
        <v>27902694.940517936</v>
      </c>
      <c r="S6590">
        <v>33041959.895017598</v>
      </c>
      <c r="T6590">
        <v>35934736.834901735</v>
      </c>
      <c r="U6590">
        <v>41389226.084335491</v>
      </c>
      <c r="V6590">
        <v>39719758.154260844</v>
      </c>
      <c r="W6590">
        <v>38579903.462194733</v>
      </c>
      <c r="X6590">
        <v>18579903.462194733</v>
      </c>
    </row>
    <row r="6591" spans="2:24" x14ac:dyDescent="0.4">
      <c r="B6591" s="13">
        <v>6588</v>
      </c>
      <c r="C6591">
        <v>0</v>
      </c>
      <c r="D6591">
        <v>0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18525840.659619819</v>
      </c>
      <c r="O6591">
        <v>19852887.184796274</v>
      </c>
      <c r="P6591">
        <v>20926245.522179924</v>
      </c>
      <c r="Q6591">
        <v>23222511.211107619</v>
      </c>
      <c r="R6591">
        <v>23876345.747700952</v>
      </c>
      <c r="S6591">
        <v>22590961.892583776</v>
      </c>
      <c r="T6591">
        <v>29744453.089266017</v>
      </c>
      <c r="U6591">
        <v>29385897.110900525</v>
      </c>
      <c r="V6591">
        <v>36276477.881199069</v>
      </c>
      <c r="W6591">
        <v>43982880.360685676</v>
      </c>
      <c r="X6591">
        <v>23982880.360685673</v>
      </c>
    </row>
    <row r="6592" spans="2:24" x14ac:dyDescent="0.4">
      <c r="B6592" s="13">
        <v>6589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17042448.327866666</v>
      </c>
      <c r="O6592">
        <v>19338124.86559996</v>
      </c>
      <c r="P6592">
        <v>18847760.754132055</v>
      </c>
      <c r="Q6592">
        <v>15495770.508609911</v>
      </c>
      <c r="R6592">
        <v>-423312698.33250058</v>
      </c>
      <c r="S6592">
        <v>-417494893.95283097</v>
      </c>
      <c r="T6592">
        <v>-202665905.64285463</v>
      </c>
      <c r="U6592">
        <v>-201278138.92362657</v>
      </c>
      <c r="V6592">
        <v>-210754635.99667415</v>
      </c>
      <c r="W6592">
        <v>-206289929.6680828</v>
      </c>
      <c r="X6592">
        <v>-226289929.6680828</v>
      </c>
    </row>
    <row r="6593" spans="2:24" x14ac:dyDescent="0.4">
      <c r="B6593" s="13">
        <v>6590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24970221.977425959</v>
      </c>
      <c r="O6593">
        <v>25922962.799495779</v>
      </c>
      <c r="P6593">
        <v>30086911.581923287</v>
      </c>
      <c r="Q6593">
        <v>28434108.954091523</v>
      </c>
      <c r="R6593">
        <v>36560835.77001147</v>
      </c>
      <c r="S6593">
        <v>26452028.531525578</v>
      </c>
      <c r="T6593">
        <v>9973145.3505290337</v>
      </c>
      <c r="U6593">
        <v>-254104528.67916358</v>
      </c>
      <c r="V6593">
        <v>-8485439724.5274944</v>
      </c>
      <c r="W6593">
        <v>-8353569585.9818707</v>
      </c>
      <c r="X6593">
        <v>-8373569585.9818707</v>
      </c>
    </row>
    <row r="6594" spans="2:24" x14ac:dyDescent="0.4">
      <c r="B6594" s="13">
        <v>6591</v>
      </c>
      <c r="C6594">
        <v>0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17456142.586152263</v>
      </c>
      <c r="O6594">
        <v>15556670.188433141</v>
      </c>
      <c r="P6594">
        <v>21681357.062014569</v>
      </c>
      <c r="Q6594">
        <v>21582592.73131264</v>
      </c>
      <c r="R6594">
        <v>22892957.357530445</v>
      </c>
      <c r="S6594">
        <v>30905159.711424552</v>
      </c>
      <c r="T6594">
        <v>37936457.418659709</v>
      </c>
      <c r="U6594">
        <v>36091888.599224404</v>
      </c>
      <c r="V6594">
        <v>34049961.067635126</v>
      </c>
      <c r="W6594">
        <v>-252904.1363444766</v>
      </c>
      <c r="X6594">
        <v>-20252904.13634447</v>
      </c>
    </row>
    <row r="6595" spans="2:24" x14ac:dyDescent="0.4">
      <c r="B6595" s="13">
        <v>6592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19010845.582982611</v>
      </c>
      <c r="O6595">
        <v>6992814.8809334869</v>
      </c>
      <c r="P6595">
        <v>8426527.5838493109</v>
      </c>
      <c r="Q6595">
        <v>19115106.722415466</v>
      </c>
      <c r="R6595">
        <v>21821888.256119568</v>
      </c>
      <c r="S6595">
        <v>22473328.480409335</v>
      </c>
      <c r="T6595">
        <v>22955348.047188897</v>
      </c>
      <c r="U6595">
        <v>32680102.842653178</v>
      </c>
      <c r="V6595">
        <v>41322016.454470202</v>
      </c>
      <c r="W6595">
        <v>46796870.153523795</v>
      </c>
      <c r="X6595">
        <v>26796870.153523803</v>
      </c>
    </row>
    <row r="6596" spans="2:24" x14ac:dyDescent="0.4">
      <c r="B6596" s="13">
        <v>6593</v>
      </c>
      <c r="C6596">
        <v>0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-96516089.20207642</v>
      </c>
      <c r="O6596">
        <v>-98775348.84807308</v>
      </c>
      <c r="P6596">
        <v>-35193080.765329853</v>
      </c>
      <c r="Q6596">
        <v>-32498174.325666986</v>
      </c>
      <c r="R6596">
        <v>-27833480.644395854</v>
      </c>
      <c r="S6596">
        <v>-30352507.434100717</v>
      </c>
      <c r="T6596">
        <v>-30065221.796678614</v>
      </c>
      <c r="U6596">
        <v>-28565792.320724238</v>
      </c>
      <c r="V6596">
        <v>-90832875.467621341</v>
      </c>
      <c r="W6596">
        <v>-91697737.086714029</v>
      </c>
      <c r="X6596">
        <v>-111697737.08671403</v>
      </c>
    </row>
    <row r="6597" spans="2:24" x14ac:dyDescent="0.4">
      <c r="B6597" s="13">
        <v>6594</v>
      </c>
      <c r="C6597">
        <v>0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26222821.942033831</v>
      </c>
      <c r="O6597">
        <v>27648588.909062091</v>
      </c>
      <c r="P6597">
        <v>29746933.785852794</v>
      </c>
      <c r="Q6597">
        <v>34144213.758677848</v>
      </c>
      <c r="R6597">
        <v>-3949936.0651741638</v>
      </c>
      <c r="S6597">
        <v>-3110645.019487638</v>
      </c>
      <c r="T6597">
        <v>22280366.934733957</v>
      </c>
      <c r="U6597">
        <v>26300643.902190138</v>
      </c>
      <c r="V6597">
        <v>27420473.764344018</v>
      </c>
      <c r="W6597">
        <v>30491846.060294833</v>
      </c>
      <c r="X6597">
        <v>10491846.060294831</v>
      </c>
    </row>
    <row r="6598" spans="2:24" x14ac:dyDescent="0.4">
      <c r="B6598" s="13">
        <v>6595</v>
      </c>
      <c r="C6598">
        <v>0</v>
      </c>
      <c r="D6598">
        <v>0</v>
      </c>
      <c r="E6598"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20527197.2258338</v>
      </c>
      <c r="O6598">
        <v>13576130.952423219</v>
      </c>
      <c r="P6598">
        <v>-14677500.098741194</v>
      </c>
      <c r="Q6598">
        <v>-3625410.0115119461</v>
      </c>
      <c r="R6598">
        <v>8462105.3360225074</v>
      </c>
      <c r="S6598">
        <v>5579817.2309063766</v>
      </c>
      <c r="T6598">
        <v>3344508.1433459376</v>
      </c>
      <c r="U6598">
        <v>2176413.286506875</v>
      </c>
      <c r="V6598">
        <v>6039750.4138582814</v>
      </c>
      <c r="W6598">
        <v>8231319.7292287592</v>
      </c>
      <c r="X6598">
        <v>-11768680.270771246</v>
      </c>
    </row>
    <row r="6599" spans="2:24" x14ac:dyDescent="0.4">
      <c r="B6599" s="13">
        <v>6596</v>
      </c>
      <c r="C6599">
        <v>0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20512071.882142216</v>
      </c>
      <c r="O6599">
        <v>21314685.213221043</v>
      </c>
      <c r="P6599">
        <v>21573730.105562028</v>
      </c>
      <c r="Q6599">
        <v>21865521.85691233</v>
      </c>
      <c r="R6599">
        <v>12914972.345012181</v>
      </c>
      <c r="S6599">
        <v>18826728.65608187</v>
      </c>
      <c r="T6599">
        <v>26638806.163741115</v>
      </c>
      <c r="U6599">
        <v>27538031.09114936</v>
      </c>
      <c r="V6599">
        <v>32816191.119802807</v>
      </c>
      <c r="W6599">
        <v>32572575.556114689</v>
      </c>
      <c r="X6599">
        <v>12572575.556114692</v>
      </c>
    </row>
    <row r="6600" spans="2:24" x14ac:dyDescent="0.4">
      <c r="B6600" s="13">
        <v>6597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20793270.718277991</v>
      </c>
      <c r="O6600">
        <v>25233931.643817183</v>
      </c>
      <c r="P6600">
        <v>24984698.143673424</v>
      </c>
      <c r="Q6600">
        <v>22165180.450965907</v>
      </c>
      <c r="R6600">
        <v>19051555.672502872</v>
      </c>
      <c r="S6600">
        <v>19641139.909907434</v>
      </c>
      <c r="T6600">
        <v>18466074.319449831</v>
      </c>
      <c r="U6600">
        <v>21208416.216273818</v>
      </c>
      <c r="V6600">
        <v>19973269.174652308</v>
      </c>
      <c r="W6600">
        <v>19561683.192010812</v>
      </c>
      <c r="X6600">
        <v>-438316.80798918766</v>
      </c>
    </row>
    <row r="6601" spans="2:24" x14ac:dyDescent="0.4">
      <c r="B6601" s="13">
        <v>6598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17713955.25304037</v>
      </c>
      <c r="O6601">
        <v>16027604.44850578</v>
      </c>
      <c r="P6601">
        <v>14367315.268013347</v>
      </c>
      <c r="Q6601">
        <v>14291522.288300112</v>
      </c>
      <c r="R6601">
        <v>17412714.552621473</v>
      </c>
      <c r="S6601">
        <v>16103879.256979113</v>
      </c>
      <c r="T6601">
        <v>-3392674.7684722291</v>
      </c>
      <c r="U6601">
        <v>236138.59079629555</v>
      </c>
      <c r="V6601">
        <v>18179223.350917812</v>
      </c>
      <c r="W6601">
        <v>18563468.481832944</v>
      </c>
      <c r="X6601">
        <v>-1436531.518167061</v>
      </c>
    </row>
    <row r="6602" spans="2:24" x14ac:dyDescent="0.4">
      <c r="B6602" s="13">
        <v>6599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23896308.537345804</v>
      </c>
      <c r="O6602">
        <v>26374383.27074882</v>
      </c>
      <c r="P6602">
        <v>29431281.901468851</v>
      </c>
      <c r="Q6602">
        <v>34283003.300361738</v>
      </c>
      <c r="R6602">
        <v>38592809.106183305</v>
      </c>
      <c r="S6602">
        <v>41981461.936074033</v>
      </c>
      <c r="T6602">
        <v>40328371.503584787</v>
      </c>
      <c r="U6602">
        <v>37894204.403880909</v>
      </c>
      <c r="V6602">
        <v>40914175.143969119</v>
      </c>
      <c r="W6602">
        <v>44341217.639340796</v>
      </c>
      <c r="X6602">
        <v>24341217.639340788</v>
      </c>
    </row>
    <row r="6603" spans="2:24" x14ac:dyDescent="0.4">
      <c r="B6603" s="13">
        <v>6600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21046402.939939447</v>
      </c>
      <c r="O6603">
        <v>18244988.461241577</v>
      </c>
      <c r="P6603">
        <v>24616870.043230347</v>
      </c>
      <c r="Q6603">
        <v>23334764.975197401</v>
      </c>
      <c r="R6603">
        <v>22900993.319632072</v>
      </c>
      <c r="S6603">
        <v>31526122.892519113</v>
      </c>
      <c r="T6603">
        <v>34716973.532844938</v>
      </c>
      <c r="U6603">
        <v>37247169.154248759</v>
      </c>
      <c r="V6603">
        <v>42613530.193623692</v>
      </c>
      <c r="W6603">
        <v>46583078.609883115</v>
      </c>
      <c r="X6603">
        <v>26583078.609883104</v>
      </c>
    </row>
    <row r="6604" spans="2:24" x14ac:dyDescent="0.4">
      <c r="B6604" s="13">
        <v>6601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22724994.62338011</v>
      </c>
      <c r="O6604">
        <v>24274091.525466815</v>
      </c>
      <c r="P6604">
        <v>21254294.674915798</v>
      </c>
      <c r="Q6604">
        <v>25797189.764695875</v>
      </c>
      <c r="R6604">
        <v>34054269.247425765</v>
      </c>
      <c r="S6604">
        <v>37858632.838585168</v>
      </c>
      <c r="T6604">
        <v>43730148.173234649</v>
      </c>
      <c r="U6604">
        <v>42638043.755471334</v>
      </c>
      <c r="V6604">
        <v>44171895.780749887</v>
      </c>
      <c r="W6604">
        <v>45729222.099698313</v>
      </c>
      <c r="X6604">
        <v>25729222.099698316</v>
      </c>
    </row>
    <row r="6605" spans="2:24" x14ac:dyDescent="0.4">
      <c r="B6605" s="13">
        <v>6602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19886869.650575966</v>
      </c>
      <c r="O6605">
        <v>27327797.216772184</v>
      </c>
      <c r="P6605">
        <v>32525183.322571192</v>
      </c>
      <c r="Q6605">
        <v>29978128.193540771</v>
      </c>
      <c r="R6605">
        <v>30465685.46081708</v>
      </c>
      <c r="S6605">
        <v>33792204.550993167</v>
      </c>
      <c r="T6605">
        <v>34831381.790227234</v>
      </c>
      <c r="U6605">
        <v>32829837.192968324</v>
      </c>
      <c r="V6605">
        <v>33508542.73676471</v>
      </c>
      <c r="W6605">
        <v>35071044.507933475</v>
      </c>
      <c r="X6605">
        <v>15071044.507933469</v>
      </c>
    </row>
    <row r="6606" spans="2:24" x14ac:dyDescent="0.4">
      <c r="B6606" s="13">
        <v>6603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19049065.564621884</v>
      </c>
      <c r="O6606">
        <v>17144474.956678919</v>
      </c>
      <c r="P6606">
        <v>19234352.807231974</v>
      </c>
      <c r="Q6606">
        <v>25736586.719450645</v>
      </c>
      <c r="R6606">
        <v>30044436.251518052</v>
      </c>
      <c r="S6606">
        <v>34196892.785861552</v>
      </c>
      <c r="T6606">
        <v>35668331.420842275</v>
      </c>
      <c r="U6606">
        <v>41746684.285985805</v>
      </c>
      <c r="V6606">
        <v>45470533.348901175</v>
      </c>
      <c r="W6606">
        <v>-113036948.41459267</v>
      </c>
      <c r="X6606">
        <v>-133036948.4145927</v>
      </c>
    </row>
    <row r="6607" spans="2:24" x14ac:dyDescent="0.4">
      <c r="B6607" s="13">
        <v>6604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20820161.339426775</v>
      </c>
      <c r="O6607">
        <v>24520810.263873175</v>
      </c>
      <c r="P6607">
        <v>31684354.740338407</v>
      </c>
      <c r="Q6607">
        <v>31810970.484641433</v>
      </c>
      <c r="R6607">
        <v>-991337887.90747094</v>
      </c>
      <c r="S6607">
        <v>-987642954.47707355</v>
      </c>
      <c r="T6607">
        <v>-465977247.44628632</v>
      </c>
      <c r="U6607">
        <v>-464397289.67322344</v>
      </c>
      <c r="V6607">
        <v>-463636743.89626831</v>
      </c>
      <c r="W6607">
        <v>-462591290.04356754</v>
      </c>
      <c r="X6607">
        <v>-482591290.04356754</v>
      </c>
    </row>
    <row r="6608" spans="2:24" x14ac:dyDescent="0.4">
      <c r="B6608" s="13">
        <v>6605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23449586.752269421</v>
      </c>
      <c r="O6608">
        <v>29564918.493351094</v>
      </c>
      <c r="P6608">
        <v>37152489.984340981</v>
      </c>
      <c r="Q6608">
        <v>36081425.978265449</v>
      </c>
      <c r="R6608">
        <v>43910862.995454848</v>
      </c>
      <c r="S6608">
        <v>43561591.111801617</v>
      </c>
      <c r="T6608">
        <v>44462458.236074522</v>
      </c>
      <c r="U6608">
        <v>49875709.158289894</v>
      </c>
      <c r="V6608">
        <v>49183032.432241283</v>
      </c>
      <c r="W6608">
        <v>53175408.56595996</v>
      </c>
      <c r="X6608">
        <v>33175408.565959964</v>
      </c>
    </row>
    <row r="6609" spans="2:24" x14ac:dyDescent="0.4">
      <c r="B6609" s="13">
        <v>6606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27999812.700824793</v>
      </c>
      <c r="O6609">
        <v>31742278.205258403</v>
      </c>
      <c r="P6609">
        <v>35519415.310807966</v>
      </c>
      <c r="Q6609">
        <v>37185083.631459042</v>
      </c>
      <c r="R6609">
        <v>42930831.30836384</v>
      </c>
      <c r="S6609">
        <v>41275809.011576951</v>
      </c>
      <c r="T6609">
        <v>41995440.148603819</v>
      </c>
      <c r="U6609">
        <v>40237686.271186262</v>
      </c>
      <c r="V6609">
        <v>44623198.039385021</v>
      </c>
      <c r="W6609">
        <v>50560825.244852528</v>
      </c>
      <c r="X6609">
        <v>30560825.244852524</v>
      </c>
    </row>
    <row r="6610" spans="2:24" x14ac:dyDescent="0.4">
      <c r="B6610" s="13">
        <v>6607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25450451.507512681</v>
      </c>
      <c r="O6610">
        <v>667300.89257261576</v>
      </c>
      <c r="P6610">
        <v>-817388.46252870141</v>
      </c>
      <c r="Q6610">
        <v>4230944.4645663863</v>
      </c>
      <c r="R6610">
        <v>10000189.293784134</v>
      </c>
      <c r="S6610">
        <v>12076392.573493008</v>
      </c>
      <c r="T6610">
        <v>12166949.028184641</v>
      </c>
      <c r="U6610">
        <v>18273576.578608721</v>
      </c>
      <c r="V6610">
        <v>17045984.178529397</v>
      </c>
      <c r="W6610">
        <v>19940754.524935711</v>
      </c>
      <c r="X6610">
        <v>-59245.475064290222</v>
      </c>
    </row>
    <row r="6611" spans="2:24" x14ac:dyDescent="0.4">
      <c r="B6611" s="13">
        <v>6608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26711142.475363359</v>
      </c>
      <c r="O6611">
        <v>34895775.386067577</v>
      </c>
      <c r="P6611">
        <v>34235882.787748359</v>
      </c>
      <c r="Q6611">
        <v>42132963.85755299</v>
      </c>
      <c r="R6611">
        <v>38526916.389400706</v>
      </c>
      <c r="S6611">
        <v>40241984.80258207</v>
      </c>
      <c r="T6611">
        <v>44500967.269362621</v>
      </c>
      <c r="U6611">
        <v>41426480.136325918</v>
      </c>
      <c r="V6611">
        <v>30723857.916448534</v>
      </c>
      <c r="W6611">
        <v>39180746.161915928</v>
      </c>
      <c r="X6611">
        <v>19180746.161915913</v>
      </c>
    </row>
    <row r="6612" spans="2:24" x14ac:dyDescent="0.4">
      <c r="B6612" s="13">
        <v>6609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14346320.283514811</v>
      </c>
      <c r="O6612">
        <v>14943651.099197803</v>
      </c>
      <c r="P6612">
        <v>8824862.8428451214</v>
      </c>
      <c r="Q6612">
        <v>10945679.006374627</v>
      </c>
      <c r="R6612">
        <v>14919767.011286888</v>
      </c>
      <c r="S6612">
        <v>17250698.592449434</v>
      </c>
      <c r="T6612">
        <v>25419628.785459243</v>
      </c>
      <c r="U6612">
        <v>30798353.77423564</v>
      </c>
      <c r="V6612">
        <v>35889376.941978484</v>
      </c>
      <c r="W6612">
        <v>38007241.650926836</v>
      </c>
      <c r="X6612">
        <v>18007241.650926843</v>
      </c>
    </row>
    <row r="6613" spans="2:24" x14ac:dyDescent="0.4">
      <c r="B6613" s="13">
        <v>6610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5877069.4695828678</v>
      </c>
      <c r="O6613">
        <v>3073647.6958221709</v>
      </c>
      <c r="P6613">
        <v>9939022.2918000184</v>
      </c>
      <c r="Q6613">
        <v>-87425999.886384174</v>
      </c>
      <c r="R6613">
        <v>-87658565.694673508</v>
      </c>
      <c r="S6613">
        <v>-36513141.452439725</v>
      </c>
      <c r="T6613">
        <v>-32982882.600202356</v>
      </c>
      <c r="U6613">
        <v>-33934741.676063441</v>
      </c>
      <c r="V6613">
        <v>-31523650.736481722</v>
      </c>
      <c r="W6613">
        <v>-33975879.886115074</v>
      </c>
      <c r="X6613">
        <v>-53975879.886115074</v>
      </c>
    </row>
    <row r="6614" spans="2:24" x14ac:dyDescent="0.4">
      <c r="B6614" s="13">
        <v>6611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23664164.982490059</v>
      </c>
      <c r="O6614">
        <v>23575823.416976716</v>
      </c>
      <c r="P6614">
        <v>22268605.496943522</v>
      </c>
      <c r="Q6614">
        <v>23604210.035268713</v>
      </c>
      <c r="R6614">
        <v>31061988.08025514</v>
      </c>
      <c r="S6614">
        <v>32708900.921014093</v>
      </c>
      <c r="T6614">
        <v>30860931.232690245</v>
      </c>
      <c r="U6614">
        <v>32969295.912923679</v>
      </c>
      <c r="V6614">
        <v>34325342.702588424</v>
      </c>
      <c r="W6614">
        <v>33671011.348298475</v>
      </c>
      <c r="X6614">
        <v>13671011.348298471</v>
      </c>
    </row>
    <row r="6615" spans="2:24" x14ac:dyDescent="0.4">
      <c r="B6615" s="13">
        <v>6612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22224006.489141561</v>
      </c>
      <c r="O6615">
        <v>25904061.865385141</v>
      </c>
      <c r="P6615">
        <v>26714247.041815601</v>
      </c>
      <c r="Q6615">
        <v>32451687.494881943</v>
      </c>
      <c r="R6615">
        <v>37614809.223075807</v>
      </c>
      <c r="S6615">
        <v>42630070.703726277</v>
      </c>
      <c r="T6615">
        <v>26438113.535963856</v>
      </c>
      <c r="U6615">
        <v>27155184.385517996</v>
      </c>
      <c r="V6615">
        <v>34047554.101449132</v>
      </c>
      <c r="W6615">
        <v>35355965.970381416</v>
      </c>
      <c r="X6615">
        <v>15355965.970381416</v>
      </c>
    </row>
    <row r="6616" spans="2:24" x14ac:dyDescent="0.4">
      <c r="B6616" s="13">
        <v>6613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19273559.320380617</v>
      </c>
      <c r="O6616">
        <v>19719077.203550436</v>
      </c>
      <c r="P6616">
        <v>15849442.109338582</v>
      </c>
      <c r="Q6616">
        <v>22177450.194469854</v>
      </c>
      <c r="R6616">
        <v>34951124.177756809</v>
      </c>
      <c r="S6616">
        <v>20884689.015774593</v>
      </c>
      <c r="T6616">
        <v>21788746.837002769</v>
      </c>
      <c r="U6616">
        <v>32937241.978560947</v>
      </c>
      <c r="V6616">
        <v>32802038.588766001</v>
      </c>
      <c r="W6616">
        <v>29862291.865750633</v>
      </c>
      <c r="X6616">
        <v>9862291.8657506388</v>
      </c>
    </row>
    <row r="6617" spans="2:24" x14ac:dyDescent="0.4">
      <c r="B6617" s="13">
        <v>6614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17740870.973974839</v>
      </c>
      <c r="O6617">
        <v>17295795.422050424</v>
      </c>
      <c r="P6617">
        <v>3942797.2980325585</v>
      </c>
      <c r="Q6617">
        <v>2945692.0434776582</v>
      </c>
      <c r="R6617">
        <v>10922104.925543848</v>
      </c>
      <c r="S6617">
        <v>11446615.961162932</v>
      </c>
      <c r="T6617">
        <v>13938819.20731866</v>
      </c>
      <c r="U6617">
        <v>16032806.379141662</v>
      </c>
      <c r="V6617">
        <v>19135257.652887873</v>
      </c>
      <c r="W6617">
        <v>25162042.211012274</v>
      </c>
      <c r="X6617">
        <v>5162042.211012274</v>
      </c>
    </row>
    <row r="6618" spans="2:24" x14ac:dyDescent="0.4">
      <c r="B6618" s="13">
        <v>6615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18848855.402406715</v>
      </c>
      <c r="O6618">
        <v>24087770.992864363</v>
      </c>
      <c r="P6618">
        <v>21791179.405500818</v>
      </c>
      <c r="Q6618">
        <v>26685051.789735589</v>
      </c>
      <c r="R6618">
        <v>19521749.338094443</v>
      </c>
      <c r="S6618">
        <v>23722534.065523446</v>
      </c>
      <c r="T6618">
        <v>24220101.481708303</v>
      </c>
      <c r="U6618">
        <v>28244598.696061946</v>
      </c>
      <c r="V6618">
        <v>28398276.493172273</v>
      </c>
      <c r="W6618">
        <v>26827098.255107731</v>
      </c>
      <c r="X6618">
        <v>6827098.2551077334</v>
      </c>
    </row>
    <row r="6619" spans="2:24" x14ac:dyDescent="0.4">
      <c r="B6619" s="13">
        <v>6616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28263815.580705475</v>
      </c>
      <c r="O6619">
        <v>33127214.955551513</v>
      </c>
      <c r="P6619">
        <v>33925410.671496719</v>
      </c>
      <c r="Q6619">
        <v>36723562.926511906</v>
      </c>
      <c r="R6619">
        <v>39413276.065928251</v>
      </c>
      <c r="S6619">
        <v>44215339.125743754</v>
      </c>
      <c r="T6619">
        <v>50239591.232823759</v>
      </c>
      <c r="U6619">
        <v>53393116.189567581</v>
      </c>
      <c r="V6619">
        <v>53025071.869687043</v>
      </c>
      <c r="W6619">
        <v>51350537.056156844</v>
      </c>
      <c r="X6619">
        <v>31350537.056156863</v>
      </c>
    </row>
    <row r="6620" spans="2:24" x14ac:dyDescent="0.4">
      <c r="B6620" s="13">
        <v>6617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23278942.633093737</v>
      </c>
      <c r="O6620">
        <v>28488797.358846169</v>
      </c>
      <c r="P6620">
        <v>23378762.595588043</v>
      </c>
      <c r="Q6620">
        <v>25252636.130271863</v>
      </c>
      <c r="R6620">
        <v>29090235.612446569</v>
      </c>
      <c r="S6620">
        <v>34232909.302966587</v>
      </c>
      <c r="T6620">
        <v>34112870.864330091</v>
      </c>
      <c r="U6620">
        <v>27987822.967501357</v>
      </c>
      <c r="V6620">
        <v>30576869.839869894</v>
      </c>
      <c r="W6620">
        <v>19219906.794273712</v>
      </c>
      <c r="X6620">
        <v>-780093.205726285</v>
      </c>
    </row>
    <row r="6621" spans="2:24" x14ac:dyDescent="0.4">
      <c r="B6621" s="13">
        <v>6618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22420718.072903663</v>
      </c>
      <c r="O6621">
        <v>21698102.852097277</v>
      </c>
      <c r="P6621">
        <v>22771632.303865533</v>
      </c>
      <c r="Q6621">
        <v>6203629.9196507633</v>
      </c>
      <c r="R6621">
        <v>5792860.1489677224</v>
      </c>
      <c r="S6621">
        <v>17501247.980349865</v>
      </c>
      <c r="T6621">
        <v>20651060.290773071</v>
      </c>
      <c r="U6621">
        <v>22236622.959595952</v>
      </c>
      <c r="V6621">
        <v>26010405.936542172</v>
      </c>
      <c r="W6621">
        <v>26321825.940511189</v>
      </c>
      <c r="X6621">
        <v>6321825.9405111847</v>
      </c>
    </row>
    <row r="6622" spans="2:24" x14ac:dyDescent="0.4">
      <c r="B6622" s="13">
        <v>6619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21927379.228918754</v>
      </c>
      <c r="O6622">
        <v>28553105.235216543</v>
      </c>
      <c r="P6622">
        <v>33967213.413367093</v>
      </c>
      <c r="Q6622">
        <v>31319719.064834684</v>
      </c>
      <c r="R6622">
        <v>33152343.911525294</v>
      </c>
      <c r="S6622">
        <v>36719857.528983355</v>
      </c>
      <c r="T6622">
        <v>38344408.78400141</v>
      </c>
      <c r="U6622">
        <v>41538697.236821555</v>
      </c>
      <c r="V6622">
        <v>46068837.086332433</v>
      </c>
      <c r="W6622">
        <v>49974208.806218423</v>
      </c>
      <c r="X6622">
        <v>29974208.806218423</v>
      </c>
    </row>
    <row r="6623" spans="2:24" x14ac:dyDescent="0.4">
      <c r="B6623" s="13">
        <v>6620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25679332.466694988</v>
      </c>
      <c r="O6623">
        <v>31078494.41075851</v>
      </c>
      <c r="P6623">
        <v>31939018.42249088</v>
      </c>
      <c r="Q6623">
        <v>37816325.208056204</v>
      </c>
      <c r="R6623">
        <v>38653360.909229539</v>
      </c>
      <c r="S6623">
        <v>39045457.139478341</v>
      </c>
      <c r="T6623">
        <v>40378699.92426233</v>
      </c>
      <c r="U6623">
        <v>42223027.286105715</v>
      </c>
      <c r="V6623">
        <v>40469913.789532304</v>
      </c>
      <c r="W6623">
        <v>40970488.485563487</v>
      </c>
      <c r="X6623">
        <v>20970488.485563494</v>
      </c>
    </row>
    <row r="6624" spans="2:24" x14ac:dyDescent="0.4">
      <c r="B6624" s="13">
        <v>6621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22692894.511701673</v>
      </c>
      <c r="O6624">
        <v>24037503.788469363</v>
      </c>
      <c r="P6624">
        <v>26314140.996980138</v>
      </c>
      <c r="Q6624">
        <v>27700785.794963337</v>
      </c>
      <c r="R6624">
        <v>19118927.989440292</v>
      </c>
      <c r="S6624">
        <v>20304276.454472966</v>
      </c>
      <c r="T6624">
        <v>26995737.322699226</v>
      </c>
      <c r="U6624">
        <v>25613616.34929847</v>
      </c>
      <c r="V6624">
        <v>33577647.389555879</v>
      </c>
      <c r="W6624">
        <v>35702578.759452648</v>
      </c>
      <c r="X6624">
        <v>15702578.759452648</v>
      </c>
    </row>
    <row r="6625" spans="2:24" x14ac:dyDescent="0.4">
      <c r="B6625" s="13">
        <v>6622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20189096.427600574</v>
      </c>
      <c r="O6625">
        <v>21999705.930306017</v>
      </c>
      <c r="P6625">
        <v>27006470.028323799</v>
      </c>
      <c r="Q6625">
        <v>27646255.651536312</v>
      </c>
      <c r="R6625">
        <v>29619561.108949088</v>
      </c>
      <c r="S6625">
        <v>33672889.788394287</v>
      </c>
      <c r="T6625">
        <v>39795644.659375228</v>
      </c>
      <c r="U6625">
        <v>36025038.826775253</v>
      </c>
      <c r="V6625">
        <v>38364309.169730343</v>
      </c>
      <c r="W6625">
        <v>41071769.202896848</v>
      </c>
      <c r="X6625">
        <v>21071769.202896841</v>
      </c>
    </row>
    <row r="6626" spans="2:24" x14ac:dyDescent="0.4">
      <c r="B6626" s="13">
        <v>6623</v>
      </c>
      <c r="C6626">
        <v>0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18914945.930162549</v>
      </c>
      <c r="O6626">
        <v>1521451.0157476496</v>
      </c>
      <c r="P6626">
        <v>-1599013.6598996241</v>
      </c>
      <c r="Q6626">
        <v>8827624.0800391529</v>
      </c>
      <c r="R6626">
        <v>8434001.0732515659</v>
      </c>
      <c r="S6626">
        <v>9254654.056134684</v>
      </c>
      <c r="T6626">
        <v>15525991.700250313</v>
      </c>
      <c r="U6626">
        <v>15563582.228204519</v>
      </c>
      <c r="V6626">
        <v>22189862.449233837</v>
      </c>
      <c r="W6626">
        <v>24180941.380591497</v>
      </c>
      <c r="X6626">
        <v>4180941.3805914959</v>
      </c>
    </row>
    <row r="6627" spans="2:24" x14ac:dyDescent="0.4">
      <c r="B6627" s="13">
        <v>6624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19290439.161162596</v>
      </c>
      <c r="O6627">
        <v>24209274.961623948</v>
      </c>
      <c r="P6627">
        <v>7439685.1981570441</v>
      </c>
      <c r="Q6627">
        <v>7621795.8095717896</v>
      </c>
      <c r="R6627">
        <v>13698491.53018029</v>
      </c>
      <c r="S6627">
        <v>12761165.11208085</v>
      </c>
      <c r="T6627">
        <v>20350897.366974715</v>
      </c>
      <c r="U6627">
        <v>17679808.577936079</v>
      </c>
      <c r="V6627">
        <v>14994372.744975932</v>
      </c>
      <c r="W6627">
        <v>13781193.921504991</v>
      </c>
      <c r="X6627">
        <v>-6218806.0784950107</v>
      </c>
    </row>
    <row r="6628" spans="2:24" x14ac:dyDescent="0.4">
      <c r="B6628" s="13">
        <v>6625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20540053.808357269</v>
      </c>
      <c r="O6628">
        <v>20721596.647438638</v>
      </c>
      <c r="P6628">
        <v>20882421.743747525</v>
      </c>
      <c r="Q6628">
        <v>20442099.966719918</v>
      </c>
      <c r="R6628">
        <v>23615114.058654673</v>
      </c>
      <c r="S6628">
        <v>26169314.9924739</v>
      </c>
      <c r="T6628">
        <v>29741058.811562285</v>
      </c>
      <c r="U6628">
        <v>27560703.957186352</v>
      </c>
      <c r="V6628">
        <v>31255035.595879357</v>
      </c>
      <c r="W6628">
        <v>36011549.012696676</v>
      </c>
      <c r="X6628">
        <v>16011549.01269667</v>
      </c>
    </row>
    <row r="6629" spans="2:24" x14ac:dyDescent="0.4">
      <c r="B6629" s="13">
        <v>6626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21793497.366688564</v>
      </c>
      <c r="O6629">
        <v>21088494.493053548</v>
      </c>
      <c r="P6629">
        <v>28304552.237682033</v>
      </c>
      <c r="Q6629">
        <v>32130916.031948563</v>
      </c>
      <c r="R6629">
        <v>37632709.096505001</v>
      </c>
      <c r="S6629">
        <v>44165961.407606788</v>
      </c>
      <c r="T6629">
        <v>47113418.901000082</v>
      </c>
      <c r="U6629">
        <v>47734705.464276507</v>
      </c>
      <c r="V6629">
        <v>47524522.911180146</v>
      </c>
      <c r="W6629">
        <v>46319479.830760062</v>
      </c>
      <c r="X6629">
        <v>26319479.830760062</v>
      </c>
    </row>
    <row r="6630" spans="2:24" x14ac:dyDescent="0.4">
      <c r="B6630" s="13">
        <v>6627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28936447.160082981</v>
      </c>
      <c r="O6630">
        <v>36380998.721710116</v>
      </c>
      <c r="P6630">
        <v>30764542.067963213</v>
      </c>
      <c r="Q6630">
        <v>33479252.913122114</v>
      </c>
      <c r="R6630">
        <v>34172825.075133711</v>
      </c>
      <c r="S6630">
        <v>34174473.121854715</v>
      </c>
      <c r="T6630">
        <v>32817472.208552532</v>
      </c>
      <c r="U6630">
        <v>25202573.934320055</v>
      </c>
      <c r="V6630">
        <v>26802596.580398068</v>
      </c>
      <c r="W6630">
        <v>32149559.031536527</v>
      </c>
      <c r="X6630">
        <v>12149559.031536534</v>
      </c>
    </row>
    <row r="6631" spans="2:24" x14ac:dyDescent="0.4">
      <c r="B6631" s="13">
        <v>6628</v>
      </c>
      <c r="C6631">
        <v>0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20551224.243212864</v>
      </c>
      <c r="O6631">
        <v>23787976.239641778</v>
      </c>
      <c r="P6631">
        <v>31186559.829089634</v>
      </c>
      <c r="Q6631">
        <v>33255454.487038407</v>
      </c>
      <c r="R6631">
        <v>33722069.694209605</v>
      </c>
      <c r="S6631">
        <v>33869745.989278175</v>
      </c>
      <c r="T6631">
        <v>35427000.312464222</v>
      </c>
      <c r="U6631">
        <v>37066939.742467374</v>
      </c>
      <c r="V6631">
        <v>43865030.530337632</v>
      </c>
      <c r="W6631">
        <v>43997023.350515231</v>
      </c>
      <c r="X6631">
        <v>23997023.350515243</v>
      </c>
    </row>
    <row r="6632" spans="2:24" x14ac:dyDescent="0.4">
      <c r="B6632" s="13">
        <v>6629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20022839.63975513</v>
      </c>
      <c r="O6632">
        <v>-2407892.0211455026</v>
      </c>
      <c r="P6632">
        <v>-1292340.2456247194</v>
      </c>
      <c r="Q6632">
        <v>8203539.6822439944</v>
      </c>
      <c r="R6632">
        <v>5206797.5312428921</v>
      </c>
      <c r="S6632">
        <v>10082923.783764917</v>
      </c>
      <c r="T6632">
        <v>7850821.8504512915</v>
      </c>
      <c r="U6632">
        <v>6484104.5960012553</v>
      </c>
      <c r="V6632">
        <v>4147480.3784764246</v>
      </c>
      <c r="W6632">
        <v>5806322.2903558686</v>
      </c>
      <c r="X6632">
        <v>-14193677.709644131</v>
      </c>
    </row>
    <row r="6633" spans="2:24" x14ac:dyDescent="0.4">
      <c r="B6633" s="13">
        <v>6630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26431536.694739386</v>
      </c>
      <c r="O6633">
        <v>29057658.041445106</v>
      </c>
      <c r="P6633">
        <v>29038323.81682916</v>
      </c>
      <c r="Q6633">
        <v>-283262148.60798538</v>
      </c>
      <c r="R6633">
        <v>-284545554.17607009</v>
      </c>
      <c r="S6633">
        <v>-123088464.12173881</v>
      </c>
      <c r="T6633">
        <v>-123518292.9633221</v>
      </c>
      <c r="U6633">
        <v>-133456659.75908904</v>
      </c>
      <c r="V6633">
        <v>-131525629.19459049</v>
      </c>
      <c r="W6633">
        <v>-127484913.54954059</v>
      </c>
      <c r="X6633">
        <v>-147484913.54954055</v>
      </c>
    </row>
    <row r="6634" spans="2:24" x14ac:dyDescent="0.4">
      <c r="B6634" s="13">
        <v>6631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20885275.588833675</v>
      </c>
      <c r="O6634">
        <v>19887176.961043965</v>
      </c>
      <c r="P6634">
        <v>25722625.426548984</v>
      </c>
      <c r="Q6634">
        <v>27506656.456946373</v>
      </c>
      <c r="R6634">
        <v>17961139.702647548</v>
      </c>
      <c r="S6634">
        <v>20315242.686154567</v>
      </c>
      <c r="T6634">
        <v>28074308.367117658</v>
      </c>
      <c r="U6634">
        <v>26229467.005271189</v>
      </c>
      <c r="V6634">
        <v>23747847.372872759</v>
      </c>
      <c r="W6634">
        <v>-117779985.62226939</v>
      </c>
      <c r="X6634">
        <v>-137779985.62226936</v>
      </c>
    </row>
    <row r="6635" spans="2:24" x14ac:dyDescent="0.4">
      <c r="B6635" s="13">
        <v>6632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111755.98638075311</v>
      </c>
      <c r="O6635">
        <v>-3092105.7023282126</v>
      </c>
      <c r="P6635">
        <v>10204572.87698785</v>
      </c>
      <c r="Q6635">
        <v>12985656.681508915</v>
      </c>
      <c r="R6635">
        <v>11512552.514777852</v>
      </c>
      <c r="S6635">
        <v>15907105.607742064</v>
      </c>
      <c r="T6635">
        <v>14271809.406061569</v>
      </c>
      <c r="U6635">
        <v>10058243.998312127</v>
      </c>
      <c r="V6635">
        <v>13179251.779827973</v>
      </c>
      <c r="W6635">
        <v>21994106.816864006</v>
      </c>
      <c r="X6635">
        <v>1994106.8168640044</v>
      </c>
    </row>
    <row r="6636" spans="2:24" x14ac:dyDescent="0.4">
      <c r="B6636" s="13">
        <v>6633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22087806.783058405</v>
      </c>
      <c r="O6636">
        <v>23341661.829730377</v>
      </c>
      <c r="P6636">
        <v>24743789.871385422</v>
      </c>
      <c r="Q6636">
        <v>32854968.146637455</v>
      </c>
      <c r="R6636">
        <v>34494835.337312825</v>
      </c>
      <c r="S6636">
        <v>35127326.550348237</v>
      </c>
      <c r="T6636">
        <v>32849063.298055328</v>
      </c>
      <c r="U6636">
        <v>32463435.173073873</v>
      </c>
      <c r="V6636">
        <v>38354495.061658718</v>
      </c>
      <c r="W6636">
        <v>44541092.353157796</v>
      </c>
      <c r="X6636">
        <v>24541092.353157789</v>
      </c>
    </row>
    <row r="6637" spans="2:24" x14ac:dyDescent="0.4">
      <c r="B6637" s="13">
        <v>6634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20390137.781330582</v>
      </c>
      <c r="O6637">
        <v>19408760.3725475</v>
      </c>
      <c r="P6637">
        <v>19737537.286208827</v>
      </c>
      <c r="Q6637">
        <v>21045130.341876779</v>
      </c>
      <c r="R6637">
        <v>28275874.901345797</v>
      </c>
      <c r="S6637">
        <v>29212825.3489246</v>
      </c>
      <c r="T6637">
        <v>28284966.696522385</v>
      </c>
      <c r="U6637">
        <v>27578921.076267093</v>
      </c>
      <c r="V6637">
        <v>25025493.733125068</v>
      </c>
      <c r="W6637">
        <v>19111438.977870759</v>
      </c>
      <c r="X6637">
        <v>-888561.02212923998</v>
      </c>
    </row>
    <row r="6638" spans="2:24" x14ac:dyDescent="0.4">
      <c r="B6638" s="13">
        <v>6635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22027743.490292225</v>
      </c>
      <c r="O6638">
        <v>20062667.309861675</v>
      </c>
      <c r="P6638">
        <v>24406992.655544911</v>
      </c>
      <c r="Q6638">
        <v>21235051.213381369</v>
      </c>
      <c r="R6638">
        <v>21393001.742532197</v>
      </c>
      <c r="S6638">
        <v>28194793.873295795</v>
      </c>
      <c r="T6638">
        <v>36066754.23631192</v>
      </c>
      <c r="U6638">
        <v>37849755.283025756</v>
      </c>
      <c r="V6638">
        <v>43308731.862257637</v>
      </c>
      <c r="W6638">
        <v>46558260.318616234</v>
      </c>
      <c r="X6638">
        <v>26558260.31861623</v>
      </c>
    </row>
    <row r="6639" spans="2:24" x14ac:dyDescent="0.4">
      <c r="B6639" s="13">
        <v>6636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24005232.702382836</v>
      </c>
      <c r="O6639">
        <v>23193218.655170925</v>
      </c>
      <c r="P6639">
        <v>29212870.508602913</v>
      </c>
      <c r="Q6639">
        <v>31295772.526748821</v>
      </c>
      <c r="R6639">
        <v>31592394.939109307</v>
      </c>
      <c r="S6639">
        <v>30625120.748942524</v>
      </c>
      <c r="T6639">
        <v>31096858.658378776</v>
      </c>
      <c r="U6639">
        <v>31096558.836826675</v>
      </c>
      <c r="V6639">
        <v>30235255.23442442</v>
      </c>
      <c r="W6639">
        <v>32053235.501278073</v>
      </c>
      <c r="X6639">
        <v>12053235.501278069</v>
      </c>
    </row>
    <row r="6640" spans="2:24" x14ac:dyDescent="0.4">
      <c r="B6640" s="13">
        <v>6637</v>
      </c>
      <c r="C6640">
        <v>0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24127096.106251348</v>
      </c>
      <c r="O6640">
        <v>24762839.100903571</v>
      </c>
      <c r="P6640">
        <v>22675804.061794721</v>
      </c>
      <c r="Q6640">
        <v>27221477.272666845</v>
      </c>
      <c r="R6640">
        <v>31776842.328631856</v>
      </c>
      <c r="S6640">
        <v>34228462.206823841</v>
      </c>
      <c r="T6640">
        <v>42446291.281637415</v>
      </c>
      <c r="U6640">
        <v>44443860.718413956</v>
      </c>
      <c r="V6640">
        <v>44098748.129672028</v>
      </c>
      <c r="W6640">
        <v>43383579.845480196</v>
      </c>
      <c r="X6640">
        <v>23383579.845480207</v>
      </c>
    </row>
    <row r="6641" spans="2:24" x14ac:dyDescent="0.4">
      <c r="B6641" s="13">
        <v>6638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21629820.050400432</v>
      </c>
      <c r="O6641">
        <v>23570778.520942375</v>
      </c>
      <c r="P6641">
        <v>28479383.871914521</v>
      </c>
      <c r="Q6641">
        <v>30140598.770528827</v>
      </c>
      <c r="R6641">
        <v>33109297.537377495</v>
      </c>
      <c r="S6641">
        <v>31026700.535948839</v>
      </c>
      <c r="T6641">
        <v>36561370.260054342</v>
      </c>
      <c r="U6641">
        <v>39038102.914454274</v>
      </c>
      <c r="V6641">
        <v>41402057.704233602</v>
      </c>
      <c r="W6641">
        <v>39449266.422317751</v>
      </c>
      <c r="X6641">
        <v>19449266.422317754</v>
      </c>
    </row>
    <row r="6642" spans="2:24" x14ac:dyDescent="0.4">
      <c r="B6642" s="13">
        <v>6639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18103386.696368236</v>
      </c>
      <c r="O6642">
        <v>16357340.199236998</v>
      </c>
      <c r="P6642">
        <v>17676684.632076044</v>
      </c>
      <c r="Q6642">
        <v>21252137.472714931</v>
      </c>
      <c r="R6642">
        <v>28074333.037055649</v>
      </c>
      <c r="S6642">
        <v>29625037.567352951</v>
      </c>
      <c r="T6642">
        <v>27867480.545927297</v>
      </c>
      <c r="U6642">
        <v>26836510.611962426</v>
      </c>
      <c r="V6642">
        <v>29979321.872907005</v>
      </c>
      <c r="W6642">
        <v>28942533.25223323</v>
      </c>
      <c r="X6642">
        <v>8942533.2522332259</v>
      </c>
    </row>
    <row r="6643" spans="2:24" x14ac:dyDescent="0.4">
      <c r="B6643" s="13">
        <v>6640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19572160.639114387</v>
      </c>
      <c r="O6643">
        <v>21553339.591671646</v>
      </c>
      <c r="P6643">
        <v>26034470.256857187</v>
      </c>
      <c r="Q6643">
        <v>30019516.462922741</v>
      </c>
      <c r="R6643">
        <v>29304148.623537537</v>
      </c>
      <c r="S6643">
        <v>33730162.58365804</v>
      </c>
      <c r="T6643">
        <v>34910600.564117186</v>
      </c>
      <c r="U6643">
        <v>41542531.085302986</v>
      </c>
      <c r="V6643">
        <v>43501495.078725398</v>
      </c>
      <c r="W6643">
        <v>45469582.452669002</v>
      </c>
      <c r="X6643">
        <v>25469582.452669013</v>
      </c>
    </row>
    <row r="6644" spans="2:24" x14ac:dyDescent="0.4">
      <c r="B6644" s="13">
        <v>6641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17027059.603688102</v>
      </c>
      <c r="O6644">
        <v>21548127.143459447</v>
      </c>
      <c r="P6644">
        <v>11738718.044411846</v>
      </c>
      <c r="Q6644">
        <v>10006680.039501635</v>
      </c>
      <c r="R6644">
        <v>20478243.245441493</v>
      </c>
      <c r="S6644">
        <v>23837261.487391267</v>
      </c>
      <c r="T6644">
        <v>25035853.190214984</v>
      </c>
      <c r="U6644">
        <v>26044489.025919009</v>
      </c>
      <c r="V6644">
        <v>31679088.904349402</v>
      </c>
      <c r="W6644">
        <v>32348556.169890445</v>
      </c>
      <c r="X6644">
        <v>12348556.169890441</v>
      </c>
    </row>
    <row r="6645" spans="2:24" x14ac:dyDescent="0.4">
      <c r="B6645" s="13">
        <v>6642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20063461.52198955</v>
      </c>
      <c r="O6645">
        <v>22697974.370636728</v>
      </c>
      <c r="P6645">
        <v>30101093.112310778</v>
      </c>
      <c r="Q6645">
        <v>35034118.113212138</v>
      </c>
      <c r="R6645">
        <v>36051756.578092813</v>
      </c>
      <c r="S6645">
        <v>33951627.981709786</v>
      </c>
      <c r="T6645">
        <v>34413102.870478868</v>
      </c>
      <c r="U6645">
        <v>21649858.073104847</v>
      </c>
      <c r="V6645">
        <v>24573549.789279226</v>
      </c>
      <c r="W6645">
        <v>31407061.348117597</v>
      </c>
      <c r="X6645">
        <v>11407061.348117594</v>
      </c>
    </row>
    <row r="6646" spans="2:24" x14ac:dyDescent="0.4">
      <c r="B6646" s="13">
        <v>6643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20390704.679746795</v>
      </c>
      <c r="O6646">
        <v>24976729.082511164</v>
      </c>
      <c r="P6646">
        <v>24366340.3145568</v>
      </c>
      <c r="Q6646">
        <v>23388067.888721906</v>
      </c>
      <c r="R6646">
        <v>27473968.123850048</v>
      </c>
      <c r="S6646">
        <v>31966392.167003132</v>
      </c>
      <c r="T6646">
        <v>31947534.40339265</v>
      </c>
      <c r="U6646">
        <v>31861797.689872805</v>
      </c>
      <c r="V6646">
        <v>32252054.645144898</v>
      </c>
      <c r="W6646">
        <v>36101218.813865632</v>
      </c>
      <c r="X6646">
        <v>16101218.813865626</v>
      </c>
    </row>
    <row r="6647" spans="2:24" x14ac:dyDescent="0.4">
      <c r="B6647" s="13">
        <v>6644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17061621.787297599</v>
      </c>
      <c r="O6647">
        <v>11160108.433331031</v>
      </c>
      <c r="P6647">
        <v>8657212.9405435678</v>
      </c>
      <c r="Q6647">
        <v>9693547.4529891443</v>
      </c>
      <c r="R6647">
        <v>13950957.225622796</v>
      </c>
      <c r="S6647">
        <v>19434203.058478996</v>
      </c>
      <c r="T6647">
        <v>20164566.294968098</v>
      </c>
      <c r="U6647">
        <v>-51515956.405391082</v>
      </c>
      <c r="V6647">
        <v>-53484913.105329916</v>
      </c>
      <c r="W6647">
        <v>-17177340.223661628</v>
      </c>
      <c r="X6647">
        <v>-37177340.223661624</v>
      </c>
    </row>
    <row r="6648" spans="2:24" x14ac:dyDescent="0.4">
      <c r="B6648" s="13">
        <v>6645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-128205149.77327886</v>
      </c>
      <c r="O6648">
        <v>-123392116.01508465</v>
      </c>
      <c r="P6648">
        <v>-51853653.163659535</v>
      </c>
      <c r="Q6648">
        <v>-47718206.792158596</v>
      </c>
      <c r="R6648">
        <v>-63017599.604340978</v>
      </c>
      <c r="S6648">
        <v>-56872294.443091251</v>
      </c>
      <c r="T6648">
        <v>-44594279.923014998</v>
      </c>
      <c r="U6648">
        <v>-47528675.914002463</v>
      </c>
      <c r="V6648">
        <v>-46809546.369828209</v>
      </c>
      <c r="W6648">
        <v>-41250455.870581836</v>
      </c>
      <c r="X6648">
        <v>-61250455.870581821</v>
      </c>
    </row>
    <row r="6649" spans="2:24" x14ac:dyDescent="0.4">
      <c r="B6649" s="13">
        <v>6646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17543090.272596594</v>
      </c>
      <c r="O6649">
        <v>23692509.437668737</v>
      </c>
      <c r="P6649">
        <v>5441904.6250766627</v>
      </c>
      <c r="Q6649">
        <v>6187137.5552939996</v>
      </c>
      <c r="R6649">
        <v>18903117.501707722</v>
      </c>
      <c r="S6649">
        <v>18255220.96551339</v>
      </c>
      <c r="T6649">
        <v>19186081.965566643</v>
      </c>
      <c r="U6649">
        <v>-153194455.89629889</v>
      </c>
      <c r="V6649">
        <v>-150267101.67358848</v>
      </c>
      <c r="W6649">
        <v>-61286666.005300559</v>
      </c>
      <c r="X6649">
        <v>-81286666.005300567</v>
      </c>
    </row>
    <row r="6650" spans="2:24" x14ac:dyDescent="0.4">
      <c r="B6650" s="13">
        <v>6647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21763378.346733119</v>
      </c>
      <c r="O6650">
        <v>22871203.77575244</v>
      </c>
      <c r="P6650">
        <v>11400323.523207672</v>
      </c>
      <c r="Q6650">
        <v>11838990.207433259</v>
      </c>
      <c r="R6650">
        <v>10046531.004760439</v>
      </c>
      <c r="S6650">
        <v>12416346.282650216</v>
      </c>
      <c r="T6650">
        <v>12505210.587068858</v>
      </c>
      <c r="U6650">
        <v>14315859.238179522</v>
      </c>
      <c r="V6650">
        <v>16772540.277288888</v>
      </c>
      <c r="W6650">
        <v>16250981.183566883</v>
      </c>
      <c r="X6650">
        <v>-3749018.8164331173</v>
      </c>
    </row>
    <row r="6651" spans="2:24" x14ac:dyDescent="0.4">
      <c r="B6651" s="13">
        <v>6648</v>
      </c>
      <c r="C6651">
        <v>0</v>
      </c>
      <c r="D6651">
        <v>0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19575697.35030951</v>
      </c>
      <c r="O6651">
        <v>25389277.611271065</v>
      </c>
      <c r="P6651">
        <v>31034765.432961807</v>
      </c>
      <c r="Q6651">
        <v>28643010.584764969</v>
      </c>
      <c r="R6651">
        <v>33538114.60537168</v>
      </c>
      <c r="S6651">
        <v>30947372.60599428</v>
      </c>
      <c r="T6651">
        <v>31260136.868113127</v>
      </c>
      <c r="U6651">
        <v>30421507.498508807</v>
      </c>
      <c r="V6651">
        <v>29847655.186286706</v>
      </c>
      <c r="W6651">
        <v>26823645.505284321</v>
      </c>
      <c r="X6651">
        <v>6823645.5052843243</v>
      </c>
    </row>
    <row r="6652" spans="2:24" x14ac:dyDescent="0.4">
      <c r="B6652" s="13">
        <v>6649</v>
      </c>
      <c r="C6652">
        <v>0</v>
      </c>
      <c r="D6652">
        <v>0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21268359.820631459</v>
      </c>
      <c r="O6652">
        <v>26397747.373332821</v>
      </c>
      <c r="P6652">
        <v>29323443.504166454</v>
      </c>
      <c r="Q6652">
        <v>28417765.812509019</v>
      </c>
      <c r="R6652">
        <v>30954981.938054208</v>
      </c>
      <c r="S6652">
        <v>35960159.404289469</v>
      </c>
      <c r="T6652">
        <v>26492577.274348058</v>
      </c>
      <c r="U6652">
        <v>23152769.649417415</v>
      </c>
      <c r="V6652">
        <v>28781521.819225848</v>
      </c>
      <c r="W6652">
        <v>34132652.557971522</v>
      </c>
      <c r="X6652">
        <v>14132652.557971518</v>
      </c>
    </row>
    <row r="6653" spans="2:24" x14ac:dyDescent="0.4">
      <c r="B6653" s="13">
        <v>6650</v>
      </c>
      <c r="C6653">
        <v>0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23051073.456372149</v>
      </c>
      <c r="O6653">
        <v>13830507.57709508</v>
      </c>
      <c r="P6653">
        <v>-8389699.5999701824</v>
      </c>
      <c r="Q6653">
        <v>-11486557.778809227</v>
      </c>
      <c r="R6653">
        <v>-1241890.4580874215</v>
      </c>
      <c r="S6653">
        <v>832193.05259500723</v>
      </c>
      <c r="T6653">
        <v>-627010.24279021542</v>
      </c>
      <c r="U6653">
        <v>-1661943.8541635876</v>
      </c>
      <c r="V6653">
        <v>-1402747.3190972111</v>
      </c>
      <c r="W6653">
        <v>-49032.734465929912</v>
      </c>
      <c r="X6653">
        <v>-20049032.734465927</v>
      </c>
    </row>
    <row r="6654" spans="2:24" x14ac:dyDescent="0.4">
      <c r="B6654" s="13">
        <v>6651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21184925.165221084</v>
      </c>
      <c r="O6654">
        <v>18579430.415666409</v>
      </c>
      <c r="P6654">
        <v>18837569.790799476</v>
      </c>
      <c r="Q6654">
        <v>18988501.685830556</v>
      </c>
      <c r="R6654">
        <v>19264200.122204203</v>
      </c>
      <c r="S6654">
        <v>-2063210.9492401332</v>
      </c>
      <c r="T6654">
        <v>3277675.0841470258</v>
      </c>
      <c r="U6654">
        <v>10864436.151834842</v>
      </c>
      <c r="V6654">
        <v>10926379.739848215</v>
      </c>
      <c r="W6654">
        <v>16329508.187240748</v>
      </c>
      <c r="X6654">
        <v>-3670491.8127592523</v>
      </c>
    </row>
    <row r="6655" spans="2:24" x14ac:dyDescent="0.4">
      <c r="B6655" s="13">
        <v>6652</v>
      </c>
      <c r="C6655">
        <v>0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17162814.069710087</v>
      </c>
      <c r="O6655">
        <v>23437921.935819842</v>
      </c>
      <c r="P6655">
        <v>26647546.917414691</v>
      </c>
      <c r="Q6655">
        <v>29245916.15052164</v>
      </c>
      <c r="R6655">
        <v>36172930.543564171</v>
      </c>
      <c r="S6655">
        <v>44928628.379504062</v>
      </c>
      <c r="T6655">
        <v>48288125.05350852</v>
      </c>
      <c r="U6655">
        <v>48815672.764318898</v>
      </c>
      <c r="V6655">
        <v>51919578.322990134</v>
      </c>
      <c r="W6655">
        <v>56067462.0888955</v>
      </c>
      <c r="X6655">
        <v>36067462.0888955</v>
      </c>
    </row>
    <row r="6656" spans="2:24" x14ac:dyDescent="0.4">
      <c r="B6656" s="13">
        <v>6653</v>
      </c>
      <c r="C6656">
        <v>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20317507.159468379</v>
      </c>
      <c r="O6656">
        <v>19607011.791872252</v>
      </c>
      <c r="P6656">
        <v>17061184.902203746</v>
      </c>
      <c r="Q6656">
        <v>18524936.018285606</v>
      </c>
      <c r="R6656">
        <v>21806425.134023685</v>
      </c>
      <c r="S6656">
        <v>20967884.726893578</v>
      </c>
      <c r="T6656">
        <v>22329999.830575436</v>
      </c>
      <c r="U6656">
        <v>24325849.646335043</v>
      </c>
      <c r="V6656">
        <v>27398654.247111209</v>
      </c>
      <c r="W6656">
        <v>28069809.172844693</v>
      </c>
      <c r="X6656">
        <v>8069809.1728447024</v>
      </c>
    </row>
    <row r="6657" spans="2:24" x14ac:dyDescent="0.4">
      <c r="B6657" s="13">
        <v>6654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22726134.41926622</v>
      </c>
      <c r="O6657">
        <v>23147811.167737126</v>
      </c>
      <c r="P6657">
        <v>23235466.247023124</v>
      </c>
      <c r="Q6657">
        <v>23671703.199834585</v>
      </c>
      <c r="R6657">
        <v>22949456.447092559</v>
      </c>
      <c r="S6657">
        <v>5790758.4081995087</v>
      </c>
      <c r="T6657">
        <v>5773056.0801499197</v>
      </c>
      <c r="U6657">
        <v>14231544.09265065</v>
      </c>
      <c r="V6657">
        <v>16344806.839637019</v>
      </c>
      <c r="W6657">
        <v>20288585.221797623</v>
      </c>
      <c r="X6657">
        <v>288585.22179762693</v>
      </c>
    </row>
    <row r="6658" spans="2:24" x14ac:dyDescent="0.4">
      <c r="B6658" s="13">
        <v>6655</v>
      </c>
      <c r="C6658">
        <v>0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19582580.077554099</v>
      </c>
      <c r="O6658">
        <v>18683121.116493128</v>
      </c>
      <c r="P6658">
        <v>5772699.8064973401</v>
      </c>
      <c r="Q6658">
        <v>7813943.4227485023</v>
      </c>
      <c r="R6658">
        <v>14501383.535767674</v>
      </c>
      <c r="S6658">
        <v>21917871.663180929</v>
      </c>
      <c r="T6658">
        <v>13380985.665648822</v>
      </c>
      <c r="U6658">
        <v>18174181.583921503</v>
      </c>
      <c r="V6658">
        <v>21650588.335453287</v>
      </c>
      <c r="W6658">
        <v>25207365.025508463</v>
      </c>
      <c r="X6658">
        <v>5207365.0255084625</v>
      </c>
    </row>
    <row r="6659" spans="2:24" x14ac:dyDescent="0.4">
      <c r="B6659" s="13">
        <v>6656</v>
      </c>
      <c r="C6659">
        <v>0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21966675.284560651</v>
      </c>
      <c r="O6659">
        <v>21087878.102590159</v>
      </c>
      <c r="P6659">
        <v>24973512.970417701</v>
      </c>
      <c r="Q6659">
        <v>23079779.845636584</v>
      </c>
      <c r="R6659">
        <v>24052417.064030264</v>
      </c>
      <c r="S6659">
        <v>29956147.607460052</v>
      </c>
      <c r="T6659">
        <v>28387584.606233105</v>
      </c>
      <c r="U6659">
        <v>36817922.454481922</v>
      </c>
      <c r="V6659">
        <v>26368844.416198254</v>
      </c>
      <c r="W6659">
        <v>29158427.338191379</v>
      </c>
      <c r="X6659">
        <v>9158427.3381913826</v>
      </c>
    </row>
    <row r="6660" spans="2:24" x14ac:dyDescent="0.4">
      <c r="B6660" s="13">
        <v>6657</v>
      </c>
      <c r="C6660">
        <v>0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18878065.109464657</v>
      </c>
      <c r="O6660">
        <v>27567257.30704109</v>
      </c>
      <c r="P6660">
        <v>33005909.174266104</v>
      </c>
      <c r="Q6660">
        <v>42361520.960579664</v>
      </c>
      <c r="R6660">
        <v>42252819.914282776</v>
      </c>
      <c r="S6660">
        <v>40255739.24967014</v>
      </c>
      <c r="T6660">
        <v>45113222.596962512</v>
      </c>
      <c r="U6660">
        <v>45575817.743818909</v>
      </c>
      <c r="V6660">
        <v>54006799.795303166</v>
      </c>
      <c r="W6660">
        <v>54207752.482417725</v>
      </c>
      <c r="X6660">
        <v>34207752.482417725</v>
      </c>
    </row>
    <row r="6661" spans="2:24" x14ac:dyDescent="0.4">
      <c r="B6661" s="13">
        <v>6658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18167305.70555874</v>
      </c>
      <c r="O6661">
        <v>20225132.333833922</v>
      </c>
      <c r="P6661">
        <v>24526043.131364875</v>
      </c>
      <c r="Q6661">
        <v>25075237.89146148</v>
      </c>
      <c r="R6661">
        <v>1760632.8898002673</v>
      </c>
      <c r="S6661">
        <v>828339.32254766789</v>
      </c>
      <c r="T6661">
        <v>16999086.933132973</v>
      </c>
      <c r="U6661">
        <v>15845828.053117711</v>
      </c>
      <c r="V6661">
        <v>20700175.440495376</v>
      </c>
      <c r="W6661">
        <v>19413806.371924609</v>
      </c>
      <c r="X6661">
        <v>-586193.62807539175</v>
      </c>
    </row>
    <row r="6662" spans="2:24" x14ac:dyDescent="0.4">
      <c r="B6662" s="13">
        <v>6659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16834701.538504347</v>
      </c>
      <c r="O6662">
        <v>17038596.833503805</v>
      </c>
      <c r="P6662">
        <v>18839039.546986308</v>
      </c>
      <c r="Q6662">
        <v>24662492.344565358</v>
      </c>
      <c r="R6662">
        <v>27179549.583770588</v>
      </c>
      <c r="S6662">
        <v>12602325.855829146</v>
      </c>
      <c r="T6662">
        <v>16897793.386820205</v>
      </c>
      <c r="U6662">
        <v>27002201.49497664</v>
      </c>
      <c r="V6662">
        <v>29454351.015925515</v>
      </c>
      <c r="W6662">
        <v>20348695.889344037</v>
      </c>
      <c r="X6662">
        <v>348695.88934404124</v>
      </c>
    </row>
    <row r="6663" spans="2:24" x14ac:dyDescent="0.4">
      <c r="B6663" s="13">
        <v>6660</v>
      </c>
      <c r="C6663">
        <v>0</v>
      </c>
      <c r="D6663">
        <v>0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20434682.404818065</v>
      </c>
      <c r="O6663">
        <v>24907836.706077866</v>
      </c>
      <c r="P6663">
        <v>25778651.64263624</v>
      </c>
      <c r="Q6663">
        <v>24093228.71079313</v>
      </c>
      <c r="R6663">
        <v>22243932.311569829</v>
      </c>
      <c r="S6663">
        <v>23667169.38890874</v>
      </c>
      <c r="T6663">
        <v>25417644.913257606</v>
      </c>
      <c r="U6663">
        <v>25651644.995675504</v>
      </c>
      <c r="V6663">
        <v>26341347.925955113</v>
      </c>
      <c r="W6663">
        <v>27313143.352426637</v>
      </c>
      <c r="X6663">
        <v>7313143.352426637</v>
      </c>
    </row>
    <row r="6664" spans="2:24" x14ac:dyDescent="0.4">
      <c r="B6664" s="13">
        <v>6661</v>
      </c>
      <c r="C6664">
        <v>0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-127210498.35907441</v>
      </c>
      <c r="O6664">
        <v>-126967974.27321331</v>
      </c>
      <c r="P6664">
        <v>-48633567.887410767</v>
      </c>
      <c r="Q6664">
        <v>-45348002.818829268</v>
      </c>
      <c r="R6664">
        <v>-45611220.625506029</v>
      </c>
      <c r="S6664">
        <v>-45056135.069831483</v>
      </c>
      <c r="T6664">
        <v>-42774545.305532031</v>
      </c>
      <c r="U6664">
        <v>-44643456.830023542</v>
      </c>
      <c r="V6664">
        <v>-45219387.029333048</v>
      </c>
      <c r="W6664">
        <v>-40156027.804403901</v>
      </c>
      <c r="X6664">
        <v>-60156027.804403894</v>
      </c>
    </row>
    <row r="6665" spans="2:24" x14ac:dyDescent="0.4">
      <c r="B6665" s="13">
        <v>6662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24408334.740308296</v>
      </c>
      <c r="O6665">
        <v>25639384.271843549</v>
      </c>
      <c r="P6665">
        <v>32256290.126361869</v>
      </c>
      <c r="Q6665">
        <v>34182512.373008937</v>
      </c>
      <c r="R6665">
        <v>34779984.790833339</v>
      </c>
      <c r="S6665">
        <v>36314088.626224369</v>
      </c>
      <c r="T6665">
        <v>39919217.438415632</v>
      </c>
      <c r="U6665">
        <v>45031222.582990535</v>
      </c>
      <c r="V6665">
        <v>39504189.293504499</v>
      </c>
      <c r="W6665">
        <v>43730106.597863093</v>
      </c>
      <c r="X6665">
        <v>23730106.597863097</v>
      </c>
    </row>
    <row r="6666" spans="2:24" x14ac:dyDescent="0.4">
      <c r="B6666" s="13">
        <v>6663</v>
      </c>
      <c r="C6666">
        <v>0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19404764.835527342</v>
      </c>
      <c r="O6666">
        <v>19130935.200929277</v>
      </c>
      <c r="P6666">
        <v>24603491.051026922</v>
      </c>
      <c r="Q6666">
        <v>28867503.955219842</v>
      </c>
      <c r="R6666">
        <v>28676780.105286367</v>
      </c>
      <c r="S6666">
        <v>29907897.630973753</v>
      </c>
      <c r="T6666">
        <v>33093648.155213043</v>
      </c>
      <c r="U6666">
        <v>23487504.887073435</v>
      </c>
      <c r="V6666">
        <v>28716435.699202556</v>
      </c>
      <c r="W6666">
        <v>31103425.599482428</v>
      </c>
      <c r="X6666">
        <v>11103425.599482425</v>
      </c>
    </row>
    <row r="6667" spans="2:24" x14ac:dyDescent="0.4">
      <c r="B6667" s="13">
        <v>6664</v>
      </c>
      <c r="C6667">
        <v>0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12076781.53006986</v>
      </c>
      <c r="O6667">
        <v>18950592.655847557</v>
      </c>
      <c r="P6667">
        <v>19849285.194521405</v>
      </c>
      <c r="Q6667">
        <v>22150830.213350609</v>
      </c>
      <c r="R6667">
        <v>29059791.647081763</v>
      </c>
      <c r="S6667">
        <v>32798059.196097203</v>
      </c>
      <c r="T6667">
        <v>32288446.254244361</v>
      </c>
      <c r="U6667">
        <v>24703878.608228799</v>
      </c>
      <c r="V6667">
        <v>22168192.850892626</v>
      </c>
      <c r="W6667">
        <v>12887706.571841365</v>
      </c>
      <c r="X6667">
        <v>-7112293.4281586353</v>
      </c>
    </row>
    <row r="6668" spans="2:24" x14ac:dyDescent="0.4">
      <c r="B6668" s="13">
        <v>6665</v>
      </c>
      <c r="C6668">
        <v>0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16710706.191764465</v>
      </c>
      <c r="O6668">
        <v>14586998.370828561</v>
      </c>
      <c r="P6668">
        <v>16530778.467203956</v>
      </c>
      <c r="Q6668">
        <v>13578181.054659355</v>
      </c>
      <c r="R6668">
        <v>12782394.869287262</v>
      </c>
      <c r="S6668">
        <v>12027180.598142713</v>
      </c>
      <c r="T6668">
        <v>18035724.036803305</v>
      </c>
      <c r="U6668">
        <v>17577827.764973469</v>
      </c>
      <c r="V6668">
        <v>8410299.4100382738</v>
      </c>
      <c r="W6668">
        <v>12547407.111830618</v>
      </c>
      <c r="X6668">
        <v>-7452592.8881693827</v>
      </c>
    </row>
    <row r="6669" spans="2:24" x14ac:dyDescent="0.4">
      <c r="B6669" s="13">
        <v>6666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25227977.932249308</v>
      </c>
      <c r="O6669">
        <v>21926878.244347807</v>
      </c>
      <c r="P6669">
        <v>26377098.686172593</v>
      </c>
      <c r="Q6669">
        <v>29887027.335528847</v>
      </c>
      <c r="R6669">
        <v>31203456.460202154</v>
      </c>
      <c r="S6669">
        <v>39683930.640976444</v>
      </c>
      <c r="T6669">
        <v>47241320.396987982</v>
      </c>
      <c r="U6669">
        <v>47536777.959124506</v>
      </c>
      <c r="V6669">
        <v>46610143.381330818</v>
      </c>
      <c r="W6669">
        <v>46688057.88518472</v>
      </c>
      <c r="X6669">
        <v>26688057.885184724</v>
      </c>
    </row>
    <row r="6670" spans="2:24" x14ac:dyDescent="0.4">
      <c r="B6670" s="13">
        <v>6667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18086200.766032115</v>
      </c>
      <c r="O6670">
        <v>-22938942.924987625</v>
      </c>
      <c r="P6670">
        <v>-26604867.359661885</v>
      </c>
      <c r="Q6670">
        <v>-6936253.1305710543</v>
      </c>
      <c r="R6670">
        <v>-7493688.2637526682</v>
      </c>
      <c r="S6670">
        <v>-9026991.3485695273</v>
      </c>
      <c r="T6670">
        <v>-1922884.1477082539</v>
      </c>
      <c r="U6670">
        <v>-2555611.2599512585</v>
      </c>
      <c r="V6670">
        <v>-14797322.271438234</v>
      </c>
      <c r="W6670">
        <v>-11478462.730909726</v>
      </c>
      <c r="X6670">
        <v>-31478462.730909716</v>
      </c>
    </row>
    <row r="6671" spans="2:24" x14ac:dyDescent="0.4">
      <c r="B6671" s="13">
        <v>6668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16290190.615045074</v>
      </c>
      <c r="O6671">
        <v>17359798.940344587</v>
      </c>
      <c r="P6671">
        <v>23713698.327553172</v>
      </c>
      <c r="Q6671">
        <v>21004458.691391975</v>
      </c>
      <c r="R6671">
        <v>21857420.015159145</v>
      </c>
      <c r="S6671">
        <v>22352345.557672128</v>
      </c>
      <c r="T6671">
        <v>20553552.968600452</v>
      </c>
      <c r="U6671">
        <v>23507794.895943332</v>
      </c>
      <c r="V6671">
        <v>20902714.150926992</v>
      </c>
      <c r="W6671">
        <v>23062529.208942406</v>
      </c>
      <c r="X6671">
        <v>3062529.2089424022</v>
      </c>
    </row>
    <row r="6672" spans="2:24" x14ac:dyDescent="0.4">
      <c r="B6672" s="13">
        <v>6669</v>
      </c>
      <c r="C6672">
        <v>0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22112436.793722697</v>
      </c>
      <c r="O6672">
        <v>15210275.365044668</v>
      </c>
      <c r="P6672">
        <v>15196909.36817822</v>
      </c>
      <c r="Q6672">
        <v>25453485.973810755</v>
      </c>
      <c r="R6672">
        <v>25172998.3591545</v>
      </c>
      <c r="S6672">
        <v>26012151.84131638</v>
      </c>
      <c r="T6672">
        <v>28800640.153596934</v>
      </c>
      <c r="U6672">
        <v>20761353.672108077</v>
      </c>
      <c r="V6672">
        <v>25383846.878255457</v>
      </c>
      <c r="W6672">
        <v>28208505.406455617</v>
      </c>
      <c r="X6672">
        <v>8208505.4064556137</v>
      </c>
    </row>
    <row r="6673" spans="2:24" x14ac:dyDescent="0.4">
      <c r="B6673" s="13">
        <v>6670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19089997.331000991</v>
      </c>
      <c r="O6673">
        <v>15619174.10796554</v>
      </c>
      <c r="P6673">
        <v>17376427.857512634</v>
      </c>
      <c r="Q6673">
        <v>16306325.368620234</v>
      </c>
      <c r="R6673">
        <v>16987772.581915811</v>
      </c>
      <c r="S6673">
        <v>-35894819.442195967</v>
      </c>
      <c r="T6673">
        <v>-33454015.895725496</v>
      </c>
      <c r="U6673">
        <v>-8036668.5506789219</v>
      </c>
      <c r="V6673">
        <v>-9656684.2667729631</v>
      </c>
      <c r="W6673">
        <v>-5194587.0022311946</v>
      </c>
      <c r="X6673">
        <v>-25194587.002231196</v>
      </c>
    </row>
    <row r="6674" spans="2:24" x14ac:dyDescent="0.4">
      <c r="B6674" s="13">
        <v>6671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17501511.876369819</v>
      </c>
      <c r="O6674">
        <v>24785349.753749296</v>
      </c>
      <c r="P6674">
        <v>25761890.368937094</v>
      </c>
      <c r="Q6674">
        <v>29194292.355908409</v>
      </c>
      <c r="R6674">
        <v>27533386.245892685</v>
      </c>
      <c r="S6674">
        <v>26511406.114571705</v>
      </c>
      <c r="T6674">
        <v>23395309.010528848</v>
      </c>
      <c r="U6674">
        <v>28015807.111398757</v>
      </c>
      <c r="V6674">
        <v>32787746.979373984</v>
      </c>
      <c r="W6674">
        <v>32442366.085877478</v>
      </c>
      <c r="X6674">
        <v>12442366.085877484</v>
      </c>
    </row>
    <row r="6675" spans="2:24" x14ac:dyDescent="0.4">
      <c r="B6675" s="13">
        <v>6672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20301812.352985982</v>
      </c>
      <c r="O6675">
        <v>22012131.29015813</v>
      </c>
      <c r="P6675">
        <v>23374162.53636197</v>
      </c>
      <c r="Q6675">
        <v>25079254.153130591</v>
      </c>
      <c r="R6675">
        <v>27738845.063363921</v>
      </c>
      <c r="S6675">
        <v>31536512.371807985</v>
      </c>
      <c r="T6675">
        <v>35074631.530429929</v>
      </c>
      <c r="U6675">
        <v>38620669.766028114</v>
      </c>
      <c r="V6675">
        <v>21256965.585432369</v>
      </c>
      <c r="W6675">
        <v>-515322.29826315446</v>
      </c>
      <c r="X6675">
        <v>-20515322.298263151</v>
      </c>
    </row>
    <row r="6676" spans="2:24" x14ac:dyDescent="0.4">
      <c r="B6676" s="13">
        <v>6673</v>
      </c>
      <c r="C6676">
        <v>0</v>
      </c>
      <c r="D6676">
        <v>0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22395108.59959501</v>
      </c>
      <c r="O6676">
        <v>28488780.603821687</v>
      </c>
      <c r="P6676">
        <v>26724928.10206661</v>
      </c>
      <c r="Q6676">
        <v>24372403.841237795</v>
      </c>
      <c r="R6676">
        <v>27312070.219378438</v>
      </c>
      <c r="S6676">
        <v>30911716.694257576</v>
      </c>
      <c r="T6676">
        <v>35253249.911898486</v>
      </c>
      <c r="U6676">
        <v>39933563.95780734</v>
      </c>
      <c r="V6676">
        <v>39629494.436362632</v>
      </c>
      <c r="W6676">
        <v>39285827.993096136</v>
      </c>
      <c r="X6676">
        <v>19285827.993096143</v>
      </c>
    </row>
    <row r="6677" spans="2:24" x14ac:dyDescent="0.4">
      <c r="B6677" s="13">
        <v>6674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16521652.527640924</v>
      </c>
      <c r="O6677">
        <v>17978307.674806207</v>
      </c>
      <c r="P6677">
        <v>19941652.129638128</v>
      </c>
      <c r="Q6677">
        <v>21313048.5368523</v>
      </c>
      <c r="R6677">
        <v>22757687.313298076</v>
      </c>
      <c r="S6677">
        <v>20947283.297256537</v>
      </c>
      <c r="T6677">
        <v>26767958.583859242</v>
      </c>
      <c r="U6677">
        <v>28008087.554958522</v>
      </c>
      <c r="V6677">
        <v>29982080.517927051</v>
      </c>
      <c r="W6677">
        <v>28978705.042782038</v>
      </c>
      <c r="X6677">
        <v>8978705.0427820347</v>
      </c>
    </row>
    <row r="6678" spans="2:24" x14ac:dyDescent="0.4">
      <c r="B6678" s="13">
        <v>6675</v>
      </c>
      <c r="C6678">
        <v>0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18596029.240140777</v>
      </c>
      <c r="O6678">
        <v>25608208.434096016</v>
      </c>
      <c r="P6678">
        <v>25381747.627751876</v>
      </c>
      <c r="Q6678">
        <v>27129767.320680335</v>
      </c>
      <c r="R6678">
        <v>32648703.636666976</v>
      </c>
      <c r="S6678">
        <v>36253500.246430971</v>
      </c>
      <c r="T6678">
        <v>37041990.350251779</v>
      </c>
      <c r="U6678">
        <v>37647594.24106285</v>
      </c>
      <c r="V6678">
        <v>34599609.219076335</v>
      </c>
      <c r="W6678">
        <v>40039892.343701899</v>
      </c>
      <c r="X6678">
        <v>20039892.343701895</v>
      </c>
    </row>
    <row r="6679" spans="2:24" x14ac:dyDescent="0.4">
      <c r="B6679" s="13">
        <v>6676</v>
      </c>
      <c r="C6679">
        <v>0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22476129.820259999</v>
      </c>
      <c r="O6679">
        <v>22494257.914706018</v>
      </c>
      <c r="P6679">
        <v>23810805.783788741</v>
      </c>
      <c r="Q6679">
        <v>22153659.893233649</v>
      </c>
      <c r="R6679">
        <v>22703872.903656501</v>
      </c>
      <c r="S6679">
        <v>22322418.2331682</v>
      </c>
      <c r="T6679">
        <v>24009777.138211336</v>
      </c>
      <c r="U6679">
        <v>30068410.583864123</v>
      </c>
      <c r="V6679">
        <v>33638263.345087387</v>
      </c>
      <c r="W6679">
        <v>35015533.436943263</v>
      </c>
      <c r="X6679">
        <v>15015533.436943255</v>
      </c>
    </row>
    <row r="6680" spans="2:24" x14ac:dyDescent="0.4">
      <c r="B6680" s="13">
        <v>6677</v>
      </c>
      <c r="C6680">
        <v>0</v>
      </c>
      <c r="D6680">
        <v>0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21787806.74989355</v>
      </c>
      <c r="O6680">
        <v>-7874168.0263904715</v>
      </c>
      <c r="P6680">
        <v>-8015133.0635471288</v>
      </c>
      <c r="Q6680">
        <v>11091213.50630155</v>
      </c>
      <c r="R6680">
        <v>11766887.113905912</v>
      </c>
      <c r="S6680">
        <v>-716923.85806971043</v>
      </c>
      <c r="T6680">
        <v>-2998137.3232491384</v>
      </c>
      <c r="U6680">
        <v>8318106.4166484</v>
      </c>
      <c r="V6680">
        <v>6939939.4909530813</v>
      </c>
      <c r="W6680">
        <v>7214606.9434185848</v>
      </c>
      <c r="X6680">
        <v>-12785393.05658141</v>
      </c>
    </row>
    <row r="6681" spans="2:24" x14ac:dyDescent="0.4">
      <c r="B6681" s="13">
        <v>6678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17265158.418979436</v>
      </c>
      <c r="O6681">
        <v>23563251.843865689</v>
      </c>
      <c r="P6681">
        <v>25121484.427591711</v>
      </c>
      <c r="Q6681">
        <v>28204861.042601485</v>
      </c>
      <c r="R6681">
        <v>29293869.959904104</v>
      </c>
      <c r="S6681">
        <v>27543533.095800757</v>
      </c>
      <c r="T6681">
        <v>28490615.053812332</v>
      </c>
      <c r="U6681">
        <v>36976004.263089202</v>
      </c>
      <c r="V6681">
        <v>41393822.962102033</v>
      </c>
      <c r="W6681">
        <v>39556142.322340824</v>
      </c>
      <c r="X6681">
        <v>19556142.322340824</v>
      </c>
    </row>
    <row r="6682" spans="2:24" x14ac:dyDescent="0.4">
      <c r="B6682" s="13">
        <v>6679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22076174.00334302</v>
      </c>
      <c r="O6682">
        <v>31889949.31889011</v>
      </c>
      <c r="P6682">
        <v>31145901.455702841</v>
      </c>
      <c r="Q6682">
        <v>15951833.053178804</v>
      </c>
      <c r="R6682">
        <v>14586111.763891097</v>
      </c>
      <c r="S6682">
        <v>21094123.493284304</v>
      </c>
      <c r="T6682">
        <v>23850788.342867494</v>
      </c>
      <c r="U6682">
        <v>32076975.424937502</v>
      </c>
      <c r="V6682">
        <v>30411589.92301714</v>
      </c>
      <c r="W6682">
        <v>37992180.824193574</v>
      </c>
      <c r="X6682">
        <v>17992180.824193567</v>
      </c>
    </row>
    <row r="6683" spans="2:24" x14ac:dyDescent="0.4">
      <c r="B6683" s="13">
        <v>6680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18240542.333059199</v>
      </c>
      <c r="O6683">
        <v>22955198.257623293</v>
      </c>
      <c r="P6683">
        <v>27341529.705979522</v>
      </c>
      <c r="Q6683">
        <v>28547428.242346119</v>
      </c>
      <c r="R6683">
        <v>29929444.620833114</v>
      </c>
      <c r="S6683">
        <v>29886632.811987296</v>
      </c>
      <c r="T6683">
        <v>26404717.803317547</v>
      </c>
      <c r="U6683">
        <v>26500549.253376756</v>
      </c>
      <c r="V6683">
        <v>20477296.939329006</v>
      </c>
      <c r="W6683">
        <v>20785869.468392964</v>
      </c>
      <c r="X6683">
        <v>785869.46839296236</v>
      </c>
    </row>
    <row r="6684" spans="2:24" x14ac:dyDescent="0.4">
      <c r="B6684" s="13">
        <v>6681</v>
      </c>
      <c r="C6684">
        <v>0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21218562.599667061</v>
      </c>
      <c r="O6684">
        <v>9210252.7965818625</v>
      </c>
      <c r="P6684">
        <v>-16817616.059952717</v>
      </c>
      <c r="Q6684">
        <v>-8706242.7676811311</v>
      </c>
      <c r="R6684">
        <v>5278761.8897271007</v>
      </c>
      <c r="S6684">
        <v>7220637.8018121459</v>
      </c>
      <c r="T6684">
        <v>10367905.757428562</v>
      </c>
      <c r="U6684">
        <v>12220015.174200701</v>
      </c>
      <c r="V6684">
        <v>15980325.135356374</v>
      </c>
      <c r="W6684">
        <v>15745312.263280127</v>
      </c>
      <c r="X6684">
        <v>-4254687.7367198858</v>
      </c>
    </row>
    <row r="6685" spans="2:24" x14ac:dyDescent="0.4">
      <c r="B6685" s="13">
        <v>6682</v>
      </c>
      <c r="C6685">
        <v>0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23912398.094468977</v>
      </c>
      <c r="O6685">
        <v>23568461.724716831</v>
      </c>
      <c r="P6685">
        <v>24053910.818045087</v>
      </c>
      <c r="Q6685">
        <v>21959806.378074259</v>
      </c>
      <c r="R6685">
        <v>21454016.891003612</v>
      </c>
      <c r="S6685">
        <v>25525991.946063221</v>
      </c>
      <c r="T6685">
        <v>23177704.380307123</v>
      </c>
      <c r="U6685">
        <v>11287378.739134906</v>
      </c>
      <c r="V6685">
        <v>18736237.480305094</v>
      </c>
      <c r="W6685">
        <v>32337723.147934005</v>
      </c>
      <c r="X6685">
        <v>12337723.147934001</v>
      </c>
    </row>
    <row r="6686" spans="2:24" x14ac:dyDescent="0.4">
      <c r="B6686" s="13">
        <v>6683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19659120.382195383</v>
      </c>
      <c r="O6686">
        <v>24906131.07215251</v>
      </c>
      <c r="P6686">
        <v>32025179.195865773</v>
      </c>
      <c r="Q6686">
        <v>30740416.130178768</v>
      </c>
      <c r="R6686">
        <v>32914809.689192198</v>
      </c>
      <c r="S6686">
        <v>32892966.176515821</v>
      </c>
      <c r="T6686">
        <v>35132500.980335817</v>
      </c>
      <c r="U6686">
        <v>35815994.534467086</v>
      </c>
      <c r="V6686">
        <v>37464586.368069887</v>
      </c>
      <c r="W6686">
        <v>40433779.673543178</v>
      </c>
      <c r="X6686">
        <v>20433779.67354317</v>
      </c>
    </row>
    <row r="6687" spans="2:24" x14ac:dyDescent="0.4">
      <c r="B6687" s="13">
        <v>6684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23404985.859241188</v>
      </c>
      <c r="O6687">
        <v>22130320.348789454</v>
      </c>
      <c r="P6687">
        <v>20780195.894454397</v>
      </c>
      <c r="Q6687">
        <v>27228045.493543137</v>
      </c>
      <c r="R6687">
        <v>32765091.275665998</v>
      </c>
      <c r="S6687">
        <v>32472163.91442294</v>
      </c>
      <c r="T6687">
        <v>31259668.069097459</v>
      </c>
      <c r="U6687">
        <v>33373473.663531784</v>
      </c>
      <c r="V6687">
        <v>37603714.013901316</v>
      </c>
      <c r="W6687">
        <v>43373977.737794913</v>
      </c>
      <c r="X6687">
        <v>23373977.73779491</v>
      </c>
    </row>
    <row r="6688" spans="2:24" x14ac:dyDescent="0.4">
      <c r="B6688" s="13">
        <v>6685</v>
      </c>
      <c r="C6688">
        <v>0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3932859.4718631823</v>
      </c>
      <c r="O6688">
        <v>7656876.7705637477</v>
      </c>
      <c r="P6688">
        <v>18548634.040466875</v>
      </c>
      <c r="Q6688">
        <v>18276547.387853101</v>
      </c>
      <c r="R6688">
        <v>20430676.767814014</v>
      </c>
      <c r="S6688">
        <v>19105881.159310129</v>
      </c>
      <c r="T6688">
        <v>24207213.550051514</v>
      </c>
      <c r="U6688">
        <v>23192836.981114857</v>
      </c>
      <c r="V6688">
        <v>27641991.822090715</v>
      </c>
      <c r="W6688">
        <v>27379132.956847448</v>
      </c>
      <c r="X6688">
        <v>7379132.9568474516</v>
      </c>
    </row>
    <row r="6689" spans="2:24" x14ac:dyDescent="0.4">
      <c r="B6689" s="13">
        <v>6686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25575972.349727497</v>
      </c>
      <c r="O6689">
        <v>24979860.218459062</v>
      </c>
      <c r="P6689">
        <v>23717130.93939399</v>
      </c>
      <c r="Q6689">
        <v>25976669.590978511</v>
      </c>
      <c r="R6689">
        <v>27679744.667271659</v>
      </c>
      <c r="S6689">
        <v>27208389.256238677</v>
      </c>
      <c r="T6689">
        <v>27866266.491281208</v>
      </c>
      <c r="U6689">
        <v>29532917.457928486</v>
      </c>
      <c r="V6689">
        <v>33418735.593051363</v>
      </c>
      <c r="W6689">
        <v>22738550.222174067</v>
      </c>
      <c r="X6689">
        <v>2738550.2221740657</v>
      </c>
    </row>
    <row r="6690" spans="2:24" x14ac:dyDescent="0.4">
      <c r="B6690" s="13">
        <v>6687</v>
      </c>
      <c r="C6690">
        <v>0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27543063.585094295</v>
      </c>
      <c r="O6690">
        <v>28963275.401713409</v>
      </c>
      <c r="P6690">
        <v>32774590.468833704</v>
      </c>
      <c r="Q6690">
        <v>36736114.189035207</v>
      </c>
      <c r="R6690">
        <v>29557430.207456253</v>
      </c>
      <c r="S6690">
        <v>26565960.339075442</v>
      </c>
      <c r="T6690">
        <v>27241251.980536811</v>
      </c>
      <c r="U6690">
        <v>25377834.844842561</v>
      </c>
      <c r="V6690">
        <v>23747717.536904726</v>
      </c>
      <c r="W6690">
        <v>25014671.059480742</v>
      </c>
      <c r="X6690">
        <v>5014671.0594807416</v>
      </c>
    </row>
    <row r="6691" spans="2:24" x14ac:dyDescent="0.4">
      <c r="B6691" s="13">
        <v>6688</v>
      </c>
      <c r="C6691">
        <v>0</v>
      </c>
      <c r="D6691">
        <v>0</v>
      </c>
      <c r="E6691">
        <v>0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20928589.3913728</v>
      </c>
      <c r="O6691">
        <v>21245927.551410113</v>
      </c>
      <c r="P6691">
        <v>19144132.489030629</v>
      </c>
      <c r="Q6691">
        <v>25668402.810876504</v>
      </c>
      <c r="R6691">
        <v>29757990.068588551</v>
      </c>
      <c r="S6691">
        <v>29522617.219794981</v>
      </c>
      <c r="T6691">
        <v>30926491.352834452</v>
      </c>
      <c r="U6691">
        <v>33493309.257659607</v>
      </c>
      <c r="V6691">
        <v>36264273.096773274</v>
      </c>
      <c r="W6691">
        <v>37406138.615334526</v>
      </c>
      <c r="X6691">
        <v>17406138.615334522</v>
      </c>
    </row>
    <row r="6692" spans="2:24" x14ac:dyDescent="0.4">
      <c r="B6692" s="13">
        <v>6689</v>
      </c>
      <c r="C6692">
        <v>0</v>
      </c>
      <c r="D6692">
        <v>0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24415612.019906256</v>
      </c>
      <c r="O6692">
        <v>31492783.056436367</v>
      </c>
      <c r="P6692">
        <v>38406747.599266388</v>
      </c>
      <c r="Q6692">
        <v>42756512.676723741</v>
      </c>
      <c r="R6692">
        <v>42896227.790352404</v>
      </c>
      <c r="S6692">
        <v>39152676.381030358</v>
      </c>
      <c r="T6692">
        <v>39882889.984640054</v>
      </c>
      <c r="U6692">
        <v>46478520.330034867</v>
      </c>
      <c r="V6692">
        <v>53293229.924447879</v>
      </c>
      <c r="W6692">
        <v>50963547.684914708</v>
      </c>
      <c r="X6692">
        <v>30963547.684914712</v>
      </c>
    </row>
    <row r="6693" spans="2:24" x14ac:dyDescent="0.4">
      <c r="B6693" s="13">
        <v>6690</v>
      </c>
      <c r="C6693">
        <v>0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24386829.876514778</v>
      </c>
      <c r="O6693">
        <v>23982700.203387074</v>
      </c>
      <c r="P6693">
        <v>20625763.114270002</v>
      </c>
      <c r="Q6693">
        <v>23115868.551346041</v>
      </c>
      <c r="R6693">
        <v>21501480.170701005</v>
      </c>
      <c r="S6693">
        <v>20936801.827098921</v>
      </c>
      <c r="T6693">
        <v>22466782.176649801</v>
      </c>
      <c r="U6693">
        <v>31884600.175623693</v>
      </c>
      <c r="V6693">
        <v>39649426.441814333</v>
      </c>
      <c r="W6693">
        <v>43968542.473560788</v>
      </c>
      <c r="X6693">
        <v>23968542.473560788</v>
      </c>
    </row>
    <row r="6694" spans="2:24" x14ac:dyDescent="0.4">
      <c r="B6694" s="13">
        <v>6691</v>
      </c>
      <c r="C6694">
        <v>0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20089914.920762286</v>
      </c>
      <c r="O6694">
        <v>23466040.731775593</v>
      </c>
      <c r="P6694">
        <v>22064867.1463896</v>
      </c>
      <c r="Q6694">
        <v>24938949.443396751</v>
      </c>
      <c r="R6694">
        <v>28951118.680201035</v>
      </c>
      <c r="S6694">
        <v>-45527709.526819676</v>
      </c>
      <c r="T6694">
        <v>-43888748.712664329</v>
      </c>
      <c r="U6694">
        <v>-5768625.0692529585</v>
      </c>
      <c r="V6694">
        <v>-3542791.0684626186</v>
      </c>
      <c r="W6694">
        <v>-943961.57695924072</v>
      </c>
      <c r="X6694">
        <v>-20943961.576959245</v>
      </c>
    </row>
    <row r="6695" spans="2:24" x14ac:dyDescent="0.4">
      <c r="B6695" s="13">
        <v>6692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19804755.088007059</v>
      </c>
      <c r="O6695">
        <v>24608774.517792039</v>
      </c>
      <c r="P6695">
        <v>26739017.168719064</v>
      </c>
      <c r="Q6695">
        <v>28640468.250985324</v>
      </c>
      <c r="R6695">
        <v>29543120.81159531</v>
      </c>
      <c r="S6695">
        <v>30010998.691782642</v>
      </c>
      <c r="T6695">
        <v>37361484.820251979</v>
      </c>
      <c r="U6695">
        <v>38104000.932652451</v>
      </c>
      <c r="V6695">
        <v>29841271.643044159</v>
      </c>
      <c r="W6695">
        <v>32959809.268809926</v>
      </c>
      <c r="X6695">
        <v>12959809.268809918</v>
      </c>
    </row>
    <row r="6696" spans="2:24" x14ac:dyDescent="0.4">
      <c r="B6696" s="13">
        <v>6693</v>
      </c>
      <c r="C6696">
        <v>0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22173870.839140795</v>
      </c>
      <c r="O6696">
        <v>23456943.57085399</v>
      </c>
      <c r="P6696">
        <v>21386758.063902885</v>
      </c>
      <c r="Q6696">
        <v>26230331.463557504</v>
      </c>
      <c r="R6696">
        <v>21957236.770352837</v>
      </c>
      <c r="S6696">
        <v>21957179.619451184</v>
      </c>
      <c r="T6696">
        <v>24385045.603726737</v>
      </c>
      <c r="U6696">
        <v>27021784.715934746</v>
      </c>
      <c r="V6696">
        <v>31056664.458980098</v>
      </c>
      <c r="W6696">
        <v>32577914.686304774</v>
      </c>
      <c r="X6696">
        <v>12577914.686304774</v>
      </c>
    </row>
    <row r="6697" spans="2:24" x14ac:dyDescent="0.4">
      <c r="B6697" s="13">
        <v>6694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24275751.192477487</v>
      </c>
      <c r="O6697">
        <v>26375157.591735017</v>
      </c>
      <c r="P6697">
        <v>34328203.244362116</v>
      </c>
      <c r="Q6697">
        <v>-3241207054.3892555</v>
      </c>
      <c r="R6697">
        <v>-3240628477.6299047</v>
      </c>
      <c r="S6697">
        <v>-1595446970.0985622</v>
      </c>
      <c r="T6697">
        <v>-1595141611.5663979</v>
      </c>
      <c r="U6697">
        <v>-1594836959.1839166</v>
      </c>
      <c r="V6697">
        <v>-1592686569.7080894</v>
      </c>
      <c r="W6697">
        <v>-1585271693.410279</v>
      </c>
      <c r="X6697">
        <v>-1605271693.4102786</v>
      </c>
    </row>
    <row r="6698" spans="2:24" x14ac:dyDescent="0.4">
      <c r="B6698" s="13">
        <v>6695</v>
      </c>
      <c r="C6698">
        <v>0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20814527.345895763</v>
      </c>
      <c r="O6698">
        <v>22465161.960741006</v>
      </c>
      <c r="P6698">
        <v>454184.93123574927</v>
      </c>
      <c r="Q6698">
        <v>-5499640.959359711</v>
      </c>
      <c r="R6698">
        <v>6778779.4987843558</v>
      </c>
      <c r="S6698">
        <v>3241776.4714037641</v>
      </c>
      <c r="T6698">
        <v>5965779.9871358778</v>
      </c>
      <c r="U6698">
        <v>8094194.4693643274</v>
      </c>
      <c r="V6698">
        <v>11477589.612930587</v>
      </c>
      <c r="W6698">
        <v>14795134.047064779</v>
      </c>
      <c r="X6698">
        <v>-5204865.9529352188</v>
      </c>
    </row>
    <row r="6699" spans="2:24" x14ac:dyDescent="0.4">
      <c r="B6699" s="13">
        <v>6696</v>
      </c>
      <c r="C6699">
        <v>0</v>
      </c>
      <c r="D6699">
        <v>0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20168123.716595985</v>
      </c>
      <c r="O6699">
        <v>13561822.163144235</v>
      </c>
      <c r="P6699">
        <v>15107185.77633271</v>
      </c>
      <c r="Q6699">
        <v>16284298.192203548</v>
      </c>
      <c r="R6699">
        <v>18116049.830882821</v>
      </c>
      <c r="S6699">
        <v>10652802.073493231</v>
      </c>
      <c r="T6699">
        <v>8428958.6214839872</v>
      </c>
      <c r="U6699">
        <v>9658164.7669164296</v>
      </c>
      <c r="V6699">
        <v>7715213.9344428387</v>
      </c>
      <c r="W6699">
        <v>5095077.4347340567</v>
      </c>
      <c r="X6699">
        <v>-14904922.565265942</v>
      </c>
    </row>
    <row r="6700" spans="2:24" x14ac:dyDescent="0.4">
      <c r="B6700" s="13">
        <v>6697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19184858.218031619</v>
      </c>
      <c r="O6700">
        <v>-80090122.095165044</v>
      </c>
      <c r="P6700">
        <v>-78797169.410513937</v>
      </c>
      <c r="Q6700">
        <v>-29015758.106398992</v>
      </c>
      <c r="R6700">
        <v>-29028780.71114435</v>
      </c>
      <c r="S6700">
        <v>-29778445.499730483</v>
      </c>
      <c r="T6700">
        <v>-27165295.535342999</v>
      </c>
      <c r="U6700">
        <v>-19067657.563564152</v>
      </c>
      <c r="V6700">
        <v>-15309704.550298918</v>
      </c>
      <c r="W6700">
        <v>-7686665.1194519112</v>
      </c>
      <c r="X6700">
        <v>-27686665.119451914</v>
      </c>
    </row>
    <row r="6701" spans="2:24" x14ac:dyDescent="0.4">
      <c r="B6701" s="13">
        <v>6698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19417814.509726334</v>
      </c>
      <c r="O6701">
        <v>18941854.055733424</v>
      </c>
      <c r="P6701">
        <v>10508649.195956176</v>
      </c>
      <c r="Q6701">
        <v>19416469.154211074</v>
      </c>
      <c r="R6701">
        <v>22764175.5334462</v>
      </c>
      <c r="S6701">
        <v>24184940.743488688</v>
      </c>
      <c r="T6701">
        <v>24076945.831816126</v>
      </c>
      <c r="U6701">
        <v>26928964.107725222</v>
      </c>
      <c r="V6701">
        <v>32068220.367850076</v>
      </c>
      <c r="W6701">
        <v>36802062.19932647</v>
      </c>
      <c r="X6701">
        <v>16802062.19932647</v>
      </c>
    </row>
    <row r="6702" spans="2:24" x14ac:dyDescent="0.4">
      <c r="B6702" s="13">
        <v>6699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20980393.038814895</v>
      </c>
      <c r="O6702">
        <v>24778906.667459283</v>
      </c>
      <c r="P6702">
        <v>28204044.628776383</v>
      </c>
      <c r="Q6702">
        <v>8589646.3318036497</v>
      </c>
      <c r="R6702">
        <v>7781234.7174574574</v>
      </c>
      <c r="S6702">
        <v>18442142.091064919</v>
      </c>
      <c r="T6702">
        <v>20256062.047538612</v>
      </c>
      <c r="U6702">
        <v>20765489.205079615</v>
      </c>
      <c r="V6702">
        <v>24689691.080400415</v>
      </c>
      <c r="W6702">
        <v>26193919.394650739</v>
      </c>
      <c r="X6702">
        <v>6193919.3946507359</v>
      </c>
    </row>
    <row r="6703" spans="2:24" x14ac:dyDescent="0.4">
      <c r="B6703" s="13">
        <v>6700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19302997.965335645</v>
      </c>
      <c r="O6703">
        <v>21811344.215880014</v>
      </c>
      <c r="P6703">
        <v>19311887.11191282</v>
      </c>
      <c r="Q6703">
        <v>16247761.815745724</v>
      </c>
      <c r="R6703">
        <v>16494323.408666505</v>
      </c>
      <c r="S6703">
        <v>16588010.392537845</v>
      </c>
      <c r="T6703">
        <v>17724685.199207794</v>
      </c>
      <c r="U6703">
        <v>19404393.007206656</v>
      </c>
      <c r="V6703">
        <v>21742763.384333409</v>
      </c>
      <c r="W6703">
        <v>22363350.126079217</v>
      </c>
      <c r="X6703">
        <v>2363350.1260792129</v>
      </c>
    </row>
    <row r="6704" spans="2:24" x14ac:dyDescent="0.4">
      <c r="B6704" s="13">
        <v>6701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22747637.912720673</v>
      </c>
      <c r="O6704">
        <v>23295916.57220678</v>
      </c>
      <c r="P6704">
        <v>30272348.597297303</v>
      </c>
      <c r="Q6704">
        <v>27470323.159882136</v>
      </c>
      <c r="R6704">
        <v>33121892.849782418</v>
      </c>
      <c r="S6704">
        <v>38459331.305111028</v>
      </c>
      <c r="T6704">
        <v>43530484.391864665</v>
      </c>
      <c r="U6704">
        <v>42289613.564805008</v>
      </c>
      <c r="V6704">
        <v>45144399.207938954</v>
      </c>
      <c r="W6704">
        <v>44726140.890510462</v>
      </c>
      <c r="X6704">
        <v>24726140.890510473</v>
      </c>
    </row>
    <row r="6705" spans="2:24" x14ac:dyDescent="0.4">
      <c r="B6705" s="13">
        <v>6702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25173465.803484593</v>
      </c>
      <c r="O6705">
        <v>28592474.934674971</v>
      </c>
      <c r="P6705">
        <v>31588994.083510663</v>
      </c>
      <c r="Q6705">
        <v>29779034.497628625</v>
      </c>
      <c r="R6705">
        <v>33880772.197426118</v>
      </c>
      <c r="S6705">
        <v>34138702.359306686</v>
      </c>
      <c r="T6705">
        <v>35460329.461964518</v>
      </c>
      <c r="U6705">
        <v>36946094.166196004</v>
      </c>
      <c r="V6705">
        <v>41344744.236561529</v>
      </c>
      <c r="W6705">
        <v>47817483.024250455</v>
      </c>
      <c r="X6705">
        <v>27817483.024250455</v>
      </c>
    </row>
    <row r="6706" spans="2:24" x14ac:dyDescent="0.4">
      <c r="B6706" s="13">
        <v>6703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20242330.336895578</v>
      </c>
      <c r="O6706">
        <v>29037196.050172254</v>
      </c>
      <c r="P6706">
        <v>32646739.355102025</v>
      </c>
      <c r="Q6706">
        <v>33466953.135503348</v>
      </c>
      <c r="R6706">
        <v>34384053.870188989</v>
      </c>
      <c r="S6706">
        <v>35555687.253803998</v>
      </c>
      <c r="T6706">
        <v>42788887.780412972</v>
      </c>
      <c r="U6706">
        <v>45135376.621559002</v>
      </c>
      <c r="V6706">
        <v>46604505.094422132</v>
      </c>
      <c r="W6706">
        <v>53747040.554792956</v>
      </c>
      <c r="X6706">
        <v>33747040.554792963</v>
      </c>
    </row>
    <row r="6707" spans="2:24" x14ac:dyDescent="0.4">
      <c r="B6707" s="13">
        <v>6704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17908080.882146325</v>
      </c>
      <c r="O6707">
        <v>16554120.972491752</v>
      </c>
      <c r="P6707">
        <v>16255628.910209138</v>
      </c>
      <c r="Q6707">
        <v>19136299.635001596</v>
      </c>
      <c r="R6707">
        <v>24530538.722967163</v>
      </c>
      <c r="S6707">
        <v>23892308.403560445</v>
      </c>
      <c r="T6707">
        <v>24567953.130383249</v>
      </c>
      <c r="U6707">
        <v>28571593.364153348</v>
      </c>
      <c r="V6707">
        <v>30419552.609785549</v>
      </c>
      <c r="W6707">
        <v>31647552.323433738</v>
      </c>
      <c r="X6707">
        <v>11647552.323433736</v>
      </c>
    </row>
    <row r="6708" spans="2:24" x14ac:dyDescent="0.4">
      <c r="B6708" s="13">
        <v>6705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22996167.174032439</v>
      </c>
      <c r="O6708">
        <v>21839120.252576832</v>
      </c>
      <c r="P6708">
        <v>14294463.820368998</v>
      </c>
      <c r="Q6708">
        <v>13745540.58555451</v>
      </c>
      <c r="R6708">
        <v>10595432.383090269</v>
      </c>
      <c r="S6708">
        <v>14319227.572242955</v>
      </c>
      <c r="T6708">
        <v>11590319.739462059</v>
      </c>
      <c r="U6708">
        <v>11763177.691785812</v>
      </c>
      <c r="V6708">
        <v>9409393.2990310304</v>
      </c>
      <c r="W6708">
        <v>-5973328.9145046268</v>
      </c>
      <c r="X6708">
        <v>-25973328.914504625</v>
      </c>
    </row>
    <row r="6709" spans="2:24" x14ac:dyDescent="0.4">
      <c r="B6709" s="13">
        <v>6706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27785517.381304137</v>
      </c>
      <c r="O6709">
        <v>29783012.167083364</v>
      </c>
      <c r="P6709">
        <v>30019596.666890189</v>
      </c>
      <c r="Q6709">
        <v>39862999.430984154</v>
      </c>
      <c r="R6709">
        <v>38232075.161410578</v>
      </c>
      <c r="S6709">
        <v>36222113.22962366</v>
      </c>
      <c r="T6709">
        <v>33956887.181795329</v>
      </c>
      <c r="U6709">
        <v>31579909.909203287</v>
      </c>
      <c r="V6709">
        <v>28999394.236404851</v>
      </c>
      <c r="W6709">
        <v>29182736.765339401</v>
      </c>
      <c r="X6709">
        <v>9182736.7653394006</v>
      </c>
    </row>
    <row r="6710" spans="2:24" x14ac:dyDescent="0.4">
      <c r="B6710" s="13">
        <v>6707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20435621.393949546</v>
      </c>
      <c r="O6710">
        <v>22039974.364595909</v>
      </c>
      <c r="P6710">
        <v>23011777.403799966</v>
      </c>
      <c r="Q6710">
        <v>20197968.686313011</v>
      </c>
      <c r="R6710">
        <v>23448676.547798697</v>
      </c>
      <c r="S6710">
        <v>21690744.583824094</v>
      </c>
      <c r="T6710">
        <v>20216899.990162823</v>
      </c>
      <c r="U6710">
        <v>20154759.572704967</v>
      </c>
      <c r="V6710">
        <v>23521329.903289832</v>
      </c>
      <c r="W6710">
        <v>28611768.531209197</v>
      </c>
      <c r="X6710">
        <v>8611768.5312091969</v>
      </c>
    </row>
    <row r="6711" spans="2:24" x14ac:dyDescent="0.4">
      <c r="B6711" s="13">
        <v>6708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23715721.606316183</v>
      </c>
      <c r="O6711">
        <v>23064615.525582023</v>
      </c>
      <c r="P6711">
        <v>26352604.185919344</v>
      </c>
      <c r="Q6711">
        <v>31058299.75812608</v>
      </c>
      <c r="R6711">
        <v>30575437.262099046</v>
      </c>
      <c r="S6711">
        <v>35956815.660912722</v>
      </c>
      <c r="T6711">
        <v>33509753.453016013</v>
      </c>
      <c r="U6711">
        <v>35141680.904158108</v>
      </c>
      <c r="V6711">
        <v>32179265.755063552</v>
      </c>
      <c r="W6711">
        <v>40554368.675628379</v>
      </c>
      <c r="X6711">
        <v>20554368.675628383</v>
      </c>
    </row>
    <row r="6712" spans="2:24" x14ac:dyDescent="0.4">
      <c r="B6712" s="13">
        <v>6709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23760146.506199684</v>
      </c>
      <c r="O6712">
        <v>28683933.777620435</v>
      </c>
      <c r="P6712">
        <v>27841913.835067797</v>
      </c>
      <c r="Q6712">
        <v>32204571.860930175</v>
      </c>
      <c r="R6712">
        <v>23135838.219841678</v>
      </c>
      <c r="S6712">
        <v>26841670.175615106</v>
      </c>
      <c r="T6712">
        <v>26726755.414722703</v>
      </c>
      <c r="U6712">
        <v>34406221.19934842</v>
      </c>
      <c r="V6712">
        <v>33098682.476769008</v>
      </c>
      <c r="W6712">
        <v>36072006.149351567</v>
      </c>
      <c r="X6712">
        <v>16072006.149351561</v>
      </c>
    </row>
    <row r="6713" spans="2:24" x14ac:dyDescent="0.4">
      <c r="B6713" s="13">
        <v>6710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24275286.953593254</v>
      </c>
      <c r="O6713">
        <v>23693760.260201402</v>
      </c>
      <c r="P6713">
        <v>25026005.175555456</v>
      </c>
      <c r="Q6713">
        <v>26225335.91387146</v>
      </c>
      <c r="R6713">
        <v>27036559.482325714</v>
      </c>
      <c r="S6713">
        <v>26894700.809377186</v>
      </c>
      <c r="T6713">
        <v>24215940.949875582</v>
      </c>
      <c r="U6713">
        <v>24586038.827037424</v>
      </c>
      <c r="V6713">
        <v>27798819.037861079</v>
      </c>
      <c r="W6713">
        <v>26394353.985845331</v>
      </c>
      <c r="X6713">
        <v>6394353.9858453311</v>
      </c>
    </row>
    <row r="6714" spans="2:24" x14ac:dyDescent="0.4">
      <c r="B6714" s="13">
        <v>6711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19800608.458639227</v>
      </c>
      <c r="O6714">
        <v>21362684.139841251</v>
      </c>
      <c r="P6714">
        <v>22014543.533999249</v>
      </c>
      <c r="Q6714">
        <v>26463027.835708246</v>
      </c>
      <c r="R6714">
        <v>25560895.641901091</v>
      </c>
      <c r="S6714">
        <v>26123785.057071209</v>
      </c>
      <c r="T6714">
        <v>27157341.342638321</v>
      </c>
      <c r="U6714">
        <v>27255896.586348977</v>
      </c>
      <c r="V6714">
        <v>25510005.530675292</v>
      </c>
      <c r="W6714">
        <v>24215538.267589137</v>
      </c>
      <c r="X6714">
        <v>4215538.2675891351</v>
      </c>
    </row>
    <row r="6715" spans="2:24" x14ac:dyDescent="0.4">
      <c r="B6715" s="13">
        <v>6712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8584578.1528443322</v>
      </c>
      <c r="O6715">
        <v>6634254.0014377469</v>
      </c>
      <c r="P6715">
        <v>6763710.267547613</v>
      </c>
      <c r="Q6715">
        <v>-4746815.2519836137</v>
      </c>
      <c r="R6715">
        <v>-6032922.0091213528</v>
      </c>
      <c r="S6715">
        <v>1390308.4555037236</v>
      </c>
      <c r="T6715">
        <v>4343648.0392255988</v>
      </c>
      <c r="U6715">
        <v>7480294.107801592</v>
      </c>
      <c r="V6715">
        <v>14885103.463538053</v>
      </c>
      <c r="W6715">
        <v>19754717.260648355</v>
      </c>
      <c r="X6715">
        <v>-245282.73935164325</v>
      </c>
    </row>
    <row r="6716" spans="2:24" x14ac:dyDescent="0.4">
      <c r="B6716" s="13">
        <v>6713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21828916.058509529</v>
      </c>
      <c r="O6716">
        <v>22675389.317910604</v>
      </c>
      <c r="P6716">
        <v>25582828.370155558</v>
      </c>
      <c r="Q6716">
        <v>24238949.251260538</v>
      </c>
      <c r="R6716">
        <v>27717415.276137862</v>
      </c>
      <c r="S6716">
        <v>26971569.981869765</v>
      </c>
      <c r="T6716">
        <v>30607277.490188673</v>
      </c>
      <c r="U6716">
        <v>31224046.298911344</v>
      </c>
      <c r="V6716">
        <v>32408629.996536877</v>
      </c>
      <c r="W6716">
        <v>36437068.874428175</v>
      </c>
      <c r="X6716">
        <v>16437068.874428175</v>
      </c>
    </row>
    <row r="6717" spans="2:24" x14ac:dyDescent="0.4">
      <c r="B6717" s="13">
        <v>6714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18678317.506826662</v>
      </c>
      <c r="O6717">
        <v>23406047.129802238</v>
      </c>
      <c r="P6717">
        <v>27489087.80484727</v>
      </c>
      <c r="Q6717">
        <v>29133431.314669896</v>
      </c>
      <c r="R6717">
        <v>33397337.702028185</v>
      </c>
      <c r="S6717">
        <v>34272179.774381988</v>
      </c>
      <c r="T6717">
        <v>32699726.677815504</v>
      </c>
      <c r="U6717">
        <v>36211680.988248222</v>
      </c>
      <c r="V6717">
        <v>36849049.9882451</v>
      </c>
      <c r="W6717">
        <v>39412220.758983172</v>
      </c>
      <c r="X6717">
        <v>19412220.75898318</v>
      </c>
    </row>
    <row r="6718" spans="2:24" x14ac:dyDescent="0.4">
      <c r="B6718" s="13">
        <v>6715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-10550076.607119141</v>
      </c>
      <c r="O6718">
        <v>-11345745.179131733</v>
      </c>
      <c r="P6718">
        <v>2695558.5239250655</v>
      </c>
      <c r="Q6718">
        <v>2872343.7287172531</v>
      </c>
      <c r="R6718">
        <v>4671196.1474935608</v>
      </c>
      <c r="S6718">
        <v>8834011.3793600518</v>
      </c>
      <c r="T6718">
        <v>8532528.4625197556</v>
      </c>
      <c r="U6718">
        <v>10189616.516138304</v>
      </c>
      <c r="V6718">
        <v>13370240.569878332</v>
      </c>
      <c r="W6718">
        <v>13214706.404555308</v>
      </c>
      <c r="X6718">
        <v>-6785293.5954446914</v>
      </c>
    </row>
    <row r="6719" spans="2:24" x14ac:dyDescent="0.4">
      <c r="B6719" s="13">
        <v>6716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22256854.060911454</v>
      </c>
      <c r="O6719">
        <v>29801118.381597947</v>
      </c>
      <c r="P6719">
        <v>27820078.858256049</v>
      </c>
      <c r="Q6719">
        <v>29007305.132746764</v>
      </c>
      <c r="R6719">
        <v>28710421.299298242</v>
      </c>
      <c r="S6719">
        <v>30849638.096773729</v>
      </c>
      <c r="T6719">
        <v>24881727.234159313</v>
      </c>
      <c r="U6719">
        <v>27793073.490599468</v>
      </c>
      <c r="V6719">
        <v>31477498.179101072</v>
      </c>
      <c r="W6719">
        <v>40402570.540041797</v>
      </c>
      <c r="X6719">
        <v>20402570.540041804</v>
      </c>
    </row>
    <row r="6720" spans="2:24" x14ac:dyDescent="0.4">
      <c r="B6720" s="13">
        <v>6717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22273965.763379201</v>
      </c>
      <c r="O6720">
        <v>23001591.749883868</v>
      </c>
      <c r="P6720">
        <v>28488212.483440604</v>
      </c>
      <c r="Q6720">
        <v>28693838.497654632</v>
      </c>
      <c r="R6720">
        <v>11677570.421297012</v>
      </c>
      <c r="S6720">
        <v>15356026.005869884</v>
      </c>
      <c r="T6720">
        <v>27175131.254533872</v>
      </c>
      <c r="U6720">
        <v>27349164.889328182</v>
      </c>
      <c r="V6720">
        <v>32535835.085060585</v>
      </c>
      <c r="W6720">
        <v>35564218.294829577</v>
      </c>
      <c r="X6720">
        <v>15564218.294829575</v>
      </c>
    </row>
    <row r="6721" spans="2:24" x14ac:dyDescent="0.4">
      <c r="B6721" s="13">
        <v>6718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16609422.619958045</v>
      </c>
      <c r="O6721">
        <v>18057665.190719254</v>
      </c>
      <c r="P6721">
        <v>24007457.991194755</v>
      </c>
      <c r="Q6721">
        <v>26460613.666269228</v>
      </c>
      <c r="R6721">
        <v>18343825.630459026</v>
      </c>
      <c r="S6721">
        <v>17407848.377270851</v>
      </c>
      <c r="T6721">
        <v>18193332.497384205</v>
      </c>
      <c r="U6721">
        <v>26707109.170129851</v>
      </c>
      <c r="V6721">
        <v>29453973.64807253</v>
      </c>
      <c r="W6721">
        <v>34656441.971520275</v>
      </c>
      <c r="X6721">
        <v>14656441.971520267</v>
      </c>
    </row>
    <row r="6722" spans="2:24" x14ac:dyDescent="0.4">
      <c r="B6722" s="13">
        <v>6719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20471065.143465862</v>
      </c>
      <c r="O6722">
        <v>19275104.963220522</v>
      </c>
      <c r="P6722">
        <v>22503586.132903725</v>
      </c>
      <c r="Q6722">
        <v>21782311.018828128</v>
      </c>
      <c r="R6722">
        <v>21785481.217765003</v>
      </c>
      <c r="S6722">
        <v>-127279241.11296593</v>
      </c>
      <c r="T6722">
        <v>-125176323.60365914</v>
      </c>
      <c r="U6722">
        <v>-50481836.840805456</v>
      </c>
      <c r="V6722">
        <v>-49400095.719278909</v>
      </c>
      <c r="W6722">
        <v>-44237923.254240006</v>
      </c>
      <c r="X6722">
        <v>-64237923.254239984</v>
      </c>
    </row>
    <row r="6723" spans="2:24" x14ac:dyDescent="0.4">
      <c r="B6723" s="13">
        <v>6720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25258789.70949588</v>
      </c>
      <c r="O6723">
        <v>22503936.324045625</v>
      </c>
      <c r="P6723">
        <v>27802018.909425687</v>
      </c>
      <c r="Q6723">
        <v>30841682.572209496</v>
      </c>
      <c r="R6723">
        <v>30055278.056670051</v>
      </c>
      <c r="S6723">
        <v>31819898.800483633</v>
      </c>
      <c r="T6723">
        <v>30284082.722252537</v>
      </c>
      <c r="U6723">
        <v>27064864.621778525</v>
      </c>
      <c r="V6723">
        <v>29060336.833002951</v>
      </c>
      <c r="W6723">
        <v>22379928.954600763</v>
      </c>
      <c r="X6723">
        <v>2379928.9546007714</v>
      </c>
    </row>
    <row r="6724" spans="2:24" x14ac:dyDescent="0.4">
      <c r="B6724" s="13">
        <v>6721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19371469.136557132</v>
      </c>
      <c r="O6724">
        <v>24276236.985726848</v>
      </c>
      <c r="P6724">
        <v>25458660.054819234</v>
      </c>
      <c r="Q6724">
        <v>30516365.856671255</v>
      </c>
      <c r="R6724">
        <v>27888973.523229122</v>
      </c>
      <c r="S6724">
        <v>28140765.874343555</v>
      </c>
      <c r="T6724">
        <v>27015784.602612641</v>
      </c>
      <c r="U6724">
        <v>24956352.34164587</v>
      </c>
      <c r="V6724">
        <v>27335114.872882284</v>
      </c>
      <c r="W6724">
        <v>25243782.772830795</v>
      </c>
      <c r="X6724">
        <v>5243782.7728307936</v>
      </c>
    </row>
    <row r="6725" spans="2:24" x14ac:dyDescent="0.4">
      <c r="B6725" s="13">
        <v>6722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20906276.262617633</v>
      </c>
      <c r="O6725">
        <v>18513734.627992608</v>
      </c>
      <c r="P6725">
        <v>24397597.675864756</v>
      </c>
      <c r="Q6725">
        <v>22989991.567567848</v>
      </c>
      <c r="R6725">
        <v>24476670.825643465</v>
      </c>
      <c r="S6725">
        <v>25689159.510356493</v>
      </c>
      <c r="T6725">
        <v>24292613.556636009</v>
      </c>
      <c r="U6725">
        <v>22667866.559583355</v>
      </c>
      <c r="V6725">
        <v>25887456.183601942</v>
      </c>
      <c r="W6725">
        <v>26752136.945797469</v>
      </c>
      <c r="X6725">
        <v>6752136.9457974667</v>
      </c>
    </row>
    <row r="6726" spans="2:24" x14ac:dyDescent="0.4">
      <c r="B6726" s="13">
        <v>6723</v>
      </c>
      <c r="C6726">
        <v>0</v>
      </c>
      <c r="D6726">
        <v>0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26177521.776779123</v>
      </c>
      <c r="O6726">
        <v>30811267.679615512</v>
      </c>
      <c r="P6726">
        <v>36077520.479965396</v>
      </c>
      <c r="Q6726">
        <v>31041009.665680047</v>
      </c>
      <c r="R6726">
        <v>30208123.042928852</v>
      </c>
      <c r="S6726">
        <v>30040408.950628433</v>
      </c>
      <c r="T6726">
        <v>29463071.235377755</v>
      </c>
      <c r="U6726">
        <v>33684707.699326515</v>
      </c>
      <c r="V6726">
        <v>34199272.796901949</v>
      </c>
      <c r="W6726">
        <v>35845283.783764862</v>
      </c>
      <c r="X6726">
        <v>15845283.783764863</v>
      </c>
    </row>
    <row r="6727" spans="2:24" x14ac:dyDescent="0.4">
      <c r="B6727" s="13">
        <v>6724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21116967.884316172</v>
      </c>
      <c r="O6727">
        <v>20535624.769810751</v>
      </c>
      <c r="P6727">
        <v>23927601.933704488</v>
      </c>
      <c r="Q6727">
        <v>21203333.200949371</v>
      </c>
      <c r="R6727">
        <v>21153723.923792224</v>
      </c>
      <c r="S6727">
        <v>25427962.174381603</v>
      </c>
      <c r="T6727">
        <v>25634638.917658582</v>
      </c>
      <c r="U6727">
        <v>30016975.486732509</v>
      </c>
      <c r="V6727">
        <v>36236720.372154295</v>
      </c>
      <c r="W6727">
        <v>43887024.57181067</v>
      </c>
      <c r="X6727">
        <v>23887024.57181067</v>
      </c>
    </row>
    <row r="6728" spans="2:24" x14ac:dyDescent="0.4">
      <c r="B6728" s="13">
        <v>6725</v>
      </c>
      <c r="C6728">
        <v>0</v>
      </c>
      <c r="D6728">
        <v>0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19055864.885417394</v>
      </c>
      <c r="O6728">
        <v>22198627.980741605</v>
      </c>
      <c r="P6728">
        <v>9466933.4230056126</v>
      </c>
      <c r="Q6728">
        <v>10587999.264466036</v>
      </c>
      <c r="R6728">
        <v>20612455.184134509</v>
      </c>
      <c r="S6728">
        <v>21172236.920000352</v>
      </c>
      <c r="T6728">
        <v>30671846.958273463</v>
      </c>
      <c r="U6728">
        <v>33903044.817485429</v>
      </c>
      <c r="V6728">
        <v>34372959.7025472</v>
      </c>
      <c r="W6728">
        <v>27217990.037062541</v>
      </c>
      <c r="X6728">
        <v>7217990.0370625407</v>
      </c>
    </row>
    <row r="6729" spans="2:24" x14ac:dyDescent="0.4">
      <c r="B6729" s="13">
        <v>6726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23180466.388843901</v>
      </c>
      <c r="O6729">
        <v>25653162.361469779</v>
      </c>
      <c r="P6729">
        <v>30584021.248577975</v>
      </c>
      <c r="Q6729">
        <v>36521885.279910132</v>
      </c>
      <c r="R6729">
        <v>39282698.669363916</v>
      </c>
      <c r="S6729">
        <v>38085368.809010535</v>
      </c>
      <c r="T6729">
        <v>41960638.105788678</v>
      </c>
      <c r="U6729">
        <v>40822465.877841853</v>
      </c>
      <c r="V6729">
        <v>43162653.646251321</v>
      </c>
      <c r="W6729">
        <v>41796124.894943684</v>
      </c>
      <c r="X6729">
        <v>21796124.894943677</v>
      </c>
    </row>
    <row r="6730" spans="2:24" x14ac:dyDescent="0.4">
      <c r="B6730" s="13">
        <v>6727</v>
      </c>
      <c r="C6730">
        <v>0</v>
      </c>
      <c r="D6730">
        <v>0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18053935.39581608</v>
      </c>
      <c r="O6730">
        <v>19801081.704778504</v>
      </c>
      <c r="P6730">
        <v>20725489.533617117</v>
      </c>
      <c r="Q6730">
        <v>22894552.553739883</v>
      </c>
      <c r="R6730">
        <v>24119555.732131608</v>
      </c>
      <c r="S6730">
        <v>-31567667.491266351</v>
      </c>
      <c r="T6730">
        <v>-136982200.24686056</v>
      </c>
      <c r="U6730">
        <v>-125243007.39537698</v>
      </c>
      <c r="V6730">
        <v>-70425139.217908993</v>
      </c>
      <c r="W6730">
        <v>-55652433.190421268</v>
      </c>
      <c r="X6730">
        <v>-75652433.190421239</v>
      </c>
    </row>
    <row r="6731" spans="2:24" x14ac:dyDescent="0.4">
      <c r="B6731" s="13">
        <v>6728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22704064.802634634</v>
      </c>
      <c r="O6731">
        <v>31226163.858902201</v>
      </c>
      <c r="P6731">
        <v>35166467.113061532</v>
      </c>
      <c r="Q6731">
        <v>38976226.572841793</v>
      </c>
      <c r="R6731">
        <v>43447806.940080211</v>
      </c>
      <c r="S6731">
        <v>42507383.875480458</v>
      </c>
      <c r="T6731">
        <v>48343579.04510618</v>
      </c>
      <c r="U6731">
        <v>54618098.689160913</v>
      </c>
      <c r="V6731">
        <v>56131268.529156275</v>
      </c>
      <c r="W6731">
        <v>47936991.450634047</v>
      </c>
      <c r="X6731">
        <v>27936991.450634044</v>
      </c>
    </row>
    <row r="6732" spans="2:24" x14ac:dyDescent="0.4">
      <c r="B6732" s="13">
        <v>6729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20078607.231012251</v>
      </c>
      <c r="O6732">
        <v>17762235.129563689</v>
      </c>
      <c r="P6732">
        <v>18817776.865947351</v>
      </c>
      <c r="Q6732">
        <v>20036067.348351929</v>
      </c>
      <c r="R6732">
        <v>19566877.128082898</v>
      </c>
      <c r="S6732">
        <v>16693442.285058076</v>
      </c>
      <c r="T6732">
        <v>22288165.94557523</v>
      </c>
      <c r="U6732">
        <v>21814842.83029414</v>
      </c>
      <c r="V6732">
        <v>25951733.986106947</v>
      </c>
      <c r="W6732">
        <v>22820640.969678719</v>
      </c>
      <c r="X6732">
        <v>2820640.96967872</v>
      </c>
    </row>
    <row r="6733" spans="2:24" x14ac:dyDescent="0.4">
      <c r="B6733" s="13">
        <v>6730</v>
      </c>
      <c r="C6733">
        <v>0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4433269.1048799604</v>
      </c>
      <c r="O6733">
        <v>1081537.0592054212</v>
      </c>
      <c r="P6733">
        <v>9212247.2923510466</v>
      </c>
      <c r="Q6733">
        <v>2512280.8281490528</v>
      </c>
      <c r="R6733">
        <v>430076.07028454961</v>
      </c>
      <c r="S6733">
        <v>-118727.06079397176</v>
      </c>
      <c r="T6733">
        <v>-1930847.4881341956</v>
      </c>
      <c r="U6733">
        <v>1626021.99736328</v>
      </c>
      <c r="V6733">
        <v>6134383.5019373819</v>
      </c>
      <c r="W6733">
        <v>8347935.0059847683</v>
      </c>
      <c r="X6733">
        <v>-11652064.994015239</v>
      </c>
    </row>
    <row r="6734" spans="2:24" x14ac:dyDescent="0.4">
      <c r="B6734" s="13">
        <v>6731</v>
      </c>
      <c r="C6734">
        <v>0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20897235.989446975</v>
      </c>
      <c r="O6734">
        <v>22836530.486283086</v>
      </c>
      <c r="P6734">
        <v>20418251.256864063</v>
      </c>
      <c r="Q6734">
        <v>23787984.854154944</v>
      </c>
      <c r="R6734">
        <v>24728944.43125115</v>
      </c>
      <c r="S6734">
        <v>25497637.17473378</v>
      </c>
      <c r="T6734">
        <v>23582591.466207583</v>
      </c>
      <c r="U6734">
        <v>26695486.593639322</v>
      </c>
      <c r="V6734">
        <v>26143970.443222959</v>
      </c>
      <c r="W6734">
        <v>26587281.147018779</v>
      </c>
      <c r="X6734">
        <v>6587281.1470187791</v>
      </c>
    </row>
    <row r="6735" spans="2:24" x14ac:dyDescent="0.4">
      <c r="B6735" s="13">
        <v>6732</v>
      </c>
      <c r="C6735">
        <v>0</v>
      </c>
      <c r="D6735">
        <v>0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23206306.65804686</v>
      </c>
      <c r="O6735">
        <v>-100308660.60160466</v>
      </c>
      <c r="P6735">
        <v>-100988550.13285613</v>
      </c>
      <c r="Q6735">
        <v>-34405661.909600839</v>
      </c>
      <c r="R6735">
        <v>-27828978.455719426</v>
      </c>
      <c r="S6735">
        <v>-23646657.961228684</v>
      </c>
      <c r="T6735">
        <v>-23654259.204278648</v>
      </c>
      <c r="U6735">
        <v>-24599875.852348931</v>
      </c>
      <c r="V6735">
        <v>-24843391.774554066</v>
      </c>
      <c r="W6735">
        <v>-23100775.433854729</v>
      </c>
      <c r="X6735">
        <v>-43100775.433854729</v>
      </c>
    </row>
    <row r="6736" spans="2:24" x14ac:dyDescent="0.4">
      <c r="B6736" s="13">
        <v>6733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25019732.897530369</v>
      </c>
      <c r="O6736">
        <v>26571272.981719345</v>
      </c>
      <c r="P6736">
        <v>30597142.233729769</v>
      </c>
      <c r="Q6736">
        <v>30511372.288079638</v>
      </c>
      <c r="R6736">
        <v>30697822.622122291</v>
      </c>
      <c r="S6736">
        <v>32029643.265147056</v>
      </c>
      <c r="T6736">
        <v>36576849.94019872</v>
      </c>
      <c r="U6736">
        <v>39261250.625241049</v>
      </c>
      <c r="V6736">
        <v>38698972.013739921</v>
      </c>
      <c r="W6736">
        <v>37354746.898563325</v>
      </c>
      <c r="X6736">
        <v>17354746.89856334</v>
      </c>
    </row>
    <row r="6737" spans="2:24" x14ac:dyDescent="0.4">
      <c r="B6737" s="13">
        <v>6734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24186860.695108756</v>
      </c>
      <c r="O6737">
        <v>25517266.907978799</v>
      </c>
      <c r="P6737">
        <v>28549767.203608166</v>
      </c>
      <c r="Q6737">
        <v>31879419.268841498</v>
      </c>
      <c r="R6737">
        <v>35902335.373463638</v>
      </c>
      <c r="S6737">
        <v>40799292.536841169</v>
      </c>
      <c r="T6737">
        <v>45822182.453878194</v>
      </c>
      <c r="U6737">
        <v>-161854719.23172903</v>
      </c>
      <c r="V6737">
        <v>-159492545.62628525</v>
      </c>
      <c r="W6737">
        <v>-62841716.363458022</v>
      </c>
      <c r="X6737">
        <v>-82841716.363458022</v>
      </c>
    </row>
    <row r="6738" spans="2:24" x14ac:dyDescent="0.4">
      <c r="B6738" s="13">
        <v>6735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18601691.055092886</v>
      </c>
      <c r="O6738">
        <v>18351853.623113554</v>
      </c>
      <c r="P6738">
        <v>9842058.2641877383</v>
      </c>
      <c r="Q6738">
        <v>9570820.424956305</v>
      </c>
      <c r="R6738">
        <v>15314582.42805988</v>
      </c>
      <c r="S6738">
        <v>10841884.027532529</v>
      </c>
      <c r="T6738">
        <v>11942219.310316997</v>
      </c>
      <c r="U6738">
        <v>14261627.605695695</v>
      </c>
      <c r="V6738">
        <v>12996643.195951931</v>
      </c>
      <c r="W6738">
        <v>12454473.785987021</v>
      </c>
      <c r="X6738">
        <v>-7545526.2140129786</v>
      </c>
    </row>
    <row r="6739" spans="2:24" x14ac:dyDescent="0.4">
      <c r="B6739" s="13">
        <v>6736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22246902.741787076</v>
      </c>
      <c r="O6739">
        <v>11205783.261133116</v>
      </c>
      <c r="P6739">
        <v>9167474.873964237</v>
      </c>
      <c r="Q6739">
        <v>17073566.065301478</v>
      </c>
      <c r="R6739">
        <v>18048814.872508373</v>
      </c>
      <c r="S6739">
        <v>21721231.808450587</v>
      </c>
      <c r="T6739">
        <v>23143432.304924227</v>
      </c>
      <c r="U6739">
        <v>-16869958.697444685</v>
      </c>
      <c r="V6739">
        <v>-15081737.014953801</v>
      </c>
      <c r="W6739">
        <v>1544854.9480118798</v>
      </c>
      <c r="X6739">
        <v>-18455145.051988117</v>
      </c>
    </row>
    <row r="6740" spans="2:24" x14ac:dyDescent="0.4">
      <c r="B6740" s="13">
        <v>6737</v>
      </c>
      <c r="C6740">
        <v>0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19262345.856355011</v>
      </c>
      <c r="O6740">
        <v>19771770.601092145</v>
      </c>
      <c r="P6740">
        <v>24131801.875388075</v>
      </c>
      <c r="Q6740">
        <v>21981955.069685709</v>
      </c>
      <c r="R6740">
        <v>24463629.298876598</v>
      </c>
      <c r="S6740">
        <v>26264115.185012233</v>
      </c>
      <c r="T6740">
        <v>28517420.954776406</v>
      </c>
      <c r="U6740">
        <v>27400991.70043106</v>
      </c>
      <c r="V6740">
        <v>26555849.261738665</v>
      </c>
      <c r="W6740">
        <v>29920001.41775493</v>
      </c>
      <c r="X6740">
        <v>9920001.4177549258</v>
      </c>
    </row>
    <row r="6741" spans="2:24" x14ac:dyDescent="0.4">
      <c r="B6741" s="13">
        <v>6738</v>
      </c>
      <c r="C6741">
        <v>0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18793738.266334333</v>
      </c>
      <c r="O6741">
        <v>25933857.818591092</v>
      </c>
      <c r="P6741">
        <v>31968244.30822029</v>
      </c>
      <c r="Q6741">
        <v>31156993.645979907</v>
      </c>
      <c r="R6741">
        <v>2050666.3165552439</v>
      </c>
      <c r="S6741">
        <v>2073016.4731519367</v>
      </c>
      <c r="T6741">
        <v>24720518.308254424</v>
      </c>
      <c r="U6741">
        <v>26773366.377239596</v>
      </c>
      <c r="V6741">
        <v>31281981.16657982</v>
      </c>
      <c r="W6741">
        <v>36321185.77711761</v>
      </c>
      <c r="X6741">
        <v>16321185.777117617</v>
      </c>
    </row>
    <row r="6742" spans="2:24" x14ac:dyDescent="0.4">
      <c r="B6742" s="13">
        <v>6739</v>
      </c>
      <c r="C6742">
        <v>0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25581763.441062048</v>
      </c>
      <c r="O6742">
        <v>26457293.614595205</v>
      </c>
      <c r="P6742">
        <v>27697067.10764093</v>
      </c>
      <c r="Q6742">
        <v>32262738.855369017</v>
      </c>
      <c r="R6742">
        <v>36261805.031636946</v>
      </c>
      <c r="S6742">
        <v>40288798.006440364</v>
      </c>
      <c r="T6742">
        <v>39847497.731397383</v>
      </c>
      <c r="U6742">
        <v>38446797.470792904</v>
      </c>
      <c r="V6742">
        <v>34326229.207033828</v>
      </c>
      <c r="W6742">
        <v>43736899.908810094</v>
      </c>
      <c r="X6742">
        <v>23736899.908810101</v>
      </c>
    </row>
    <row r="6743" spans="2:24" x14ac:dyDescent="0.4">
      <c r="B6743" s="13">
        <v>6740</v>
      </c>
      <c r="C6743">
        <v>0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25906515.436790407</v>
      </c>
      <c r="O6743">
        <v>31785396.373538226</v>
      </c>
      <c r="P6743">
        <v>36510038.053736717</v>
      </c>
      <c r="Q6743">
        <v>45862862.169020236</v>
      </c>
      <c r="R6743">
        <v>45012676.610446192</v>
      </c>
      <c r="S6743">
        <v>52411887.337243669</v>
      </c>
      <c r="T6743">
        <v>52478193.273039266</v>
      </c>
      <c r="U6743">
        <v>60053806.724721856</v>
      </c>
      <c r="V6743">
        <v>66320714.919140875</v>
      </c>
      <c r="W6743">
        <v>70756459.849401727</v>
      </c>
      <c r="X6743">
        <v>50756459.84940172</v>
      </c>
    </row>
    <row r="6744" spans="2:24" x14ac:dyDescent="0.4">
      <c r="B6744" s="13">
        <v>6741</v>
      </c>
      <c r="C6744">
        <v>0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19815974.136520032</v>
      </c>
      <c r="O6744">
        <v>23362953.314409595</v>
      </c>
      <c r="P6744">
        <v>29024803.088060312</v>
      </c>
      <c r="Q6744">
        <v>32824950.208509143</v>
      </c>
      <c r="R6744">
        <v>31799752.63915439</v>
      </c>
      <c r="S6744">
        <v>14896439.341548646</v>
      </c>
      <c r="T6744">
        <v>11852147.526771087</v>
      </c>
      <c r="U6744">
        <v>15027938.508465398</v>
      </c>
      <c r="V6744">
        <v>18303814.324225448</v>
      </c>
      <c r="W6744">
        <v>11797432.279638479</v>
      </c>
      <c r="X6744">
        <v>-8202567.7203615149</v>
      </c>
    </row>
    <row r="6745" spans="2:24" x14ac:dyDescent="0.4">
      <c r="B6745" s="13">
        <v>6742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21495525.137057528</v>
      </c>
      <c r="O6745">
        <v>25211952.990027815</v>
      </c>
      <c r="P6745">
        <v>25889971.78911981</v>
      </c>
      <c r="Q6745">
        <v>18616923.407682665</v>
      </c>
      <c r="R6745">
        <v>25999682.11237476</v>
      </c>
      <c r="S6745">
        <v>23875345.926287837</v>
      </c>
      <c r="T6745">
        <v>25088872.753863096</v>
      </c>
      <c r="U6745">
        <v>26445144.61530358</v>
      </c>
      <c r="V6745">
        <v>27758137.745520595</v>
      </c>
      <c r="W6745">
        <v>26599294.023123719</v>
      </c>
      <c r="X6745">
        <v>6599294.0231237169</v>
      </c>
    </row>
    <row r="6746" spans="2:24" x14ac:dyDescent="0.4">
      <c r="B6746" s="13">
        <v>6743</v>
      </c>
      <c r="C6746">
        <v>0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22952985.107668288</v>
      </c>
      <c r="O6746">
        <v>25253625.169530623</v>
      </c>
      <c r="P6746">
        <v>33280567.733135059</v>
      </c>
      <c r="Q6746">
        <v>25816906.013461001</v>
      </c>
      <c r="R6746">
        <v>29070776.966593858</v>
      </c>
      <c r="S6746">
        <v>30630763.204029121</v>
      </c>
      <c r="T6746">
        <v>24152610.597435586</v>
      </c>
      <c r="U6746">
        <v>-183702364.73538789</v>
      </c>
      <c r="V6746">
        <v>-181500813.88168371</v>
      </c>
      <c r="W6746">
        <v>-75234398.655699939</v>
      </c>
      <c r="X6746">
        <v>-95234398.655699939</v>
      </c>
    </row>
    <row r="6747" spans="2:24" x14ac:dyDescent="0.4">
      <c r="B6747" s="13">
        <v>6744</v>
      </c>
      <c r="C6747">
        <v>0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24235286.274508573</v>
      </c>
      <c r="O6747">
        <v>22273816.651864868</v>
      </c>
      <c r="P6747">
        <v>28222514.087147079</v>
      </c>
      <c r="Q6747">
        <v>34217450.308104463</v>
      </c>
      <c r="R6747">
        <v>43599190.62078502</v>
      </c>
      <c r="S6747">
        <v>49144101.672733985</v>
      </c>
      <c r="T6747">
        <v>45922357.079426341</v>
      </c>
      <c r="U6747">
        <v>47994745.544897377</v>
      </c>
      <c r="V6747">
        <v>45699515.993958622</v>
      </c>
      <c r="W6747">
        <v>46103630.505057983</v>
      </c>
      <c r="X6747">
        <v>26103630.505057976</v>
      </c>
    </row>
    <row r="6748" spans="2:24" x14ac:dyDescent="0.4">
      <c r="B6748" s="13">
        <v>6745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20115824.663440507</v>
      </c>
      <c r="O6748">
        <v>19546402.978743356</v>
      </c>
      <c r="P6748">
        <v>-8300468.492533192</v>
      </c>
      <c r="Q6748">
        <v>-2270313.8000792265</v>
      </c>
      <c r="R6748">
        <v>15835092.031846846</v>
      </c>
      <c r="S6748">
        <v>14468158.772292353</v>
      </c>
      <c r="T6748">
        <v>18327884.083824903</v>
      </c>
      <c r="U6748">
        <v>16187418.32133331</v>
      </c>
      <c r="V6748">
        <v>20247535.765468422</v>
      </c>
      <c r="W6748">
        <v>21830569.864439268</v>
      </c>
      <c r="X6748">
        <v>1830569.8644392665</v>
      </c>
    </row>
    <row r="6749" spans="2:24" x14ac:dyDescent="0.4">
      <c r="B6749" s="13">
        <v>6746</v>
      </c>
      <c r="C6749">
        <v>0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21200799.563951802</v>
      </c>
      <c r="O6749">
        <v>29420315.593846582</v>
      </c>
      <c r="P6749">
        <v>29996259.179645561</v>
      </c>
      <c r="Q6749">
        <v>36253102.274499297</v>
      </c>
      <c r="R6749">
        <v>41481112.270200461</v>
      </c>
      <c r="S6749">
        <v>41971488.880574577</v>
      </c>
      <c r="T6749">
        <v>43545836.737296782</v>
      </c>
      <c r="U6749">
        <v>41532499.838411607</v>
      </c>
      <c r="V6749">
        <v>45776469.144090049</v>
      </c>
      <c r="W6749">
        <v>42923533.07377445</v>
      </c>
      <c r="X6749">
        <v>22923533.07377445</v>
      </c>
    </row>
    <row r="6750" spans="2:24" x14ac:dyDescent="0.4">
      <c r="B6750" s="13">
        <v>6747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20234711.472466577</v>
      </c>
      <c r="O6750">
        <v>23212302.119341459</v>
      </c>
      <c r="P6750">
        <v>27468181.27221404</v>
      </c>
      <c r="Q6750">
        <v>25883323.048806787</v>
      </c>
      <c r="R6750">
        <v>25481683.603387989</v>
      </c>
      <c r="S6750">
        <v>22865487.700142041</v>
      </c>
      <c r="T6750">
        <v>26301284.769280247</v>
      </c>
      <c r="U6750">
        <v>27572888.713083621</v>
      </c>
      <c r="V6750">
        <v>33298780.340442304</v>
      </c>
      <c r="W6750">
        <v>37027982.251890749</v>
      </c>
      <c r="X6750">
        <v>17027982.251890745</v>
      </c>
    </row>
    <row r="6751" spans="2:24" x14ac:dyDescent="0.4">
      <c r="B6751" s="13">
        <v>6748</v>
      </c>
      <c r="C6751">
        <v>0</v>
      </c>
      <c r="D6751">
        <v>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25185770.811110467</v>
      </c>
      <c r="O6751">
        <v>31501174.317335621</v>
      </c>
      <c r="P6751">
        <v>-9071815.7904261667</v>
      </c>
      <c r="Q6751">
        <v>-10716077.790102387</v>
      </c>
      <c r="R6751">
        <v>19888635.376426961</v>
      </c>
      <c r="S6751">
        <v>25585878.011519641</v>
      </c>
      <c r="T6751">
        <v>25882416.242554456</v>
      </c>
      <c r="U6751">
        <v>24441192.151514411</v>
      </c>
      <c r="V6751">
        <v>25667099.943414684</v>
      </c>
      <c r="W6751">
        <v>34708553.134042703</v>
      </c>
      <c r="X6751">
        <v>14708553.134042704</v>
      </c>
    </row>
    <row r="6752" spans="2:24" x14ac:dyDescent="0.4">
      <c r="B6752" s="13">
        <v>6749</v>
      </c>
      <c r="C6752">
        <v>0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20243754.6192341</v>
      </c>
      <c r="O6752">
        <v>19079605.132063672</v>
      </c>
      <c r="P6752">
        <v>22008224.025741473</v>
      </c>
      <c r="Q6752">
        <v>18660879.813161321</v>
      </c>
      <c r="R6752">
        <v>17967106.93154069</v>
      </c>
      <c r="S6752">
        <v>18765033.313627105</v>
      </c>
      <c r="T6752">
        <v>5278706.1887441259</v>
      </c>
      <c r="U6752">
        <v>4527789.4120729864</v>
      </c>
      <c r="V6752">
        <v>18472976.065202285</v>
      </c>
      <c r="W6752">
        <v>17484744.004326101</v>
      </c>
      <c r="X6752">
        <v>-2515255.9956738977</v>
      </c>
    </row>
    <row r="6753" spans="2:24" x14ac:dyDescent="0.4">
      <c r="B6753" s="13">
        <v>6750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14084171.761883345</v>
      </c>
      <c r="O6753">
        <v>17007695.171500579</v>
      </c>
      <c r="P6753">
        <v>22817198.209662873</v>
      </c>
      <c r="Q6753">
        <v>9386018.988095494</v>
      </c>
      <c r="R6753">
        <v>14564057.348495113</v>
      </c>
      <c r="S6753">
        <v>25692442.384969201</v>
      </c>
      <c r="T6753">
        <v>23518923.363769002</v>
      </c>
      <c r="U6753">
        <v>24208277.920013141</v>
      </c>
      <c r="V6753">
        <v>25672089.104370032</v>
      </c>
      <c r="W6753">
        <v>33488317.50870974</v>
      </c>
      <c r="X6753">
        <v>13488317.508709742</v>
      </c>
    </row>
    <row r="6754" spans="2:24" x14ac:dyDescent="0.4">
      <c r="B6754" s="13">
        <v>6751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19797166.0904455</v>
      </c>
      <c r="O6754">
        <v>18634921.850189116</v>
      </c>
      <c r="P6754">
        <v>17215937.44089558</v>
      </c>
      <c r="Q6754">
        <v>20234409.122038346</v>
      </c>
      <c r="R6754">
        <v>19691190.977612898</v>
      </c>
      <c r="S6754">
        <v>22469730.236324292</v>
      </c>
      <c r="T6754">
        <v>20433769.524146888</v>
      </c>
      <c r="U6754">
        <v>20750973.546846487</v>
      </c>
      <c r="V6754">
        <v>18777216.936055135</v>
      </c>
      <c r="W6754">
        <v>17901100.859573569</v>
      </c>
      <c r="X6754">
        <v>-2098899.1404264304</v>
      </c>
    </row>
    <row r="6755" spans="2:24" x14ac:dyDescent="0.4">
      <c r="B6755" s="13">
        <v>6752</v>
      </c>
      <c r="C6755">
        <v>0</v>
      </c>
      <c r="D6755">
        <v>0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23631261.871947519</v>
      </c>
      <c r="O6755">
        <v>23206063.283403058</v>
      </c>
      <c r="P6755">
        <v>22638693.541913934</v>
      </c>
      <c r="Q6755">
        <v>23098092.585738499</v>
      </c>
      <c r="R6755">
        <v>28096132.225656852</v>
      </c>
      <c r="S6755">
        <v>29155134.586499024</v>
      </c>
      <c r="T6755">
        <v>35229800.074413769</v>
      </c>
      <c r="U6755">
        <v>4601931.8978107329</v>
      </c>
      <c r="V6755">
        <v>9125441.2055955864</v>
      </c>
      <c r="W6755">
        <v>25595769.603361778</v>
      </c>
      <c r="X6755">
        <v>5595769.603361778</v>
      </c>
    </row>
    <row r="6756" spans="2:24" x14ac:dyDescent="0.4">
      <c r="B6756" s="13">
        <v>6753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22813813.607026029</v>
      </c>
      <c r="O6756">
        <v>20272041.705803867</v>
      </c>
      <c r="P6756">
        <v>17912853.2597224</v>
      </c>
      <c r="Q6756">
        <v>24968408.403321989</v>
      </c>
      <c r="R6756">
        <v>15573646.741732987</v>
      </c>
      <c r="S6756">
        <v>16721046.875339853</v>
      </c>
      <c r="T6756">
        <v>15614245.675113669</v>
      </c>
      <c r="U6756">
        <v>15804680.161723314</v>
      </c>
      <c r="V6756">
        <v>18914109.049499959</v>
      </c>
      <c r="W6756">
        <v>21428207.249118369</v>
      </c>
      <c r="X6756">
        <v>1428207.2491183723</v>
      </c>
    </row>
    <row r="6757" spans="2:24" x14ac:dyDescent="0.4">
      <c r="B6757" s="13">
        <v>6754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-19797723.13512674</v>
      </c>
      <c r="O6757">
        <v>-12082937.412313612</v>
      </c>
      <c r="P6757">
        <v>21118965.945601128</v>
      </c>
      <c r="Q6757">
        <v>24558995.859422933</v>
      </c>
      <c r="R6757">
        <v>23387375.730736412</v>
      </c>
      <c r="S6757">
        <v>29152629.531753365</v>
      </c>
      <c r="T6757">
        <v>30095322.712080851</v>
      </c>
      <c r="U6757">
        <v>35139001.652415678</v>
      </c>
      <c r="V6757">
        <v>36932806.468174882</v>
      </c>
      <c r="W6757">
        <v>38680321.578671858</v>
      </c>
      <c r="X6757">
        <v>18680321.578671861</v>
      </c>
    </row>
    <row r="6758" spans="2:24" x14ac:dyDescent="0.4">
      <c r="B6758" s="13">
        <v>6755</v>
      </c>
      <c r="C6758">
        <v>0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11107180.449954761</v>
      </c>
      <c r="O6758">
        <v>13697373.465230905</v>
      </c>
      <c r="P6758">
        <v>-78340081.996905342</v>
      </c>
      <c r="Q6758">
        <v>-83097266.59695071</v>
      </c>
      <c r="R6758">
        <v>-35365009.918444529</v>
      </c>
      <c r="S6758">
        <v>-32593098.533625249</v>
      </c>
      <c r="T6758">
        <v>-30672398.810019508</v>
      </c>
      <c r="U6758">
        <v>-39639177.343910187</v>
      </c>
      <c r="V6758">
        <v>-33845469.72214967</v>
      </c>
      <c r="W6758">
        <v>-28183802.080040302</v>
      </c>
      <c r="X6758">
        <v>-48183802.080040291</v>
      </c>
    </row>
    <row r="6759" spans="2:24" x14ac:dyDescent="0.4">
      <c r="B6759" s="13">
        <v>6756</v>
      </c>
      <c r="C6759">
        <v>0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20601024.314525936</v>
      </c>
      <c r="O6759">
        <v>21240151.69805992</v>
      </c>
      <c r="P6759">
        <v>30334467.581134021</v>
      </c>
      <c r="Q6759">
        <v>35452115.91425699</v>
      </c>
      <c r="R6759">
        <v>41669221.173117585</v>
      </c>
      <c r="S6759">
        <v>38736480.855496749</v>
      </c>
      <c r="T6759">
        <v>40596287.08744657</v>
      </c>
      <c r="U6759">
        <v>44453962.823400654</v>
      </c>
      <c r="V6759">
        <v>51077927.257266313</v>
      </c>
      <c r="W6759">
        <v>55418385.161062099</v>
      </c>
      <c r="X6759">
        <v>35418385.161062106</v>
      </c>
    </row>
    <row r="6760" spans="2:24" x14ac:dyDescent="0.4">
      <c r="B6760" s="13">
        <v>6757</v>
      </c>
      <c r="C6760">
        <v>0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16362618.342469621</v>
      </c>
      <c r="O6760">
        <v>15382300.852315292</v>
      </c>
      <c r="P6760">
        <v>14271136.456594121</v>
      </c>
      <c r="Q6760">
        <v>13555045.241632314</v>
      </c>
      <c r="R6760">
        <v>19478270.982285921</v>
      </c>
      <c r="S6760">
        <v>17537440.630075611</v>
      </c>
      <c r="T6760">
        <v>21752071.232922677</v>
      </c>
      <c r="U6760">
        <v>22959772.225608826</v>
      </c>
      <c r="V6760">
        <v>25378269.406334471</v>
      </c>
      <c r="W6760">
        <v>30242526.59152934</v>
      </c>
      <c r="X6760">
        <v>10242526.59152934</v>
      </c>
    </row>
    <row r="6761" spans="2:24" x14ac:dyDescent="0.4">
      <c r="B6761" s="13">
        <v>6758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29245968.904665545</v>
      </c>
      <c r="O6761">
        <v>29865251.056781035</v>
      </c>
      <c r="P6761">
        <v>19445488.005884044</v>
      </c>
      <c r="Q6761">
        <v>18951013.148193862</v>
      </c>
      <c r="R6761">
        <v>25261913.91124839</v>
      </c>
      <c r="S6761">
        <v>27805889.568234231</v>
      </c>
      <c r="T6761">
        <v>26047630.487569001</v>
      </c>
      <c r="U6761">
        <v>22283317.044008546</v>
      </c>
      <c r="V6761">
        <v>27010321.811137185</v>
      </c>
      <c r="W6761">
        <v>33098184.666541845</v>
      </c>
      <c r="X6761">
        <v>13098184.666541843</v>
      </c>
    </row>
    <row r="6762" spans="2:24" x14ac:dyDescent="0.4">
      <c r="B6762" s="13">
        <v>6759</v>
      </c>
      <c r="C6762">
        <v>0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21430628.577058583</v>
      </c>
      <c r="O6762">
        <v>23628562.630995359</v>
      </c>
      <c r="P6762">
        <v>22898929.220188353</v>
      </c>
      <c r="Q6762">
        <v>28482867.447409801</v>
      </c>
      <c r="R6762">
        <v>31530057.89490268</v>
      </c>
      <c r="S6762">
        <v>37849980.814827107</v>
      </c>
      <c r="T6762">
        <v>39655990.612955891</v>
      </c>
      <c r="U6762">
        <v>35375614.029598109</v>
      </c>
      <c r="V6762">
        <v>34523858.487308383</v>
      </c>
      <c r="W6762">
        <v>41288736.968918376</v>
      </c>
      <c r="X6762">
        <v>21288736.968918372</v>
      </c>
    </row>
    <row r="6763" spans="2:24" x14ac:dyDescent="0.4">
      <c r="B6763" s="13">
        <v>6760</v>
      </c>
      <c r="C6763">
        <v>0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28793569.830799147</v>
      </c>
      <c r="O6763">
        <v>36280951.206022382</v>
      </c>
      <c r="P6763">
        <v>38469521.710985042</v>
      </c>
      <c r="Q6763">
        <v>39497030.380716197</v>
      </c>
      <c r="R6763">
        <v>41707681.264859192</v>
      </c>
      <c r="S6763">
        <v>47117729.895749725</v>
      </c>
      <c r="T6763">
        <v>53279759.597001567</v>
      </c>
      <c r="U6763">
        <v>57101152.196171187</v>
      </c>
      <c r="V6763">
        <v>59031461.547259226</v>
      </c>
      <c r="W6763">
        <v>59919264.089548528</v>
      </c>
      <c r="X6763">
        <v>39919264.089548536</v>
      </c>
    </row>
    <row r="6764" spans="2:24" x14ac:dyDescent="0.4">
      <c r="B6764" s="13">
        <v>6761</v>
      </c>
      <c r="C6764">
        <v>0</v>
      </c>
      <c r="D6764">
        <v>0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19123673.741866708</v>
      </c>
      <c r="O6764">
        <v>26028585.077637974</v>
      </c>
      <c r="P6764">
        <v>14492633.108138844</v>
      </c>
      <c r="Q6764">
        <v>15216319.990862234</v>
      </c>
      <c r="R6764">
        <v>22509894.870146029</v>
      </c>
      <c r="S6764">
        <v>6618369.0030915458</v>
      </c>
      <c r="T6764">
        <v>8766749.3325112406</v>
      </c>
      <c r="U6764">
        <v>21770854.055042487</v>
      </c>
      <c r="V6764">
        <v>22379381.136497721</v>
      </c>
      <c r="W6764">
        <v>22582543.279839449</v>
      </c>
      <c r="X6764">
        <v>2582543.2798394519</v>
      </c>
    </row>
    <row r="6765" spans="2:24" x14ac:dyDescent="0.4">
      <c r="B6765" s="13">
        <v>6762</v>
      </c>
      <c r="C6765">
        <v>0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20691394.145412568</v>
      </c>
      <c r="O6765">
        <v>24218182.712819841</v>
      </c>
      <c r="P6765">
        <v>30394763.605471473</v>
      </c>
      <c r="Q6765">
        <v>31473450.304626387</v>
      </c>
      <c r="R6765">
        <v>22660504.91224974</v>
      </c>
      <c r="S6765">
        <v>21065178.640160151</v>
      </c>
      <c r="T6765">
        <v>24786949.966618087</v>
      </c>
      <c r="U6765">
        <v>-2463179.9265182954</v>
      </c>
      <c r="V6765">
        <v>-3096213.6653455077</v>
      </c>
      <c r="W6765">
        <v>16427660.991495188</v>
      </c>
      <c r="X6765">
        <v>-3572339.0085048126</v>
      </c>
    </row>
    <row r="6766" spans="2:24" x14ac:dyDescent="0.4">
      <c r="B6766" s="13">
        <v>6763</v>
      </c>
      <c r="C6766">
        <v>0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24071292.631632309</v>
      </c>
      <c r="O6766">
        <v>24655218.512588546</v>
      </c>
      <c r="P6766">
        <v>30913784.501546331</v>
      </c>
      <c r="Q6766">
        <v>34203952.150410682</v>
      </c>
      <c r="R6766">
        <v>37417794.985670045</v>
      </c>
      <c r="S6766">
        <v>42856790.201255836</v>
      </c>
      <c r="T6766">
        <v>46518978.850561805</v>
      </c>
      <c r="U6766">
        <v>45331221.900585391</v>
      </c>
      <c r="V6766">
        <v>44395604.165822305</v>
      </c>
      <c r="W6766">
        <v>48546517.501138017</v>
      </c>
      <c r="X6766">
        <v>28546517.501138017</v>
      </c>
    </row>
    <row r="6767" spans="2:24" x14ac:dyDescent="0.4">
      <c r="B6767" s="13">
        <v>6764</v>
      </c>
      <c r="C6767">
        <v>0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17262699.230819371</v>
      </c>
      <c r="O6767">
        <v>19249673.079053357</v>
      </c>
      <c r="P6767">
        <v>16051667.295331135</v>
      </c>
      <c r="Q6767">
        <v>15915506.664003458</v>
      </c>
      <c r="R6767">
        <v>13464731.279462118</v>
      </c>
      <c r="S6767">
        <v>13567951.758778498</v>
      </c>
      <c r="T6767">
        <v>19230878.234331235</v>
      </c>
      <c r="U6767">
        <v>20096593.315100715</v>
      </c>
      <c r="V6767">
        <v>20759083.940885648</v>
      </c>
      <c r="W6767">
        <v>24708676.840039045</v>
      </c>
      <c r="X6767">
        <v>4708676.84003904</v>
      </c>
    </row>
    <row r="6768" spans="2:24" x14ac:dyDescent="0.4">
      <c r="B6768" s="13">
        <v>6765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22035834.583046213</v>
      </c>
      <c r="O6768">
        <v>22639744.579211026</v>
      </c>
      <c r="P6768">
        <v>24786786.048289064</v>
      </c>
      <c r="Q6768">
        <v>13768006.382061351</v>
      </c>
      <c r="R6768">
        <v>15331814.070640402</v>
      </c>
      <c r="S6768">
        <v>16318245.578067997</v>
      </c>
      <c r="T6768">
        <v>-17773040.898610912</v>
      </c>
      <c r="U6768">
        <v>-15415695.317388669</v>
      </c>
      <c r="V6768">
        <v>3731508.7061538063</v>
      </c>
      <c r="W6768">
        <v>6319784.7275296543</v>
      </c>
      <c r="X6768">
        <v>-13680215.272470346</v>
      </c>
    </row>
    <row r="6769" spans="2:24" x14ac:dyDescent="0.4">
      <c r="B6769" s="13">
        <v>6766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23550669.241642606</v>
      </c>
      <c r="O6769">
        <v>22172819.358774692</v>
      </c>
      <c r="P6769">
        <v>23881151.735285677</v>
      </c>
      <c r="Q6769">
        <v>15033132.29018979</v>
      </c>
      <c r="R6769">
        <v>19742445.868957989</v>
      </c>
      <c r="S6769">
        <v>20446277.238005958</v>
      </c>
      <c r="T6769">
        <v>29094810.72091312</v>
      </c>
      <c r="U6769">
        <v>26288697.089471899</v>
      </c>
      <c r="V6769">
        <v>33553348.314027779</v>
      </c>
      <c r="W6769">
        <v>42299690.590447985</v>
      </c>
      <c r="X6769">
        <v>22299690.590447977</v>
      </c>
    </row>
    <row r="6770" spans="2:24" x14ac:dyDescent="0.4">
      <c r="B6770" s="13">
        <v>6767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21907333.316640534</v>
      </c>
      <c r="O6770">
        <v>28383115.404496163</v>
      </c>
      <c r="P6770">
        <v>27420609.551210161</v>
      </c>
      <c r="Q6770">
        <v>31336595.565498352</v>
      </c>
      <c r="R6770">
        <v>30397911.408439636</v>
      </c>
      <c r="S6770">
        <v>33236391.961767487</v>
      </c>
      <c r="T6770">
        <v>29900550.500344932</v>
      </c>
      <c r="U6770">
        <v>21713796.36905567</v>
      </c>
      <c r="V6770">
        <v>24922623.61736713</v>
      </c>
      <c r="W6770">
        <v>30437464.858371373</v>
      </c>
      <c r="X6770">
        <v>10437464.858371371</v>
      </c>
    </row>
    <row r="6771" spans="2:24" x14ac:dyDescent="0.4">
      <c r="B6771" s="13">
        <v>6768</v>
      </c>
      <c r="C6771">
        <v>0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21205080.546328172</v>
      </c>
      <c r="O6771">
        <v>25934081.110743642</v>
      </c>
      <c r="P6771">
        <v>25350404.136974376</v>
      </c>
      <c r="Q6771">
        <v>25748988.405852657</v>
      </c>
      <c r="R6771">
        <v>29360308.522478919</v>
      </c>
      <c r="S6771">
        <v>31752907.564529706</v>
      </c>
      <c r="T6771">
        <v>32418403.444937367</v>
      </c>
      <c r="U6771">
        <v>36723943.164490134</v>
      </c>
      <c r="V6771">
        <v>37530452.537706889</v>
      </c>
      <c r="W6771">
        <v>8336574.2517345631</v>
      </c>
      <c r="X6771">
        <v>-11663425.748265445</v>
      </c>
    </row>
    <row r="6772" spans="2:24" x14ac:dyDescent="0.4">
      <c r="B6772" s="13">
        <v>6769</v>
      </c>
      <c r="C6772">
        <v>0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20692914.909461726</v>
      </c>
      <c r="O6772">
        <v>18316508.311749667</v>
      </c>
      <c r="P6772">
        <v>21237253.811188284</v>
      </c>
      <c r="Q6772">
        <v>18954902.6823241</v>
      </c>
      <c r="R6772">
        <v>16010944.471225239</v>
      </c>
      <c r="S6772">
        <v>1652360.6439143484</v>
      </c>
      <c r="T6772">
        <v>62346.366774588823</v>
      </c>
      <c r="U6772">
        <v>8502781.8592836913</v>
      </c>
      <c r="V6772">
        <v>13693977.981258517</v>
      </c>
      <c r="W6772">
        <v>14316420.370103391</v>
      </c>
      <c r="X6772">
        <v>-5683579.6298966091</v>
      </c>
    </row>
    <row r="6773" spans="2:24" x14ac:dyDescent="0.4">
      <c r="B6773" s="13">
        <v>6770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26505857.872856662</v>
      </c>
      <c r="O6773">
        <v>31290619.765086651</v>
      </c>
      <c r="P6773">
        <v>31491841.190193497</v>
      </c>
      <c r="Q6773">
        <v>31060927.458636578</v>
      </c>
      <c r="R6773">
        <v>28631216.016068906</v>
      </c>
      <c r="S6773">
        <v>31150288.829668306</v>
      </c>
      <c r="T6773">
        <v>17333890.305343766</v>
      </c>
      <c r="U6773">
        <v>15926050.476947924</v>
      </c>
      <c r="V6773">
        <v>29691273.531376187</v>
      </c>
      <c r="W6773">
        <v>34461432.334096991</v>
      </c>
      <c r="X6773">
        <v>14461432.334096983</v>
      </c>
    </row>
    <row r="6774" spans="2:24" x14ac:dyDescent="0.4">
      <c r="B6774" s="13">
        <v>6771</v>
      </c>
      <c r="C6774">
        <v>0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22572224.063391484</v>
      </c>
      <c r="O6774">
        <v>23105367.713374116</v>
      </c>
      <c r="P6774">
        <v>22252951.218717191</v>
      </c>
      <c r="Q6774">
        <v>20931061.011971209</v>
      </c>
      <c r="R6774">
        <v>21281736.398547862</v>
      </c>
      <c r="S6774">
        <v>24906159.237216748</v>
      </c>
      <c r="T6774">
        <v>26646079.505995929</v>
      </c>
      <c r="U6774">
        <v>33523090.234961845</v>
      </c>
      <c r="V6774">
        <v>31360912.549109086</v>
      </c>
      <c r="W6774">
        <v>38528007.644983046</v>
      </c>
      <c r="X6774">
        <v>18528007.644983046</v>
      </c>
    </row>
    <row r="6775" spans="2:24" x14ac:dyDescent="0.4">
      <c r="B6775" s="13">
        <v>6772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22430920.455341347</v>
      </c>
      <c r="O6775">
        <v>16234392.574698504</v>
      </c>
      <c r="P6775">
        <v>20467309.179901153</v>
      </c>
      <c r="Q6775">
        <v>25268327.454136692</v>
      </c>
      <c r="R6775">
        <v>24620943.875176776</v>
      </c>
      <c r="S6775">
        <v>25468045.972334683</v>
      </c>
      <c r="T6775">
        <v>22288787.183938097</v>
      </c>
      <c r="U6775">
        <v>22520552.483270667</v>
      </c>
      <c r="V6775">
        <v>20799327.763566233</v>
      </c>
      <c r="W6775">
        <v>23519213.424634423</v>
      </c>
      <c r="X6775">
        <v>3519213.4246344287</v>
      </c>
    </row>
    <row r="6776" spans="2:24" x14ac:dyDescent="0.4">
      <c r="B6776" s="13">
        <v>6773</v>
      </c>
      <c r="C6776">
        <v>0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28407656.090044327</v>
      </c>
      <c r="O6776">
        <v>29027290.359057084</v>
      </c>
      <c r="P6776">
        <v>34331648.919735059</v>
      </c>
      <c r="Q6776">
        <v>39833341.722731665</v>
      </c>
      <c r="R6776">
        <v>43012791.165644392</v>
      </c>
      <c r="S6776">
        <v>41374894.099832803</v>
      </c>
      <c r="T6776">
        <v>43905903.118806012</v>
      </c>
      <c r="U6776">
        <v>44343465.097051129</v>
      </c>
      <c r="V6776">
        <v>45815114.664008282</v>
      </c>
      <c r="W6776">
        <v>49255101.713156275</v>
      </c>
      <c r="X6776">
        <v>29255101.71315629</v>
      </c>
    </row>
    <row r="6777" spans="2:24" x14ac:dyDescent="0.4">
      <c r="B6777" s="13">
        <v>6774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20319153.308065731</v>
      </c>
      <c r="O6777">
        <v>19685110.369244825</v>
      </c>
      <c r="P6777">
        <v>25162371.966181137</v>
      </c>
      <c r="Q6777">
        <v>23334958.05689647</v>
      </c>
      <c r="R6777">
        <v>23327356.578706373</v>
      </c>
      <c r="S6777">
        <v>24646357.831225578</v>
      </c>
      <c r="T6777">
        <v>26932098.960316662</v>
      </c>
      <c r="U6777">
        <v>27326057.749680255</v>
      </c>
      <c r="V6777">
        <v>29467908.674267944</v>
      </c>
      <c r="W6777">
        <v>37342443.831123024</v>
      </c>
      <c r="X6777">
        <v>17342443.831123024</v>
      </c>
    </row>
    <row r="6778" spans="2:24" x14ac:dyDescent="0.4">
      <c r="B6778" s="13">
        <v>6775</v>
      </c>
      <c r="C6778">
        <v>0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20681508.60513261</v>
      </c>
      <c r="O6778">
        <v>17373632.314755499</v>
      </c>
      <c r="P6778">
        <v>21507449.724288885</v>
      </c>
      <c r="Q6778">
        <v>18734803.207996096</v>
      </c>
      <c r="R6778">
        <v>22975077.608068474</v>
      </c>
      <c r="S6778">
        <v>20742164.572346866</v>
      </c>
      <c r="T6778">
        <v>26112856.290883772</v>
      </c>
      <c r="U6778">
        <v>31391134.439973649</v>
      </c>
      <c r="V6778">
        <v>37607333.350275367</v>
      </c>
      <c r="W6778">
        <v>36278360.263445221</v>
      </c>
      <c r="X6778">
        <v>16278360.263445225</v>
      </c>
    </row>
    <row r="6779" spans="2:24" x14ac:dyDescent="0.4">
      <c r="B6779" s="13">
        <v>6776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20985174.605091095</v>
      </c>
      <c r="O6779">
        <v>22247711.000328984</v>
      </c>
      <c r="P6779">
        <v>23414685.53788659</v>
      </c>
      <c r="Q6779">
        <v>30212906.442390859</v>
      </c>
      <c r="R6779">
        <v>28111695.634861231</v>
      </c>
      <c r="S6779">
        <v>29374734.796168298</v>
      </c>
      <c r="T6779">
        <v>32369326.746489372</v>
      </c>
      <c r="U6779">
        <v>32656570.74892734</v>
      </c>
      <c r="V6779">
        <v>30394014.065068282</v>
      </c>
      <c r="W6779">
        <v>33098097.417753723</v>
      </c>
      <c r="X6779">
        <v>13098097.417753721</v>
      </c>
    </row>
    <row r="6780" spans="2:24" x14ac:dyDescent="0.4">
      <c r="B6780" s="13">
        <v>6777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19153626.95881721</v>
      </c>
      <c r="O6780">
        <v>17463310.113233391</v>
      </c>
      <c r="P6780">
        <v>20331715.363465197</v>
      </c>
      <c r="Q6780">
        <v>21346131.137994774</v>
      </c>
      <c r="R6780">
        <v>28820608.296758477</v>
      </c>
      <c r="S6780">
        <v>22167891.6282719</v>
      </c>
      <c r="T6780">
        <v>22160456.955667045</v>
      </c>
      <c r="U6780">
        <v>23917019.584959663</v>
      </c>
      <c r="V6780">
        <v>27531903.410289127</v>
      </c>
      <c r="W6780">
        <v>20332722.065976888</v>
      </c>
      <c r="X6780">
        <v>332722.06597688538</v>
      </c>
    </row>
    <row r="6781" spans="2:24" x14ac:dyDescent="0.4">
      <c r="B6781" s="13">
        <v>6778</v>
      </c>
      <c r="C6781">
        <v>0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21205894.735240534</v>
      </c>
      <c r="O6781">
        <v>27682040.021943718</v>
      </c>
      <c r="P6781">
        <v>27522780.152583878</v>
      </c>
      <c r="Q6781">
        <v>25843609.123938378</v>
      </c>
      <c r="R6781">
        <v>27491370.780528873</v>
      </c>
      <c r="S6781">
        <v>27417019.676213697</v>
      </c>
      <c r="T6781">
        <v>28500456.532707203</v>
      </c>
      <c r="U6781">
        <v>29258946.374203231</v>
      </c>
      <c r="V6781">
        <v>32430438.963045321</v>
      </c>
      <c r="W6781">
        <v>33287561.568976972</v>
      </c>
      <c r="X6781">
        <v>13287561.568976965</v>
      </c>
    </row>
    <row r="6782" spans="2:24" x14ac:dyDescent="0.4">
      <c r="B6782" s="13">
        <v>6779</v>
      </c>
      <c r="C6782">
        <v>0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17083931.606743865</v>
      </c>
      <c r="O6782">
        <v>-35327963.047199577</v>
      </c>
      <c r="P6782">
        <v>-36264133.082715161</v>
      </c>
      <c r="Q6782">
        <v>234947.71276192367</v>
      </c>
      <c r="R6782">
        <v>-1262218.3840722197</v>
      </c>
      <c r="S6782">
        <v>5144292.5722695729</v>
      </c>
      <c r="T6782">
        <v>4855313.1214406975</v>
      </c>
      <c r="U6782">
        <v>13090799.348341051</v>
      </c>
      <c r="V6782">
        <v>15115242.352083189</v>
      </c>
      <c r="W6782">
        <v>18144750.115715038</v>
      </c>
      <c r="X6782">
        <v>-1855249.8842849615</v>
      </c>
    </row>
    <row r="6783" spans="2:24" x14ac:dyDescent="0.4">
      <c r="B6783" s="13">
        <v>6780</v>
      </c>
      <c r="C6783">
        <v>0</v>
      </c>
      <c r="D6783">
        <v>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-3528906.615287221</v>
      </c>
      <c r="O6783">
        <v>4779778.1845660433</v>
      </c>
      <c r="P6783">
        <v>17960445.262710612</v>
      </c>
      <c r="Q6783">
        <v>16517070.890245523</v>
      </c>
      <c r="R6783">
        <v>24155443.597178921</v>
      </c>
      <c r="S6783">
        <v>27292277.074255697</v>
      </c>
      <c r="T6783">
        <v>30355949.175540537</v>
      </c>
      <c r="U6783">
        <v>23681607.827259324</v>
      </c>
      <c r="V6783">
        <v>21789269.358522411</v>
      </c>
      <c r="W6783">
        <v>21905545.765189555</v>
      </c>
      <c r="X6783">
        <v>1905545.7651895587</v>
      </c>
    </row>
    <row r="6784" spans="2:24" x14ac:dyDescent="0.4">
      <c r="B6784" s="13">
        <v>6781</v>
      </c>
      <c r="C6784">
        <v>0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21625203.112879634</v>
      </c>
      <c r="O6784">
        <v>26346343.658082351</v>
      </c>
      <c r="P6784">
        <v>25808542.569498733</v>
      </c>
      <c r="Q6784">
        <v>23253584.624366447</v>
      </c>
      <c r="R6784">
        <v>-143650789.16700402</v>
      </c>
      <c r="S6784">
        <v>-137086360.55016732</v>
      </c>
      <c r="T6784">
        <v>-54086808.849401727</v>
      </c>
      <c r="U6784">
        <v>-49589753.921542451</v>
      </c>
      <c r="V6784">
        <v>-48770514.62933635</v>
      </c>
      <c r="W6784">
        <v>-46897688.925756462</v>
      </c>
      <c r="X6784">
        <v>-66897688.925756454</v>
      </c>
    </row>
    <row r="6785" spans="2:24" x14ac:dyDescent="0.4">
      <c r="B6785" s="13">
        <v>6782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26814401.651049297</v>
      </c>
      <c r="O6785">
        <v>28645151.787934382</v>
      </c>
      <c r="P6785">
        <v>32086285.753061563</v>
      </c>
      <c r="Q6785">
        <v>35483470.84461724</v>
      </c>
      <c r="R6785">
        <v>37762598.18472904</v>
      </c>
      <c r="S6785">
        <v>35586512.618572503</v>
      </c>
      <c r="T6785">
        <v>37992597.604814351</v>
      </c>
      <c r="U6785">
        <v>42481096.589813277</v>
      </c>
      <c r="V6785">
        <v>45179296.236030996</v>
      </c>
      <c r="W6785">
        <v>50736021.087777324</v>
      </c>
      <c r="X6785">
        <v>30736021.087777328</v>
      </c>
    </row>
    <row r="6786" spans="2:24" x14ac:dyDescent="0.4">
      <c r="B6786" s="13">
        <v>6783</v>
      </c>
      <c r="C6786">
        <v>0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11992206.193887822</v>
      </c>
      <c r="O6786">
        <v>13117411.684250306</v>
      </c>
      <c r="P6786">
        <v>23388331.38605481</v>
      </c>
      <c r="Q6786">
        <v>17131405.921445802</v>
      </c>
      <c r="R6786">
        <v>20227003.82085368</v>
      </c>
      <c r="S6786">
        <v>23807052.778377041</v>
      </c>
      <c r="T6786">
        <v>21400413.290689953</v>
      </c>
      <c r="U6786">
        <v>22077301.006808642</v>
      </c>
      <c r="V6786">
        <v>22011560.300660752</v>
      </c>
      <c r="W6786">
        <v>24018635.22380764</v>
      </c>
      <c r="X6786">
        <v>4018635.2238076469</v>
      </c>
    </row>
    <row r="6787" spans="2:24" x14ac:dyDescent="0.4">
      <c r="B6787" s="13">
        <v>6784</v>
      </c>
      <c r="C6787">
        <v>0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17741695.752419803</v>
      </c>
      <c r="O6787">
        <v>19390442.7586741</v>
      </c>
      <c r="P6787">
        <v>24373754.345497739</v>
      </c>
      <c r="Q6787">
        <v>23022544.589547481</v>
      </c>
      <c r="R6787">
        <v>30167295.493394874</v>
      </c>
      <c r="S6787">
        <v>30259254.243454549</v>
      </c>
      <c r="T6787">
        <v>33660735.892165974</v>
      </c>
      <c r="U6787">
        <v>33897410.908935241</v>
      </c>
      <c r="V6787">
        <v>34202747.391163118</v>
      </c>
      <c r="W6787">
        <v>33070739.925970823</v>
      </c>
      <c r="X6787">
        <v>13070739.925970813</v>
      </c>
    </row>
    <row r="6788" spans="2:24" x14ac:dyDescent="0.4">
      <c r="B6788" s="13">
        <v>6785</v>
      </c>
      <c r="C6788">
        <v>0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17249070.568179749</v>
      </c>
      <c r="O6788">
        <v>18753998.764280435</v>
      </c>
      <c r="P6788">
        <v>-166446034.26293573</v>
      </c>
      <c r="Q6788">
        <v>-163717758.4517245</v>
      </c>
      <c r="R6788">
        <v>-70880273.273015842</v>
      </c>
      <c r="S6788">
        <v>-69594499.27116622</v>
      </c>
      <c r="T6788">
        <v>-74410892.262328014</v>
      </c>
      <c r="U6788">
        <v>-74381814.594689324</v>
      </c>
      <c r="V6788">
        <v>-73868436.979881927</v>
      </c>
      <c r="W6788">
        <v>-74007700.508050621</v>
      </c>
      <c r="X6788">
        <v>-94007700.508050621</v>
      </c>
    </row>
    <row r="6789" spans="2:24" x14ac:dyDescent="0.4">
      <c r="B6789" s="13">
        <v>6786</v>
      </c>
      <c r="C6789">
        <v>0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-447654006.11035866</v>
      </c>
      <c r="O6789">
        <v>-443728502.85638505</v>
      </c>
      <c r="P6789">
        <v>-209850381.3122164</v>
      </c>
      <c r="Q6789">
        <v>-208360282.20727518</v>
      </c>
      <c r="R6789">
        <v>-202767972.73405904</v>
      </c>
      <c r="S6789">
        <v>-203914775.46131343</v>
      </c>
      <c r="T6789">
        <v>-211371223.33352759</v>
      </c>
      <c r="U6789">
        <v>-213366019.02965292</v>
      </c>
      <c r="V6789">
        <v>-209197165.12075326</v>
      </c>
      <c r="W6789">
        <v>-203124877.75721818</v>
      </c>
      <c r="X6789">
        <v>-223124877.75721818</v>
      </c>
    </row>
    <row r="6790" spans="2:24" x14ac:dyDescent="0.4">
      <c r="B6790" s="13">
        <v>6787</v>
      </c>
      <c r="C6790">
        <v>0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17181813.228627302</v>
      </c>
      <c r="O6790">
        <v>20535021.257094763</v>
      </c>
      <c r="P6790">
        <v>24172663.212545596</v>
      </c>
      <c r="Q6790">
        <v>28854350.994068969</v>
      </c>
      <c r="R6790">
        <v>28069652.622733187</v>
      </c>
      <c r="S6790">
        <v>35821821.609456442</v>
      </c>
      <c r="T6790">
        <v>38933139.66819074</v>
      </c>
      <c r="U6790">
        <v>36730579.658609211</v>
      </c>
      <c r="V6790">
        <v>44717382.455211721</v>
      </c>
      <c r="W6790">
        <v>41960191.318427429</v>
      </c>
      <c r="X6790">
        <v>21960191.318427425</v>
      </c>
    </row>
    <row r="6791" spans="2:24" x14ac:dyDescent="0.4">
      <c r="B6791" s="13">
        <v>6788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24507181.929358423</v>
      </c>
      <c r="O6791">
        <v>9755152.9439932741</v>
      </c>
      <c r="P6791">
        <v>11930750.305171816</v>
      </c>
      <c r="Q6791">
        <v>17274334.425941221</v>
      </c>
      <c r="R6791">
        <v>17414327.032038551</v>
      </c>
      <c r="S6791">
        <v>20749758.400668994</v>
      </c>
      <c r="T6791">
        <v>24777793.572330691</v>
      </c>
      <c r="U6791">
        <v>28413953.293115888</v>
      </c>
      <c r="V6791">
        <v>30176378.497622915</v>
      </c>
      <c r="W6791">
        <v>31509959.5635048</v>
      </c>
      <c r="X6791">
        <v>11509959.563504796</v>
      </c>
    </row>
    <row r="6792" spans="2:24" x14ac:dyDescent="0.4">
      <c r="B6792" s="13">
        <v>6789</v>
      </c>
      <c r="C6792">
        <v>0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18304528.285240997</v>
      </c>
      <c r="O6792">
        <v>16946247.111294366</v>
      </c>
      <c r="P6792">
        <v>19065935.498085547</v>
      </c>
      <c r="Q6792">
        <v>25478622.770790875</v>
      </c>
      <c r="R6792">
        <v>28787243.115963008</v>
      </c>
      <c r="S6792">
        <v>29574125.205675729</v>
      </c>
      <c r="T6792">
        <v>32100135.023298286</v>
      </c>
      <c r="U6792">
        <v>24338434.942994796</v>
      </c>
      <c r="V6792">
        <v>24904244.80690692</v>
      </c>
      <c r="W6792">
        <v>25896617.518303037</v>
      </c>
      <c r="X6792">
        <v>5896617.5183030386</v>
      </c>
    </row>
    <row r="6793" spans="2:24" x14ac:dyDescent="0.4">
      <c r="B6793" s="13">
        <v>6790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18964247.263933416</v>
      </c>
      <c r="O6793">
        <v>11400316.293849632</v>
      </c>
      <c r="P6793">
        <v>11851735.900061181</v>
      </c>
      <c r="Q6793">
        <v>14883826.563458532</v>
      </c>
      <c r="R6793">
        <v>21032854.554571077</v>
      </c>
      <c r="S6793">
        <v>21207329.841388982</v>
      </c>
      <c r="T6793">
        <v>21950430.606173467</v>
      </c>
      <c r="U6793">
        <v>20172521.32889498</v>
      </c>
      <c r="V6793">
        <v>20028592.969516356</v>
      </c>
      <c r="W6793">
        <v>29457167.932908602</v>
      </c>
      <c r="X6793">
        <v>9457167.9329086021</v>
      </c>
    </row>
    <row r="6794" spans="2:24" x14ac:dyDescent="0.4">
      <c r="B6794" s="13">
        <v>6791</v>
      </c>
      <c r="C6794">
        <v>0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26239442.351707757</v>
      </c>
      <c r="O6794">
        <v>26740819.879065312</v>
      </c>
      <c r="P6794">
        <v>30775356.995290734</v>
      </c>
      <c r="Q6794">
        <v>37659276.864470094</v>
      </c>
      <c r="R6794">
        <v>37338978.40317212</v>
      </c>
      <c r="S6794">
        <v>41455826.005947769</v>
      </c>
      <c r="T6794">
        <v>46141768.154265605</v>
      </c>
      <c r="U6794">
        <v>48817396.118458897</v>
      </c>
      <c r="V6794">
        <v>53153663.075449727</v>
      </c>
      <c r="W6794">
        <v>55933190.052325271</v>
      </c>
      <c r="X6794">
        <v>35933190.052325286</v>
      </c>
    </row>
    <row r="6795" spans="2:24" x14ac:dyDescent="0.4">
      <c r="B6795" s="13">
        <v>6792</v>
      </c>
      <c r="C6795">
        <v>0</v>
      </c>
      <c r="D6795">
        <v>0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23642209.803319361</v>
      </c>
      <c r="O6795">
        <v>23002877.207438719</v>
      </c>
      <c r="P6795">
        <v>22224746.413705945</v>
      </c>
      <c r="Q6795">
        <v>23424460.32839391</v>
      </c>
      <c r="R6795">
        <v>24216997.067817714</v>
      </c>
      <c r="S6795">
        <v>23469714.140122399</v>
      </c>
      <c r="T6795">
        <v>22853266.379662778</v>
      </c>
      <c r="U6795">
        <v>24738383.783694699</v>
      </c>
      <c r="V6795">
        <v>30210113.977806963</v>
      </c>
      <c r="W6795">
        <v>30697017.100212891</v>
      </c>
      <c r="X6795">
        <v>10697017.100212891</v>
      </c>
    </row>
    <row r="6796" spans="2:24" x14ac:dyDescent="0.4">
      <c r="B6796" s="13">
        <v>6793</v>
      </c>
      <c r="C6796">
        <v>0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20732749.114045709</v>
      </c>
      <c r="O6796">
        <v>18530293.797484681</v>
      </c>
      <c r="P6796">
        <v>20137814.253986027</v>
      </c>
      <c r="Q6796">
        <v>22268451.149458051</v>
      </c>
      <c r="R6796">
        <v>24466462.34810891</v>
      </c>
      <c r="S6796">
        <v>24656015.502696194</v>
      </c>
      <c r="T6796">
        <v>19842222.68099669</v>
      </c>
      <c r="U6796">
        <v>20957234.384717818</v>
      </c>
      <c r="V6796">
        <v>21313444.961350556</v>
      </c>
      <c r="W6796">
        <v>23074736.07941518</v>
      </c>
      <c r="X6796">
        <v>3074736.079415177</v>
      </c>
    </row>
    <row r="6797" spans="2:24" x14ac:dyDescent="0.4">
      <c r="B6797" s="13">
        <v>6794</v>
      </c>
      <c r="C6797">
        <v>0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21537208.902631499</v>
      </c>
      <c r="O6797">
        <v>21912968.47679276</v>
      </c>
      <c r="P6797">
        <v>21109130.329340659</v>
      </c>
      <c r="Q6797">
        <v>22195697.359078027</v>
      </c>
      <c r="R6797">
        <v>20642733.72255398</v>
      </c>
      <c r="S6797">
        <v>27282359.255943011</v>
      </c>
      <c r="T6797">
        <v>34783115.936403163</v>
      </c>
      <c r="U6797">
        <v>32814214.335272543</v>
      </c>
      <c r="V6797">
        <v>22731506.396891512</v>
      </c>
      <c r="W6797">
        <v>21752487.370079659</v>
      </c>
      <c r="X6797">
        <v>1752487.3700796594</v>
      </c>
    </row>
    <row r="6798" spans="2:24" x14ac:dyDescent="0.4">
      <c r="B6798" s="13">
        <v>6795</v>
      </c>
      <c r="C6798">
        <v>0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15018032.627533691</v>
      </c>
      <c r="O6798">
        <v>22210220.724319872</v>
      </c>
      <c r="P6798">
        <v>27334822.76479166</v>
      </c>
      <c r="Q6798">
        <v>29805674.562869851</v>
      </c>
      <c r="R6798">
        <v>29769973.89928421</v>
      </c>
      <c r="S6798">
        <v>29886661.605183363</v>
      </c>
      <c r="T6798">
        <v>34388030.596946508</v>
      </c>
      <c r="U6798">
        <v>33646733.37592794</v>
      </c>
      <c r="V6798">
        <v>37291241.916745394</v>
      </c>
      <c r="W6798">
        <v>39546381.257365018</v>
      </c>
      <c r="X6798">
        <v>19546381.257365018</v>
      </c>
    </row>
    <row r="6799" spans="2:24" x14ac:dyDescent="0.4">
      <c r="B6799" s="13">
        <v>6796</v>
      </c>
      <c r="C6799">
        <v>0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21979013.484305225</v>
      </c>
      <c r="O6799">
        <v>24419412.090999767</v>
      </c>
      <c r="P6799">
        <v>-1216590.4143124009</v>
      </c>
      <c r="Q6799">
        <v>6503324.2426776364</v>
      </c>
      <c r="R6799">
        <v>25573031.688090079</v>
      </c>
      <c r="S6799">
        <v>28027884.347440176</v>
      </c>
      <c r="T6799">
        <v>12760786.626634926</v>
      </c>
      <c r="U6799">
        <v>15314320.320244446</v>
      </c>
      <c r="V6799">
        <v>15910003.901306687</v>
      </c>
      <c r="W6799">
        <v>22226524.597605359</v>
      </c>
      <c r="X6799">
        <v>2226524.5976053546</v>
      </c>
    </row>
    <row r="6800" spans="2:24" x14ac:dyDescent="0.4">
      <c r="B6800" s="13">
        <v>6797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20028079.233930022</v>
      </c>
      <c r="O6800">
        <v>19242657.813728899</v>
      </c>
      <c r="P6800">
        <v>21551155.299439587</v>
      </c>
      <c r="Q6800">
        <v>25260614.279179744</v>
      </c>
      <c r="R6800">
        <v>21641024.043130908</v>
      </c>
      <c r="S6800">
        <v>24168165.157752499</v>
      </c>
      <c r="T6800">
        <v>28663187.384124912</v>
      </c>
      <c r="U6800">
        <v>26568079.781345472</v>
      </c>
      <c r="V6800">
        <v>1469489.9220634582</v>
      </c>
      <c r="W6800">
        <v>7131694.2520858496</v>
      </c>
      <c r="X6800">
        <v>-12868305.747914143</v>
      </c>
    </row>
    <row r="6801" spans="2:24" x14ac:dyDescent="0.4">
      <c r="B6801" s="13">
        <v>6798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22528811.597223237</v>
      </c>
      <c r="O6801">
        <v>24394566.369473834</v>
      </c>
      <c r="P6801">
        <v>25494178.234684825</v>
      </c>
      <c r="Q6801">
        <v>12617882.229098223</v>
      </c>
      <c r="R6801">
        <v>16083171.383375712</v>
      </c>
      <c r="S6801">
        <v>26484093.19726152</v>
      </c>
      <c r="T6801">
        <v>25529728.451933868</v>
      </c>
      <c r="U6801">
        <v>19674698.435710061</v>
      </c>
      <c r="V6801">
        <v>19124094.675945267</v>
      </c>
      <c r="W6801">
        <v>18682946.223587558</v>
      </c>
      <c r="X6801">
        <v>-1317053.7764124461</v>
      </c>
    </row>
    <row r="6802" spans="2:24" x14ac:dyDescent="0.4">
      <c r="B6802" s="13">
        <v>6799</v>
      </c>
      <c r="C6802">
        <v>0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22523971.505467184</v>
      </c>
      <c r="O6802">
        <v>21910681.884269785</v>
      </c>
      <c r="P6802">
        <v>24502253.565658748</v>
      </c>
      <c r="Q6802">
        <v>27970860.362684805</v>
      </c>
      <c r="R6802">
        <v>29966535.640344307</v>
      </c>
      <c r="S6802">
        <v>29696701.471484959</v>
      </c>
      <c r="T6802">
        <v>29360570.291303501</v>
      </c>
      <c r="U6802">
        <v>27380768.913360279</v>
      </c>
      <c r="V6802">
        <v>27921066.554077432</v>
      </c>
      <c r="W6802">
        <v>26313970.940150987</v>
      </c>
      <c r="X6802">
        <v>6313970.9401509818</v>
      </c>
    </row>
    <row r="6803" spans="2:24" x14ac:dyDescent="0.4">
      <c r="B6803" s="13">
        <v>6800</v>
      </c>
      <c r="C6803">
        <v>0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21283502.050637711</v>
      </c>
      <c r="O6803">
        <v>25927063.076772146</v>
      </c>
      <c r="P6803">
        <v>27433683.170674291</v>
      </c>
      <c r="Q6803">
        <v>15847983.479036288</v>
      </c>
      <c r="R6803">
        <v>14037728.660503026</v>
      </c>
      <c r="S6803">
        <v>20875137.250399433</v>
      </c>
      <c r="T6803">
        <v>26373110.643169194</v>
      </c>
      <c r="U6803">
        <v>27363547.473453663</v>
      </c>
      <c r="V6803">
        <v>35554935.041034251</v>
      </c>
      <c r="W6803">
        <v>35444148.4018896</v>
      </c>
      <c r="X6803">
        <v>15444148.401889591</v>
      </c>
    </row>
    <row r="6804" spans="2:24" x14ac:dyDescent="0.4">
      <c r="B6804" s="13">
        <v>6801</v>
      </c>
      <c r="C6804">
        <v>0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22795501.51129885</v>
      </c>
      <c r="O6804">
        <v>26289546.652076431</v>
      </c>
      <c r="P6804">
        <v>26830399.286988851</v>
      </c>
      <c r="Q6804">
        <v>31459982.946613707</v>
      </c>
      <c r="R6804">
        <v>38865129.127795711</v>
      </c>
      <c r="S6804">
        <v>40256350.203343026</v>
      </c>
      <c r="T6804">
        <v>39932924.506720677</v>
      </c>
      <c r="U6804">
        <v>43558505.64405445</v>
      </c>
      <c r="V6804">
        <v>43036036.379101053</v>
      </c>
      <c r="W6804">
        <v>47770456.521279074</v>
      </c>
      <c r="X6804">
        <v>27770456.521279082</v>
      </c>
    </row>
    <row r="6805" spans="2:24" x14ac:dyDescent="0.4">
      <c r="B6805" s="13">
        <v>6802</v>
      </c>
      <c r="C6805">
        <v>0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19266877.257825673</v>
      </c>
      <c r="O6805">
        <v>16309871.786627572</v>
      </c>
      <c r="P6805">
        <v>15952412.483297836</v>
      </c>
      <c r="Q6805">
        <v>14505344.717072699</v>
      </c>
      <c r="R6805">
        <v>17948819.433596767</v>
      </c>
      <c r="S6805">
        <v>12218725.387278508</v>
      </c>
      <c r="T6805">
        <v>13041305.166148992</v>
      </c>
      <c r="U6805">
        <v>14951180.182176394</v>
      </c>
      <c r="V6805">
        <v>9349500.4059690256</v>
      </c>
      <c r="W6805">
        <v>-971331.49704223964</v>
      </c>
      <c r="X6805">
        <v>-20971331.497042242</v>
      </c>
    </row>
    <row r="6806" spans="2:24" x14ac:dyDescent="0.4">
      <c r="B6806" s="13">
        <v>6803</v>
      </c>
      <c r="C6806">
        <v>0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24711975.77848899</v>
      </c>
      <c r="O6806">
        <v>26532437.663865976</v>
      </c>
      <c r="P6806">
        <v>31272236.488509979</v>
      </c>
      <c r="Q6806">
        <v>34440191.057901524</v>
      </c>
      <c r="R6806">
        <v>15973940.559161769</v>
      </c>
      <c r="S6806">
        <v>17738218.116881497</v>
      </c>
      <c r="T6806">
        <v>28477520.700709164</v>
      </c>
      <c r="U6806">
        <v>29448479.13221876</v>
      </c>
      <c r="V6806">
        <v>13928980.650968034</v>
      </c>
      <c r="W6806">
        <v>16920504.361190766</v>
      </c>
      <c r="X6806">
        <v>-3079495.6388092316</v>
      </c>
    </row>
    <row r="6807" spans="2:24" x14ac:dyDescent="0.4">
      <c r="B6807" s="13">
        <v>6804</v>
      </c>
      <c r="C6807">
        <v>0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18484406.620812565</v>
      </c>
      <c r="O6807">
        <v>22834148.49245467</v>
      </c>
      <c r="P6807">
        <v>21569577.539299596</v>
      </c>
      <c r="Q6807">
        <v>25679575.520108037</v>
      </c>
      <c r="R6807">
        <v>29428004.662200168</v>
      </c>
      <c r="S6807">
        <v>27173864.586590659</v>
      </c>
      <c r="T6807">
        <v>26405193.857553471</v>
      </c>
      <c r="U6807">
        <v>29205186.207690723</v>
      </c>
      <c r="V6807">
        <v>27735103.769898966</v>
      </c>
      <c r="W6807">
        <v>35372495.994162418</v>
      </c>
      <c r="X6807">
        <v>15372495.994162414</v>
      </c>
    </row>
    <row r="6808" spans="2:24" x14ac:dyDescent="0.4">
      <c r="B6808" s="13">
        <v>6805</v>
      </c>
      <c r="C6808">
        <v>0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28057565.582729794</v>
      </c>
      <c r="O6808">
        <v>26411963.264983449</v>
      </c>
      <c r="P6808">
        <v>24803190.348206002</v>
      </c>
      <c r="Q6808">
        <v>29577224.829811223</v>
      </c>
      <c r="R6808">
        <v>35971505.612551615</v>
      </c>
      <c r="S6808">
        <v>20012477.851217985</v>
      </c>
      <c r="T6808">
        <v>22636709.374506317</v>
      </c>
      <c r="U6808">
        <v>34077113.499635696</v>
      </c>
      <c r="V6808">
        <v>35217730.269231483</v>
      </c>
      <c r="W6808">
        <v>32865802.103896473</v>
      </c>
      <c r="X6808">
        <v>12865802.103896473</v>
      </c>
    </row>
    <row r="6809" spans="2:24" x14ac:dyDescent="0.4">
      <c r="B6809" s="13">
        <v>6806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10193649.906393737</v>
      </c>
      <c r="O6809">
        <v>13643367.104075763</v>
      </c>
      <c r="P6809">
        <v>15635220.253567392</v>
      </c>
      <c r="Q6809">
        <v>22851359.011734299</v>
      </c>
      <c r="R6809">
        <v>21707020.332711212</v>
      </c>
      <c r="S6809">
        <v>21376122.809885375</v>
      </c>
      <c r="T6809">
        <v>23304654.409422521</v>
      </c>
      <c r="U6809">
        <v>24323470.687339067</v>
      </c>
      <c r="V6809">
        <v>23272181.637047946</v>
      </c>
      <c r="W6809">
        <v>8101993.6868205452</v>
      </c>
      <c r="X6809">
        <v>-11898006.313179452</v>
      </c>
    </row>
    <row r="6810" spans="2:24" x14ac:dyDescent="0.4">
      <c r="B6810" s="13">
        <v>6807</v>
      </c>
      <c r="C6810">
        <v>0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701700.67789273919</v>
      </c>
      <c r="O6810">
        <v>-871958.82635788689</v>
      </c>
      <c r="P6810">
        <v>9558283.1198883466</v>
      </c>
      <c r="Q6810">
        <v>8520875.5738572013</v>
      </c>
      <c r="R6810">
        <v>16080064.218742676</v>
      </c>
      <c r="S6810">
        <v>3942730.810537912</v>
      </c>
      <c r="T6810">
        <v>-10670300.942631966</v>
      </c>
      <c r="U6810">
        <v>-7141298.1000447599</v>
      </c>
      <c r="V6810">
        <v>-372767.3636135197</v>
      </c>
      <c r="W6810">
        <v>8991978.7510278858</v>
      </c>
      <c r="X6810">
        <v>-11008021.24897211</v>
      </c>
    </row>
    <row r="6811" spans="2:24" x14ac:dyDescent="0.4">
      <c r="B6811" s="13">
        <v>6808</v>
      </c>
      <c r="C6811">
        <v>0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18639901.8887146</v>
      </c>
      <c r="O6811">
        <v>17726473.037979376</v>
      </c>
      <c r="P6811">
        <v>19040408.242687635</v>
      </c>
      <c r="Q6811">
        <v>19426327.793087713</v>
      </c>
      <c r="R6811">
        <v>20796169.772639129</v>
      </c>
      <c r="S6811">
        <v>22674836.451424129</v>
      </c>
      <c r="T6811">
        <v>19703483.741172034</v>
      </c>
      <c r="U6811">
        <v>16205636.425527906</v>
      </c>
      <c r="V6811">
        <v>16942620.480779361</v>
      </c>
      <c r="W6811">
        <v>17855175.174054287</v>
      </c>
      <c r="X6811">
        <v>-2144824.8259457164</v>
      </c>
    </row>
    <row r="6812" spans="2:24" x14ac:dyDescent="0.4">
      <c r="B6812" s="13">
        <v>6809</v>
      </c>
      <c r="C6812">
        <v>0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20864959.416628912</v>
      </c>
      <c r="O6812">
        <v>22375375.839681406</v>
      </c>
      <c r="P6812">
        <v>23048479.051456306</v>
      </c>
      <c r="Q6812">
        <v>4903084.0507502351</v>
      </c>
      <c r="R6812">
        <v>3815118.3050195342</v>
      </c>
      <c r="S6812">
        <v>18998967.58179599</v>
      </c>
      <c r="T6812">
        <v>18874996.511090394</v>
      </c>
      <c r="U6812">
        <v>25224500.939222977</v>
      </c>
      <c r="V6812">
        <v>26376864.906010017</v>
      </c>
      <c r="W6812">
        <v>29340576.116708443</v>
      </c>
      <c r="X6812">
        <v>9340576.1167084351</v>
      </c>
    </row>
    <row r="6813" spans="2:24" x14ac:dyDescent="0.4">
      <c r="B6813" s="13">
        <v>6810</v>
      </c>
      <c r="C6813">
        <v>0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22205435.982027985</v>
      </c>
      <c r="O6813">
        <v>30388315.013627544</v>
      </c>
      <c r="P6813">
        <v>30610523.077380657</v>
      </c>
      <c r="Q6813">
        <v>31836380.329733018</v>
      </c>
      <c r="R6813">
        <v>30589353.923960451</v>
      </c>
      <c r="S6813">
        <v>-48480322.888297684</v>
      </c>
      <c r="T6813">
        <v>-51336751.26974266</v>
      </c>
      <c r="U6813">
        <v>-7645683.8223511456</v>
      </c>
      <c r="V6813">
        <v>-3730245.8139475039</v>
      </c>
      <c r="W6813">
        <v>684900.36255523609</v>
      </c>
      <c r="X6813">
        <v>-19315099.637444757</v>
      </c>
    </row>
    <row r="6814" spans="2:24" x14ac:dyDescent="0.4">
      <c r="B6814" s="13">
        <v>6811</v>
      </c>
      <c r="C6814">
        <v>0</v>
      </c>
      <c r="D6814">
        <v>0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14804110.692556733</v>
      </c>
      <c r="O6814">
        <v>14220435.018317351</v>
      </c>
      <c r="P6814">
        <v>17056673.245759502</v>
      </c>
      <c r="Q6814">
        <v>18541317.127514023</v>
      </c>
      <c r="R6814">
        <v>17088644.045489591</v>
      </c>
      <c r="S6814">
        <v>19962396.216264579</v>
      </c>
      <c r="T6814">
        <v>26351627.494815152</v>
      </c>
      <c r="U6814">
        <v>25715010.970007744</v>
      </c>
      <c r="V6814">
        <v>28399513.694065001</v>
      </c>
      <c r="W6814">
        <v>31087741.369796567</v>
      </c>
      <c r="X6814">
        <v>11087741.369796567</v>
      </c>
    </row>
    <row r="6815" spans="2:24" x14ac:dyDescent="0.4">
      <c r="B6815" s="13">
        <v>6812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18878277.509560943</v>
      </c>
      <c r="O6815">
        <v>17178740.256049912</v>
      </c>
      <c r="P6815">
        <v>20379766.178700592</v>
      </c>
      <c r="Q6815">
        <v>23026624.141832002</v>
      </c>
      <c r="R6815">
        <v>30872487.619885892</v>
      </c>
      <c r="S6815">
        <v>34258026.38194719</v>
      </c>
      <c r="T6815">
        <v>37797380.188845992</v>
      </c>
      <c r="U6815">
        <v>36375476.52192302</v>
      </c>
      <c r="V6815">
        <v>33970234.524705462</v>
      </c>
      <c r="W6815">
        <v>35473660.374987356</v>
      </c>
      <c r="X6815">
        <v>15473660.374987353</v>
      </c>
    </row>
    <row r="6816" spans="2:24" x14ac:dyDescent="0.4">
      <c r="B6816" s="13">
        <v>6813</v>
      </c>
      <c r="C6816">
        <v>0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19365203.187131576</v>
      </c>
      <c r="O6816">
        <v>17704189.551617544</v>
      </c>
      <c r="P6816">
        <v>1711710.7286486835</v>
      </c>
      <c r="Q6816">
        <v>2053432.6714388658</v>
      </c>
      <c r="R6816">
        <v>13424202.800025316</v>
      </c>
      <c r="S6816">
        <v>15311290.436463039</v>
      </c>
      <c r="T6816">
        <v>12450858.636238212</v>
      </c>
      <c r="U6816">
        <v>14307012.887512038</v>
      </c>
      <c r="V6816">
        <v>18048072.788831972</v>
      </c>
      <c r="W6816">
        <v>20700946.941811305</v>
      </c>
      <c r="X6816">
        <v>700946.94181130733</v>
      </c>
    </row>
    <row r="6817" spans="2:24" x14ac:dyDescent="0.4">
      <c r="B6817" s="13">
        <v>6814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18054528.615381639</v>
      </c>
      <c r="O6817">
        <v>12564471.775800493</v>
      </c>
      <c r="P6817">
        <v>14654349.651078543</v>
      </c>
      <c r="Q6817">
        <v>12957713.06976375</v>
      </c>
      <c r="R6817">
        <v>14722883.116430845</v>
      </c>
      <c r="S6817">
        <v>15707724.613534726</v>
      </c>
      <c r="T6817">
        <v>17347658.311937056</v>
      </c>
      <c r="U6817">
        <v>11019466.198087446</v>
      </c>
      <c r="V6817">
        <v>12321450.852401476</v>
      </c>
      <c r="W6817">
        <v>7631539.5660805143</v>
      </c>
      <c r="X6817">
        <v>-12368460.433919489</v>
      </c>
    </row>
    <row r="6818" spans="2:24" x14ac:dyDescent="0.4">
      <c r="B6818" s="13">
        <v>6815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21397612.259603515</v>
      </c>
      <c r="O6818">
        <v>23265120.681322157</v>
      </c>
      <c r="P6818">
        <v>13688807.436401434</v>
      </c>
      <c r="Q6818">
        <v>15392073.297432067</v>
      </c>
      <c r="R6818">
        <v>21616863.599809352</v>
      </c>
      <c r="S6818">
        <v>26078255.267865017</v>
      </c>
      <c r="T6818">
        <v>17906986.179221358</v>
      </c>
      <c r="U6818">
        <v>19208985.076129485</v>
      </c>
      <c r="V6818">
        <v>26149209.394718524</v>
      </c>
      <c r="W6818">
        <v>28809270.575227931</v>
      </c>
      <c r="X6818">
        <v>8809270.5752279293</v>
      </c>
    </row>
    <row r="6819" spans="2:24" x14ac:dyDescent="0.4">
      <c r="B6819" s="13">
        <v>6816</v>
      </c>
      <c r="C6819">
        <v>0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20936003.177751429</v>
      </c>
      <c r="O6819">
        <v>23250423.532687455</v>
      </c>
      <c r="P6819">
        <v>21324111.904384214</v>
      </c>
      <c r="Q6819">
        <v>22162351.436205838</v>
      </c>
      <c r="R6819">
        <v>25512115.715591323</v>
      </c>
      <c r="S6819">
        <v>23393139.852895048</v>
      </c>
      <c r="T6819">
        <v>26425056.61630182</v>
      </c>
      <c r="U6819">
        <v>11863400.213537304</v>
      </c>
      <c r="V6819">
        <v>10412189.706944183</v>
      </c>
      <c r="W6819">
        <v>25258716.795714084</v>
      </c>
      <c r="X6819">
        <v>5258716.7957140803</v>
      </c>
    </row>
    <row r="6820" spans="2:24" x14ac:dyDescent="0.4">
      <c r="B6820" s="13">
        <v>6817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20824389.902768586</v>
      </c>
      <c r="O6820">
        <v>25701464.593281597</v>
      </c>
      <c r="P6820">
        <v>18380829.756828625</v>
      </c>
      <c r="Q6820">
        <v>20658877.683755703</v>
      </c>
      <c r="R6820">
        <v>18858848.032116216</v>
      </c>
      <c r="S6820">
        <v>18152314.984250572</v>
      </c>
      <c r="T6820">
        <v>23297085.279551793</v>
      </c>
      <c r="U6820">
        <v>28978730.929946057</v>
      </c>
      <c r="V6820">
        <v>30397818.978327256</v>
      </c>
      <c r="W6820">
        <v>28136690.246590905</v>
      </c>
      <c r="X6820">
        <v>8136690.2465909058</v>
      </c>
    </row>
    <row r="6821" spans="2:24" x14ac:dyDescent="0.4">
      <c r="B6821" s="13">
        <v>6818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18040720.882534571</v>
      </c>
      <c r="O6821">
        <v>21115763.368528891</v>
      </c>
      <c r="P6821">
        <v>27538823.097854398</v>
      </c>
      <c r="Q6821">
        <v>-44289683.438030951</v>
      </c>
      <c r="R6821">
        <v>-44999649.279922962</v>
      </c>
      <c r="S6821">
        <v>-4045156.9085131381</v>
      </c>
      <c r="T6821">
        <v>-8689478.369686123</v>
      </c>
      <c r="U6821">
        <v>-5612362.8602729961</v>
      </c>
      <c r="V6821">
        <v>7192158.2438247725</v>
      </c>
      <c r="W6821">
        <v>1163640.8401839915</v>
      </c>
      <c r="X6821">
        <v>-18836359.159816004</v>
      </c>
    </row>
    <row r="6822" spans="2:24" x14ac:dyDescent="0.4">
      <c r="B6822" s="13">
        <v>6819</v>
      </c>
      <c r="C6822">
        <v>0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26544957.366193533</v>
      </c>
      <c r="O6822">
        <v>26509088.429695103</v>
      </c>
      <c r="P6822">
        <v>26302614.874763805</v>
      </c>
      <c r="Q6822">
        <v>22918794.012979317</v>
      </c>
      <c r="R6822">
        <v>21160584.026706688</v>
      </c>
      <c r="S6822">
        <v>18407040.660847157</v>
      </c>
      <c r="T6822">
        <v>20582364.034608543</v>
      </c>
      <c r="U6822">
        <v>22123253.247702986</v>
      </c>
      <c r="V6822">
        <v>30420846.342914384</v>
      </c>
      <c r="W6822">
        <v>33300855.132282205</v>
      </c>
      <c r="X6822">
        <v>13300855.132282205</v>
      </c>
    </row>
    <row r="6823" spans="2:24" x14ac:dyDescent="0.4">
      <c r="B6823" s="13">
        <v>6820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19118530.556101672</v>
      </c>
      <c r="O6823">
        <v>22650658.011569146</v>
      </c>
      <c r="P6823">
        <v>23217174.232779745</v>
      </c>
      <c r="Q6823">
        <v>23103079.741663247</v>
      </c>
      <c r="R6823">
        <v>-20684447.347231649</v>
      </c>
      <c r="S6823">
        <v>-18762698.38047161</v>
      </c>
      <c r="T6823">
        <v>5067997.7763716532</v>
      </c>
      <c r="U6823">
        <v>4895248.4833075851</v>
      </c>
      <c r="V6823">
        <v>7056441.6110690013</v>
      </c>
      <c r="W6823">
        <v>12222642.987699613</v>
      </c>
      <c r="X6823">
        <v>-7777357.0123003842</v>
      </c>
    </row>
    <row r="6824" spans="2:24" x14ac:dyDescent="0.4">
      <c r="B6824" s="13">
        <v>6821</v>
      </c>
      <c r="C6824">
        <v>0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28512746.387395591</v>
      </c>
      <c r="O6824">
        <v>36392510.623518348</v>
      </c>
      <c r="P6824">
        <v>40054792.986783348</v>
      </c>
      <c r="Q6824">
        <v>41138323.661856815</v>
      </c>
      <c r="R6824">
        <v>-64653701.781185105</v>
      </c>
      <c r="S6824">
        <v>-58178594.632632881</v>
      </c>
      <c r="T6824">
        <v>112131.44392354181</v>
      </c>
      <c r="U6824">
        <v>4597464.7227844801</v>
      </c>
      <c r="V6824">
        <v>9379436.552517971</v>
      </c>
      <c r="W6824">
        <v>13774775.950018451</v>
      </c>
      <c r="X6824">
        <v>-6225224.0499815522</v>
      </c>
    </row>
    <row r="6825" spans="2:24" x14ac:dyDescent="0.4">
      <c r="B6825" s="13">
        <v>6822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19910237.300639667</v>
      </c>
      <c r="O6825">
        <v>19658421.927983902</v>
      </c>
      <c r="P6825">
        <v>19003292.162401814</v>
      </c>
      <c r="Q6825">
        <v>20095800.924262851</v>
      </c>
      <c r="R6825">
        <v>24308832.699248854</v>
      </c>
      <c r="S6825">
        <v>23811793.374114469</v>
      </c>
      <c r="T6825">
        <v>26166896.370103732</v>
      </c>
      <c r="U6825">
        <v>27326341.776956994</v>
      </c>
      <c r="V6825">
        <v>27403134.970164284</v>
      </c>
      <c r="W6825">
        <v>25256826.541483365</v>
      </c>
      <c r="X6825">
        <v>5256826.5414833631</v>
      </c>
    </row>
    <row r="6826" spans="2:24" x14ac:dyDescent="0.4">
      <c r="B6826" s="13">
        <v>6823</v>
      </c>
      <c r="C6826">
        <v>0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20712788.580779191</v>
      </c>
      <c r="O6826">
        <v>20341336.947742973</v>
      </c>
      <c r="P6826">
        <v>23186756.448222727</v>
      </c>
      <c r="Q6826">
        <v>23767311.844462182</v>
      </c>
      <c r="R6826">
        <v>31850955.186931286</v>
      </c>
      <c r="S6826">
        <v>30587888.040888637</v>
      </c>
      <c r="T6826">
        <v>36002699.817912921</v>
      </c>
      <c r="U6826">
        <v>36689694.641322456</v>
      </c>
      <c r="V6826">
        <v>40266882.5572832</v>
      </c>
      <c r="W6826">
        <v>42056779.264876939</v>
      </c>
      <c r="X6826">
        <v>22056779.264876932</v>
      </c>
    </row>
    <row r="6827" spans="2:24" x14ac:dyDescent="0.4">
      <c r="B6827" s="13">
        <v>6824</v>
      </c>
      <c r="C6827">
        <v>0</v>
      </c>
      <c r="D6827">
        <v>0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21498833.500263214</v>
      </c>
      <c r="O6827">
        <v>21283427.390888251</v>
      </c>
      <c r="P6827">
        <v>27120499.705651365</v>
      </c>
      <c r="Q6827">
        <v>-19230777642.955956</v>
      </c>
      <c r="R6827">
        <v>-19230668772.713745</v>
      </c>
      <c r="S6827">
        <v>-9593124953.0697365</v>
      </c>
      <c r="T6827">
        <v>-9594639390.5287704</v>
      </c>
      <c r="U6827">
        <v>-9592379979.0572624</v>
      </c>
      <c r="V6827">
        <v>-9587879508.2761154</v>
      </c>
      <c r="W6827">
        <v>-9586290305.325634</v>
      </c>
      <c r="X6827">
        <v>-9606290305.325634</v>
      </c>
    </row>
    <row r="6828" spans="2:24" x14ac:dyDescent="0.4">
      <c r="B6828" s="13">
        <v>6825</v>
      </c>
      <c r="C6828">
        <v>0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24749111.326187681</v>
      </c>
      <c r="O6828">
        <v>25432177.304003183</v>
      </c>
      <c r="P6828">
        <v>23823674.564229429</v>
      </c>
      <c r="Q6828">
        <v>24017464.542964894</v>
      </c>
      <c r="R6828">
        <v>24497887.368075974</v>
      </c>
      <c r="S6828">
        <v>25233728.336576656</v>
      </c>
      <c r="T6828">
        <v>28766264.826428104</v>
      </c>
      <c r="U6828">
        <v>27594654.860222682</v>
      </c>
      <c r="V6828">
        <v>32937212.543304965</v>
      </c>
      <c r="W6828">
        <v>40007401.918988034</v>
      </c>
      <c r="X6828">
        <v>20007401.918988027</v>
      </c>
    </row>
    <row r="6829" spans="2:24" x14ac:dyDescent="0.4">
      <c r="B6829" s="13">
        <v>6826</v>
      </c>
      <c r="C6829">
        <v>0</v>
      </c>
      <c r="D6829">
        <v>0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18309404.825931314</v>
      </c>
      <c r="O6829">
        <v>17246975.678988636</v>
      </c>
      <c r="P6829">
        <v>18724779.782734118</v>
      </c>
      <c r="Q6829">
        <v>18385386.694856323</v>
      </c>
      <c r="R6829">
        <v>15633915.012754161</v>
      </c>
      <c r="S6829">
        <v>21218020.418581553</v>
      </c>
      <c r="T6829">
        <v>21658824.647670895</v>
      </c>
      <c r="U6829">
        <v>23694268.013157912</v>
      </c>
      <c r="V6829">
        <v>24038070.275071424</v>
      </c>
      <c r="W6829">
        <v>26523661.588085849</v>
      </c>
      <c r="X6829">
        <v>6523661.5880858488</v>
      </c>
    </row>
    <row r="6830" spans="2:24" x14ac:dyDescent="0.4">
      <c r="B6830" s="13">
        <v>6827</v>
      </c>
      <c r="C6830">
        <v>0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13952615.102931753</v>
      </c>
      <c r="O6830">
        <v>15273292.999890873</v>
      </c>
      <c r="P6830">
        <v>15205830.573488364</v>
      </c>
      <c r="Q6830">
        <v>15077290.586507337</v>
      </c>
      <c r="R6830">
        <v>15742775.484513491</v>
      </c>
      <c r="S6830">
        <v>17614489.833437368</v>
      </c>
      <c r="T6830">
        <v>17466357.61233978</v>
      </c>
      <c r="U6830">
        <v>14510715.775708236</v>
      </c>
      <c r="V6830">
        <v>14292922.927943563</v>
      </c>
      <c r="W6830">
        <v>17638558.810181722</v>
      </c>
      <c r="X6830">
        <v>-2361441.1898182761</v>
      </c>
    </row>
    <row r="6831" spans="2:24" x14ac:dyDescent="0.4">
      <c r="B6831" s="13">
        <v>6828</v>
      </c>
      <c r="C6831">
        <v>0</v>
      </c>
      <c r="D6831">
        <v>0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-34020087.965431772</v>
      </c>
      <c r="O6831">
        <v>-28238350.272183381</v>
      </c>
      <c r="P6831">
        <v>3721893.2794909701</v>
      </c>
      <c r="Q6831">
        <v>4803859.8336745603</v>
      </c>
      <c r="R6831">
        <v>6544702.2056728899</v>
      </c>
      <c r="S6831">
        <v>9684666.4053878393</v>
      </c>
      <c r="T6831">
        <v>9913792.1423015874</v>
      </c>
      <c r="U6831">
        <v>13561885.19555603</v>
      </c>
      <c r="V6831">
        <v>10971353.215790184</v>
      </c>
      <c r="W6831">
        <v>-4537539.4248695597</v>
      </c>
      <c r="X6831">
        <v>-24537539.424869556</v>
      </c>
    </row>
    <row r="6832" spans="2:24" x14ac:dyDescent="0.4">
      <c r="B6832" s="13">
        <v>6829</v>
      </c>
      <c r="C6832">
        <v>0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21970402.710654322</v>
      </c>
      <c r="O6832">
        <v>21773791.896049459</v>
      </c>
      <c r="P6832">
        <v>23140575.009717174</v>
      </c>
      <c r="Q6832">
        <v>27032530.679048456</v>
      </c>
      <c r="R6832">
        <v>20529486.921338983</v>
      </c>
      <c r="S6832">
        <v>19400740.358527124</v>
      </c>
      <c r="T6832">
        <v>19382994.639980521</v>
      </c>
      <c r="U6832">
        <v>20020517.860885706</v>
      </c>
      <c r="V6832">
        <v>25179831.90958086</v>
      </c>
      <c r="W6832">
        <v>26072405.112130746</v>
      </c>
      <c r="X6832">
        <v>6072405.1121307453</v>
      </c>
    </row>
    <row r="6833" spans="2:24" x14ac:dyDescent="0.4">
      <c r="B6833" s="13">
        <v>6830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19304378.558348928</v>
      </c>
      <c r="O6833">
        <v>18489992.682027243</v>
      </c>
      <c r="P6833">
        <v>21951214.209419709</v>
      </c>
      <c r="Q6833">
        <v>25972072.323586896</v>
      </c>
      <c r="R6833">
        <v>26257458.569159649</v>
      </c>
      <c r="S6833">
        <v>31406081.615296178</v>
      </c>
      <c r="T6833">
        <v>30534832.221568227</v>
      </c>
      <c r="U6833">
        <v>32144314.968116798</v>
      </c>
      <c r="V6833">
        <v>35986158.851114646</v>
      </c>
      <c r="W6833">
        <v>18765095.05512403</v>
      </c>
      <c r="X6833">
        <v>-1234904.9448759761</v>
      </c>
    </row>
    <row r="6834" spans="2:24" x14ac:dyDescent="0.4">
      <c r="B6834" s="13">
        <v>6831</v>
      </c>
      <c r="C6834">
        <v>0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15906714.386009745</v>
      </c>
      <c r="O6834">
        <v>17223766.277173411</v>
      </c>
      <c r="P6834">
        <v>18358321.069355521</v>
      </c>
      <c r="Q6834">
        <v>20285352.904552184</v>
      </c>
      <c r="R6834">
        <v>22269447.070133418</v>
      </c>
      <c r="S6834">
        <v>22934148.854953766</v>
      </c>
      <c r="T6834">
        <v>22609735.207293708</v>
      </c>
      <c r="U6834">
        <v>21163923.824393876</v>
      </c>
      <c r="V6834">
        <v>21408950.297805548</v>
      </c>
      <c r="W6834">
        <v>23702403.949020125</v>
      </c>
      <c r="X6834">
        <v>3702403.9490201315</v>
      </c>
    </row>
    <row r="6835" spans="2:24" x14ac:dyDescent="0.4">
      <c r="B6835" s="13">
        <v>6832</v>
      </c>
      <c r="C6835">
        <v>0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20081992.99541837</v>
      </c>
      <c r="O6835">
        <v>25448997.438546091</v>
      </c>
      <c r="P6835">
        <v>31411562.879987054</v>
      </c>
      <c r="Q6835">
        <v>34924184.368817478</v>
      </c>
      <c r="R6835">
        <v>38668057.165083803</v>
      </c>
      <c r="S6835">
        <v>36372135.184235476</v>
      </c>
      <c r="T6835">
        <v>31039201.670495484</v>
      </c>
      <c r="U6835">
        <v>32111332.909665871</v>
      </c>
      <c r="V6835">
        <v>31226374.04258142</v>
      </c>
      <c r="W6835">
        <v>34800703.410876967</v>
      </c>
      <c r="X6835">
        <v>14800703.410876967</v>
      </c>
    </row>
    <row r="6836" spans="2:24" x14ac:dyDescent="0.4">
      <c r="B6836" s="13">
        <v>6833</v>
      </c>
      <c r="C6836">
        <v>0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20006935.680677116</v>
      </c>
      <c r="O6836">
        <v>22271433.643324193</v>
      </c>
      <c r="P6836">
        <v>24270790.842862807</v>
      </c>
      <c r="Q6836">
        <v>22376521.445329148</v>
      </c>
      <c r="R6836">
        <v>28894240.236989453</v>
      </c>
      <c r="S6836">
        <v>33831503.017578788</v>
      </c>
      <c r="T6836">
        <v>38521715.412586927</v>
      </c>
      <c r="U6836">
        <v>37450717.048687056</v>
      </c>
      <c r="V6836">
        <v>40622271.075910032</v>
      </c>
      <c r="W6836">
        <v>42879342.469634697</v>
      </c>
      <c r="X6836">
        <v>22879342.469634708</v>
      </c>
    </row>
    <row r="6837" spans="2:24" x14ac:dyDescent="0.4">
      <c r="B6837" s="13">
        <v>6834</v>
      </c>
      <c r="C6837">
        <v>0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20956382.683706429</v>
      </c>
      <c r="O6837">
        <v>20525144.701219562</v>
      </c>
      <c r="P6837">
        <v>21180945.482301041</v>
      </c>
      <c r="Q6837">
        <v>19099198.015120346</v>
      </c>
      <c r="R6837">
        <v>18310167.401126605</v>
      </c>
      <c r="S6837">
        <v>19443903.254163813</v>
      </c>
      <c r="T6837">
        <v>24473959.443303131</v>
      </c>
      <c r="U6837">
        <v>25745654.834553681</v>
      </c>
      <c r="V6837">
        <v>25802889.199416324</v>
      </c>
      <c r="W6837">
        <v>11723807.997203952</v>
      </c>
      <c r="X6837">
        <v>-8276192.0027960483</v>
      </c>
    </row>
    <row r="6838" spans="2:24" x14ac:dyDescent="0.4">
      <c r="B6838" s="13">
        <v>6835</v>
      </c>
      <c r="C6838">
        <v>0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20343863.093652066</v>
      </c>
      <c r="O6838">
        <v>22587487.199298047</v>
      </c>
      <c r="P6838">
        <v>23201167.566739131</v>
      </c>
      <c r="Q6838">
        <v>24105006.356906924</v>
      </c>
      <c r="R6838">
        <v>29214549.145289175</v>
      </c>
      <c r="S6838">
        <v>31588427.487519473</v>
      </c>
      <c r="T6838">
        <v>32043652.968071904</v>
      </c>
      <c r="U6838">
        <v>35479406.634083368</v>
      </c>
      <c r="V6838">
        <v>41278151.638554469</v>
      </c>
      <c r="W6838">
        <v>43508967.210311115</v>
      </c>
      <c r="X6838">
        <v>23508967.210311111</v>
      </c>
    </row>
    <row r="6839" spans="2:24" x14ac:dyDescent="0.4">
      <c r="B6839" s="13">
        <v>6836</v>
      </c>
      <c r="C6839">
        <v>0</v>
      </c>
      <c r="D6839">
        <v>0</v>
      </c>
      <c r="E6839"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27484504.39011021</v>
      </c>
      <c r="O6839">
        <v>26750694.693090647</v>
      </c>
      <c r="P6839">
        <v>29223731.597720321</v>
      </c>
      <c r="Q6839">
        <v>30839008.678883679</v>
      </c>
      <c r="R6839">
        <v>32580652.051600713</v>
      </c>
      <c r="S6839">
        <v>21568886.755887538</v>
      </c>
      <c r="T6839">
        <v>22025446.353692252</v>
      </c>
      <c r="U6839">
        <v>30334679.391987111</v>
      </c>
      <c r="V6839">
        <v>33209712.81945483</v>
      </c>
      <c r="W6839">
        <v>36110793.887564957</v>
      </c>
      <c r="X6839">
        <v>16110793.887564961</v>
      </c>
    </row>
    <row r="6840" spans="2:24" x14ac:dyDescent="0.4">
      <c r="B6840" s="13">
        <v>6837</v>
      </c>
      <c r="C6840">
        <v>0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24478571.957812142</v>
      </c>
      <c r="O6840">
        <v>24875332.303809743</v>
      </c>
      <c r="P6840">
        <v>31735391.762261551</v>
      </c>
      <c r="Q6840">
        <v>31726669.791830875</v>
      </c>
      <c r="R6840">
        <v>32166670.679481983</v>
      </c>
      <c r="S6840">
        <v>32817539.71485687</v>
      </c>
      <c r="T6840">
        <v>35901560.116236895</v>
      </c>
      <c r="U6840">
        <v>39159505.823332116</v>
      </c>
      <c r="V6840">
        <v>44796098.253174663</v>
      </c>
      <c r="W6840">
        <v>42025419.179063201</v>
      </c>
      <c r="X6840">
        <v>22025419.179063205</v>
      </c>
    </row>
    <row r="6841" spans="2:24" x14ac:dyDescent="0.4">
      <c r="B6841" s="13">
        <v>6838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20221589.579050198</v>
      </c>
      <c r="O6841">
        <v>7838781.8127951212</v>
      </c>
      <c r="P6841">
        <v>6092392.8040912757</v>
      </c>
      <c r="Q6841">
        <v>12086734.606439609</v>
      </c>
      <c r="R6841">
        <v>14369569.59764608</v>
      </c>
      <c r="S6841">
        <v>17385292.702880025</v>
      </c>
      <c r="T6841">
        <v>16512450.463102894</v>
      </c>
      <c r="U6841">
        <v>14268066.518929338</v>
      </c>
      <c r="V6841">
        <v>14367854.143335871</v>
      </c>
      <c r="W6841">
        <v>14873093.637931086</v>
      </c>
      <c r="X6841">
        <v>-5126906.3620689195</v>
      </c>
    </row>
    <row r="6842" spans="2:24" x14ac:dyDescent="0.4">
      <c r="B6842" s="13">
        <v>6839</v>
      </c>
      <c r="C6842">
        <v>0</v>
      </c>
      <c r="D6842">
        <v>0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26533780.728021458</v>
      </c>
      <c r="O6842">
        <v>33369800.229990151</v>
      </c>
      <c r="P6842">
        <v>35859574.478824444</v>
      </c>
      <c r="Q6842">
        <v>34686743.245985352</v>
      </c>
      <c r="R6842">
        <v>34236698.465357676</v>
      </c>
      <c r="S6842">
        <v>41643512.366218522</v>
      </c>
      <c r="T6842">
        <v>32544458.965026263</v>
      </c>
      <c r="U6842">
        <v>32288748.49345969</v>
      </c>
      <c r="V6842">
        <v>33913835.524560854</v>
      </c>
      <c r="W6842">
        <v>31336145.578787923</v>
      </c>
      <c r="X6842">
        <v>11336145.578787915</v>
      </c>
    </row>
    <row r="6843" spans="2:24" x14ac:dyDescent="0.4">
      <c r="B6843" s="13">
        <v>6840</v>
      </c>
      <c r="C6843">
        <v>0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23024069.805547949</v>
      </c>
      <c r="O6843">
        <v>21648612.507441115</v>
      </c>
      <c r="P6843">
        <v>22009902.718043417</v>
      </c>
      <c r="Q6843">
        <v>19911114.212449085</v>
      </c>
      <c r="R6843">
        <v>21075669.45862997</v>
      </c>
      <c r="S6843">
        <v>22750808.714807551</v>
      </c>
      <c r="T6843">
        <v>19242034.136378184</v>
      </c>
      <c r="U6843">
        <v>23602213.995321263</v>
      </c>
      <c r="V6843">
        <v>22547160.548289645</v>
      </c>
      <c r="W6843">
        <v>20691678.653308082</v>
      </c>
      <c r="X6843">
        <v>691678.65330807795</v>
      </c>
    </row>
    <row r="6844" spans="2:24" x14ac:dyDescent="0.4">
      <c r="B6844" s="13">
        <v>6841</v>
      </c>
      <c r="C6844">
        <v>0</v>
      </c>
      <c r="D6844">
        <v>0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22509060.196759962</v>
      </c>
      <c r="O6844">
        <v>22687599.8111788</v>
      </c>
      <c r="P6844">
        <v>25182504.098250814</v>
      </c>
      <c r="Q6844">
        <v>26940786.885959126</v>
      </c>
      <c r="R6844">
        <v>29258144.173348445</v>
      </c>
      <c r="S6844">
        <v>34276124.944671094</v>
      </c>
      <c r="T6844">
        <v>33555697.305666797</v>
      </c>
      <c r="U6844">
        <v>38562286.564928532</v>
      </c>
      <c r="V6844">
        <v>46051983.286159173</v>
      </c>
      <c r="W6844">
        <v>45677666.506428026</v>
      </c>
      <c r="X6844">
        <v>25677666.506428022</v>
      </c>
    </row>
    <row r="6845" spans="2:24" x14ac:dyDescent="0.4">
      <c r="B6845" s="13">
        <v>6842</v>
      </c>
      <c r="C6845">
        <v>0</v>
      </c>
      <c r="D6845">
        <v>0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22329584.01288582</v>
      </c>
      <c r="O6845">
        <v>26833179.195047643</v>
      </c>
      <c r="P6845">
        <v>25834235.045069791</v>
      </c>
      <c r="Q6845">
        <v>25844762.410230227</v>
      </c>
      <c r="R6845">
        <v>23750857.22541941</v>
      </c>
      <c r="S6845">
        <v>24883045.160189189</v>
      </c>
      <c r="T6845">
        <v>28315121.91187752</v>
      </c>
      <c r="U6845">
        <v>29401114.658058137</v>
      </c>
      <c r="V6845">
        <v>27215266.230356529</v>
      </c>
      <c r="W6845">
        <v>26881536.176410556</v>
      </c>
      <c r="X6845">
        <v>6881536.1764105633</v>
      </c>
    </row>
    <row r="6846" spans="2:24" x14ac:dyDescent="0.4">
      <c r="B6846" s="13">
        <v>6843</v>
      </c>
      <c r="C6846">
        <v>0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22891792.249905117</v>
      </c>
      <c r="O6846">
        <v>22724779.807159528</v>
      </c>
      <c r="P6846">
        <v>28038064.071458496</v>
      </c>
      <c r="Q6846">
        <v>28109319.026277728</v>
      </c>
      <c r="R6846">
        <v>34452281.396442011</v>
      </c>
      <c r="S6846">
        <v>33379746.928710796</v>
      </c>
      <c r="T6846">
        <v>36585302.166905724</v>
      </c>
      <c r="U6846">
        <v>32206382.740059666</v>
      </c>
      <c r="V6846">
        <v>33891935.817837469</v>
      </c>
      <c r="W6846">
        <v>34113219.675099403</v>
      </c>
      <c r="X6846">
        <v>14113219.675099412</v>
      </c>
    </row>
    <row r="6847" spans="2:24" x14ac:dyDescent="0.4">
      <c r="B6847" s="13">
        <v>6844</v>
      </c>
      <c r="C6847">
        <v>0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22285104.24761251</v>
      </c>
      <c r="O6847">
        <v>26915148.409480825</v>
      </c>
      <c r="P6847">
        <v>25574371.638304085</v>
      </c>
      <c r="Q6847">
        <v>29821940.48590374</v>
      </c>
      <c r="R6847">
        <v>33856352.017750777</v>
      </c>
      <c r="S6847">
        <v>39745534.47915443</v>
      </c>
      <c r="T6847">
        <v>42944335.203678839</v>
      </c>
      <c r="U6847">
        <v>43022962.646831229</v>
      </c>
      <c r="V6847">
        <v>50621116.243432865</v>
      </c>
      <c r="W6847">
        <v>48951931.186975069</v>
      </c>
      <c r="X6847">
        <v>28951931.186975066</v>
      </c>
    </row>
    <row r="6848" spans="2:24" x14ac:dyDescent="0.4">
      <c r="B6848" s="13">
        <v>6845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18802925.451092206</v>
      </c>
      <c r="O6848">
        <v>18301543.269630857</v>
      </c>
      <c r="P6848">
        <v>18408406.975529868</v>
      </c>
      <c r="Q6848">
        <v>19172914.244368054</v>
      </c>
      <c r="R6848">
        <v>16885737.883311793</v>
      </c>
      <c r="S6848">
        <v>18035126.751741014</v>
      </c>
      <c r="T6848">
        <v>19158421.99640993</v>
      </c>
      <c r="U6848">
        <v>20033803.234074377</v>
      </c>
      <c r="V6848">
        <v>22050665.691570573</v>
      </c>
      <c r="W6848">
        <v>23700719.402919732</v>
      </c>
      <c r="X6848">
        <v>3700719.4029197311</v>
      </c>
    </row>
    <row r="6849" spans="2:24" x14ac:dyDescent="0.4">
      <c r="B6849" s="13">
        <v>6846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20628603.739148188</v>
      </c>
      <c r="O6849">
        <v>23675534.579046268</v>
      </c>
      <c r="P6849">
        <v>24186871.559357714</v>
      </c>
      <c r="Q6849">
        <v>-130682398.25949223</v>
      </c>
      <c r="R6849">
        <v>-126728114.55520113</v>
      </c>
      <c r="S6849">
        <v>-45952167.39274881</v>
      </c>
      <c r="T6849">
        <v>-41043399.819436066</v>
      </c>
      <c r="U6849">
        <v>-41191350.580820166</v>
      </c>
      <c r="V6849">
        <v>-34593795.800021686</v>
      </c>
      <c r="W6849">
        <v>-30850868.437369023</v>
      </c>
      <c r="X6849">
        <v>-50850868.437369041</v>
      </c>
    </row>
    <row r="6850" spans="2:24" x14ac:dyDescent="0.4">
      <c r="B6850" s="13">
        <v>6847</v>
      </c>
      <c r="C6850">
        <v>0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17860808.417776339</v>
      </c>
      <c r="O6850">
        <v>20870466.413737528</v>
      </c>
      <c r="P6850">
        <v>16068976.370271383</v>
      </c>
      <c r="Q6850">
        <v>13638551.739798537</v>
      </c>
      <c r="R6850">
        <v>19906337.172890287</v>
      </c>
      <c r="S6850">
        <v>20920176.562391922</v>
      </c>
      <c r="T6850">
        <v>23227722.710049134</v>
      </c>
      <c r="U6850">
        <v>26948232.128503252</v>
      </c>
      <c r="V6850">
        <v>29496576.267475881</v>
      </c>
      <c r="W6850">
        <v>27846513.989300318</v>
      </c>
      <c r="X6850">
        <v>7846513.9893003162</v>
      </c>
    </row>
    <row r="6851" spans="2:24" x14ac:dyDescent="0.4">
      <c r="B6851" s="13">
        <v>6848</v>
      </c>
      <c r="C6851">
        <v>0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22132793.717841215</v>
      </c>
      <c r="O6851">
        <v>19726377.288016103</v>
      </c>
      <c r="P6851">
        <v>24736445.800352801</v>
      </c>
      <c r="Q6851">
        <v>27277198.784255594</v>
      </c>
      <c r="R6851">
        <v>28416232.654393677</v>
      </c>
      <c r="S6851">
        <v>32319649.980960637</v>
      </c>
      <c r="T6851">
        <v>40311612.620882146</v>
      </c>
      <c r="U6851">
        <v>42161038.200340547</v>
      </c>
      <c r="V6851">
        <v>48924822.695402242</v>
      </c>
      <c r="W6851">
        <v>50232860.070460193</v>
      </c>
      <c r="X6851">
        <v>30232860.070460193</v>
      </c>
    </row>
    <row r="6852" spans="2:24" x14ac:dyDescent="0.4">
      <c r="B6852" s="13">
        <v>6849</v>
      </c>
      <c r="C6852">
        <v>0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20361671.995825168</v>
      </c>
      <c r="O6852">
        <v>19121179.180701401</v>
      </c>
      <c r="P6852">
        <v>19977258.430025049</v>
      </c>
      <c r="Q6852">
        <v>20326361.083958145</v>
      </c>
      <c r="R6852">
        <v>23871210.248373862</v>
      </c>
      <c r="S6852">
        <v>26969507.983688779</v>
      </c>
      <c r="T6852">
        <v>34449774.44687932</v>
      </c>
      <c r="U6852">
        <v>39900808.953648195</v>
      </c>
      <c r="V6852">
        <v>43100092.857314773</v>
      </c>
      <c r="W6852">
        <v>45392669.817998193</v>
      </c>
      <c r="X6852">
        <v>25392669.817998193</v>
      </c>
    </row>
    <row r="6853" spans="2:24" x14ac:dyDescent="0.4">
      <c r="B6853" s="13">
        <v>6850</v>
      </c>
      <c r="C6853">
        <v>0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20773352.669934049</v>
      </c>
      <c r="O6853">
        <v>161554.41226157791</v>
      </c>
      <c r="P6853">
        <v>-24397532.311908547</v>
      </c>
      <c r="Q6853">
        <v>-12553283.362418173</v>
      </c>
      <c r="R6853">
        <v>-3277368.4792345748</v>
      </c>
      <c r="S6853">
        <v>-269091.92119698785</v>
      </c>
      <c r="T6853">
        <v>2214707.2736155908</v>
      </c>
      <c r="U6853">
        <v>6488161.6403318718</v>
      </c>
      <c r="V6853">
        <v>13129013.846713055</v>
      </c>
      <c r="W6853">
        <v>10535615.427450696</v>
      </c>
      <c r="X6853">
        <v>-9464384.5725493021</v>
      </c>
    </row>
    <row r="6854" spans="2:24" x14ac:dyDescent="0.4">
      <c r="B6854" s="13">
        <v>6851</v>
      </c>
      <c r="C6854">
        <v>0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20359045.539917018</v>
      </c>
      <c r="O6854">
        <v>22825308.062326435</v>
      </c>
      <c r="P6854">
        <v>23835103.224059783</v>
      </c>
      <c r="Q6854">
        <v>25561148.469480619</v>
      </c>
      <c r="R6854">
        <v>18584442.831831411</v>
      </c>
      <c r="S6854">
        <v>15495960.593429193</v>
      </c>
      <c r="T6854">
        <v>15472537.18574561</v>
      </c>
      <c r="U6854">
        <v>14607483.208500773</v>
      </c>
      <c r="V6854">
        <v>11790117.562037971</v>
      </c>
      <c r="W6854">
        <v>10084435.085268948</v>
      </c>
      <c r="X6854">
        <v>-9915564.914731048</v>
      </c>
    </row>
    <row r="6855" spans="2:24" x14ac:dyDescent="0.4">
      <c r="B6855" s="13">
        <v>6852</v>
      </c>
      <c r="C6855">
        <v>0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21261415.571637556</v>
      </c>
      <c r="O6855">
        <v>20316922.66107358</v>
      </c>
      <c r="P6855">
        <v>25401832.039085396</v>
      </c>
      <c r="Q6855">
        <v>24422007.858940724</v>
      </c>
      <c r="R6855">
        <v>24383872.076540969</v>
      </c>
      <c r="S6855">
        <v>25573621.644091342</v>
      </c>
      <c r="T6855">
        <v>30173012.558151625</v>
      </c>
      <c r="U6855">
        <v>33375114.655163392</v>
      </c>
      <c r="V6855">
        <v>39452933.55944071</v>
      </c>
      <c r="W6855">
        <v>46362788.951973021</v>
      </c>
      <c r="X6855">
        <v>26362788.951973014</v>
      </c>
    </row>
    <row r="6856" spans="2:24" x14ac:dyDescent="0.4">
      <c r="B6856" s="13">
        <v>6853</v>
      </c>
      <c r="C6856">
        <v>0</v>
      </c>
      <c r="D6856">
        <v>0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23651690.451972023</v>
      </c>
      <c r="O6856">
        <v>16483578.18146803</v>
      </c>
      <c r="P6856">
        <v>18164900.299199156</v>
      </c>
      <c r="Q6856">
        <v>20764602.949905254</v>
      </c>
      <c r="R6856">
        <v>20077107.663581744</v>
      </c>
      <c r="S6856">
        <v>19631087.436525039</v>
      </c>
      <c r="T6856">
        <v>21069805.586701233</v>
      </c>
      <c r="U6856">
        <v>17433909.668387432</v>
      </c>
      <c r="V6856">
        <v>18863361.027030397</v>
      </c>
      <c r="W6856">
        <v>24242337.664303511</v>
      </c>
      <c r="X6856">
        <v>4242337.664303517</v>
      </c>
    </row>
    <row r="6857" spans="2:24" x14ac:dyDescent="0.4">
      <c r="B6857" s="13">
        <v>6854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24577492.087874796</v>
      </c>
      <c r="O6857">
        <v>22918070.516854189</v>
      </c>
      <c r="P6857">
        <v>28026818.251376532</v>
      </c>
      <c r="Q6857">
        <v>29833452.569085069</v>
      </c>
      <c r="R6857">
        <v>30248762.944715481</v>
      </c>
      <c r="S6857">
        <v>31381767.894578643</v>
      </c>
      <c r="T6857">
        <v>28691134.988631677</v>
      </c>
      <c r="U6857">
        <v>31924210.620890483</v>
      </c>
      <c r="V6857">
        <v>37076467.700123839</v>
      </c>
      <c r="W6857">
        <v>37741862.584828839</v>
      </c>
      <c r="X6857">
        <v>17741862.584828842</v>
      </c>
    </row>
    <row r="6858" spans="2:24" x14ac:dyDescent="0.4">
      <c r="B6858" s="13">
        <v>6855</v>
      </c>
      <c r="C6858">
        <v>0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21219000.884704143</v>
      </c>
      <c r="O6858">
        <v>20837115.768034723</v>
      </c>
      <c r="P6858">
        <v>18375174.021179806</v>
      </c>
      <c r="Q6858">
        <v>16795098.976761408</v>
      </c>
      <c r="R6858">
        <v>17032119.901791155</v>
      </c>
      <c r="S6858">
        <v>-17657382.977155913</v>
      </c>
      <c r="T6858">
        <v>-16262135.957157059</v>
      </c>
      <c r="U6858">
        <v>4545484.9583904883</v>
      </c>
      <c r="V6858">
        <v>7089188.2918255795</v>
      </c>
      <c r="W6858">
        <v>9936034.4395810384</v>
      </c>
      <c r="X6858">
        <v>-10063965.560418956</v>
      </c>
    </row>
    <row r="6859" spans="2:24" x14ac:dyDescent="0.4">
      <c r="B6859" s="13">
        <v>6856</v>
      </c>
      <c r="C6859">
        <v>0</v>
      </c>
      <c r="D6859">
        <v>0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18769700.092453886</v>
      </c>
      <c r="O6859">
        <v>26255823.177779943</v>
      </c>
      <c r="P6859">
        <v>27436329.177992821</v>
      </c>
      <c r="Q6859">
        <v>27585892.456080973</v>
      </c>
      <c r="R6859">
        <v>29552169.138727535</v>
      </c>
      <c r="S6859">
        <v>31858672.09372497</v>
      </c>
      <c r="T6859">
        <v>31242086.415642809</v>
      </c>
      <c r="U6859">
        <v>28591041.707256403</v>
      </c>
      <c r="V6859">
        <v>32020674.133681368</v>
      </c>
      <c r="W6859">
        <v>40548363.051942684</v>
      </c>
      <c r="X6859">
        <v>20548363.051942684</v>
      </c>
    </row>
    <row r="6860" spans="2:24" x14ac:dyDescent="0.4">
      <c r="B6860" s="13">
        <v>6857</v>
      </c>
      <c r="C6860">
        <v>0</v>
      </c>
      <c r="D6860">
        <v>0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16838549.272271231</v>
      </c>
      <c r="O6860">
        <v>17822754.162968807</v>
      </c>
      <c r="P6860">
        <v>11179545.766260253</v>
      </c>
      <c r="Q6860">
        <v>15675553.922836885</v>
      </c>
      <c r="R6860">
        <v>16269940.639989456</v>
      </c>
      <c r="S6860">
        <v>13339754.267661888</v>
      </c>
      <c r="T6860">
        <v>14333116.032259125</v>
      </c>
      <c r="U6860">
        <v>16980029.70257384</v>
      </c>
      <c r="V6860">
        <v>23380155.910188951</v>
      </c>
      <c r="W6860">
        <v>29159380.845781568</v>
      </c>
      <c r="X6860">
        <v>9159380.8457815722</v>
      </c>
    </row>
    <row r="6861" spans="2:24" x14ac:dyDescent="0.4">
      <c r="B6861" s="13">
        <v>6858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23506048.309414264</v>
      </c>
      <c r="O6861">
        <v>22368282.453266617</v>
      </c>
      <c r="P6861">
        <v>26680027.280744057</v>
      </c>
      <c r="Q6861">
        <v>25617364.28018697</v>
      </c>
      <c r="R6861">
        <v>34692512.830846883</v>
      </c>
      <c r="S6861">
        <v>37102095.025680996</v>
      </c>
      <c r="T6861">
        <v>35855737.797865234</v>
      </c>
      <c r="U6861">
        <v>38162003.113026433</v>
      </c>
      <c r="V6861">
        <v>40904123.09382125</v>
      </c>
      <c r="W6861">
        <v>-225597793.82091317</v>
      </c>
      <c r="X6861">
        <v>-245597793.82091317</v>
      </c>
    </row>
    <row r="6862" spans="2:24" x14ac:dyDescent="0.4">
      <c r="B6862" s="13">
        <v>6859</v>
      </c>
      <c r="C6862">
        <v>0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20375625.728395302</v>
      </c>
      <c r="O6862">
        <v>21468485.922685176</v>
      </c>
      <c r="P6862">
        <v>27086759.361910321</v>
      </c>
      <c r="Q6862">
        <v>27276804.130581662</v>
      </c>
      <c r="R6862">
        <v>28934637.398106072</v>
      </c>
      <c r="S6862">
        <v>37505129.476193547</v>
      </c>
      <c r="T6862">
        <v>21814026.785424765</v>
      </c>
      <c r="U6862">
        <v>23873592.893507626</v>
      </c>
      <c r="V6862">
        <v>34138706.936464727</v>
      </c>
      <c r="W6862">
        <v>31123776.214882921</v>
      </c>
      <c r="X6862">
        <v>11123776.214882929</v>
      </c>
    </row>
    <row r="6863" spans="2:24" x14ac:dyDescent="0.4">
      <c r="B6863" s="13">
        <v>6860</v>
      </c>
      <c r="C6863">
        <v>0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17163518.783058789</v>
      </c>
      <c r="O6863">
        <v>17024820.16179128</v>
      </c>
      <c r="P6863">
        <v>18191727.702666353</v>
      </c>
      <c r="Q6863">
        <v>18166391.820186831</v>
      </c>
      <c r="R6863">
        <v>19651222.207064416</v>
      </c>
      <c r="S6863">
        <v>22843962.889512241</v>
      </c>
      <c r="T6863">
        <v>21458298.236508131</v>
      </c>
      <c r="U6863">
        <v>21116566.227971014</v>
      </c>
      <c r="V6863">
        <v>16029578.938810788</v>
      </c>
      <c r="W6863">
        <v>14867986.311596006</v>
      </c>
      <c r="X6863">
        <v>-5132013.6884039957</v>
      </c>
    </row>
    <row r="6864" spans="2:24" x14ac:dyDescent="0.4">
      <c r="B6864" s="13">
        <v>6861</v>
      </c>
      <c r="C6864">
        <v>0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20696452.669009786</v>
      </c>
      <c r="O6864">
        <v>24069865.195409186</v>
      </c>
      <c r="P6864">
        <v>24807875.114082906</v>
      </c>
      <c r="Q6864">
        <v>32425337.498712078</v>
      </c>
      <c r="R6864">
        <v>32183922.491544351</v>
      </c>
      <c r="S6864">
        <v>30581217.506308299</v>
      </c>
      <c r="T6864">
        <v>39419804.557297036</v>
      </c>
      <c r="U6864">
        <v>42735309.044386074</v>
      </c>
      <c r="V6864">
        <v>45854852.43576479</v>
      </c>
      <c r="W6864">
        <v>44105694.468862899</v>
      </c>
      <c r="X6864">
        <v>24105694.46886291</v>
      </c>
    </row>
    <row r="6865" spans="2:24" x14ac:dyDescent="0.4">
      <c r="B6865" s="13">
        <v>6862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4843275.9168322356</v>
      </c>
      <c r="O6865">
        <v>13218284.645927252</v>
      </c>
      <c r="P6865">
        <v>23328151.372493569</v>
      </c>
      <c r="Q6865">
        <v>22389083.955693647</v>
      </c>
      <c r="R6865">
        <v>29967504.293085363</v>
      </c>
      <c r="S6865">
        <v>26522363.599952821</v>
      </c>
      <c r="T6865">
        <v>25894842.539072078</v>
      </c>
      <c r="U6865">
        <v>28320025.719666872</v>
      </c>
      <c r="V6865">
        <v>26346496.261455495</v>
      </c>
      <c r="W6865">
        <v>26452843.409410868</v>
      </c>
      <c r="X6865">
        <v>6452843.4094108697</v>
      </c>
    </row>
    <row r="6866" spans="2:24" x14ac:dyDescent="0.4">
      <c r="B6866" s="13">
        <v>6863</v>
      </c>
      <c r="C6866">
        <v>0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-417886862.90808195</v>
      </c>
      <c r="O6866">
        <v>-422058645.24083704</v>
      </c>
      <c r="P6866">
        <v>-199621848.21072328</v>
      </c>
      <c r="Q6866">
        <v>-197650643.9814207</v>
      </c>
      <c r="R6866">
        <v>-202033179.57954949</v>
      </c>
      <c r="S6866">
        <v>-197904537.75418821</v>
      </c>
      <c r="T6866">
        <v>-192038417.9916673</v>
      </c>
      <c r="U6866">
        <v>-193847719.93696883</v>
      </c>
      <c r="V6866">
        <v>-198804693.81260863</v>
      </c>
      <c r="W6866">
        <v>-198772141.71766064</v>
      </c>
      <c r="X6866">
        <v>-218772141.71766064</v>
      </c>
    </row>
    <row r="6867" spans="2:24" x14ac:dyDescent="0.4">
      <c r="B6867" s="13">
        <v>6864</v>
      </c>
      <c r="C6867">
        <v>0</v>
      </c>
      <c r="D6867">
        <v>0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19335029.317202285</v>
      </c>
      <c r="O6867">
        <v>19221505.020136461</v>
      </c>
      <c r="P6867">
        <v>20844453.419141941</v>
      </c>
      <c r="Q6867">
        <v>19950610.733082183</v>
      </c>
      <c r="R6867">
        <v>22912375.213646319</v>
      </c>
      <c r="S6867">
        <v>25494784.803121258</v>
      </c>
      <c r="T6867">
        <v>25202919.08331253</v>
      </c>
      <c r="U6867">
        <v>25985461.939235695</v>
      </c>
      <c r="V6867">
        <v>15523041.127951203</v>
      </c>
      <c r="W6867">
        <v>22794913.397018638</v>
      </c>
      <c r="X6867">
        <v>2794913.3970186347</v>
      </c>
    </row>
    <row r="6868" spans="2:24" x14ac:dyDescent="0.4">
      <c r="B6868" s="13">
        <v>6865</v>
      </c>
      <c r="C6868">
        <v>0</v>
      </c>
      <c r="D6868">
        <v>0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18798677.011624441</v>
      </c>
      <c r="O6868">
        <v>24205504.006275993</v>
      </c>
      <c r="P6868">
        <v>23780580.062822472</v>
      </c>
      <c r="Q6868">
        <v>23439695.007429533</v>
      </c>
      <c r="R6868">
        <v>24954390.594070069</v>
      </c>
      <c r="S6868">
        <v>16605163.868863981</v>
      </c>
      <c r="T6868">
        <v>16361986.132503698</v>
      </c>
      <c r="U6868">
        <v>17945374.369212355</v>
      </c>
      <c r="V6868">
        <v>19030774.465617098</v>
      </c>
      <c r="W6868">
        <v>-64329888.915038198</v>
      </c>
      <c r="X6868">
        <v>-84329888.915038213</v>
      </c>
    </row>
    <row r="6869" spans="2:24" x14ac:dyDescent="0.4">
      <c r="B6869" s="13">
        <v>6866</v>
      </c>
      <c r="C6869">
        <v>0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17470020.293669749</v>
      </c>
      <c r="O6869">
        <v>21002498.158014074</v>
      </c>
      <c r="P6869">
        <v>21133584.474982489</v>
      </c>
      <c r="Q6869">
        <v>20716509.947845072</v>
      </c>
      <c r="R6869">
        <v>22589814.777018949</v>
      </c>
      <c r="S6869">
        <v>25561548.86428291</v>
      </c>
      <c r="T6869">
        <v>34240008.456558332</v>
      </c>
      <c r="U6869">
        <v>34737805.653125763</v>
      </c>
      <c r="V6869">
        <v>39734859.354398474</v>
      </c>
      <c r="W6869">
        <v>48609304.004535422</v>
      </c>
      <c r="X6869">
        <v>28609304.004535414</v>
      </c>
    </row>
    <row r="6870" spans="2:24" x14ac:dyDescent="0.4">
      <c r="B6870" s="13">
        <v>6867</v>
      </c>
      <c r="C6870">
        <v>0</v>
      </c>
      <c r="D6870">
        <v>0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19992163.729106992</v>
      </c>
      <c r="O6870">
        <v>21911735.180568442</v>
      </c>
      <c r="P6870">
        <v>27331416.876498405</v>
      </c>
      <c r="Q6870">
        <v>26348927.468410131</v>
      </c>
      <c r="R6870">
        <v>34848600.135393225</v>
      </c>
      <c r="S6870">
        <v>39563665.433276571</v>
      </c>
      <c r="T6870">
        <v>40485207.726784751</v>
      </c>
      <c r="U6870">
        <v>45692325.15105962</v>
      </c>
      <c r="V6870">
        <v>18137509.995440327</v>
      </c>
      <c r="W6870">
        <v>23053415.161066927</v>
      </c>
      <c r="X6870">
        <v>3053415.1610669317</v>
      </c>
    </row>
    <row r="6871" spans="2:24" x14ac:dyDescent="0.4">
      <c r="B6871" s="13">
        <v>6868</v>
      </c>
      <c r="C6871">
        <v>0</v>
      </c>
      <c r="D6871">
        <v>0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19550835.300182108</v>
      </c>
      <c r="O6871">
        <v>23644377.049363874</v>
      </c>
      <c r="P6871">
        <v>26314677.890517846</v>
      </c>
      <c r="Q6871">
        <v>29621872.114175797</v>
      </c>
      <c r="R6871">
        <v>36626797.387327872</v>
      </c>
      <c r="S6871">
        <v>39458687.612339102</v>
      </c>
      <c r="T6871">
        <v>31487445.483247004</v>
      </c>
      <c r="U6871">
        <v>31333610.785464574</v>
      </c>
      <c r="V6871">
        <v>35630821.539047025</v>
      </c>
      <c r="W6871">
        <v>40277110.051113352</v>
      </c>
      <c r="X6871">
        <v>20277110.051113352</v>
      </c>
    </row>
    <row r="6872" spans="2:24" x14ac:dyDescent="0.4">
      <c r="B6872" s="13">
        <v>6869</v>
      </c>
      <c r="C6872">
        <v>0</v>
      </c>
      <c r="D6872">
        <v>0</v>
      </c>
      <c r="E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25697252.92665907</v>
      </c>
      <c r="O6872">
        <v>29905897.408156123</v>
      </c>
      <c r="P6872">
        <v>31189923.288980458</v>
      </c>
      <c r="Q6872">
        <v>35886767.625547409</v>
      </c>
      <c r="R6872">
        <v>41467754.033918656</v>
      </c>
      <c r="S6872">
        <v>-9055308.82831336</v>
      </c>
      <c r="T6872">
        <v>-12957947.896172326</v>
      </c>
      <c r="U6872">
        <v>17379016.251172747</v>
      </c>
      <c r="V6872">
        <v>23389283.184359729</v>
      </c>
      <c r="W6872">
        <v>12276268.91193244</v>
      </c>
      <c r="X6872">
        <v>-7723731.0880675577</v>
      </c>
    </row>
    <row r="6873" spans="2:24" x14ac:dyDescent="0.4">
      <c r="B6873" s="13">
        <v>6870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22904650.094485126</v>
      </c>
      <c r="O6873">
        <v>22920067.684438523</v>
      </c>
      <c r="P6873">
        <v>27037498.959148653</v>
      </c>
      <c r="Q6873">
        <v>30961477.850210693</v>
      </c>
      <c r="R6873">
        <v>35701679.012846097</v>
      </c>
      <c r="S6873">
        <v>37149783.460124075</v>
      </c>
      <c r="T6873">
        <v>36051568.372966282</v>
      </c>
      <c r="U6873">
        <v>40047417.086058892</v>
      </c>
      <c r="V6873">
        <v>37183394.336512662</v>
      </c>
      <c r="W6873">
        <v>40889366.199348971</v>
      </c>
      <c r="X6873">
        <v>20889366.199348975</v>
      </c>
    </row>
    <row r="6874" spans="2:24" x14ac:dyDescent="0.4">
      <c r="B6874" s="13">
        <v>6871</v>
      </c>
      <c r="C6874">
        <v>0</v>
      </c>
      <c r="D6874">
        <v>0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21550244.902571417</v>
      </c>
      <c r="O6874">
        <v>23139477.35169464</v>
      </c>
      <c r="P6874">
        <v>24229244.492234156</v>
      </c>
      <c r="Q6874">
        <v>22096495.544418063</v>
      </c>
      <c r="R6874">
        <v>19882037.646588285</v>
      </c>
      <c r="S6874">
        <v>20504726.397674426</v>
      </c>
      <c r="T6874">
        <v>20684127.145977657</v>
      </c>
      <c r="U6874">
        <v>22566212.77397798</v>
      </c>
      <c r="V6874">
        <v>28331315.813687928</v>
      </c>
      <c r="W6874">
        <v>28399526.599815655</v>
      </c>
      <c r="X6874">
        <v>8399526.5998156518</v>
      </c>
    </row>
    <row r="6875" spans="2:24" x14ac:dyDescent="0.4">
      <c r="B6875" s="13">
        <v>6872</v>
      </c>
      <c r="C6875">
        <v>0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21800217.984809913</v>
      </c>
      <c r="O6875">
        <v>21979937.188249201</v>
      </c>
      <c r="P6875">
        <v>25020983.238383681</v>
      </c>
      <c r="Q6875">
        <v>25995574.559862971</v>
      </c>
      <c r="R6875">
        <v>25357847.294412725</v>
      </c>
      <c r="S6875">
        <v>30410693.374107879</v>
      </c>
      <c r="T6875">
        <v>27206366.759851128</v>
      </c>
      <c r="U6875">
        <v>27727610.045124713</v>
      </c>
      <c r="V6875">
        <v>37121266.018324062</v>
      </c>
      <c r="W6875">
        <v>36354534.587170415</v>
      </c>
      <c r="X6875">
        <v>16354534.587170416</v>
      </c>
    </row>
    <row r="6876" spans="2:24" x14ac:dyDescent="0.4">
      <c r="B6876" s="13">
        <v>6873</v>
      </c>
      <c r="C6876">
        <v>0</v>
      </c>
      <c r="D6876">
        <v>0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26228986.72539499</v>
      </c>
      <c r="O6876">
        <v>25692159.97675842</v>
      </c>
      <c r="P6876">
        <v>29947859.978607401</v>
      </c>
      <c r="Q6876">
        <v>29944260.704043064</v>
      </c>
      <c r="R6876">
        <v>34706764.399484336</v>
      </c>
      <c r="S6876">
        <v>37337167.754231066</v>
      </c>
      <c r="T6876">
        <v>38347441.693491437</v>
      </c>
      <c r="U6876">
        <v>40065392.486205183</v>
      </c>
      <c r="V6876">
        <v>45110851.956741795</v>
      </c>
      <c r="W6876">
        <v>49862598.22833126</v>
      </c>
      <c r="X6876">
        <v>29862598.228331253</v>
      </c>
    </row>
    <row r="6877" spans="2:24" x14ac:dyDescent="0.4">
      <c r="B6877" s="13">
        <v>6874</v>
      </c>
      <c r="C6877">
        <v>0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17334235.831238009</v>
      </c>
      <c r="O6877">
        <v>-484004.96616902016</v>
      </c>
      <c r="P6877">
        <v>-1523778.7285838132</v>
      </c>
      <c r="Q6877">
        <v>10515362.302715234</v>
      </c>
      <c r="R6877">
        <v>16261211.303763734</v>
      </c>
      <c r="S6877">
        <v>20516544.148735099</v>
      </c>
      <c r="T6877">
        <v>26091284.834041171</v>
      </c>
      <c r="U6877">
        <v>33010165.193465635</v>
      </c>
      <c r="V6877">
        <v>8485881.0233647954</v>
      </c>
      <c r="W6877">
        <v>8307194.4880777309</v>
      </c>
      <c r="X6877">
        <v>-11692805.511922276</v>
      </c>
    </row>
    <row r="6878" spans="2:24" x14ac:dyDescent="0.4">
      <c r="B6878" s="13">
        <v>6875</v>
      </c>
      <c r="C6878">
        <v>0</v>
      </c>
      <c r="D6878">
        <v>0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19754761.803665094</v>
      </c>
      <c r="O6878">
        <v>26409882.365445036</v>
      </c>
      <c r="P6878">
        <v>27666338.886294618</v>
      </c>
      <c r="Q6878">
        <v>26781492.291349664</v>
      </c>
      <c r="R6878">
        <v>30582213.66458543</v>
      </c>
      <c r="S6878">
        <v>27497866.220008362</v>
      </c>
      <c r="T6878">
        <v>26573235.694884956</v>
      </c>
      <c r="U6878">
        <v>29840979.348981149</v>
      </c>
      <c r="V6878">
        <v>27522870.746429596</v>
      </c>
      <c r="W6878">
        <v>26881325.366912208</v>
      </c>
      <c r="X6878">
        <v>6881325.3669122029</v>
      </c>
    </row>
    <row r="6879" spans="2:24" x14ac:dyDescent="0.4">
      <c r="B6879" s="13">
        <v>6876</v>
      </c>
      <c r="C6879">
        <v>0</v>
      </c>
      <c r="D6879">
        <v>0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22777255.079302825</v>
      </c>
      <c r="O6879">
        <v>27859884.670544811</v>
      </c>
      <c r="P6879">
        <v>28605526.575859174</v>
      </c>
      <c r="Q6879">
        <v>29967263.240539167</v>
      </c>
      <c r="R6879">
        <v>27303553.205323659</v>
      </c>
      <c r="S6879">
        <v>28436821.940333314</v>
      </c>
      <c r="T6879">
        <v>32634577.544104584</v>
      </c>
      <c r="U6879">
        <v>36525522.133704305</v>
      </c>
      <c r="V6879">
        <v>37927016.218364723</v>
      </c>
      <c r="W6879">
        <v>37546076.453208201</v>
      </c>
      <c r="X6879">
        <v>17546076.453208201</v>
      </c>
    </row>
    <row r="6880" spans="2:24" x14ac:dyDescent="0.4">
      <c r="B6880" s="13">
        <v>6877</v>
      </c>
      <c r="C6880">
        <v>0</v>
      </c>
      <c r="D6880">
        <v>0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25285425.98809145</v>
      </c>
      <c r="O6880">
        <v>23491136.478064414</v>
      </c>
      <c r="P6880">
        <v>28099636.894257016</v>
      </c>
      <c r="Q6880">
        <v>25359613.164508231</v>
      </c>
      <c r="R6880">
        <v>32795394.372551881</v>
      </c>
      <c r="S6880">
        <v>33201277.027446393</v>
      </c>
      <c r="T6880">
        <v>28932487.8905292</v>
      </c>
      <c r="U6880">
        <v>33054585.175920878</v>
      </c>
      <c r="V6880">
        <v>12217441.763212031</v>
      </c>
      <c r="W6880">
        <v>18341699.156108715</v>
      </c>
      <c r="X6880">
        <v>-1658300.8438912826</v>
      </c>
    </row>
    <row r="6881" spans="2:24" x14ac:dyDescent="0.4">
      <c r="B6881" s="13">
        <v>6878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20122851.014051951</v>
      </c>
      <c r="O6881">
        <v>25924117.178053301</v>
      </c>
      <c r="P6881">
        <v>24124972.669593338</v>
      </c>
      <c r="Q6881">
        <v>24303643.370857906</v>
      </c>
      <c r="R6881">
        <v>29536382.338804059</v>
      </c>
      <c r="S6881">
        <v>31729004.69258932</v>
      </c>
      <c r="T6881">
        <v>36075458.59009555</v>
      </c>
      <c r="U6881">
        <v>21663049.143601958</v>
      </c>
      <c r="V6881">
        <v>12487456.323379502</v>
      </c>
      <c r="W6881">
        <v>23875158.865363423</v>
      </c>
      <c r="X6881">
        <v>3875158.8653634163</v>
      </c>
    </row>
    <row r="6882" spans="2:24" x14ac:dyDescent="0.4">
      <c r="B6882" s="13">
        <v>6879</v>
      </c>
      <c r="C6882">
        <v>0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11067414.478778996</v>
      </c>
      <c r="O6882">
        <v>-30246733627.633705</v>
      </c>
      <c r="P6882">
        <v>-30247738799.835663</v>
      </c>
      <c r="Q6882">
        <v>-15121554788.171843</v>
      </c>
      <c r="R6882">
        <v>-15117912139.693745</v>
      </c>
      <c r="S6882">
        <v>-15115128350.05279</v>
      </c>
      <c r="T6882">
        <v>-15114994397.823435</v>
      </c>
      <c r="U6882">
        <v>-15115782678.090641</v>
      </c>
      <c r="V6882">
        <v>-15106803983.325325</v>
      </c>
      <c r="W6882">
        <v>-15108759927.563419</v>
      </c>
      <c r="X6882">
        <v>-15128759927.563419</v>
      </c>
    </row>
    <row r="6883" spans="2:24" x14ac:dyDescent="0.4">
      <c r="B6883" s="13">
        <v>6880</v>
      </c>
      <c r="C6883">
        <v>0</v>
      </c>
      <c r="D6883">
        <v>0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20831402.564124554</v>
      </c>
      <c r="O6883">
        <v>20631589.310353111</v>
      </c>
      <c r="P6883">
        <v>21536055.650552258</v>
      </c>
      <c r="Q6883">
        <v>29606645.624452084</v>
      </c>
      <c r="R6883">
        <v>31034124.064730559</v>
      </c>
      <c r="S6883">
        <v>38346053.82634037</v>
      </c>
      <c r="T6883">
        <v>45172583.344591193</v>
      </c>
      <c r="U6883">
        <v>35412833.936964989</v>
      </c>
      <c r="V6883">
        <v>38663930.977750301</v>
      </c>
      <c r="W6883">
        <v>44022498.580001697</v>
      </c>
      <c r="X6883">
        <v>24022498.580001697</v>
      </c>
    </row>
    <row r="6884" spans="2:24" x14ac:dyDescent="0.4">
      <c r="B6884" s="13">
        <v>6881</v>
      </c>
      <c r="C6884">
        <v>0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17221763.042728789</v>
      </c>
      <c r="O6884">
        <v>21547977.211331595</v>
      </c>
      <c r="P6884">
        <v>26638859.218382105</v>
      </c>
      <c r="Q6884">
        <v>27572614.943281144</v>
      </c>
      <c r="R6884">
        <v>6990689.6168111162</v>
      </c>
      <c r="S6884">
        <v>10175926.27820421</v>
      </c>
      <c r="T6884">
        <v>18334360.482611708</v>
      </c>
      <c r="U6884">
        <v>19592606.316642139</v>
      </c>
      <c r="V6884">
        <v>19765797.750715718</v>
      </c>
      <c r="W6884">
        <v>24433837.141857665</v>
      </c>
      <c r="X6884">
        <v>4433837.141857666</v>
      </c>
    </row>
    <row r="6885" spans="2:24" x14ac:dyDescent="0.4">
      <c r="B6885" s="13">
        <v>6882</v>
      </c>
      <c r="C6885">
        <v>0</v>
      </c>
      <c r="D6885">
        <v>0</v>
      </c>
      <c r="E6885"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23087845.685601838</v>
      </c>
      <c r="O6885">
        <v>17088616.715206128</v>
      </c>
      <c r="P6885">
        <v>17801188.034650549</v>
      </c>
      <c r="Q6885">
        <v>17813171.423151951</v>
      </c>
      <c r="R6885">
        <v>15676708.419116944</v>
      </c>
      <c r="S6885">
        <v>21079119.280638684</v>
      </c>
      <c r="T6885">
        <v>23924870.832599405</v>
      </c>
      <c r="U6885">
        <v>23357389.374436241</v>
      </c>
      <c r="V6885">
        <v>31418380.216557682</v>
      </c>
      <c r="W6885">
        <v>25908600.352270119</v>
      </c>
      <c r="X6885">
        <v>5908600.3522701152</v>
      </c>
    </row>
    <row r="6886" spans="2:24" x14ac:dyDescent="0.4">
      <c r="B6886" s="13">
        <v>6883</v>
      </c>
      <c r="C6886">
        <v>0</v>
      </c>
      <c r="D6886">
        <v>0</v>
      </c>
      <c r="E6886">
        <v>0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28048390.316488471</v>
      </c>
      <c r="O6886">
        <v>29249531.71061239</v>
      </c>
      <c r="P6886">
        <v>-182587181.60539845</v>
      </c>
      <c r="Q6886">
        <v>-184412259.8145985</v>
      </c>
      <c r="R6886">
        <v>-77852192.074266583</v>
      </c>
      <c r="S6886">
        <v>-79032917.575764939</v>
      </c>
      <c r="T6886">
        <v>-79580961.981319159</v>
      </c>
      <c r="U6886">
        <v>-81060726.470847443</v>
      </c>
      <c r="V6886">
        <v>-82299338.825022534</v>
      </c>
      <c r="W6886">
        <v>-98972948.441470608</v>
      </c>
      <c r="X6886">
        <v>-118972948.44147061</v>
      </c>
    </row>
    <row r="6887" spans="2:24" x14ac:dyDescent="0.4">
      <c r="B6887" s="13">
        <v>6884</v>
      </c>
      <c r="C6887">
        <v>0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12533041.316978686</v>
      </c>
      <c r="O6887">
        <v>15798264.858229741</v>
      </c>
      <c r="P6887">
        <v>18709758.848211821</v>
      </c>
      <c r="Q6887">
        <v>25756808.461317711</v>
      </c>
      <c r="R6887">
        <v>29873695.09786474</v>
      </c>
      <c r="S6887">
        <v>34734680.020631716</v>
      </c>
      <c r="T6887">
        <v>38805948.262993895</v>
      </c>
      <c r="U6887">
        <v>38728829.769494876</v>
      </c>
      <c r="V6887">
        <v>41643965.686302215</v>
      </c>
      <c r="W6887">
        <v>43741245.427680448</v>
      </c>
      <c r="X6887">
        <v>23741245.427680448</v>
      </c>
    </row>
    <row r="6888" spans="2:24" x14ac:dyDescent="0.4">
      <c r="B6888" s="13">
        <v>6885</v>
      </c>
      <c r="C6888">
        <v>0</v>
      </c>
      <c r="D6888">
        <v>0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19767172.25353612</v>
      </c>
      <c r="O6888">
        <v>21022300.542774409</v>
      </c>
      <c r="P6888">
        <v>25060251.937755816</v>
      </c>
      <c r="Q6888">
        <v>27414151.902098726</v>
      </c>
      <c r="R6888">
        <v>27294294.133544642</v>
      </c>
      <c r="S6888">
        <v>26077526.709692135</v>
      </c>
      <c r="T6888">
        <v>29554266.368344773</v>
      </c>
      <c r="U6888">
        <v>28781222.098654736</v>
      </c>
      <c r="V6888">
        <v>27527361.208347432</v>
      </c>
      <c r="W6888">
        <v>31538183.318774547</v>
      </c>
      <c r="X6888">
        <v>11538183.318774551</v>
      </c>
    </row>
    <row r="6889" spans="2:24" x14ac:dyDescent="0.4">
      <c r="B6889" s="13">
        <v>6886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18630010.069343798</v>
      </c>
      <c r="O6889">
        <v>17727722.991643205</v>
      </c>
      <c r="P6889">
        <v>15836879.394410245</v>
      </c>
      <c r="Q6889">
        <v>17036483.841660783</v>
      </c>
      <c r="R6889">
        <v>16913804.324661475</v>
      </c>
      <c r="S6889">
        <v>14276709.765959693</v>
      </c>
      <c r="T6889">
        <v>17690466.841059547</v>
      </c>
      <c r="U6889">
        <v>15824896.863893801</v>
      </c>
      <c r="V6889">
        <v>13494349.525721492</v>
      </c>
      <c r="W6889">
        <v>20533290.892924815</v>
      </c>
      <c r="X6889">
        <v>533290.89292481914</v>
      </c>
    </row>
    <row r="6890" spans="2:24" x14ac:dyDescent="0.4">
      <c r="B6890" s="13">
        <v>6887</v>
      </c>
      <c r="C6890">
        <v>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22857884.247384071</v>
      </c>
      <c r="O6890">
        <v>27462304.974728353</v>
      </c>
      <c r="P6890">
        <v>28570363.382119946</v>
      </c>
      <c r="Q6890">
        <v>34095146.217714101</v>
      </c>
      <c r="R6890">
        <v>33993507.544742309</v>
      </c>
      <c r="S6890">
        <v>38854837.342886418</v>
      </c>
      <c r="T6890">
        <v>42073990.015221298</v>
      </c>
      <c r="U6890">
        <v>45146615.863728873</v>
      </c>
      <c r="V6890">
        <v>43922635.479590133</v>
      </c>
      <c r="W6890">
        <v>42608956.299763598</v>
      </c>
      <c r="X6890">
        <v>22608956.29976359</v>
      </c>
    </row>
    <row r="6891" spans="2:24" x14ac:dyDescent="0.4">
      <c r="B6891" s="13">
        <v>6888</v>
      </c>
      <c r="C6891">
        <v>0</v>
      </c>
      <c r="D6891">
        <v>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26582736.238228761</v>
      </c>
      <c r="O6891">
        <v>35306644.147738464</v>
      </c>
      <c r="P6891">
        <v>34282259.92082274</v>
      </c>
      <c r="Q6891">
        <v>32922836.753305681</v>
      </c>
      <c r="R6891">
        <v>35225471.994879991</v>
      </c>
      <c r="S6891">
        <v>35081796.172779739</v>
      </c>
      <c r="T6891">
        <v>19921653.798770733</v>
      </c>
      <c r="U6891">
        <v>21049642.721741598</v>
      </c>
      <c r="V6891">
        <v>27122086.334176671</v>
      </c>
      <c r="W6891">
        <v>22801658.067190036</v>
      </c>
      <c r="X6891">
        <v>2801658.0671900352</v>
      </c>
    </row>
    <row r="6892" spans="2:24" x14ac:dyDescent="0.4">
      <c r="B6892" s="13">
        <v>6889</v>
      </c>
      <c r="C6892">
        <v>0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19257400.935091205</v>
      </c>
      <c r="O6892">
        <v>-1505243.942577255</v>
      </c>
      <c r="P6892">
        <v>-4327671.2743171863</v>
      </c>
      <c r="Q6892">
        <v>4090962.3835324179</v>
      </c>
      <c r="R6892">
        <v>5841182.2750246869</v>
      </c>
      <c r="S6892">
        <v>7529877.1969913524</v>
      </c>
      <c r="T6892">
        <v>8469390.6879110597</v>
      </c>
      <c r="U6892">
        <v>9116382.4755446035</v>
      </c>
      <c r="V6892">
        <v>13109817.415837277</v>
      </c>
      <c r="W6892">
        <v>14952773.203972964</v>
      </c>
      <c r="X6892">
        <v>-5047226.7960270327</v>
      </c>
    </row>
    <row r="6893" spans="2:24" x14ac:dyDescent="0.4">
      <c r="B6893" s="13">
        <v>6890</v>
      </c>
      <c r="C6893">
        <v>0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20381629.02713652</v>
      </c>
      <c r="O6893">
        <v>13737870.223711427</v>
      </c>
      <c r="P6893">
        <v>18779776.692419507</v>
      </c>
      <c r="Q6893">
        <v>25305395.095508598</v>
      </c>
      <c r="R6893">
        <v>26384452.954437181</v>
      </c>
      <c r="S6893">
        <v>34871024.517460212</v>
      </c>
      <c r="T6893">
        <v>35821489.414637335</v>
      </c>
      <c r="U6893">
        <v>35811216.433281384</v>
      </c>
      <c r="V6893">
        <v>36346784.639724627</v>
      </c>
      <c r="W6893">
        <v>36993257.159942061</v>
      </c>
      <c r="X6893">
        <v>16993257.159942064</v>
      </c>
    </row>
    <row r="6894" spans="2:24" x14ac:dyDescent="0.4">
      <c r="B6894" s="13">
        <v>6891</v>
      </c>
      <c r="C6894">
        <v>0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16504266.958176659</v>
      </c>
      <c r="O6894">
        <v>25098980.700641744</v>
      </c>
      <c r="P6894">
        <v>23004265.268627439</v>
      </c>
      <c r="Q6894">
        <v>31003625.903440665</v>
      </c>
      <c r="R6894">
        <v>32816001.650965557</v>
      </c>
      <c r="S6894">
        <v>33468324.814520311</v>
      </c>
      <c r="T6894">
        <v>36901895.301836662</v>
      </c>
      <c r="U6894">
        <v>35761163.239630491</v>
      </c>
      <c r="V6894">
        <v>38440450.71443224</v>
      </c>
      <c r="W6894">
        <v>45877099.216653958</v>
      </c>
      <c r="X6894">
        <v>25877099.216653954</v>
      </c>
    </row>
    <row r="6895" spans="2:24" x14ac:dyDescent="0.4">
      <c r="B6895" s="13">
        <v>6892</v>
      </c>
      <c r="C6895">
        <v>0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26883191.661408186</v>
      </c>
      <c r="O6895">
        <v>26651867.637697585</v>
      </c>
      <c r="P6895">
        <v>27375318.368184254</v>
      </c>
      <c r="Q6895">
        <v>31626345.174855288</v>
      </c>
      <c r="R6895">
        <v>35950795.72918085</v>
      </c>
      <c r="S6895">
        <v>39546218.559865654</v>
      </c>
      <c r="T6895">
        <v>43036845.201149717</v>
      </c>
      <c r="U6895">
        <v>43207159.640510336</v>
      </c>
      <c r="V6895">
        <v>41733768.022923581</v>
      </c>
      <c r="W6895">
        <v>39543654.343302019</v>
      </c>
      <c r="X6895">
        <v>19543654.343302019</v>
      </c>
    </row>
    <row r="6896" spans="2:24" x14ac:dyDescent="0.4">
      <c r="B6896" s="13">
        <v>6893</v>
      </c>
      <c r="C6896">
        <v>0</v>
      </c>
      <c r="D6896">
        <v>0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22208006.011078868</v>
      </c>
      <c r="O6896">
        <v>20740841.484678619</v>
      </c>
      <c r="P6896">
        <v>24240137.189111494</v>
      </c>
      <c r="Q6896">
        <v>18215481.895366173</v>
      </c>
      <c r="R6896">
        <v>20478236.786470052</v>
      </c>
      <c r="S6896">
        <v>27043308.523565453</v>
      </c>
      <c r="T6896">
        <v>30468174.624302629</v>
      </c>
      <c r="U6896">
        <v>31659096.34693354</v>
      </c>
      <c r="V6896">
        <v>31099207.826674756</v>
      </c>
      <c r="W6896">
        <v>31070458.277625237</v>
      </c>
      <c r="X6896">
        <v>11070458.277625237</v>
      </c>
    </row>
    <row r="6897" spans="2:24" x14ac:dyDescent="0.4">
      <c r="B6897" s="13">
        <v>6894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20214179.402168859</v>
      </c>
      <c r="O6897">
        <v>16449684.01920075</v>
      </c>
      <c r="P6897">
        <v>-2378250.6808176585</v>
      </c>
      <c r="Q6897">
        <v>-2660171.5854782364</v>
      </c>
      <c r="R6897">
        <v>9834960.7045610696</v>
      </c>
      <c r="S6897">
        <v>8990714.2371655218</v>
      </c>
      <c r="T6897">
        <v>7570837.6293528844</v>
      </c>
      <c r="U6897">
        <v>6566447.3155633025</v>
      </c>
      <c r="V6897">
        <v>3516505.7796662864</v>
      </c>
      <c r="W6897">
        <v>9183452.2136627529</v>
      </c>
      <c r="X6897">
        <v>-10816547.786337251</v>
      </c>
    </row>
    <row r="6898" spans="2:24" x14ac:dyDescent="0.4">
      <c r="B6898" s="13">
        <v>6895</v>
      </c>
      <c r="C6898">
        <v>0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19492319.283916421</v>
      </c>
      <c r="O6898">
        <v>14821136.104729282</v>
      </c>
      <c r="P6898">
        <v>15000559.171192346</v>
      </c>
      <c r="Q6898">
        <v>14723120.736164918</v>
      </c>
      <c r="R6898">
        <v>22031548.768986568</v>
      </c>
      <c r="S6898">
        <v>23812261.866042051</v>
      </c>
      <c r="T6898">
        <v>29908364.456641126</v>
      </c>
      <c r="U6898">
        <v>38218579.318158612</v>
      </c>
      <c r="V6898">
        <v>41083309.775236793</v>
      </c>
      <c r="W6898">
        <v>37613692.744882308</v>
      </c>
      <c r="X6898">
        <v>17613692.744882304</v>
      </c>
    </row>
    <row r="6899" spans="2:24" x14ac:dyDescent="0.4">
      <c r="B6899" s="13">
        <v>6896</v>
      </c>
      <c r="C6899">
        <v>0</v>
      </c>
      <c r="D6899">
        <v>0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26750042.725563634</v>
      </c>
      <c r="O6899">
        <v>25295316.027425233</v>
      </c>
      <c r="P6899">
        <v>25522833.940740608</v>
      </c>
      <c r="Q6899">
        <v>26899793.212648984</v>
      </c>
      <c r="R6899">
        <v>35664844.382158831</v>
      </c>
      <c r="S6899">
        <v>36184514.43898347</v>
      </c>
      <c r="T6899">
        <v>39159729.875462912</v>
      </c>
      <c r="U6899">
        <v>39345113.329409756</v>
      </c>
      <c r="V6899">
        <v>43463412.689062372</v>
      </c>
      <c r="W6899">
        <v>47379798.61483404</v>
      </c>
      <c r="X6899">
        <v>27379798.614834037</v>
      </c>
    </row>
    <row r="6900" spans="2:24" x14ac:dyDescent="0.4">
      <c r="B6900" s="13">
        <v>6897</v>
      </c>
      <c r="C6900">
        <v>0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21788509.369861417</v>
      </c>
      <c r="O6900">
        <v>19063446.042867847</v>
      </c>
      <c r="P6900">
        <v>20294983.09277964</v>
      </c>
      <c r="Q6900">
        <v>25486497.429972664</v>
      </c>
      <c r="R6900">
        <v>32993535.55303837</v>
      </c>
      <c r="S6900">
        <v>37260093.825653382</v>
      </c>
      <c r="T6900">
        <v>38675278.561025709</v>
      </c>
      <c r="U6900">
        <v>41411462.222952299</v>
      </c>
      <c r="V6900">
        <v>39888647.976553187</v>
      </c>
      <c r="W6900">
        <v>39705123.309602469</v>
      </c>
      <c r="X6900">
        <v>19705123.309602473</v>
      </c>
    </row>
    <row r="6901" spans="2:24" x14ac:dyDescent="0.4">
      <c r="B6901" s="13">
        <v>6898</v>
      </c>
      <c r="C6901">
        <v>0</v>
      </c>
      <c r="D6901">
        <v>0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20162615.686069515</v>
      </c>
      <c r="O6901">
        <v>14882093.050033327</v>
      </c>
      <c r="P6901">
        <v>21967024.736476026</v>
      </c>
      <c r="Q6901">
        <v>19994130.321037367</v>
      </c>
      <c r="R6901">
        <v>21523963.557876304</v>
      </c>
      <c r="S6901">
        <v>22470753.155920073</v>
      </c>
      <c r="T6901">
        <v>21446433.288003366</v>
      </c>
      <c r="U6901">
        <v>22446895.893066883</v>
      </c>
      <c r="V6901">
        <v>21607298.039571941</v>
      </c>
      <c r="W6901">
        <v>25704724.232473563</v>
      </c>
      <c r="X6901">
        <v>5704724.2324735597</v>
      </c>
    </row>
    <row r="6902" spans="2:24" x14ac:dyDescent="0.4">
      <c r="B6902" s="13">
        <v>6899</v>
      </c>
      <c r="C6902">
        <v>0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19871143.60189721</v>
      </c>
      <c r="O6902">
        <v>14452802.634549271</v>
      </c>
      <c r="P6902">
        <v>16630306.908793181</v>
      </c>
      <c r="Q6902">
        <v>19677799.886572968</v>
      </c>
      <c r="R6902">
        <v>20451097.631571032</v>
      </c>
      <c r="S6902">
        <v>28231848.770226732</v>
      </c>
      <c r="T6902">
        <v>30266225.45309706</v>
      </c>
      <c r="U6902">
        <v>31542544.962269392</v>
      </c>
      <c r="V6902">
        <v>29892617.391092706</v>
      </c>
      <c r="W6902">
        <v>32035719.497149993</v>
      </c>
      <c r="X6902">
        <v>12035719.497149993</v>
      </c>
    </row>
    <row r="6903" spans="2:24" x14ac:dyDescent="0.4">
      <c r="B6903" s="13">
        <v>6900</v>
      </c>
      <c r="C6903">
        <v>0</v>
      </c>
      <c r="D6903">
        <v>0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1310670.966552461</v>
      </c>
      <c r="O6903">
        <v>-888262.41100380616</v>
      </c>
      <c r="P6903">
        <v>15076637.413474707</v>
      </c>
      <c r="Q6903">
        <v>13887832.53646099</v>
      </c>
      <c r="R6903">
        <v>15755536.748907836</v>
      </c>
      <c r="S6903">
        <v>22760737.828407876</v>
      </c>
      <c r="T6903">
        <v>30943209.873728193</v>
      </c>
      <c r="U6903">
        <v>29818878.320906039</v>
      </c>
      <c r="V6903">
        <v>-2417492.3783382708</v>
      </c>
      <c r="W6903">
        <v>-2997516.8179139635</v>
      </c>
      <c r="X6903">
        <v>-22997516.817913957</v>
      </c>
    </row>
    <row r="6904" spans="2:24" x14ac:dyDescent="0.4">
      <c r="B6904" s="13">
        <v>6901</v>
      </c>
      <c r="C6904">
        <v>0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15772154.029248521</v>
      </c>
      <c r="O6904">
        <v>18596318.045293935</v>
      </c>
      <c r="P6904">
        <v>27483200.258694492</v>
      </c>
      <c r="Q6904">
        <v>28130668.379300684</v>
      </c>
      <c r="R6904">
        <v>30723508.033495683</v>
      </c>
      <c r="S6904">
        <v>31205880.327614758</v>
      </c>
      <c r="T6904">
        <v>32380997.125697382</v>
      </c>
      <c r="U6904">
        <v>33615151.518322542</v>
      </c>
      <c r="V6904">
        <v>33573126.208207846</v>
      </c>
      <c r="W6904">
        <v>34009730.473356143</v>
      </c>
      <c r="X6904">
        <v>14009730.473356133</v>
      </c>
    </row>
    <row r="6905" spans="2:24" x14ac:dyDescent="0.4">
      <c r="B6905" s="13">
        <v>6902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26509857.107354354</v>
      </c>
      <c r="O6905">
        <v>24242381.904355776</v>
      </c>
      <c r="P6905">
        <v>25501582.315919217</v>
      </c>
      <c r="Q6905">
        <v>23903455.588397935</v>
      </c>
      <c r="R6905">
        <v>20359500.360124432</v>
      </c>
      <c r="S6905">
        <v>2426785.6385451229</v>
      </c>
      <c r="T6905">
        <v>3947252.2955072531</v>
      </c>
      <c r="U6905">
        <v>4591184.4683060599</v>
      </c>
      <c r="V6905">
        <v>8712273.1380519047</v>
      </c>
      <c r="W6905">
        <v>22813408.926091157</v>
      </c>
      <c r="X6905">
        <v>2813408.9260911541</v>
      </c>
    </row>
    <row r="6906" spans="2:24" x14ac:dyDescent="0.4">
      <c r="B6906" s="13">
        <v>6903</v>
      </c>
      <c r="C6906">
        <v>0</v>
      </c>
      <c r="D6906">
        <v>0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22988347.093850132</v>
      </c>
      <c r="O6906">
        <v>23255217.068539429</v>
      </c>
      <c r="P6906">
        <v>22597158.889277339</v>
      </c>
      <c r="Q6906">
        <v>23232224.40005317</v>
      </c>
      <c r="R6906">
        <v>27651101.92261555</v>
      </c>
      <c r="S6906">
        <v>31505508.725828495</v>
      </c>
      <c r="T6906">
        <v>36563034.816836223</v>
      </c>
      <c r="U6906">
        <v>36114365.983917102</v>
      </c>
      <c r="V6906">
        <v>43484868.308658645</v>
      </c>
      <c r="W6906">
        <v>51684591.361682586</v>
      </c>
      <c r="X6906">
        <v>31684591.36168259</v>
      </c>
    </row>
    <row r="6907" spans="2:24" x14ac:dyDescent="0.4">
      <c r="B6907" s="13">
        <v>6904</v>
      </c>
      <c r="C6907">
        <v>0</v>
      </c>
      <c r="D6907">
        <v>0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20556779.729211804</v>
      </c>
      <c r="O6907">
        <v>23653605.187585976</v>
      </c>
      <c r="P6907">
        <v>25110810.281520423</v>
      </c>
      <c r="Q6907">
        <v>23915985.133996066</v>
      </c>
      <c r="R6907">
        <v>22387884.240686987</v>
      </c>
      <c r="S6907">
        <v>24210404.305403173</v>
      </c>
      <c r="T6907">
        <v>28364828.882429399</v>
      </c>
      <c r="U6907">
        <v>27670589.807942919</v>
      </c>
      <c r="V6907">
        <v>31388097.926968705</v>
      </c>
      <c r="W6907">
        <v>28790461.526166186</v>
      </c>
      <c r="X6907">
        <v>8790461.5261661895</v>
      </c>
    </row>
    <row r="6908" spans="2:24" x14ac:dyDescent="0.4">
      <c r="B6908" s="13">
        <v>6905</v>
      </c>
      <c r="C6908">
        <v>0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20332203.543998942</v>
      </c>
      <c r="O6908">
        <v>22753450.472102351</v>
      </c>
      <c r="P6908">
        <v>25122407.571100667</v>
      </c>
      <c r="Q6908">
        <v>23839683.549269512</v>
      </c>
      <c r="R6908">
        <v>24531154.320007835</v>
      </c>
      <c r="S6908">
        <v>-1554515.7080973703</v>
      </c>
      <c r="T6908">
        <v>-1953984.3393137462</v>
      </c>
      <c r="U6908">
        <v>7766532.1146737318</v>
      </c>
      <c r="V6908">
        <v>8957242.2119140271</v>
      </c>
      <c r="W6908">
        <v>15188981.605910849</v>
      </c>
      <c r="X6908">
        <v>-4811018.3940891512</v>
      </c>
    </row>
    <row r="6909" spans="2:24" x14ac:dyDescent="0.4">
      <c r="B6909" s="13">
        <v>6906</v>
      </c>
      <c r="C6909">
        <v>0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21940561.731019177</v>
      </c>
      <c r="O6909">
        <v>4381678.749447735</v>
      </c>
      <c r="P6909">
        <v>13359698.962992059</v>
      </c>
      <c r="Q6909">
        <v>26669236.059129294</v>
      </c>
      <c r="R6909">
        <v>27378543.494991001</v>
      </c>
      <c r="S6909">
        <v>29587580.765355516</v>
      </c>
      <c r="T6909">
        <v>-1749689.933471235</v>
      </c>
      <c r="U6909">
        <v>-2224474.0855100527</v>
      </c>
      <c r="V6909">
        <v>16397671.616267104</v>
      </c>
      <c r="W6909">
        <v>21962220.847094778</v>
      </c>
      <c r="X6909">
        <v>1962220.847094778</v>
      </c>
    </row>
    <row r="6910" spans="2:24" x14ac:dyDescent="0.4">
      <c r="B6910" s="13">
        <v>6907</v>
      </c>
      <c r="C6910">
        <v>0</v>
      </c>
      <c r="D6910">
        <v>0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18890309.720469292</v>
      </c>
      <c r="O6910">
        <v>17307123.772189427</v>
      </c>
      <c r="P6910">
        <v>15111079.867102105</v>
      </c>
      <c r="Q6910">
        <v>13326769.878178596</v>
      </c>
      <c r="R6910">
        <v>12986692.730957961</v>
      </c>
      <c r="S6910">
        <v>11473868.03234105</v>
      </c>
      <c r="T6910">
        <v>17112702.281263672</v>
      </c>
      <c r="U6910">
        <v>-26541030.748447418</v>
      </c>
      <c r="V6910">
        <v>-25214360.265873633</v>
      </c>
      <c r="W6910">
        <v>1328270.545354072</v>
      </c>
      <c r="X6910">
        <v>-18671729.454645928</v>
      </c>
    </row>
    <row r="6911" spans="2:24" x14ac:dyDescent="0.4">
      <c r="B6911" s="13">
        <v>6908</v>
      </c>
      <c r="C6911">
        <v>0</v>
      </c>
      <c r="D6911">
        <v>0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25798402.064394563</v>
      </c>
      <c r="O6911">
        <v>29163661.833548497</v>
      </c>
      <c r="P6911">
        <v>28149115.875283077</v>
      </c>
      <c r="Q6911">
        <v>30640170.73637538</v>
      </c>
      <c r="R6911">
        <v>37993112.843403257</v>
      </c>
      <c r="S6911">
        <v>45067157.129125014</v>
      </c>
      <c r="T6911">
        <v>45174020.93057435</v>
      </c>
      <c r="U6911">
        <v>50681419.139088258</v>
      </c>
      <c r="V6911">
        <v>58122839.66375801</v>
      </c>
      <c r="W6911">
        <v>56527995.2700321</v>
      </c>
      <c r="X6911">
        <v>36527995.270032108</v>
      </c>
    </row>
    <row r="6912" spans="2:24" x14ac:dyDescent="0.4">
      <c r="B6912" s="13">
        <v>6909</v>
      </c>
      <c r="C6912">
        <v>0</v>
      </c>
      <c r="D6912">
        <v>0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19127051.385417409</v>
      </c>
      <c r="O6912">
        <v>19653629.072318513</v>
      </c>
      <c r="P6912">
        <v>20534566.128676094</v>
      </c>
      <c r="Q6912">
        <v>21722572.569838934</v>
      </c>
      <c r="R6912">
        <v>24638519.23465478</v>
      </c>
      <c r="S6912">
        <v>26665582.587930232</v>
      </c>
      <c r="T6912">
        <v>30202067.843523335</v>
      </c>
      <c r="U6912">
        <v>30642410.521010667</v>
      </c>
      <c r="V6912">
        <v>33629413.124400787</v>
      </c>
      <c r="W6912">
        <v>33311292.476065643</v>
      </c>
      <c r="X6912">
        <v>13311292.476065638</v>
      </c>
    </row>
    <row r="6913" spans="2:24" x14ac:dyDescent="0.4">
      <c r="B6913" s="13">
        <v>6910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20758315.975279093</v>
      </c>
      <c r="O6913">
        <v>28943444.828887008</v>
      </c>
      <c r="P6913">
        <v>36421458.111750089</v>
      </c>
      <c r="Q6913">
        <v>37087612.343510255</v>
      </c>
      <c r="R6913">
        <v>37679018.376390576</v>
      </c>
      <c r="S6913">
        <v>42636029.98750633</v>
      </c>
      <c r="T6913">
        <v>43273178.713627726</v>
      </c>
      <c r="U6913">
        <v>44971160.234511353</v>
      </c>
      <c r="V6913">
        <v>20291109.877362855</v>
      </c>
      <c r="W6913">
        <v>-8863812.1476280168</v>
      </c>
      <c r="X6913">
        <v>-28863812.147628028</v>
      </c>
    </row>
    <row r="6914" spans="2:24" x14ac:dyDescent="0.4">
      <c r="B6914" s="13">
        <v>6911</v>
      </c>
      <c r="C6914">
        <v>0</v>
      </c>
      <c r="D6914">
        <v>0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21432848.16522276</v>
      </c>
      <c r="O6914">
        <v>28042476.999661971</v>
      </c>
      <c r="P6914">
        <v>25831113.97366327</v>
      </c>
      <c r="Q6914">
        <v>28228342.150664221</v>
      </c>
      <c r="R6914">
        <v>27875025.14387444</v>
      </c>
      <c r="S6914">
        <v>36198492.457921788</v>
      </c>
      <c r="T6914">
        <v>-269960095.06158775</v>
      </c>
      <c r="U6914">
        <v>-269275298.8304854</v>
      </c>
      <c r="V6914">
        <v>-157704346.11461294</v>
      </c>
      <c r="W6914">
        <v>-156142040.45207742</v>
      </c>
      <c r="X6914">
        <v>-176142040.45207742</v>
      </c>
    </row>
    <row r="6915" spans="2:24" x14ac:dyDescent="0.4">
      <c r="B6915" s="13">
        <v>6912</v>
      </c>
      <c r="C6915">
        <v>0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18465088.777522121</v>
      </c>
      <c r="O6915">
        <v>23899532.618494954</v>
      </c>
      <c r="P6915">
        <v>26156146.425261516</v>
      </c>
      <c r="Q6915">
        <v>25027864.697031349</v>
      </c>
      <c r="R6915">
        <v>29631152.709701236</v>
      </c>
      <c r="S6915">
        <v>32813897.912650328</v>
      </c>
      <c r="T6915">
        <v>31143895.836296979</v>
      </c>
      <c r="U6915">
        <v>1334732.8009574763</v>
      </c>
      <c r="V6915">
        <v>4413702.8539001159</v>
      </c>
      <c r="W6915">
        <v>23308575.369072929</v>
      </c>
      <c r="X6915">
        <v>3308575.369072929</v>
      </c>
    </row>
    <row r="6916" spans="2:24" x14ac:dyDescent="0.4">
      <c r="B6916" s="13">
        <v>6913</v>
      </c>
      <c r="C6916">
        <v>0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21070089.795028076</v>
      </c>
      <c r="O6916">
        <v>27339792.127076268</v>
      </c>
      <c r="P6916">
        <v>27807380.719865218</v>
      </c>
      <c r="Q6916">
        <v>30975128.107900843</v>
      </c>
      <c r="R6916">
        <v>4205109.8727814825</v>
      </c>
      <c r="S6916">
        <v>1455342.9173599174</v>
      </c>
      <c r="T6916">
        <v>14534001.10373177</v>
      </c>
      <c r="U6916">
        <v>13024034.570530772</v>
      </c>
      <c r="V6916">
        <v>19158768.144508321</v>
      </c>
      <c r="W6916">
        <v>24038577.14996016</v>
      </c>
      <c r="X6916">
        <v>4038577.1499601584</v>
      </c>
    </row>
    <row r="6917" spans="2:24" x14ac:dyDescent="0.4">
      <c r="B6917" s="13">
        <v>6914</v>
      </c>
      <c r="C6917">
        <v>0</v>
      </c>
      <c r="D6917">
        <v>0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18929897.402078651</v>
      </c>
      <c r="O6917">
        <v>20763587.188523997</v>
      </c>
      <c r="P6917">
        <v>22647158.45632226</v>
      </c>
      <c r="Q6917">
        <v>21222903.448068105</v>
      </c>
      <c r="R6917">
        <v>18134109.325139079</v>
      </c>
      <c r="S6917">
        <v>25150151.109528385</v>
      </c>
      <c r="T6917">
        <v>21901135.982838616</v>
      </c>
      <c r="U6917">
        <v>27418822.403903946</v>
      </c>
      <c r="V6917">
        <v>31990338.104442067</v>
      </c>
      <c r="W6917">
        <v>27270118.161912855</v>
      </c>
      <c r="X6917">
        <v>7270118.1619128492</v>
      </c>
    </row>
    <row r="6918" spans="2:24" x14ac:dyDescent="0.4">
      <c r="B6918" s="13">
        <v>6915</v>
      </c>
      <c r="C6918">
        <v>0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20869075.204833709</v>
      </c>
      <c r="O6918">
        <v>24515195.921030402</v>
      </c>
      <c r="P6918">
        <v>22086159.342911407</v>
      </c>
      <c r="Q6918">
        <v>26929573.819639973</v>
      </c>
      <c r="R6918">
        <v>30129697.788998753</v>
      </c>
      <c r="S6918">
        <v>26079995.992667459</v>
      </c>
      <c r="T6918">
        <v>28594678.143065929</v>
      </c>
      <c r="U6918">
        <v>28373369.349502008</v>
      </c>
      <c r="V6918">
        <v>35967658.905858397</v>
      </c>
      <c r="W6918">
        <v>40823587.921021424</v>
      </c>
      <c r="X6918">
        <v>20823587.921021424</v>
      </c>
    </row>
    <row r="6919" spans="2:24" x14ac:dyDescent="0.4">
      <c r="B6919" s="13">
        <v>6916</v>
      </c>
      <c r="C6919">
        <v>0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24385466.04523579</v>
      </c>
      <c r="O6919">
        <v>28888433.436503716</v>
      </c>
      <c r="P6919">
        <v>27028537.6497913</v>
      </c>
      <c r="Q6919">
        <v>27067862.51781648</v>
      </c>
      <c r="R6919">
        <v>30523121.176658459</v>
      </c>
      <c r="S6919">
        <v>37664734.330788642</v>
      </c>
      <c r="T6919">
        <v>16643064.393895283</v>
      </c>
      <c r="U6919">
        <v>17770542.804554611</v>
      </c>
      <c r="V6919">
        <v>31668277.065580264</v>
      </c>
      <c r="W6919">
        <v>33404185.913519416</v>
      </c>
      <c r="X6919">
        <v>13404185.913519412</v>
      </c>
    </row>
    <row r="6920" spans="2:24" x14ac:dyDescent="0.4">
      <c r="B6920" s="13">
        <v>6917</v>
      </c>
      <c r="C6920">
        <v>0</v>
      </c>
      <c r="D6920">
        <v>0</v>
      </c>
      <c r="E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18167861.335473295</v>
      </c>
      <c r="O6920">
        <v>19401340.917918418</v>
      </c>
      <c r="P6920">
        <v>7657828.6848768396</v>
      </c>
      <c r="Q6920">
        <v>7953015.5796605498</v>
      </c>
      <c r="R6920">
        <v>15249503.408638529</v>
      </c>
      <c r="S6920">
        <v>-36604192.19094412</v>
      </c>
      <c r="T6920">
        <v>-41197743.681474268</v>
      </c>
      <c r="U6920">
        <v>-14195401.691894546</v>
      </c>
      <c r="V6920">
        <v>-11474207.454657277</v>
      </c>
      <c r="W6920">
        <v>-3310732.144687322</v>
      </c>
      <c r="X6920">
        <v>-23310732.144687325</v>
      </c>
    </row>
    <row r="6921" spans="2:24" x14ac:dyDescent="0.4">
      <c r="B6921" s="13">
        <v>6918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21230023.02013823</v>
      </c>
      <c r="O6921">
        <v>25811075.025827315</v>
      </c>
      <c r="P6921">
        <v>31816017.422610886</v>
      </c>
      <c r="Q6921">
        <v>32730557.929662205</v>
      </c>
      <c r="R6921">
        <v>39789330.045201838</v>
      </c>
      <c r="S6921">
        <v>46246327.891588904</v>
      </c>
      <c r="T6921">
        <v>45672343.068036176</v>
      </c>
      <c r="U6921">
        <v>45863089.238460243</v>
      </c>
      <c r="V6921">
        <v>-28856756.290523559</v>
      </c>
      <c r="W6921">
        <v>-52927762.725208402</v>
      </c>
      <c r="X6921">
        <v>-72927762.725208402</v>
      </c>
    </row>
    <row r="6922" spans="2:24" x14ac:dyDescent="0.4">
      <c r="B6922" s="13">
        <v>6919</v>
      </c>
      <c r="C6922">
        <v>0</v>
      </c>
      <c r="D6922">
        <v>0</v>
      </c>
      <c r="E6922">
        <v>0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23448568.497979917</v>
      </c>
      <c r="O6922">
        <v>12439239.747212682</v>
      </c>
      <c r="P6922">
        <v>8616477.0580088757</v>
      </c>
      <c r="Q6922">
        <v>16479660.362169836</v>
      </c>
      <c r="R6922">
        <v>16105788.665513353</v>
      </c>
      <c r="S6922">
        <v>8545776.2745621484</v>
      </c>
      <c r="T6922">
        <v>9370052.5852957796</v>
      </c>
      <c r="U6922">
        <v>12119749.283417486</v>
      </c>
      <c r="V6922">
        <v>13818244.593441261</v>
      </c>
      <c r="W6922">
        <v>16616538.521336596</v>
      </c>
      <c r="X6922">
        <v>-3383461.4786634073</v>
      </c>
    </row>
    <row r="6923" spans="2:24" x14ac:dyDescent="0.4">
      <c r="B6923" s="13">
        <v>6920</v>
      </c>
      <c r="C6923">
        <v>0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21395321.315856181</v>
      </c>
      <c r="O6923">
        <v>14496383.823224252</v>
      </c>
      <c r="P6923">
        <v>16889326.868548229</v>
      </c>
      <c r="Q6923">
        <v>17101593.938610952</v>
      </c>
      <c r="R6923">
        <v>23217881.755743023</v>
      </c>
      <c r="S6923">
        <v>29363999.46711912</v>
      </c>
      <c r="T6923">
        <v>29737806.333805356</v>
      </c>
      <c r="U6923">
        <v>29203321.298127387</v>
      </c>
      <c r="V6923">
        <v>30843665.034250259</v>
      </c>
      <c r="W6923">
        <v>30676163.374528628</v>
      </c>
      <c r="X6923">
        <v>10676163.37452862</v>
      </c>
    </row>
    <row r="6924" spans="2:24" x14ac:dyDescent="0.4">
      <c r="B6924" s="13">
        <v>6921</v>
      </c>
      <c r="C6924">
        <v>0</v>
      </c>
      <c r="D6924">
        <v>0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29037000.236496516</v>
      </c>
      <c r="O6924">
        <v>25635066.652829692</v>
      </c>
      <c r="P6924">
        <v>25641136.669928748</v>
      </c>
      <c r="Q6924">
        <v>26865800.678745404</v>
      </c>
      <c r="R6924">
        <v>35246828.988448836</v>
      </c>
      <c r="S6924">
        <v>37917400.557236016</v>
      </c>
      <c r="T6924">
        <v>39728689.580309644</v>
      </c>
      <c r="U6924">
        <v>41097704.258120723</v>
      </c>
      <c r="V6924">
        <v>43613213.317500956</v>
      </c>
      <c r="W6924">
        <v>41819334.619138308</v>
      </c>
      <c r="X6924">
        <v>21819334.619138319</v>
      </c>
    </row>
    <row r="6925" spans="2:24" x14ac:dyDescent="0.4">
      <c r="B6925" s="13">
        <v>6922</v>
      </c>
      <c r="C6925">
        <v>0</v>
      </c>
      <c r="D6925">
        <v>0</v>
      </c>
      <c r="E6925">
        <v>0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23987735.97329</v>
      </c>
      <c r="O6925">
        <v>23520685.528725658</v>
      </c>
      <c r="P6925">
        <v>28920589.296103809</v>
      </c>
      <c r="Q6925">
        <v>35170568.074737228</v>
      </c>
      <c r="R6925">
        <v>38991219.159757815</v>
      </c>
      <c r="S6925">
        <v>44060963.264329597</v>
      </c>
      <c r="T6925">
        <v>47726543.491647318</v>
      </c>
      <c r="U6925">
        <v>55520446.983982973</v>
      </c>
      <c r="V6925">
        <v>57272261.935564592</v>
      </c>
      <c r="W6925">
        <v>47749980.461036868</v>
      </c>
      <c r="X6925">
        <v>27749980.461036868</v>
      </c>
    </row>
    <row r="6926" spans="2:24" x14ac:dyDescent="0.4">
      <c r="B6926" s="13">
        <v>6923</v>
      </c>
      <c r="C6926">
        <v>0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27017747.664086726</v>
      </c>
      <c r="O6926">
        <v>-18283362.985501677</v>
      </c>
      <c r="P6926">
        <v>-18005806.82624653</v>
      </c>
      <c r="Q6926">
        <v>6328774.3233576007</v>
      </c>
      <c r="R6926">
        <v>9989076.0455056392</v>
      </c>
      <c r="S6926">
        <v>10499873.390054096</v>
      </c>
      <c r="T6926">
        <v>12392364.012490302</v>
      </c>
      <c r="U6926">
        <v>17297277.587152064</v>
      </c>
      <c r="V6926">
        <v>24241830.524733372</v>
      </c>
      <c r="W6926">
        <v>30704992.491740204</v>
      </c>
      <c r="X6926">
        <v>10704992.49174021</v>
      </c>
    </row>
    <row r="6927" spans="2:24" x14ac:dyDescent="0.4">
      <c r="B6927" s="13">
        <v>6924</v>
      </c>
      <c r="C6927">
        <v>0</v>
      </c>
      <c r="D6927">
        <v>0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16100587.117681528</v>
      </c>
      <c r="O6927">
        <v>22049241.053152613</v>
      </c>
      <c r="P6927">
        <v>21808771.60308937</v>
      </c>
      <c r="Q6927">
        <v>24311179.887163833</v>
      </c>
      <c r="R6927">
        <v>31874484.239655286</v>
      </c>
      <c r="S6927">
        <v>27998340.278523557</v>
      </c>
      <c r="T6927">
        <v>29377439.665589202</v>
      </c>
      <c r="U6927">
        <v>33448427.600739814</v>
      </c>
      <c r="V6927">
        <v>35397893.587227948</v>
      </c>
      <c r="W6927">
        <v>32667168.042149331</v>
      </c>
      <c r="X6927">
        <v>12667168.042149328</v>
      </c>
    </row>
    <row r="6928" spans="2:24" x14ac:dyDescent="0.4">
      <c r="B6928" s="13">
        <v>6925</v>
      </c>
      <c r="C6928">
        <v>0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21534784.119371947</v>
      </c>
      <c r="O6928">
        <v>27388812.925401941</v>
      </c>
      <c r="P6928">
        <v>29469827.098106287</v>
      </c>
      <c r="Q6928">
        <v>28122613.361546513</v>
      </c>
      <c r="R6928">
        <v>25052224.960698459</v>
      </c>
      <c r="S6928">
        <v>29154134.327496301</v>
      </c>
      <c r="T6928">
        <v>29777819.553519648</v>
      </c>
      <c r="U6928">
        <v>27193026.270786081</v>
      </c>
      <c r="V6928">
        <v>29687215.389369741</v>
      </c>
      <c r="W6928">
        <v>30805557.888669528</v>
      </c>
      <c r="X6928">
        <v>10805557.888669528</v>
      </c>
    </row>
    <row r="6929" spans="2:24" x14ac:dyDescent="0.4">
      <c r="B6929" s="13">
        <v>6926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19047917.322997391</v>
      </c>
      <c r="O6929">
        <v>18117018.056070697</v>
      </c>
      <c r="P6929">
        <v>17501693.371503174</v>
      </c>
      <c r="Q6929">
        <v>22998133.017850932</v>
      </c>
      <c r="R6929">
        <v>24805478.431521375</v>
      </c>
      <c r="S6929">
        <v>28565650.811687462</v>
      </c>
      <c r="T6929">
        <v>26517525.302404165</v>
      </c>
      <c r="U6929">
        <v>27860403.899541803</v>
      </c>
      <c r="V6929">
        <v>24551008.998342991</v>
      </c>
      <c r="W6929">
        <v>16005612.068995662</v>
      </c>
      <c r="X6929">
        <v>-3994387.9310043412</v>
      </c>
    </row>
    <row r="6930" spans="2:24" x14ac:dyDescent="0.4">
      <c r="B6930" s="13">
        <v>6927</v>
      </c>
      <c r="C6930">
        <v>0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18320790.922849052</v>
      </c>
      <c r="O6930">
        <v>22531596.815801244</v>
      </c>
      <c r="P6930">
        <v>20821469.148610316</v>
      </c>
      <c r="Q6930">
        <v>26298926.605506986</v>
      </c>
      <c r="R6930">
        <v>24797617.049290966</v>
      </c>
      <c r="S6930">
        <v>24093519.457323287</v>
      </c>
      <c r="T6930">
        <v>28469062.254790694</v>
      </c>
      <c r="U6930">
        <v>30093600.240434594</v>
      </c>
      <c r="V6930">
        <v>28113062.12119621</v>
      </c>
      <c r="W6930">
        <v>28572173.677249752</v>
      </c>
      <c r="X6930">
        <v>8572173.6772497594</v>
      </c>
    </row>
    <row r="6931" spans="2:24" x14ac:dyDescent="0.4">
      <c r="B6931" s="13">
        <v>6928</v>
      </c>
      <c r="C6931">
        <v>0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21572335.001638733</v>
      </c>
      <c r="O6931">
        <v>27948218.228289597</v>
      </c>
      <c r="P6931">
        <v>36084489.157180347</v>
      </c>
      <c r="Q6931">
        <v>40428977.931192681</v>
      </c>
      <c r="R6931">
        <v>44667550.777120285</v>
      </c>
      <c r="S6931">
        <v>44096538.376437724</v>
      </c>
      <c r="T6931">
        <v>42576896.904581554</v>
      </c>
      <c r="U6931">
        <v>44078055.414676279</v>
      </c>
      <c r="V6931">
        <v>46652800.957140967</v>
      </c>
      <c r="W6931">
        <v>43845967.355524123</v>
      </c>
      <c r="X6931">
        <v>23845967.355524123</v>
      </c>
    </row>
    <row r="6932" spans="2:24" x14ac:dyDescent="0.4">
      <c r="B6932" s="13">
        <v>6929</v>
      </c>
      <c r="C6932">
        <v>0</v>
      </c>
      <c r="D6932">
        <v>0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22658110.273538113</v>
      </c>
      <c r="O6932">
        <v>22761808.708047155</v>
      </c>
      <c r="P6932">
        <v>27806407.980084505</v>
      </c>
      <c r="Q6932">
        <v>25617039.881589267</v>
      </c>
      <c r="R6932">
        <v>29501548.599671122</v>
      </c>
      <c r="S6932">
        <v>30487864.017331444</v>
      </c>
      <c r="T6932">
        <v>30227771.899382148</v>
      </c>
      <c r="U6932">
        <v>29059239.80742643</v>
      </c>
      <c r="V6932">
        <v>31021095.877821475</v>
      </c>
      <c r="W6932">
        <v>15008125.069058459</v>
      </c>
      <c r="X6932">
        <v>-4991874.9309415361</v>
      </c>
    </row>
    <row r="6933" spans="2:24" x14ac:dyDescent="0.4">
      <c r="B6933" s="13">
        <v>6930</v>
      </c>
      <c r="C6933">
        <v>0</v>
      </c>
      <c r="D6933">
        <v>0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21508549.884596772</v>
      </c>
      <c r="O6933">
        <v>24067242.571299113</v>
      </c>
      <c r="P6933">
        <v>1549425.2389259557</v>
      </c>
      <c r="Q6933">
        <v>9046403.9407402202</v>
      </c>
      <c r="R6933">
        <v>20912445.212020349</v>
      </c>
      <c r="S6933">
        <v>23456920.733986884</v>
      </c>
      <c r="T6933">
        <v>24588164.895229746</v>
      </c>
      <c r="U6933">
        <v>-1433415.8245923598</v>
      </c>
      <c r="V6933">
        <v>-129378897.5049558</v>
      </c>
      <c r="W6933">
        <v>-109676128.16946313</v>
      </c>
      <c r="X6933">
        <v>-129676128.16946311</v>
      </c>
    </row>
    <row r="6934" spans="2:24" x14ac:dyDescent="0.4">
      <c r="B6934" s="13">
        <v>6931</v>
      </c>
      <c r="C6934">
        <v>0</v>
      </c>
      <c r="D6934">
        <v>0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25087832.356176663</v>
      </c>
      <c r="O6934">
        <v>20127203.368129216</v>
      </c>
      <c r="P6934">
        <v>19711457.968512949</v>
      </c>
      <c r="Q6934">
        <v>24106053.456696607</v>
      </c>
      <c r="R6934">
        <v>23741447.18710196</v>
      </c>
      <c r="S6934">
        <v>26095713.938313074</v>
      </c>
      <c r="T6934">
        <v>34350372.300492197</v>
      </c>
      <c r="U6934">
        <v>38819589.395975612</v>
      </c>
      <c r="V6934">
        <v>44858595.214538909</v>
      </c>
      <c r="W6934">
        <v>48466343.170883171</v>
      </c>
      <c r="X6934">
        <v>28466343.170883179</v>
      </c>
    </row>
    <row r="6935" spans="2:24" x14ac:dyDescent="0.4">
      <c r="B6935" s="13">
        <v>6932</v>
      </c>
      <c r="C6935">
        <v>0</v>
      </c>
      <c r="D6935">
        <v>0</v>
      </c>
      <c r="E6935"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19144011.739648905</v>
      </c>
      <c r="O6935">
        <v>-168527020.27812845</v>
      </c>
      <c r="P6935">
        <v>-161040021.73395824</v>
      </c>
      <c r="Q6935">
        <v>-59468554.642388336</v>
      </c>
      <c r="R6935">
        <v>-55785236.20024275</v>
      </c>
      <c r="S6935">
        <v>-56635316.235520467</v>
      </c>
      <c r="T6935">
        <v>-59062311.738368556</v>
      </c>
      <c r="U6935">
        <v>-59563774.977843061</v>
      </c>
      <c r="V6935">
        <v>-56078518.609707318</v>
      </c>
      <c r="W6935">
        <v>-57628335.844575442</v>
      </c>
      <c r="X6935">
        <v>-77628335.84457545</v>
      </c>
    </row>
    <row r="6936" spans="2:24" x14ac:dyDescent="0.4">
      <c r="B6936" s="13">
        <v>6933</v>
      </c>
      <c r="C6936">
        <v>0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19443214.425759412</v>
      </c>
      <c r="O6936">
        <v>19401088.460528035</v>
      </c>
      <c r="P6936">
        <v>25563094.42786742</v>
      </c>
      <c r="Q6936">
        <v>31062361.656027324</v>
      </c>
      <c r="R6936">
        <v>33816145.232834466</v>
      </c>
      <c r="S6936">
        <v>34816731.88306722</v>
      </c>
      <c r="T6936">
        <v>33888094.381705306</v>
      </c>
      <c r="U6936">
        <v>41122334.449257575</v>
      </c>
      <c r="V6936">
        <v>43905815.988165036</v>
      </c>
      <c r="W6936">
        <v>37038422.833585285</v>
      </c>
      <c r="X6936">
        <v>17038422.833585296</v>
      </c>
    </row>
    <row r="6937" spans="2:24" x14ac:dyDescent="0.4">
      <c r="B6937" s="13">
        <v>6934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16896612.734217495</v>
      </c>
      <c r="O6937">
        <v>13450338.076721799</v>
      </c>
      <c r="P6937">
        <v>18713836.552571744</v>
      </c>
      <c r="Q6937">
        <v>10237156.221733673</v>
      </c>
      <c r="R6937">
        <v>7668883.4609653782</v>
      </c>
      <c r="S6937">
        <v>-10301540.362960026</v>
      </c>
      <c r="T6937">
        <v>-3705933.4614769025</v>
      </c>
      <c r="U6937">
        <v>6349404.0942893587</v>
      </c>
      <c r="V6937">
        <v>6273047.286017349</v>
      </c>
      <c r="W6937">
        <v>4702049.0117787877</v>
      </c>
      <c r="X6937">
        <v>-15297950.988221209</v>
      </c>
    </row>
    <row r="6938" spans="2:24" x14ac:dyDescent="0.4">
      <c r="B6938" s="13">
        <v>6935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21609058.219696652</v>
      </c>
      <c r="O6938">
        <v>25395086.588163558</v>
      </c>
      <c r="P6938">
        <v>23167560.457492657</v>
      </c>
      <c r="Q6938">
        <v>27499173.187138997</v>
      </c>
      <c r="R6938">
        <v>31867994.042320125</v>
      </c>
      <c r="S6938">
        <v>24356415.238203533</v>
      </c>
      <c r="T6938">
        <v>22408071.890418053</v>
      </c>
      <c r="U6938">
        <v>28233561.161513124</v>
      </c>
      <c r="V6938">
        <v>35756609.661102593</v>
      </c>
      <c r="W6938">
        <v>25631050.363134462</v>
      </c>
      <c r="X6938">
        <v>5631050.3631344587</v>
      </c>
    </row>
    <row r="6939" spans="2:24" x14ac:dyDescent="0.4">
      <c r="B6939" s="13">
        <v>6936</v>
      </c>
      <c r="C6939">
        <v>0</v>
      </c>
      <c r="D6939">
        <v>0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23389911.536281787</v>
      </c>
      <c r="O6939">
        <v>13608709.071106574</v>
      </c>
      <c r="P6939">
        <v>14702804.510381041</v>
      </c>
      <c r="Q6939">
        <v>-18938936.615117345</v>
      </c>
      <c r="R6939">
        <v>-21462317.942049854</v>
      </c>
      <c r="S6939">
        <v>-9500767.7078263909</v>
      </c>
      <c r="T6939">
        <v>-11296844.740014527</v>
      </c>
      <c r="U6939">
        <v>-448981.95975770243</v>
      </c>
      <c r="V6939">
        <v>-10184674.340275796</v>
      </c>
      <c r="W6939">
        <v>-12728067.855259949</v>
      </c>
      <c r="X6939">
        <v>-32728067.855259947</v>
      </c>
    </row>
    <row r="6940" spans="2:24" x14ac:dyDescent="0.4">
      <c r="B6940" s="13">
        <v>6937</v>
      </c>
      <c r="C6940">
        <v>0</v>
      </c>
      <c r="D6940">
        <v>0</v>
      </c>
      <c r="E6940">
        <v>0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19094328.590948496</v>
      </c>
      <c r="O6940">
        <v>20763630.653109282</v>
      </c>
      <c r="P6940">
        <v>21572288.262805209</v>
      </c>
      <c r="Q6940">
        <v>22606050.545025956</v>
      </c>
      <c r="R6940">
        <v>24763027.982117392</v>
      </c>
      <c r="S6940">
        <v>24755963.495239608</v>
      </c>
      <c r="T6940">
        <v>22283357.398599692</v>
      </c>
      <c r="U6940">
        <v>23228780.848954346</v>
      </c>
      <c r="V6940">
        <v>-19996210.573382214</v>
      </c>
      <c r="W6940">
        <v>-17383253.882517889</v>
      </c>
      <c r="X6940">
        <v>-37383253.882517882</v>
      </c>
    </row>
    <row r="6941" spans="2:24" x14ac:dyDescent="0.4">
      <c r="B6941" s="13">
        <v>6938</v>
      </c>
      <c r="C6941">
        <v>0</v>
      </c>
      <c r="D6941">
        <v>0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17537809.645950604</v>
      </c>
      <c r="O6941">
        <v>19335427.006714981</v>
      </c>
      <c r="P6941">
        <v>20858717.018227331</v>
      </c>
      <c r="Q6941">
        <v>27894153.021415547</v>
      </c>
      <c r="R6941">
        <v>29286917.284604456</v>
      </c>
      <c r="S6941">
        <v>26395923.154170536</v>
      </c>
      <c r="T6941">
        <v>29638233.638104435</v>
      </c>
      <c r="U6941">
        <v>27816040.448595978</v>
      </c>
      <c r="V6941">
        <v>35679685.574746475</v>
      </c>
      <c r="W6941">
        <v>37072853.864471085</v>
      </c>
      <c r="X6941">
        <v>17072853.864471085</v>
      </c>
    </row>
    <row r="6942" spans="2:24" x14ac:dyDescent="0.4">
      <c r="B6942" s="13">
        <v>6939</v>
      </c>
      <c r="C6942">
        <v>0</v>
      </c>
      <c r="D6942">
        <v>0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25758317.475962698</v>
      </c>
      <c r="O6942">
        <v>29046260.755714703</v>
      </c>
      <c r="P6942">
        <v>28140632.656688411</v>
      </c>
      <c r="Q6942">
        <v>28650223.465586372</v>
      </c>
      <c r="R6942">
        <v>29849441.426334135</v>
      </c>
      <c r="S6942">
        <v>28560493.45535633</v>
      </c>
      <c r="T6942">
        <v>26597495.851211034</v>
      </c>
      <c r="U6942">
        <v>30474858.093155231</v>
      </c>
      <c r="V6942">
        <v>29981405.521152508</v>
      </c>
      <c r="W6942">
        <v>28393844.522740517</v>
      </c>
      <c r="X6942">
        <v>8393844.5227405149</v>
      </c>
    </row>
    <row r="6943" spans="2:24" x14ac:dyDescent="0.4">
      <c r="B6943" s="13">
        <v>6940</v>
      </c>
      <c r="C6943">
        <v>0</v>
      </c>
      <c r="D6943">
        <v>0</v>
      </c>
      <c r="E6943"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16651648.647201573</v>
      </c>
      <c r="O6943">
        <v>26381684.163056869</v>
      </c>
      <c r="P6943">
        <v>14338544.394288365</v>
      </c>
      <c r="Q6943">
        <v>14943922.722246869</v>
      </c>
      <c r="R6943">
        <v>28455945.783284221</v>
      </c>
      <c r="S6943">
        <v>31434016.039425939</v>
      </c>
      <c r="T6943">
        <v>28338864.069604464</v>
      </c>
      <c r="U6943">
        <v>31239394.957771279</v>
      </c>
      <c r="V6943">
        <v>23563823.856943931</v>
      </c>
      <c r="W6943">
        <v>-212954069.8013072</v>
      </c>
      <c r="X6943">
        <v>-232954069.8013072</v>
      </c>
    </row>
    <row r="6944" spans="2:24" x14ac:dyDescent="0.4">
      <c r="B6944" s="13">
        <v>6941</v>
      </c>
      <c r="C6944">
        <v>0</v>
      </c>
      <c r="D6944">
        <v>0</v>
      </c>
      <c r="E6944">
        <v>0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22051522.509617329</v>
      </c>
      <c r="O6944">
        <v>27141360.080890886</v>
      </c>
      <c r="P6944">
        <v>32650003.441519711</v>
      </c>
      <c r="Q6944">
        <v>32922892.476119228</v>
      </c>
      <c r="R6944">
        <v>34401934.50666599</v>
      </c>
      <c r="S6944">
        <v>37328792.456895985</v>
      </c>
      <c r="T6944">
        <v>39885233.027467094</v>
      </c>
      <c r="U6944">
        <v>40646712.915760212</v>
      </c>
      <c r="V6944">
        <v>45855618.018113241</v>
      </c>
      <c r="W6944">
        <v>50122580.804992668</v>
      </c>
      <c r="X6944">
        <v>30122580.804992661</v>
      </c>
    </row>
    <row r="6945" spans="2:24" x14ac:dyDescent="0.4">
      <c r="B6945" s="13">
        <v>6942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20570887.656511072</v>
      </c>
      <c r="O6945">
        <v>28135683.614369586</v>
      </c>
      <c r="P6945">
        <v>32329130.44357489</v>
      </c>
      <c r="Q6945">
        <v>-10597482.576786421</v>
      </c>
      <c r="R6945">
        <v>-11585041.976114908</v>
      </c>
      <c r="S6945">
        <v>12351155.19494509</v>
      </c>
      <c r="T6945">
        <v>12332662.144340212</v>
      </c>
      <c r="U6945">
        <v>14219970.702074312</v>
      </c>
      <c r="V6945">
        <v>12940556.267401813</v>
      </c>
      <c r="W6945">
        <v>14860227.441490246</v>
      </c>
      <c r="X6945">
        <v>-5139772.5585097512</v>
      </c>
    </row>
    <row r="6946" spans="2:24" x14ac:dyDescent="0.4">
      <c r="B6946" s="13">
        <v>6943</v>
      </c>
      <c r="C6946">
        <v>0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24577779.044594042</v>
      </c>
      <c r="O6946">
        <v>23040457.911326785</v>
      </c>
      <c r="P6946">
        <v>23178558.926986806</v>
      </c>
      <c r="Q6946">
        <v>28586426.26051892</v>
      </c>
      <c r="R6946">
        <v>27960430.237348184</v>
      </c>
      <c r="S6946">
        <v>31937816.005147737</v>
      </c>
      <c r="T6946">
        <v>40575468.942181639</v>
      </c>
      <c r="U6946">
        <v>38592175.220252</v>
      </c>
      <c r="V6946">
        <v>46353079.574337743</v>
      </c>
      <c r="W6946">
        <v>45192174.868322104</v>
      </c>
      <c r="X6946">
        <v>25192174.868322097</v>
      </c>
    </row>
    <row r="6947" spans="2:24" x14ac:dyDescent="0.4">
      <c r="B6947" s="13">
        <v>6944</v>
      </c>
      <c r="C6947">
        <v>0</v>
      </c>
      <c r="D6947">
        <v>0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11460161.003649617</v>
      </c>
      <c r="O6947">
        <v>9007847.1393405739</v>
      </c>
      <c r="P6947">
        <v>18483418.786267176</v>
      </c>
      <c r="Q6947">
        <v>17565941.08850405</v>
      </c>
      <c r="R6947">
        <v>23465647.920790069</v>
      </c>
      <c r="S6947">
        <v>21289111.219367173</v>
      </c>
      <c r="T6947">
        <v>20728100.182475671</v>
      </c>
      <c r="U6947">
        <v>22307877.455454148</v>
      </c>
      <c r="V6947">
        <v>27172923.150735915</v>
      </c>
      <c r="W6947">
        <v>32118803.330395784</v>
      </c>
      <c r="X6947">
        <v>12118803.330395781</v>
      </c>
    </row>
    <row r="6948" spans="2:24" x14ac:dyDescent="0.4">
      <c r="B6948" s="13">
        <v>6945</v>
      </c>
      <c r="C6948">
        <v>0</v>
      </c>
      <c r="D6948">
        <v>0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23804655.963848989</v>
      </c>
      <c r="O6948">
        <v>9870583.9178133346</v>
      </c>
      <c r="P6948">
        <v>4204663.0212965487</v>
      </c>
      <c r="Q6948">
        <v>-24850830.387293033</v>
      </c>
      <c r="R6948">
        <v>-23582225.093549691</v>
      </c>
      <c r="S6948">
        <v>-7962933.4816630837</v>
      </c>
      <c r="T6948">
        <v>-1841707.7746391147</v>
      </c>
      <c r="U6948">
        <v>-3303809.3140871767</v>
      </c>
      <c r="V6948">
        <v>-10674393.746152051</v>
      </c>
      <c r="W6948">
        <v>-21372888.407735545</v>
      </c>
      <c r="X6948">
        <v>-41372888.407735541</v>
      </c>
    </row>
    <row r="6949" spans="2:24" x14ac:dyDescent="0.4">
      <c r="B6949" s="13">
        <v>6946</v>
      </c>
      <c r="C6949">
        <v>0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26774043.983242095</v>
      </c>
      <c r="O6949">
        <v>23291045.495157294</v>
      </c>
      <c r="P6949">
        <v>8570390.2029433623</v>
      </c>
      <c r="Q6949">
        <v>6782446.8772610864</v>
      </c>
      <c r="R6949">
        <v>14275377.227391725</v>
      </c>
      <c r="S6949">
        <v>22596109.155960113</v>
      </c>
      <c r="T6949">
        <v>29170913.598983534</v>
      </c>
      <c r="U6949">
        <v>30266334.994110931</v>
      </c>
      <c r="V6949">
        <v>27946330.48798443</v>
      </c>
      <c r="W6949">
        <v>31930616.735968415</v>
      </c>
      <c r="X6949">
        <v>11930616.735968415</v>
      </c>
    </row>
    <row r="6950" spans="2:24" x14ac:dyDescent="0.4">
      <c r="B6950" s="13">
        <v>6947</v>
      </c>
      <c r="C6950">
        <v>0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17214939.261251286</v>
      </c>
      <c r="O6950">
        <v>20038818.40639542</v>
      </c>
      <c r="P6950">
        <v>21202492.934446223</v>
      </c>
      <c r="Q6950">
        <v>20838360.244911775</v>
      </c>
      <c r="R6950">
        <v>19579656.401756983</v>
      </c>
      <c r="S6950">
        <v>19715938.034551535</v>
      </c>
      <c r="T6950">
        <v>27531598.234673627</v>
      </c>
      <c r="U6950">
        <v>25536043.341155238</v>
      </c>
      <c r="V6950">
        <v>32308557.408923529</v>
      </c>
      <c r="W6950">
        <v>32761805.374853648</v>
      </c>
      <c r="X6950">
        <v>12761805.374853648</v>
      </c>
    </row>
    <row r="6951" spans="2:24" x14ac:dyDescent="0.4">
      <c r="B6951" s="13">
        <v>6948</v>
      </c>
      <c r="C6951">
        <v>0</v>
      </c>
      <c r="D6951">
        <v>0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3244789.4617492473</v>
      </c>
      <c r="O6951">
        <v>2694349.893066138</v>
      </c>
      <c r="P6951">
        <v>13840985.361960592</v>
      </c>
      <c r="Q6951">
        <v>2494699.8271534191</v>
      </c>
      <c r="R6951">
        <v>2485557.3006628877</v>
      </c>
      <c r="S6951">
        <v>-1324966.9844280272</v>
      </c>
      <c r="T6951">
        <v>-4681385.9961697608</v>
      </c>
      <c r="U6951">
        <v>1430519.5610397758</v>
      </c>
      <c r="V6951">
        <v>-351181.62126703677</v>
      </c>
      <c r="W6951">
        <v>1752183.6296487653</v>
      </c>
      <c r="X6951">
        <v>-18247816.370351233</v>
      </c>
    </row>
    <row r="6952" spans="2:24" x14ac:dyDescent="0.4">
      <c r="B6952" s="13">
        <v>6949</v>
      </c>
      <c r="C6952">
        <v>0</v>
      </c>
      <c r="D6952">
        <v>0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21888105.273574628</v>
      </c>
      <c r="O6952">
        <v>27340890.549161673</v>
      </c>
      <c r="P6952">
        <v>25099988.27984437</v>
      </c>
      <c r="Q6952">
        <v>28412551.205063317</v>
      </c>
      <c r="R6952">
        <v>35356276.835414454</v>
      </c>
      <c r="S6952">
        <v>35355442.443665296</v>
      </c>
      <c r="T6952">
        <v>38630721.77363997</v>
      </c>
      <c r="U6952">
        <v>41006151.725087784</v>
      </c>
      <c r="V6952">
        <v>41989159.23165369</v>
      </c>
      <c r="W6952">
        <v>50274650.353014275</v>
      </c>
      <c r="X6952">
        <v>30274650.353014272</v>
      </c>
    </row>
    <row r="6953" spans="2:24" x14ac:dyDescent="0.4">
      <c r="B6953" s="13">
        <v>6950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19246363.148229182</v>
      </c>
      <c r="O6953">
        <v>16186418.707564939</v>
      </c>
      <c r="P6953">
        <v>19008995.553895365</v>
      </c>
      <c r="Q6953">
        <v>10823345.514167326</v>
      </c>
      <c r="R6953">
        <v>11256739.71294019</v>
      </c>
      <c r="S6953">
        <v>17606316.388576694</v>
      </c>
      <c r="T6953">
        <v>17946831.631183598</v>
      </c>
      <c r="U6953">
        <v>19023417.16827495</v>
      </c>
      <c r="V6953">
        <v>20539435.520765711</v>
      </c>
      <c r="W6953">
        <v>17684883.928709965</v>
      </c>
      <c r="X6953">
        <v>-2315116.0712900367</v>
      </c>
    </row>
    <row r="6954" spans="2:24" x14ac:dyDescent="0.4">
      <c r="B6954" s="13">
        <v>6951</v>
      </c>
      <c r="C6954">
        <v>0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18536605.902654782</v>
      </c>
      <c r="O6954">
        <v>17576435.184031706</v>
      </c>
      <c r="P6954">
        <v>19942047.355304047</v>
      </c>
      <c r="Q6954">
        <v>19370541.438578546</v>
      </c>
      <c r="R6954">
        <v>22651841.029652745</v>
      </c>
      <c r="S6954">
        <v>25678782.89113963</v>
      </c>
      <c r="T6954">
        <v>32811143.90388108</v>
      </c>
      <c r="U6954">
        <v>29256310.880982816</v>
      </c>
      <c r="V6954">
        <v>29138446.526357539</v>
      </c>
      <c r="W6954">
        <v>31050889.430177025</v>
      </c>
      <c r="X6954">
        <v>11050889.430177024</v>
      </c>
    </row>
    <row r="6955" spans="2:24" x14ac:dyDescent="0.4">
      <c r="B6955" s="13">
        <v>6952</v>
      </c>
      <c r="C6955">
        <v>0</v>
      </c>
      <c r="D6955">
        <v>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27383630.262479719</v>
      </c>
      <c r="O6955">
        <v>32852991.611783773</v>
      </c>
      <c r="P6955">
        <v>37098565.052824423</v>
      </c>
      <c r="Q6955">
        <v>29992842.337062079</v>
      </c>
      <c r="R6955">
        <v>32236779.712946597</v>
      </c>
      <c r="S6955">
        <v>36195701.427390449</v>
      </c>
      <c r="T6955">
        <v>35243746.918611005</v>
      </c>
      <c r="U6955">
        <v>27506908.449777056</v>
      </c>
      <c r="V6955">
        <v>18070570.332633473</v>
      </c>
      <c r="W6955">
        <v>18989883.954388037</v>
      </c>
      <c r="X6955">
        <v>-1010116.0456119665</v>
      </c>
    </row>
    <row r="6956" spans="2:24" x14ac:dyDescent="0.4">
      <c r="B6956" s="13">
        <v>6953</v>
      </c>
      <c r="C6956">
        <v>0</v>
      </c>
      <c r="D6956">
        <v>0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23885684.713812903</v>
      </c>
      <c r="O6956">
        <v>22620018.339531757</v>
      </c>
      <c r="P6956">
        <v>19534418.007690635</v>
      </c>
      <c r="Q6956">
        <v>20927107.118499044</v>
      </c>
      <c r="R6956">
        <v>25848713.111293189</v>
      </c>
      <c r="S6956">
        <v>30440513.225781851</v>
      </c>
      <c r="T6956">
        <v>33571805.91879487</v>
      </c>
      <c r="U6956">
        <v>41570157.656095155</v>
      </c>
      <c r="V6956">
        <v>44684367.463244148</v>
      </c>
      <c r="W6956">
        <v>43191735.328041501</v>
      </c>
      <c r="X6956">
        <v>23191735.328041501</v>
      </c>
    </row>
    <row r="6957" spans="2:24" x14ac:dyDescent="0.4">
      <c r="B6957" s="13">
        <v>6954</v>
      </c>
      <c r="C6957">
        <v>0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25211100.787082739</v>
      </c>
      <c r="O6957">
        <v>24566562.391872931</v>
      </c>
      <c r="P6957">
        <v>26248889.302945849</v>
      </c>
      <c r="Q6957">
        <v>24481784.37679068</v>
      </c>
      <c r="R6957">
        <v>25573707.172478303</v>
      </c>
      <c r="S6957">
        <v>17594420.310811158</v>
      </c>
      <c r="T6957">
        <v>20673860.669021852</v>
      </c>
      <c r="U6957">
        <v>22275494.64458232</v>
      </c>
      <c r="V6957">
        <v>30600718.134502854</v>
      </c>
      <c r="W6957">
        <v>35371395.823778778</v>
      </c>
      <c r="X6957">
        <v>15371395.82377878</v>
      </c>
    </row>
    <row r="6958" spans="2:24" x14ac:dyDescent="0.4">
      <c r="B6958" s="13">
        <v>6955</v>
      </c>
      <c r="C6958">
        <v>0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17799338.764533129</v>
      </c>
      <c r="O6958">
        <v>15650382.176906204</v>
      </c>
      <c r="P6958">
        <v>18743653.805077724</v>
      </c>
      <c r="Q6958">
        <v>24051306.817276813</v>
      </c>
      <c r="R6958">
        <v>19128120.3281014</v>
      </c>
      <c r="S6958">
        <v>17640408.690235123</v>
      </c>
      <c r="T6958">
        <v>21725955.230269704</v>
      </c>
      <c r="U6958">
        <v>21024320.095769372</v>
      </c>
      <c r="V6958">
        <v>27033613.825936809</v>
      </c>
      <c r="W6958">
        <v>28939612.612568386</v>
      </c>
      <c r="X6958">
        <v>8939612.6125683915</v>
      </c>
    </row>
    <row r="6959" spans="2:24" x14ac:dyDescent="0.4">
      <c r="B6959" s="13">
        <v>6956</v>
      </c>
      <c r="C6959">
        <v>0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20402366.114673696</v>
      </c>
      <c r="O6959">
        <v>18588346.874172047</v>
      </c>
      <c r="P6959">
        <v>26504370.638601601</v>
      </c>
      <c r="Q6959">
        <v>32689776.771899909</v>
      </c>
      <c r="R6959">
        <v>33295355.701298159</v>
      </c>
      <c r="S6959">
        <v>35030626.470269628</v>
      </c>
      <c r="T6959">
        <v>35081765.769894533</v>
      </c>
      <c r="U6959">
        <v>43106391.913391791</v>
      </c>
      <c r="V6959">
        <v>45111866.284947619</v>
      </c>
      <c r="W6959">
        <v>41940908.077771217</v>
      </c>
      <c r="X6959">
        <v>21940908.077771209</v>
      </c>
    </row>
    <row r="6960" spans="2:24" x14ac:dyDescent="0.4">
      <c r="B6960" s="13">
        <v>6957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19825919.695411168</v>
      </c>
      <c r="O6960">
        <v>22332159.890014809</v>
      </c>
      <c r="P6960">
        <v>22630579.471349742</v>
      </c>
      <c r="Q6960">
        <v>3180612.3183155246</v>
      </c>
      <c r="R6960">
        <v>2819981.4990527974</v>
      </c>
      <c r="S6960">
        <v>18971172.970953513</v>
      </c>
      <c r="T6960">
        <v>20370634.29490279</v>
      </c>
      <c r="U6960">
        <v>20924915.696506299</v>
      </c>
      <c r="V6960">
        <v>19213088.11676598</v>
      </c>
      <c r="W6960">
        <v>23177990.90979559</v>
      </c>
      <c r="X6960">
        <v>3177990.9097955865</v>
      </c>
    </row>
    <row r="6961" spans="2:24" x14ac:dyDescent="0.4">
      <c r="B6961" s="13">
        <v>6958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18481811.828710832</v>
      </c>
      <c r="O6961">
        <v>18725922.452036455</v>
      </c>
      <c r="P6961">
        <v>3706398.0414003232</v>
      </c>
      <c r="Q6961">
        <v>-5367655.0799388262</v>
      </c>
      <c r="R6961">
        <v>-10682596.406394999</v>
      </c>
      <c r="S6961">
        <v>-6971740.3219255181</v>
      </c>
      <c r="T6961">
        <v>-14954908.743596289</v>
      </c>
      <c r="U6961">
        <v>-9477809.5148035157</v>
      </c>
      <c r="V6961">
        <v>-5130376.9196202094</v>
      </c>
      <c r="W6961">
        <v>-14439488.033824762</v>
      </c>
      <c r="X6961">
        <v>-34439488.033824764</v>
      </c>
    </row>
    <row r="6962" spans="2:24" x14ac:dyDescent="0.4">
      <c r="B6962" s="13">
        <v>6959</v>
      </c>
      <c r="C6962">
        <v>0</v>
      </c>
      <c r="D6962">
        <v>0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22367147.986035783</v>
      </c>
      <c r="O6962">
        <v>31259659.192494608</v>
      </c>
      <c r="P6962">
        <v>25419573.480749622</v>
      </c>
      <c r="Q6962">
        <v>25511279.27333891</v>
      </c>
      <c r="R6962">
        <v>25424258.030015405</v>
      </c>
      <c r="S6962">
        <v>27203817.566078238</v>
      </c>
      <c r="T6962">
        <v>24315504.422134522</v>
      </c>
      <c r="U6962">
        <v>27916480.938770074</v>
      </c>
      <c r="V6962">
        <v>25755912.832789522</v>
      </c>
      <c r="W6962">
        <v>29715829.250939723</v>
      </c>
      <c r="X6962">
        <v>9715829.2509397194</v>
      </c>
    </row>
    <row r="6963" spans="2:24" x14ac:dyDescent="0.4">
      <c r="B6963" s="13">
        <v>6960</v>
      </c>
      <c r="C6963">
        <v>0</v>
      </c>
      <c r="D6963">
        <v>0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22614536.768987227</v>
      </c>
      <c r="O6963">
        <v>21665109.367662873</v>
      </c>
      <c r="P6963">
        <v>24924160.0459054</v>
      </c>
      <c r="Q6963">
        <v>24899102.059951939</v>
      </c>
      <c r="R6963">
        <v>30230962.779689088</v>
      </c>
      <c r="S6963">
        <v>27675053.969372503</v>
      </c>
      <c r="T6963">
        <v>34427031.208931431</v>
      </c>
      <c r="U6963">
        <v>37639146.49897451</v>
      </c>
      <c r="V6963">
        <v>33767035.750786558</v>
      </c>
      <c r="W6963">
        <v>35467659.169431493</v>
      </c>
      <c r="X6963">
        <v>15467659.169431508</v>
      </c>
    </row>
    <row r="6964" spans="2:24" x14ac:dyDescent="0.4">
      <c r="B6964" s="13">
        <v>6961</v>
      </c>
      <c r="C6964">
        <v>0</v>
      </c>
      <c r="D6964">
        <v>0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25663429.442591988</v>
      </c>
      <c r="O6964">
        <v>28255695.162575059</v>
      </c>
      <c r="P6964">
        <v>34682693.613465622</v>
      </c>
      <c r="Q6964">
        <v>36621787.792555474</v>
      </c>
      <c r="R6964">
        <v>37213943.371928662</v>
      </c>
      <c r="S6964">
        <v>28427974.176339138</v>
      </c>
      <c r="T6964">
        <v>-39044085.790945634</v>
      </c>
      <c r="U6964">
        <v>-37134169.288715936</v>
      </c>
      <c r="V6964">
        <v>-11499514.9805035</v>
      </c>
      <c r="W6964">
        <v>-2226138.6422288623</v>
      </c>
      <c r="X6964">
        <v>-22226138.642228864</v>
      </c>
    </row>
    <row r="6965" spans="2:24" x14ac:dyDescent="0.4">
      <c r="B6965" s="13">
        <v>6962</v>
      </c>
      <c r="C6965">
        <v>0</v>
      </c>
      <c r="D6965">
        <v>0</v>
      </c>
      <c r="E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19971027.704028692</v>
      </c>
      <c r="O6965">
        <v>23903791.206895262</v>
      </c>
      <c r="P6965">
        <v>18945718.394239828</v>
      </c>
      <c r="Q6965">
        <v>18223681.668933891</v>
      </c>
      <c r="R6965">
        <v>20519298.21895998</v>
      </c>
      <c r="S6965">
        <v>21316134.949695215</v>
      </c>
      <c r="T6965">
        <v>21514965.711616836</v>
      </c>
      <c r="U6965">
        <v>14329992.498450182</v>
      </c>
      <c r="V6965">
        <v>21181111.166885205</v>
      </c>
      <c r="W6965">
        <v>28088172.220504433</v>
      </c>
      <c r="X6965">
        <v>8088172.2205044338</v>
      </c>
    </row>
    <row r="6966" spans="2:24" x14ac:dyDescent="0.4">
      <c r="B6966" s="13">
        <v>6963</v>
      </c>
      <c r="C6966">
        <v>0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22952605.136263374</v>
      </c>
      <c r="O6966">
        <v>23132628.020611659</v>
      </c>
      <c r="P6966">
        <v>19802284.045629922</v>
      </c>
      <c r="Q6966">
        <v>24873281.909105241</v>
      </c>
      <c r="R6966">
        <v>29409346.687934302</v>
      </c>
      <c r="S6966">
        <v>26811070.087995674</v>
      </c>
      <c r="T6966">
        <v>30733032.390389003</v>
      </c>
      <c r="U6966">
        <v>28738576.887234569</v>
      </c>
      <c r="V6966">
        <v>32034078.534508128</v>
      </c>
      <c r="W6966">
        <v>35113216.809832454</v>
      </c>
      <c r="X6966">
        <v>15113216.809832459</v>
      </c>
    </row>
    <row r="6967" spans="2:24" x14ac:dyDescent="0.4">
      <c r="B6967" s="13">
        <v>6964</v>
      </c>
      <c r="C6967">
        <v>0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19865649.312012475</v>
      </c>
      <c r="O6967">
        <v>17868045.262991559</v>
      </c>
      <c r="P6967">
        <v>17014429.235232919</v>
      </c>
      <c r="Q6967">
        <v>21244054.731810909</v>
      </c>
      <c r="R6967">
        <v>24342243.146218788</v>
      </c>
      <c r="S6967">
        <v>24155334.3255729</v>
      </c>
      <c r="T6967">
        <v>25287007.064366058</v>
      </c>
      <c r="U6967">
        <v>27285614.334973771</v>
      </c>
      <c r="V6967">
        <v>27450615.581604198</v>
      </c>
      <c r="W6967">
        <v>30639139.056667555</v>
      </c>
      <c r="X6967">
        <v>10639139.056667559</v>
      </c>
    </row>
    <row r="6968" spans="2:24" x14ac:dyDescent="0.4">
      <c r="B6968" s="13">
        <v>6965</v>
      </c>
      <c r="C6968">
        <v>0</v>
      </c>
      <c r="D6968">
        <v>0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5871473.9143793862</v>
      </c>
      <c r="O6968">
        <v>13028861.336000098</v>
      </c>
      <c r="P6968">
        <v>21427487.76396659</v>
      </c>
      <c r="Q6968">
        <v>23656136.145238385</v>
      </c>
      <c r="R6968">
        <v>23884450.699451279</v>
      </c>
      <c r="S6968">
        <v>27170768.561477736</v>
      </c>
      <c r="T6968">
        <v>35270548.549782164</v>
      </c>
      <c r="U6968">
        <v>34894895.320491254</v>
      </c>
      <c r="V6968">
        <v>35439911.788129374</v>
      </c>
      <c r="W6968">
        <v>35486527.002219215</v>
      </c>
      <c r="X6968">
        <v>15486527.002219211</v>
      </c>
    </row>
    <row r="6969" spans="2:24" x14ac:dyDescent="0.4">
      <c r="B6969" s="13">
        <v>6966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23906445.78740073</v>
      </c>
      <c r="O6969">
        <v>23801948.67026924</v>
      </c>
      <c r="P6969">
        <v>26997562.422199737</v>
      </c>
      <c r="Q6969">
        <v>28642772.228913791</v>
      </c>
      <c r="R6969">
        <v>-63559660.206959113</v>
      </c>
      <c r="S6969">
        <v>-61608132.590473518</v>
      </c>
      <c r="T6969">
        <v>-7121203.8065189011</v>
      </c>
      <c r="U6969">
        <v>-7009892.3599039502</v>
      </c>
      <c r="V6969">
        <v>-5591456.7358346684</v>
      </c>
      <c r="W6969">
        <v>-5918502.484889714</v>
      </c>
      <c r="X6969">
        <v>-25918502.484889716</v>
      </c>
    </row>
    <row r="6970" spans="2:24" x14ac:dyDescent="0.4">
      <c r="B6970" s="13">
        <v>6967</v>
      </c>
      <c r="C6970">
        <v>0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19000686.228487134</v>
      </c>
      <c r="O6970">
        <v>23138939.050226003</v>
      </c>
      <c r="P6970">
        <v>23599710.902179707</v>
      </c>
      <c r="Q6970">
        <v>25133040.948075399</v>
      </c>
      <c r="R6970">
        <v>29788157.896192759</v>
      </c>
      <c r="S6970">
        <v>27387870.164859138</v>
      </c>
      <c r="T6970">
        <v>28946170.763923291</v>
      </c>
      <c r="U6970">
        <v>33945576.540226571</v>
      </c>
      <c r="V6970">
        <v>36408951.269557223</v>
      </c>
      <c r="W6970">
        <v>41918177.246827528</v>
      </c>
      <c r="X6970">
        <v>21918177.246827528</v>
      </c>
    </row>
    <row r="6971" spans="2:24" x14ac:dyDescent="0.4">
      <c r="B6971" s="13">
        <v>6968</v>
      </c>
      <c r="C6971">
        <v>0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21042797.414331142</v>
      </c>
      <c r="O6971">
        <v>1343254.0432545315</v>
      </c>
      <c r="P6971">
        <v>9399489.8642859887</v>
      </c>
      <c r="Q6971">
        <v>23954932.099590648</v>
      </c>
      <c r="R6971">
        <v>29220055.616849169</v>
      </c>
      <c r="S6971">
        <v>30013608.794070244</v>
      </c>
      <c r="T6971">
        <v>29984031.780727003</v>
      </c>
      <c r="U6971">
        <v>26478881.728436306</v>
      </c>
      <c r="V6971">
        <v>27186190.11267335</v>
      </c>
      <c r="W6971">
        <v>25715510.523988221</v>
      </c>
      <c r="X6971">
        <v>5715510.5239882208</v>
      </c>
    </row>
    <row r="6972" spans="2:24" x14ac:dyDescent="0.4">
      <c r="B6972" s="13">
        <v>6969</v>
      </c>
      <c r="C6972">
        <v>0</v>
      </c>
      <c r="D6972">
        <v>0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16809980.505386584</v>
      </c>
      <c r="O6972">
        <v>10949153.704809807</v>
      </c>
      <c r="P6972">
        <v>12207266.898821639</v>
      </c>
      <c r="Q6972">
        <v>2536014.2111887876</v>
      </c>
      <c r="R6972">
        <v>8653421.0494644381</v>
      </c>
      <c r="S6972">
        <v>17820143.497973509</v>
      </c>
      <c r="T6972">
        <v>18206867.334665757</v>
      </c>
      <c r="U6972">
        <v>19363057.05422445</v>
      </c>
      <c r="V6972">
        <v>19085038.12876704</v>
      </c>
      <c r="W6972">
        <v>20397535.045969263</v>
      </c>
      <c r="X6972">
        <v>397535.04596926249</v>
      </c>
    </row>
    <row r="6973" spans="2:24" x14ac:dyDescent="0.4">
      <c r="B6973" s="13">
        <v>6970</v>
      </c>
      <c r="C6973">
        <v>0</v>
      </c>
      <c r="D6973">
        <v>0</v>
      </c>
      <c r="E6973">
        <v>0</v>
      </c>
      <c r="F6973">
        <v>0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20522034.385798257</v>
      </c>
      <c r="O6973">
        <v>24379628.893247612</v>
      </c>
      <c r="P6973">
        <v>24583487.291613858</v>
      </c>
      <c r="Q6973">
        <v>-35942973.238733619</v>
      </c>
      <c r="R6973">
        <v>-33064993.961533021</v>
      </c>
      <c r="S6973">
        <v>-2971731.196400566</v>
      </c>
      <c r="T6973">
        <v>-3805613.1437192177</v>
      </c>
      <c r="U6973">
        <v>1381722.4352743095</v>
      </c>
      <c r="V6973">
        <v>1833349.5815506689</v>
      </c>
      <c r="W6973">
        <v>9721305.0262813903</v>
      </c>
      <c r="X6973">
        <v>-10278694.97371861</v>
      </c>
    </row>
    <row r="6974" spans="2:24" x14ac:dyDescent="0.4">
      <c r="B6974" s="13">
        <v>6971</v>
      </c>
      <c r="C6974">
        <v>0</v>
      </c>
      <c r="D6974">
        <v>0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27862525.276148267</v>
      </c>
      <c r="O6974">
        <v>30458422.421667352</v>
      </c>
      <c r="P6974">
        <v>38264976.850703277</v>
      </c>
      <c r="Q6974">
        <v>41168168.252232507</v>
      </c>
      <c r="R6974">
        <v>27760838.874463446</v>
      </c>
      <c r="S6974">
        <v>24512217.236601759</v>
      </c>
      <c r="T6974">
        <v>31427475.407803528</v>
      </c>
      <c r="U6974">
        <v>30393708.892353125</v>
      </c>
      <c r="V6974">
        <v>31400062.162670549</v>
      </c>
      <c r="W6974">
        <v>32802972.958750673</v>
      </c>
      <c r="X6974">
        <v>12802972.958750669</v>
      </c>
    </row>
    <row r="6975" spans="2:24" x14ac:dyDescent="0.4">
      <c r="B6975" s="13">
        <v>6972</v>
      </c>
      <c r="C6975">
        <v>0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8595098.9254302904</v>
      </c>
      <c r="O6975">
        <v>5341578.5385061475</v>
      </c>
      <c r="P6975">
        <v>8739725.349356778</v>
      </c>
      <c r="Q6975">
        <v>9713919.7072343826</v>
      </c>
      <c r="R6975">
        <v>8562836.5336211417</v>
      </c>
      <c r="S6975">
        <v>11892371.13719663</v>
      </c>
      <c r="T6975">
        <v>16145268.656914424</v>
      </c>
      <c r="U6975">
        <v>19608748.062096566</v>
      </c>
      <c r="V6975">
        <v>21168576.558777899</v>
      </c>
      <c r="W6975">
        <v>19273592.896658432</v>
      </c>
      <c r="X6975">
        <v>-726407.10334157292</v>
      </c>
    </row>
    <row r="6976" spans="2:24" x14ac:dyDescent="0.4">
      <c r="B6976" s="13">
        <v>6973</v>
      </c>
      <c r="C6976">
        <v>0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27596722.008672036</v>
      </c>
      <c r="O6976">
        <v>-222025065.88426796</v>
      </c>
      <c r="P6976">
        <v>-219906296.66219917</v>
      </c>
      <c r="Q6976">
        <v>-96163673.508564875</v>
      </c>
      <c r="R6976">
        <v>-91703086.812530756</v>
      </c>
      <c r="S6976">
        <v>-87698125.259127304</v>
      </c>
      <c r="T6976">
        <v>-87989044.962379307</v>
      </c>
      <c r="U6976">
        <v>-93577299.445751384</v>
      </c>
      <c r="V6976">
        <v>-93208655.968751013</v>
      </c>
      <c r="W6976">
        <v>-93964449.884947002</v>
      </c>
      <c r="X6976">
        <v>-113964449.884947</v>
      </c>
    </row>
    <row r="6977" spans="2:24" x14ac:dyDescent="0.4">
      <c r="B6977" s="13">
        <v>6974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18845838.09306059</v>
      </c>
      <c r="O6977">
        <v>22099783.324231248</v>
      </c>
      <c r="P6977">
        <v>16507405.212056421</v>
      </c>
      <c r="Q6977">
        <v>18832273.713703208</v>
      </c>
      <c r="R6977">
        <v>18341035.859418754</v>
      </c>
      <c r="S6977">
        <v>20276699.599836253</v>
      </c>
      <c r="T6977">
        <v>17778756.346533258</v>
      </c>
      <c r="U6977">
        <v>18777712.242194105</v>
      </c>
      <c r="V6977">
        <v>27828038.576647464</v>
      </c>
      <c r="W6977">
        <v>25933667.130698703</v>
      </c>
      <c r="X6977">
        <v>5933667.130698706</v>
      </c>
    </row>
    <row r="6978" spans="2:24" x14ac:dyDescent="0.4">
      <c r="B6978" s="13">
        <v>6975</v>
      </c>
      <c r="C6978">
        <v>0</v>
      </c>
      <c r="D6978">
        <v>0</v>
      </c>
      <c r="E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27206205.031334303</v>
      </c>
      <c r="O6978">
        <v>28287881.083025616</v>
      </c>
      <c r="P6978">
        <v>26335412.835254956</v>
      </c>
      <c r="Q6978">
        <v>31264268.193525597</v>
      </c>
      <c r="R6978">
        <v>30543926.722183786</v>
      </c>
      <c r="S6978">
        <v>34804571.3867658</v>
      </c>
      <c r="T6978">
        <v>37372280.491635427</v>
      </c>
      <c r="U6978">
        <v>41167946.759155475</v>
      </c>
      <c r="V6978">
        <v>24945914.539549217</v>
      </c>
      <c r="W6978">
        <v>23305806.150459077</v>
      </c>
      <c r="X6978">
        <v>3305806.1504590819</v>
      </c>
    </row>
    <row r="6979" spans="2:24" x14ac:dyDescent="0.4">
      <c r="B6979" s="13">
        <v>6976</v>
      </c>
      <c r="C6979">
        <v>0</v>
      </c>
      <c r="D6979">
        <v>0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-75786396.142936081</v>
      </c>
      <c r="O6979">
        <v>-74378089.474681422</v>
      </c>
      <c r="P6979">
        <v>-21289353.832167067</v>
      </c>
      <c r="Q6979">
        <v>-21623684.258534886</v>
      </c>
      <c r="R6979">
        <v>-19200955.083363086</v>
      </c>
      <c r="S6979">
        <v>-19807157.980373003</v>
      </c>
      <c r="T6979">
        <v>-21888810.419307478</v>
      </c>
      <c r="U6979">
        <v>-24172866.466057263</v>
      </c>
      <c r="V6979">
        <v>-19655253.467324033</v>
      </c>
      <c r="W6979">
        <v>-21970548.399845365</v>
      </c>
      <c r="X6979">
        <v>-41970548.399845362</v>
      </c>
    </row>
    <row r="6980" spans="2:24" x14ac:dyDescent="0.4">
      <c r="B6980" s="13">
        <v>6977</v>
      </c>
      <c r="C6980">
        <v>0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20877564.042838149</v>
      </c>
      <c r="O6980">
        <v>21058414.947967004</v>
      </c>
      <c r="P6980">
        <v>20386564.868911482</v>
      </c>
      <c r="Q6980">
        <v>22094767.715016674</v>
      </c>
      <c r="R6980">
        <v>20508323.03751301</v>
      </c>
      <c r="S6980">
        <v>23234245.235014759</v>
      </c>
      <c r="T6980">
        <v>22720118.258431152</v>
      </c>
      <c r="U6980">
        <v>26142506.031727046</v>
      </c>
      <c r="V6980">
        <v>27487298.250024591</v>
      </c>
      <c r="W6980">
        <v>22579154.683349613</v>
      </c>
      <c r="X6980">
        <v>2579154.683349615</v>
      </c>
    </row>
    <row r="6981" spans="2:24" x14ac:dyDescent="0.4">
      <c r="B6981" s="13">
        <v>6978</v>
      </c>
      <c r="C6981">
        <v>0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17559606.981951129</v>
      </c>
      <c r="O6981">
        <v>19987314.492107674</v>
      </c>
      <c r="P6981">
        <v>-2892730.4825565638</v>
      </c>
      <c r="Q6981">
        <v>2547078.8115897328</v>
      </c>
      <c r="R6981">
        <v>13763303.263668455</v>
      </c>
      <c r="S6981">
        <v>6786974.5673966594</v>
      </c>
      <c r="T6981">
        <v>8900343.2018031087</v>
      </c>
      <c r="U6981">
        <v>7983364.3139077108</v>
      </c>
      <c r="V6981">
        <v>9848965.5522485171</v>
      </c>
      <c r="W6981">
        <v>-39996168.990985937</v>
      </c>
      <c r="X6981">
        <v>-59996168.990985937</v>
      </c>
    </row>
    <row r="6982" spans="2:24" x14ac:dyDescent="0.4">
      <c r="B6982" s="13">
        <v>6979</v>
      </c>
      <c r="C6982">
        <v>0</v>
      </c>
      <c r="D6982">
        <v>0</v>
      </c>
      <c r="E6982"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19151501.883360952</v>
      </c>
      <c r="O6982">
        <v>19679025.865634087</v>
      </c>
      <c r="P6982">
        <v>24509129.07296896</v>
      </c>
      <c r="Q6982">
        <v>30446294.486044154</v>
      </c>
      <c r="R6982">
        <v>33157227.584149834</v>
      </c>
      <c r="S6982">
        <v>34573497.993290238</v>
      </c>
      <c r="T6982">
        <v>33360676.145437557</v>
      </c>
      <c r="U6982">
        <v>34503006.412820309</v>
      </c>
      <c r="V6982">
        <v>37318731.983869687</v>
      </c>
      <c r="W6982">
        <v>36058326.108096555</v>
      </c>
      <c r="X6982">
        <v>16058326.108096549</v>
      </c>
    </row>
    <row r="6983" spans="2:24" x14ac:dyDescent="0.4">
      <c r="B6983" s="13">
        <v>6980</v>
      </c>
      <c r="C6983">
        <v>0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21061267.771600813</v>
      </c>
      <c r="O6983">
        <v>22622992.768687528</v>
      </c>
      <c r="P6983">
        <v>23156979.63763592</v>
      </c>
      <c r="Q6983">
        <v>21903556.987994075</v>
      </c>
      <c r="R6983">
        <v>26998272.578742497</v>
      </c>
      <c r="S6983">
        <v>18571706.419429064</v>
      </c>
      <c r="T6983">
        <v>22976679.252552651</v>
      </c>
      <c r="U6983">
        <v>27169687.481229484</v>
      </c>
      <c r="V6983">
        <v>30230967.187579449</v>
      </c>
      <c r="W6983">
        <v>39202437.175735146</v>
      </c>
      <c r="X6983">
        <v>19202437.175735138</v>
      </c>
    </row>
    <row r="6984" spans="2:24" x14ac:dyDescent="0.4">
      <c r="B6984" s="13">
        <v>6981</v>
      </c>
      <c r="C6984">
        <v>0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18222383.43023473</v>
      </c>
      <c r="O6984">
        <v>18088394.794489779</v>
      </c>
      <c r="P6984">
        <v>24619373.283607125</v>
      </c>
      <c r="Q6984">
        <v>27400858.680862781</v>
      </c>
      <c r="R6984">
        <v>26776819.696945943</v>
      </c>
      <c r="S6984">
        <v>4341829.9982522624</v>
      </c>
      <c r="T6984">
        <v>-52562265.890315056</v>
      </c>
      <c r="U6984">
        <v>-32382621.3183119</v>
      </c>
      <c r="V6984">
        <v>1749199.9953396069</v>
      </c>
      <c r="W6984">
        <v>2880335.5985786226</v>
      </c>
      <c r="X6984">
        <v>-17119664.401421379</v>
      </c>
    </row>
    <row r="6985" spans="2:24" x14ac:dyDescent="0.4">
      <c r="B6985" s="13">
        <v>6982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19762430.551388387</v>
      </c>
      <c r="O6985">
        <v>27004249.561678812</v>
      </c>
      <c r="P6985">
        <v>25330180.773003422</v>
      </c>
      <c r="Q6985">
        <v>-13572630.718062473</v>
      </c>
      <c r="R6985">
        <v>-8951434.519515086</v>
      </c>
      <c r="S6985">
        <v>15672761.981755666</v>
      </c>
      <c r="T6985">
        <v>13823301.575095389</v>
      </c>
      <c r="U6985">
        <v>18492690.808935091</v>
      </c>
      <c r="V6985">
        <v>21745968.514164489</v>
      </c>
      <c r="W6985">
        <v>25557464.194679841</v>
      </c>
      <c r="X6985">
        <v>5557464.1946798414</v>
      </c>
    </row>
    <row r="6986" spans="2:24" x14ac:dyDescent="0.4">
      <c r="B6986" s="13">
        <v>6983</v>
      </c>
      <c r="C6986">
        <v>0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28059241.627111159</v>
      </c>
      <c r="O6986">
        <v>27889929.483349204</v>
      </c>
      <c r="P6986">
        <v>30753901.641946662</v>
      </c>
      <c r="Q6986">
        <v>34028316.891762286</v>
      </c>
      <c r="R6986">
        <v>33998939.852074303</v>
      </c>
      <c r="S6986">
        <v>35237341.597213276</v>
      </c>
      <c r="T6986">
        <v>42979244.144872524</v>
      </c>
      <c r="U6986">
        <v>42805531.086445548</v>
      </c>
      <c r="V6986">
        <v>49464190.413338795</v>
      </c>
      <c r="W6986">
        <v>51507715.81461072</v>
      </c>
      <c r="X6986">
        <v>31507715.814610727</v>
      </c>
    </row>
    <row r="6987" spans="2:24" x14ac:dyDescent="0.4">
      <c r="B6987" s="13">
        <v>6984</v>
      </c>
      <c r="C6987">
        <v>0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24068659.994257264</v>
      </c>
      <c r="O6987">
        <v>22451257.877189185</v>
      </c>
      <c r="P6987">
        <v>24644439.534038626</v>
      </c>
      <c r="Q6987">
        <v>27130009.658911549</v>
      </c>
      <c r="R6987">
        <v>27545426.399063718</v>
      </c>
      <c r="S6987">
        <v>32450827.944722485</v>
      </c>
      <c r="T6987">
        <v>33388086.184956606</v>
      </c>
      <c r="U6987">
        <v>38224753.757165134</v>
      </c>
      <c r="V6987">
        <v>36620293.187861674</v>
      </c>
      <c r="W6987">
        <v>35321764.539818257</v>
      </c>
      <c r="X6987">
        <v>15321764.539818257</v>
      </c>
    </row>
    <row r="6988" spans="2:24" x14ac:dyDescent="0.4">
      <c r="B6988" s="13">
        <v>6985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19429082.611444656</v>
      </c>
      <c r="O6988">
        <v>19843675.802584764</v>
      </c>
      <c r="P6988">
        <v>17066067.279126558</v>
      </c>
      <c r="Q6988">
        <v>21343605.40968414</v>
      </c>
      <c r="R6988">
        <v>23468582.101612039</v>
      </c>
      <c r="S6988">
        <v>19634192.91529949</v>
      </c>
      <c r="T6988">
        <v>13653475.996403174</v>
      </c>
      <c r="U6988">
        <v>17138626.231909174</v>
      </c>
      <c r="V6988">
        <v>24610718.097875863</v>
      </c>
      <c r="W6988">
        <v>16738263.696549285</v>
      </c>
      <c r="X6988">
        <v>-3261736.303450712</v>
      </c>
    </row>
    <row r="6989" spans="2:24" x14ac:dyDescent="0.4">
      <c r="B6989" s="13">
        <v>6986</v>
      </c>
      <c r="C6989">
        <v>0</v>
      </c>
      <c r="D6989">
        <v>0</v>
      </c>
      <c r="E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17589943.973735299</v>
      </c>
      <c r="O6989">
        <v>16012672.219855951</v>
      </c>
      <c r="P6989">
        <v>17277925.544368327</v>
      </c>
      <c r="Q6989">
        <v>19097226.580303214</v>
      </c>
      <c r="R6989">
        <v>17060586.858627371</v>
      </c>
      <c r="S6989">
        <v>17990406.687987745</v>
      </c>
      <c r="T6989">
        <v>18658905.278516814</v>
      </c>
      <c r="U6989">
        <v>16706813.512340769</v>
      </c>
      <c r="V6989">
        <v>15745244.62829984</v>
      </c>
      <c r="W6989">
        <v>20890486.147020865</v>
      </c>
      <c r="X6989">
        <v>890486.14702086896</v>
      </c>
    </row>
    <row r="6990" spans="2:24" x14ac:dyDescent="0.4">
      <c r="B6990" s="13">
        <v>6987</v>
      </c>
      <c r="C6990">
        <v>0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18540879.469316356</v>
      </c>
      <c r="O6990">
        <v>7701129.0546197323</v>
      </c>
      <c r="P6990">
        <v>6220279.2376320055</v>
      </c>
      <c r="Q6990">
        <v>11097002.83505909</v>
      </c>
      <c r="R6990">
        <v>13885123.569326179</v>
      </c>
      <c r="S6990">
        <v>12143888.330729743</v>
      </c>
      <c r="T6990">
        <v>7761586.8263885034</v>
      </c>
      <c r="U6990">
        <v>-12997973.186370106</v>
      </c>
      <c r="V6990">
        <v>-8875476.2185380366</v>
      </c>
      <c r="W6990">
        <v>5157103.513781717</v>
      </c>
      <c r="X6990">
        <v>-14842896.486218277</v>
      </c>
    </row>
    <row r="6991" spans="2:24" x14ac:dyDescent="0.4">
      <c r="B6991" s="13">
        <v>6988</v>
      </c>
      <c r="C6991">
        <v>0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23644494.056993663</v>
      </c>
      <c r="O6991">
        <v>27232644.977583446</v>
      </c>
      <c r="P6991">
        <v>33774346.48256997</v>
      </c>
      <c r="Q6991">
        <v>35601633.057383969</v>
      </c>
      <c r="R6991">
        <v>38717242.154916927</v>
      </c>
      <c r="S6991">
        <v>38177619.187963381</v>
      </c>
      <c r="T6991">
        <v>36517145.298475765</v>
      </c>
      <c r="U6991">
        <v>38958182.741027437</v>
      </c>
      <c r="V6991">
        <v>46637521.496075474</v>
      </c>
      <c r="W6991">
        <v>48294728.555802211</v>
      </c>
      <c r="X6991">
        <v>28294728.555802211</v>
      </c>
    </row>
    <row r="6992" spans="2:24" x14ac:dyDescent="0.4">
      <c r="B6992" s="13">
        <v>6989</v>
      </c>
      <c r="C6992">
        <v>0</v>
      </c>
      <c r="D6992">
        <v>0</v>
      </c>
      <c r="E6992"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20741213.821935244</v>
      </c>
      <c r="O6992">
        <v>26420765.794793334</v>
      </c>
      <c r="P6992">
        <v>29063366.378231179</v>
      </c>
      <c r="Q6992">
        <v>30732778.122549232</v>
      </c>
      <c r="R6992">
        <v>37073537.551137052</v>
      </c>
      <c r="S6992">
        <v>39763517.923250072</v>
      </c>
      <c r="T6992">
        <v>41803422.851288922</v>
      </c>
      <c r="U6992">
        <v>-8916456.6317822058</v>
      </c>
      <c r="V6992">
        <v>-700482.04300273117</v>
      </c>
      <c r="W6992">
        <v>21860629.602033168</v>
      </c>
      <c r="X6992">
        <v>1860629.602033163</v>
      </c>
    </row>
    <row r="6993" spans="2:24" x14ac:dyDescent="0.4">
      <c r="B6993" s="13">
        <v>6990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24859852.537499942</v>
      </c>
      <c r="O6993">
        <v>31901779.579198353</v>
      </c>
      <c r="P6993">
        <v>36709438.522492655</v>
      </c>
      <c r="Q6993">
        <v>43595358.711333208</v>
      </c>
      <c r="R6993">
        <v>42896588.034407929</v>
      </c>
      <c r="S6993">
        <v>43293615.354409926</v>
      </c>
      <c r="T6993">
        <v>48912452.895518787</v>
      </c>
      <c r="U6993">
        <v>53123700.495862603</v>
      </c>
      <c r="V6993">
        <v>55870534.175828159</v>
      </c>
      <c r="W6993">
        <v>56085166.344118685</v>
      </c>
      <c r="X6993">
        <v>36085166.344118699</v>
      </c>
    </row>
    <row r="6994" spans="2:24" x14ac:dyDescent="0.4">
      <c r="B6994" s="13">
        <v>6991</v>
      </c>
      <c r="C6994">
        <v>0</v>
      </c>
      <c r="D6994">
        <v>0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18300153.553777922</v>
      </c>
      <c r="O6994">
        <v>20130879.811822679</v>
      </c>
      <c r="P6994">
        <v>20373428.326201152</v>
      </c>
      <c r="Q6994">
        <v>27133793.328071129</v>
      </c>
      <c r="R6994">
        <v>26397124.222577658</v>
      </c>
      <c r="S6994">
        <v>29008887.854446776</v>
      </c>
      <c r="T6994">
        <v>27763693.731805839</v>
      </c>
      <c r="U6994">
        <v>31267597.348772086</v>
      </c>
      <c r="V6994">
        <v>31880492.617074028</v>
      </c>
      <c r="W6994">
        <v>31020911.778142579</v>
      </c>
      <c r="X6994">
        <v>11020911.778142575</v>
      </c>
    </row>
    <row r="6995" spans="2:24" x14ac:dyDescent="0.4">
      <c r="B6995" s="13">
        <v>6992</v>
      </c>
      <c r="C6995">
        <v>0</v>
      </c>
      <c r="D6995">
        <v>0</v>
      </c>
      <c r="E6995"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12454441.534955699</v>
      </c>
      <c r="O6995">
        <v>11383177.196811136</v>
      </c>
      <c r="P6995">
        <v>12216809.239855394</v>
      </c>
      <c r="Q6995">
        <v>12512445.587856913</v>
      </c>
      <c r="R6995">
        <v>6167559.7355299536</v>
      </c>
      <c r="S6995">
        <v>7564124.9492863631</v>
      </c>
      <c r="T6995">
        <v>-14514208.229959536</v>
      </c>
      <c r="U6995">
        <v>-8557767.2615581825</v>
      </c>
      <c r="V6995">
        <v>2076869.6287807676</v>
      </c>
      <c r="W6995">
        <v>-17443903870.753544</v>
      </c>
      <c r="X6995">
        <v>-17463903870.753544</v>
      </c>
    </row>
    <row r="6996" spans="2:24" x14ac:dyDescent="0.4">
      <c r="B6996" s="13">
        <v>6993</v>
      </c>
      <c r="C6996">
        <v>0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4012614.5371874981</v>
      </c>
      <c r="O6996">
        <v>5763691.6876231208</v>
      </c>
      <c r="P6996">
        <v>16100273.088758294</v>
      </c>
      <c r="Q6996">
        <v>15084048.907216508</v>
      </c>
      <c r="R6996">
        <v>10692097.027834252</v>
      </c>
      <c r="S6996">
        <v>14115492.015807735</v>
      </c>
      <c r="T6996">
        <v>23853089.805259839</v>
      </c>
      <c r="U6996">
        <v>23337686.337322477</v>
      </c>
      <c r="V6996">
        <v>23986728.988527253</v>
      </c>
      <c r="W6996">
        <v>25665349.999619458</v>
      </c>
      <c r="X6996">
        <v>5665349.9996194653</v>
      </c>
    </row>
    <row r="6997" spans="2:24" x14ac:dyDescent="0.4">
      <c r="B6997" s="13">
        <v>6994</v>
      </c>
      <c r="C6997">
        <v>0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27272925.53537146</v>
      </c>
      <c r="O6997">
        <v>22362476.823002491</v>
      </c>
      <c r="P6997">
        <v>25673853.437241483</v>
      </c>
      <c r="Q6997">
        <v>25502718.506381352</v>
      </c>
      <c r="R6997">
        <v>24873492.240499195</v>
      </c>
      <c r="S6997">
        <v>32237970.959675953</v>
      </c>
      <c r="T6997">
        <v>-30940277.918595441</v>
      </c>
      <c r="U6997">
        <v>-33811343.329726845</v>
      </c>
      <c r="V6997">
        <v>4886562.1346785324</v>
      </c>
      <c r="W6997">
        <v>8290160.7196481917</v>
      </c>
      <c r="X6997">
        <v>-11709839.28035181</v>
      </c>
    </row>
    <row r="6998" spans="2:24" x14ac:dyDescent="0.4">
      <c r="B6998" s="13">
        <v>6995</v>
      </c>
      <c r="C6998">
        <v>0</v>
      </c>
      <c r="D6998">
        <v>0</v>
      </c>
      <c r="E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20519074.632857941</v>
      </c>
      <c r="O6998">
        <v>10458509.659929272</v>
      </c>
      <c r="P6998">
        <v>11268386.436818292</v>
      </c>
      <c r="Q6998">
        <v>9697759.3398100566</v>
      </c>
      <c r="R6998">
        <v>9401301.6279079635</v>
      </c>
      <c r="S6998">
        <v>5635333.1130253682</v>
      </c>
      <c r="T6998">
        <v>5887208.6855852632</v>
      </c>
      <c r="U6998">
        <v>8934095.0735977441</v>
      </c>
      <c r="V6998">
        <v>5616785.9035670962</v>
      </c>
      <c r="W6998">
        <v>11595804.636382204</v>
      </c>
      <c r="X6998">
        <v>-8404195.3636178002</v>
      </c>
    </row>
    <row r="6999" spans="2:24" x14ac:dyDescent="0.4">
      <c r="B6999" s="13">
        <v>6996</v>
      </c>
      <c r="C6999">
        <v>0</v>
      </c>
      <c r="D6999">
        <v>0</v>
      </c>
      <c r="E6999">
        <v>0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23426661.006379068</v>
      </c>
      <c r="O6999">
        <v>22953509.880206879</v>
      </c>
      <c r="P6999">
        <v>24591458.450837534</v>
      </c>
      <c r="Q6999">
        <v>21838081.499382209</v>
      </c>
      <c r="R6999">
        <v>12191182.780577932</v>
      </c>
      <c r="S6999">
        <v>14794300.382639214</v>
      </c>
      <c r="T6999">
        <v>20521086.29763902</v>
      </c>
      <c r="U6999">
        <v>25085570.758666608</v>
      </c>
      <c r="V6999">
        <v>31797392.940093618</v>
      </c>
      <c r="W6999">
        <v>33357859.740461126</v>
      </c>
      <c r="X6999">
        <v>13357859.740461126</v>
      </c>
    </row>
    <row r="7000" spans="2:24" x14ac:dyDescent="0.4">
      <c r="B7000" s="13">
        <v>6997</v>
      </c>
      <c r="C7000">
        <v>0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3921189.3867632402</v>
      </c>
      <c r="O7000">
        <v>4326676.9460710604</v>
      </c>
      <c r="P7000">
        <v>5537706.7749526864</v>
      </c>
      <c r="Q7000">
        <v>7770958.1095225224</v>
      </c>
      <c r="R7000">
        <v>10199745.845134133</v>
      </c>
      <c r="S7000">
        <v>6876412.3443828076</v>
      </c>
      <c r="T7000">
        <v>9633276.6108035594</v>
      </c>
      <c r="U7000">
        <v>11160055.497236069</v>
      </c>
      <c r="V7000">
        <v>18990658.856587749</v>
      </c>
      <c r="W7000">
        <v>18441685.208316408</v>
      </c>
      <c r="X7000">
        <v>-1558314.791683597</v>
      </c>
    </row>
    <row r="7001" spans="2:24" x14ac:dyDescent="0.4">
      <c r="B7001" s="13">
        <v>6998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26971758.947376341</v>
      </c>
      <c r="O7001">
        <v>28422225.398930699</v>
      </c>
      <c r="P7001">
        <v>31427975.884099748</v>
      </c>
      <c r="Q7001">
        <v>35594850.313130133</v>
      </c>
      <c r="R7001">
        <v>44827939.186365701</v>
      </c>
      <c r="S7001">
        <v>31252393.76881972</v>
      </c>
      <c r="T7001">
        <v>29107303.902567171</v>
      </c>
      <c r="U7001">
        <v>39841256.074221998</v>
      </c>
      <c r="V7001">
        <v>40038431.150624767</v>
      </c>
      <c r="W7001">
        <v>44218289.072199926</v>
      </c>
      <c r="X7001">
        <v>24218289.072199918</v>
      </c>
    </row>
    <row r="7002" spans="2:24" x14ac:dyDescent="0.4">
      <c r="B7002" s="13">
        <v>6999</v>
      </c>
      <c r="C7002">
        <v>0</v>
      </c>
      <c r="D7002">
        <v>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13183853.019430675</v>
      </c>
      <c r="O7002">
        <v>19182404.905164767</v>
      </c>
      <c r="P7002">
        <v>21535869.05826363</v>
      </c>
      <c r="Q7002">
        <v>21997793.618485663</v>
      </c>
      <c r="R7002">
        <v>20694258.889613856</v>
      </c>
      <c r="S7002">
        <v>20499690.413295206</v>
      </c>
      <c r="T7002">
        <v>1158861.7210888267</v>
      </c>
      <c r="U7002">
        <v>3433221.3210029206</v>
      </c>
      <c r="V7002">
        <v>19998153.354433827</v>
      </c>
      <c r="W7002">
        <v>22126843.582860935</v>
      </c>
      <c r="X7002">
        <v>2126843.582860929</v>
      </c>
    </row>
    <row r="7003" spans="2:24" x14ac:dyDescent="0.4">
      <c r="B7003" s="13">
        <v>7000</v>
      </c>
      <c r="C7003">
        <v>0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24648918.597891655</v>
      </c>
      <c r="O7003">
        <v>22261446.740175478</v>
      </c>
      <c r="P7003">
        <v>22811019.18730415</v>
      </c>
      <c r="Q7003">
        <v>20768183.926930636</v>
      </c>
      <c r="R7003">
        <v>23440293.234533448</v>
      </c>
      <c r="S7003">
        <v>28940612.115521476</v>
      </c>
      <c r="T7003">
        <v>29568468.210225023</v>
      </c>
      <c r="U7003">
        <v>29657921.554601882</v>
      </c>
      <c r="V7003">
        <v>35051883.497284248</v>
      </c>
      <c r="W7003">
        <v>44297134.185393378</v>
      </c>
      <c r="X7003">
        <v>24297134.185393378</v>
      </c>
    </row>
    <row r="7004" spans="2:24" x14ac:dyDescent="0.4">
      <c r="B7004" s="13">
        <v>7001</v>
      </c>
      <c r="C7004">
        <v>0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27017050.766385175</v>
      </c>
      <c r="O7004">
        <v>25448380.763584368</v>
      </c>
      <c r="P7004">
        <v>28061498.662825428</v>
      </c>
      <c r="Q7004">
        <v>33080109.829020329</v>
      </c>
      <c r="R7004">
        <v>35897809.502262883</v>
      </c>
      <c r="S7004">
        <v>33192676.727910291</v>
      </c>
      <c r="T7004">
        <v>37942717.429658547</v>
      </c>
      <c r="U7004">
        <v>40931924.483096547</v>
      </c>
      <c r="V7004">
        <v>39821319.70800446</v>
      </c>
      <c r="W7004">
        <v>39529093.188137121</v>
      </c>
      <c r="X7004">
        <v>19529093.188137129</v>
      </c>
    </row>
    <row r="7005" spans="2:24" x14ac:dyDescent="0.4">
      <c r="B7005" s="13">
        <v>7002</v>
      </c>
      <c r="C7005">
        <v>0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-15955393.073883906</v>
      </c>
      <c r="O7005">
        <v>-14325688.664981533</v>
      </c>
      <c r="P7005">
        <v>4096027.333962237</v>
      </c>
      <c r="Q7005">
        <v>4493509.4781308686</v>
      </c>
      <c r="R7005">
        <v>13084313.378506955</v>
      </c>
      <c r="S7005">
        <v>14727684.276670545</v>
      </c>
      <c r="T7005">
        <v>15575347.005008316</v>
      </c>
      <c r="U7005">
        <v>18373979.594929561</v>
      </c>
      <c r="V7005">
        <v>19391568.536047123</v>
      </c>
      <c r="W7005">
        <v>17996262.059942283</v>
      </c>
      <c r="X7005">
        <v>-2003737.9400577159</v>
      </c>
    </row>
    <row r="7006" spans="2:24" x14ac:dyDescent="0.4">
      <c r="B7006" s="13">
        <v>7003</v>
      </c>
      <c r="C7006">
        <v>0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22895815.959711295</v>
      </c>
      <c r="O7006">
        <v>-9980489.3216214776</v>
      </c>
      <c r="P7006">
        <v>-6281139.4937317558</v>
      </c>
      <c r="Q7006">
        <v>10352505.315539818</v>
      </c>
      <c r="R7006">
        <v>11046153.098055331</v>
      </c>
      <c r="S7006">
        <v>16447174.318377344</v>
      </c>
      <c r="T7006">
        <v>15458611.329014014</v>
      </c>
      <c r="U7006">
        <v>15825444.119819814</v>
      </c>
      <c r="V7006">
        <v>22903335.366367169</v>
      </c>
      <c r="W7006">
        <v>22527736.152840186</v>
      </c>
      <c r="X7006">
        <v>2527736.1528401836</v>
      </c>
    </row>
    <row r="7007" spans="2:24" x14ac:dyDescent="0.4">
      <c r="B7007" s="13">
        <v>7004</v>
      </c>
      <c r="C7007">
        <v>0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24059831.882096462</v>
      </c>
      <c r="O7007">
        <v>25202825.968567219</v>
      </c>
      <c r="P7007">
        <v>30160033.416992046</v>
      </c>
      <c r="Q7007">
        <v>33715774.609682687</v>
      </c>
      <c r="R7007">
        <v>34105051.059449933</v>
      </c>
      <c r="S7007">
        <v>36256699.6795718</v>
      </c>
      <c r="T7007">
        <v>34825188.176834106</v>
      </c>
      <c r="U7007">
        <v>41324678.053663611</v>
      </c>
      <c r="V7007">
        <v>43786139.102136701</v>
      </c>
      <c r="W7007">
        <v>50090812.40309006</v>
      </c>
      <c r="X7007">
        <v>30090812.403090063</v>
      </c>
    </row>
    <row r="7008" spans="2:24" x14ac:dyDescent="0.4">
      <c r="B7008" s="13">
        <v>7005</v>
      </c>
      <c r="C7008">
        <v>0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9617682.5469939969</v>
      </c>
      <c r="O7008">
        <v>10237493.383289136</v>
      </c>
      <c r="P7008">
        <v>15430019.169008516</v>
      </c>
      <c r="Q7008">
        <v>14841343.430555152</v>
      </c>
      <c r="R7008">
        <v>19584800.39053338</v>
      </c>
      <c r="S7008">
        <v>27372980.860125329</v>
      </c>
      <c r="T7008">
        <v>31325498.795227915</v>
      </c>
      <c r="U7008">
        <v>28345525.391927298</v>
      </c>
      <c r="V7008">
        <v>6903048.0916066747</v>
      </c>
      <c r="W7008">
        <v>8747636.2923654933</v>
      </c>
      <c r="X7008">
        <v>-11252363.707634505</v>
      </c>
    </row>
    <row r="7009" spans="2:24" x14ac:dyDescent="0.4">
      <c r="B7009" s="13">
        <v>7006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26125518.546856619</v>
      </c>
      <c r="O7009">
        <v>31842245.261975102</v>
      </c>
      <c r="P7009">
        <v>-293233025.46812969</v>
      </c>
      <c r="Q7009">
        <v>-290238347.29685354</v>
      </c>
      <c r="R7009">
        <v>-123102605.61658454</v>
      </c>
      <c r="S7009">
        <v>-120267601.29414824</v>
      </c>
      <c r="T7009">
        <v>-119821171.07727771</v>
      </c>
      <c r="U7009">
        <v>-118848945.09258632</v>
      </c>
      <c r="V7009">
        <v>-112926418.34404512</v>
      </c>
      <c r="W7009">
        <v>-110177060.95341668</v>
      </c>
      <c r="X7009">
        <v>-130177060.95341666</v>
      </c>
    </row>
    <row r="7010" spans="2:24" x14ac:dyDescent="0.4">
      <c r="B7010" s="13">
        <v>7007</v>
      </c>
      <c r="C7010">
        <v>0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19860572.856246129</v>
      </c>
      <c r="O7010">
        <v>22098785.433929864</v>
      </c>
      <c r="P7010">
        <v>16330998.871626984</v>
      </c>
      <c r="Q7010">
        <v>1033838.2607655181</v>
      </c>
      <c r="R7010">
        <v>-246403000.44199127</v>
      </c>
      <c r="S7010">
        <v>-235931028.11915988</v>
      </c>
      <c r="T7010">
        <v>-108587864.39434199</v>
      </c>
      <c r="U7010">
        <v>-104128291.90172903</v>
      </c>
      <c r="V7010">
        <v>-103209063.81682779</v>
      </c>
      <c r="W7010">
        <v>-100874864.53969783</v>
      </c>
      <c r="X7010">
        <v>-120874864.53969786</v>
      </c>
    </row>
    <row r="7011" spans="2:24" x14ac:dyDescent="0.4">
      <c r="B7011" s="13">
        <v>7008</v>
      </c>
      <c r="C7011">
        <v>0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20269130.541870914</v>
      </c>
      <c r="O7011">
        <v>22903177.351185624</v>
      </c>
      <c r="P7011">
        <v>22173004.285389882</v>
      </c>
      <c r="Q7011">
        <v>22610015.78635544</v>
      </c>
      <c r="R7011">
        <v>23828779.663457226</v>
      </c>
      <c r="S7011">
        <v>16228884.740068791</v>
      </c>
      <c r="T7011">
        <v>13420095.905878307</v>
      </c>
      <c r="U7011">
        <v>18471279.335953902</v>
      </c>
      <c r="V7011">
        <v>-2834776.126570859</v>
      </c>
      <c r="W7011">
        <v>-3857656.4680576771</v>
      </c>
      <c r="X7011">
        <v>-23857656.468057677</v>
      </c>
    </row>
    <row r="7012" spans="2:24" x14ac:dyDescent="0.4">
      <c r="B7012" s="13">
        <v>7009</v>
      </c>
      <c r="C7012">
        <v>0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19921423.556577895</v>
      </c>
      <c r="O7012">
        <v>13403348.578780772</v>
      </c>
      <c r="P7012">
        <v>16373215.038408715</v>
      </c>
      <c r="Q7012">
        <v>17376556.555023856</v>
      </c>
      <c r="R7012">
        <v>18324770.95603732</v>
      </c>
      <c r="S7012">
        <v>22886230.896092046</v>
      </c>
      <c r="T7012">
        <v>22795754.197739862</v>
      </c>
      <c r="U7012">
        <v>22917803.665548228</v>
      </c>
      <c r="V7012">
        <v>20831580.241538148</v>
      </c>
      <c r="W7012">
        <v>23889455.017205119</v>
      </c>
      <c r="X7012">
        <v>3889455.0172051191</v>
      </c>
    </row>
    <row r="7013" spans="2:24" x14ac:dyDescent="0.4">
      <c r="B7013" s="13">
        <v>7010</v>
      </c>
      <c r="C7013">
        <v>0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25013011.941536952</v>
      </c>
      <c r="O7013">
        <v>24889054.185065795</v>
      </c>
      <c r="P7013">
        <v>22945099.216479689</v>
      </c>
      <c r="Q7013">
        <v>23691498.947915763</v>
      </c>
      <c r="R7013">
        <v>24671201.286844485</v>
      </c>
      <c r="S7013">
        <v>28727514.78646395</v>
      </c>
      <c r="T7013">
        <v>24803750.972573787</v>
      </c>
      <c r="U7013">
        <v>28677969.68028269</v>
      </c>
      <c r="V7013">
        <v>33769187.663618818</v>
      </c>
      <c r="W7013">
        <v>31563857.693077583</v>
      </c>
      <c r="X7013">
        <v>11563857.693077592</v>
      </c>
    </row>
    <row r="7014" spans="2:24" x14ac:dyDescent="0.4">
      <c r="B7014" s="13">
        <v>7011</v>
      </c>
      <c r="C7014">
        <v>0</v>
      </c>
      <c r="D7014">
        <v>0</v>
      </c>
      <c r="E7014"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22999275.277864523</v>
      </c>
      <c r="O7014">
        <v>24268793.307777673</v>
      </c>
      <c r="P7014">
        <v>30493385.684113953</v>
      </c>
      <c r="Q7014">
        <v>36597433.84921924</v>
      </c>
      <c r="R7014">
        <v>42855125.470525429</v>
      </c>
      <c r="S7014">
        <v>46048186.099064156</v>
      </c>
      <c r="T7014">
        <v>51863375.28977669</v>
      </c>
      <c r="U7014">
        <v>57888207.695702031</v>
      </c>
      <c r="V7014">
        <v>56027678.161946379</v>
      </c>
      <c r="W7014">
        <v>58973308.333901286</v>
      </c>
      <c r="X7014">
        <v>38973308.333901286</v>
      </c>
    </row>
    <row r="7015" spans="2:24" x14ac:dyDescent="0.4">
      <c r="B7015" s="13">
        <v>7012</v>
      </c>
      <c r="C7015">
        <v>0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26897349.2885461</v>
      </c>
      <c r="O7015">
        <v>29775343.053722136</v>
      </c>
      <c r="P7015">
        <v>33818427.815228447</v>
      </c>
      <c r="Q7015">
        <v>37393451.14514482</v>
      </c>
      <c r="R7015">
        <v>41430037.198045455</v>
      </c>
      <c r="S7015">
        <v>42369015.875479721</v>
      </c>
      <c r="T7015">
        <v>42561369.969942465</v>
      </c>
      <c r="U7015">
        <v>47109712.810741886</v>
      </c>
      <c r="V7015">
        <v>51573779.480802506</v>
      </c>
      <c r="W7015">
        <v>52831497.583774321</v>
      </c>
      <c r="X7015">
        <v>32831497.583774321</v>
      </c>
    </row>
    <row r="7016" spans="2:24" x14ac:dyDescent="0.4">
      <c r="B7016" s="13">
        <v>7013</v>
      </c>
      <c r="C7016">
        <v>0</v>
      </c>
      <c r="D7016">
        <v>0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13967223.12936122</v>
      </c>
      <c r="O7016">
        <v>12935128.895087656</v>
      </c>
      <c r="P7016">
        <v>15996961.211319264</v>
      </c>
      <c r="Q7016">
        <v>13706220.544745283</v>
      </c>
      <c r="R7016">
        <v>17424532.006536566</v>
      </c>
      <c r="S7016">
        <v>20742418.348117232</v>
      </c>
      <c r="T7016">
        <v>17908507.824228112</v>
      </c>
      <c r="U7016">
        <v>22050282.619443867</v>
      </c>
      <c r="V7016">
        <v>21436088.478753366</v>
      </c>
      <c r="W7016">
        <v>28450356.51248917</v>
      </c>
      <c r="X7016">
        <v>8450356.5124891736</v>
      </c>
    </row>
    <row r="7017" spans="2:24" x14ac:dyDescent="0.4">
      <c r="B7017" s="13">
        <v>7014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25649030.863119714</v>
      </c>
      <c r="O7017">
        <v>30132455.94890888</v>
      </c>
      <c r="P7017">
        <v>-509283113.61917388</v>
      </c>
      <c r="Q7017">
        <v>-502129307.04705238</v>
      </c>
      <c r="R7017">
        <v>-240889994.03412321</v>
      </c>
      <c r="S7017">
        <v>-232155428.87310997</v>
      </c>
      <c r="T7017">
        <v>-232966302.61921155</v>
      </c>
      <c r="U7017">
        <v>-233922392.42473936</v>
      </c>
      <c r="V7017">
        <v>-234239082.50757027</v>
      </c>
      <c r="W7017">
        <v>-236717200.55161282</v>
      </c>
      <c r="X7017">
        <v>-256717200.55161282</v>
      </c>
    </row>
    <row r="7018" spans="2:24" x14ac:dyDescent="0.4">
      <c r="B7018" s="13">
        <v>7015</v>
      </c>
      <c r="C7018">
        <v>0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22563578.746775091</v>
      </c>
      <c r="O7018">
        <v>25544905.840781514</v>
      </c>
      <c r="P7018">
        <v>30413392.74240059</v>
      </c>
      <c r="Q7018">
        <v>28309242.963068277</v>
      </c>
      <c r="R7018">
        <v>33311223.613284864</v>
      </c>
      <c r="S7018">
        <v>39997406.487170741</v>
      </c>
      <c r="T7018">
        <v>38959465.67739211</v>
      </c>
      <c r="U7018">
        <v>41126388.036381625</v>
      </c>
      <c r="V7018">
        <v>44754909.932179235</v>
      </c>
      <c r="W7018">
        <v>42994334.288576126</v>
      </c>
      <c r="X7018">
        <v>22994334.288576119</v>
      </c>
    </row>
    <row r="7019" spans="2:24" x14ac:dyDescent="0.4">
      <c r="B7019" s="13">
        <v>7016</v>
      </c>
      <c r="C7019">
        <v>0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21213833.835912511</v>
      </c>
      <c r="O7019">
        <v>24325791.073419273</v>
      </c>
      <c r="P7019">
        <v>25866728.679505676</v>
      </c>
      <c r="Q7019">
        <v>26583862.908704035</v>
      </c>
      <c r="R7019">
        <v>24334310.849198624</v>
      </c>
      <c r="S7019">
        <v>26529085.934486289</v>
      </c>
      <c r="T7019">
        <v>18826256.796621323</v>
      </c>
      <c r="U7019">
        <v>18640246.635933306</v>
      </c>
      <c r="V7019">
        <v>21329698.892836217</v>
      </c>
      <c r="W7019">
        <v>20535921.509038348</v>
      </c>
      <c r="X7019">
        <v>535921.50903834798</v>
      </c>
    </row>
    <row r="7020" spans="2:24" x14ac:dyDescent="0.4">
      <c r="B7020" s="13">
        <v>7017</v>
      </c>
      <c r="C7020">
        <v>0</v>
      </c>
      <c r="D7020">
        <v>0</v>
      </c>
      <c r="E7020"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25301076.761927783</v>
      </c>
      <c r="O7020">
        <v>23765938.140670504</v>
      </c>
      <c r="P7020">
        <v>26154230.142525233</v>
      </c>
      <c r="Q7020">
        <v>32779504.133088272</v>
      </c>
      <c r="R7020">
        <v>33197407.176470146</v>
      </c>
      <c r="S7020">
        <v>32438702.878532503</v>
      </c>
      <c r="T7020">
        <v>31588716.239340607</v>
      </c>
      <c r="U7020">
        <v>32155814.565253068</v>
      </c>
      <c r="V7020">
        <v>31623332.76865482</v>
      </c>
      <c r="W7020">
        <v>33211331.670624305</v>
      </c>
      <c r="X7020">
        <v>13211331.670624305</v>
      </c>
    </row>
    <row r="7021" spans="2:24" x14ac:dyDescent="0.4">
      <c r="B7021" s="13">
        <v>7018</v>
      </c>
      <c r="C7021">
        <v>0</v>
      </c>
      <c r="D7021">
        <v>0</v>
      </c>
      <c r="E7021">
        <v>0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24104990.280118141</v>
      </c>
      <c r="O7021">
        <v>26019160.899203461</v>
      </c>
      <c r="P7021">
        <v>33779048.447652929</v>
      </c>
      <c r="Q7021">
        <v>27632415.944590818</v>
      </c>
      <c r="R7021">
        <v>24469362.677866306</v>
      </c>
      <c r="S7021">
        <v>22315899.54799743</v>
      </c>
      <c r="T7021">
        <v>22322731.618494678</v>
      </c>
      <c r="U7021">
        <v>31460376.051054869</v>
      </c>
      <c r="V7021">
        <v>35950513.447636947</v>
      </c>
      <c r="W7021">
        <v>40671272.757557474</v>
      </c>
      <c r="X7021">
        <v>20671272.757557467</v>
      </c>
    </row>
    <row r="7022" spans="2:24" x14ac:dyDescent="0.4">
      <c r="B7022" s="13">
        <v>7019</v>
      </c>
      <c r="C7022">
        <v>0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20485888.259424534</v>
      </c>
      <c r="O7022">
        <v>24213273.331210747</v>
      </c>
      <c r="P7022">
        <v>28028457.392103758</v>
      </c>
      <c r="Q7022">
        <v>28763389.065624736</v>
      </c>
      <c r="R7022">
        <v>29541731.974189304</v>
      </c>
      <c r="S7022">
        <v>29282325.432289142</v>
      </c>
      <c r="T7022">
        <v>28362061.415486816</v>
      </c>
      <c r="U7022">
        <v>29553601.991723508</v>
      </c>
      <c r="V7022">
        <v>31399847.459790409</v>
      </c>
      <c r="W7022">
        <v>36903352.442558601</v>
      </c>
      <c r="X7022">
        <v>16903352.442558605</v>
      </c>
    </row>
    <row r="7023" spans="2:24" x14ac:dyDescent="0.4">
      <c r="B7023" s="13">
        <v>7020</v>
      </c>
      <c r="C7023">
        <v>0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5555777.7988924487</v>
      </c>
      <c r="O7023">
        <v>8660060.7914609667</v>
      </c>
      <c r="P7023">
        <v>22051806.278859645</v>
      </c>
      <c r="Q7023">
        <v>19433840.366576925</v>
      </c>
      <c r="R7023">
        <v>22053802.744746868</v>
      </c>
      <c r="S7023">
        <v>23558200.292768706</v>
      </c>
      <c r="T7023">
        <v>23934850.168655463</v>
      </c>
      <c r="U7023">
        <v>23576997.672358863</v>
      </c>
      <c r="V7023">
        <v>22562065.427764133</v>
      </c>
      <c r="W7023">
        <v>25664632.422628574</v>
      </c>
      <c r="X7023">
        <v>5664632.422628575</v>
      </c>
    </row>
    <row r="7024" spans="2:24" x14ac:dyDescent="0.4">
      <c r="B7024" s="13">
        <v>7021</v>
      </c>
      <c r="C7024">
        <v>0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23749313.630040273</v>
      </c>
      <c r="O7024">
        <v>21622408.151604164</v>
      </c>
      <c r="P7024">
        <v>20379907.884920381</v>
      </c>
      <c r="Q7024">
        <v>19371183.482739411</v>
      </c>
      <c r="R7024">
        <v>26422908.681511372</v>
      </c>
      <c r="S7024">
        <v>32363028.75939323</v>
      </c>
      <c r="T7024">
        <v>32027186.955624796</v>
      </c>
      <c r="U7024">
        <v>29895322.84563525</v>
      </c>
      <c r="V7024">
        <v>34217506.131649576</v>
      </c>
      <c r="W7024">
        <v>37977087.603401184</v>
      </c>
      <c r="X7024">
        <v>17977087.60340118</v>
      </c>
    </row>
    <row r="7025" spans="2:24" x14ac:dyDescent="0.4">
      <c r="B7025" s="13">
        <v>7022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15116396.250519067</v>
      </c>
      <c r="O7025">
        <v>15266179.460228667</v>
      </c>
      <c r="P7025">
        <v>7490135.4827297563</v>
      </c>
      <c r="Q7025">
        <v>10902089.112545598</v>
      </c>
      <c r="R7025">
        <v>7091803.302986782</v>
      </c>
      <c r="S7025">
        <v>15183812.741453448</v>
      </c>
      <c r="T7025">
        <v>12906725.751020521</v>
      </c>
      <c r="U7025">
        <v>19919619.049705092</v>
      </c>
      <c r="V7025">
        <v>15231362.347369593</v>
      </c>
      <c r="W7025">
        <v>12869451.556479782</v>
      </c>
      <c r="X7025">
        <v>-7130548.4435202172</v>
      </c>
    </row>
    <row r="7026" spans="2:24" x14ac:dyDescent="0.4">
      <c r="B7026" s="13">
        <v>7023</v>
      </c>
      <c r="C7026">
        <v>0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19041118.37309669</v>
      </c>
      <c r="O7026">
        <v>17494913.448302377</v>
      </c>
      <c r="P7026">
        <v>16736340.226950485</v>
      </c>
      <c r="Q7026">
        <v>18424843.641711984</v>
      </c>
      <c r="R7026">
        <v>19077321.911047596</v>
      </c>
      <c r="S7026">
        <v>16172942.873100191</v>
      </c>
      <c r="T7026">
        <v>19087695.948674213</v>
      </c>
      <c r="U7026">
        <v>17879590.588664901</v>
      </c>
      <c r="V7026">
        <v>20354691.921583697</v>
      </c>
      <c r="W7026">
        <v>26081460.417967144</v>
      </c>
      <c r="X7026">
        <v>6081460.4179671407</v>
      </c>
    </row>
    <row r="7027" spans="2:24" x14ac:dyDescent="0.4">
      <c r="B7027" s="13">
        <v>7024</v>
      </c>
      <c r="C7027">
        <v>0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18750551.355256006</v>
      </c>
      <c r="O7027">
        <v>22053411.583873447</v>
      </c>
      <c r="P7027">
        <v>24726654.622375228</v>
      </c>
      <c r="Q7027">
        <v>15493885.812950898</v>
      </c>
      <c r="R7027">
        <v>16118678.995186249</v>
      </c>
      <c r="S7027">
        <v>31878166.512537751</v>
      </c>
      <c r="T7027">
        <v>39967276.403754994</v>
      </c>
      <c r="U7027">
        <v>38138112.819577716</v>
      </c>
      <c r="V7027">
        <v>43068191.152699374</v>
      </c>
      <c r="W7027">
        <v>45684831.494609416</v>
      </c>
      <c r="X7027">
        <v>25684831.494609416</v>
      </c>
    </row>
    <row r="7028" spans="2:24" x14ac:dyDescent="0.4">
      <c r="B7028" s="13">
        <v>7025</v>
      </c>
      <c r="C7028">
        <v>0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-13794995.014048215</v>
      </c>
      <c r="O7028">
        <v>-9014439.7048729472</v>
      </c>
      <c r="P7028">
        <v>10950453.65387306</v>
      </c>
      <c r="Q7028">
        <v>14519745.708572775</v>
      </c>
      <c r="R7028">
        <v>13858059.437514387</v>
      </c>
      <c r="S7028">
        <v>4045619.061457281</v>
      </c>
      <c r="T7028">
        <v>5583645.1263894038</v>
      </c>
      <c r="U7028">
        <v>15743978.03751977</v>
      </c>
      <c r="V7028">
        <v>16810887.228233859</v>
      </c>
      <c r="W7028">
        <v>17644182.865192287</v>
      </c>
      <c r="X7028">
        <v>-2355817.1348077077</v>
      </c>
    </row>
    <row r="7029" spans="2:24" x14ac:dyDescent="0.4">
      <c r="B7029" s="13">
        <v>7026</v>
      </c>
      <c r="C7029">
        <v>0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25000583.488779631</v>
      </c>
      <c r="O7029">
        <v>24302389.743828021</v>
      </c>
      <c r="P7029">
        <v>28456589.996096227</v>
      </c>
      <c r="Q7029">
        <v>27163198.016421087</v>
      </c>
      <c r="R7029">
        <v>30696512.360108126</v>
      </c>
      <c r="S7029">
        <v>37585741.175155073</v>
      </c>
      <c r="T7029">
        <v>42665298.005862139</v>
      </c>
      <c r="U7029">
        <v>44346940.084577426</v>
      </c>
      <c r="V7029">
        <v>44380867.279253781</v>
      </c>
      <c r="W7029">
        <v>44458259.483750954</v>
      </c>
      <c r="X7029">
        <v>24458259.483750954</v>
      </c>
    </row>
    <row r="7030" spans="2:24" x14ac:dyDescent="0.4">
      <c r="B7030" s="13">
        <v>7027</v>
      </c>
      <c r="C7030">
        <v>0</v>
      </c>
      <c r="D7030">
        <v>0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21961179.85350319</v>
      </c>
      <c r="O7030">
        <v>22307413.509460475</v>
      </c>
      <c r="P7030">
        <v>22089926.83942664</v>
      </c>
      <c r="Q7030">
        <v>20809773.263476994</v>
      </c>
      <c r="R7030">
        <v>22475660.120893508</v>
      </c>
      <c r="S7030">
        <v>10418369.810805021</v>
      </c>
      <c r="T7030">
        <v>6901306.6605195906</v>
      </c>
      <c r="U7030">
        <v>19487552.850027118</v>
      </c>
      <c r="V7030">
        <v>19542813.393862277</v>
      </c>
      <c r="W7030">
        <v>25060963.161778741</v>
      </c>
      <c r="X7030">
        <v>5060963.1617787378</v>
      </c>
    </row>
    <row r="7031" spans="2:24" x14ac:dyDescent="0.4">
      <c r="B7031" s="13">
        <v>7028</v>
      </c>
      <c r="C7031">
        <v>0</v>
      </c>
      <c r="D7031">
        <v>0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21124616.293083828</v>
      </c>
      <c r="O7031">
        <v>11497056.458972851</v>
      </c>
      <c r="P7031">
        <v>9409122.7615519166</v>
      </c>
      <c r="Q7031">
        <v>6958724.698872067</v>
      </c>
      <c r="R7031">
        <v>8521225.9079358168</v>
      </c>
      <c r="S7031">
        <v>10311288.796645479</v>
      </c>
      <c r="T7031">
        <v>12601676.457486909</v>
      </c>
      <c r="U7031">
        <v>15093142.864824809</v>
      </c>
      <c r="V7031">
        <v>15652285.647938389</v>
      </c>
      <c r="W7031">
        <v>17723343.591470618</v>
      </c>
      <c r="X7031">
        <v>-2276656.4085293836</v>
      </c>
    </row>
    <row r="7032" spans="2:24" x14ac:dyDescent="0.4">
      <c r="B7032" s="13">
        <v>7029</v>
      </c>
      <c r="C7032">
        <v>0</v>
      </c>
      <c r="D7032">
        <v>0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28524821.043281965</v>
      </c>
      <c r="O7032">
        <v>30100524.780213073</v>
      </c>
      <c r="P7032">
        <v>30595903.598458439</v>
      </c>
      <c r="Q7032">
        <v>30592982.410021283</v>
      </c>
      <c r="R7032">
        <v>36836331.394757941</v>
      </c>
      <c r="S7032">
        <v>39081322.014069855</v>
      </c>
      <c r="T7032">
        <v>38812319.039892338</v>
      </c>
      <c r="U7032">
        <v>41243158.61301437</v>
      </c>
      <c r="V7032">
        <v>41728010.136505313</v>
      </c>
      <c r="W7032">
        <v>41573943.492735289</v>
      </c>
      <c r="X7032">
        <v>21573943.492735285</v>
      </c>
    </row>
    <row r="7033" spans="2:24" x14ac:dyDescent="0.4">
      <c r="B7033" s="13">
        <v>7030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19502165.376924232</v>
      </c>
      <c r="O7033">
        <v>23251424.634737108</v>
      </c>
      <c r="P7033">
        <v>25329644.477433819</v>
      </c>
      <c r="Q7033">
        <v>27368149.69020611</v>
      </c>
      <c r="R7033">
        <v>28683651.209395047</v>
      </c>
      <c r="S7033">
        <v>30969169.643071551</v>
      </c>
      <c r="T7033">
        <v>31050511.51179703</v>
      </c>
      <c r="U7033">
        <v>29113240.284539219</v>
      </c>
      <c r="V7033">
        <v>30267417.284263756</v>
      </c>
      <c r="W7033">
        <v>30201220.137544461</v>
      </c>
      <c r="X7033">
        <v>10201220.137544464</v>
      </c>
    </row>
    <row r="7034" spans="2:24" x14ac:dyDescent="0.4">
      <c r="B7034" s="13">
        <v>7031</v>
      </c>
      <c r="C7034">
        <v>0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20484236.88076907</v>
      </c>
      <c r="O7034">
        <v>19961448.378743157</v>
      </c>
      <c r="P7034">
        <v>2654833.5212252038</v>
      </c>
      <c r="Q7034">
        <v>2771159.3317067707</v>
      </c>
      <c r="R7034">
        <v>18749474.053290758</v>
      </c>
      <c r="S7034">
        <v>18011042.552867316</v>
      </c>
      <c r="T7034">
        <v>17338159.960817821</v>
      </c>
      <c r="U7034">
        <v>25012302.152632602</v>
      </c>
      <c r="V7034">
        <v>24093352.510810893</v>
      </c>
      <c r="W7034">
        <v>21534641.321954094</v>
      </c>
      <c r="X7034">
        <v>1534641.321954092</v>
      </c>
    </row>
    <row r="7035" spans="2:24" x14ac:dyDescent="0.4">
      <c r="B7035" s="13">
        <v>7032</v>
      </c>
      <c r="C7035">
        <v>0</v>
      </c>
      <c r="D7035">
        <v>0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19456292.574166089</v>
      </c>
      <c r="O7035">
        <v>27724029.749802899</v>
      </c>
      <c r="P7035">
        <v>32740508.265306525</v>
      </c>
      <c r="Q7035">
        <v>34917064.385103904</v>
      </c>
      <c r="R7035">
        <v>32248246.615010552</v>
      </c>
      <c r="S7035">
        <v>32741584.676296141</v>
      </c>
      <c r="T7035">
        <v>32665074.691738553</v>
      </c>
      <c r="U7035">
        <v>26284271.712440412</v>
      </c>
      <c r="V7035">
        <v>31787623.662175052</v>
      </c>
      <c r="W7035">
        <v>31237207.603528962</v>
      </c>
      <c r="X7035">
        <v>11237207.603528954</v>
      </c>
    </row>
    <row r="7036" spans="2:24" x14ac:dyDescent="0.4">
      <c r="B7036" s="13">
        <v>7033</v>
      </c>
      <c r="C7036">
        <v>0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22019586.13947304</v>
      </c>
      <c r="O7036">
        <v>24542450.253036834</v>
      </c>
      <c r="P7036">
        <v>26065748.59559948</v>
      </c>
      <c r="Q7036">
        <v>31035095.011377849</v>
      </c>
      <c r="R7036">
        <v>29209253.255066436</v>
      </c>
      <c r="S7036">
        <v>31343984.315457724</v>
      </c>
      <c r="T7036">
        <v>39094840.658058837</v>
      </c>
      <c r="U7036">
        <v>37234284.04727909</v>
      </c>
      <c r="V7036">
        <v>39814417.048198767</v>
      </c>
      <c r="W7036">
        <v>38375683.00050728</v>
      </c>
      <c r="X7036">
        <v>18375683.000507269</v>
      </c>
    </row>
    <row r="7037" spans="2:24" x14ac:dyDescent="0.4">
      <c r="B7037" s="13">
        <v>7034</v>
      </c>
      <c r="C7037">
        <v>0</v>
      </c>
      <c r="D7037">
        <v>0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19064168.397897404</v>
      </c>
      <c r="O7037">
        <v>19496386.10808859</v>
      </c>
      <c r="P7037">
        <v>26476089.630411558</v>
      </c>
      <c r="Q7037">
        <v>18114610.927371461</v>
      </c>
      <c r="R7037">
        <v>20256956.504150055</v>
      </c>
      <c r="S7037">
        <v>20648945.103063624</v>
      </c>
      <c r="T7037">
        <v>18620929.261943996</v>
      </c>
      <c r="U7037">
        <v>19042432.333191838</v>
      </c>
      <c r="V7037">
        <v>16454499.165828137</v>
      </c>
      <c r="W7037">
        <v>-22226612.751313966</v>
      </c>
      <c r="X7037">
        <v>-42226612.751313969</v>
      </c>
    </row>
    <row r="7038" spans="2:24" x14ac:dyDescent="0.4">
      <c r="B7038" s="13">
        <v>7035</v>
      </c>
      <c r="C7038">
        <v>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25619592.981068037</v>
      </c>
      <c r="O7038">
        <v>34946368.365073711</v>
      </c>
      <c r="P7038">
        <v>34798385.20399981</v>
      </c>
      <c r="Q7038">
        <v>41190073.616755068</v>
      </c>
      <c r="R7038">
        <v>40087691.267121404</v>
      </c>
      <c r="S7038">
        <v>37223176.215712726</v>
      </c>
      <c r="T7038">
        <v>37378656.234117046</v>
      </c>
      <c r="U7038">
        <v>41754334.275954567</v>
      </c>
      <c r="V7038">
        <v>47206989.10630925</v>
      </c>
      <c r="W7038">
        <v>45495906.371628307</v>
      </c>
      <c r="X7038">
        <v>25495906.371628303</v>
      </c>
    </row>
    <row r="7039" spans="2:24" x14ac:dyDescent="0.4">
      <c r="B7039" s="13">
        <v>7036</v>
      </c>
      <c r="C7039">
        <v>0</v>
      </c>
      <c r="D7039">
        <v>0</v>
      </c>
      <c r="E7039"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19724853.075198334</v>
      </c>
      <c r="O7039">
        <v>23512954.220493957</v>
      </c>
      <c r="P7039">
        <v>30295435.624920532</v>
      </c>
      <c r="Q7039">
        <v>1631165.1369430469</v>
      </c>
      <c r="R7039">
        <v>-1669162.5263138521</v>
      </c>
      <c r="S7039">
        <v>15017126.823646273</v>
      </c>
      <c r="T7039">
        <v>19984762.188331421</v>
      </c>
      <c r="U7039">
        <v>22738405.778917782</v>
      </c>
      <c r="V7039">
        <v>30668484.265514076</v>
      </c>
      <c r="W7039">
        <v>33089944.397664838</v>
      </c>
      <c r="X7039">
        <v>13089944.397664838</v>
      </c>
    </row>
    <row r="7040" spans="2:24" x14ac:dyDescent="0.4">
      <c r="B7040" s="13">
        <v>7037</v>
      </c>
      <c r="C7040">
        <v>0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16698157.066851737</v>
      </c>
      <c r="O7040">
        <v>18583430.553231444</v>
      </c>
      <c r="P7040">
        <v>17778258.264121205</v>
      </c>
      <c r="Q7040">
        <v>19892215.588574473</v>
      </c>
      <c r="R7040">
        <v>17750679.173216507</v>
      </c>
      <c r="S7040">
        <v>16651694.196145743</v>
      </c>
      <c r="T7040">
        <v>17237364.609419029</v>
      </c>
      <c r="U7040">
        <v>17879604.389364295</v>
      </c>
      <c r="V7040">
        <v>16931356.116195384</v>
      </c>
      <c r="W7040">
        <v>14833697.710390851</v>
      </c>
      <c r="X7040">
        <v>-5166302.2896091528</v>
      </c>
    </row>
    <row r="7041" spans="2:24" x14ac:dyDescent="0.4">
      <c r="B7041" s="13">
        <v>7038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18187920.677444857</v>
      </c>
      <c r="O7041">
        <v>21226363.007269628</v>
      </c>
      <c r="P7041">
        <v>18831327.08997177</v>
      </c>
      <c r="Q7041">
        <v>20115163.836389612</v>
      </c>
      <c r="R7041">
        <v>12791627.534822308</v>
      </c>
      <c r="S7041">
        <v>10296915.780360289</v>
      </c>
      <c r="T7041">
        <v>15031929.152390853</v>
      </c>
      <c r="U7041">
        <v>18099781.24600137</v>
      </c>
      <c r="V7041">
        <v>26307838.048017416</v>
      </c>
      <c r="W7041">
        <v>27398087.054352932</v>
      </c>
      <c r="X7041">
        <v>7398087.0543529298</v>
      </c>
    </row>
    <row r="7042" spans="2:24" x14ac:dyDescent="0.4">
      <c r="B7042" s="13">
        <v>7039</v>
      </c>
      <c r="C7042">
        <v>0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21493463.97249471</v>
      </c>
      <c r="O7042">
        <v>23021551.674792256</v>
      </c>
      <c r="P7042">
        <v>27146296.58762902</v>
      </c>
      <c r="Q7042">
        <v>32000228.155172721</v>
      </c>
      <c r="R7042">
        <v>32896201.103105135</v>
      </c>
      <c r="S7042">
        <v>35883767.926888026</v>
      </c>
      <c r="T7042">
        <v>34536846.684661038</v>
      </c>
      <c r="U7042">
        <v>38112276.348633781</v>
      </c>
      <c r="V7042">
        <v>39937583.253040649</v>
      </c>
      <c r="W7042">
        <v>42565907.767511539</v>
      </c>
      <c r="X7042">
        <v>22565907.767511543</v>
      </c>
    </row>
    <row r="7043" spans="2:24" x14ac:dyDescent="0.4">
      <c r="B7043" s="13">
        <v>7040</v>
      </c>
      <c r="C7043">
        <v>0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21252732.90207414</v>
      </c>
      <c r="O7043">
        <v>21755277.301810902</v>
      </c>
      <c r="P7043">
        <v>20923097.452255916</v>
      </c>
      <c r="Q7043">
        <v>21037641.623135805</v>
      </c>
      <c r="R7043">
        <v>19893628.431728728</v>
      </c>
      <c r="S7043">
        <v>24482787.855881799</v>
      </c>
      <c r="T7043">
        <v>25763675.618501402</v>
      </c>
      <c r="U7043">
        <v>30478845.633912511</v>
      </c>
      <c r="V7043">
        <v>35001599.676960632</v>
      </c>
      <c r="W7043">
        <v>42196750.608780079</v>
      </c>
      <c r="X7043">
        <v>22196750.608780075</v>
      </c>
    </row>
    <row r="7044" spans="2:24" x14ac:dyDescent="0.4">
      <c r="B7044" s="13">
        <v>7041</v>
      </c>
      <c r="C7044">
        <v>0</v>
      </c>
      <c r="D7044">
        <v>0</v>
      </c>
      <c r="E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21005880.583535474</v>
      </c>
      <c r="O7044">
        <v>26487131.941093292</v>
      </c>
      <c r="P7044">
        <v>33195134.226544622</v>
      </c>
      <c r="Q7044">
        <v>35437545.669259287</v>
      </c>
      <c r="R7044">
        <v>32922211.857385419</v>
      </c>
      <c r="S7044">
        <v>29932378.017976671</v>
      </c>
      <c r="T7044">
        <v>31244400.141848709</v>
      </c>
      <c r="U7044">
        <v>37830708.892105281</v>
      </c>
      <c r="V7044">
        <v>35834754.645348132</v>
      </c>
      <c r="W7044">
        <v>40936214.537216946</v>
      </c>
      <c r="X7044">
        <v>20936214.537216946</v>
      </c>
    </row>
    <row r="7045" spans="2:24" x14ac:dyDescent="0.4">
      <c r="B7045" s="13">
        <v>7042</v>
      </c>
      <c r="C7045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18039577.612952687</v>
      </c>
      <c r="O7045">
        <v>18594588.878385056</v>
      </c>
      <c r="P7045">
        <v>14989622.023720209</v>
      </c>
      <c r="Q7045">
        <v>20422787.710726723</v>
      </c>
      <c r="R7045">
        <v>26712771.25098205</v>
      </c>
      <c r="S7045">
        <v>27547420.975972626</v>
      </c>
      <c r="T7045">
        <v>28845813.250214513</v>
      </c>
      <c r="U7045">
        <v>30264163.64221077</v>
      </c>
      <c r="V7045">
        <v>35306094.235590316</v>
      </c>
      <c r="W7045">
        <v>41109091.24075485</v>
      </c>
      <c r="X7045">
        <v>21109091.240754854</v>
      </c>
    </row>
    <row r="7046" spans="2:24" x14ac:dyDescent="0.4">
      <c r="B7046" s="13">
        <v>7043</v>
      </c>
      <c r="C7046">
        <v>0</v>
      </c>
      <c r="D7046">
        <v>0</v>
      </c>
      <c r="E7046"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26850542.415875252</v>
      </c>
      <c r="O7046">
        <v>21957808.421459973</v>
      </c>
      <c r="P7046">
        <v>21166717.205561373</v>
      </c>
      <c r="Q7046">
        <v>22562551.880230833</v>
      </c>
      <c r="R7046">
        <v>30736199.139271088</v>
      </c>
      <c r="S7046">
        <v>21501852.698490791</v>
      </c>
      <c r="T7046">
        <v>20218018.285158273</v>
      </c>
      <c r="U7046">
        <v>34100991.767075017</v>
      </c>
      <c r="V7046">
        <v>37723528.405288145</v>
      </c>
      <c r="W7046">
        <v>36843532.856149346</v>
      </c>
      <c r="X7046">
        <v>16843532.856149346</v>
      </c>
    </row>
    <row r="7047" spans="2:24" x14ac:dyDescent="0.4">
      <c r="B7047" s="13">
        <v>7044</v>
      </c>
      <c r="C7047">
        <v>0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20105577.561830521</v>
      </c>
      <c r="O7047">
        <v>27221801.673097253</v>
      </c>
      <c r="P7047">
        <v>-571828940.63559306</v>
      </c>
      <c r="Q7047">
        <v>-574132147.70078039</v>
      </c>
      <c r="R7047">
        <v>-271727992.96831572</v>
      </c>
      <c r="S7047">
        <v>-264925811.21766484</v>
      </c>
      <c r="T7047">
        <v>-264944624.99242732</v>
      </c>
      <c r="U7047">
        <v>-266004128.52552053</v>
      </c>
      <c r="V7047">
        <v>-265395799.34054077</v>
      </c>
      <c r="W7047">
        <v>-262723694.80590871</v>
      </c>
      <c r="X7047">
        <v>-282723694.80590862</v>
      </c>
    </row>
    <row r="7048" spans="2:24" x14ac:dyDescent="0.4">
      <c r="B7048" s="13">
        <v>7045</v>
      </c>
      <c r="C7048">
        <v>0</v>
      </c>
      <c r="D7048">
        <v>0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18619992.311304912</v>
      </c>
      <c r="O7048">
        <v>25206657.537662156</v>
      </c>
      <c r="P7048">
        <v>28664363.589206517</v>
      </c>
      <c r="Q7048">
        <v>29508042.837266237</v>
      </c>
      <c r="R7048">
        <v>30033444.726260651</v>
      </c>
      <c r="S7048">
        <v>32874696.611284226</v>
      </c>
      <c r="T7048">
        <v>33749056.8868756</v>
      </c>
      <c r="U7048">
        <v>31392943.538792819</v>
      </c>
      <c r="V7048">
        <v>-267727021.14835674</v>
      </c>
      <c r="W7048">
        <v>-269786621.97603506</v>
      </c>
      <c r="X7048">
        <v>-289786621.97603506</v>
      </c>
    </row>
    <row r="7049" spans="2:24" x14ac:dyDescent="0.4">
      <c r="B7049" s="13">
        <v>7046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23934649.751319256</v>
      </c>
      <c r="O7049">
        <v>25715423.511908893</v>
      </c>
      <c r="P7049">
        <v>26302568.169553798</v>
      </c>
      <c r="Q7049">
        <v>28674705.929170184</v>
      </c>
      <c r="R7049">
        <v>30276018.150085092</v>
      </c>
      <c r="S7049">
        <v>25667258.132137969</v>
      </c>
      <c r="T7049">
        <v>26074022.114209834</v>
      </c>
      <c r="U7049">
        <v>27579779.578816481</v>
      </c>
      <c r="V7049">
        <v>31144931.520021528</v>
      </c>
      <c r="W7049">
        <v>34374144.866933517</v>
      </c>
      <c r="X7049">
        <v>14374144.866933515</v>
      </c>
    </row>
    <row r="7050" spans="2:24" x14ac:dyDescent="0.4">
      <c r="B7050" s="13">
        <v>7047</v>
      </c>
      <c r="C7050">
        <v>0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22889563.858610973</v>
      </c>
      <c r="O7050">
        <v>20882908.059993077</v>
      </c>
      <c r="P7050">
        <v>27569726.485420737</v>
      </c>
      <c r="Q7050">
        <v>31742444.470198572</v>
      </c>
      <c r="R7050">
        <v>32796589.57201184</v>
      </c>
      <c r="S7050">
        <v>34277592.879112296</v>
      </c>
      <c r="T7050">
        <v>33261926.033705734</v>
      </c>
      <c r="U7050">
        <v>41458490.99187009</v>
      </c>
      <c r="V7050">
        <v>41265673.810732014</v>
      </c>
      <c r="W7050">
        <v>39263169.265395619</v>
      </c>
      <c r="X7050">
        <v>19263169.265395623</v>
      </c>
    </row>
    <row r="7051" spans="2:24" x14ac:dyDescent="0.4">
      <c r="B7051" s="13">
        <v>7048</v>
      </c>
      <c r="C7051">
        <v>0</v>
      </c>
      <c r="D7051">
        <v>0</v>
      </c>
      <c r="E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22099174.961621221</v>
      </c>
      <c r="O7051">
        <v>21450267.183131557</v>
      </c>
      <c r="P7051">
        <v>-39306237.139118172</v>
      </c>
      <c r="Q7051">
        <v>-35092585.648809619</v>
      </c>
      <c r="R7051">
        <v>-928488.36905155051</v>
      </c>
      <c r="S7051">
        <v>600334.67074107705</v>
      </c>
      <c r="T7051">
        <v>3241101.889082416</v>
      </c>
      <c r="U7051">
        <v>-18879326.095865261</v>
      </c>
      <c r="V7051">
        <v>-92403115.00205341</v>
      </c>
      <c r="W7051">
        <v>-77656669.53393431</v>
      </c>
      <c r="X7051">
        <v>-97656669.53393431</v>
      </c>
    </row>
    <row r="7052" spans="2:24" x14ac:dyDescent="0.4">
      <c r="B7052" s="13">
        <v>7049</v>
      </c>
      <c r="C7052">
        <v>0</v>
      </c>
      <c r="D7052">
        <v>0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20475535.218868896</v>
      </c>
      <c r="O7052">
        <v>23631530.587834455</v>
      </c>
      <c r="P7052">
        <v>28664041.957716707</v>
      </c>
      <c r="Q7052">
        <v>26938504.151187476</v>
      </c>
      <c r="R7052">
        <v>28131541.119395375</v>
      </c>
      <c r="S7052">
        <v>30689756.130939525</v>
      </c>
      <c r="T7052">
        <v>28389605.881052114</v>
      </c>
      <c r="U7052">
        <v>30068148.519652914</v>
      </c>
      <c r="V7052">
        <v>37406161.241467297</v>
      </c>
      <c r="W7052">
        <v>35270488.617690593</v>
      </c>
      <c r="X7052">
        <v>15270488.617690597</v>
      </c>
    </row>
    <row r="7053" spans="2:24" x14ac:dyDescent="0.4">
      <c r="B7053" s="13">
        <v>7050</v>
      </c>
      <c r="C7053">
        <v>0</v>
      </c>
      <c r="D7053">
        <v>0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18121852.159807332</v>
      </c>
      <c r="O7053">
        <v>22284087.786627147</v>
      </c>
      <c r="P7053">
        <v>26311826.723545171</v>
      </c>
      <c r="Q7053">
        <v>27026316.677871607</v>
      </c>
      <c r="R7053">
        <v>26111241.577955149</v>
      </c>
      <c r="S7053">
        <v>33978778.320228517</v>
      </c>
      <c r="T7053">
        <v>41286739.5699706</v>
      </c>
      <c r="U7053">
        <v>40306489.446056783</v>
      </c>
      <c r="V7053">
        <v>41330578.362529039</v>
      </c>
      <c r="W7053">
        <v>45702314.370521046</v>
      </c>
      <c r="X7053">
        <v>25702314.370521046</v>
      </c>
    </row>
    <row r="7054" spans="2:24" x14ac:dyDescent="0.4">
      <c r="B7054" s="13">
        <v>7051</v>
      </c>
      <c r="C7054">
        <v>0</v>
      </c>
      <c r="D7054">
        <v>0</v>
      </c>
      <c r="E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19561746.087866768</v>
      </c>
      <c r="O7054">
        <v>12920246.910135034</v>
      </c>
      <c r="P7054">
        <v>15046221.172929535</v>
      </c>
      <c r="Q7054">
        <v>5030740.6091698585</v>
      </c>
      <c r="R7054">
        <v>5818370.5485424213</v>
      </c>
      <c r="S7054">
        <v>9073664.3827454448</v>
      </c>
      <c r="T7054">
        <v>12452108.035806868</v>
      </c>
      <c r="U7054">
        <v>14687553.136946846</v>
      </c>
      <c r="V7054">
        <v>21522224.277315043</v>
      </c>
      <c r="W7054">
        <v>21652879.395173665</v>
      </c>
      <c r="X7054">
        <v>1652879.3951736637</v>
      </c>
    </row>
    <row r="7055" spans="2:24" x14ac:dyDescent="0.4">
      <c r="B7055" s="13">
        <v>7052</v>
      </c>
      <c r="C7055">
        <v>0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24941421.394435253</v>
      </c>
      <c r="O7055">
        <v>13573962.549961466</v>
      </c>
      <c r="P7055">
        <v>-56621668.679933235</v>
      </c>
      <c r="Q7055">
        <v>-47916647.09340594</v>
      </c>
      <c r="R7055">
        <v>-9857905.3910652734</v>
      </c>
      <c r="S7055">
        <v>-2337675.6851430386</v>
      </c>
      <c r="T7055">
        <v>-974398.79312839778</v>
      </c>
      <c r="U7055">
        <v>512556.47642750712</v>
      </c>
      <c r="V7055">
        <v>3902560.0386943705</v>
      </c>
      <c r="W7055">
        <v>3433368.4945622096</v>
      </c>
      <c r="X7055">
        <v>-16566631.505437797</v>
      </c>
    </row>
    <row r="7056" spans="2:24" x14ac:dyDescent="0.4">
      <c r="B7056" s="13">
        <v>7053</v>
      </c>
      <c r="C7056">
        <v>0</v>
      </c>
      <c r="D7056">
        <v>0</v>
      </c>
      <c r="E7056"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18821481.477805123</v>
      </c>
      <c r="O7056">
        <v>22443786.545953773</v>
      </c>
      <c r="P7056">
        <v>28107938.710255403</v>
      </c>
      <c r="Q7056">
        <v>34581974.227730893</v>
      </c>
      <c r="R7056">
        <v>35897503.015324563</v>
      </c>
      <c r="S7056">
        <v>32191133.102510892</v>
      </c>
      <c r="T7056">
        <v>27502335.849928234</v>
      </c>
      <c r="U7056">
        <v>24686639.692127421</v>
      </c>
      <c r="V7056">
        <v>25458063.108996261</v>
      </c>
      <c r="W7056">
        <v>25848925.108345676</v>
      </c>
      <c r="X7056">
        <v>5848925.1083456762</v>
      </c>
    </row>
    <row r="7057" spans="2:24" x14ac:dyDescent="0.4">
      <c r="B7057" s="13">
        <v>7054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22969093.456146508</v>
      </c>
      <c r="O7057">
        <v>24260589.373272311</v>
      </c>
      <c r="P7057">
        <v>21819358.75467084</v>
      </c>
      <c r="Q7057">
        <v>7359119.3923147786</v>
      </c>
      <c r="R7057">
        <v>7241458.7327284608</v>
      </c>
      <c r="S7057">
        <v>17204804.106167294</v>
      </c>
      <c r="T7057">
        <v>19411750.382366724</v>
      </c>
      <c r="U7057">
        <v>22347117.390833661</v>
      </c>
      <c r="V7057">
        <v>24842345.85424393</v>
      </c>
      <c r="W7057">
        <v>24523927.481366541</v>
      </c>
      <c r="X7057">
        <v>4523927.481366545</v>
      </c>
    </row>
    <row r="7058" spans="2:24" x14ac:dyDescent="0.4">
      <c r="B7058" s="13">
        <v>7055</v>
      </c>
      <c r="C7058">
        <v>0</v>
      </c>
      <c r="D7058">
        <v>0</v>
      </c>
      <c r="E7058">
        <v>0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19905691.177569535</v>
      </c>
      <c r="O7058">
        <v>15080903.300770182</v>
      </c>
      <c r="P7058">
        <v>18326630.598083287</v>
      </c>
      <c r="Q7058">
        <v>23731836.534684714</v>
      </c>
      <c r="R7058">
        <v>22077523.151968889</v>
      </c>
      <c r="S7058">
        <v>27735341.542037822</v>
      </c>
      <c r="T7058">
        <v>32609392.271838084</v>
      </c>
      <c r="U7058">
        <v>36335011.451284423</v>
      </c>
      <c r="V7058">
        <v>40126307.04319419</v>
      </c>
      <c r="W7058">
        <v>40585635.924252763</v>
      </c>
      <c r="X7058">
        <v>20585635.92425276</v>
      </c>
    </row>
    <row r="7059" spans="2:24" x14ac:dyDescent="0.4">
      <c r="B7059" s="13">
        <v>7056</v>
      </c>
      <c r="C7059">
        <v>0</v>
      </c>
      <c r="D7059">
        <v>0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22389405.474306311</v>
      </c>
      <c r="O7059">
        <v>21308792.479920637</v>
      </c>
      <c r="P7059">
        <v>21637438.449451875</v>
      </c>
      <c r="Q7059">
        <v>20179904.374947473</v>
      </c>
      <c r="R7059">
        <v>26227238.062657349</v>
      </c>
      <c r="S7059">
        <v>35180527.944090754</v>
      </c>
      <c r="T7059">
        <v>28026537.862525593</v>
      </c>
      <c r="U7059">
        <v>32114884.620775133</v>
      </c>
      <c r="V7059">
        <v>34551703.110638857</v>
      </c>
      <c r="W7059">
        <v>34136201.999267146</v>
      </c>
      <c r="X7059">
        <v>14136201.99926714</v>
      </c>
    </row>
    <row r="7060" spans="2:24" x14ac:dyDescent="0.4">
      <c r="B7060" s="13">
        <v>7057</v>
      </c>
      <c r="C7060">
        <v>0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18519276.419216823</v>
      </c>
      <c r="O7060">
        <v>20669427.232158586</v>
      </c>
      <c r="P7060">
        <v>19720274.340993237</v>
      </c>
      <c r="Q7060">
        <v>20242678.501016777</v>
      </c>
      <c r="R7060">
        <v>20663230.641923845</v>
      </c>
      <c r="S7060">
        <v>18229360.879669484</v>
      </c>
      <c r="T7060">
        <v>22473147.57410945</v>
      </c>
      <c r="U7060">
        <v>-26275722.918546837</v>
      </c>
      <c r="V7060">
        <v>-26692597.346099216</v>
      </c>
      <c r="W7060">
        <v>4742795.6097627953</v>
      </c>
      <c r="X7060">
        <v>-15257204.390237201</v>
      </c>
    </row>
    <row r="7061" spans="2:24" x14ac:dyDescent="0.4">
      <c r="B7061" s="13">
        <v>7058</v>
      </c>
      <c r="C7061">
        <v>0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21862617.614024859</v>
      </c>
      <c r="O7061">
        <v>25497771.096454576</v>
      </c>
      <c r="P7061">
        <v>31025480.44062876</v>
      </c>
      <c r="Q7061">
        <v>34293278.073833667</v>
      </c>
      <c r="R7061">
        <v>40811540.609847315</v>
      </c>
      <c r="S7061">
        <v>39540765.855629735</v>
      </c>
      <c r="T7061">
        <v>36087036.923802719</v>
      </c>
      <c r="U7061">
        <v>34882006.583575398</v>
      </c>
      <c r="V7061">
        <v>34238031.702429198</v>
      </c>
      <c r="W7061">
        <v>34442695.003693052</v>
      </c>
      <c r="X7061">
        <v>14442695.003693052</v>
      </c>
    </row>
    <row r="7062" spans="2:24" x14ac:dyDescent="0.4">
      <c r="B7062" s="13">
        <v>7059</v>
      </c>
      <c r="C7062">
        <v>0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19769035.272260532</v>
      </c>
      <c r="O7062">
        <v>24580369.228876714</v>
      </c>
      <c r="P7062">
        <v>1475689.2460851774</v>
      </c>
      <c r="Q7062">
        <v>593123.34375186439</v>
      </c>
      <c r="R7062">
        <v>11198650.383351982</v>
      </c>
      <c r="S7062">
        <v>6707364.8926235996</v>
      </c>
      <c r="T7062">
        <v>10924579.514325719</v>
      </c>
      <c r="U7062">
        <v>2145675.2215644396</v>
      </c>
      <c r="V7062">
        <v>5786602.4366328064</v>
      </c>
      <c r="W7062">
        <v>12371334.651872324</v>
      </c>
      <c r="X7062">
        <v>-7628665.348127678</v>
      </c>
    </row>
    <row r="7063" spans="2:24" x14ac:dyDescent="0.4">
      <c r="B7063" s="13">
        <v>7060</v>
      </c>
      <c r="C7063">
        <v>0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21449737.210485213</v>
      </c>
      <c r="O7063">
        <v>28126751.674206845</v>
      </c>
      <c r="P7063">
        <v>31509692.202035248</v>
      </c>
      <c r="Q7063">
        <v>36114682.484473169</v>
      </c>
      <c r="R7063">
        <v>21939016.562864628</v>
      </c>
      <c r="S7063">
        <v>31412128.700676546</v>
      </c>
      <c r="T7063">
        <v>39405563.813699499</v>
      </c>
      <c r="U7063">
        <v>40742198.18363107</v>
      </c>
      <c r="V7063">
        <v>45617486.45274809</v>
      </c>
      <c r="W7063">
        <v>43106730.801494643</v>
      </c>
      <c r="X7063">
        <v>23106730.801494643</v>
      </c>
    </row>
    <row r="7064" spans="2:24" x14ac:dyDescent="0.4">
      <c r="B7064" s="13">
        <v>7061</v>
      </c>
      <c r="C7064">
        <v>0</v>
      </c>
      <c r="D7064">
        <v>0</v>
      </c>
      <c r="E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23770775.39995208</v>
      </c>
      <c r="O7064">
        <v>23983097.129056796</v>
      </c>
      <c r="P7064">
        <v>30438963.100563433</v>
      </c>
      <c r="Q7064">
        <v>30895008.105366074</v>
      </c>
      <c r="R7064">
        <v>39169229.669025995</v>
      </c>
      <c r="S7064">
        <v>-26331666.940073494</v>
      </c>
      <c r="T7064">
        <v>-24185969.500343695</v>
      </c>
      <c r="U7064">
        <v>7855911.3165687928</v>
      </c>
      <c r="V7064">
        <v>-6295227.1993115302</v>
      </c>
      <c r="W7064">
        <v>-5706930.8397055101</v>
      </c>
      <c r="X7064">
        <v>-25706930.839705501</v>
      </c>
    </row>
    <row r="7065" spans="2:24" x14ac:dyDescent="0.4">
      <c r="B7065" s="13">
        <v>7062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22868214.60940934</v>
      </c>
      <c r="O7065">
        <v>23163603.728106558</v>
      </c>
      <c r="P7065">
        <v>25399505.859226339</v>
      </c>
      <c r="Q7065">
        <v>30377973.301694781</v>
      </c>
      <c r="R7065">
        <v>31275760.060806829</v>
      </c>
      <c r="S7065">
        <v>38770084.675607547</v>
      </c>
      <c r="T7065">
        <v>41690251.028746247</v>
      </c>
      <c r="U7065">
        <v>45045505.808629997</v>
      </c>
      <c r="V7065">
        <v>43251491.317351058</v>
      </c>
      <c r="W7065">
        <v>40972089.104932562</v>
      </c>
      <c r="X7065">
        <v>20972089.104932562</v>
      </c>
    </row>
    <row r="7066" spans="2:24" x14ac:dyDescent="0.4">
      <c r="B7066" s="13">
        <v>7063</v>
      </c>
      <c r="C7066">
        <v>0</v>
      </c>
      <c r="D7066">
        <v>0</v>
      </c>
      <c r="E7066"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24367492.898463376</v>
      </c>
      <c r="O7066">
        <v>28158552.379699666</v>
      </c>
      <c r="P7066">
        <v>32368958.304154217</v>
      </c>
      <c r="Q7066">
        <v>39130444.073299348</v>
      </c>
      <c r="R7066">
        <v>41320676.957700998</v>
      </c>
      <c r="S7066">
        <v>47153160.554244258</v>
      </c>
      <c r="T7066">
        <v>46800459.82530012</v>
      </c>
      <c r="U7066">
        <v>48267097.87175744</v>
      </c>
      <c r="V7066">
        <v>18539160.544155821</v>
      </c>
      <c r="W7066">
        <v>24726854.050599173</v>
      </c>
      <c r="X7066">
        <v>4726854.0505991839</v>
      </c>
    </row>
    <row r="7067" spans="2:24" x14ac:dyDescent="0.4">
      <c r="B7067" s="13">
        <v>7064</v>
      </c>
      <c r="C7067">
        <v>0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28900675.028446071</v>
      </c>
      <c r="O7067">
        <v>26984452.531431999</v>
      </c>
      <c r="P7067">
        <v>16075496.332379386</v>
      </c>
      <c r="Q7067">
        <v>19626314.963120099</v>
      </c>
      <c r="R7067">
        <v>31465076.316295143</v>
      </c>
      <c r="S7067">
        <v>39107292.411913402</v>
      </c>
      <c r="T7067">
        <v>36631773.488874815</v>
      </c>
      <c r="U7067">
        <v>41517900.567598328</v>
      </c>
      <c r="V7067">
        <v>47887874.976607427</v>
      </c>
      <c r="W7067">
        <v>47954294.253781818</v>
      </c>
      <c r="X7067">
        <v>27954294.253781818</v>
      </c>
    </row>
    <row r="7068" spans="2:24" x14ac:dyDescent="0.4">
      <c r="B7068" s="13">
        <v>7065</v>
      </c>
      <c r="C7068">
        <v>0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23881529.020570077</v>
      </c>
      <c r="O7068">
        <v>27158837.551036216</v>
      </c>
      <c r="P7068">
        <v>28012798.020861678</v>
      </c>
      <c r="Q7068">
        <v>26827046.873289634</v>
      </c>
      <c r="R7068">
        <v>30993325.37777698</v>
      </c>
      <c r="S7068">
        <v>29987916.202277195</v>
      </c>
      <c r="T7068">
        <v>31991198.096509714</v>
      </c>
      <c r="U7068">
        <v>30859635.103230488</v>
      </c>
      <c r="V7068">
        <v>35252424.372867621</v>
      </c>
      <c r="W7068">
        <v>40473826.248039313</v>
      </c>
      <c r="X7068">
        <v>20473826.248039313</v>
      </c>
    </row>
    <row r="7069" spans="2:24" x14ac:dyDescent="0.4">
      <c r="B7069" s="13">
        <v>7066</v>
      </c>
      <c r="C7069">
        <v>0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-12836537.485461196</v>
      </c>
      <c r="O7069">
        <v>-4942681.3479929166</v>
      </c>
      <c r="P7069">
        <v>8452335.6270762011</v>
      </c>
      <c r="Q7069">
        <v>11218317.717821838</v>
      </c>
      <c r="R7069">
        <v>11641830.519213589</v>
      </c>
      <c r="S7069">
        <v>15430490.731441684</v>
      </c>
      <c r="T7069">
        <v>17065381.09523908</v>
      </c>
      <c r="U7069">
        <v>22319321.087720133</v>
      </c>
      <c r="V7069">
        <v>30258518.789032437</v>
      </c>
      <c r="W7069">
        <v>33228046.859954946</v>
      </c>
      <c r="X7069">
        <v>13228046.859954949</v>
      </c>
    </row>
    <row r="7070" spans="2:24" x14ac:dyDescent="0.4">
      <c r="B7070" s="13">
        <v>7067</v>
      </c>
      <c r="C7070">
        <v>0</v>
      </c>
      <c r="D7070">
        <v>0</v>
      </c>
      <c r="E7070"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20928982.887700841</v>
      </c>
      <c r="O7070">
        <v>23050376.744292069</v>
      </c>
      <c r="P7070">
        <v>20249182.26893989</v>
      </c>
      <c r="Q7070">
        <v>23059428.793875195</v>
      </c>
      <c r="R7070">
        <v>22723415.197525296</v>
      </c>
      <c r="S7070">
        <v>20846733.583218426</v>
      </c>
      <c r="T7070">
        <v>23811718.910501033</v>
      </c>
      <c r="U7070">
        <v>29421321.84017748</v>
      </c>
      <c r="V7070">
        <v>34115575.207159728</v>
      </c>
      <c r="W7070">
        <v>36404050.082495965</v>
      </c>
      <c r="X7070">
        <v>16404050.082495973</v>
      </c>
    </row>
    <row r="7071" spans="2:24" x14ac:dyDescent="0.4">
      <c r="B7071" s="13">
        <v>7068</v>
      </c>
      <c r="C7071">
        <v>0</v>
      </c>
      <c r="D7071">
        <v>0</v>
      </c>
      <c r="E7071"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19897988.518463392</v>
      </c>
      <c r="O7071">
        <v>26823135.977175578</v>
      </c>
      <c r="P7071">
        <v>20535133.906783037</v>
      </c>
      <c r="Q7071">
        <v>23842739.782439094</v>
      </c>
      <c r="R7071">
        <v>25164173.697359685</v>
      </c>
      <c r="S7071">
        <v>27874990.152479123</v>
      </c>
      <c r="T7071">
        <v>33484188.657499306</v>
      </c>
      <c r="U7071">
        <v>40122318.637104064</v>
      </c>
      <c r="V7071">
        <v>36810542.829386964</v>
      </c>
      <c r="W7071">
        <v>43571960.286747135</v>
      </c>
      <c r="X7071">
        <v>23571960.286747135</v>
      </c>
    </row>
    <row r="7072" spans="2:24" x14ac:dyDescent="0.4">
      <c r="B7072" s="13">
        <v>7069</v>
      </c>
      <c r="C7072">
        <v>0</v>
      </c>
      <c r="D7072">
        <v>0</v>
      </c>
      <c r="E7072">
        <v>0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17548699.669784576</v>
      </c>
      <c r="O7072">
        <v>20527228.744556535</v>
      </c>
      <c r="P7072">
        <v>23526450.053416796</v>
      </c>
      <c r="Q7072">
        <v>25211041.44995787</v>
      </c>
      <c r="R7072">
        <v>23579103.24706462</v>
      </c>
      <c r="S7072">
        <v>21885324.818696376</v>
      </c>
      <c r="T7072">
        <v>23314722.885792188</v>
      </c>
      <c r="U7072">
        <v>26294118.9123322</v>
      </c>
      <c r="V7072">
        <v>30477101.236597862</v>
      </c>
      <c r="W7072">
        <v>14927157.927115764</v>
      </c>
      <c r="X7072">
        <v>-5072842.0728842365</v>
      </c>
    </row>
    <row r="7073" spans="2:24" x14ac:dyDescent="0.4">
      <c r="B7073" s="13">
        <v>7070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27293549.109185457</v>
      </c>
      <c r="O7073">
        <v>-18348829.65522819</v>
      </c>
      <c r="P7073">
        <v>-16322040.914870892</v>
      </c>
      <c r="Q7073">
        <v>10558689.216195446</v>
      </c>
      <c r="R7073">
        <v>9383946.7553417142</v>
      </c>
      <c r="S7073">
        <v>8322079.4974878859</v>
      </c>
      <c r="T7073">
        <v>12624063.302798558</v>
      </c>
      <c r="U7073">
        <v>9961601.0033052191</v>
      </c>
      <c r="V7073">
        <v>12823315.22534591</v>
      </c>
      <c r="W7073">
        <v>16915905.195838761</v>
      </c>
      <c r="X7073">
        <v>-3084094.8041612436</v>
      </c>
    </row>
    <row r="7074" spans="2:24" x14ac:dyDescent="0.4">
      <c r="B7074" s="13">
        <v>7071</v>
      </c>
      <c r="C7074">
        <v>0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23171577.816514917</v>
      </c>
      <c r="O7074">
        <v>25099360.349067628</v>
      </c>
      <c r="P7074">
        <v>22100539.593360648</v>
      </c>
      <c r="Q7074">
        <v>21448878.198593803</v>
      </c>
      <c r="R7074">
        <v>9632437.2089367528</v>
      </c>
      <c r="S7074">
        <v>8922836.5878797937</v>
      </c>
      <c r="T7074">
        <v>7680541.8587277196</v>
      </c>
      <c r="U7074">
        <v>9817472.0892361626</v>
      </c>
      <c r="V7074">
        <v>9563364.6007189117</v>
      </c>
      <c r="W7074">
        <v>14977280.985509291</v>
      </c>
      <c r="X7074">
        <v>-5022719.0144907078</v>
      </c>
    </row>
    <row r="7075" spans="2:24" x14ac:dyDescent="0.4">
      <c r="B7075" s="13">
        <v>7072</v>
      </c>
      <c r="C7075">
        <v>0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21217063.23752388</v>
      </c>
      <c r="O7075">
        <v>21988595.502110362</v>
      </c>
      <c r="P7075">
        <v>29657753.849597484</v>
      </c>
      <c r="Q7075">
        <v>28868376.631076101</v>
      </c>
      <c r="R7075">
        <v>-271751965.3928951</v>
      </c>
      <c r="S7075">
        <v>-264352060.97837257</v>
      </c>
      <c r="T7075">
        <v>-112663169.85402134</v>
      </c>
      <c r="U7075">
        <v>-108585122.39015299</v>
      </c>
      <c r="V7075">
        <v>-118634320.42052563</v>
      </c>
      <c r="W7075">
        <v>-113233825.0083541</v>
      </c>
      <c r="X7075">
        <v>-133233825.00835411</v>
      </c>
    </row>
    <row r="7076" spans="2:24" x14ac:dyDescent="0.4">
      <c r="B7076" s="13">
        <v>7073</v>
      </c>
      <c r="C7076">
        <v>0</v>
      </c>
      <c r="D7076">
        <v>0</v>
      </c>
      <c r="E7076"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24925737.973403983</v>
      </c>
      <c r="O7076">
        <v>22222271.355375677</v>
      </c>
      <c r="P7076">
        <v>28589318.067766875</v>
      </c>
      <c r="Q7076">
        <v>27063460.692404199</v>
      </c>
      <c r="R7076">
        <v>29210703.325697605</v>
      </c>
      <c r="S7076">
        <v>35597832.868808091</v>
      </c>
      <c r="T7076">
        <v>39448848.33508651</v>
      </c>
      <c r="U7076">
        <v>42202136.247018069</v>
      </c>
      <c r="V7076">
        <v>43448362.772571027</v>
      </c>
      <c r="W7076">
        <v>44933978.411819495</v>
      </c>
      <c r="X7076">
        <v>24933978.411819495</v>
      </c>
    </row>
    <row r="7077" spans="2:24" x14ac:dyDescent="0.4">
      <c r="B7077" s="13">
        <v>7074</v>
      </c>
      <c r="C7077">
        <v>0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21293218.434816401</v>
      </c>
      <c r="O7077">
        <v>14379507.478576975</v>
      </c>
      <c r="P7077">
        <v>12733011.973459097</v>
      </c>
      <c r="Q7077">
        <v>13960771.411676586</v>
      </c>
      <c r="R7077">
        <v>12679958.285029441</v>
      </c>
      <c r="S7077">
        <v>14638144.133326562</v>
      </c>
      <c r="T7077">
        <v>17225791.034621939</v>
      </c>
      <c r="U7077">
        <v>21849126.996369608</v>
      </c>
      <c r="V7077">
        <v>20082552.153896045</v>
      </c>
      <c r="W7077">
        <v>21691234.644125547</v>
      </c>
      <c r="X7077">
        <v>1691234.6441255447</v>
      </c>
    </row>
    <row r="7078" spans="2:24" x14ac:dyDescent="0.4">
      <c r="B7078" s="13">
        <v>7075</v>
      </c>
      <c r="C7078">
        <v>0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24448657.560705651</v>
      </c>
      <c r="O7078">
        <v>27932392.115152311</v>
      </c>
      <c r="P7078">
        <v>27880210.765862022</v>
      </c>
      <c r="Q7078">
        <v>27794780.130096562</v>
      </c>
      <c r="R7078">
        <v>26208649.802526861</v>
      </c>
      <c r="S7078">
        <v>-10798893.042991096</v>
      </c>
      <c r="T7078">
        <v>-9337566.8441575523</v>
      </c>
      <c r="U7078">
        <v>16136460.998702919</v>
      </c>
      <c r="V7078">
        <v>16006755.366436614</v>
      </c>
      <c r="W7078">
        <v>16269840.965681903</v>
      </c>
      <c r="X7078">
        <v>-3730159.0343180937</v>
      </c>
    </row>
    <row r="7079" spans="2:24" x14ac:dyDescent="0.4">
      <c r="B7079" s="13">
        <v>7076</v>
      </c>
      <c r="C7079">
        <v>0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19967437.127004981</v>
      </c>
      <c r="O7079">
        <v>22887948.080388773</v>
      </c>
      <c r="P7079">
        <v>25658706.087517262</v>
      </c>
      <c r="Q7079">
        <v>2691561.697892203</v>
      </c>
      <c r="R7079">
        <v>-5946480.4800663469</v>
      </c>
      <c r="S7079">
        <v>6730137.5311282836</v>
      </c>
      <c r="T7079">
        <v>-66654622.151655696</v>
      </c>
      <c r="U7079">
        <v>-65010349.083782211</v>
      </c>
      <c r="V7079">
        <v>-26114370.134192731</v>
      </c>
      <c r="W7079">
        <v>-47012578.081256434</v>
      </c>
      <c r="X7079">
        <v>-67012578.081256449</v>
      </c>
    </row>
    <row r="7080" spans="2:24" x14ac:dyDescent="0.4">
      <c r="B7080" s="13">
        <v>7077</v>
      </c>
      <c r="C7080">
        <v>0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20345234.688544985</v>
      </c>
      <c r="O7080">
        <v>25172340.240450166</v>
      </c>
      <c r="P7080">
        <v>26010821.505579058</v>
      </c>
      <c r="Q7080">
        <v>27248364.343793869</v>
      </c>
      <c r="R7080">
        <v>25578202.526010979</v>
      </c>
      <c r="S7080">
        <v>29869238.451006532</v>
      </c>
      <c r="T7080">
        <v>31289681.949476413</v>
      </c>
      <c r="U7080">
        <v>31513130.352458041</v>
      </c>
      <c r="V7080">
        <v>34781958.503875159</v>
      </c>
      <c r="W7080">
        <v>39236827.043547712</v>
      </c>
      <c r="X7080">
        <v>19236827.043547712</v>
      </c>
    </row>
    <row r="7081" spans="2:24" x14ac:dyDescent="0.4">
      <c r="B7081" s="13">
        <v>7078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14060828.489446431</v>
      </c>
      <c r="O7081">
        <v>16010432.607389625</v>
      </c>
      <c r="P7081">
        <v>24541350.542646296</v>
      </c>
      <c r="Q7081">
        <v>25856317.196156301</v>
      </c>
      <c r="R7081">
        <v>27205594.897570748</v>
      </c>
      <c r="S7081">
        <v>27820177.218300495</v>
      </c>
      <c r="T7081">
        <v>32651612.904308185</v>
      </c>
      <c r="U7081">
        <v>38751796.333264343</v>
      </c>
      <c r="V7081">
        <v>39098954.419316635</v>
      </c>
      <c r="W7081">
        <v>27955711.574863553</v>
      </c>
      <c r="X7081">
        <v>7955711.5748635614</v>
      </c>
    </row>
    <row r="7082" spans="2:24" x14ac:dyDescent="0.4">
      <c r="B7082" s="13">
        <v>7079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24388629.51221152</v>
      </c>
      <c r="O7082">
        <v>27363138.852638084</v>
      </c>
      <c r="P7082">
        <v>26762861.863496073</v>
      </c>
      <c r="Q7082">
        <v>29348432.954943452</v>
      </c>
      <c r="R7082">
        <v>29158929.325808093</v>
      </c>
      <c r="S7082">
        <v>30074030.374142427</v>
      </c>
      <c r="T7082">
        <v>28115147.519355331</v>
      </c>
      <c r="U7082">
        <v>29910698.927179817</v>
      </c>
      <c r="V7082">
        <v>30485941.963364061</v>
      </c>
      <c r="W7082">
        <v>34397353.898911446</v>
      </c>
      <c r="X7082">
        <v>14397353.898911454</v>
      </c>
    </row>
    <row r="7083" spans="2:24" x14ac:dyDescent="0.4">
      <c r="B7083" s="13">
        <v>7080</v>
      </c>
      <c r="C7083">
        <v>0</v>
      </c>
      <c r="D7083">
        <v>0</v>
      </c>
      <c r="E7083">
        <v>0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11725776.192104191</v>
      </c>
      <c r="O7083">
        <v>9703664.0159851629</v>
      </c>
      <c r="P7083">
        <v>9081445.4628777225</v>
      </c>
      <c r="Q7083">
        <v>11955745.569876365</v>
      </c>
      <c r="R7083">
        <v>-14725246.129468191</v>
      </c>
      <c r="S7083">
        <v>-9698564.4017407577</v>
      </c>
      <c r="T7083">
        <v>5096612.602653794</v>
      </c>
      <c r="U7083">
        <v>9364957.0486746058</v>
      </c>
      <c r="V7083">
        <v>8331674.9819031963</v>
      </c>
      <c r="W7083">
        <v>-17126013.749896113</v>
      </c>
      <c r="X7083">
        <v>-37126013.749896117</v>
      </c>
    </row>
    <row r="7084" spans="2:24" x14ac:dyDescent="0.4">
      <c r="B7084" s="13">
        <v>7081</v>
      </c>
      <c r="C7084">
        <v>0</v>
      </c>
      <c r="D7084">
        <v>0</v>
      </c>
      <c r="E7084">
        <v>0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22959911.188690845</v>
      </c>
      <c r="O7084">
        <v>24281114.896766625</v>
      </c>
      <c r="P7084">
        <v>27526439.170263279</v>
      </c>
      <c r="Q7084">
        <v>18803760.811676044</v>
      </c>
      <c r="R7084">
        <v>22476856.68463346</v>
      </c>
      <c r="S7084">
        <v>22483828.711001091</v>
      </c>
      <c r="T7084">
        <v>21797043.084060881</v>
      </c>
      <c r="U7084">
        <v>22598676.537597366</v>
      </c>
      <c r="V7084">
        <v>22744393.582353707</v>
      </c>
      <c r="W7084">
        <v>20680198.8576966</v>
      </c>
      <c r="X7084">
        <v>680198.85769660491</v>
      </c>
    </row>
    <row r="7085" spans="2:24" x14ac:dyDescent="0.4">
      <c r="B7085" s="13">
        <v>7082</v>
      </c>
      <c r="C7085">
        <v>0</v>
      </c>
      <c r="D7085">
        <v>0</v>
      </c>
      <c r="E7085"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18634957.170664016</v>
      </c>
      <c r="O7085">
        <v>19393057.995701369</v>
      </c>
      <c r="P7085">
        <v>21643341.090879038</v>
      </c>
      <c r="Q7085">
        <v>4042988.402869883</v>
      </c>
      <c r="R7085">
        <v>5667811.2770028776</v>
      </c>
      <c r="S7085">
        <v>14890957.169755928</v>
      </c>
      <c r="T7085">
        <v>12252516.604408033</v>
      </c>
      <c r="U7085">
        <v>14659126.805996221</v>
      </c>
      <c r="V7085">
        <v>-36023922.477544338</v>
      </c>
      <c r="W7085">
        <v>-36028558.377267092</v>
      </c>
      <c r="X7085">
        <v>-56028558.377267092</v>
      </c>
    </row>
    <row r="7086" spans="2:24" x14ac:dyDescent="0.4">
      <c r="B7086" s="13">
        <v>7083</v>
      </c>
      <c r="C7086">
        <v>0</v>
      </c>
      <c r="D7086">
        <v>0</v>
      </c>
      <c r="E7086"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27120509.853288077</v>
      </c>
      <c r="O7086">
        <v>33485077.504478212</v>
      </c>
      <c r="P7086">
        <v>37226724.929968551</v>
      </c>
      <c r="Q7086">
        <v>40160000.424131259</v>
      </c>
      <c r="R7086">
        <v>41254791.530165561</v>
      </c>
      <c r="S7086">
        <v>48457221.602448553</v>
      </c>
      <c r="T7086">
        <v>53253867.041789472</v>
      </c>
      <c r="U7086">
        <v>53489682.773852549</v>
      </c>
      <c r="V7086">
        <v>53935714.282128461</v>
      </c>
      <c r="W7086">
        <v>57249906.745861925</v>
      </c>
      <c r="X7086">
        <v>37249906.745861918</v>
      </c>
    </row>
    <row r="7087" spans="2:24" x14ac:dyDescent="0.4">
      <c r="B7087" s="13">
        <v>7084</v>
      </c>
      <c r="C7087">
        <v>0</v>
      </c>
      <c r="D7087">
        <v>0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16958683.192414258</v>
      </c>
      <c r="O7087">
        <v>16874848.096586831</v>
      </c>
      <c r="P7087">
        <v>25334572.148145497</v>
      </c>
      <c r="Q7087">
        <v>25311113.305995252</v>
      </c>
      <c r="R7087">
        <v>28278434.124411669</v>
      </c>
      <c r="S7087">
        <v>31029575.164418392</v>
      </c>
      <c r="T7087">
        <v>25608459.706878442</v>
      </c>
      <c r="U7087">
        <v>25336509.943613168</v>
      </c>
      <c r="V7087">
        <v>20279632.389593411</v>
      </c>
      <c r="W7087">
        <v>22424788.311415754</v>
      </c>
      <c r="X7087">
        <v>2424788.3114157533</v>
      </c>
    </row>
    <row r="7088" spans="2:24" x14ac:dyDescent="0.4">
      <c r="B7088" s="13">
        <v>7085</v>
      </c>
      <c r="C7088">
        <v>0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18887172.186686561</v>
      </c>
      <c r="O7088">
        <v>18069686.254688174</v>
      </c>
      <c r="P7088">
        <v>23595432.901233576</v>
      </c>
      <c r="Q7088">
        <v>26457622.691181559</v>
      </c>
      <c r="R7088">
        <v>26527714.856146496</v>
      </c>
      <c r="S7088">
        <v>27071786.278634787</v>
      </c>
      <c r="T7088">
        <v>26302641.741613328</v>
      </c>
      <c r="U7088">
        <v>25924162.226337664</v>
      </c>
      <c r="V7088">
        <v>30559006.069735713</v>
      </c>
      <c r="W7088">
        <v>29013032.331984837</v>
      </c>
      <c r="X7088">
        <v>9013032.3319848366</v>
      </c>
    </row>
    <row r="7089" spans="2:24" x14ac:dyDescent="0.4">
      <c r="B7089" s="13">
        <v>7086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14984089.58077389</v>
      </c>
      <c r="O7089">
        <v>15133392.990374839</v>
      </c>
      <c r="P7089">
        <v>17253541.710205905</v>
      </c>
      <c r="Q7089">
        <v>14836019.763288766</v>
      </c>
      <c r="R7089">
        <v>22903976.323644705</v>
      </c>
      <c r="S7089">
        <v>21219045.603809748</v>
      </c>
      <c r="T7089">
        <v>27309161.927014399</v>
      </c>
      <c r="U7089">
        <v>25455902.26478447</v>
      </c>
      <c r="V7089">
        <v>30533853.959052525</v>
      </c>
      <c r="W7089">
        <v>35066754.963377327</v>
      </c>
      <c r="X7089">
        <v>15066754.96337733</v>
      </c>
    </row>
    <row r="7090" spans="2:24" x14ac:dyDescent="0.4">
      <c r="B7090" s="13">
        <v>7087</v>
      </c>
      <c r="C7090">
        <v>0</v>
      </c>
      <c r="D7090">
        <v>0</v>
      </c>
      <c r="E7090">
        <v>0</v>
      </c>
      <c r="F7090">
        <v>0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21542164.657558829</v>
      </c>
      <c r="O7090">
        <v>26703434.628605675</v>
      </c>
      <c r="P7090">
        <v>27722634.33338362</v>
      </c>
      <c r="Q7090">
        <v>36395575.016021505</v>
      </c>
      <c r="R7090">
        <v>36187387.862458624</v>
      </c>
      <c r="S7090">
        <v>34143935.752371348</v>
      </c>
      <c r="T7090">
        <v>35879622.987241827</v>
      </c>
      <c r="U7090">
        <v>40380250.907092065</v>
      </c>
      <c r="V7090">
        <v>42615249.869173624</v>
      </c>
      <c r="W7090">
        <v>29635407.655137401</v>
      </c>
      <c r="X7090">
        <v>9635407.6551374067</v>
      </c>
    </row>
    <row r="7091" spans="2:24" x14ac:dyDescent="0.4">
      <c r="B7091" s="13">
        <v>7088</v>
      </c>
      <c r="C7091">
        <v>0</v>
      </c>
      <c r="D7091">
        <v>0</v>
      </c>
      <c r="E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19676947.482030883</v>
      </c>
      <c r="O7091">
        <v>24228187.851769105</v>
      </c>
      <c r="P7091">
        <v>26991055.12021891</v>
      </c>
      <c r="Q7091">
        <v>27321445.627408955</v>
      </c>
      <c r="R7091">
        <v>26538796.473042104</v>
      </c>
      <c r="S7091">
        <v>25798170.677660026</v>
      </c>
      <c r="T7091">
        <v>24165308.706664927</v>
      </c>
      <c r="U7091">
        <v>33000426.276914872</v>
      </c>
      <c r="V7091">
        <v>41700864.588246942</v>
      </c>
      <c r="W7091">
        <v>42478983.012613773</v>
      </c>
      <c r="X7091">
        <v>22478983.012613773</v>
      </c>
    </row>
    <row r="7092" spans="2:24" x14ac:dyDescent="0.4">
      <c r="B7092" s="13">
        <v>7089</v>
      </c>
      <c r="C7092">
        <v>0</v>
      </c>
      <c r="D7092">
        <v>0</v>
      </c>
      <c r="E7092"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19507427.012394853</v>
      </c>
      <c r="O7092">
        <v>17111791.800357781</v>
      </c>
      <c r="P7092">
        <v>20458567.446586192</v>
      </c>
      <c r="Q7092">
        <v>18301427.717941467</v>
      </c>
      <c r="R7092">
        <v>21257856.867986321</v>
      </c>
      <c r="S7092">
        <v>21209871.099881489</v>
      </c>
      <c r="T7092">
        <v>26266458.281022429</v>
      </c>
      <c r="U7092">
        <v>35090980.90011362</v>
      </c>
      <c r="V7092">
        <v>38360152.387649626</v>
      </c>
      <c r="W7092">
        <v>41497526.081701711</v>
      </c>
      <c r="X7092">
        <v>21497526.081701707</v>
      </c>
    </row>
    <row r="7093" spans="2:24" x14ac:dyDescent="0.4">
      <c r="B7093" s="13">
        <v>7090</v>
      </c>
      <c r="C7093">
        <v>0</v>
      </c>
      <c r="D7093">
        <v>0</v>
      </c>
      <c r="E7093">
        <v>0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19746663.73152478</v>
      </c>
      <c r="O7093">
        <v>25835670.604743797</v>
      </c>
      <c r="P7093">
        <v>27349921.876012247</v>
      </c>
      <c r="Q7093">
        <v>35658156.052341722</v>
      </c>
      <c r="R7093">
        <v>33696452.324493647</v>
      </c>
      <c r="S7093">
        <v>35746939.248252459</v>
      </c>
      <c r="T7093">
        <v>37988454.889629431</v>
      </c>
      <c r="U7093">
        <v>36489112.624739259</v>
      </c>
      <c r="V7093">
        <v>36907849.668759912</v>
      </c>
      <c r="W7093">
        <v>36896641.959827915</v>
      </c>
      <c r="X7093">
        <v>16896641.959827919</v>
      </c>
    </row>
    <row r="7094" spans="2:24" x14ac:dyDescent="0.4">
      <c r="B7094" s="13">
        <v>7091</v>
      </c>
      <c r="C7094">
        <v>0</v>
      </c>
      <c r="D7094">
        <v>0</v>
      </c>
      <c r="E7094"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23342267.349981796</v>
      </c>
      <c r="O7094">
        <v>14566.996486083837</v>
      </c>
      <c r="P7094">
        <v>-5916110.7412850754</v>
      </c>
      <c r="Q7094">
        <v>10467541.20148756</v>
      </c>
      <c r="R7094">
        <v>7559117.4495306816</v>
      </c>
      <c r="S7094">
        <v>-39493652.238038465</v>
      </c>
      <c r="T7094">
        <v>-39901202.085402578</v>
      </c>
      <c r="U7094">
        <v>-23446073.766953867</v>
      </c>
      <c r="V7094">
        <v>-23847053.134640321</v>
      </c>
      <c r="W7094">
        <v>-19746148.498036329</v>
      </c>
      <c r="X7094">
        <v>-39746148.498036325</v>
      </c>
    </row>
    <row r="7095" spans="2:24" x14ac:dyDescent="0.4">
      <c r="B7095" s="13">
        <v>7092</v>
      </c>
      <c r="C7095">
        <v>0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19054241.627003103</v>
      </c>
      <c r="O7095">
        <v>21152823.222343002</v>
      </c>
      <c r="P7095">
        <v>20256716.226305369</v>
      </c>
      <c r="Q7095">
        <v>20470464.840073299</v>
      </c>
      <c r="R7095">
        <v>20360733.174306054</v>
      </c>
      <c r="S7095">
        <v>24724451.534423668</v>
      </c>
      <c r="T7095">
        <v>29499332.215213716</v>
      </c>
      <c r="U7095">
        <v>32900137.645377047</v>
      </c>
      <c r="V7095">
        <v>32830849.130082965</v>
      </c>
      <c r="W7095">
        <v>35379288.884619936</v>
      </c>
      <c r="X7095">
        <v>15379288.884619936</v>
      </c>
    </row>
    <row r="7096" spans="2:24" x14ac:dyDescent="0.4">
      <c r="B7096" s="13">
        <v>7093</v>
      </c>
      <c r="C7096">
        <v>0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19355228.550227262</v>
      </c>
      <c r="O7096">
        <v>20061734.320667572</v>
      </c>
      <c r="P7096">
        <v>24986847.584360287</v>
      </c>
      <c r="Q7096">
        <v>27076503.941195697</v>
      </c>
      <c r="R7096">
        <v>27485707.720218144</v>
      </c>
      <c r="S7096">
        <v>33688426.278583147</v>
      </c>
      <c r="T7096">
        <v>32375690.105766583</v>
      </c>
      <c r="U7096">
        <v>32257042.179341365</v>
      </c>
      <c r="V7096">
        <v>32622130.208010349</v>
      </c>
      <c r="W7096">
        <v>31357921.063303541</v>
      </c>
      <c r="X7096">
        <v>11357921.063303534</v>
      </c>
    </row>
    <row r="7097" spans="2:24" x14ac:dyDescent="0.4">
      <c r="B7097" s="13">
        <v>7094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24002852.8463559</v>
      </c>
      <c r="O7097">
        <v>24080668.122106805</v>
      </c>
      <c r="P7097">
        <v>31335404.829126671</v>
      </c>
      <c r="Q7097">
        <v>37215436.354042359</v>
      </c>
      <c r="R7097">
        <v>32580111.80520406</v>
      </c>
      <c r="S7097">
        <v>33366339.605444346</v>
      </c>
      <c r="T7097">
        <v>36043741.457258746</v>
      </c>
      <c r="U7097">
        <v>42351381.424365371</v>
      </c>
      <c r="V7097">
        <v>45433109.995171994</v>
      </c>
      <c r="W7097">
        <v>44521562.271050528</v>
      </c>
      <c r="X7097">
        <v>24521562.271050528</v>
      </c>
    </row>
    <row r="7098" spans="2:24" x14ac:dyDescent="0.4">
      <c r="B7098" s="13">
        <v>7095</v>
      </c>
      <c r="C7098">
        <v>0</v>
      </c>
      <c r="D7098">
        <v>0</v>
      </c>
      <c r="E7098">
        <v>0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20042044.965124082</v>
      </c>
      <c r="O7098">
        <v>19990133.212128755</v>
      </c>
      <c r="P7098">
        <v>21105722.838097282</v>
      </c>
      <c r="Q7098">
        <v>26696997.195030011</v>
      </c>
      <c r="R7098">
        <v>25701487.054225918</v>
      </c>
      <c r="S7098">
        <v>27498901.618182503</v>
      </c>
      <c r="T7098">
        <v>26393358.741095271</v>
      </c>
      <c r="U7098">
        <v>25340639.406019099</v>
      </c>
      <c r="V7098">
        <v>27172306.539987162</v>
      </c>
      <c r="W7098">
        <v>35329235.662610359</v>
      </c>
      <c r="X7098">
        <v>15329235.662610363</v>
      </c>
    </row>
    <row r="7099" spans="2:24" x14ac:dyDescent="0.4">
      <c r="B7099" s="13">
        <v>7096</v>
      </c>
      <c r="C7099">
        <v>0</v>
      </c>
      <c r="D7099">
        <v>0</v>
      </c>
      <c r="E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18779855.187359955</v>
      </c>
      <c r="O7099">
        <v>22120277.038533866</v>
      </c>
      <c r="P7099">
        <v>-14521084.903606893</v>
      </c>
      <c r="Q7099">
        <v>-16010190.67234515</v>
      </c>
      <c r="R7099">
        <v>9840865.1581391841</v>
      </c>
      <c r="S7099">
        <v>9778640.1271162666</v>
      </c>
      <c r="T7099">
        <v>9769393.5504170489</v>
      </c>
      <c r="U7099">
        <v>14665693.106142728</v>
      </c>
      <c r="V7099">
        <v>13857873.458601298</v>
      </c>
      <c r="W7099">
        <v>17780606.813568491</v>
      </c>
      <c r="X7099">
        <v>-2219393.1864315053</v>
      </c>
    </row>
    <row r="7100" spans="2:24" x14ac:dyDescent="0.4">
      <c r="B7100" s="13">
        <v>7097</v>
      </c>
      <c r="C7100">
        <v>0</v>
      </c>
      <c r="D7100">
        <v>0</v>
      </c>
      <c r="E7100"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20265256.529887747</v>
      </c>
      <c r="O7100">
        <v>21738911.986666791</v>
      </c>
      <c r="P7100">
        <v>20561383.840822782</v>
      </c>
      <c r="Q7100">
        <v>19633889.004103776</v>
      </c>
      <c r="R7100">
        <v>21969113.039851703</v>
      </c>
      <c r="S7100">
        <v>20213324.409314327</v>
      </c>
      <c r="T7100">
        <v>-17319081.37486925</v>
      </c>
      <c r="U7100">
        <v>-16672833.399258271</v>
      </c>
      <c r="V7100">
        <v>-749392.22390546557</v>
      </c>
      <c r="W7100">
        <v>572241.97954331082</v>
      </c>
      <c r="X7100">
        <v>-19427758.02045669</v>
      </c>
    </row>
    <row r="7101" spans="2:24" x14ac:dyDescent="0.4">
      <c r="B7101" s="13">
        <v>7098</v>
      </c>
      <c r="C7101">
        <v>0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20192845.401911523</v>
      </c>
      <c r="O7101">
        <v>19732290.690528046</v>
      </c>
      <c r="P7101">
        <v>23416069.452700626</v>
      </c>
      <c r="Q7101">
        <v>19775090.308710888</v>
      </c>
      <c r="R7101">
        <v>23855026.312339876</v>
      </c>
      <c r="S7101">
        <v>27915189.301811013</v>
      </c>
      <c r="T7101">
        <v>28163364.308252316</v>
      </c>
      <c r="U7101">
        <v>25659093.242995862</v>
      </c>
      <c r="V7101">
        <v>27269461.765480101</v>
      </c>
      <c r="W7101">
        <v>16389165.566601602</v>
      </c>
      <c r="X7101">
        <v>-3610834.4333983972</v>
      </c>
    </row>
    <row r="7102" spans="2:24" x14ac:dyDescent="0.4">
      <c r="B7102" s="13">
        <v>7099</v>
      </c>
      <c r="C7102">
        <v>0</v>
      </c>
      <c r="D7102">
        <v>0</v>
      </c>
      <c r="E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25397699.131918129</v>
      </c>
      <c r="O7102">
        <v>34678965.249000415</v>
      </c>
      <c r="P7102">
        <v>33998487.192532197</v>
      </c>
      <c r="Q7102">
        <v>37585814.627682634</v>
      </c>
      <c r="R7102">
        <v>34835523.643798798</v>
      </c>
      <c r="S7102">
        <v>38507018.790567026</v>
      </c>
      <c r="T7102">
        <v>39532396.42254217</v>
      </c>
      <c r="U7102">
        <v>37589419.646603763</v>
      </c>
      <c r="V7102">
        <v>36692280.020824142</v>
      </c>
      <c r="W7102">
        <v>43618257.941163622</v>
      </c>
      <c r="X7102">
        <v>23618257.941163614</v>
      </c>
    </row>
    <row r="7103" spans="2:24" x14ac:dyDescent="0.4">
      <c r="B7103" s="13">
        <v>7100</v>
      </c>
      <c r="C7103">
        <v>0</v>
      </c>
      <c r="D7103">
        <v>0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10163890.889659353</v>
      </c>
      <c r="O7103">
        <v>17107272.335977182</v>
      </c>
      <c r="P7103">
        <v>2028115.1689018086</v>
      </c>
      <c r="Q7103">
        <v>7560904.0492571676</v>
      </c>
      <c r="R7103">
        <v>21063742.430347636</v>
      </c>
      <c r="S7103">
        <v>8573350.767623473</v>
      </c>
      <c r="T7103">
        <v>15832409.5245314</v>
      </c>
      <c r="U7103">
        <v>24998245.462830339</v>
      </c>
      <c r="V7103">
        <v>30086467.818669163</v>
      </c>
      <c r="W7103">
        <v>21910589.203881472</v>
      </c>
      <c r="X7103">
        <v>1910589.2038814665</v>
      </c>
    </row>
    <row r="7104" spans="2:24" x14ac:dyDescent="0.4">
      <c r="B7104" s="13">
        <v>7101</v>
      </c>
      <c r="C7104">
        <v>0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23078370.954493538</v>
      </c>
      <c r="O7104">
        <v>27812141.192520838</v>
      </c>
      <c r="P7104">
        <v>28416298.983482435</v>
      </c>
      <c r="Q7104">
        <v>29904112.692691024</v>
      </c>
      <c r="R7104">
        <v>29390486.21883769</v>
      </c>
      <c r="S7104">
        <v>34434874.613432951</v>
      </c>
      <c r="T7104">
        <v>39728272.991307668</v>
      </c>
      <c r="U7104">
        <v>45398599.781877168</v>
      </c>
      <c r="V7104">
        <v>49131678.188113794</v>
      </c>
      <c r="W7104">
        <v>52170979.120041527</v>
      </c>
      <c r="X7104">
        <v>32170979.120041527</v>
      </c>
    </row>
    <row r="7105" spans="2:24" x14ac:dyDescent="0.4">
      <c r="B7105" s="13">
        <v>7102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25340777.078682013</v>
      </c>
      <c r="O7105">
        <v>22418877.691036198</v>
      </c>
      <c r="P7105">
        <v>22403589.14189503</v>
      </c>
      <c r="Q7105">
        <v>30176025.127948649</v>
      </c>
      <c r="R7105">
        <v>31495794.096396457</v>
      </c>
      <c r="S7105">
        <v>36747412.066672027</v>
      </c>
      <c r="T7105">
        <v>38558318.814164229</v>
      </c>
      <c r="U7105">
        <v>41122462.955324814</v>
      </c>
      <c r="V7105">
        <v>44290366.963298157</v>
      </c>
      <c r="W7105">
        <v>41650199.927639924</v>
      </c>
      <c r="X7105">
        <v>21650199.927639909</v>
      </c>
    </row>
    <row r="7106" spans="2:24" x14ac:dyDescent="0.4">
      <c r="B7106" s="13">
        <v>7103</v>
      </c>
      <c r="C7106">
        <v>0</v>
      </c>
      <c r="D7106">
        <v>0</v>
      </c>
      <c r="E7106">
        <v>0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26841187.969815008</v>
      </c>
      <c r="O7106">
        <v>33653053.508863941</v>
      </c>
      <c r="P7106">
        <v>34469634.8218081</v>
      </c>
      <c r="Q7106">
        <v>33123945.725923721</v>
      </c>
      <c r="R7106">
        <v>36731231.869239867</v>
      </c>
      <c r="S7106">
        <v>38247489.332314767</v>
      </c>
      <c r="T7106">
        <v>39133364.161698073</v>
      </c>
      <c r="U7106">
        <v>40674983.337448262</v>
      </c>
      <c r="V7106">
        <v>40142874.691106796</v>
      </c>
      <c r="W7106">
        <v>40581362.659352899</v>
      </c>
      <c r="X7106">
        <v>20581362.659352906</v>
      </c>
    </row>
    <row r="7107" spans="2:24" x14ac:dyDescent="0.4">
      <c r="B7107" s="13">
        <v>7104</v>
      </c>
      <c r="C7107">
        <v>0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20173002.176695973</v>
      </c>
      <c r="O7107">
        <v>25357992.906711318</v>
      </c>
      <c r="P7107">
        <v>22305390.889018487</v>
      </c>
      <c r="Q7107">
        <v>22997784.285973612</v>
      </c>
      <c r="R7107">
        <v>24859678.848832641</v>
      </c>
      <c r="S7107">
        <v>28898114.947591752</v>
      </c>
      <c r="T7107">
        <v>27966905.839437898</v>
      </c>
      <c r="U7107">
        <v>25054552.691582192</v>
      </c>
      <c r="V7107">
        <v>29412180.312073953</v>
      </c>
      <c r="W7107">
        <v>34553679.901262246</v>
      </c>
      <c r="X7107">
        <v>14553679.901262242</v>
      </c>
    </row>
    <row r="7108" spans="2:24" x14ac:dyDescent="0.4">
      <c r="B7108" s="13">
        <v>7105</v>
      </c>
      <c r="C7108">
        <v>0</v>
      </c>
      <c r="D7108">
        <v>0</v>
      </c>
      <c r="E7108">
        <v>0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17610442.39351324</v>
      </c>
      <c r="O7108">
        <v>16496824.657053588</v>
      </c>
      <c r="P7108">
        <v>24138101.588353612</v>
      </c>
      <c r="Q7108">
        <v>27334880.252894413</v>
      </c>
      <c r="R7108">
        <v>28102032.883997947</v>
      </c>
      <c r="S7108">
        <v>27376346.732508872</v>
      </c>
      <c r="T7108">
        <v>27616683.714229599</v>
      </c>
      <c r="U7108">
        <v>27923890.781325359</v>
      </c>
      <c r="V7108">
        <v>-11138064.303069409</v>
      </c>
      <c r="W7108">
        <v>-13012334.512754453</v>
      </c>
      <c r="X7108">
        <v>-33012334.512754459</v>
      </c>
    </row>
    <row r="7109" spans="2:24" x14ac:dyDescent="0.4">
      <c r="B7109" s="13">
        <v>7106</v>
      </c>
      <c r="C7109">
        <v>0</v>
      </c>
      <c r="D7109">
        <v>0</v>
      </c>
      <c r="E7109"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18714485.53881586</v>
      </c>
      <c r="O7109">
        <v>23615487.424829081</v>
      </c>
      <c r="P7109">
        <v>22344179.09860646</v>
      </c>
      <c r="Q7109">
        <v>24883188.296173025</v>
      </c>
      <c r="R7109">
        <v>24069556.799916808</v>
      </c>
      <c r="S7109">
        <v>23525508.77187895</v>
      </c>
      <c r="T7109">
        <v>-19102722.138229441</v>
      </c>
      <c r="U7109">
        <v>-18979787.436412349</v>
      </c>
      <c r="V7109">
        <v>1923562.4721436817</v>
      </c>
      <c r="W7109">
        <v>261393.40947559569</v>
      </c>
      <c r="X7109">
        <v>-19738606.590524405</v>
      </c>
    </row>
    <row r="7110" spans="2:24" x14ac:dyDescent="0.4">
      <c r="B7110" s="13">
        <v>7107</v>
      </c>
      <c r="C7110">
        <v>0</v>
      </c>
      <c r="D7110">
        <v>0</v>
      </c>
      <c r="E7110">
        <v>0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22486247.77375133</v>
      </c>
      <c r="O7110">
        <v>23069147.56040914</v>
      </c>
      <c r="P7110">
        <v>23567891.633790318</v>
      </c>
      <c r="Q7110">
        <v>-84586430.810805127</v>
      </c>
      <c r="R7110">
        <v>-84983573.373588234</v>
      </c>
      <c r="S7110">
        <v>-28249361.153405026</v>
      </c>
      <c r="T7110">
        <v>-28017344.365220226</v>
      </c>
      <c r="U7110">
        <v>-27441127.470137708</v>
      </c>
      <c r="V7110">
        <v>-25875987.831863884</v>
      </c>
      <c r="W7110">
        <v>-25822090.923675667</v>
      </c>
      <c r="X7110">
        <v>-45822090.923675664</v>
      </c>
    </row>
    <row r="7111" spans="2:24" x14ac:dyDescent="0.4">
      <c r="B7111" s="13">
        <v>7108</v>
      </c>
      <c r="C7111">
        <v>0</v>
      </c>
      <c r="D7111">
        <v>0</v>
      </c>
      <c r="E7111">
        <v>0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-384692608.03964865</v>
      </c>
      <c r="O7111">
        <v>-381320737.99126822</v>
      </c>
      <c r="P7111">
        <v>-173976373.80171698</v>
      </c>
      <c r="Q7111">
        <v>-174796692.93365595</v>
      </c>
      <c r="R7111">
        <v>-169068298.62007332</v>
      </c>
      <c r="S7111">
        <v>-162676975.96201149</v>
      </c>
      <c r="T7111">
        <v>-160785824.74896163</v>
      </c>
      <c r="U7111">
        <v>-157006948.49954402</v>
      </c>
      <c r="V7111">
        <v>-156210381.32321644</v>
      </c>
      <c r="W7111">
        <v>-156350883.71418673</v>
      </c>
      <c r="X7111">
        <v>-176350883.71418673</v>
      </c>
    </row>
    <row r="7112" spans="2:24" x14ac:dyDescent="0.4">
      <c r="B7112" s="13">
        <v>7109</v>
      </c>
      <c r="C7112">
        <v>0</v>
      </c>
      <c r="D7112">
        <v>0</v>
      </c>
      <c r="E7112">
        <v>0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24386056.486768465</v>
      </c>
      <c r="O7112">
        <v>25767847.418928042</v>
      </c>
      <c r="P7112">
        <v>24386451.759326752</v>
      </c>
      <c r="Q7112">
        <v>26196244.263132468</v>
      </c>
      <c r="R7112">
        <v>33629824.866304822</v>
      </c>
      <c r="S7112">
        <v>33550448.061954841</v>
      </c>
      <c r="T7112">
        <v>37490462.995434605</v>
      </c>
      <c r="U7112">
        <v>38410472.837957107</v>
      </c>
      <c r="V7112">
        <v>41738008.752906896</v>
      </c>
      <c r="W7112">
        <v>47274399.575721428</v>
      </c>
      <c r="X7112">
        <v>27274399.575721428</v>
      </c>
    </row>
    <row r="7113" spans="2:24" x14ac:dyDescent="0.4">
      <c r="B7113" s="13">
        <v>7110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-21027275.093182079</v>
      </c>
      <c r="O7113">
        <v>-20219639.992053151</v>
      </c>
      <c r="P7113">
        <v>-2189678.4151520031</v>
      </c>
      <c r="Q7113">
        <v>1380432.5708216522</v>
      </c>
      <c r="R7113">
        <v>4555217.33247279</v>
      </c>
      <c r="S7113">
        <v>2380153.2503430867</v>
      </c>
      <c r="T7113">
        <v>5417808.6284736488</v>
      </c>
      <c r="U7113">
        <v>6165189.9593998678</v>
      </c>
      <c r="V7113">
        <v>7375849.312368447</v>
      </c>
      <c r="W7113">
        <v>5669084.2717211517</v>
      </c>
      <c r="X7113">
        <v>-14330915.728278847</v>
      </c>
    </row>
    <row r="7114" spans="2:24" x14ac:dyDescent="0.4">
      <c r="B7114" s="13">
        <v>7111</v>
      </c>
      <c r="C7114">
        <v>0</v>
      </c>
      <c r="D7114">
        <v>0</v>
      </c>
      <c r="E7114"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25824216.953664709</v>
      </c>
      <c r="O7114">
        <v>30112908.105440259</v>
      </c>
      <c r="P7114">
        <v>-164521612.49785179</v>
      </c>
      <c r="Q7114">
        <v>-163499463.03918716</v>
      </c>
      <c r="R7114">
        <v>-66860841.628016308</v>
      </c>
      <c r="S7114">
        <v>-66482283.640055373</v>
      </c>
      <c r="T7114">
        <v>-70224685.434524804</v>
      </c>
      <c r="U7114">
        <v>-331426292.38124067</v>
      </c>
      <c r="V7114">
        <v>-327267363.9916023</v>
      </c>
      <c r="W7114">
        <v>-216359796.26597551</v>
      </c>
      <c r="X7114">
        <v>-236359796.26597551</v>
      </c>
    </row>
    <row r="7115" spans="2:24" x14ac:dyDescent="0.4">
      <c r="B7115" s="13">
        <v>7112</v>
      </c>
      <c r="C7115">
        <v>0</v>
      </c>
      <c r="D7115">
        <v>0</v>
      </c>
      <c r="E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26276490.179690491</v>
      </c>
      <c r="O7115">
        <v>27969571.632761616</v>
      </c>
      <c r="P7115">
        <v>24797401.576005612</v>
      </c>
      <c r="Q7115">
        <v>23876808.074908987</v>
      </c>
      <c r="R7115">
        <v>29383977.790245101</v>
      </c>
      <c r="S7115">
        <v>37094610.814470924</v>
      </c>
      <c r="T7115">
        <v>38282783.518008485</v>
      </c>
      <c r="U7115">
        <v>38081301.547315784</v>
      </c>
      <c r="V7115">
        <v>41918003.496222585</v>
      </c>
      <c r="W7115">
        <v>42650319.996964857</v>
      </c>
      <c r="X7115">
        <v>22650319.99696485</v>
      </c>
    </row>
    <row r="7116" spans="2:24" x14ac:dyDescent="0.4">
      <c r="B7116" s="13">
        <v>7113</v>
      </c>
      <c r="C7116">
        <v>0</v>
      </c>
      <c r="D7116">
        <v>0</v>
      </c>
      <c r="E7116">
        <v>0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18659368.529147997</v>
      </c>
      <c r="O7116">
        <v>23352649.818601314</v>
      </c>
      <c r="P7116">
        <v>26159740.709302746</v>
      </c>
      <c r="Q7116">
        <v>28711051.652357463</v>
      </c>
      <c r="R7116">
        <v>30766006.842762511</v>
      </c>
      <c r="S7116">
        <v>27300649.643498491</v>
      </c>
      <c r="T7116">
        <v>30664364.578399055</v>
      </c>
      <c r="U7116">
        <v>28192134.01362231</v>
      </c>
      <c r="V7116">
        <v>28227094.556064587</v>
      </c>
      <c r="W7116">
        <v>37584109.297991581</v>
      </c>
      <c r="X7116">
        <v>17584109.297991581</v>
      </c>
    </row>
    <row r="7117" spans="2:24" x14ac:dyDescent="0.4">
      <c r="B7117" s="13">
        <v>7114</v>
      </c>
      <c r="C7117">
        <v>0</v>
      </c>
      <c r="D7117">
        <v>0</v>
      </c>
      <c r="E7117"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21768448.037753448</v>
      </c>
      <c r="O7117">
        <v>23613389.835116249</v>
      </c>
      <c r="P7117">
        <v>22833696.208753578</v>
      </c>
      <c r="Q7117">
        <v>24198298.857677296</v>
      </c>
      <c r="R7117">
        <v>28456015.961235754</v>
      </c>
      <c r="S7117">
        <v>34218790.169810079</v>
      </c>
      <c r="T7117">
        <v>32722729.027336892</v>
      </c>
      <c r="U7117">
        <v>37197429.750402093</v>
      </c>
      <c r="V7117">
        <v>43532579.953624509</v>
      </c>
      <c r="W7117">
        <v>40278480.391640373</v>
      </c>
      <c r="X7117">
        <v>20278480.391640369</v>
      </c>
    </row>
    <row r="7118" spans="2:24" x14ac:dyDescent="0.4">
      <c r="B7118" s="13">
        <v>7115</v>
      </c>
      <c r="C7118">
        <v>0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21708917.007422309</v>
      </c>
      <c r="O7118">
        <v>20009368.335922759</v>
      </c>
      <c r="P7118">
        <v>21909459.534482662</v>
      </c>
      <c r="Q7118">
        <v>23999315.956734635</v>
      </c>
      <c r="R7118">
        <v>29087370.545117583</v>
      </c>
      <c r="S7118">
        <v>33032197.529569875</v>
      </c>
      <c r="T7118">
        <v>36827293.253435574</v>
      </c>
      <c r="U7118">
        <v>37438166.785001427</v>
      </c>
      <c r="V7118">
        <v>44747109.636094071</v>
      </c>
      <c r="W7118">
        <v>45317366.813392967</v>
      </c>
      <c r="X7118">
        <v>25317366.813392974</v>
      </c>
    </row>
    <row r="7119" spans="2:24" x14ac:dyDescent="0.4">
      <c r="B7119" s="13">
        <v>7116</v>
      </c>
      <c r="C7119">
        <v>0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20521612.983929012</v>
      </c>
      <c r="O7119">
        <v>22662948.540060572</v>
      </c>
      <c r="P7119">
        <v>24732560.267359093</v>
      </c>
      <c r="Q7119">
        <v>29672609.255206574</v>
      </c>
      <c r="R7119">
        <v>30312579.729362935</v>
      </c>
      <c r="S7119">
        <v>33474007.626440518</v>
      </c>
      <c r="T7119">
        <v>34806526.794428237</v>
      </c>
      <c r="U7119">
        <v>42702383.30169066</v>
      </c>
      <c r="V7119">
        <v>45199453.978868298</v>
      </c>
      <c r="W7119">
        <v>52335825.160314083</v>
      </c>
      <c r="X7119">
        <v>32335825.160314087</v>
      </c>
    </row>
    <row r="7120" spans="2:24" x14ac:dyDescent="0.4">
      <c r="B7120" s="13">
        <v>7117</v>
      </c>
      <c r="C7120">
        <v>0</v>
      </c>
      <c r="D7120">
        <v>0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15864832.864188567</v>
      </c>
      <c r="O7120">
        <v>24667739.436652832</v>
      </c>
      <c r="P7120">
        <v>23479613.778399937</v>
      </c>
      <c r="Q7120">
        <v>28035757.27515769</v>
      </c>
      <c r="R7120">
        <v>27956733.67101698</v>
      </c>
      <c r="S7120">
        <v>32353222.648893554</v>
      </c>
      <c r="T7120">
        <v>37034025.132841192</v>
      </c>
      <c r="U7120">
        <v>38399341.214371897</v>
      </c>
      <c r="V7120">
        <v>44663773.191215143</v>
      </c>
      <c r="W7120">
        <v>48145075.535394274</v>
      </c>
      <c r="X7120">
        <v>28145075.535394274</v>
      </c>
    </row>
    <row r="7121" spans="2:24" x14ac:dyDescent="0.4">
      <c r="B7121" s="13">
        <v>7118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18857276.989261523</v>
      </c>
      <c r="O7121">
        <v>18139730.826955155</v>
      </c>
      <c r="P7121">
        <v>11869422.179847803</v>
      </c>
      <c r="Q7121">
        <v>11728644.564687578</v>
      </c>
      <c r="R7121">
        <v>5548636.4514837274</v>
      </c>
      <c r="S7121">
        <v>7347739.1169498973</v>
      </c>
      <c r="T7121">
        <v>12341271.287970141</v>
      </c>
      <c r="U7121">
        <v>-4464158.0358361462</v>
      </c>
      <c r="V7121">
        <v>-4517724.2462955229</v>
      </c>
      <c r="W7121">
        <v>2112417.3971570525</v>
      </c>
      <c r="X7121">
        <v>-17887582.602842949</v>
      </c>
    </row>
    <row r="7122" spans="2:24" x14ac:dyDescent="0.4">
      <c r="B7122" s="13">
        <v>7119</v>
      </c>
      <c r="C7122">
        <v>0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20444166.680602282</v>
      </c>
      <c r="O7122">
        <v>14895155.159782255</v>
      </c>
      <c r="P7122">
        <v>18767755.234097652</v>
      </c>
      <c r="Q7122">
        <v>24336584.779242419</v>
      </c>
      <c r="R7122">
        <v>26641712.77910056</v>
      </c>
      <c r="S7122">
        <v>25341254.022373691</v>
      </c>
      <c r="T7122">
        <v>24828376.590044644</v>
      </c>
      <c r="U7122">
        <v>27143709.043222006</v>
      </c>
      <c r="V7122">
        <v>32328358.702862144</v>
      </c>
      <c r="W7122">
        <v>37263903.916517988</v>
      </c>
      <c r="X7122">
        <v>17263903.916517995</v>
      </c>
    </row>
    <row r="7123" spans="2:24" x14ac:dyDescent="0.4">
      <c r="B7123" s="13">
        <v>7120</v>
      </c>
      <c r="C7123">
        <v>0</v>
      </c>
      <c r="D7123">
        <v>0</v>
      </c>
      <c r="E7123"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20362088.577529076</v>
      </c>
      <c r="O7123">
        <v>24646108.650927477</v>
      </c>
      <c r="P7123">
        <v>25022094.643364705</v>
      </c>
      <c r="Q7123">
        <v>27440216.491421185</v>
      </c>
      <c r="R7123">
        <v>29231221.376899336</v>
      </c>
      <c r="S7123">
        <v>28333081.846323941</v>
      </c>
      <c r="T7123">
        <v>26869626.798695043</v>
      </c>
      <c r="U7123">
        <v>27244384.791470569</v>
      </c>
      <c r="V7123">
        <v>-105725645.6846479</v>
      </c>
      <c r="W7123">
        <v>-107198479.47189012</v>
      </c>
      <c r="X7123">
        <v>-127198479.47189014</v>
      </c>
    </row>
    <row r="7124" spans="2:24" x14ac:dyDescent="0.4">
      <c r="B7124" s="13">
        <v>7121</v>
      </c>
      <c r="C7124">
        <v>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20441346.324428223</v>
      </c>
      <c r="O7124">
        <v>24054618.479349192</v>
      </c>
      <c r="P7124">
        <v>27104823.53054373</v>
      </c>
      <c r="Q7124">
        <v>23911571.634752549</v>
      </c>
      <c r="R7124">
        <v>24152441.547000289</v>
      </c>
      <c r="S7124">
        <v>27027303.265337545</v>
      </c>
      <c r="T7124">
        <v>30135999.451303463</v>
      </c>
      <c r="U7124">
        <v>29823736.980159428</v>
      </c>
      <c r="V7124">
        <v>29636368.592393965</v>
      </c>
      <c r="W7124">
        <v>20463704.638410788</v>
      </c>
      <c r="X7124">
        <v>463704.63841078687</v>
      </c>
    </row>
    <row r="7125" spans="2:24" x14ac:dyDescent="0.4">
      <c r="B7125" s="13">
        <v>7122</v>
      </c>
      <c r="C7125">
        <v>0</v>
      </c>
      <c r="D7125">
        <v>0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21889130.262252335</v>
      </c>
      <c r="O7125">
        <v>23491216.675559647</v>
      </c>
      <c r="P7125">
        <v>27736585.09719554</v>
      </c>
      <c r="Q7125">
        <v>30693203.191585936</v>
      </c>
      <c r="R7125">
        <v>33307408.473279923</v>
      </c>
      <c r="S7125">
        <v>41503931.34532854</v>
      </c>
      <c r="T7125">
        <v>48194852.262420923</v>
      </c>
      <c r="U7125">
        <v>48456838.705676369</v>
      </c>
      <c r="V7125">
        <v>48539855.89726954</v>
      </c>
      <c r="W7125">
        <v>46480032.799254209</v>
      </c>
      <c r="X7125">
        <v>26480032.799254209</v>
      </c>
    </row>
    <row r="7126" spans="2:24" x14ac:dyDescent="0.4">
      <c r="B7126" s="13">
        <v>7123</v>
      </c>
      <c r="C7126">
        <v>0</v>
      </c>
      <c r="D7126">
        <v>0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21883444.597362578</v>
      </c>
      <c r="O7126">
        <v>21335041.467722822</v>
      </c>
      <c r="P7126">
        <v>28138561.943881746</v>
      </c>
      <c r="Q7126">
        <v>27937391.661321394</v>
      </c>
      <c r="R7126">
        <v>31074876.85847633</v>
      </c>
      <c r="S7126">
        <v>31901264.835104056</v>
      </c>
      <c r="T7126">
        <v>33925912.87111035</v>
      </c>
      <c r="U7126">
        <v>36644670.969000615</v>
      </c>
      <c r="V7126">
        <v>42845430.468740895</v>
      </c>
      <c r="W7126">
        <v>42691636.659275264</v>
      </c>
      <c r="X7126">
        <v>22691636.659275264</v>
      </c>
    </row>
    <row r="7127" spans="2:24" x14ac:dyDescent="0.4">
      <c r="B7127" s="13">
        <v>7124</v>
      </c>
      <c r="C7127">
        <v>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25002912.79960021</v>
      </c>
      <c r="O7127">
        <v>23338605.707407836</v>
      </c>
      <c r="P7127">
        <v>24731568.94039784</v>
      </c>
      <c r="Q7127">
        <v>22384979.525875032</v>
      </c>
      <c r="R7127">
        <v>25831248.756533757</v>
      </c>
      <c r="S7127">
        <v>27659772.071345184</v>
      </c>
      <c r="T7127">
        <v>29917453.82587165</v>
      </c>
      <c r="U7127">
        <v>35071650.693766311</v>
      </c>
      <c r="V7127">
        <v>43131806.336807244</v>
      </c>
      <c r="W7127">
        <v>41368452.111285858</v>
      </c>
      <c r="X7127">
        <v>21368452.111285858</v>
      </c>
    </row>
    <row r="7128" spans="2:24" x14ac:dyDescent="0.4">
      <c r="B7128" s="13">
        <v>7125</v>
      </c>
      <c r="C7128">
        <v>0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-87391522.028691322</v>
      </c>
      <c r="O7128">
        <v>-84229412.595227361</v>
      </c>
      <c r="P7128">
        <v>-30581354.756230429</v>
      </c>
      <c r="Q7128">
        <v>-30950016.173426431</v>
      </c>
      <c r="R7128">
        <v>-29481368.683438588</v>
      </c>
      <c r="S7128">
        <v>-30850549.025167264</v>
      </c>
      <c r="T7128">
        <v>-30019165.065438233</v>
      </c>
      <c r="U7128">
        <v>-38376947.384276167</v>
      </c>
      <c r="V7128">
        <v>-38552711.792926498</v>
      </c>
      <c r="W7128">
        <v>-30888093.543378323</v>
      </c>
      <c r="X7128">
        <v>-50888093.543378323</v>
      </c>
    </row>
    <row r="7129" spans="2:24" x14ac:dyDescent="0.4">
      <c r="B7129" s="13">
        <v>7126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23357848.424054917</v>
      </c>
      <c r="O7129">
        <v>8291523.1662636455</v>
      </c>
      <c r="P7129">
        <v>11680797.582932826</v>
      </c>
      <c r="Q7129">
        <v>17151016.906264268</v>
      </c>
      <c r="R7129">
        <v>23140305.73460447</v>
      </c>
      <c r="S7129">
        <v>27608673.885029741</v>
      </c>
      <c r="T7129">
        <v>29743783.649141714</v>
      </c>
      <c r="U7129">
        <v>34713468.27879753</v>
      </c>
      <c r="V7129">
        <v>34463880.190207765</v>
      </c>
      <c r="W7129">
        <v>28762772.955453523</v>
      </c>
      <c r="X7129">
        <v>8762772.9554535225</v>
      </c>
    </row>
    <row r="7130" spans="2:24" x14ac:dyDescent="0.4">
      <c r="B7130" s="13">
        <v>7127</v>
      </c>
      <c r="C7130">
        <v>0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27562198.271402489</v>
      </c>
      <c r="O7130">
        <v>32380299.210567426</v>
      </c>
      <c r="P7130">
        <v>33376056.498892777</v>
      </c>
      <c r="Q7130">
        <v>35996006.75732144</v>
      </c>
      <c r="R7130">
        <v>35709372.980872683</v>
      </c>
      <c r="S7130">
        <v>32929004.426782645</v>
      </c>
      <c r="T7130">
        <v>30805807.975006275</v>
      </c>
      <c r="U7130">
        <v>31203536.976199266</v>
      </c>
      <c r="V7130">
        <v>31091618.496953953</v>
      </c>
      <c r="W7130">
        <v>34060894.823514104</v>
      </c>
      <c r="X7130">
        <v>14060894.823514102</v>
      </c>
    </row>
    <row r="7131" spans="2:24" x14ac:dyDescent="0.4">
      <c r="B7131" s="13">
        <v>7128</v>
      </c>
      <c r="C7131">
        <v>0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20452279.570740573</v>
      </c>
      <c r="O7131">
        <v>21259430.578711957</v>
      </c>
      <c r="P7131">
        <v>24312263.293961465</v>
      </c>
      <c r="Q7131">
        <v>27274922.156924181</v>
      </c>
      <c r="R7131">
        <v>28010457.39595782</v>
      </c>
      <c r="S7131">
        <v>32884679.451610137</v>
      </c>
      <c r="T7131">
        <v>31520245.000446849</v>
      </c>
      <c r="U7131">
        <v>16169790.456142474</v>
      </c>
      <c r="V7131">
        <v>17920848.188529946</v>
      </c>
      <c r="W7131">
        <v>29718627.191709265</v>
      </c>
      <c r="X7131">
        <v>9718627.1917092651</v>
      </c>
    </row>
    <row r="7132" spans="2:24" x14ac:dyDescent="0.4">
      <c r="B7132" s="13">
        <v>7129</v>
      </c>
      <c r="C7132">
        <v>0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21552700.760941327</v>
      </c>
      <c r="O7132">
        <v>20275727.351571497</v>
      </c>
      <c r="P7132">
        <v>22173326.66547114</v>
      </c>
      <c r="Q7132">
        <v>26084714.565765355</v>
      </c>
      <c r="R7132">
        <v>31691888.567545578</v>
      </c>
      <c r="S7132">
        <v>29717366.599232979</v>
      </c>
      <c r="T7132">
        <v>34958404.944333166</v>
      </c>
      <c r="U7132">
        <v>35663707.165133916</v>
      </c>
      <c r="V7132">
        <v>44354874.869730398</v>
      </c>
      <c r="W7132">
        <v>49380735.439432487</v>
      </c>
      <c r="X7132">
        <v>29380735.439432491</v>
      </c>
    </row>
    <row r="7133" spans="2:24" x14ac:dyDescent="0.4">
      <c r="B7133" s="13">
        <v>7130</v>
      </c>
      <c r="C7133">
        <v>0</v>
      </c>
      <c r="D7133">
        <v>0</v>
      </c>
      <c r="E7133"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20874820.48061325</v>
      </c>
      <c r="O7133">
        <v>22277153.64782998</v>
      </c>
      <c r="P7133">
        <v>27148744.886816949</v>
      </c>
      <c r="Q7133">
        <v>4232664.9474378843</v>
      </c>
      <c r="R7133">
        <v>5900738.8433493953</v>
      </c>
      <c r="S7133">
        <v>17977946.302605364</v>
      </c>
      <c r="T7133">
        <v>18409047.522282995</v>
      </c>
      <c r="U7133">
        <v>17002166.560355235</v>
      </c>
      <c r="V7133">
        <v>17976999.870423306</v>
      </c>
      <c r="W7133">
        <v>4958804.1383050792</v>
      </c>
      <c r="X7133">
        <v>-15041195.861694921</v>
      </c>
    </row>
    <row r="7134" spans="2:24" x14ac:dyDescent="0.4">
      <c r="B7134" s="13">
        <v>7131</v>
      </c>
      <c r="C7134">
        <v>0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21782797.20041997</v>
      </c>
      <c r="O7134">
        <v>27306920.360453703</v>
      </c>
      <c r="P7134">
        <v>30541145.472847786</v>
      </c>
      <c r="Q7134">
        <v>37869631.066329181</v>
      </c>
      <c r="R7134">
        <v>39542014.905003645</v>
      </c>
      <c r="S7134">
        <v>45970477.432087861</v>
      </c>
      <c r="T7134">
        <v>46886966.243838571</v>
      </c>
      <c r="U7134">
        <v>44861789.772904724</v>
      </c>
      <c r="V7134">
        <v>11345546.922455912</v>
      </c>
      <c r="W7134">
        <v>14508529.139057271</v>
      </c>
      <c r="X7134">
        <v>-5491470.8609427279</v>
      </c>
    </row>
    <row r="7135" spans="2:24" x14ac:dyDescent="0.4">
      <c r="B7135" s="13">
        <v>7132</v>
      </c>
      <c r="C7135">
        <v>0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11661068.49714854</v>
      </c>
      <c r="O7135">
        <v>15741031.414511627</v>
      </c>
      <c r="P7135">
        <v>16965126.165203795</v>
      </c>
      <c r="Q7135">
        <v>18882642.726312179</v>
      </c>
      <c r="R7135">
        <v>21579874.668213673</v>
      </c>
      <c r="S7135">
        <v>22370856.47285448</v>
      </c>
      <c r="T7135">
        <v>23920533.269083221</v>
      </c>
      <c r="U7135">
        <v>32394602.911826879</v>
      </c>
      <c r="V7135">
        <v>35610237.65975073</v>
      </c>
      <c r="W7135">
        <v>34963386.427082486</v>
      </c>
      <c r="X7135">
        <v>14963386.427082483</v>
      </c>
    </row>
    <row r="7136" spans="2:24" x14ac:dyDescent="0.4">
      <c r="B7136" s="13">
        <v>7133</v>
      </c>
      <c r="C7136">
        <v>0</v>
      </c>
      <c r="D7136">
        <v>0</v>
      </c>
      <c r="E7136">
        <v>0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21374908.474881072</v>
      </c>
      <c r="O7136">
        <v>27535307.472439617</v>
      </c>
      <c r="P7136">
        <v>27521922.473588362</v>
      </c>
      <c r="Q7136">
        <v>28102656.457468934</v>
      </c>
      <c r="R7136">
        <v>29122830.840840507</v>
      </c>
      <c r="S7136">
        <v>32770618.286223251</v>
      </c>
      <c r="T7136">
        <v>38540797.84871304</v>
      </c>
      <c r="U7136">
        <v>41814407.303284533</v>
      </c>
      <c r="V7136">
        <v>42773787.741140708</v>
      </c>
      <c r="W7136">
        <v>46803045.037500903</v>
      </c>
      <c r="X7136">
        <v>26803045.03750091</v>
      </c>
    </row>
    <row r="7137" spans="2:24" x14ac:dyDescent="0.4">
      <c r="B7137" s="13">
        <v>7134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21439902.570044577</v>
      </c>
      <c r="O7137">
        <v>20087642.269882344</v>
      </c>
      <c r="P7137">
        <v>20012285.750721902</v>
      </c>
      <c r="Q7137">
        <v>19354941.12847266</v>
      </c>
      <c r="R7137">
        <v>23311186.775860451</v>
      </c>
      <c r="S7137">
        <v>24408211.348961212</v>
      </c>
      <c r="T7137">
        <v>28696407.015212938</v>
      </c>
      <c r="U7137">
        <v>33535437.676763803</v>
      </c>
      <c r="V7137">
        <v>34302164.980767362</v>
      </c>
      <c r="W7137">
        <v>41204834.178475641</v>
      </c>
      <c r="X7137">
        <v>21204834.178475644</v>
      </c>
    </row>
    <row r="7138" spans="2:24" x14ac:dyDescent="0.4">
      <c r="B7138" s="13">
        <v>7135</v>
      </c>
      <c r="C7138">
        <v>0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22095979.91228402</v>
      </c>
      <c r="O7138">
        <v>22100234.718644865</v>
      </c>
      <c r="P7138">
        <v>20340986.669691384</v>
      </c>
      <c r="Q7138">
        <v>20092845.673774131</v>
      </c>
      <c r="R7138">
        <v>24935781.555981517</v>
      </c>
      <c r="S7138">
        <v>24469518.329928767</v>
      </c>
      <c r="T7138">
        <v>27065669.118902918</v>
      </c>
      <c r="U7138">
        <v>28201325.566668801</v>
      </c>
      <c r="V7138">
        <v>33576951.94632142</v>
      </c>
      <c r="W7138">
        <v>33217745.814514805</v>
      </c>
      <c r="X7138">
        <v>13217745.814514814</v>
      </c>
    </row>
    <row r="7139" spans="2:24" x14ac:dyDescent="0.4">
      <c r="B7139" s="13">
        <v>7136</v>
      </c>
      <c r="C7139">
        <v>0</v>
      </c>
      <c r="D7139">
        <v>0</v>
      </c>
      <c r="E7139">
        <v>0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28557636.465635359</v>
      </c>
      <c r="O7139">
        <v>30074068.422388595</v>
      </c>
      <c r="P7139">
        <v>19304645.361411002</v>
      </c>
      <c r="Q7139">
        <v>17705908.75653521</v>
      </c>
      <c r="R7139">
        <v>-5994118.9776222045</v>
      </c>
      <c r="S7139">
        <v>-7214217.7923018057</v>
      </c>
      <c r="T7139">
        <v>8394378.5734802857</v>
      </c>
      <c r="U7139">
        <v>11773587.421725867</v>
      </c>
      <c r="V7139">
        <v>11754724.449114524</v>
      </c>
      <c r="W7139">
        <v>11535250.440626893</v>
      </c>
      <c r="X7139">
        <v>-8464749.5593731087</v>
      </c>
    </row>
    <row r="7140" spans="2:24" x14ac:dyDescent="0.4">
      <c r="B7140" s="13">
        <v>7137</v>
      </c>
      <c r="C7140">
        <v>0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19177581.878847048</v>
      </c>
      <c r="O7140">
        <v>20853410.628737926</v>
      </c>
      <c r="P7140">
        <v>27251206.471236747</v>
      </c>
      <c r="Q7140">
        <v>32296258.60526593</v>
      </c>
      <c r="R7140">
        <v>33051652.557483703</v>
      </c>
      <c r="S7140">
        <v>40639931.076781571</v>
      </c>
      <c r="T7140">
        <v>45507466.291075155</v>
      </c>
      <c r="U7140">
        <v>45643687.07029397</v>
      </c>
      <c r="V7140">
        <v>50331638.833762616</v>
      </c>
      <c r="W7140">
        <v>51089738.554845251</v>
      </c>
      <c r="X7140">
        <v>31089738.554845255</v>
      </c>
    </row>
    <row r="7141" spans="2:24" x14ac:dyDescent="0.4">
      <c r="B7141" s="13">
        <v>7138</v>
      </c>
      <c r="C7141">
        <v>0</v>
      </c>
      <c r="D7141">
        <v>0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17611126.909986235</v>
      </c>
      <c r="O7141">
        <v>17200366.173760869</v>
      </c>
      <c r="P7141">
        <v>19421792.1301102</v>
      </c>
      <c r="Q7141">
        <v>23665005.947486468</v>
      </c>
      <c r="R7141">
        <v>27113117.989124108</v>
      </c>
      <c r="S7141">
        <v>35373501.357263811</v>
      </c>
      <c r="T7141">
        <v>38166887.690926775</v>
      </c>
      <c r="U7141">
        <v>44741789.742570691</v>
      </c>
      <c r="V7141">
        <v>46907150.128970109</v>
      </c>
      <c r="W7141">
        <v>51379667.205561623</v>
      </c>
      <c r="X7141">
        <v>31379667.205561623</v>
      </c>
    </row>
    <row r="7142" spans="2:24" x14ac:dyDescent="0.4">
      <c r="B7142" s="13">
        <v>7139</v>
      </c>
      <c r="C7142">
        <v>0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23298095.697670668</v>
      </c>
      <c r="O7142">
        <v>24592907.261126433</v>
      </c>
      <c r="P7142">
        <v>24773320.320442077</v>
      </c>
      <c r="Q7142">
        <v>25929552.986749124</v>
      </c>
      <c r="R7142">
        <v>27833109.742069922</v>
      </c>
      <c r="S7142">
        <v>31977174.624893997</v>
      </c>
      <c r="T7142">
        <v>30628607.067326877</v>
      </c>
      <c r="U7142">
        <v>29824665.025322586</v>
      </c>
      <c r="V7142">
        <v>29084378.084816094</v>
      </c>
      <c r="W7142">
        <v>12452230.482934307</v>
      </c>
      <c r="X7142">
        <v>-7547769.5170656955</v>
      </c>
    </row>
    <row r="7143" spans="2:24" x14ac:dyDescent="0.4">
      <c r="B7143" s="13">
        <v>7140</v>
      </c>
      <c r="C7143">
        <v>0</v>
      </c>
      <c r="D7143">
        <v>0</v>
      </c>
      <c r="E7143"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21994773.271710061</v>
      </c>
      <c r="O7143">
        <v>25061774.266748708</v>
      </c>
      <c r="P7143">
        <v>30066037.786109067</v>
      </c>
      <c r="Q7143">
        <v>-2860406527.0393977</v>
      </c>
      <c r="R7143">
        <v>-2853201571.1427326</v>
      </c>
      <c r="S7143">
        <v>-1402304240.5085442</v>
      </c>
      <c r="T7143">
        <v>-1403763284.7221808</v>
      </c>
      <c r="U7143">
        <v>-1402359892.8370354</v>
      </c>
      <c r="V7143">
        <v>-1396619105.0355196</v>
      </c>
      <c r="W7143">
        <v>-1404306475.6299856</v>
      </c>
      <c r="X7143">
        <v>-1424306475.6299856</v>
      </c>
    </row>
    <row r="7144" spans="2:24" x14ac:dyDescent="0.4">
      <c r="B7144" s="13">
        <v>7141</v>
      </c>
      <c r="C7144">
        <v>0</v>
      </c>
      <c r="D7144">
        <v>0</v>
      </c>
      <c r="E7144"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18149281.136078075</v>
      </c>
      <c r="O7144">
        <v>26470150.733175814</v>
      </c>
      <c r="P7144">
        <v>25909520.669123124</v>
      </c>
      <c r="Q7144">
        <v>24983183.346452847</v>
      </c>
      <c r="R7144">
        <v>23834896.355639897</v>
      </c>
      <c r="S7144">
        <v>30891596.249927964</v>
      </c>
      <c r="T7144">
        <v>20881515.566773176</v>
      </c>
      <c r="U7144">
        <v>21767872.774816018</v>
      </c>
      <c r="V7144">
        <v>27200659.473934591</v>
      </c>
      <c r="W7144">
        <v>26508711.893615123</v>
      </c>
      <c r="X7144">
        <v>6508711.893615121</v>
      </c>
    </row>
    <row r="7145" spans="2:24" x14ac:dyDescent="0.4">
      <c r="B7145" s="13">
        <v>7142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21849699.305607259</v>
      </c>
      <c r="O7145">
        <v>24220308.25259902</v>
      </c>
      <c r="P7145">
        <v>25368650.726391915</v>
      </c>
      <c r="Q7145">
        <v>25476715.719462298</v>
      </c>
      <c r="R7145">
        <v>28526252.493460357</v>
      </c>
      <c r="S7145">
        <v>31846084.025518242</v>
      </c>
      <c r="T7145">
        <v>29558411.29004008</v>
      </c>
      <c r="U7145">
        <v>31340856.324352182</v>
      </c>
      <c r="V7145">
        <v>39562712.91951257</v>
      </c>
      <c r="W7145">
        <v>41222512.072051108</v>
      </c>
      <c r="X7145">
        <v>21222512.072051108</v>
      </c>
    </row>
    <row r="7146" spans="2:24" x14ac:dyDescent="0.4">
      <c r="B7146" s="13">
        <v>7143</v>
      </c>
      <c r="C7146">
        <v>0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22107160.566043548</v>
      </c>
      <c r="O7146">
        <v>25066329.837079313</v>
      </c>
      <c r="P7146">
        <v>29099760.296964373</v>
      </c>
      <c r="Q7146">
        <v>33540133.480720878</v>
      </c>
      <c r="R7146">
        <v>32254671.127747171</v>
      </c>
      <c r="S7146">
        <v>33026752.282863609</v>
      </c>
      <c r="T7146">
        <v>36670344.420139089</v>
      </c>
      <c r="U7146">
        <v>34526790.333890267</v>
      </c>
      <c r="V7146">
        <v>39757320.207746781</v>
      </c>
      <c r="W7146">
        <v>38273852.710067153</v>
      </c>
      <c r="X7146">
        <v>18273852.710067153</v>
      </c>
    </row>
    <row r="7147" spans="2:24" x14ac:dyDescent="0.4">
      <c r="B7147" s="13">
        <v>7144</v>
      </c>
      <c r="C7147">
        <v>0</v>
      </c>
      <c r="D7147">
        <v>0</v>
      </c>
      <c r="E7147"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17585886.459104743</v>
      </c>
      <c r="O7147">
        <v>20252747.725619528</v>
      </c>
      <c r="P7147">
        <v>20686874.20661258</v>
      </c>
      <c r="Q7147">
        <v>25229467.632074241</v>
      </c>
      <c r="R7147">
        <v>18865724.829473626</v>
      </c>
      <c r="S7147">
        <v>9201232.6238022875</v>
      </c>
      <c r="T7147">
        <v>-1429936.6382084424</v>
      </c>
      <c r="U7147">
        <v>6974529.822813306</v>
      </c>
      <c r="V7147">
        <v>13566771.060217472</v>
      </c>
      <c r="W7147">
        <v>22423557.411614511</v>
      </c>
      <c r="X7147">
        <v>2423557.4116145121</v>
      </c>
    </row>
    <row r="7148" spans="2:24" x14ac:dyDescent="0.4">
      <c r="B7148" s="13">
        <v>7145</v>
      </c>
      <c r="C7148">
        <v>0</v>
      </c>
      <c r="D7148">
        <v>0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20109758.643767659</v>
      </c>
      <c r="O7148">
        <v>20679047.131398939</v>
      </c>
      <c r="P7148">
        <v>18458313.628115926</v>
      </c>
      <c r="Q7148">
        <v>21899628.270534683</v>
      </c>
      <c r="R7148">
        <v>22002935.204616934</v>
      </c>
      <c r="S7148">
        <v>21088188.355190203</v>
      </c>
      <c r="T7148">
        <v>19724507.144643214</v>
      </c>
      <c r="U7148">
        <v>23316053.137758918</v>
      </c>
      <c r="V7148">
        <v>16925306.522748683</v>
      </c>
      <c r="W7148">
        <v>13570035.717193747</v>
      </c>
      <c r="X7148">
        <v>-6429964.2828062549</v>
      </c>
    </row>
    <row r="7149" spans="2:24" x14ac:dyDescent="0.4">
      <c r="B7149" s="13">
        <v>7146</v>
      </c>
      <c r="C7149">
        <v>0</v>
      </c>
      <c r="D7149">
        <v>0</v>
      </c>
      <c r="E7149">
        <v>0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18014331.190997027</v>
      </c>
      <c r="O7149">
        <v>19444143.774810597</v>
      </c>
      <c r="P7149">
        <v>17149503.504064895</v>
      </c>
      <c r="Q7149">
        <v>21490898.249560513</v>
      </c>
      <c r="R7149">
        <v>27096526.408848833</v>
      </c>
      <c r="S7149">
        <v>28186498.646928877</v>
      </c>
      <c r="T7149">
        <v>35702658.271240085</v>
      </c>
      <c r="U7149">
        <v>37918374.95274809</v>
      </c>
      <c r="V7149">
        <v>40510514.688670322</v>
      </c>
      <c r="W7149">
        <v>42111902.49079822</v>
      </c>
      <c r="X7149">
        <v>22111902.490798231</v>
      </c>
    </row>
    <row r="7150" spans="2:24" x14ac:dyDescent="0.4">
      <c r="B7150" s="13">
        <v>7147</v>
      </c>
      <c r="C7150">
        <v>0</v>
      </c>
      <c r="D7150">
        <v>0</v>
      </c>
      <c r="E7150"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20347835.784743335</v>
      </c>
      <c r="O7150">
        <v>23209773.579096433</v>
      </c>
      <c r="P7150">
        <v>20742360.585357107</v>
      </c>
      <c r="Q7150">
        <v>19696740.613465238</v>
      </c>
      <c r="R7150">
        <v>19421851.124482807</v>
      </c>
      <c r="S7150">
        <v>27966567.481980242</v>
      </c>
      <c r="T7150">
        <v>27431359.916906551</v>
      </c>
      <c r="U7150">
        <v>32295863.940822288</v>
      </c>
      <c r="V7150">
        <v>33539812.553033706</v>
      </c>
      <c r="W7150">
        <v>23495033.621282522</v>
      </c>
      <c r="X7150">
        <v>3495033.6212825268</v>
      </c>
    </row>
    <row r="7151" spans="2:24" x14ac:dyDescent="0.4">
      <c r="B7151" s="13">
        <v>7148</v>
      </c>
      <c r="C7151">
        <v>0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19726803.929602508</v>
      </c>
      <c r="O7151">
        <v>18841396.931913879</v>
      </c>
      <c r="P7151">
        <v>20214220.378159486</v>
      </c>
      <c r="Q7151">
        <v>26245439.564731065</v>
      </c>
      <c r="R7151">
        <v>28807855.993571974</v>
      </c>
      <c r="S7151">
        <v>26744275.390488781</v>
      </c>
      <c r="T7151">
        <v>32043399.520086825</v>
      </c>
      <c r="U7151">
        <v>36699323.163120843</v>
      </c>
      <c r="V7151">
        <v>38993042.667529397</v>
      </c>
      <c r="W7151">
        <v>39827311.394066766</v>
      </c>
      <c r="X7151">
        <v>19827311.394066766</v>
      </c>
    </row>
    <row r="7152" spans="2:24" x14ac:dyDescent="0.4">
      <c r="B7152" s="13">
        <v>7149</v>
      </c>
      <c r="C7152">
        <v>0</v>
      </c>
      <c r="D7152">
        <v>0</v>
      </c>
      <c r="E7152">
        <v>0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21555155.611985914</v>
      </c>
      <c r="O7152">
        <v>20870754.849595476</v>
      </c>
      <c r="P7152">
        <v>21041407.788075075</v>
      </c>
      <c r="Q7152">
        <v>21506605.950876076</v>
      </c>
      <c r="R7152">
        <v>22051979.645714901</v>
      </c>
      <c r="S7152">
        <v>26955925.89055559</v>
      </c>
      <c r="T7152">
        <v>27777382.450792551</v>
      </c>
      <c r="U7152">
        <v>27870113.088313621</v>
      </c>
      <c r="V7152">
        <v>29166549.720487386</v>
      </c>
      <c r="W7152">
        <v>18229378.65690786</v>
      </c>
      <c r="X7152">
        <v>-1770621.3430921382</v>
      </c>
    </row>
    <row r="7153" spans="2:24" x14ac:dyDescent="0.4">
      <c r="B7153" s="13">
        <v>7150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17813035.260338482</v>
      </c>
      <c r="O7153">
        <v>16198590.076268502</v>
      </c>
      <c r="P7153">
        <v>23115055.943380311</v>
      </c>
      <c r="Q7153">
        <v>22785286.28720941</v>
      </c>
      <c r="R7153">
        <v>21278956.580774643</v>
      </c>
      <c r="S7153">
        <v>17952170.677843817</v>
      </c>
      <c r="T7153">
        <v>20934887.967610862</v>
      </c>
      <c r="U7153">
        <v>24637598.991723187</v>
      </c>
      <c r="V7153">
        <v>21672789.672842007</v>
      </c>
      <c r="W7153">
        <v>-10588143.405029491</v>
      </c>
      <c r="X7153">
        <v>-30588143.405029494</v>
      </c>
    </row>
    <row r="7154" spans="2:24" x14ac:dyDescent="0.4">
      <c r="B7154" s="13">
        <v>7151</v>
      </c>
      <c r="C7154">
        <v>0</v>
      </c>
      <c r="D7154">
        <v>0</v>
      </c>
      <c r="E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19352180.343841262</v>
      </c>
      <c r="O7154">
        <v>19378849.098798633</v>
      </c>
      <c r="P7154">
        <v>24939921.07394306</v>
      </c>
      <c r="Q7154">
        <v>24826167.629308589</v>
      </c>
      <c r="R7154">
        <v>25692716.691474579</v>
      </c>
      <c r="S7154">
        <v>26010222.327593513</v>
      </c>
      <c r="T7154">
        <v>33922034.140722387</v>
      </c>
      <c r="U7154">
        <v>42866128.251776099</v>
      </c>
      <c r="V7154">
        <v>42201017.046454698</v>
      </c>
      <c r="W7154">
        <v>30827100.692317415</v>
      </c>
      <c r="X7154">
        <v>10827100.692317415</v>
      </c>
    </row>
    <row r="7155" spans="2:24" x14ac:dyDescent="0.4">
      <c r="B7155" s="13">
        <v>7152</v>
      </c>
      <c r="C7155">
        <v>0</v>
      </c>
      <c r="D7155">
        <v>0</v>
      </c>
      <c r="E7155">
        <v>0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8405840.2910702564</v>
      </c>
      <c r="O7155">
        <v>8045217.4861437585</v>
      </c>
      <c r="P7155">
        <v>11512786.456708182</v>
      </c>
      <c r="Q7155">
        <v>14814786.008701721</v>
      </c>
      <c r="R7155">
        <v>16170121.244978335</v>
      </c>
      <c r="S7155">
        <v>23345770.731968191</v>
      </c>
      <c r="T7155">
        <v>24054131.690689411</v>
      </c>
      <c r="U7155">
        <v>24370769.977282647</v>
      </c>
      <c r="V7155">
        <v>23058274.591960385</v>
      </c>
      <c r="W7155">
        <v>23864765.412929378</v>
      </c>
      <c r="X7155">
        <v>3864765.4129293803</v>
      </c>
    </row>
    <row r="7156" spans="2:24" x14ac:dyDescent="0.4">
      <c r="B7156" s="13">
        <v>7153</v>
      </c>
      <c r="C7156">
        <v>0</v>
      </c>
      <c r="D7156">
        <v>0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24936627.436660264</v>
      </c>
      <c r="O7156">
        <v>30203280.963923384</v>
      </c>
      <c r="P7156">
        <v>28606633.838891115</v>
      </c>
      <c r="Q7156">
        <v>29327119.295625832</v>
      </c>
      <c r="R7156">
        <v>30215871.33750084</v>
      </c>
      <c r="S7156">
        <v>33507142.073669124</v>
      </c>
      <c r="T7156">
        <v>37325782.995219193</v>
      </c>
      <c r="U7156">
        <v>34916363.992108032</v>
      </c>
      <c r="V7156">
        <v>11568200.755739588</v>
      </c>
      <c r="W7156">
        <v>15672870.224632265</v>
      </c>
      <c r="X7156">
        <v>-4327129.7753677387</v>
      </c>
    </row>
    <row r="7157" spans="2:24" x14ac:dyDescent="0.4">
      <c r="B7157" s="13">
        <v>7154</v>
      </c>
      <c r="C7157">
        <v>0</v>
      </c>
      <c r="D7157">
        <v>0</v>
      </c>
      <c r="E7157"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19838363.746789768</v>
      </c>
      <c r="O7157">
        <v>23213671.213835925</v>
      </c>
      <c r="P7157">
        <v>22381078.639582325</v>
      </c>
      <c r="Q7157">
        <v>25746629.213896427</v>
      </c>
      <c r="R7157">
        <v>28391201.314463083</v>
      </c>
      <c r="S7157">
        <v>31949639.651220802</v>
      </c>
      <c r="T7157">
        <v>39792580.559503146</v>
      </c>
      <c r="U7157">
        <v>44190098.069317371</v>
      </c>
      <c r="V7157">
        <v>44034474.730181105</v>
      </c>
      <c r="W7157">
        <v>49762060.521070793</v>
      </c>
      <c r="X7157">
        <v>29762060.521070797</v>
      </c>
    </row>
    <row r="7158" spans="2:24" x14ac:dyDescent="0.4">
      <c r="B7158" s="13">
        <v>7155</v>
      </c>
      <c r="C7158">
        <v>0</v>
      </c>
      <c r="D7158">
        <v>0</v>
      </c>
      <c r="E7158">
        <v>0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21641900.889808815</v>
      </c>
      <c r="O7158">
        <v>19161354.774687827</v>
      </c>
      <c r="P7158">
        <v>20608314.873478077</v>
      </c>
      <c r="Q7158">
        <v>24374176.905526713</v>
      </c>
      <c r="R7158">
        <v>30963413.9394719</v>
      </c>
      <c r="S7158">
        <v>32805702.443686265</v>
      </c>
      <c r="T7158">
        <v>31886016.864485346</v>
      </c>
      <c r="U7158">
        <v>33341044.409610324</v>
      </c>
      <c r="V7158">
        <v>37179915.015729107</v>
      </c>
      <c r="W7158">
        <v>40011953.421700671</v>
      </c>
      <c r="X7158">
        <v>20011953.421700671</v>
      </c>
    </row>
    <row r="7159" spans="2:24" x14ac:dyDescent="0.4">
      <c r="B7159" s="13">
        <v>7156</v>
      </c>
      <c r="C7159">
        <v>0</v>
      </c>
      <c r="D7159">
        <v>0</v>
      </c>
      <c r="E7159">
        <v>0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26355088.086385094</v>
      </c>
      <c r="O7159">
        <v>26816793.087277502</v>
      </c>
      <c r="P7159">
        <v>30994286.823124651</v>
      </c>
      <c r="Q7159">
        <v>38091727.012083322</v>
      </c>
      <c r="R7159">
        <v>37903324.907704778</v>
      </c>
      <c r="S7159">
        <v>41584091.615302786</v>
      </c>
      <c r="T7159">
        <v>49105633.481692642</v>
      </c>
      <c r="U7159">
        <v>51248101.833957031</v>
      </c>
      <c r="V7159">
        <v>52335951.594090588</v>
      </c>
      <c r="W7159">
        <v>58888454.302569829</v>
      </c>
      <c r="X7159">
        <v>38888454.302569821</v>
      </c>
    </row>
    <row r="7160" spans="2:24" x14ac:dyDescent="0.4">
      <c r="B7160" s="13">
        <v>7157</v>
      </c>
      <c r="C7160">
        <v>0</v>
      </c>
      <c r="D7160">
        <v>0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20337595.30549895</v>
      </c>
      <c r="O7160">
        <v>19356407.262293298</v>
      </c>
      <c r="P7160">
        <v>24034809.741865717</v>
      </c>
      <c r="Q7160">
        <v>29310092.629162814</v>
      </c>
      <c r="R7160">
        <v>32213183.624129102</v>
      </c>
      <c r="S7160">
        <v>33673950.722339422</v>
      </c>
      <c r="T7160">
        <v>32741297.913636845</v>
      </c>
      <c r="U7160">
        <v>30973115.808942936</v>
      </c>
      <c r="V7160">
        <v>34970041.903284244</v>
      </c>
      <c r="W7160">
        <v>32001049.642003413</v>
      </c>
      <c r="X7160">
        <v>12001049.642003423</v>
      </c>
    </row>
    <row r="7161" spans="2:24" x14ac:dyDescent="0.4">
      <c r="B7161" s="13">
        <v>7158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22610185.882412463</v>
      </c>
      <c r="O7161">
        <v>28529137.137010656</v>
      </c>
      <c r="P7161">
        <v>25872068.783227392</v>
      </c>
      <c r="Q7161">
        <v>25935447.567761626</v>
      </c>
      <c r="R7161">
        <v>25387404.971456513</v>
      </c>
      <c r="S7161">
        <v>31981126.456836842</v>
      </c>
      <c r="T7161">
        <v>30067775.404876236</v>
      </c>
      <c r="U7161">
        <v>30887978.131404668</v>
      </c>
      <c r="V7161">
        <v>33188806.33413149</v>
      </c>
      <c r="W7161">
        <v>36372588.884714693</v>
      </c>
      <c r="X7161">
        <v>16372588.884714697</v>
      </c>
    </row>
    <row r="7162" spans="2:24" x14ac:dyDescent="0.4">
      <c r="B7162" s="13">
        <v>7159</v>
      </c>
      <c r="C7162">
        <v>0</v>
      </c>
      <c r="D7162">
        <v>0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22726272.105917592</v>
      </c>
      <c r="O7162">
        <v>23685644.290702887</v>
      </c>
      <c r="P7162">
        <v>22641555.975423161</v>
      </c>
      <c r="Q7162">
        <v>21524702.96100007</v>
      </c>
      <c r="R7162">
        <v>21316963.775139078</v>
      </c>
      <c r="S7162">
        <v>19550541.97092868</v>
      </c>
      <c r="T7162">
        <v>16879881.455276914</v>
      </c>
      <c r="U7162">
        <v>16278929.497403026</v>
      </c>
      <c r="V7162">
        <v>7576919.4700317662</v>
      </c>
      <c r="W7162">
        <v>6432551.4575663898</v>
      </c>
      <c r="X7162">
        <v>-13567448.542433608</v>
      </c>
    </row>
    <row r="7163" spans="2:24" x14ac:dyDescent="0.4">
      <c r="B7163" s="13">
        <v>7160</v>
      </c>
      <c r="C7163">
        <v>0</v>
      </c>
      <c r="D7163">
        <v>0</v>
      </c>
      <c r="E7163">
        <v>0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18950674.178035699</v>
      </c>
      <c r="O7163">
        <v>21264997.869647879</v>
      </c>
      <c r="P7163">
        <v>25679103.372063711</v>
      </c>
      <c r="Q7163">
        <v>31921514.022308096</v>
      </c>
      <c r="R7163">
        <v>30921931.059283365</v>
      </c>
      <c r="S7163">
        <v>29231369.644231711</v>
      </c>
      <c r="T7163">
        <v>17453492.731314577</v>
      </c>
      <c r="U7163">
        <v>17462294.053654522</v>
      </c>
      <c r="V7163">
        <v>14574590.349182449</v>
      </c>
      <c r="W7163">
        <v>17537860.392971542</v>
      </c>
      <c r="X7163">
        <v>-2462139.6070284583</v>
      </c>
    </row>
    <row r="7164" spans="2:24" x14ac:dyDescent="0.4">
      <c r="B7164" s="13">
        <v>7161</v>
      </c>
      <c r="C7164">
        <v>0</v>
      </c>
      <c r="D7164">
        <v>0</v>
      </c>
      <c r="E7164">
        <v>0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19225529.399246972</v>
      </c>
      <c r="O7164">
        <v>25474749.395576455</v>
      </c>
      <c r="P7164">
        <v>25766235.959219579</v>
      </c>
      <c r="Q7164">
        <v>29708284.12579887</v>
      </c>
      <c r="R7164">
        <v>28197963.725734498</v>
      </c>
      <c r="S7164">
        <v>35110072.359314635</v>
      </c>
      <c r="T7164">
        <v>34968205.739507899</v>
      </c>
      <c r="U7164">
        <v>37247035.131111652</v>
      </c>
      <c r="V7164">
        <v>37819094.110739939</v>
      </c>
      <c r="W7164">
        <v>41500794.843118429</v>
      </c>
      <c r="X7164">
        <v>21500794.843118433</v>
      </c>
    </row>
    <row r="7165" spans="2:24" x14ac:dyDescent="0.4">
      <c r="B7165" s="13">
        <v>7162</v>
      </c>
      <c r="C7165">
        <v>0</v>
      </c>
      <c r="D7165">
        <v>0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23768002.771361575</v>
      </c>
      <c r="O7165">
        <v>25744532.827899352</v>
      </c>
      <c r="P7165">
        <v>26891916.228150744</v>
      </c>
      <c r="Q7165">
        <v>27686151.922645897</v>
      </c>
      <c r="R7165">
        <v>31280808.425326288</v>
      </c>
      <c r="S7165">
        <v>30800994.635824382</v>
      </c>
      <c r="T7165">
        <v>32939886.907011759</v>
      </c>
      <c r="U7165">
        <v>33137998.593858272</v>
      </c>
      <c r="V7165">
        <v>-83483370.049820155</v>
      </c>
      <c r="W7165">
        <v>-78186582.252339721</v>
      </c>
      <c r="X7165">
        <v>-98186582.252339721</v>
      </c>
    </row>
    <row r="7166" spans="2:24" x14ac:dyDescent="0.4">
      <c r="B7166" s="13">
        <v>7163</v>
      </c>
      <c r="C7166">
        <v>0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21722367.22210981</v>
      </c>
      <c r="O7166">
        <v>23398137.825597063</v>
      </c>
      <c r="P7166">
        <v>24400711.190013297</v>
      </c>
      <c r="Q7166">
        <v>5968841.2652634643</v>
      </c>
      <c r="R7166">
        <v>5978382.8943245113</v>
      </c>
      <c r="S7166">
        <v>18680985.944710016</v>
      </c>
      <c r="T7166">
        <v>18951696.752227433</v>
      </c>
      <c r="U7166">
        <v>25269570.041224822</v>
      </c>
      <c r="V7166">
        <v>25913752.754766062</v>
      </c>
      <c r="W7166">
        <v>25644825.498327959</v>
      </c>
      <c r="X7166">
        <v>5644825.498327964</v>
      </c>
    </row>
    <row r="7167" spans="2:24" x14ac:dyDescent="0.4">
      <c r="B7167" s="13">
        <v>7164</v>
      </c>
      <c r="C7167">
        <v>0</v>
      </c>
      <c r="D7167">
        <v>0</v>
      </c>
      <c r="E7167"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18838111.033186592</v>
      </c>
      <c r="O7167">
        <v>24411869.22669819</v>
      </c>
      <c r="P7167">
        <v>26059392.946794666</v>
      </c>
      <c r="Q7167">
        <v>35462964.58941035</v>
      </c>
      <c r="R7167">
        <v>33993567.512816764</v>
      </c>
      <c r="S7167">
        <v>33016141.757181134</v>
      </c>
      <c r="T7167">
        <v>31956588.293248639</v>
      </c>
      <c r="U7167">
        <v>32694479.641204584</v>
      </c>
      <c r="V7167">
        <v>36855985.379666418</v>
      </c>
      <c r="W7167">
        <v>41410085.049383342</v>
      </c>
      <c r="X7167">
        <v>21410085.04938335</v>
      </c>
    </row>
    <row r="7168" spans="2:24" x14ac:dyDescent="0.4">
      <c r="B7168" s="13">
        <v>7165</v>
      </c>
      <c r="C7168">
        <v>0</v>
      </c>
      <c r="D7168">
        <v>0</v>
      </c>
      <c r="E7168">
        <v>0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20913619.856426548</v>
      </c>
      <c r="O7168">
        <v>22183151.909822524</v>
      </c>
      <c r="P7168">
        <v>23991903.394985806</v>
      </c>
      <c r="Q7168">
        <v>24300187.690418646</v>
      </c>
      <c r="R7168">
        <v>27246980.61532278</v>
      </c>
      <c r="S7168">
        <v>22524053.788490694</v>
      </c>
      <c r="T7168">
        <v>21741018.746224295</v>
      </c>
      <c r="U7168">
        <v>32372798.791205246</v>
      </c>
      <c r="V7168">
        <v>30523270.009053182</v>
      </c>
      <c r="W7168">
        <v>-13230721.037740529</v>
      </c>
      <c r="X7168">
        <v>-33230721.037740517</v>
      </c>
    </row>
    <row r="7169" spans="2:24" x14ac:dyDescent="0.4">
      <c r="B7169" s="13">
        <v>7166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23423099.486564048</v>
      </c>
      <c r="O7169">
        <v>26689098.277630486</v>
      </c>
      <c r="P7169">
        <v>28111674.273533665</v>
      </c>
      <c r="Q7169">
        <v>33568385.728809744</v>
      </c>
      <c r="R7169">
        <v>35153944.936346017</v>
      </c>
      <c r="S7169">
        <v>36916764.262065768</v>
      </c>
      <c r="T7169">
        <v>39359519.757440738</v>
      </c>
      <c r="U7169">
        <v>40646631.595645458</v>
      </c>
      <c r="V7169">
        <v>41976405.238423586</v>
      </c>
      <c r="W7169">
        <v>-7581558.7842073655</v>
      </c>
      <c r="X7169">
        <v>-27581558.784207363</v>
      </c>
    </row>
    <row r="7170" spans="2:24" x14ac:dyDescent="0.4">
      <c r="B7170" s="13">
        <v>7167</v>
      </c>
      <c r="C7170">
        <v>0</v>
      </c>
      <c r="D7170">
        <v>0</v>
      </c>
      <c r="E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26032075.59277764</v>
      </c>
      <c r="O7170">
        <v>31456648.121178322</v>
      </c>
      <c r="P7170">
        <v>29423164.894066289</v>
      </c>
      <c r="Q7170">
        <v>30248766.182752158</v>
      </c>
      <c r="R7170">
        <v>35527486.061015531</v>
      </c>
      <c r="S7170">
        <v>28079397.629313994</v>
      </c>
      <c r="T7170">
        <v>31983120.294634648</v>
      </c>
      <c r="U7170">
        <v>34045381.701502204</v>
      </c>
      <c r="V7170">
        <v>36786855.990202971</v>
      </c>
      <c r="W7170">
        <v>44022749.348470792</v>
      </c>
      <c r="X7170">
        <v>24022749.348470792</v>
      </c>
    </row>
    <row r="7171" spans="2:24" x14ac:dyDescent="0.4">
      <c r="B7171" s="13">
        <v>7168</v>
      </c>
      <c r="C7171">
        <v>0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17363166.400845546</v>
      </c>
      <c r="O7171">
        <v>2234136.4918751819</v>
      </c>
      <c r="P7171">
        <v>9179334.7510387823</v>
      </c>
      <c r="Q7171">
        <v>19700729.400153123</v>
      </c>
      <c r="R7171">
        <v>-22637111.536913551</v>
      </c>
      <c r="S7171">
        <v>-22714436.47140222</v>
      </c>
      <c r="T7171">
        <v>-1185920.5261251482</v>
      </c>
      <c r="U7171">
        <v>486884.66572601115</v>
      </c>
      <c r="V7171">
        <v>5359780.0184212998</v>
      </c>
      <c r="W7171">
        <v>9148464.7828474566</v>
      </c>
      <c r="X7171">
        <v>-10851535.217152547</v>
      </c>
    </row>
    <row r="7172" spans="2:24" x14ac:dyDescent="0.4">
      <c r="B7172" s="13">
        <v>7169</v>
      </c>
      <c r="C7172">
        <v>0</v>
      </c>
      <c r="D7172">
        <v>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16713099.726619631</v>
      </c>
      <c r="O7172">
        <v>16142051.411713006</v>
      </c>
      <c r="P7172">
        <v>20253287.81606023</v>
      </c>
      <c r="Q7172">
        <v>25604074.081212372</v>
      </c>
      <c r="R7172">
        <v>25939984.645515818</v>
      </c>
      <c r="S7172">
        <v>24288105.830088779</v>
      </c>
      <c r="T7172">
        <v>27219308.936180696</v>
      </c>
      <c r="U7172">
        <v>18144154.180369888</v>
      </c>
      <c r="V7172">
        <v>18935345.620523889</v>
      </c>
      <c r="W7172">
        <v>25365078.075801749</v>
      </c>
      <c r="X7172">
        <v>5365078.0758017525</v>
      </c>
    </row>
    <row r="7173" spans="2:24" x14ac:dyDescent="0.4">
      <c r="B7173" s="13">
        <v>7170</v>
      </c>
      <c r="C7173">
        <v>0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26299639.24877727</v>
      </c>
      <c r="O7173">
        <v>27854986.281370565</v>
      </c>
      <c r="P7173">
        <v>31681380.474837195</v>
      </c>
      <c r="Q7173">
        <v>31788868.7223325</v>
      </c>
      <c r="R7173">
        <v>35377450.388969041</v>
      </c>
      <c r="S7173">
        <v>7655085.9283783352</v>
      </c>
      <c r="T7173">
        <v>7516616.4864293691</v>
      </c>
      <c r="U7173">
        <v>22288890.476749297</v>
      </c>
      <c r="V7173">
        <v>12814919.888768937</v>
      </c>
      <c r="W7173">
        <v>13216398.208326157</v>
      </c>
      <c r="X7173">
        <v>-6783601.7916738475</v>
      </c>
    </row>
    <row r="7174" spans="2:24" x14ac:dyDescent="0.4">
      <c r="B7174" s="13">
        <v>7171</v>
      </c>
      <c r="C7174">
        <v>0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20056670.120316159</v>
      </c>
      <c r="O7174">
        <v>27008368.978528738</v>
      </c>
      <c r="P7174">
        <v>29094978.567176767</v>
      </c>
      <c r="Q7174">
        <v>23153859.041672368</v>
      </c>
      <c r="R7174">
        <v>28523949.307865512</v>
      </c>
      <c r="S7174">
        <v>31730514.349108577</v>
      </c>
      <c r="T7174">
        <v>36797500.284181826</v>
      </c>
      <c r="U7174">
        <v>37672341.06342309</v>
      </c>
      <c r="V7174">
        <v>37178167.398765288</v>
      </c>
      <c r="W7174">
        <v>36492619.820310988</v>
      </c>
      <c r="X7174">
        <v>16492619.820310978</v>
      </c>
    </row>
    <row r="7175" spans="2:24" x14ac:dyDescent="0.4">
      <c r="B7175" s="13">
        <v>7172</v>
      </c>
      <c r="C7175">
        <v>0</v>
      </c>
      <c r="D7175">
        <v>0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23726087.783035748</v>
      </c>
      <c r="O7175">
        <v>26738492.552300114</v>
      </c>
      <c r="P7175">
        <v>29565440.33683629</v>
      </c>
      <c r="Q7175">
        <v>31207785.21235013</v>
      </c>
      <c r="R7175">
        <v>37039407.952413537</v>
      </c>
      <c r="S7175">
        <v>38318983.623418301</v>
      </c>
      <c r="T7175">
        <v>38477997.931085043</v>
      </c>
      <c r="U7175">
        <v>40612442.51556135</v>
      </c>
      <c r="V7175">
        <v>-146325547.8601245</v>
      </c>
      <c r="W7175">
        <v>-148930348.39178252</v>
      </c>
      <c r="X7175">
        <v>-168930348.39178249</v>
      </c>
    </row>
    <row r="7176" spans="2:24" x14ac:dyDescent="0.4">
      <c r="B7176" s="13">
        <v>7173</v>
      </c>
      <c r="C7176">
        <v>0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21521242.540312521</v>
      </c>
      <c r="O7176">
        <v>19371272.702926643</v>
      </c>
      <c r="P7176">
        <v>8097349.6330659389</v>
      </c>
      <c r="Q7176">
        <v>11567749.48401751</v>
      </c>
      <c r="R7176">
        <v>26080369.157629333</v>
      </c>
      <c r="S7176">
        <v>26466387.890077885</v>
      </c>
      <c r="T7176">
        <v>27378823.082819231</v>
      </c>
      <c r="U7176">
        <v>30377077.848439224</v>
      </c>
      <c r="V7176">
        <v>30474616.221021678</v>
      </c>
      <c r="W7176">
        <v>38253479.456956938</v>
      </c>
      <c r="X7176">
        <v>18253479.456956942</v>
      </c>
    </row>
    <row r="7177" spans="2:24" x14ac:dyDescent="0.4">
      <c r="B7177" s="13">
        <v>7174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21453949.053971838</v>
      </c>
      <c r="O7177">
        <v>20099502.461321924</v>
      </c>
      <c r="P7177">
        <v>17531073.505112346</v>
      </c>
      <c r="Q7177">
        <v>21121776.354835335</v>
      </c>
      <c r="R7177">
        <v>25945916.446420405</v>
      </c>
      <c r="S7177">
        <v>28010334.243328769</v>
      </c>
      <c r="T7177">
        <v>30733551.868102159</v>
      </c>
      <c r="U7177">
        <v>27994902.99801847</v>
      </c>
      <c r="V7177">
        <v>27383257.543919079</v>
      </c>
      <c r="W7177">
        <v>28979813.159223337</v>
      </c>
      <c r="X7177">
        <v>8979813.159223333</v>
      </c>
    </row>
    <row r="7178" spans="2:24" x14ac:dyDescent="0.4">
      <c r="B7178" s="13">
        <v>7175</v>
      </c>
      <c r="C7178">
        <v>0</v>
      </c>
      <c r="D7178">
        <v>0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18849602.276850089</v>
      </c>
      <c r="O7178">
        <v>25854585.242919333</v>
      </c>
      <c r="P7178">
        <v>30282705.169184066</v>
      </c>
      <c r="Q7178">
        <v>32090782.133285332</v>
      </c>
      <c r="R7178">
        <v>39193217.382867202</v>
      </c>
      <c r="S7178">
        <v>42798870.619623177</v>
      </c>
      <c r="T7178">
        <v>45035087.66800116</v>
      </c>
      <c r="U7178">
        <v>47176185.881418794</v>
      </c>
      <c r="V7178">
        <v>47862968.710720353</v>
      </c>
      <c r="W7178">
        <v>57627536.458847284</v>
      </c>
      <c r="X7178">
        <v>37627536.458847277</v>
      </c>
    </row>
    <row r="7179" spans="2:24" x14ac:dyDescent="0.4">
      <c r="B7179" s="13">
        <v>7176</v>
      </c>
      <c r="C7179">
        <v>0</v>
      </c>
      <c r="D7179">
        <v>0</v>
      </c>
      <c r="E7179"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19797960.022461262</v>
      </c>
      <c r="O7179">
        <v>27382670.994632557</v>
      </c>
      <c r="P7179">
        <v>29262634.238031387</v>
      </c>
      <c r="Q7179">
        <v>32160109.295019522</v>
      </c>
      <c r="R7179">
        <v>37285115.710499004</v>
      </c>
      <c r="S7179">
        <v>36886694.907647781</v>
      </c>
      <c r="T7179">
        <v>25810050.912720673</v>
      </c>
      <c r="U7179">
        <v>28544409.92411276</v>
      </c>
      <c r="V7179">
        <v>37835191.649528474</v>
      </c>
      <c r="W7179">
        <v>38206942.171655402</v>
      </c>
      <c r="X7179">
        <v>18206942.171655402</v>
      </c>
    </row>
    <row r="7180" spans="2:24" x14ac:dyDescent="0.4">
      <c r="B7180" s="13">
        <v>7177</v>
      </c>
      <c r="C7180">
        <v>0</v>
      </c>
      <c r="D7180">
        <v>0</v>
      </c>
      <c r="E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25250658.102091972</v>
      </c>
      <c r="O7180">
        <v>22557402.038794469</v>
      </c>
      <c r="P7180">
        <v>21751628.107537638</v>
      </c>
      <c r="Q7180">
        <v>25018067.393657979</v>
      </c>
      <c r="R7180">
        <v>26763994.325031787</v>
      </c>
      <c r="S7180">
        <v>26132366.158663809</v>
      </c>
      <c r="T7180">
        <v>25833893.182931386</v>
      </c>
      <c r="U7180">
        <v>31938502.522619464</v>
      </c>
      <c r="V7180">
        <v>29337896.739169281</v>
      </c>
      <c r="W7180">
        <v>31369158.018625837</v>
      </c>
      <c r="X7180">
        <v>11369158.018625842</v>
      </c>
    </row>
    <row r="7181" spans="2:24" x14ac:dyDescent="0.4">
      <c r="B7181" s="13">
        <v>7178</v>
      </c>
      <c r="C7181">
        <v>0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19312745.603501618</v>
      </c>
      <c r="O7181">
        <v>21895198.210451435</v>
      </c>
      <c r="P7181">
        <v>25481393.791304566</v>
      </c>
      <c r="Q7181">
        <v>25697530.423265751</v>
      </c>
      <c r="R7181">
        <v>31121950.984179296</v>
      </c>
      <c r="S7181">
        <v>29395535.443386279</v>
      </c>
      <c r="T7181">
        <v>35675748.71294862</v>
      </c>
      <c r="U7181">
        <v>35391104.891294219</v>
      </c>
      <c r="V7181">
        <v>37868471.70002985</v>
      </c>
      <c r="W7181">
        <v>915430.25280470424</v>
      </c>
      <c r="X7181">
        <v>-19084569.7471953</v>
      </c>
    </row>
    <row r="7182" spans="2:24" x14ac:dyDescent="0.4">
      <c r="B7182" s="13">
        <v>7179</v>
      </c>
      <c r="C7182">
        <v>0</v>
      </c>
      <c r="D7182">
        <v>0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23646126.444000557</v>
      </c>
      <c r="O7182">
        <v>29292110.992124919</v>
      </c>
      <c r="P7182">
        <v>-351101346.00697666</v>
      </c>
      <c r="Q7182">
        <v>-347830004.96240544</v>
      </c>
      <c r="R7182">
        <v>-153522615.09950954</v>
      </c>
      <c r="S7182">
        <v>-145083747.0292252</v>
      </c>
      <c r="T7182">
        <v>-142504352.93234399</v>
      </c>
      <c r="U7182">
        <v>-143412965.39311352</v>
      </c>
      <c r="V7182">
        <v>-146826267.33316326</v>
      </c>
      <c r="W7182">
        <v>-145575762.37505063</v>
      </c>
      <c r="X7182">
        <v>-165575762.37505063</v>
      </c>
    </row>
    <row r="7183" spans="2:24" x14ac:dyDescent="0.4">
      <c r="B7183" s="13">
        <v>7180</v>
      </c>
      <c r="C7183">
        <v>0</v>
      </c>
      <c r="D7183">
        <v>0</v>
      </c>
      <c r="E7183"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19872326.6082596</v>
      </c>
      <c r="O7183">
        <v>19141913.652146213</v>
      </c>
      <c r="P7183">
        <v>27807513.938970219</v>
      </c>
      <c r="Q7183">
        <v>30298782.204217799</v>
      </c>
      <c r="R7183">
        <v>30698152.401364457</v>
      </c>
      <c r="S7183">
        <v>30078993.09936443</v>
      </c>
      <c r="T7183">
        <v>29337038.327178456</v>
      </c>
      <c r="U7183">
        <v>33497971.828218557</v>
      </c>
      <c r="V7183">
        <v>32651366.548440676</v>
      </c>
      <c r="W7183">
        <v>31826816.561601289</v>
      </c>
      <c r="X7183">
        <v>11826816.561601289</v>
      </c>
    </row>
    <row r="7184" spans="2:24" x14ac:dyDescent="0.4">
      <c r="B7184" s="13">
        <v>7181</v>
      </c>
      <c r="C7184">
        <v>0</v>
      </c>
      <c r="D7184">
        <v>0</v>
      </c>
      <c r="E7184">
        <v>0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18200961.181378018</v>
      </c>
      <c r="O7184">
        <v>23513357.353968579</v>
      </c>
      <c r="P7184">
        <v>23492463.067072555</v>
      </c>
      <c r="Q7184">
        <v>25073531.516073212</v>
      </c>
      <c r="R7184">
        <v>27551141.320078421</v>
      </c>
      <c r="S7184">
        <v>22691367.267680239</v>
      </c>
      <c r="T7184">
        <v>25585939.471759751</v>
      </c>
      <c r="U7184">
        <v>37892114.292330526</v>
      </c>
      <c r="V7184">
        <v>38577585.986716934</v>
      </c>
      <c r="W7184">
        <v>36579064.191401839</v>
      </c>
      <c r="X7184">
        <v>16579064.191401841</v>
      </c>
    </row>
    <row r="7185" spans="2:24" x14ac:dyDescent="0.4">
      <c r="B7185" s="13">
        <v>7182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21365787.663154662</v>
      </c>
      <c r="O7185">
        <v>22402104.889556278</v>
      </c>
      <c r="P7185">
        <v>26575800.145988658</v>
      </c>
      <c r="Q7185">
        <v>25145627.817932509</v>
      </c>
      <c r="R7185">
        <v>28591375.092005357</v>
      </c>
      <c r="S7185">
        <v>30026042.239338983</v>
      </c>
      <c r="T7185">
        <v>34032415.516075119</v>
      </c>
      <c r="U7185">
        <v>32846899.320795968</v>
      </c>
      <c r="V7185">
        <v>37838277.965401515</v>
      </c>
      <c r="W7185">
        <v>36786263.240200117</v>
      </c>
      <c r="X7185">
        <v>16786263.240200117</v>
      </c>
    </row>
    <row r="7186" spans="2:24" x14ac:dyDescent="0.4">
      <c r="B7186" s="13">
        <v>7183</v>
      </c>
      <c r="C7186">
        <v>0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20526364.773404669</v>
      </c>
      <c r="O7186">
        <v>23375378.699091308</v>
      </c>
      <c r="P7186">
        <v>21762588.551179137</v>
      </c>
      <c r="Q7186">
        <v>23843970.160637472</v>
      </c>
      <c r="R7186">
        <v>25178335.276575536</v>
      </c>
      <c r="S7186">
        <v>24430677.636777617</v>
      </c>
      <c r="T7186">
        <v>24197924.711378925</v>
      </c>
      <c r="U7186">
        <v>20939079.850548729</v>
      </c>
      <c r="V7186">
        <v>24841116.553214494</v>
      </c>
      <c r="W7186">
        <v>30003029.677368894</v>
      </c>
      <c r="X7186">
        <v>10003029.677368894</v>
      </c>
    </row>
    <row r="7187" spans="2:24" x14ac:dyDescent="0.4">
      <c r="B7187" s="13">
        <v>7184</v>
      </c>
      <c r="C7187">
        <v>0</v>
      </c>
      <c r="D7187">
        <v>0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24552568.917540759</v>
      </c>
      <c r="O7187">
        <v>22429300.543573126</v>
      </c>
      <c r="P7187">
        <v>9130534.898795642</v>
      </c>
      <c r="Q7187">
        <v>11860195.512799025</v>
      </c>
      <c r="R7187">
        <v>21012324.760957979</v>
      </c>
      <c r="S7187">
        <v>27884265.510344692</v>
      </c>
      <c r="T7187">
        <v>26005474.277944826</v>
      </c>
      <c r="U7187">
        <v>28869612.3061646</v>
      </c>
      <c r="V7187">
        <v>29106028.69978277</v>
      </c>
      <c r="W7187">
        <v>33314362.567329012</v>
      </c>
      <c r="X7187">
        <v>13314362.56732901</v>
      </c>
    </row>
    <row r="7188" spans="2:24" x14ac:dyDescent="0.4">
      <c r="B7188" s="13">
        <v>7185</v>
      </c>
      <c r="C7188">
        <v>0</v>
      </c>
      <c r="D7188">
        <v>0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23493699.128889922</v>
      </c>
      <c r="O7188">
        <v>22600662.84454374</v>
      </c>
      <c r="P7188">
        <v>8281685.406071567</v>
      </c>
      <c r="Q7188">
        <v>-3174525.7838962674</v>
      </c>
      <c r="R7188">
        <v>6981727.8823878653</v>
      </c>
      <c r="S7188">
        <v>1087895.9127759561</v>
      </c>
      <c r="T7188">
        <v>1291416.9638673658</v>
      </c>
      <c r="U7188">
        <v>6280083.3083916809</v>
      </c>
      <c r="V7188">
        <v>5512410.3693428701</v>
      </c>
      <c r="W7188">
        <v>12476078.900850035</v>
      </c>
      <c r="X7188">
        <v>-7523921.099149961</v>
      </c>
    </row>
    <row r="7189" spans="2:24" x14ac:dyDescent="0.4">
      <c r="B7189" s="13">
        <v>7186</v>
      </c>
      <c r="C7189">
        <v>0</v>
      </c>
      <c r="D7189">
        <v>0</v>
      </c>
      <c r="E7189"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28005355.609150812</v>
      </c>
      <c r="O7189">
        <v>32657518.496420983</v>
      </c>
      <c r="P7189">
        <v>32702373.010869306</v>
      </c>
      <c r="Q7189">
        <v>36868702.977044754</v>
      </c>
      <c r="R7189">
        <v>36789917.232749879</v>
      </c>
      <c r="S7189">
        <v>41080794.876520306</v>
      </c>
      <c r="T7189">
        <v>42862608.543121524</v>
      </c>
      <c r="U7189">
        <v>50033399.605169378</v>
      </c>
      <c r="V7189">
        <v>46093186.6841795</v>
      </c>
      <c r="W7189">
        <v>45647618.666389696</v>
      </c>
      <c r="X7189">
        <v>25647618.666389693</v>
      </c>
    </row>
    <row r="7190" spans="2:24" x14ac:dyDescent="0.4">
      <c r="B7190" s="13">
        <v>7187</v>
      </c>
      <c r="C7190">
        <v>0</v>
      </c>
      <c r="D7190">
        <v>0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6920242.5697834659</v>
      </c>
      <c r="O7190">
        <v>8841382.7646020278</v>
      </c>
      <c r="P7190">
        <v>15966980.705000475</v>
      </c>
      <c r="Q7190">
        <v>18630613.510212913</v>
      </c>
      <c r="R7190">
        <v>15538113.380429745</v>
      </c>
      <c r="S7190">
        <v>19668652.904992759</v>
      </c>
      <c r="T7190">
        <v>21834033.594827905</v>
      </c>
      <c r="U7190">
        <v>29316973.250867128</v>
      </c>
      <c r="V7190">
        <v>27233127.342478834</v>
      </c>
      <c r="W7190">
        <v>26319108.85589454</v>
      </c>
      <c r="X7190">
        <v>6319108.8558945339</v>
      </c>
    </row>
    <row r="7191" spans="2:24" x14ac:dyDescent="0.4">
      <c r="B7191" s="13">
        <v>7188</v>
      </c>
      <c r="C7191">
        <v>0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28179622.797238253</v>
      </c>
      <c r="O7191">
        <v>27777787.456796739</v>
      </c>
      <c r="P7191">
        <v>27410296.732237585</v>
      </c>
      <c r="Q7191">
        <v>24797556.342137951</v>
      </c>
      <c r="R7191">
        <v>31937495.735350106</v>
      </c>
      <c r="S7191">
        <v>38110930.917479746</v>
      </c>
      <c r="T7191">
        <v>36094962.258731559</v>
      </c>
      <c r="U7191">
        <v>38907803.466006979</v>
      </c>
      <c r="V7191">
        <v>39925888.602424532</v>
      </c>
      <c r="W7191">
        <v>42712164.985747203</v>
      </c>
      <c r="X7191">
        <v>22712164.9857472</v>
      </c>
    </row>
    <row r="7192" spans="2:24" x14ac:dyDescent="0.4">
      <c r="B7192" s="13">
        <v>7189</v>
      </c>
      <c r="C7192">
        <v>0</v>
      </c>
      <c r="D7192">
        <v>0</v>
      </c>
      <c r="E7192"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14287998.341343215</v>
      </c>
      <c r="O7192">
        <v>13874283.29504618</v>
      </c>
      <c r="P7192">
        <v>17913360.870939136</v>
      </c>
      <c r="Q7192">
        <v>18583652.466090325</v>
      </c>
      <c r="R7192">
        <v>15835630.6188398</v>
      </c>
      <c r="S7192">
        <v>21327698.53166049</v>
      </c>
      <c r="T7192">
        <v>23763484.521651596</v>
      </c>
      <c r="U7192">
        <v>-66294346.994676068</v>
      </c>
      <c r="V7192">
        <v>-62301392.877442725</v>
      </c>
      <c r="W7192">
        <v>-8834963.0835391637</v>
      </c>
      <c r="X7192">
        <v>-28834963.083539158</v>
      </c>
    </row>
    <row r="7193" spans="2:24" x14ac:dyDescent="0.4">
      <c r="B7193" s="13">
        <v>7190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26532765.227088783</v>
      </c>
      <c r="O7193">
        <v>30218517.22773521</v>
      </c>
      <c r="P7193">
        <v>30278127.370271273</v>
      </c>
      <c r="Q7193">
        <v>32776243.933123443</v>
      </c>
      <c r="R7193">
        <v>33719553.921960086</v>
      </c>
      <c r="S7193">
        <v>35884677.814653911</v>
      </c>
      <c r="T7193">
        <v>24736799.393706366</v>
      </c>
      <c r="U7193">
        <v>28145907.75148017</v>
      </c>
      <c r="V7193">
        <v>35827734.973266505</v>
      </c>
      <c r="W7193">
        <v>41394622.751228079</v>
      </c>
      <c r="X7193">
        <v>21394622.751228083</v>
      </c>
    </row>
    <row r="7194" spans="2:24" x14ac:dyDescent="0.4">
      <c r="B7194" s="13">
        <v>7191</v>
      </c>
      <c r="C7194">
        <v>0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25042628.796913221</v>
      </c>
      <c r="O7194">
        <v>26233367.766999271</v>
      </c>
      <c r="P7194">
        <v>33216393.305308238</v>
      </c>
      <c r="Q7194">
        <v>36879127.838226005</v>
      </c>
      <c r="R7194">
        <v>18393460.810000978</v>
      </c>
      <c r="S7194">
        <v>18805259.836372837</v>
      </c>
      <c r="T7194">
        <v>35677069.551602632</v>
      </c>
      <c r="U7194">
        <v>33020234.4400612</v>
      </c>
      <c r="V7194">
        <v>30967695.031278457</v>
      </c>
      <c r="W7194">
        <v>35693749.77514486</v>
      </c>
      <c r="X7194">
        <v>15693749.775144864</v>
      </c>
    </row>
    <row r="7195" spans="2:24" x14ac:dyDescent="0.4">
      <c r="B7195" s="13">
        <v>7192</v>
      </c>
      <c r="C7195">
        <v>0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20363960.05645844</v>
      </c>
      <c r="O7195">
        <v>23262733.525985949</v>
      </c>
      <c r="P7195">
        <v>23898881.336770602</v>
      </c>
      <c r="Q7195">
        <v>23315409.966907129</v>
      </c>
      <c r="R7195">
        <v>24128368.574183919</v>
      </c>
      <c r="S7195">
        <v>26031983.465170573</v>
      </c>
      <c r="T7195">
        <v>30437398.594890993</v>
      </c>
      <c r="U7195">
        <v>34502500.805323429</v>
      </c>
      <c r="V7195">
        <v>36601927.602575652</v>
      </c>
      <c r="W7195">
        <v>40044213.555535942</v>
      </c>
      <c r="X7195">
        <v>20044213.555535946</v>
      </c>
    </row>
    <row r="7196" spans="2:24" x14ac:dyDescent="0.4">
      <c r="B7196" s="13">
        <v>7193</v>
      </c>
      <c r="C7196">
        <v>0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21054490.211712372</v>
      </c>
      <c r="O7196">
        <v>23463210.565103199</v>
      </c>
      <c r="P7196">
        <v>22390288.917926863</v>
      </c>
      <c r="Q7196">
        <v>31049545.672062736</v>
      </c>
      <c r="R7196">
        <v>38014667.966275178</v>
      </c>
      <c r="S7196">
        <v>40308216.828364998</v>
      </c>
      <c r="T7196">
        <v>43185776.829779476</v>
      </c>
      <c r="U7196">
        <v>45167335.100025423</v>
      </c>
      <c r="V7196">
        <v>49593454.75374306</v>
      </c>
      <c r="W7196">
        <v>50518090.527292512</v>
      </c>
      <c r="X7196">
        <v>30518090.527292516</v>
      </c>
    </row>
    <row r="7197" spans="2:24" x14ac:dyDescent="0.4">
      <c r="B7197" s="13">
        <v>7194</v>
      </c>
      <c r="C7197">
        <v>0</v>
      </c>
      <c r="D7197">
        <v>0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24366530.738793097</v>
      </c>
      <c r="O7197">
        <v>25069543.795808386</v>
      </c>
      <c r="P7197">
        <v>11773046.792343313</v>
      </c>
      <c r="Q7197">
        <v>15852352.566139033</v>
      </c>
      <c r="R7197">
        <v>22132256.229636643</v>
      </c>
      <c r="S7197">
        <v>23716404.749240182</v>
      </c>
      <c r="T7197">
        <v>29007678.958056659</v>
      </c>
      <c r="U7197">
        <v>20930504.624968626</v>
      </c>
      <c r="V7197">
        <v>21849279.00900618</v>
      </c>
      <c r="W7197">
        <v>26489850.353234362</v>
      </c>
      <c r="X7197">
        <v>6489850.35323436</v>
      </c>
    </row>
    <row r="7198" spans="2:24" x14ac:dyDescent="0.4">
      <c r="B7198" s="13">
        <v>7195</v>
      </c>
      <c r="C7198">
        <v>0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23803438.617799979</v>
      </c>
      <c r="O7198">
        <v>22434709.241910215</v>
      </c>
      <c r="P7198">
        <v>25286157.669464387</v>
      </c>
      <c r="Q7198">
        <v>27605826.54336958</v>
      </c>
      <c r="R7198">
        <v>26573172.685029484</v>
      </c>
      <c r="S7198">
        <v>35008617.656074248</v>
      </c>
      <c r="T7198">
        <v>40296575.189500824</v>
      </c>
      <c r="U7198">
        <v>40416127.306886069</v>
      </c>
      <c r="V7198">
        <v>41299874.407940425</v>
      </c>
      <c r="W7198">
        <v>47008960.900070071</v>
      </c>
      <c r="X7198">
        <v>27008960.900070071</v>
      </c>
    </row>
    <row r="7199" spans="2:24" x14ac:dyDescent="0.4">
      <c r="B7199" s="13">
        <v>7196</v>
      </c>
      <c r="C7199">
        <v>0</v>
      </c>
      <c r="D7199">
        <v>0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19534388.044439264</v>
      </c>
      <c r="O7199">
        <v>22598621.581985001</v>
      </c>
      <c r="P7199">
        <v>-3890243.5846565096</v>
      </c>
      <c r="Q7199">
        <v>-3541004.6342077409</v>
      </c>
      <c r="R7199">
        <v>16062147.235926876</v>
      </c>
      <c r="S7199">
        <v>19521381.753284719</v>
      </c>
      <c r="T7199">
        <v>27677451.472822998</v>
      </c>
      <c r="U7199">
        <v>26980235.235065795</v>
      </c>
      <c r="V7199">
        <v>32338287.329304744</v>
      </c>
      <c r="W7199">
        <v>33275905.588389199</v>
      </c>
      <c r="X7199">
        <v>13275905.588389197</v>
      </c>
    </row>
    <row r="7200" spans="2:24" x14ac:dyDescent="0.4">
      <c r="B7200" s="13">
        <v>7197</v>
      </c>
      <c r="C7200">
        <v>0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19579152.108573224</v>
      </c>
      <c r="O7200">
        <v>18962058.11815853</v>
      </c>
      <c r="P7200">
        <v>23211935.319202863</v>
      </c>
      <c r="Q7200">
        <v>26070845.767854601</v>
      </c>
      <c r="R7200">
        <v>35797538.922648579</v>
      </c>
      <c r="S7200">
        <v>35465813.598789163</v>
      </c>
      <c r="T7200">
        <v>24791345.45719897</v>
      </c>
      <c r="U7200">
        <v>28792319.345864117</v>
      </c>
      <c r="V7200">
        <v>31112009.19426677</v>
      </c>
      <c r="W7200">
        <v>36265961.878817521</v>
      </c>
      <c r="X7200">
        <v>16265961.878817512</v>
      </c>
    </row>
    <row r="7201" spans="2:24" x14ac:dyDescent="0.4">
      <c r="B7201" s="13">
        <v>7198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20279077.882624649</v>
      </c>
      <c r="O7201">
        <v>20474612.123709816</v>
      </c>
      <c r="P7201">
        <v>28303295.674222983</v>
      </c>
      <c r="Q7201">
        <v>28813584.411976278</v>
      </c>
      <c r="R7201">
        <v>30015128.865174383</v>
      </c>
      <c r="S7201">
        <v>36122094.807373419</v>
      </c>
      <c r="T7201">
        <v>39144367.878734313</v>
      </c>
      <c r="U7201">
        <v>47671820.011516206</v>
      </c>
      <c r="V7201">
        <v>56362866.347885996</v>
      </c>
      <c r="W7201">
        <v>59136874.791919135</v>
      </c>
      <c r="X7201">
        <v>39136874.791919135</v>
      </c>
    </row>
    <row r="7202" spans="2:24" x14ac:dyDescent="0.4">
      <c r="B7202" s="13">
        <v>7199</v>
      </c>
      <c r="C7202">
        <v>0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22823390.019020475</v>
      </c>
      <c r="O7202">
        <v>21854746.59900799</v>
      </c>
      <c r="P7202">
        <v>28767277.423592299</v>
      </c>
      <c r="Q7202">
        <v>28620224.573870298</v>
      </c>
      <c r="R7202">
        <v>28835212.301317155</v>
      </c>
      <c r="S7202">
        <v>32115345.778867111</v>
      </c>
      <c r="T7202">
        <v>34928834.534224756</v>
      </c>
      <c r="U7202">
        <v>35015520.517322294</v>
      </c>
      <c r="V7202">
        <v>38831242.200761922</v>
      </c>
      <c r="W7202">
        <v>40622475.523672588</v>
      </c>
      <c r="X7202">
        <v>20622475.523672584</v>
      </c>
    </row>
    <row r="7203" spans="2:24" x14ac:dyDescent="0.4">
      <c r="B7203" s="13">
        <v>7200</v>
      </c>
      <c r="C7203">
        <v>0</v>
      </c>
      <c r="D7203">
        <v>0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21660838.572280761</v>
      </c>
      <c r="O7203">
        <v>21002986.529110547</v>
      </c>
      <c r="P7203">
        <v>21486155.685197625</v>
      </c>
      <c r="Q7203">
        <v>21932949.417928703</v>
      </c>
      <c r="R7203">
        <v>21291285.946586519</v>
      </c>
      <c r="S7203">
        <v>25112358.365761627</v>
      </c>
      <c r="T7203">
        <v>31211418.008763313</v>
      </c>
      <c r="U7203">
        <v>38682914.151285343</v>
      </c>
      <c r="V7203">
        <v>41567236.118959665</v>
      </c>
      <c r="W7203">
        <v>49379787.39073091</v>
      </c>
      <c r="X7203">
        <v>29379787.39073091</v>
      </c>
    </row>
    <row r="7204" spans="2:24" x14ac:dyDescent="0.4">
      <c r="B7204" s="13">
        <v>7201</v>
      </c>
      <c r="C7204">
        <v>0</v>
      </c>
      <c r="D7204">
        <v>0</v>
      </c>
      <c r="E7204">
        <v>0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19858520.582515832</v>
      </c>
      <c r="O7204">
        <v>17215079.738972068</v>
      </c>
      <c r="P7204">
        <v>-14745154.585124219</v>
      </c>
      <c r="Q7204">
        <v>-10426292.621487392</v>
      </c>
      <c r="R7204">
        <v>5560025.3812429896</v>
      </c>
      <c r="S7204">
        <v>9747313.1868526991</v>
      </c>
      <c r="T7204">
        <v>8762065.4487200435</v>
      </c>
      <c r="U7204">
        <v>10667053.618282501</v>
      </c>
      <c r="V7204">
        <v>9945360.7805901244</v>
      </c>
      <c r="W7204">
        <v>9441042.53272851</v>
      </c>
      <c r="X7204">
        <v>-10558957.467271497</v>
      </c>
    </row>
    <row r="7205" spans="2:24" x14ac:dyDescent="0.4">
      <c r="B7205" s="13">
        <v>7202</v>
      </c>
      <c r="C7205">
        <v>0</v>
      </c>
      <c r="D7205">
        <v>0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22461564.408960521</v>
      </c>
      <c r="O7205">
        <v>13694176.937337464</v>
      </c>
      <c r="P7205">
        <v>13423908.104493361</v>
      </c>
      <c r="Q7205">
        <v>14057265.085308546</v>
      </c>
      <c r="R7205">
        <v>16641575.130253352</v>
      </c>
      <c r="S7205">
        <v>21075347.452568397</v>
      </c>
      <c r="T7205">
        <v>22661536.209627446</v>
      </c>
      <c r="U7205">
        <v>27141662.821305215</v>
      </c>
      <c r="V7205">
        <v>30700164.111140136</v>
      </c>
      <c r="W7205">
        <v>34037496.479710408</v>
      </c>
      <c r="X7205">
        <v>14037496.479710406</v>
      </c>
    </row>
    <row r="7206" spans="2:24" x14ac:dyDescent="0.4">
      <c r="B7206" s="13">
        <v>7203</v>
      </c>
      <c r="C7206">
        <v>0</v>
      </c>
      <c r="D7206">
        <v>0</v>
      </c>
      <c r="E7206"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22298730.568792626</v>
      </c>
      <c r="O7206">
        <v>24919413.818066094</v>
      </c>
      <c r="P7206">
        <v>11659036.872904463</v>
      </c>
      <c r="Q7206">
        <v>13291940.385601507</v>
      </c>
      <c r="R7206">
        <v>22918689.830409374</v>
      </c>
      <c r="S7206">
        <v>23715524.634374496</v>
      </c>
      <c r="T7206">
        <v>22640935.027509287</v>
      </c>
      <c r="U7206">
        <v>19888728.785632737</v>
      </c>
      <c r="V7206">
        <v>25127705.316290177</v>
      </c>
      <c r="W7206">
        <v>29600582.312393047</v>
      </c>
      <c r="X7206">
        <v>9600582.3123930488</v>
      </c>
    </row>
    <row r="7207" spans="2:24" x14ac:dyDescent="0.4">
      <c r="B7207" s="13">
        <v>7204</v>
      </c>
      <c r="C7207">
        <v>0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19053422.302882075</v>
      </c>
      <c r="O7207">
        <v>21596441.638413504</v>
      </c>
      <c r="P7207">
        <v>19564870.646200567</v>
      </c>
      <c r="Q7207">
        <v>22556767.230838731</v>
      </c>
      <c r="R7207">
        <v>22604254.284723658</v>
      </c>
      <c r="S7207">
        <v>27054306.434523903</v>
      </c>
      <c r="T7207">
        <v>26986295.319635354</v>
      </c>
      <c r="U7207">
        <v>29759818.594933391</v>
      </c>
      <c r="V7207">
        <v>28516289.254180007</v>
      </c>
      <c r="W7207">
        <v>30399718.379820686</v>
      </c>
      <c r="X7207">
        <v>10399718.379820682</v>
      </c>
    </row>
    <row r="7208" spans="2:24" x14ac:dyDescent="0.4">
      <c r="B7208" s="13">
        <v>7205</v>
      </c>
      <c r="C7208">
        <v>0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23904373.195281692</v>
      </c>
      <c r="O7208">
        <v>28831236.266660601</v>
      </c>
      <c r="P7208">
        <v>27278355.300846424</v>
      </c>
      <c r="Q7208">
        <v>31686860.333416905</v>
      </c>
      <c r="R7208">
        <v>37987461.173116371</v>
      </c>
      <c r="S7208">
        <v>36278501.785995185</v>
      </c>
      <c r="T7208">
        <v>42816026.538706459</v>
      </c>
      <c r="U7208">
        <v>50855883.154386312</v>
      </c>
      <c r="V7208">
        <v>58933618.267737933</v>
      </c>
      <c r="W7208">
        <v>58385954.573022097</v>
      </c>
      <c r="X7208">
        <v>38385954.573022097</v>
      </c>
    </row>
    <row r="7209" spans="2:24" x14ac:dyDescent="0.4">
      <c r="B7209" s="13">
        <v>7206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25951448.660080794</v>
      </c>
      <c r="O7209">
        <v>29454341.153134651</v>
      </c>
      <c r="P7209">
        <v>35135280.184507839</v>
      </c>
      <c r="Q7209">
        <v>35507715.499410585</v>
      </c>
      <c r="R7209">
        <v>38942939.849630266</v>
      </c>
      <c r="S7209">
        <v>41067110.341328308</v>
      </c>
      <c r="T7209">
        <v>49588236.924355596</v>
      </c>
      <c r="U7209">
        <v>53519738.649792753</v>
      </c>
      <c r="V7209">
        <v>51577906.900126196</v>
      </c>
      <c r="W7209">
        <v>52765018.169980802</v>
      </c>
      <c r="X7209">
        <v>32765018.169980817</v>
      </c>
    </row>
    <row r="7210" spans="2:24" x14ac:dyDescent="0.4">
      <c r="B7210" s="13">
        <v>7207</v>
      </c>
      <c r="C7210">
        <v>0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18180984.705188856</v>
      </c>
      <c r="O7210">
        <v>18017343.835592583</v>
      </c>
      <c r="P7210">
        <v>5084142.5304137431</v>
      </c>
      <c r="Q7210">
        <v>4932434.7721016975</v>
      </c>
      <c r="R7210">
        <v>14055600.632587681</v>
      </c>
      <c r="S7210">
        <v>13903791.273067234</v>
      </c>
      <c r="T7210">
        <v>14185227.197424436</v>
      </c>
      <c r="U7210">
        <v>8448157.850550225</v>
      </c>
      <c r="V7210">
        <v>8677453.363051001</v>
      </c>
      <c r="W7210">
        <v>8496687.1132613961</v>
      </c>
      <c r="X7210">
        <v>-11503312.8867386</v>
      </c>
    </row>
    <row r="7211" spans="2:24" x14ac:dyDescent="0.4">
      <c r="B7211" s="13">
        <v>7208</v>
      </c>
      <c r="C7211">
        <v>0</v>
      </c>
      <c r="D7211">
        <v>0</v>
      </c>
      <c r="E7211">
        <v>0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11765021.816317474</v>
      </c>
      <c r="O7211">
        <v>12494007.895575279</v>
      </c>
      <c r="P7211">
        <v>12156127.177203521</v>
      </c>
      <c r="Q7211">
        <v>14066911.973045161</v>
      </c>
      <c r="R7211">
        <v>20264609.831471398</v>
      </c>
      <c r="S7211">
        <v>20239226.938841175</v>
      </c>
      <c r="T7211">
        <v>25527312.789621048</v>
      </c>
      <c r="U7211">
        <v>24331610.878725637</v>
      </c>
      <c r="V7211">
        <v>27564122.853669759</v>
      </c>
      <c r="W7211">
        <v>34633811.83662416</v>
      </c>
      <c r="X7211">
        <v>14633811.836624166</v>
      </c>
    </row>
    <row r="7212" spans="2:24" x14ac:dyDescent="0.4">
      <c r="B7212" s="13">
        <v>7209</v>
      </c>
      <c r="C7212">
        <v>0</v>
      </c>
      <c r="D7212">
        <v>0</v>
      </c>
      <c r="E7212">
        <v>0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19285174.99755631</v>
      </c>
      <c r="O7212">
        <v>6174649.4169936944</v>
      </c>
      <c r="P7212">
        <v>7610983.4149066359</v>
      </c>
      <c r="Q7212">
        <v>12286463.724965787</v>
      </c>
      <c r="R7212">
        <v>11327874.798201051</v>
      </c>
      <c r="S7212">
        <v>-33482286.722700056</v>
      </c>
      <c r="T7212">
        <v>-39812903.432774723</v>
      </c>
      <c r="U7212">
        <v>-16248475.959558208</v>
      </c>
      <c r="V7212">
        <v>-14874906.520383885</v>
      </c>
      <c r="W7212">
        <v>-16816038.664948646</v>
      </c>
      <c r="X7212">
        <v>-36816038.664948642</v>
      </c>
    </row>
    <row r="7213" spans="2:24" x14ac:dyDescent="0.4">
      <c r="B7213" s="13">
        <v>7210</v>
      </c>
      <c r="C7213">
        <v>0</v>
      </c>
      <c r="D7213">
        <v>0</v>
      </c>
      <c r="E7213">
        <v>0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21155375.534442395</v>
      </c>
      <c r="O7213">
        <v>21382968.989194121</v>
      </c>
      <c r="P7213">
        <v>22173871.174296279</v>
      </c>
      <c r="Q7213">
        <v>20905808.55359377</v>
      </c>
      <c r="R7213">
        <v>19772907.926853329</v>
      </c>
      <c r="S7213">
        <v>21870495.846507724</v>
      </c>
      <c r="T7213">
        <v>-3566575.734589885</v>
      </c>
      <c r="U7213">
        <v>3353530.853297052</v>
      </c>
      <c r="V7213">
        <v>18351123.28413729</v>
      </c>
      <c r="W7213">
        <v>22377398.543293212</v>
      </c>
      <c r="X7213">
        <v>2377398.5432932195</v>
      </c>
    </row>
    <row r="7214" spans="2:24" x14ac:dyDescent="0.4">
      <c r="B7214" s="13">
        <v>7211</v>
      </c>
      <c r="C7214">
        <v>0</v>
      </c>
      <c r="D7214">
        <v>0</v>
      </c>
      <c r="E7214">
        <v>0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10719469.128150616</v>
      </c>
      <c r="O7214">
        <v>16030481.818686098</v>
      </c>
      <c r="P7214">
        <v>25064235.860307898</v>
      </c>
      <c r="Q7214">
        <v>26520277.991750229</v>
      </c>
      <c r="R7214">
        <v>28333722.777975824</v>
      </c>
      <c r="S7214">
        <v>27961855.665705048</v>
      </c>
      <c r="T7214">
        <v>35726957.734383196</v>
      </c>
      <c r="U7214">
        <v>38162562.68952319</v>
      </c>
      <c r="V7214">
        <v>37652965.489243358</v>
      </c>
      <c r="W7214">
        <v>46641789.720559545</v>
      </c>
      <c r="X7214">
        <v>26641789.720559549</v>
      </c>
    </row>
    <row r="7215" spans="2:24" x14ac:dyDescent="0.4">
      <c r="B7215" s="13">
        <v>7212</v>
      </c>
      <c r="C7215">
        <v>0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18516220.135106783</v>
      </c>
      <c r="O7215">
        <v>20975853.741378218</v>
      </c>
      <c r="P7215">
        <v>19735301.430523716</v>
      </c>
      <c r="Q7215">
        <v>21798847.987154</v>
      </c>
      <c r="R7215">
        <v>20205396.169361807</v>
      </c>
      <c r="S7215">
        <v>3586226.0490166582</v>
      </c>
      <c r="T7215">
        <v>7969840.6343202852</v>
      </c>
      <c r="U7215">
        <v>18977395.532211822</v>
      </c>
      <c r="V7215">
        <v>18596384.390761137</v>
      </c>
      <c r="W7215">
        <v>21760754.463608034</v>
      </c>
      <c r="X7215">
        <v>1760754.46360804</v>
      </c>
    </row>
    <row r="7216" spans="2:24" x14ac:dyDescent="0.4">
      <c r="B7216" s="13">
        <v>7213</v>
      </c>
      <c r="C7216">
        <v>0</v>
      </c>
      <c r="D7216">
        <v>0</v>
      </c>
      <c r="E7216">
        <v>0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21346619.94403553</v>
      </c>
      <c r="O7216">
        <v>21882783.349814441</v>
      </c>
      <c r="P7216">
        <v>28505407.27598834</v>
      </c>
      <c r="Q7216">
        <v>36603143.16619233</v>
      </c>
      <c r="R7216">
        <v>34698941.018996678</v>
      </c>
      <c r="S7216">
        <v>33893860.052089095</v>
      </c>
      <c r="T7216">
        <v>37907356.950439535</v>
      </c>
      <c r="U7216">
        <v>40811325.515721492</v>
      </c>
      <c r="V7216">
        <v>41994137.371586204</v>
      </c>
      <c r="W7216">
        <v>43949634.074965157</v>
      </c>
      <c r="X7216">
        <v>23949634.074965153</v>
      </c>
    </row>
    <row r="7217" spans="2:24" x14ac:dyDescent="0.4">
      <c r="B7217" s="13">
        <v>7214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19582391.004660223</v>
      </c>
      <c r="O7217">
        <v>20617185.913523264</v>
      </c>
      <c r="P7217">
        <v>25958859.45802433</v>
      </c>
      <c r="Q7217">
        <v>27282073.980828937</v>
      </c>
      <c r="R7217">
        <v>11371329.847248653</v>
      </c>
      <c r="S7217">
        <v>15877249.326985847</v>
      </c>
      <c r="T7217">
        <v>22981782.424595565</v>
      </c>
      <c r="U7217">
        <v>21562280.361173879</v>
      </c>
      <c r="V7217">
        <v>26902973.830469854</v>
      </c>
      <c r="W7217">
        <v>27567135.845194347</v>
      </c>
      <c r="X7217">
        <v>7567135.8451943491</v>
      </c>
    </row>
    <row r="7218" spans="2:24" x14ac:dyDescent="0.4">
      <c r="B7218" s="13">
        <v>7215</v>
      </c>
      <c r="C7218">
        <v>0</v>
      </c>
      <c r="D7218">
        <v>0</v>
      </c>
      <c r="E7218"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14828381.907613598</v>
      </c>
      <c r="O7218">
        <v>15903126.106544014</v>
      </c>
      <c r="P7218">
        <v>15779283.505527981</v>
      </c>
      <c r="Q7218">
        <v>12730853.156277198</v>
      </c>
      <c r="R7218">
        <v>18375966.057349652</v>
      </c>
      <c r="S7218">
        <v>24748085.763905231</v>
      </c>
      <c r="T7218">
        <v>22455011.657739416</v>
      </c>
      <c r="U7218">
        <v>21011856.285681114</v>
      </c>
      <c r="V7218">
        <v>26411812.851161558</v>
      </c>
      <c r="W7218">
        <v>27916419.150929563</v>
      </c>
      <c r="X7218">
        <v>7916419.1509295609</v>
      </c>
    </row>
    <row r="7219" spans="2:24" x14ac:dyDescent="0.4">
      <c r="B7219" s="13">
        <v>7216</v>
      </c>
      <c r="C7219">
        <v>0</v>
      </c>
      <c r="D7219">
        <v>0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26003873.58859434</v>
      </c>
      <c r="O7219">
        <v>27967518.87496962</v>
      </c>
      <c r="P7219">
        <v>34148006.15415407</v>
      </c>
      <c r="Q7219">
        <v>38664428.219275393</v>
      </c>
      <c r="R7219">
        <v>39246322.035045229</v>
      </c>
      <c r="S7219">
        <v>39041098.20674631</v>
      </c>
      <c r="T7219">
        <v>39745583.276484855</v>
      </c>
      <c r="U7219">
        <v>48609549.371604145</v>
      </c>
      <c r="V7219">
        <v>46231703.367297404</v>
      </c>
      <c r="W7219">
        <v>27741499.247559913</v>
      </c>
      <c r="X7219">
        <v>7741499.247559906</v>
      </c>
    </row>
    <row r="7220" spans="2:24" x14ac:dyDescent="0.4">
      <c r="B7220" s="13">
        <v>7217</v>
      </c>
      <c r="C7220">
        <v>0</v>
      </c>
      <c r="D7220">
        <v>0</v>
      </c>
      <c r="E7220"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16988037.729133505</v>
      </c>
      <c r="O7220">
        <v>14570044.428010579</v>
      </c>
      <c r="P7220">
        <v>12040882.649717299</v>
      </c>
      <c r="Q7220">
        <v>12619942.591918692</v>
      </c>
      <c r="R7220">
        <v>21543807.001073606</v>
      </c>
      <c r="S7220">
        <v>23644988.893524073</v>
      </c>
      <c r="T7220">
        <v>25717889.640985534</v>
      </c>
      <c r="U7220">
        <v>29670051.117682133</v>
      </c>
      <c r="V7220">
        <v>29884498.671732061</v>
      </c>
      <c r="W7220">
        <v>28384659.431279901</v>
      </c>
      <c r="X7220">
        <v>8384659.4312798977</v>
      </c>
    </row>
    <row r="7221" spans="2:24" x14ac:dyDescent="0.4">
      <c r="B7221" s="13">
        <v>7218</v>
      </c>
      <c r="C7221">
        <v>0</v>
      </c>
      <c r="D7221">
        <v>0</v>
      </c>
      <c r="E7221">
        <v>0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23507376.384987708</v>
      </c>
      <c r="O7221">
        <v>14683341.753851775</v>
      </c>
      <c r="P7221">
        <v>15534068.832040381</v>
      </c>
      <c r="Q7221">
        <v>8079889.5311526777</v>
      </c>
      <c r="R7221">
        <v>8251349.2531633489</v>
      </c>
      <c r="S7221">
        <v>14077515.980076816</v>
      </c>
      <c r="T7221">
        <v>8849711.0272101853</v>
      </c>
      <c r="U7221">
        <v>12155553.934031591</v>
      </c>
      <c r="V7221">
        <v>10648767.515942903</v>
      </c>
      <c r="W7221">
        <v>18566663.316615283</v>
      </c>
      <c r="X7221">
        <v>-1433336.6833847174</v>
      </c>
    </row>
    <row r="7222" spans="2:24" x14ac:dyDescent="0.4">
      <c r="B7222" s="13">
        <v>7219</v>
      </c>
      <c r="C7222">
        <v>0</v>
      </c>
      <c r="D7222">
        <v>0</v>
      </c>
      <c r="E7222">
        <v>0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19717840.152644895</v>
      </c>
      <c r="O7222">
        <v>16849743.318896208</v>
      </c>
      <c r="P7222">
        <v>19635629.326299451</v>
      </c>
      <c r="Q7222">
        <v>20122850.642386667</v>
      </c>
      <c r="R7222">
        <v>13335114.344050447</v>
      </c>
      <c r="S7222">
        <v>14731089.585826898</v>
      </c>
      <c r="T7222">
        <v>21093499.896211006</v>
      </c>
      <c r="U7222">
        <v>26115515.392921057</v>
      </c>
      <c r="V7222">
        <v>22594059.783960976</v>
      </c>
      <c r="W7222">
        <v>29644162.831214599</v>
      </c>
      <c r="X7222">
        <v>9644162.8312145956</v>
      </c>
    </row>
    <row r="7223" spans="2:24" x14ac:dyDescent="0.4">
      <c r="B7223" s="13">
        <v>7220</v>
      </c>
      <c r="C7223">
        <v>0</v>
      </c>
      <c r="D7223">
        <v>0</v>
      </c>
      <c r="E7223">
        <v>0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19930452.307097279</v>
      </c>
      <c r="O7223">
        <v>20896988.261216987</v>
      </c>
      <c r="P7223">
        <v>22676925.633029684</v>
      </c>
      <c r="Q7223">
        <v>24429733.745877713</v>
      </c>
      <c r="R7223">
        <v>25430538.250332635</v>
      </c>
      <c r="S7223">
        <v>27461058.556200951</v>
      </c>
      <c r="T7223">
        <v>28599081.329336107</v>
      </c>
      <c r="U7223">
        <v>26175242.914487537</v>
      </c>
      <c r="V7223">
        <v>-21223996.582249135</v>
      </c>
      <c r="W7223">
        <v>-17123835.108756911</v>
      </c>
      <c r="X7223">
        <v>-37123835.1087569</v>
      </c>
    </row>
    <row r="7224" spans="2:24" x14ac:dyDescent="0.4">
      <c r="B7224" s="13">
        <v>7221</v>
      </c>
      <c r="C7224">
        <v>0</v>
      </c>
      <c r="D7224">
        <v>0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20461736.755543727</v>
      </c>
      <c r="O7224">
        <v>23338853.505524483</v>
      </c>
      <c r="P7224">
        <v>21926692.105268195</v>
      </c>
      <c r="Q7224">
        <v>19247641.900565393</v>
      </c>
      <c r="R7224">
        <v>15905980.090335863</v>
      </c>
      <c r="S7224">
        <v>19445768.317392521</v>
      </c>
      <c r="T7224">
        <v>22864859.219779279</v>
      </c>
      <c r="U7224">
        <v>27090558.967769656</v>
      </c>
      <c r="V7224">
        <v>29409981.495353941</v>
      </c>
      <c r="W7224">
        <v>27442051.959753625</v>
      </c>
      <c r="X7224">
        <v>7442051.9597536204</v>
      </c>
    </row>
    <row r="7225" spans="2:24" x14ac:dyDescent="0.4">
      <c r="B7225" s="13">
        <v>7222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26972278.725798599</v>
      </c>
      <c r="O7225">
        <v>30576410.233292293</v>
      </c>
      <c r="P7225">
        <v>34848334.16858463</v>
      </c>
      <c r="Q7225">
        <v>39086484.684452266</v>
      </c>
      <c r="R7225">
        <v>41773841.693511494</v>
      </c>
      <c r="S7225">
        <v>46643272.25363341</v>
      </c>
      <c r="T7225">
        <v>44856986.03370773</v>
      </c>
      <c r="U7225">
        <v>46099550.614234127</v>
      </c>
      <c r="V7225">
        <v>47043950.0165243</v>
      </c>
      <c r="W7225">
        <v>45918726.360345677</v>
      </c>
      <c r="X7225">
        <v>25918726.360345669</v>
      </c>
    </row>
    <row r="7226" spans="2:24" x14ac:dyDescent="0.4">
      <c r="B7226" s="13">
        <v>7223</v>
      </c>
      <c r="C7226">
        <v>0</v>
      </c>
      <c r="D7226">
        <v>0</v>
      </c>
      <c r="E7226">
        <v>0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22851223.710504536</v>
      </c>
      <c r="O7226">
        <v>21648356.56312963</v>
      </c>
      <c r="P7226">
        <v>26799741.948988255</v>
      </c>
      <c r="Q7226">
        <v>29886163.77440048</v>
      </c>
      <c r="R7226">
        <v>28137725.5142157</v>
      </c>
      <c r="S7226">
        <v>29919662.610917956</v>
      </c>
      <c r="T7226">
        <v>33984902.550824881</v>
      </c>
      <c r="U7226">
        <v>37783358.004053704</v>
      </c>
      <c r="V7226">
        <v>37896527.924531549</v>
      </c>
      <c r="W7226">
        <v>41187224.114241414</v>
      </c>
      <c r="X7226">
        <v>21187224.11424141</v>
      </c>
    </row>
    <row r="7227" spans="2:24" x14ac:dyDescent="0.4">
      <c r="B7227" s="13">
        <v>7224</v>
      </c>
      <c r="C7227">
        <v>0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23174675.459747221</v>
      </c>
      <c r="O7227">
        <v>29028827.550214738</v>
      </c>
      <c r="P7227">
        <v>28900719.074237082</v>
      </c>
      <c r="Q7227">
        <v>35042692.248664469</v>
      </c>
      <c r="R7227">
        <v>33658775.342446975</v>
      </c>
      <c r="S7227">
        <v>36046621.926844768</v>
      </c>
      <c r="T7227">
        <v>33134878.728122652</v>
      </c>
      <c r="U7227">
        <v>36937533.177547611</v>
      </c>
      <c r="V7227">
        <v>35682433.337886542</v>
      </c>
      <c r="W7227">
        <v>32561240.501367647</v>
      </c>
      <c r="X7227">
        <v>12561240.501367655</v>
      </c>
    </row>
    <row r="7228" spans="2:24" x14ac:dyDescent="0.4">
      <c r="B7228" s="13">
        <v>7225</v>
      </c>
      <c r="C7228">
        <v>0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20057871.432703301</v>
      </c>
      <c r="O7228">
        <v>21906156.004332237</v>
      </c>
      <c r="P7228">
        <v>21484144.813065667</v>
      </c>
      <c r="Q7228">
        <v>24418381.114962973</v>
      </c>
      <c r="R7228">
        <v>22354070.291272476</v>
      </c>
      <c r="S7228">
        <v>18773441.807221726</v>
      </c>
      <c r="T7228">
        <v>24077478.365339607</v>
      </c>
      <c r="U7228">
        <v>24288542.415975612</v>
      </c>
      <c r="V7228">
        <v>24035472.066578727</v>
      </c>
      <c r="W7228">
        <v>25060097.630277105</v>
      </c>
      <c r="X7228">
        <v>5060097.6302771047</v>
      </c>
    </row>
    <row r="7229" spans="2:24" x14ac:dyDescent="0.4">
      <c r="B7229" s="13">
        <v>7226</v>
      </c>
      <c r="C7229">
        <v>0</v>
      </c>
      <c r="D7229">
        <v>0</v>
      </c>
      <c r="E7229">
        <v>0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19566058.576330211</v>
      </c>
      <c r="O7229">
        <v>18824627.134409029</v>
      </c>
      <c r="P7229">
        <v>18777488.8320168</v>
      </c>
      <c r="Q7229">
        <v>15777317.712464135</v>
      </c>
      <c r="R7229">
        <v>18103750.603418868</v>
      </c>
      <c r="S7229">
        <v>6179286.0454040933</v>
      </c>
      <c r="T7229">
        <v>14039297.129844859</v>
      </c>
      <c r="U7229">
        <v>22693131.609898198</v>
      </c>
      <c r="V7229">
        <v>19677021.94787107</v>
      </c>
      <c r="W7229">
        <v>21886667.374255784</v>
      </c>
      <c r="X7229">
        <v>1886667.3742557806</v>
      </c>
    </row>
    <row r="7230" spans="2:24" x14ac:dyDescent="0.4">
      <c r="B7230" s="13">
        <v>7227</v>
      </c>
      <c r="C7230">
        <v>0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19088234.738841165</v>
      </c>
      <c r="O7230">
        <v>19768175.705993447</v>
      </c>
      <c r="P7230">
        <v>18308381.990202021</v>
      </c>
      <c r="Q7230">
        <v>15689869.592164529</v>
      </c>
      <c r="R7230">
        <v>18882275.761003971</v>
      </c>
      <c r="S7230">
        <v>16319752.889807161</v>
      </c>
      <c r="T7230">
        <v>20188546.837373048</v>
      </c>
      <c r="U7230">
        <v>24244900.815916926</v>
      </c>
      <c r="V7230">
        <v>29256993.123986751</v>
      </c>
      <c r="W7230">
        <v>29003955.308714576</v>
      </c>
      <c r="X7230">
        <v>9003955.3087145798</v>
      </c>
    </row>
    <row r="7231" spans="2:24" x14ac:dyDescent="0.4">
      <c r="B7231" s="13">
        <v>7228</v>
      </c>
      <c r="C7231">
        <v>0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19026746.789926089</v>
      </c>
      <c r="O7231">
        <v>22046673.252156295</v>
      </c>
      <c r="P7231">
        <v>23369750.171000749</v>
      </c>
      <c r="Q7231">
        <v>22613064.419082753</v>
      </c>
      <c r="R7231">
        <v>24512234.434166692</v>
      </c>
      <c r="S7231">
        <v>-70484945.578963757</v>
      </c>
      <c r="T7231">
        <v>-69996603.84082742</v>
      </c>
      <c r="U7231">
        <v>-15524824.785949299</v>
      </c>
      <c r="V7231">
        <v>-11016013.176586654</v>
      </c>
      <c r="W7231">
        <v>-5843138.1485383231</v>
      </c>
      <c r="X7231">
        <v>-25843138.148538321</v>
      </c>
    </row>
    <row r="7232" spans="2:24" x14ac:dyDescent="0.4">
      <c r="B7232" s="13">
        <v>7229</v>
      </c>
      <c r="C7232">
        <v>0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18496150.548755843</v>
      </c>
      <c r="O7232">
        <v>17045497.473679923</v>
      </c>
      <c r="P7232">
        <v>17581800.93950069</v>
      </c>
      <c r="Q7232">
        <v>19990863.244163379</v>
      </c>
      <c r="R7232">
        <v>22956256.791316491</v>
      </c>
      <c r="S7232">
        <v>18581067.848703735</v>
      </c>
      <c r="T7232">
        <v>20203988.245158806</v>
      </c>
      <c r="U7232">
        <v>20265950.858518176</v>
      </c>
      <c r="V7232">
        <v>20573967.047662999</v>
      </c>
      <c r="W7232">
        <v>22756650.705383882</v>
      </c>
      <c r="X7232">
        <v>2756650.7053838894</v>
      </c>
    </row>
    <row r="7233" spans="2:24" x14ac:dyDescent="0.4">
      <c r="B7233" s="13">
        <v>7230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10328147.43342874</v>
      </c>
      <c r="O7233">
        <v>6711471.9328540917</v>
      </c>
      <c r="P7233">
        <v>9851419.8233146165</v>
      </c>
      <c r="Q7233">
        <v>12377926.41352329</v>
      </c>
      <c r="R7233">
        <v>13187449.330046954</v>
      </c>
      <c r="S7233">
        <v>15883114.922631213</v>
      </c>
      <c r="T7233">
        <v>22588138.824668538</v>
      </c>
      <c r="U7233">
        <v>21665797.657901105</v>
      </c>
      <c r="V7233">
        <v>23192762.236120366</v>
      </c>
      <c r="W7233">
        <v>23014793.668788895</v>
      </c>
      <c r="X7233">
        <v>3014793.6687888978</v>
      </c>
    </row>
    <row r="7234" spans="2:24" x14ac:dyDescent="0.4">
      <c r="B7234" s="13">
        <v>7231</v>
      </c>
      <c r="C7234">
        <v>0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24110718.037331216</v>
      </c>
      <c r="O7234">
        <v>30216876.447650962</v>
      </c>
      <c r="P7234">
        <v>33562042.728885159</v>
      </c>
      <c r="Q7234">
        <v>17599737.464866634</v>
      </c>
      <c r="R7234">
        <v>5505214.3342241589</v>
      </c>
      <c r="S7234">
        <v>12402688.767581269</v>
      </c>
      <c r="T7234">
        <v>18780861.723286983</v>
      </c>
      <c r="U7234">
        <v>27067552.019885734</v>
      </c>
      <c r="V7234">
        <v>25719635.948501468</v>
      </c>
      <c r="W7234">
        <v>33123752.867395449</v>
      </c>
      <c r="X7234">
        <v>13123752.867395446</v>
      </c>
    </row>
    <row r="7235" spans="2:24" x14ac:dyDescent="0.4">
      <c r="B7235" s="13">
        <v>7232</v>
      </c>
      <c r="C7235">
        <v>0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23138235.364453822</v>
      </c>
      <c r="O7235">
        <v>21766376.846121177</v>
      </c>
      <c r="P7235">
        <v>21655645.864477005</v>
      </c>
      <c r="Q7235">
        <v>21413759.11016871</v>
      </c>
      <c r="R7235">
        <v>25682821.774963871</v>
      </c>
      <c r="S7235">
        <v>24030610.805877794</v>
      </c>
      <c r="T7235">
        <v>25240277.294159602</v>
      </c>
      <c r="U7235">
        <v>30469887.433449872</v>
      </c>
      <c r="V7235">
        <v>29389708.497433703</v>
      </c>
      <c r="W7235">
        <v>34845451.168956012</v>
      </c>
      <c r="X7235">
        <v>14845451.168956013</v>
      </c>
    </row>
    <row r="7236" spans="2:24" x14ac:dyDescent="0.4">
      <c r="B7236" s="13">
        <v>7233</v>
      </c>
      <c r="C7236">
        <v>0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27876031.272869319</v>
      </c>
      <c r="O7236">
        <v>28710121.02036782</v>
      </c>
      <c r="P7236">
        <v>31224614.882574383</v>
      </c>
      <c r="Q7236">
        <v>31512332.031173222</v>
      </c>
      <c r="R7236">
        <v>32512430.705418535</v>
      </c>
      <c r="S7236">
        <v>37129102.211675242</v>
      </c>
      <c r="T7236">
        <v>41049184.627787977</v>
      </c>
      <c r="U7236">
        <v>40506602.308595613</v>
      </c>
      <c r="V7236">
        <v>25508156.433466647</v>
      </c>
      <c r="W7236">
        <v>24456771.603911832</v>
      </c>
      <c r="X7236">
        <v>4456771.603911831</v>
      </c>
    </row>
    <row r="7237" spans="2:24" x14ac:dyDescent="0.4">
      <c r="B7237" s="13">
        <v>7234</v>
      </c>
      <c r="C7237">
        <v>0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18599573.754017122</v>
      </c>
      <c r="O7237">
        <v>17832627.561021324</v>
      </c>
      <c r="P7237">
        <v>15180418.624091586</v>
      </c>
      <c r="Q7237">
        <v>19508780.022065431</v>
      </c>
      <c r="R7237">
        <v>20785932.861972198</v>
      </c>
      <c r="S7237">
        <v>28515640.329095025</v>
      </c>
      <c r="T7237">
        <v>36405475.016352929</v>
      </c>
      <c r="U7237">
        <v>29318110.654360622</v>
      </c>
      <c r="V7237">
        <v>32712301.994020857</v>
      </c>
      <c r="W7237">
        <v>33319666.496211674</v>
      </c>
      <c r="X7237">
        <v>13319666.496211676</v>
      </c>
    </row>
    <row r="7238" spans="2:24" x14ac:dyDescent="0.4">
      <c r="B7238" s="13">
        <v>7235</v>
      </c>
      <c r="C7238">
        <v>0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-75692235.236552835</v>
      </c>
      <c r="O7238">
        <v>-105411849.39126292</v>
      </c>
      <c r="P7238">
        <v>-49557919.391659796</v>
      </c>
      <c r="Q7238">
        <v>-32321704.086355083</v>
      </c>
      <c r="R7238">
        <v>-29146886.218344193</v>
      </c>
      <c r="S7238">
        <v>-28834981.159579728</v>
      </c>
      <c r="T7238">
        <v>-25487893.014990959</v>
      </c>
      <c r="U7238">
        <v>-18112613.466118462</v>
      </c>
      <c r="V7238">
        <v>-21817630.486652806</v>
      </c>
      <c r="W7238">
        <v>-16093055.855546474</v>
      </c>
      <c r="X7238">
        <v>-36093055.855546474</v>
      </c>
    </row>
    <row r="7239" spans="2:24" x14ac:dyDescent="0.4">
      <c r="B7239" s="13">
        <v>7236</v>
      </c>
      <c r="C7239">
        <v>0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26726220.7852741</v>
      </c>
      <c r="O7239">
        <v>25769523.033832382</v>
      </c>
      <c r="P7239">
        <v>28142579.202125616</v>
      </c>
      <c r="Q7239">
        <v>28724696.870925728</v>
      </c>
      <c r="R7239">
        <v>23706886.570282251</v>
      </c>
      <c r="S7239">
        <v>24188308.392135795</v>
      </c>
      <c r="T7239">
        <v>28356999.135889929</v>
      </c>
      <c r="U7239">
        <v>30248743.074181698</v>
      </c>
      <c r="V7239">
        <v>24018127.530291159</v>
      </c>
      <c r="W7239">
        <v>32655795.959866155</v>
      </c>
      <c r="X7239">
        <v>12655795.959866162</v>
      </c>
    </row>
    <row r="7240" spans="2:24" x14ac:dyDescent="0.4">
      <c r="B7240" s="13">
        <v>7237</v>
      </c>
      <c r="C7240">
        <v>0</v>
      </c>
      <c r="D7240">
        <v>0</v>
      </c>
      <c r="E7240">
        <v>0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21395041.544389937</v>
      </c>
      <c r="O7240">
        <v>22593761.849570103</v>
      </c>
      <c r="P7240">
        <v>23002835.227953434</v>
      </c>
      <c r="Q7240">
        <v>27948992.319085039</v>
      </c>
      <c r="R7240">
        <v>28818189.221880347</v>
      </c>
      <c r="S7240">
        <v>29178591.007550318</v>
      </c>
      <c r="T7240">
        <v>32430622.015654698</v>
      </c>
      <c r="U7240">
        <v>33686642.95396518</v>
      </c>
      <c r="V7240">
        <v>36030169.434488185</v>
      </c>
      <c r="W7240">
        <v>36415281.355343759</v>
      </c>
      <c r="X7240">
        <v>16415281.355343759</v>
      </c>
    </row>
    <row r="7241" spans="2:24" x14ac:dyDescent="0.4">
      <c r="B7241" s="13">
        <v>7238</v>
      </c>
      <c r="C7241">
        <v>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23574550.07286201</v>
      </c>
      <c r="O7241">
        <v>25151566.729496952</v>
      </c>
      <c r="P7241">
        <v>23427864.078613199</v>
      </c>
      <c r="Q7241">
        <v>24946686.513854712</v>
      </c>
      <c r="R7241">
        <v>26564330.087701127</v>
      </c>
      <c r="S7241">
        <v>30832164.102675609</v>
      </c>
      <c r="T7241">
        <v>31649164.912484098</v>
      </c>
      <c r="U7241">
        <v>35160198.452054895</v>
      </c>
      <c r="V7241">
        <v>31589507.034310509</v>
      </c>
      <c r="W7241">
        <v>30482822.917926289</v>
      </c>
      <c r="X7241">
        <v>10482822.917926295</v>
      </c>
    </row>
    <row r="7242" spans="2:24" x14ac:dyDescent="0.4">
      <c r="B7242" s="13">
        <v>7239</v>
      </c>
      <c r="C7242">
        <v>0</v>
      </c>
      <c r="D7242">
        <v>0</v>
      </c>
      <c r="E7242">
        <v>0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21274825.215887368</v>
      </c>
      <c r="O7242">
        <v>20206325.943978895</v>
      </c>
      <c r="P7242">
        <v>20028212.075113039</v>
      </c>
      <c r="Q7242">
        <v>29229911.244011961</v>
      </c>
      <c r="R7242">
        <v>36437559.536519788</v>
      </c>
      <c r="S7242">
        <v>39152798.137722686</v>
      </c>
      <c r="T7242">
        <v>45004519.70362433</v>
      </c>
      <c r="U7242">
        <v>40674577.975515731</v>
      </c>
      <c r="V7242">
        <v>41248581.764099583</v>
      </c>
      <c r="W7242">
        <v>49539525.116419718</v>
      </c>
      <c r="X7242">
        <v>29539525.116419718</v>
      </c>
    </row>
    <row r="7243" spans="2:24" x14ac:dyDescent="0.4">
      <c r="B7243" s="13">
        <v>7240</v>
      </c>
      <c r="C7243">
        <v>0</v>
      </c>
      <c r="D7243">
        <v>0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19862535.079059709</v>
      </c>
      <c r="O7243">
        <v>18000625.933103643</v>
      </c>
      <c r="P7243">
        <v>23224191.246129744</v>
      </c>
      <c r="Q7243">
        <v>20979620.108248293</v>
      </c>
      <c r="R7243">
        <v>26385735.736863732</v>
      </c>
      <c r="S7243">
        <v>20017705.938554965</v>
      </c>
      <c r="T7243">
        <v>19419617.465563308</v>
      </c>
      <c r="U7243">
        <v>21984894.286986854</v>
      </c>
      <c r="V7243">
        <v>14609418.988802766</v>
      </c>
      <c r="W7243">
        <v>5883728.2627278548</v>
      </c>
      <c r="X7243">
        <v>-14116271.737272147</v>
      </c>
    </row>
    <row r="7244" spans="2:24" x14ac:dyDescent="0.4">
      <c r="B7244" s="13">
        <v>7241</v>
      </c>
      <c r="C7244">
        <v>0</v>
      </c>
      <c r="D7244">
        <v>0</v>
      </c>
      <c r="E7244">
        <v>0</v>
      </c>
      <c r="F7244">
        <v>0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19085186.673672684</v>
      </c>
      <c r="O7244">
        <v>18955674.045856401</v>
      </c>
      <c r="P7244">
        <v>25270227.497104846</v>
      </c>
      <c r="Q7244">
        <v>26768699.416098479</v>
      </c>
      <c r="R7244">
        <v>27487055.642527867</v>
      </c>
      <c r="S7244">
        <v>31189110.563003179</v>
      </c>
      <c r="T7244">
        <v>35845274.687996238</v>
      </c>
      <c r="U7244">
        <v>36806027.093591392</v>
      </c>
      <c r="V7244">
        <v>46058787.898537226</v>
      </c>
      <c r="W7244">
        <v>44059554.032602564</v>
      </c>
      <c r="X7244">
        <v>24059554.032602564</v>
      </c>
    </row>
    <row r="7245" spans="2:24" x14ac:dyDescent="0.4">
      <c r="B7245" s="13">
        <v>7242</v>
      </c>
      <c r="C7245">
        <v>0</v>
      </c>
      <c r="D7245">
        <v>0</v>
      </c>
      <c r="E7245">
        <v>0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22164774.349156331</v>
      </c>
      <c r="O7245">
        <v>24176999.584914919</v>
      </c>
      <c r="P7245">
        <v>31221415.217012919</v>
      </c>
      <c r="Q7245">
        <v>20960107.627593059</v>
      </c>
      <c r="R7245">
        <v>23009160.466801967</v>
      </c>
      <c r="S7245">
        <v>19895906.979873076</v>
      </c>
      <c r="T7245">
        <v>20736781.997207869</v>
      </c>
      <c r="U7245">
        <v>20076071.636401925</v>
      </c>
      <c r="V7245">
        <v>25912285.17952612</v>
      </c>
      <c r="W7245">
        <v>25885862.507082641</v>
      </c>
      <c r="X7245">
        <v>5885862.5070826383</v>
      </c>
    </row>
    <row r="7246" spans="2:24" x14ac:dyDescent="0.4">
      <c r="B7246" s="13">
        <v>7243</v>
      </c>
      <c r="C7246">
        <v>0</v>
      </c>
      <c r="D7246">
        <v>0</v>
      </c>
      <c r="E7246">
        <v>0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18577999.21361082</v>
      </c>
      <c r="O7246">
        <v>17299693.599529482</v>
      </c>
      <c r="P7246">
        <v>22994525.447734855</v>
      </c>
      <c r="Q7246">
        <v>25461124.677839991</v>
      </c>
      <c r="R7246">
        <v>28630826.547679659</v>
      </c>
      <c r="S7246">
        <v>6870862.992952737</v>
      </c>
      <c r="T7246">
        <v>3677004.825421893</v>
      </c>
      <c r="U7246">
        <v>19858052.694125406</v>
      </c>
      <c r="V7246">
        <v>19124034.226653308</v>
      </c>
      <c r="W7246">
        <v>17971333.486883122</v>
      </c>
      <c r="X7246">
        <v>-2028666.513116878</v>
      </c>
    </row>
    <row r="7247" spans="2:24" x14ac:dyDescent="0.4">
      <c r="B7247" s="13">
        <v>7244</v>
      </c>
      <c r="C7247">
        <v>0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24356053.919130031</v>
      </c>
      <c r="O7247">
        <v>22418501.742054123</v>
      </c>
      <c r="P7247">
        <v>25682969.63778504</v>
      </c>
      <c r="Q7247">
        <v>27306757.267619025</v>
      </c>
      <c r="R7247">
        <v>24496421.609986182</v>
      </c>
      <c r="S7247">
        <v>28799484.867571063</v>
      </c>
      <c r="T7247">
        <v>33599569.710716352</v>
      </c>
      <c r="U7247">
        <v>39844713.626925431</v>
      </c>
      <c r="V7247">
        <v>37476033.746275067</v>
      </c>
      <c r="W7247">
        <v>39846791.023938969</v>
      </c>
      <c r="X7247">
        <v>19846791.023938965</v>
      </c>
    </row>
    <row r="7248" spans="2:24" x14ac:dyDescent="0.4">
      <c r="B7248" s="13">
        <v>7245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8688583.3446299676</v>
      </c>
      <c r="O7248">
        <v>11992936.204314411</v>
      </c>
      <c r="P7248">
        <v>17634521.08407253</v>
      </c>
      <c r="Q7248">
        <v>17004381.699234404</v>
      </c>
      <c r="R7248">
        <v>2674755.5125357881</v>
      </c>
      <c r="S7248">
        <v>-848816.01416338747</v>
      </c>
      <c r="T7248">
        <v>7513402.0513017233</v>
      </c>
      <c r="U7248">
        <v>14691734.944736075</v>
      </c>
      <c r="V7248">
        <v>15048974.751250193</v>
      </c>
      <c r="W7248">
        <v>1403536.1870280476</v>
      </c>
      <c r="X7248">
        <v>-18596463.812971953</v>
      </c>
    </row>
    <row r="7249" spans="2:24" x14ac:dyDescent="0.4">
      <c r="B7249" s="13">
        <v>7246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28647287.43240685</v>
      </c>
      <c r="O7249">
        <v>27530677.866854418</v>
      </c>
      <c r="P7249">
        <v>27131935.313266579</v>
      </c>
      <c r="Q7249">
        <v>31182900.451212294</v>
      </c>
      <c r="R7249">
        <v>35775759.081375346</v>
      </c>
      <c r="S7249">
        <v>35284845.095750704</v>
      </c>
      <c r="T7249">
        <v>34453441.005479932</v>
      </c>
      <c r="U7249">
        <v>42946296.81594269</v>
      </c>
      <c r="V7249">
        <v>45336091.793312497</v>
      </c>
      <c r="W7249">
        <v>49299927.9997072</v>
      </c>
      <c r="X7249">
        <v>29299927.999707196</v>
      </c>
    </row>
    <row r="7250" spans="2:24" x14ac:dyDescent="0.4">
      <c r="B7250" s="13">
        <v>7247</v>
      </c>
      <c r="C7250">
        <v>0</v>
      </c>
      <c r="D7250">
        <v>0</v>
      </c>
      <c r="E7250">
        <v>0</v>
      </c>
      <c r="F7250">
        <v>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27382037.728942189</v>
      </c>
      <c r="O7250">
        <v>26466097.052380554</v>
      </c>
      <c r="P7250">
        <v>27855793.963783365</v>
      </c>
      <c r="Q7250">
        <v>27669114.783691291</v>
      </c>
      <c r="R7250">
        <v>27050326.660020553</v>
      </c>
      <c r="S7250">
        <v>27253388.05881511</v>
      </c>
      <c r="T7250">
        <v>20384379.612363715</v>
      </c>
      <c r="U7250">
        <v>16898665.572745848</v>
      </c>
      <c r="V7250">
        <v>25456084.153163798</v>
      </c>
      <c r="W7250">
        <v>22343530.390055642</v>
      </c>
      <c r="X7250">
        <v>2343530.3900556448</v>
      </c>
    </row>
    <row r="7251" spans="2:24" x14ac:dyDescent="0.4">
      <c r="B7251" s="13">
        <v>7248</v>
      </c>
      <c r="C7251">
        <v>0</v>
      </c>
      <c r="D7251">
        <v>0</v>
      </c>
      <c r="E7251">
        <v>0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17475078.886014331</v>
      </c>
      <c r="O7251">
        <v>18246809.373198897</v>
      </c>
      <c r="P7251">
        <v>16542871.240361786</v>
      </c>
      <c r="Q7251">
        <v>23144186.874083109</v>
      </c>
      <c r="R7251">
        <v>20886989.548183657</v>
      </c>
      <c r="S7251">
        <v>23203984.568483829</v>
      </c>
      <c r="T7251">
        <v>13873472.744827224</v>
      </c>
      <c r="U7251">
        <v>16259258.122906432</v>
      </c>
      <c r="V7251">
        <v>22690731.817242242</v>
      </c>
      <c r="W7251">
        <v>26274187.918155577</v>
      </c>
      <c r="X7251">
        <v>6274187.9181555752</v>
      </c>
    </row>
    <row r="7252" spans="2:24" x14ac:dyDescent="0.4">
      <c r="B7252" s="13">
        <v>7249</v>
      </c>
      <c r="C7252">
        <v>0</v>
      </c>
      <c r="D7252">
        <v>0</v>
      </c>
      <c r="E7252"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23753540.117226109</v>
      </c>
      <c r="O7252">
        <v>24876306.719611421</v>
      </c>
      <c r="P7252">
        <v>29219937.722618505</v>
      </c>
      <c r="Q7252">
        <v>22953726.619608644</v>
      </c>
      <c r="R7252">
        <v>19551208.437846649</v>
      </c>
      <c r="S7252">
        <v>19394727.194065578</v>
      </c>
      <c r="T7252">
        <v>25058152.773124058</v>
      </c>
      <c r="U7252">
        <v>25419168.856373277</v>
      </c>
      <c r="V7252">
        <v>21679823.678741552</v>
      </c>
      <c r="W7252">
        <v>25435072.821600396</v>
      </c>
      <c r="X7252">
        <v>5435072.8216004055</v>
      </c>
    </row>
    <row r="7253" spans="2:24" x14ac:dyDescent="0.4">
      <c r="B7253" s="13">
        <v>7250</v>
      </c>
      <c r="C7253">
        <v>0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25483965.876628883</v>
      </c>
      <c r="O7253">
        <v>27160851.881908823</v>
      </c>
      <c r="P7253">
        <v>31104086.823332742</v>
      </c>
      <c r="Q7253">
        <v>6019940.3186251307</v>
      </c>
      <c r="R7253">
        <v>8048297.1275934167</v>
      </c>
      <c r="S7253">
        <v>25078742.601295654</v>
      </c>
      <c r="T7253">
        <v>28318664.583429411</v>
      </c>
      <c r="U7253">
        <v>29486531.575969558</v>
      </c>
      <c r="V7253">
        <v>31575357.849611025</v>
      </c>
      <c r="W7253">
        <v>32400467.414425958</v>
      </c>
      <c r="X7253">
        <v>12400467.414425965</v>
      </c>
    </row>
    <row r="7254" spans="2:24" x14ac:dyDescent="0.4">
      <c r="B7254" s="13">
        <v>7251</v>
      </c>
      <c r="C7254">
        <v>0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22129370.659461416</v>
      </c>
      <c r="O7254">
        <v>19514623.376727454</v>
      </c>
      <c r="P7254">
        <v>28846764.441801183</v>
      </c>
      <c r="Q7254">
        <v>36182256.051336013</v>
      </c>
      <c r="R7254">
        <v>35583614.715857409</v>
      </c>
      <c r="S7254">
        <v>44606419.751929253</v>
      </c>
      <c r="T7254">
        <v>43489644.117901713</v>
      </c>
      <c r="U7254">
        <v>50733803.590622276</v>
      </c>
      <c r="V7254">
        <v>51447322.492016993</v>
      </c>
      <c r="W7254">
        <v>48700376.899118148</v>
      </c>
      <c r="X7254">
        <v>28700376.899118148</v>
      </c>
    </row>
    <row r="7255" spans="2:24" x14ac:dyDescent="0.4">
      <c r="B7255" s="13">
        <v>7252</v>
      </c>
      <c r="C7255">
        <v>0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21482525.159281801</v>
      </c>
      <c r="O7255">
        <v>21617294.997012965</v>
      </c>
      <c r="P7255">
        <v>24810175.724207491</v>
      </c>
      <c r="Q7255">
        <v>16942364.154541276</v>
      </c>
      <c r="R7255">
        <v>14991269.815478029</v>
      </c>
      <c r="S7255">
        <v>-20944792.215068948</v>
      </c>
      <c r="T7255">
        <v>-22110688.960420527</v>
      </c>
      <c r="U7255">
        <v>3188260.2779994309</v>
      </c>
      <c r="V7255">
        <v>8555830.9629082717</v>
      </c>
      <c r="W7255">
        <v>5779407.4993378241</v>
      </c>
      <c r="X7255">
        <v>-14220592.500662168</v>
      </c>
    </row>
    <row r="7256" spans="2:24" x14ac:dyDescent="0.4">
      <c r="B7256" s="13">
        <v>7253</v>
      </c>
      <c r="C7256">
        <v>0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22770992.580035906</v>
      </c>
      <c r="O7256">
        <v>23381622.17532292</v>
      </c>
      <c r="P7256">
        <v>26550565.380911954</v>
      </c>
      <c r="Q7256">
        <v>30726222.73544063</v>
      </c>
      <c r="R7256">
        <v>21449705.587156858</v>
      </c>
      <c r="S7256">
        <v>-4436667.4307866786</v>
      </c>
      <c r="T7256">
        <v>-4044897.5597977056</v>
      </c>
      <c r="U7256">
        <v>9781192.4926717654</v>
      </c>
      <c r="V7256">
        <v>6810421.9129094779</v>
      </c>
      <c r="W7256">
        <v>12452905.673744634</v>
      </c>
      <c r="X7256">
        <v>-7547094.3262553653</v>
      </c>
    </row>
    <row r="7257" spans="2:24" x14ac:dyDescent="0.4">
      <c r="B7257" s="13">
        <v>7254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25849625.790852867</v>
      </c>
      <c r="O7257">
        <v>22500978.234838612</v>
      </c>
      <c r="P7257">
        <v>22612691.987465337</v>
      </c>
      <c r="Q7257">
        <v>18391946.843084227</v>
      </c>
      <c r="R7257">
        <v>25297682.371869199</v>
      </c>
      <c r="S7257">
        <v>25445372.741253775</v>
      </c>
      <c r="T7257">
        <v>27338205.025448047</v>
      </c>
      <c r="U7257">
        <v>28806945.801825292</v>
      </c>
      <c r="V7257">
        <v>29455148.767286152</v>
      </c>
      <c r="W7257">
        <v>32647135.253969602</v>
      </c>
      <c r="X7257">
        <v>12647135.253969604</v>
      </c>
    </row>
    <row r="7258" spans="2:24" x14ac:dyDescent="0.4">
      <c r="B7258" s="13">
        <v>7255</v>
      </c>
      <c r="C7258">
        <v>0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19530940.248900156</v>
      </c>
      <c r="O7258">
        <v>18940770.895475745</v>
      </c>
      <c r="P7258">
        <v>24442559.854887579</v>
      </c>
      <c r="Q7258">
        <v>24250679.548509017</v>
      </c>
      <c r="R7258">
        <v>26552633.82632288</v>
      </c>
      <c r="S7258">
        <v>24343906.6610208</v>
      </c>
      <c r="T7258">
        <v>31835478.720818073</v>
      </c>
      <c r="U7258">
        <v>30543379.636285573</v>
      </c>
      <c r="V7258">
        <v>34961880.313344233</v>
      </c>
      <c r="W7258">
        <v>36079036.744097412</v>
      </c>
      <c r="X7258">
        <v>16079036.744097412</v>
      </c>
    </row>
    <row r="7259" spans="2:24" x14ac:dyDescent="0.4">
      <c r="B7259" s="13">
        <v>7256</v>
      </c>
      <c r="C7259">
        <v>0</v>
      </c>
      <c r="D7259">
        <v>0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21901772.314210501</v>
      </c>
      <c r="O7259">
        <v>22749410.8420089</v>
      </c>
      <c r="P7259">
        <v>29689717.633173395</v>
      </c>
      <c r="Q7259">
        <v>29391381.543358345</v>
      </c>
      <c r="R7259">
        <v>28768800.669237636</v>
      </c>
      <c r="S7259">
        <v>28557442.241574727</v>
      </c>
      <c r="T7259">
        <v>30283541.836289279</v>
      </c>
      <c r="U7259">
        <v>30587674.284211222</v>
      </c>
      <c r="V7259">
        <v>29455854.369336642</v>
      </c>
      <c r="W7259">
        <v>30863261.116907347</v>
      </c>
      <c r="X7259">
        <v>10863261.116907351</v>
      </c>
    </row>
    <row r="7260" spans="2:24" x14ac:dyDescent="0.4">
      <c r="B7260" s="13">
        <v>7257</v>
      </c>
      <c r="C7260">
        <v>0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21766205.966920063</v>
      </c>
      <c r="O7260">
        <v>26774856.578905173</v>
      </c>
      <c r="P7260">
        <v>30904543.616287794</v>
      </c>
      <c r="Q7260">
        <v>38791125.569021285</v>
      </c>
      <c r="R7260">
        <v>37441933.297608651</v>
      </c>
      <c r="S7260">
        <v>45202836.49435018</v>
      </c>
      <c r="T7260">
        <v>48621120.200175598</v>
      </c>
      <c r="U7260">
        <v>49278494.121497072</v>
      </c>
      <c r="V7260">
        <v>54675754.071262255</v>
      </c>
      <c r="W7260">
        <v>53537355.380154416</v>
      </c>
      <c r="X7260">
        <v>33537355.380154405</v>
      </c>
    </row>
    <row r="7261" spans="2:24" x14ac:dyDescent="0.4">
      <c r="B7261" s="13">
        <v>7258</v>
      </c>
      <c r="C7261">
        <v>0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20555157.525551002</v>
      </c>
      <c r="O7261">
        <v>21728509.842807494</v>
      </c>
      <c r="P7261">
        <v>21494857.538514823</v>
      </c>
      <c r="Q7261">
        <v>28655878.893296227</v>
      </c>
      <c r="R7261">
        <v>35898281.0613629</v>
      </c>
      <c r="S7261">
        <v>43454388.212705545</v>
      </c>
      <c r="T7261">
        <v>43784131.180179477</v>
      </c>
      <c r="U7261">
        <v>49333354.062198848</v>
      </c>
      <c r="V7261">
        <v>57546439.362663493</v>
      </c>
      <c r="W7261">
        <v>54854160.3422767</v>
      </c>
      <c r="X7261">
        <v>34854160.342276707</v>
      </c>
    </row>
    <row r="7262" spans="2:24" x14ac:dyDescent="0.4">
      <c r="B7262" s="13">
        <v>7259</v>
      </c>
      <c r="C7262">
        <v>0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22245937.691746797</v>
      </c>
      <c r="O7262">
        <v>28700869.557190578</v>
      </c>
      <c r="P7262">
        <v>32339350.567805</v>
      </c>
      <c r="Q7262">
        <v>31922048.853612542</v>
      </c>
      <c r="R7262">
        <v>31521310.895492997</v>
      </c>
      <c r="S7262">
        <v>33984509.0437022</v>
      </c>
      <c r="T7262">
        <v>36241933.095271312</v>
      </c>
      <c r="U7262">
        <v>34462580.668886326</v>
      </c>
      <c r="V7262">
        <v>41089609.08799044</v>
      </c>
      <c r="W7262">
        <v>41707298.355316721</v>
      </c>
      <c r="X7262">
        <v>21707298.355316725</v>
      </c>
    </row>
    <row r="7263" spans="2:24" x14ac:dyDescent="0.4">
      <c r="B7263" s="13">
        <v>7260</v>
      </c>
      <c r="C7263">
        <v>0</v>
      </c>
      <c r="D7263">
        <v>0</v>
      </c>
      <c r="E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27215803.496389151</v>
      </c>
      <c r="O7263">
        <v>25159405.842112608</v>
      </c>
      <c r="P7263">
        <v>27638893.05978965</v>
      </c>
      <c r="Q7263">
        <v>14490725.307574954</v>
      </c>
      <c r="R7263">
        <v>15222512.166647188</v>
      </c>
      <c r="S7263">
        <v>12975379.502594493</v>
      </c>
      <c r="T7263">
        <v>17477748.885560162</v>
      </c>
      <c r="U7263">
        <v>27360314.358383596</v>
      </c>
      <c r="V7263">
        <v>30111987.304469392</v>
      </c>
      <c r="W7263">
        <v>23116951.607949551</v>
      </c>
      <c r="X7263">
        <v>3116951.6079495521</v>
      </c>
    </row>
    <row r="7264" spans="2:24" x14ac:dyDescent="0.4">
      <c r="B7264" s="13">
        <v>7261</v>
      </c>
      <c r="C7264">
        <v>0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29510415.226910137</v>
      </c>
      <c r="O7264">
        <v>35129296.716914587</v>
      </c>
      <c r="P7264">
        <v>32821750.723584462</v>
      </c>
      <c r="Q7264">
        <v>39807670.608986415</v>
      </c>
      <c r="R7264">
        <v>41067481.239671528</v>
      </c>
      <c r="S7264">
        <v>43039865.503202766</v>
      </c>
      <c r="T7264">
        <v>49392638.412034824</v>
      </c>
      <c r="U7264">
        <v>52209025.553666785</v>
      </c>
      <c r="V7264">
        <v>55420244.432071529</v>
      </c>
      <c r="W7264">
        <v>57157217.248278692</v>
      </c>
      <c r="X7264">
        <v>37157217.248278707</v>
      </c>
    </row>
    <row r="7265" spans="2:24" x14ac:dyDescent="0.4">
      <c r="B7265" s="13">
        <v>7262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21060668.037022766</v>
      </c>
      <c r="O7265">
        <v>28054091.853265636</v>
      </c>
      <c r="P7265">
        <v>27022596.778182406</v>
      </c>
      <c r="Q7265">
        <v>4424350.9202595763</v>
      </c>
      <c r="R7265">
        <v>4230761.2436832041</v>
      </c>
      <c r="S7265">
        <v>16498786.598851826</v>
      </c>
      <c r="T7265">
        <v>12828673.243587088</v>
      </c>
      <c r="U7265">
        <v>12599416.14306248</v>
      </c>
      <c r="V7265">
        <v>13305827.797328595</v>
      </c>
      <c r="W7265">
        <v>10545271.463559479</v>
      </c>
      <c r="X7265">
        <v>-9454728.5364405215</v>
      </c>
    </row>
    <row r="7266" spans="2:24" x14ac:dyDescent="0.4">
      <c r="B7266" s="13">
        <v>7263</v>
      </c>
      <c r="C7266">
        <v>0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21996441.682964277</v>
      </c>
      <c r="O7266">
        <v>-18840122.703051217</v>
      </c>
      <c r="P7266">
        <v>-18211483.643797852</v>
      </c>
      <c r="Q7266">
        <v>-1110927.9636685073</v>
      </c>
      <c r="R7266">
        <v>3221517.1430619387</v>
      </c>
      <c r="S7266">
        <v>1275277.2073526541</v>
      </c>
      <c r="T7266">
        <v>7990164.4550692234</v>
      </c>
      <c r="U7266">
        <v>14341128.183204349</v>
      </c>
      <c r="V7266">
        <v>17801404.77597262</v>
      </c>
      <c r="W7266">
        <v>19727036.859070919</v>
      </c>
      <c r="X7266">
        <v>-272963.14092907403</v>
      </c>
    </row>
    <row r="7267" spans="2:24" x14ac:dyDescent="0.4">
      <c r="B7267" s="13">
        <v>7264</v>
      </c>
      <c r="C7267">
        <v>0</v>
      </c>
      <c r="D7267">
        <v>0</v>
      </c>
      <c r="E7267">
        <v>0</v>
      </c>
      <c r="F7267">
        <v>0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23678510.721992992</v>
      </c>
      <c r="O7267">
        <v>20058814.373114761</v>
      </c>
      <c r="P7267">
        <v>24679277.596473485</v>
      </c>
      <c r="Q7267">
        <v>26478532.497206878</v>
      </c>
      <c r="R7267">
        <v>25527327.116193838</v>
      </c>
      <c r="S7267">
        <v>24875588.276151422</v>
      </c>
      <c r="T7267">
        <v>21587232.368196692</v>
      </c>
      <c r="U7267">
        <v>25300510.694461774</v>
      </c>
      <c r="V7267">
        <v>26276400.072706249</v>
      </c>
      <c r="W7267">
        <v>27770396.413945843</v>
      </c>
      <c r="X7267">
        <v>7770396.4139458481</v>
      </c>
    </row>
    <row r="7268" spans="2:24" x14ac:dyDescent="0.4">
      <c r="B7268" s="13">
        <v>7265</v>
      </c>
      <c r="C7268">
        <v>0</v>
      </c>
      <c r="D7268">
        <v>0</v>
      </c>
      <c r="E7268"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21861752.5529783</v>
      </c>
      <c r="O7268">
        <v>24676980.290983915</v>
      </c>
      <c r="P7268">
        <v>28070903.054335445</v>
      </c>
      <c r="Q7268">
        <v>34202230.815820381</v>
      </c>
      <c r="R7268">
        <v>31756481.738451075</v>
      </c>
      <c r="S7268">
        <v>29984721.428788178</v>
      </c>
      <c r="T7268">
        <v>29953600.452091072</v>
      </c>
      <c r="U7268">
        <v>-102798657.53515637</v>
      </c>
      <c r="V7268">
        <v>-97010398.614487499</v>
      </c>
      <c r="W7268">
        <v>-29233749.778556984</v>
      </c>
      <c r="X7268">
        <v>-49233749.77855698</v>
      </c>
    </row>
    <row r="7269" spans="2:24" x14ac:dyDescent="0.4">
      <c r="B7269" s="13">
        <v>7266</v>
      </c>
      <c r="C7269">
        <v>0</v>
      </c>
      <c r="D7269">
        <v>0</v>
      </c>
      <c r="E7269">
        <v>0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17800172.06791202</v>
      </c>
      <c r="O7269">
        <v>18077740.757834844</v>
      </c>
      <c r="P7269">
        <v>15307040.163402645</v>
      </c>
      <c r="Q7269">
        <v>18749749.070148624</v>
      </c>
      <c r="R7269">
        <v>16389602.089834508</v>
      </c>
      <c r="S7269">
        <v>14967695.12294285</v>
      </c>
      <c r="T7269">
        <v>21263384.68808509</v>
      </c>
      <c r="U7269">
        <v>29085165.944767959</v>
      </c>
      <c r="V7269">
        <v>33357351.478031404</v>
      </c>
      <c r="W7269">
        <v>31251620.947237849</v>
      </c>
      <c r="X7269">
        <v>11251620.947237847</v>
      </c>
    </row>
    <row r="7270" spans="2:24" x14ac:dyDescent="0.4">
      <c r="B7270" s="13">
        <v>7267</v>
      </c>
      <c r="C7270">
        <v>0</v>
      </c>
      <c r="D7270">
        <v>0</v>
      </c>
      <c r="E7270">
        <v>0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18747751.745583851</v>
      </c>
      <c r="O7270">
        <v>6017760.2298743445</v>
      </c>
      <c r="P7270">
        <v>10638434.942516759</v>
      </c>
      <c r="Q7270">
        <v>22310877.747650534</v>
      </c>
      <c r="R7270">
        <v>26590408.317394912</v>
      </c>
      <c r="S7270">
        <v>32634187.742832061</v>
      </c>
      <c r="T7270">
        <v>33358493.473396875</v>
      </c>
      <c r="U7270">
        <v>32075171.714309391</v>
      </c>
      <c r="V7270">
        <v>32484367.078141164</v>
      </c>
      <c r="W7270">
        <v>40248450.599881843</v>
      </c>
      <c r="X7270">
        <v>20248450.599881839</v>
      </c>
    </row>
    <row r="7271" spans="2:24" x14ac:dyDescent="0.4">
      <c r="B7271" s="13">
        <v>7268</v>
      </c>
      <c r="C7271">
        <v>0</v>
      </c>
      <c r="D7271">
        <v>0</v>
      </c>
      <c r="E7271">
        <v>0</v>
      </c>
      <c r="F7271">
        <v>0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26682578.771028675</v>
      </c>
      <c r="O7271">
        <v>27710387.826023158</v>
      </c>
      <c r="P7271">
        <v>26382531.038229991</v>
      </c>
      <c r="Q7271">
        <v>26023808.748428468</v>
      </c>
      <c r="R7271">
        <v>26718013.327275865</v>
      </c>
      <c r="S7271">
        <v>34431077.3281442</v>
      </c>
      <c r="T7271">
        <v>38578678.880071074</v>
      </c>
      <c r="U7271">
        <v>43059657.214124456</v>
      </c>
      <c r="V7271">
        <v>47165614.495703109</v>
      </c>
      <c r="W7271">
        <v>51301379.612921529</v>
      </c>
      <c r="X7271">
        <v>31301379.612921517</v>
      </c>
    </row>
    <row r="7272" spans="2:24" x14ac:dyDescent="0.4">
      <c r="B7272" s="13">
        <v>7269</v>
      </c>
      <c r="C7272">
        <v>0</v>
      </c>
      <c r="D7272">
        <v>0</v>
      </c>
      <c r="E7272"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23100744.920991089</v>
      </c>
      <c r="O7272">
        <v>22711960.441422943</v>
      </c>
      <c r="P7272">
        <v>26546376.294873346</v>
      </c>
      <c r="Q7272">
        <v>26860128.321232527</v>
      </c>
      <c r="R7272">
        <v>17343375.711368117</v>
      </c>
      <c r="S7272">
        <v>22830148.062010806</v>
      </c>
      <c r="T7272">
        <v>35109279.084977254</v>
      </c>
      <c r="U7272">
        <v>33904949.838036716</v>
      </c>
      <c r="V7272">
        <v>35036311.528558142</v>
      </c>
      <c r="W7272">
        <v>22679485.37149772</v>
      </c>
      <c r="X7272">
        <v>2679485.3714977191</v>
      </c>
    </row>
    <row r="7273" spans="2:24" x14ac:dyDescent="0.4">
      <c r="B7273" s="13">
        <v>7270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5179546.2763824435</v>
      </c>
      <c r="O7273">
        <v>5019188.8869080599</v>
      </c>
      <c r="P7273">
        <v>9076068.8573929276</v>
      </c>
      <c r="Q7273">
        <v>12189313.334738525</v>
      </c>
      <c r="R7273">
        <v>16935376.8431128</v>
      </c>
      <c r="S7273">
        <v>19432270.38277816</v>
      </c>
      <c r="T7273">
        <v>19529736.304514777</v>
      </c>
      <c r="U7273">
        <v>24899476.219816048</v>
      </c>
      <c r="V7273">
        <v>26548226.95359052</v>
      </c>
      <c r="W7273">
        <v>23302083.31501402</v>
      </c>
      <c r="X7273">
        <v>3302083.315014015</v>
      </c>
    </row>
    <row r="7274" spans="2:24" x14ac:dyDescent="0.4">
      <c r="B7274" s="13">
        <v>7271</v>
      </c>
      <c r="C7274">
        <v>0</v>
      </c>
      <c r="D7274">
        <v>0</v>
      </c>
      <c r="E7274">
        <v>0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20180843.148733567</v>
      </c>
      <c r="O7274">
        <v>22566437.263651554</v>
      </c>
      <c r="P7274">
        <v>19760956.144060507</v>
      </c>
      <c r="Q7274">
        <v>16929557.990852121</v>
      </c>
      <c r="R7274">
        <v>18360582.845043179</v>
      </c>
      <c r="S7274">
        <v>19670057.827687204</v>
      </c>
      <c r="T7274">
        <v>22275684.161294926</v>
      </c>
      <c r="U7274">
        <v>21517450.377738528</v>
      </c>
      <c r="V7274">
        <v>27956571.122668054</v>
      </c>
      <c r="W7274">
        <v>29053815.31306437</v>
      </c>
      <c r="X7274">
        <v>9053815.313064374</v>
      </c>
    </row>
    <row r="7275" spans="2:24" x14ac:dyDescent="0.4">
      <c r="B7275" s="13">
        <v>7272</v>
      </c>
      <c r="C7275">
        <v>0</v>
      </c>
      <c r="D7275">
        <v>0</v>
      </c>
      <c r="E7275"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23492246.844207644</v>
      </c>
      <c r="O7275">
        <v>26962352.029275425</v>
      </c>
      <c r="P7275">
        <v>30270724.043127716</v>
      </c>
      <c r="Q7275">
        <v>30508323.840313684</v>
      </c>
      <c r="R7275">
        <v>26193133.635636941</v>
      </c>
      <c r="S7275">
        <v>27365685.315256659</v>
      </c>
      <c r="T7275">
        <v>30751556.885685157</v>
      </c>
      <c r="U7275">
        <v>31607933.300160736</v>
      </c>
      <c r="V7275">
        <v>37107382.060135975</v>
      </c>
      <c r="W7275">
        <v>39462123.980726153</v>
      </c>
      <c r="X7275">
        <v>19462123.980726156</v>
      </c>
    </row>
    <row r="7276" spans="2:24" x14ac:dyDescent="0.4">
      <c r="B7276" s="13">
        <v>7273</v>
      </c>
      <c r="C7276">
        <v>0</v>
      </c>
      <c r="D7276">
        <v>0</v>
      </c>
      <c r="E7276">
        <v>0</v>
      </c>
      <c r="F7276">
        <v>0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21303947.132931057</v>
      </c>
      <c r="O7276">
        <v>20954298.022177894</v>
      </c>
      <c r="P7276">
        <v>22711242.142796874</v>
      </c>
      <c r="Q7276">
        <v>25256973.36297749</v>
      </c>
      <c r="R7276">
        <v>24880195.930216514</v>
      </c>
      <c r="S7276">
        <v>27118714.966105159</v>
      </c>
      <c r="T7276">
        <v>30081344.576337572</v>
      </c>
      <c r="U7276">
        <v>31953113.239989951</v>
      </c>
      <c r="V7276">
        <v>38094258.586032346</v>
      </c>
      <c r="W7276">
        <v>38104670.520965107</v>
      </c>
      <c r="X7276">
        <v>18104670.520965103</v>
      </c>
    </row>
    <row r="7277" spans="2:24" x14ac:dyDescent="0.4">
      <c r="B7277" s="13">
        <v>7274</v>
      </c>
      <c r="C7277">
        <v>0</v>
      </c>
      <c r="D7277">
        <v>0</v>
      </c>
      <c r="E7277">
        <v>0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27345072.055427253</v>
      </c>
      <c r="O7277">
        <v>33395889.941701166</v>
      </c>
      <c r="P7277">
        <v>37435428.288674489</v>
      </c>
      <c r="Q7277">
        <v>42094367.286206447</v>
      </c>
      <c r="R7277">
        <v>50174279.406168357</v>
      </c>
      <c r="S7277">
        <v>55734328.42243962</v>
      </c>
      <c r="T7277">
        <v>37025100.63084022</v>
      </c>
      <c r="U7277">
        <v>34789466.413209714</v>
      </c>
      <c r="V7277">
        <v>48866644.511013329</v>
      </c>
      <c r="W7277">
        <v>56887290.344923794</v>
      </c>
      <c r="X7277">
        <v>36887290.344923802</v>
      </c>
    </row>
    <row r="7278" spans="2:24" x14ac:dyDescent="0.4">
      <c r="B7278" s="13">
        <v>7275</v>
      </c>
      <c r="C7278">
        <v>0</v>
      </c>
      <c r="D7278">
        <v>0</v>
      </c>
      <c r="E7278">
        <v>0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22392286.762723081</v>
      </c>
      <c r="O7278">
        <v>25601813.560727485</v>
      </c>
      <c r="P7278">
        <v>25342080.026730563</v>
      </c>
      <c r="Q7278">
        <v>24480977.259135917</v>
      </c>
      <c r="R7278">
        <v>23047925.521942522</v>
      </c>
      <c r="S7278">
        <v>23437495.863393325</v>
      </c>
      <c r="T7278">
        <v>24072649.914249212</v>
      </c>
      <c r="U7278">
        <v>23345590.330813881</v>
      </c>
      <c r="V7278">
        <v>24445628.453723911</v>
      </c>
      <c r="W7278">
        <v>31604760.136880483</v>
      </c>
      <c r="X7278">
        <v>11604760.136880478</v>
      </c>
    </row>
    <row r="7279" spans="2:24" x14ac:dyDescent="0.4">
      <c r="B7279" s="13">
        <v>7276</v>
      </c>
      <c r="C7279">
        <v>0</v>
      </c>
      <c r="D7279">
        <v>0</v>
      </c>
      <c r="E7279">
        <v>0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17065174.084797788</v>
      </c>
      <c r="O7279">
        <v>23426094.555611476</v>
      </c>
      <c r="P7279">
        <v>19451912.063688915</v>
      </c>
      <c r="Q7279">
        <v>21934999.741896231</v>
      </c>
      <c r="R7279">
        <v>27083413.916332044</v>
      </c>
      <c r="S7279">
        <v>30354333.085349355</v>
      </c>
      <c r="T7279">
        <v>29030641.858243715</v>
      </c>
      <c r="U7279">
        <v>27473886.479172267</v>
      </c>
      <c r="V7279">
        <v>25427885.525666542</v>
      </c>
      <c r="W7279">
        <v>28799523.884884376</v>
      </c>
      <c r="X7279">
        <v>8799523.8848843779</v>
      </c>
    </row>
    <row r="7280" spans="2:24" x14ac:dyDescent="0.4">
      <c r="B7280" s="13">
        <v>7277</v>
      </c>
      <c r="C7280">
        <v>0</v>
      </c>
      <c r="D7280">
        <v>0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20013609.049197499</v>
      </c>
      <c r="O7280">
        <v>19607581.008096647</v>
      </c>
      <c r="P7280">
        <v>21631207.787110258</v>
      </c>
      <c r="Q7280">
        <v>-10677597.695476854</v>
      </c>
      <c r="R7280">
        <v>-14035943.518294835</v>
      </c>
      <c r="S7280">
        <v>-977644.94376979768</v>
      </c>
      <c r="T7280">
        <v>-2963907.7785188169</v>
      </c>
      <c r="U7280">
        <v>845890.02397526382</v>
      </c>
      <c r="V7280">
        <v>-1246707.1201060244</v>
      </c>
      <c r="W7280">
        <v>882121.07407926046</v>
      </c>
      <c r="X7280">
        <v>-19117878.925920747</v>
      </c>
    </row>
    <row r="7281" spans="2:24" x14ac:dyDescent="0.4">
      <c r="B7281" s="13">
        <v>7278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27162166.471573282</v>
      </c>
      <c r="O7281">
        <v>33107392.59956326</v>
      </c>
      <c r="P7281">
        <v>29584548.170985684</v>
      </c>
      <c r="Q7281">
        <v>30922966.589758586</v>
      </c>
      <c r="R7281">
        <v>33331776.441693984</v>
      </c>
      <c r="S7281">
        <v>38713067.853128083</v>
      </c>
      <c r="T7281">
        <v>44984252.395849064</v>
      </c>
      <c r="U7281">
        <v>51427557.192070358</v>
      </c>
      <c r="V7281">
        <v>49243777.520669051</v>
      </c>
      <c r="W7281">
        <v>48283395.21786654</v>
      </c>
      <c r="X7281">
        <v>28283395.21786654</v>
      </c>
    </row>
    <row r="7282" spans="2:24" x14ac:dyDescent="0.4">
      <c r="B7282" s="13">
        <v>7279</v>
      </c>
      <c r="C7282">
        <v>0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28503639.375252821</v>
      </c>
      <c r="O7282">
        <v>27800806.717565589</v>
      </c>
      <c r="P7282">
        <v>27557007.346292362</v>
      </c>
      <c r="Q7282">
        <v>-290967251.15519905</v>
      </c>
      <c r="R7282">
        <v>-291591418.62804228</v>
      </c>
      <c r="S7282">
        <v>-125723517.44489491</v>
      </c>
      <c r="T7282">
        <v>-117881855.15298659</v>
      </c>
      <c r="U7282">
        <v>-117290763.3990604</v>
      </c>
      <c r="V7282">
        <v>-116314441.78801689</v>
      </c>
      <c r="W7282">
        <v>-115875846.9110443</v>
      </c>
      <c r="X7282">
        <v>-135875846.9110443</v>
      </c>
    </row>
    <row r="7283" spans="2:24" x14ac:dyDescent="0.4">
      <c r="B7283" s="13">
        <v>7280</v>
      </c>
      <c r="C7283">
        <v>0</v>
      </c>
      <c r="D7283">
        <v>0</v>
      </c>
      <c r="E7283">
        <v>0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23376093.753034547</v>
      </c>
      <c r="O7283">
        <v>21517668.073456567</v>
      </c>
      <c r="P7283">
        <v>5619791.4231082061</v>
      </c>
      <c r="Q7283">
        <v>3545022.7174319727</v>
      </c>
      <c r="R7283">
        <v>1322151.9697641709</v>
      </c>
      <c r="S7283">
        <v>4330312.7868393129</v>
      </c>
      <c r="T7283">
        <v>7944748.4377383441</v>
      </c>
      <c r="U7283">
        <v>8858399.3286343813</v>
      </c>
      <c r="V7283">
        <v>6316134.0724740997</v>
      </c>
      <c r="W7283">
        <v>7386933.6478244672</v>
      </c>
      <c r="X7283">
        <v>-12613066.352175534</v>
      </c>
    </row>
    <row r="7284" spans="2:24" x14ac:dyDescent="0.4">
      <c r="B7284" s="13">
        <v>7281</v>
      </c>
      <c r="C7284">
        <v>0</v>
      </c>
      <c r="D7284">
        <v>0</v>
      </c>
      <c r="E7284"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21099755.228852402</v>
      </c>
      <c r="O7284">
        <v>23023492.810796354</v>
      </c>
      <c r="P7284">
        <v>20644731.97380897</v>
      </c>
      <c r="Q7284">
        <v>21744188.835288808</v>
      </c>
      <c r="R7284">
        <v>26626774.003445789</v>
      </c>
      <c r="S7284">
        <v>14296788.310388932</v>
      </c>
      <c r="T7284">
        <v>13389419.691569814</v>
      </c>
      <c r="U7284">
        <v>27366224.213640731</v>
      </c>
      <c r="V7284">
        <v>25820945.473304853</v>
      </c>
      <c r="W7284">
        <v>22490958.150435656</v>
      </c>
      <c r="X7284">
        <v>2490958.1504356582</v>
      </c>
    </row>
    <row r="7285" spans="2:24" x14ac:dyDescent="0.4">
      <c r="B7285" s="13">
        <v>7282</v>
      </c>
      <c r="C7285">
        <v>0</v>
      </c>
      <c r="D7285">
        <v>0</v>
      </c>
      <c r="E7285">
        <v>0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17674504.967554267</v>
      </c>
      <c r="O7285">
        <v>19590343.195208237</v>
      </c>
      <c r="P7285">
        <v>26745520.984268956</v>
      </c>
      <c r="Q7285">
        <v>27402367.242783718</v>
      </c>
      <c r="R7285">
        <v>34528329.638491526</v>
      </c>
      <c r="S7285">
        <v>40653249.931738272</v>
      </c>
      <c r="T7285">
        <v>45420626.37430393</v>
      </c>
      <c r="U7285">
        <v>50778189.716476262</v>
      </c>
      <c r="V7285">
        <v>53448519.07505127</v>
      </c>
      <c r="W7285">
        <v>54941709.865408033</v>
      </c>
      <c r="X7285">
        <v>34941709.865408033</v>
      </c>
    </row>
    <row r="7286" spans="2:24" x14ac:dyDescent="0.4">
      <c r="B7286" s="13">
        <v>7283</v>
      </c>
      <c r="C7286">
        <v>0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17285857.062805008</v>
      </c>
      <c r="O7286">
        <v>16841445.704739437</v>
      </c>
      <c r="P7286">
        <v>15563696.266590517</v>
      </c>
      <c r="Q7286">
        <v>19605810.635505773</v>
      </c>
      <c r="R7286">
        <v>23025035.707958721</v>
      </c>
      <c r="S7286">
        <v>24363277.826462928</v>
      </c>
      <c r="T7286">
        <v>18350426.281931464</v>
      </c>
      <c r="U7286">
        <v>19928767.690018415</v>
      </c>
      <c r="V7286">
        <v>22058868.867056683</v>
      </c>
      <c r="W7286">
        <v>21187892.129427437</v>
      </c>
      <c r="X7286">
        <v>1187892.1294274339</v>
      </c>
    </row>
    <row r="7287" spans="2:24" x14ac:dyDescent="0.4">
      <c r="B7287" s="13">
        <v>7284</v>
      </c>
      <c r="C7287">
        <v>0</v>
      </c>
      <c r="D7287">
        <v>0</v>
      </c>
      <c r="E7287">
        <v>0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19823415.680550437</v>
      </c>
      <c r="O7287">
        <v>22836995.431172207</v>
      </c>
      <c r="P7287">
        <v>16767998.343467349</v>
      </c>
      <c r="Q7287">
        <v>18563089.57336992</v>
      </c>
      <c r="R7287">
        <v>16574105.05632971</v>
      </c>
      <c r="S7287">
        <v>15145764.330605987</v>
      </c>
      <c r="T7287">
        <v>20093999.246505871</v>
      </c>
      <c r="U7287">
        <v>17616483.019715991</v>
      </c>
      <c r="V7287">
        <v>20097923.100975402</v>
      </c>
      <c r="W7287">
        <v>18583865.170852948</v>
      </c>
      <c r="X7287">
        <v>-1416134.8291470536</v>
      </c>
    </row>
    <row r="7288" spans="2:24" x14ac:dyDescent="0.4">
      <c r="B7288" s="13">
        <v>7285</v>
      </c>
      <c r="C7288">
        <v>0</v>
      </c>
      <c r="D7288">
        <v>0</v>
      </c>
      <c r="E7288"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21613606.367213137</v>
      </c>
      <c r="O7288">
        <v>25755815.35242483</v>
      </c>
      <c r="P7288">
        <v>27129666.317198113</v>
      </c>
      <c r="Q7288">
        <v>27318288.690033555</v>
      </c>
      <c r="R7288">
        <v>26486563.990190208</v>
      </c>
      <c r="S7288">
        <v>31964951.387720969</v>
      </c>
      <c r="T7288">
        <v>33346429.031689849</v>
      </c>
      <c r="U7288">
        <v>38259679.480349183</v>
      </c>
      <c r="V7288">
        <v>37782332.485184766</v>
      </c>
      <c r="W7288">
        <v>38217687.238780513</v>
      </c>
      <c r="X7288">
        <v>18217687.238780525</v>
      </c>
    </row>
    <row r="7289" spans="2:24" x14ac:dyDescent="0.4">
      <c r="B7289" s="13">
        <v>7286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18546410.304478727</v>
      </c>
      <c r="O7289">
        <v>9646317.6960282326</v>
      </c>
      <c r="P7289">
        <v>10643586.603981389</v>
      </c>
      <c r="Q7289">
        <v>12702481.34898079</v>
      </c>
      <c r="R7289">
        <v>15818613.336290227</v>
      </c>
      <c r="S7289">
        <v>13156072.396171607</v>
      </c>
      <c r="T7289">
        <v>12330660.95056944</v>
      </c>
      <c r="U7289">
        <v>16927173.587221216</v>
      </c>
      <c r="V7289">
        <v>19489048.759349626</v>
      </c>
      <c r="W7289">
        <v>25898238.008050393</v>
      </c>
      <c r="X7289">
        <v>5898238.008050397</v>
      </c>
    </row>
    <row r="7290" spans="2:24" x14ac:dyDescent="0.4">
      <c r="B7290" s="13">
        <v>7287</v>
      </c>
      <c r="C7290">
        <v>0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20494127.101797104</v>
      </c>
      <c r="O7290">
        <v>21433688.759731874</v>
      </c>
      <c r="P7290">
        <v>22587875.642459825</v>
      </c>
      <c r="Q7290">
        <v>22310573.668389175</v>
      </c>
      <c r="R7290">
        <v>22318702.422800105</v>
      </c>
      <c r="S7290">
        <v>25425555.628326915</v>
      </c>
      <c r="T7290">
        <v>32197394.336361911</v>
      </c>
      <c r="U7290">
        <v>31709050.414469089</v>
      </c>
      <c r="V7290">
        <v>35352087.272083849</v>
      </c>
      <c r="W7290">
        <v>35476163.041032843</v>
      </c>
      <c r="X7290">
        <v>15476163.041032845</v>
      </c>
    </row>
    <row r="7291" spans="2:24" x14ac:dyDescent="0.4">
      <c r="B7291" s="13">
        <v>7288</v>
      </c>
      <c r="C7291">
        <v>0</v>
      </c>
      <c r="D7291">
        <v>0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24928337.384604622</v>
      </c>
      <c r="O7291">
        <v>23979909.480851889</v>
      </c>
      <c r="P7291">
        <v>30150739.568836652</v>
      </c>
      <c r="Q7291">
        <v>31473145.593974814</v>
      </c>
      <c r="R7291">
        <v>32528744.772001039</v>
      </c>
      <c r="S7291">
        <v>34079801.139723249</v>
      </c>
      <c r="T7291">
        <v>34611310.395027332</v>
      </c>
      <c r="U7291">
        <v>38766035.449510887</v>
      </c>
      <c r="V7291">
        <v>38800032.804770462</v>
      </c>
      <c r="W7291">
        <v>-207901734.75455436</v>
      </c>
      <c r="X7291">
        <v>-227901734.75455436</v>
      </c>
    </row>
    <row r="7292" spans="2:24" x14ac:dyDescent="0.4">
      <c r="B7292" s="13">
        <v>7289</v>
      </c>
      <c r="C7292">
        <v>0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26767279.018961295</v>
      </c>
      <c r="O7292">
        <v>28448050.470231559</v>
      </c>
      <c r="P7292">
        <v>31124812.632163025</v>
      </c>
      <c r="Q7292">
        <v>32359834.138314232</v>
      </c>
      <c r="R7292">
        <v>37630514.350182422</v>
      </c>
      <c r="S7292">
        <v>45156612.480712004</v>
      </c>
      <c r="T7292">
        <v>48209912.136283517</v>
      </c>
      <c r="U7292">
        <v>31283665.981446996</v>
      </c>
      <c r="V7292">
        <v>31356641.577750217</v>
      </c>
      <c r="W7292">
        <v>46061144.71823442</v>
      </c>
      <c r="X7292">
        <v>26061144.718234416</v>
      </c>
    </row>
    <row r="7293" spans="2:24" x14ac:dyDescent="0.4">
      <c r="B7293" s="13">
        <v>7290</v>
      </c>
      <c r="C7293">
        <v>0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21501858.749000795</v>
      </c>
      <c r="O7293">
        <v>20528444.960546441</v>
      </c>
      <c r="P7293">
        <v>23112835.075886574</v>
      </c>
      <c r="Q7293">
        <v>25820634.726649903</v>
      </c>
      <c r="R7293">
        <v>26831765.690793</v>
      </c>
      <c r="S7293">
        <v>30464450.007540949</v>
      </c>
      <c r="T7293">
        <v>27028005.090642128</v>
      </c>
      <c r="U7293">
        <v>25604752.056900989</v>
      </c>
      <c r="V7293">
        <v>25777050.370173585</v>
      </c>
      <c r="W7293">
        <v>25034608.372842036</v>
      </c>
      <c r="X7293">
        <v>5034608.3728420427</v>
      </c>
    </row>
    <row r="7294" spans="2:24" x14ac:dyDescent="0.4">
      <c r="B7294" s="13">
        <v>7291</v>
      </c>
      <c r="C7294">
        <v>0</v>
      </c>
      <c r="D7294">
        <v>0</v>
      </c>
      <c r="E7294"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23465496.428762648</v>
      </c>
      <c r="O7294">
        <v>26130472.102635652</v>
      </c>
      <c r="P7294">
        <v>29937765.013376035</v>
      </c>
      <c r="Q7294">
        <v>7842441.9387346469</v>
      </c>
      <c r="R7294">
        <v>12018506.462920027</v>
      </c>
      <c r="S7294">
        <v>28807193.547184113</v>
      </c>
      <c r="T7294">
        <v>-12990614.210224744</v>
      </c>
      <c r="U7294">
        <v>-8856922.7768001612</v>
      </c>
      <c r="V7294">
        <v>8775094.9544390235</v>
      </c>
      <c r="W7294">
        <v>9903451.7281258553</v>
      </c>
      <c r="X7294">
        <v>-10096548.271874147</v>
      </c>
    </row>
    <row r="7295" spans="2:24" x14ac:dyDescent="0.4">
      <c r="B7295" s="13">
        <v>7292</v>
      </c>
      <c r="C7295">
        <v>0</v>
      </c>
      <c r="D7295">
        <v>0</v>
      </c>
      <c r="E7295"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22199328.378158063</v>
      </c>
      <c r="O7295">
        <v>27116148.539601475</v>
      </c>
      <c r="P7295">
        <v>28263874.211292461</v>
      </c>
      <c r="Q7295">
        <v>28206501.075953521</v>
      </c>
      <c r="R7295">
        <v>33985156.136722274</v>
      </c>
      <c r="S7295">
        <v>39441247.379169069</v>
      </c>
      <c r="T7295">
        <v>38716603.362207055</v>
      </c>
      <c r="U7295">
        <v>42610621.282853559</v>
      </c>
      <c r="V7295">
        <v>46108775.107513793</v>
      </c>
      <c r="W7295">
        <v>47243964.848996744</v>
      </c>
      <c r="X7295">
        <v>27243964.848996755</v>
      </c>
    </row>
    <row r="7296" spans="2:24" x14ac:dyDescent="0.4">
      <c r="B7296" s="13">
        <v>7293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24097937.786808554</v>
      </c>
      <c r="O7296">
        <v>21897955.468718976</v>
      </c>
      <c r="P7296">
        <v>26110175.168696601</v>
      </c>
      <c r="Q7296">
        <v>28394660.143421292</v>
      </c>
      <c r="R7296">
        <v>33590634.135995783</v>
      </c>
      <c r="S7296">
        <v>35432377.218673296</v>
      </c>
      <c r="T7296">
        <v>32663350.880665366</v>
      </c>
      <c r="U7296">
        <v>37393108.953643411</v>
      </c>
      <c r="V7296">
        <v>38162673.618552059</v>
      </c>
      <c r="W7296">
        <v>45632370.743108071</v>
      </c>
      <c r="X7296">
        <v>25632370.743108071</v>
      </c>
    </row>
    <row r="7297" spans="2:24" x14ac:dyDescent="0.4">
      <c r="B7297" s="13">
        <v>7294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25692465.740533806</v>
      </c>
      <c r="O7297">
        <v>25638218.752926487</v>
      </c>
      <c r="P7297">
        <v>23354822.835201673</v>
      </c>
      <c r="Q7297">
        <v>25170521.964112401</v>
      </c>
      <c r="R7297">
        <v>23244516.333704725</v>
      </c>
      <c r="S7297">
        <v>28699234.447230786</v>
      </c>
      <c r="T7297">
        <v>27066695.787194312</v>
      </c>
      <c r="U7297">
        <v>30101301.978813924</v>
      </c>
      <c r="V7297">
        <v>34297778.356250577</v>
      </c>
      <c r="W7297">
        <v>34771457.784646079</v>
      </c>
      <c r="X7297">
        <v>14771457.784646071</v>
      </c>
    </row>
    <row r="7298" spans="2:24" x14ac:dyDescent="0.4">
      <c r="B7298" s="13">
        <v>7295</v>
      </c>
      <c r="C7298">
        <v>0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20242411.282860044</v>
      </c>
      <c r="O7298">
        <v>19415738.691253692</v>
      </c>
      <c r="P7298">
        <v>19183057.763027698</v>
      </c>
      <c r="Q7298">
        <v>-32838465.75648313</v>
      </c>
      <c r="R7298">
        <v>-57080360.550678551</v>
      </c>
      <c r="S7298">
        <v>-33407584.453315288</v>
      </c>
      <c r="T7298">
        <v>-20847277.545562476</v>
      </c>
      <c r="U7298">
        <v>-17076046.686928198</v>
      </c>
      <c r="V7298">
        <v>-16407682.151872655</v>
      </c>
      <c r="W7298">
        <v>-248231365.46539983</v>
      </c>
      <c r="X7298">
        <v>-268231365.4653998</v>
      </c>
    </row>
    <row r="7299" spans="2:24" x14ac:dyDescent="0.4">
      <c r="B7299" s="13">
        <v>7296</v>
      </c>
      <c r="C7299">
        <v>0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20963572.064156201</v>
      </c>
      <c r="O7299">
        <v>18725980.609351847</v>
      </c>
      <c r="P7299">
        <v>6549561.0585574415</v>
      </c>
      <c r="Q7299">
        <v>8209644.5531002814</v>
      </c>
      <c r="R7299">
        <v>17890812.933825288</v>
      </c>
      <c r="S7299">
        <v>19443218.344861865</v>
      </c>
      <c r="T7299">
        <v>22865742.327860843</v>
      </c>
      <c r="U7299">
        <v>21185803.865689669</v>
      </c>
      <c r="V7299">
        <v>25451609.614223413</v>
      </c>
      <c r="W7299">
        <v>15089970.409193534</v>
      </c>
      <c r="X7299">
        <v>-4910029.5908064665</v>
      </c>
    </row>
    <row r="7300" spans="2:24" x14ac:dyDescent="0.4">
      <c r="B7300" s="13">
        <v>7297</v>
      </c>
      <c r="C7300">
        <v>0</v>
      </c>
      <c r="D7300">
        <v>0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20535939.661544926</v>
      </c>
      <c r="O7300">
        <v>23167252.313177288</v>
      </c>
      <c r="P7300">
        <v>23878991.974612847</v>
      </c>
      <c r="Q7300">
        <v>26578971.189784538</v>
      </c>
      <c r="R7300">
        <v>-266881161.93080017</v>
      </c>
      <c r="S7300">
        <v>-268840231.06296933</v>
      </c>
      <c r="T7300">
        <v>-125049435.28888318</v>
      </c>
      <c r="U7300">
        <v>-118585933.02870661</v>
      </c>
      <c r="V7300">
        <v>-118826350.91853215</v>
      </c>
      <c r="W7300">
        <v>-121810757.31920293</v>
      </c>
      <c r="X7300">
        <v>-141810757.31920293</v>
      </c>
    </row>
    <row r="7301" spans="2:24" x14ac:dyDescent="0.4">
      <c r="B7301" s="13">
        <v>7298</v>
      </c>
      <c r="C7301">
        <v>0</v>
      </c>
      <c r="D7301">
        <v>0</v>
      </c>
      <c r="E7301">
        <v>0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17615901.885491785</v>
      </c>
      <c r="O7301">
        <v>15198075.994458077</v>
      </c>
      <c r="P7301">
        <v>17650188.945430275</v>
      </c>
      <c r="Q7301">
        <v>20362304.308669902</v>
      </c>
      <c r="R7301">
        <v>22603235.584116157</v>
      </c>
      <c r="S7301">
        <v>21318172.872689534</v>
      </c>
      <c r="T7301">
        <v>26679031.592574459</v>
      </c>
      <c r="U7301">
        <v>26144250.083388694</v>
      </c>
      <c r="V7301">
        <v>25786704.002719544</v>
      </c>
      <c r="W7301">
        <v>24921392.124383032</v>
      </c>
      <c r="X7301">
        <v>4921392.1243830342</v>
      </c>
    </row>
    <row r="7302" spans="2:24" x14ac:dyDescent="0.4">
      <c r="B7302" s="13">
        <v>7299</v>
      </c>
      <c r="C7302">
        <v>0</v>
      </c>
      <c r="D7302">
        <v>0</v>
      </c>
      <c r="E7302"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25432905.417842895</v>
      </c>
      <c r="O7302">
        <v>31843526.436641645</v>
      </c>
      <c r="P7302">
        <v>28739044.677618772</v>
      </c>
      <c r="Q7302">
        <v>32223218.305902179</v>
      </c>
      <c r="R7302">
        <v>30745728.845609114</v>
      </c>
      <c r="S7302">
        <v>39208493.911093041</v>
      </c>
      <c r="T7302">
        <v>40498880.95546785</v>
      </c>
      <c r="U7302">
        <v>48101076.439654671</v>
      </c>
      <c r="V7302">
        <v>32018516.907507271</v>
      </c>
      <c r="W7302">
        <v>39192137.926765844</v>
      </c>
      <c r="X7302">
        <v>19192137.926765844</v>
      </c>
    </row>
    <row r="7303" spans="2:24" x14ac:dyDescent="0.4">
      <c r="B7303" s="13">
        <v>7300</v>
      </c>
      <c r="C7303">
        <v>0</v>
      </c>
      <c r="D7303">
        <v>0</v>
      </c>
      <c r="E7303"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16362554.580951093</v>
      </c>
      <c r="O7303">
        <v>17227102.836879559</v>
      </c>
      <c r="P7303">
        <v>17756857.231097888</v>
      </c>
      <c r="Q7303">
        <v>23697808.029814605</v>
      </c>
      <c r="R7303">
        <v>24595582.206603751</v>
      </c>
      <c r="S7303">
        <v>24759339.75704328</v>
      </c>
      <c r="T7303">
        <v>27416692.833826285</v>
      </c>
      <c r="U7303">
        <v>30048656.293190099</v>
      </c>
      <c r="V7303">
        <v>31000996.285719037</v>
      </c>
      <c r="W7303">
        <v>32423265.193333849</v>
      </c>
      <c r="X7303">
        <v>12423265.193333844</v>
      </c>
    </row>
    <row r="7304" spans="2:24" x14ac:dyDescent="0.4">
      <c r="B7304" s="13">
        <v>7301</v>
      </c>
      <c r="C7304">
        <v>0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19766758.011166766</v>
      </c>
      <c r="O7304">
        <v>17413503.389137801</v>
      </c>
      <c r="P7304">
        <v>10415663.337738417</v>
      </c>
      <c r="Q7304">
        <v>10318196.57495499</v>
      </c>
      <c r="R7304">
        <v>6557633.1122106984</v>
      </c>
      <c r="S7304">
        <v>-92599968.23090069</v>
      </c>
      <c r="T7304">
        <v>-182282217.93468875</v>
      </c>
      <c r="U7304">
        <v>-127528439.18095799</v>
      </c>
      <c r="V7304">
        <v>-82115067.000433952</v>
      </c>
      <c r="W7304">
        <v>-83134851.027499825</v>
      </c>
      <c r="X7304">
        <v>-103134851.02749982</v>
      </c>
    </row>
    <row r="7305" spans="2:24" x14ac:dyDescent="0.4">
      <c r="B7305" s="13">
        <v>7302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25393961.928528648</v>
      </c>
      <c r="O7305">
        <v>23674600.826604068</v>
      </c>
      <c r="P7305">
        <v>23854972.116520591</v>
      </c>
      <c r="Q7305">
        <v>29241927.422425292</v>
      </c>
      <c r="R7305">
        <v>31252164.112753864</v>
      </c>
      <c r="S7305">
        <v>39218399.278914109</v>
      </c>
      <c r="T7305">
        <v>-26720968.091129906</v>
      </c>
      <c r="U7305">
        <v>-27416088.406966075</v>
      </c>
      <c r="V7305">
        <v>8736616.8355047423</v>
      </c>
      <c r="W7305">
        <v>11842567.658890935</v>
      </c>
      <c r="X7305">
        <v>-8157432.3411090653</v>
      </c>
    </row>
    <row r="7306" spans="2:24" x14ac:dyDescent="0.4">
      <c r="B7306" s="13">
        <v>7303</v>
      </c>
      <c r="C7306">
        <v>0</v>
      </c>
      <c r="D7306">
        <v>0</v>
      </c>
      <c r="E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23782595.803109109</v>
      </c>
      <c r="O7306">
        <v>22694991.294331901</v>
      </c>
      <c r="P7306">
        <v>27228486.059158191</v>
      </c>
      <c r="Q7306">
        <v>23361629.831836943</v>
      </c>
      <c r="R7306">
        <v>26420154.213613704</v>
      </c>
      <c r="S7306">
        <v>15343918.411494674</v>
      </c>
      <c r="T7306">
        <v>13245787.964946063</v>
      </c>
      <c r="U7306">
        <v>10644731.623662814</v>
      </c>
      <c r="V7306">
        <v>12802463.485153001</v>
      </c>
      <c r="W7306">
        <v>19109942.379414111</v>
      </c>
      <c r="X7306">
        <v>-890057.62058588956</v>
      </c>
    </row>
    <row r="7307" spans="2:24" x14ac:dyDescent="0.4">
      <c r="B7307" s="13">
        <v>7304</v>
      </c>
      <c r="C7307">
        <v>0</v>
      </c>
      <c r="D7307">
        <v>0</v>
      </c>
      <c r="E7307"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20567025.330201074</v>
      </c>
      <c r="O7307">
        <v>22588846.930894878</v>
      </c>
      <c r="P7307">
        <v>27642026.080687523</v>
      </c>
      <c r="Q7307">
        <v>28362335.343065951</v>
      </c>
      <c r="R7307">
        <v>31903487.751017325</v>
      </c>
      <c r="S7307">
        <v>25511574.596505944</v>
      </c>
      <c r="T7307">
        <v>28470432.9290644</v>
      </c>
      <c r="U7307">
        <v>31490282.68383351</v>
      </c>
      <c r="V7307">
        <v>37163834.108164527</v>
      </c>
      <c r="W7307">
        <v>36006396.438199393</v>
      </c>
      <c r="X7307">
        <v>16006396.438199399</v>
      </c>
    </row>
    <row r="7308" spans="2:24" x14ac:dyDescent="0.4">
      <c r="B7308" s="13">
        <v>7305</v>
      </c>
      <c r="C7308">
        <v>0</v>
      </c>
      <c r="D7308">
        <v>0</v>
      </c>
      <c r="E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17679241.797452852</v>
      </c>
      <c r="O7308">
        <v>15703256.553755555</v>
      </c>
      <c r="P7308">
        <v>12641452.728357904</v>
      </c>
      <c r="Q7308">
        <v>12595755.84204391</v>
      </c>
      <c r="R7308">
        <v>13015001.118229948</v>
      </c>
      <c r="S7308">
        <v>11374263.347691692</v>
      </c>
      <c r="T7308">
        <v>13916596.348460905</v>
      </c>
      <c r="U7308">
        <v>12258843.118259598</v>
      </c>
      <c r="V7308">
        <v>3419566.9608723735</v>
      </c>
      <c r="W7308">
        <v>4864932.0651269648</v>
      </c>
      <c r="X7308">
        <v>-15135067.934873033</v>
      </c>
    </row>
    <row r="7309" spans="2:24" x14ac:dyDescent="0.4">
      <c r="B7309" s="13">
        <v>7306</v>
      </c>
      <c r="C7309">
        <v>0</v>
      </c>
      <c r="D7309">
        <v>0</v>
      </c>
      <c r="E7309">
        <v>0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20732167.960541643</v>
      </c>
      <c r="O7309">
        <v>12042734.968282353</v>
      </c>
      <c r="P7309">
        <v>13509525.881373839</v>
      </c>
      <c r="Q7309">
        <v>12942797.427180128</v>
      </c>
      <c r="R7309">
        <v>15470111.938152352</v>
      </c>
      <c r="S7309">
        <v>14092412.73365956</v>
      </c>
      <c r="T7309">
        <v>13956801.886957347</v>
      </c>
      <c r="U7309">
        <v>14563076.549495129</v>
      </c>
      <c r="V7309">
        <v>13678082.097783525</v>
      </c>
      <c r="W7309">
        <v>20063960.112536084</v>
      </c>
      <c r="X7309">
        <v>63960.112536080182</v>
      </c>
    </row>
    <row r="7310" spans="2:24" x14ac:dyDescent="0.4">
      <c r="B7310" s="13">
        <v>7307</v>
      </c>
      <c r="C7310">
        <v>0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22747384.088249374</v>
      </c>
      <c r="O7310">
        <v>-67583973.81715253</v>
      </c>
      <c r="P7310">
        <v>-64038836.038254879</v>
      </c>
      <c r="Q7310">
        <v>-14064848.804960739</v>
      </c>
      <c r="R7310">
        <v>-12003020.354669152</v>
      </c>
      <c r="S7310">
        <v>-11511577.992185041</v>
      </c>
      <c r="T7310">
        <v>-7876089.3015838852</v>
      </c>
      <c r="U7310">
        <v>-9732884.0949171484</v>
      </c>
      <c r="V7310">
        <v>-9434303.4909650553</v>
      </c>
      <c r="W7310">
        <v>-8536498.1654193308</v>
      </c>
      <c r="X7310">
        <v>-28536498.165419336</v>
      </c>
    </row>
    <row r="7311" spans="2:24" x14ac:dyDescent="0.4">
      <c r="B7311" s="13">
        <v>7308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17415821.18409412</v>
      </c>
      <c r="O7311">
        <v>8723761.1885411218</v>
      </c>
      <c r="P7311">
        <v>16654727.998736747</v>
      </c>
      <c r="Q7311">
        <v>18886450.170191906</v>
      </c>
      <c r="R7311">
        <v>21240716.126291867</v>
      </c>
      <c r="S7311">
        <v>9775505.9213743061</v>
      </c>
      <c r="T7311">
        <v>7557367.1361239003</v>
      </c>
      <c r="U7311">
        <v>16465958.513272312</v>
      </c>
      <c r="V7311">
        <v>16811423.401410427</v>
      </c>
      <c r="W7311">
        <v>-20022235.417551916</v>
      </c>
      <c r="X7311">
        <v>-40022235.417551912</v>
      </c>
    </row>
    <row r="7312" spans="2:24" x14ac:dyDescent="0.4">
      <c r="B7312" s="13">
        <v>7309</v>
      </c>
      <c r="C7312">
        <v>0</v>
      </c>
      <c r="D7312">
        <v>0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-7908485.3418593463</v>
      </c>
      <c r="O7312">
        <v>-9879148.2093981244</v>
      </c>
      <c r="P7312">
        <v>10802329.905530429</v>
      </c>
      <c r="Q7312">
        <v>18899232.934615508</v>
      </c>
      <c r="R7312">
        <v>21221099.206963658</v>
      </c>
      <c r="S7312">
        <v>22175285.193843018</v>
      </c>
      <c r="T7312">
        <v>24992992.559710331</v>
      </c>
      <c r="U7312">
        <v>22520357.387657557</v>
      </c>
      <c r="V7312">
        <v>12396994.47292399</v>
      </c>
      <c r="W7312">
        <v>21125744.104220085</v>
      </c>
      <c r="X7312">
        <v>1125744.104220083</v>
      </c>
    </row>
    <row r="7313" spans="2:24" x14ac:dyDescent="0.4">
      <c r="B7313" s="13">
        <v>7310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22637768.401107598</v>
      </c>
      <c r="O7313">
        <v>26216953.852140594</v>
      </c>
      <c r="P7313">
        <v>28845834.315422229</v>
      </c>
      <c r="Q7313">
        <v>26746066.882914279</v>
      </c>
      <c r="R7313">
        <v>27156721.648407739</v>
      </c>
      <c r="S7313">
        <v>28830886.367150988</v>
      </c>
      <c r="T7313">
        <v>27685304.721587811</v>
      </c>
      <c r="U7313">
        <v>27393546.912174135</v>
      </c>
      <c r="V7313">
        <v>32796704.177369542</v>
      </c>
      <c r="W7313">
        <v>31548249.52782438</v>
      </c>
      <c r="X7313">
        <v>11548249.527824376</v>
      </c>
    </row>
    <row r="7314" spans="2:24" x14ac:dyDescent="0.4">
      <c r="B7314" s="13">
        <v>7311</v>
      </c>
      <c r="C7314">
        <v>0</v>
      </c>
      <c r="D7314">
        <v>0</v>
      </c>
      <c r="E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18766802.847345106</v>
      </c>
      <c r="O7314">
        <v>19948936.377720635</v>
      </c>
      <c r="P7314">
        <v>24804494.85983368</v>
      </c>
      <c r="Q7314">
        <v>29323949.969231188</v>
      </c>
      <c r="R7314">
        <v>30749581.003400609</v>
      </c>
      <c r="S7314">
        <v>35814232.343086503</v>
      </c>
      <c r="T7314">
        <v>34970754.389534064</v>
      </c>
      <c r="U7314">
        <v>29215851.768441848</v>
      </c>
      <c r="V7314">
        <v>27672770.855860133</v>
      </c>
      <c r="W7314">
        <v>26390955.605133608</v>
      </c>
      <c r="X7314">
        <v>6390955.6051336024</v>
      </c>
    </row>
    <row r="7315" spans="2:24" x14ac:dyDescent="0.4">
      <c r="B7315" s="13">
        <v>7312</v>
      </c>
      <c r="C7315">
        <v>0</v>
      </c>
      <c r="D7315">
        <v>0</v>
      </c>
      <c r="E7315"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19931966.889952932</v>
      </c>
      <c r="O7315">
        <v>22868428.608756918</v>
      </c>
      <c r="P7315">
        <v>20972680.773721717</v>
      </c>
      <c r="Q7315">
        <v>27601954.764171779</v>
      </c>
      <c r="R7315">
        <v>29419141.870422617</v>
      </c>
      <c r="S7315">
        <v>17921944.276994824</v>
      </c>
      <c r="T7315">
        <v>24228359.72036808</v>
      </c>
      <c r="U7315">
        <v>32846955.271797463</v>
      </c>
      <c r="V7315">
        <v>37270391.770037033</v>
      </c>
      <c r="W7315">
        <v>44728187.740198776</v>
      </c>
      <c r="X7315">
        <v>24728187.740198776</v>
      </c>
    </row>
    <row r="7316" spans="2:24" x14ac:dyDescent="0.4">
      <c r="B7316" s="13">
        <v>7313</v>
      </c>
      <c r="C7316">
        <v>0</v>
      </c>
      <c r="D7316">
        <v>0</v>
      </c>
      <c r="E7316">
        <v>0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19033252.768930089</v>
      </c>
      <c r="O7316">
        <v>21959888.811480977</v>
      </c>
      <c r="P7316">
        <v>30659332.742797744</v>
      </c>
      <c r="Q7316">
        <v>35219995.682869688</v>
      </c>
      <c r="R7316">
        <v>31652016.390112922</v>
      </c>
      <c r="S7316">
        <v>24307284.538428329</v>
      </c>
      <c r="T7316">
        <v>30794730.700211089</v>
      </c>
      <c r="U7316">
        <v>39045745.168214791</v>
      </c>
      <c r="V7316">
        <v>46773580.381563462</v>
      </c>
      <c r="W7316">
        <v>49322163.384579815</v>
      </c>
      <c r="X7316">
        <v>29322163.384579811</v>
      </c>
    </row>
    <row r="7317" spans="2:24" x14ac:dyDescent="0.4">
      <c r="B7317" s="13">
        <v>7314</v>
      </c>
      <c r="C7317">
        <v>0</v>
      </c>
      <c r="D7317">
        <v>0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27096071.080365457</v>
      </c>
      <c r="O7317">
        <v>30970331.609909721</v>
      </c>
      <c r="P7317">
        <v>29241328.750972576</v>
      </c>
      <c r="Q7317">
        <v>31234120.125635933</v>
      </c>
      <c r="R7317">
        <v>36304999.624850623</v>
      </c>
      <c r="S7317">
        <v>37426998.228040189</v>
      </c>
      <c r="T7317">
        <v>40974775.382396333</v>
      </c>
      <c r="U7317">
        <v>39730336.891946673</v>
      </c>
      <c r="V7317">
        <v>47210169.220957354</v>
      </c>
      <c r="W7317">
        <v>47048930.764222577</v>
      </c>
      <c r="X7317">
        <v>27048930.764222585</v>
      </c>
    </row>
    <row r="7318" spans="2:24" x14ac:dyDescent="0.4">
      <c r="B7318" s="13">
        <v>7315</v>
      </c>
      <c r="C7318">
        <v>0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20872121.80098284</v>
      </c>
      <c r="O7318">
        <v>19714522.750530649</v>
      </c>
      <c r="P7318">
        <v>21340795.034168124</v>
      </c>
      <c r="Q7318">
        <v>21038726.958654933</v>
      </c>
      <c r="R7318">
        <v>22765344.771753192</v>
      </c>
      <c r="S7318">
        <v>24929400.032228678</v>
      </c>
      <c r="T7318">
        <v>26816066.82611382</v>
      </c>
      <c r="U7318">
        <v>26827747.450822648</v>
      </c>
      <c r="V7318">
        <v>25314133.124963164</v>
      </c>
      <c r="W7318">
        <v>30774569.733370177</v>
      </c>
      <c r="X7318">
        <v>10774569.733370185</v>
      </c>
    </row>
    <row r="7319" spans="2:24" x14ac:dyDescent="0.4">
      <c r="B7319" s="13">
        <v>7316</v>
      </c>
      <c r="C7319">
        <v>0</v>
      </c>
      <c r="D7319">
        <v>0</v>
      </c>
      <c r="E7319">
        <v>0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21151654.84199417</v>
      </c>
      <c r="O7319">
        <v>20294443.473176651</v>
      </c>
      <c r="P7319">
        <v>22768153.589345932</v>
      </c>
      <c r="Q7319">
        <v>-127342187.48729181</v>
      </c>
      <c r="R7319">
        <v>-127471797.55602126</v>
      </c>
      <c r="S7319">
        <v>-47882919.588632904</v>
      </c>
      <c r="T7319">
        <v>-48912309.040297866</v>
      </c>
      <c r="U7319">
        <v>-47722042.750785738</v>
      </c>
      <c r="V7319">
        <v>-45123908.717023313</v>
      </c>
      <c r="W7319">
        <v>-42636000.226803645</v>
      </c>
      <c r="X7319">
        <v>-62636000.226803675</v>
      </c>
    </row>
    <row r="7320" spans="2:24" x14ac:dyDescent="0.4">
      <c r="B7320" s="13">
        <v>7317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20982135.287279744</v>
      </c>
      <c r="O7320">
        <v>20782716.962825015</v>
      </c>
      <c r="P7320">
        <v>19768571.236420136</v>
      </c>
      <c r="Q7320">
        <v>26962645.738676719</v>
      </c>
      <c r="R7320">
        <v>27898930.013540357</v>
      </c>
      <c r="S7320">
        <v>31244892.211332034</v>
      </c>
      <c r="T7320">
        <v>32492923.640136506</v>
      </c>
      <c r="U7320">
        <v>36830595.38717147</v>
      </c>
      <c r="V7320">
        <v>36117489.76433865</v>
      </c>
      <c r="W7320">
        <v>36204966.025687024</v>
      </c>
      <c r="X7320">
        <v>16204966.025687028</v>
      </c>
    </row>
    <row r="7321" spans="2:24" x14ac:dyDescent="0.4">
      <c r="B7321" s="13">
        <v>7318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24380725.954704635</v>
      </c>
      <c r="O7321">
        <v>22113367.479391597</v>
      </c>
      <c r="P7321">
        <v>29092821.863715675</v>
      </c>
      <c r="Q7321">
        <v>30503435.141790744</v>
      </c>
      <c r="R7321">
        <v>24362144.281981904</v>
      </c>
      <c r="S7321">
        <v>26851511.53883101</v>
      </c>
      <c r="T7321">
        <v>28525240.563917924</v>
      </c>
      <c r="U7321">
        <v>28916626.894039147</v>
      </c>
      <c r="V7321">
        <v>33413056.547952402</v>
      </c>
      <c r="W7321">
        <v>35560718.524107657</v>
      </c>
      <c r="X7321">
        <v>15560718.524107654</v>
      </c>
    </row>
    <row r="7322" spans="2:24" x14ac:dyDescent="0.4">
      <c r="B7322" s="13">
        <v>7319</v>
      </c>
      <c r="C7322">
        <v>0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7901862.1504317215</v>
      </c>
      <c r="O7322">
        <v>9037838.2440903541</v>
      </c>
      <c r="P7322">
        <v>16162105.079446919</v>
      </c>
      <c r="Q7322">
        <v>20330984.70254802</v>
      </c>
      <c r="R7322">
        <v>20945465.26263639</v>
      </c>
      <c r="S7322">
        <v>20631053.991293862</v>
      </c>
      <c r="T7322">
        <v>19466545.535492245</v>
      </c>
      <c r="U7322">
        <v>19443881.099456135</v>
      </c>
      <c r="V7322">
        <v>21089318.956392001</v>
      </c>
      <c r="W7322">
        <v>23388621.69057088</v>
      </c>
      <c r="X7322">
        <v>3388621.6905708779</v>
      </c>
    </row>
    <row r="7323" spans="2:24" x14ac:dyDescent="0.4">
      <c r="B7323" s="13">
        <v>7320</v>
      </c>
      <c r="C7323">
        <v>0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21784535.306355055</v>
      </c>
      <c r="O7323">
        <v>22932647.88790866</v>
      </c>
      <c r="P7323">
        <v>24490914.455101956</v>
      </c>
      <c r="Q7323">
        <v>19076740.889804672</v>
      </c>
      <c r="R7323">
        <v>26794352.695739534</v>
      </c>
      <c r="S7323">
        <v>27374767.586773634</v>
      </c>
      <c r="T7323">
        <v>33980318.64931681</v>
      </c>
      <c r="U7323">
        <v>37222146.854661956</v>
      </c>
      <c r="V7323">
        <v>34873720.8155296</v>
      </c>
      <c r="W7323">
        <v>37497549.050898097</v>
      </c>
      <c r="X7323">
        <v>17497549.050898094</v>
      </c>
    </row>
    <row r="7324" spans="2:24" x14ac:dyDescent="0.4">
      <c r="B7324" s="13">
        <v>7321</v>
      </c>
      <c r="C7324">
        <v>0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18137120.479576852</v>
      </c>
      <c r="O7324">
        <v>22348935.613773707</v>
      </c>
      <c r="P7324">
        <v>21487429.72421784</v>
      </c>
      <c r="Q7324">
        <v>23001478.452018864</v>
      </c>
      <c r="R7324">
        <v>22344201.438986715</v>
      </c>
      <c r="S7324">
        <v>26191549.401619695</v>
      </c>
      <c r="T7324">
        <v>30524518.524006862</v>
      </c>
      <c r="U7324">
        <v>-3016437.8026563404</v>
      </c>
      <c r="V7324">
        <v>-4855118.9668140374</v>
      </c>
      <c r="W7324">
        <v>12723360.839653468</v>
      </c>
      <c r="X7324">
        <v>-7276639.1603465285</v>
      </c>
    </row>
    <row r="7325" spans="2:24" x14ac:dyDescent="0.4">
      <c r="B7325" s="13">
        <v>7322</v>
      </c>
      <c r="C7325">
        <v>0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21585721.134130355</v>
      </c>
      <c r="O7325">
        <v>23716708.821771365</v>
      </c>
      <c r="P7325">
        <v>22512051.378602915</v>
      </c>
      <c r="Q7325">
        <v>23949055.864260782</v>
      </c>
      <c r="R7325">
        <v>26072226.472647149</v>
      </c>
      <c r="S7325">
        <v>33241070.239322461</v>
      </c>
      <c r="T7325">
        <v>37035168.909762174</v>
      </c>
      <c r="U7325">
        <v>40266273.35051468</v>
      </c>
      <c r="V7325">
        <v>41631803.230392434</v>
      </c>
      <c r="W7325">
        <v>45179979.766177036</v>
      </c>
      <c r="X7325">
        <v>25179979.766177032</v>
      </c>
    </row>
    <row r="7326" spans="2:24" x14ac:dyDescent="0.4">
      <c r="B7326" s="13">
        <v>7323</v>
      </c>
      <c r="C7326">
        <v>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594679.27413399809</v>
      </c>
      <c r="O7326">
        <v>1512712.2893202766</v>
      </c>
      <c r="P7326">
        <v>17851346.978980895</v>
      </c>
      <c r="Q7326">
        <v>14293489.281227924</v>
      </c>
      <c r="R7326">
        <v>1690192.1157157426</v>
      </c>
      <c r="S7326">
        <v>4360991.5930188112</v>
      </c>
      <c r="T7326">
        <v>19529675.794743095</v>
      </c>
      <c r="U7326">
        <v>24888377.269340299</v>
      </c>
      <c r="V7326">
        <v>28403071.43314318</v>
      </c>
      <c r="W7326">
        <v>28574465.424130391</v>
      </c>
      <c r="X7326">
        <v>8574465.4241303951</v>
      </c>
    </row>
    <row r="7327" spans="2:24" x14ac:dyDescent="0.4">
      <c r="B7327" s="13">
        <v>7324</v>
      </c>
      <c r="C7327">
        <v>0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21768770.306339771</v>
      </c>
      <c r="O7327">
        <v>24790126.41068732</v>
      </c>
      <c r="P7327">
        <v>32777218.955353878</v>
      </c>
      <c r="Q7327">
        <v>33202386.781904485</v>
      </c>
      <c r="R7327">
        <v>38803029.682761356</v>
      </c>
      <c r="S7327">
        <v>38775425.693171613</v>
      </c>
      <c r="T7327">
        <v>43067939.605768159</v>
      </c>
      <c r="U7327">
        <v>37908708.286269195</v>
      </c>
      <c r="V7327">
        <v>44731188.49325712</v>
      </c>
      <c r="W7327">
        <v>45521981.971581109</v>
      </c>
      <c r="X7327">
        <v>25521981.971581109</v>
      </c>
    </row>
    <row r="7328" spans="2:24" x14ac:dyDescent="0.4">
      <c r="B7328" s="13">
        <v>7325</v>
      </c>
      <c r="C7328">
        <v>0</v>
      </c>
      <c r="D7328">
        <v>0</v>
      </c>
      <c r="E7328"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18297708.111908596</v>
      </c>
      <c r="O7328">
        <v>22004015.808408212</v>
      </c>
      <c r="P7328">
        <v>29288692.471625887</v>
      </c>
      <c r="Q7328">
        <v>33783607.518691152</v>
      </c>
      <c r="R7328">
        <v>23707127.001122907</v>
      </c>
      <c r="S7328">
        <v>9641758.5414277725</v>
      </c>
      <c r="T7328">
        <v>16599005.189349107</v>
      </c>
      <c r="U7328">
        <v>21681813.844170064</v>
      </c>
      <c r="V7328">
        <v>21913341.018674552</v>
      </c>
      <c r="W7328">
        <v>27185594.110223651</v>
      </c>
      <c r="X7328">
        <v>7185594.1102236509</v>
      </c>
    </row>
    <row r="7329" spans="2:24" x14ac:dyDescent="0.4">
      <c r="B7329" s="13">
        <v>7326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11630970.37446448</v>
      </c>
      <c r="O7329">
        <v>12602842.455686979</v>
      </c>
      <c r="P7329">
        <v>13425434.671166491</v>
      </c>
      <c r="Q7329">
        <v>19070467.708118834</v>
      </c>
      <c r="R7329">
        <v>23375505.625407338</v>
      </c>
      <c r="S7329">
        <v>23413569.416321058</v>
      </c>
      <c r="T7329">
        <v>23710692.43367384</v>
      </c>
      <c r="U7329">
        <v>28770659.934927557</v>
      </c>
      <c r="V7329">
        <v>30270857.918690138</v>
      </c>
      <c r="W7329">
        <v>29354991.847667996</v>
      </c>
      <c r="X7329">
        <v>9354991.847667994</v>
      </c>
    </row>
    <row r="7330" spans="2:24" x14ac:dyDescent="0.4">
      <c r="B7330" s="13">
        <v>7327</v>
      </c>
      <c r="C7330">
        <v>0</v>
      </c>
      <c r="D7330">
        <v>0</v>
      </c>
      <c r="E7330"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17387014.666065827</v>
      </c>
      <c r="O7330">
        <v>23722236.558083829</v>
      </c>
      <c r="P7330">
        <v>27399012.788123697</v>
      </c>
      <c r="Q7330">
        <v>23899446.43527481</v>
      </c>
      <c r="R7330">
        <v>21342716.992265947</v>
      </c>
      <c r="S7330">
        <v>20901040.818250816</v>
      </c>
      <c r="T7330">
        <v>19639116.601716168</v>
      </c>
      <c r="U7330">
        <v>23596553.751672391</v>
      </c>
      <c r="V7330">
        <v>30470531.08058076</v>
      </c>
      <c r="W7330">
        <v>32276408.76399656</v>
      </c>
      <c r="X7330">
        <v>12276408.763996558</v>
      </c>
    </row>
    <row r="7331" spans="2:24" x14ac:dyDescent="0.4">
      <c r="B7331" s="13">
        <v>7328</v>
      </c>
      <c r="C7331">
        <v>0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21900782.315405931</v>
      </c>
      <c r="O7331">
        <v>21605054.440755051</v>
      </c>
      <c r="P7331">
        <v>23165435.968958758</v>
      </c>
      <c r="Q7331">
        <v>26460755.321075272</v>
      </c>
      <c r="R7331">
        <v>29930720.778120082</v>
      </c>
      <c r="S7331">
        <v>30997355.381384559</v>
      </c>
      <c r="T7331">
        <v>31480656.700079586</v>
      </c>
      <c r="U7331">
        <v>36004723.703694038</v>
      </c>
      <c r="V7331">
        <v>38978732.19521825</v>
      </c>
      <c r="W7331">
        <v>40807379.685581267</v>
      </c>
      <c r="X7331">
        <v>20807379.685581267</v>
      </c>
    </row>
    <row r="7332" spans="2:24" x14ac:dyDescent="0.4">
      <c r="B7332" s="13">
        <v>7329</v>
      </c>
      <c r="C7332">
        <v>0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19044056.420261174</v>
      </c>
      <c r="O7332">
        <v>23532628.387353741</v>
      </c>
      <c r="P7332">
        <v>24126812.892898031</v>
      </c>
      <c r="Q7332">
        <v>25313998.930575285</v>
      </c>
      <c r="R7332">
        <v>27298879.806017354</v>
      </c>
      <c r="S7332">
        <v>-219651691.96097171</v>
      </c>
      <c r="T7332">
        <v>-213840018.89560255</v>
      </c>
      <c r="U7332">
        <v>-91666929.554529503</v>
      </c>
      <c r="V7332">
        <v>-86165148.551768556</v>
      </c>
      <c r="W7332">
        <v>-84296290.899069205</v>
      </c>
      <c r="X7332">
        <v>-104296290.89906923</v>
      </c>
    </row>
    <row r="7333" spans="2:24" x14ac:dyDescent="0.4">
      <c r="B7333" s="13">
        <v>7330</v>
      </c>
      <c r="C7333">
        <v>0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20977762.037412241</v>
      </c>
      <c r="O7333">
        <v>21462075.284974016</v>
      </c>
      <c r="P7333">
        <v>20696376.460899498</v>
      </c>
      <c r="Q7333">
        <v>23595473.10171644</v>
      </c>
      <c r="R7333">
        <v>25389035.267991398</v>
      </c>
      <c r="S7333">
        <v>24706598.653963082</v>
      </c>
      <c r="T7333">
        <v>21949842.840128761</v>
      </c>
      <c r="U7333">
        <v>23988596.616194662</v>
      </c>
      <c r="V7333">
        <v>25925840.419720326</v>
      </c>
      <c r="W7333">
        <v>32820373.107354701</v>
      </c>
      <c r="X7333">
        <v>12820373.107354706</v>
      </c>
    </row>
    <row r="7334" spans="2:24" x14ac:dyDescent="0.4">
      <c r="B7334" s="13">
        <v>7331</v>
      </c>
      <c r="C7334">
        <v>0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1582689.9184506983</v>
      </c>
      <c r="O7334">
        <v>6620307.4075158183</v>
      </c>
      <c r="P7334">
        <v>21097025.141782768</v>
      </c>
      <c r="Q7334">
        <v>25660707.206694804</v>
      </c>
      <c r="R7334">
        <v>19530757.72561121</v>
      </c>
      <c r="S7334">
        <v>24733037.450755615</v>
      </c>
      <c r="T7334">
        <v>24639319.2357568</v>
      </c>
      <c r="U7334">
        <v>10028294.112503804</v>
      </c>
      <c r="V7334">
        <v>15923314.477127073</v>
      </c>
      <c r="W7334">
        <v>24413667.011873435</v>
      </c>
      <c r="X7334">
        <v>4413667.0118734352</v>
      </c>
    </row>
    <row r="7335" spans="2:24" x14ac:dyDescent="0.4">
      <c r="B7335" s="13">
        <v>7332</v>
      </c>
      <c r="C7335">
        <v>0</v>
      </c>
      <c r="D7335">
        <v>0</v>
      </c>
      <c r="E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21446344.63397105</v>
      </c>
      <c r="O7335">
        <v>28189858.706246387</v>
      </c>
      <c r="P7335">
        <v>28980548.075105835</v>
      </c>
      <c r="Q7335">
        <v>29747509.291409038</v>
      </c>
      <c r="R7335">
        <v>31362311.928107355</v>
      </c>
      <c r="S7335">
        <v>32022049.615376502</v>
      </c>
      <c r="T7335">
        <v>35955473.306727573</v>
      </c>
      <c r="U7335">
        <v>34729504.162901394</v>
      </c>
      <c r="V7335">
        <v>40040964.812611148</v>
      </c>
      <c r="W7335">
        <v>41944936.041271985</v>
      </c>
      <c r="X7335">
        <v>21944936.041271988</v>
      </c>
    </row>
    <row r="7336" spans="2:24" x14ac:dyDescent="0.4">
      <c r="B7336" s="13">
        <v>7333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24383884.215286244</v>
      </c>
      <c r="O7336">
        <v>24480046.925375171</v>
      </c>
      <c r="P7336">
        <v>28360170.483250104</v>
      </c>
      <c r="Q7336">
        <v>30933336.072005216</v>
      </c>
      <c r="R7336">
        <v>35039055.751169398</v>
      </c>
      <c r="S7336">
        <v>27185415.85042157</v>
      </c>
      <c r="T7336">
        <v>25479715.716626078</v>
      </c>
      <c r="U7336">
        <v>25204977.3303716</v>
      </c>
      <c r="V7336">
        <v>26723136.551062524</v>
      </c>
      <c r="W7336">
        <v>28950458.431110881</v>
      </c>
      <c r="X7336">
        <v>8950458.4311108775</v>
      </c>
    </row>
    <row r="7337" spans="2:24" x14ac:dyDescent="0.4">
      <c r="B7337" s="13">
        <v>7334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22413608.176033683</v>
      </c>
      <c r="O7337">
        <v>21395539.87414651</v>
      </c>
      <c r="P7337">
        <v>23931452.6041505</v>
      </c>
      <c r="Q7337">
        <v>22819424.168566491</v>
      </c>
      <c r="R7337">
        <v>22978495.489350248</v>
      </c>
      <c r="S7337">
        <v>21673523.329659369</v>
      </c>
      <c r="T7337">
        <v>21845038.88168047</v>
      </c>
      <c r="U7337">
        <v>24339952.856313415</v>
      </c>
      <c r="V7337">
        <v>26561326.682736624</v>
      </c>
      <c r="W7337">
        <v>27302702.767829139</v>
      </c>
      <c r="X7337">
        <v>7302702.7678291434</v>
      </c>
    </row>
    <row r="7338" spans="2:24" x14ac:dyDescent="0.4">
      <c r="B7338" s="13">
        <v>7335</v>
      </c>
      <c r="C7338">
        <v>0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22819305.098367821</v>
      </c>
      <c r="O7338">
        <v>31309046.547549129</v>
      </c>
      <c r="P7338">
        <v>29708223.691795468</v>
      </c>
      <c r="Q7338">
        <v>23566295.992920462</v>
      </c>
      <c r="R7338">
        <v>27902073.298659518</v>
      </c>
      <c r="S7338">
        <v>28072003.315872904</v>
      </c>
      <c r="T7338">
        <v>30250889.39766977</v>
      </c>
      <c r="U7338">
        <v>32738098.399660587</v>
      </c>
      <c r="V7338">
        <v>33438647.509654537</v>
      </c>
      <c r="W7338">
        <v>36405126.875577919</v>
      </c>
      <c r="X7338">
        <v>16405126.875577915</v>
      </c>
    </row>
    <row r="7339" spans="2:24" x14ac:dyDescent="0.4">
      <c r="B7339" s="13">
        <v>7336</v>
      </c>
      <c r="C7339">
        <v>0</v>
      </c>
      <c r="D7339">
        <v>0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19723374.588034082</v>
      </c>
      <c r="O7339">
        <v>19444326.137776144</v>
      </c>
      <c r="P7339">
        <v>10465127.629813232</v>
      </c>
      <c r="Q7339">
        <v>11073985.109711871</v>
      </c>
      <c r="R7339">
        <v>16738967.268639246</v>
      </c>
      <c r="S7339">
        <v>25246175.150051504</v>
      </c>
      <c r="T7339">
        <v>29974491.215102069</v>
      </c>
      <c r="U7339">
        <v>29119584.279393826</v>
      </c>
      <c r="V7339">
        <v>29960992.015312366</v>
      </c>
      <c r="W7339">
        <v>31285730.820099775</v>
      </c>
      <c r="X7339">
        <v>11285730.820099778</v>
      </c>
    </row>
    <row r="7340" spans="2:24" x14ac:dyDescent="0.4">
      <c r="B7340" s="13">
        <v>7337</v>
      </c>
      <c r="C7340">
        <v>0</v>
      </c>
      <c r="D7340">
        <v>0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18045406.1400683</v>
      </c>
      <c r="O7340">
        <v>22546825.751886155</v>
      </c>
      <c r="P7340">
        <v>17810077.190514736</v>
      </c>
      <c r="Q7340">
        <v>20950229.880120702</v>
      </c>
      <c r="R7340">
        <v>26924745.404030941</v>
      </c>
      <c r="S7340">
        <v>33591939.442896031</v>
      </c>
      <c r="T7340">
        <v>31901820.640565984</v>
      </c>
      <c r="U7340">
        <v>32175455.180795796</v>
      </c>
      <c r="V7340">
        <v>32717820.461589348</v>
      </c>
      <c r="W7340">
        <v>29713834.950152863</v>
      </c>
      <c r="X7340">
        <v>9713834.9501528684</v>
      </c>
    </row>
    <row r="7341" spans="2:24" x14ac:dyDescent="0.4">
      <c r="B7341" s="13">
        <v>7338</v>
      </c>
      <c r="C7341">
        <v>0</v>
      </c>
      <c r="D7341">
        <v>0</v>
      </c>
      <c r="E7341">
        <v>0</v>
      </c>
      <c r="F7341">
        <v>0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18588000.581132796</v>
      </c>
      <c r="O7341">
        <v>15697692.168005778</v>
      </c>
      <c r="P7341">
        <v>19445194.015412394</v>
      </c>
      <c r="Q7341">
        <v>18644830.841753364</v>
      </c>
      <c r="R7341">
        <v>19888667.11243194</v>
      </c>
      <c r="S7341">
        <v>26372203.097366188</v>
      </c>
      <c r="T7341">
        <v>32077696.074845683</v>
      </c>
      <c r="U7341">
        <v>36568100.084909648</v>
      </c>
      <c r="V7341">
        <v>45818733.318480514</v>
      </c>
      <c r="W7341">
        <v>43990595.39902813</v>
      </c>
      <c r="X7341">
        <v>23990595.39902813</v>
      </c>
    </row>
    <row r="7342" spans="2:24" x14ac:dyDescent="0.4">
      <c r="B7342" s="13">
        <v>7339</v>
      </c>
      <c r="C7342">
        <v>0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23060611.123602007</v>
      </c>
      <c r="O7342">
        <v>22593319.528627504</v>
      </c>
      <c r="P7342">
        <v>19242233.326766554</v>
      </c>
      <c r="Q7342">
        <v>26402076.209477231</v>
      </c>
      <c r="R7342">
        <v>26308695.46151505</v>
      </c>
      <c r="S7342">
        <v>31165560.963614069</v>
      </c>
      <c r="T7342">
        <v>33795380.519706436</v>
      </c>
      <c r="U7342">
        <v>31061574.781976908</v>
      </c>
      <c r="V7342">
        <v>32355689.926781937</v>
      </c>
      <c r="W7342">
        <v>34588341.051882625</v>
      </c>
      <c r="X7342">
        <v>14588341.051882621</v>
      </c>
    </row>
    <row r="7343" spans="2:24" x14ac:dyDescent="0.4">
      <c r="B7343" s="13">
        <v>7340</v>
      </c>
      <c r="C7343">
        <v>0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21622966.391661432</v>
      </c>
      <c r="O7343">
        <v>25493758.288722061</v>
      </c>
      <c r="P7343">
        <v>9214140.6297393758</v>
      </c>
      <c r="Q7343">
        <v>9556970.4544708245</v>
      </c>
      <c r="R7343">
        <v>20473484.587829497</v>
      </c>
      <c r="S7343">
        <v>22880083.261329051</v>
      </c>
      <c r="T7343">
        <v>22351010.015617479</v>
      </c>
      <c r="U7343">
        <v>22709376.642944396</v>
      </c>
      <c r="V7343">
        <v>22327533.937696647</v>
      </c>
      <c r="W7343">
        <v>22298098.862305027</v>
      </c>
      <c r="X7343">
        <v>2298098.8623050204</v>
      </c>
    </row>
    <row r="7344" spans="2:24" x14ac:dyDescent="0.4">
      <c r="B7344" s="13">
        <v>7341</v>
      </c>
      <c r="C7344">
        <v>0</v>
      </c>
      <c r="D7344">
        <v>0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20900012.854202058</v>
      </c>
      <c r="O7344">
        <v>23214033.44569198</v>
      </c>
      <c r="P7344">
        <v>30417042.419915594</v>
      </c>
      <c r="Q7344">
        <v>36724281.386399128</v>
      </c>
      <c r="R7344">
        <v>43350848.498534597</v>
      </c>
      <c r="S7344">
        <v>48044638.960654326</v>
      </c>
      <c r="T7344">
        <v>50028171.237598687</v>
      </c>
      <c r="U7344">
        <v>52034779.736768126</v>
      </c>
      <c r="V7344">
        <v>52181712.560028471</v>
      </c>
      <c r="W7344">
        <v>60972250.180365533</v>
      </c>
      <c r="X7344">
        <v>40972250.180365525</v>
      </c>
    </row>
    <row r="7345" spans="2:24" x14ac:dyDescent="0.4">
      <c r="B7345" s="13">
        <v>7342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21639377.685519047</v>
      </c>
      <c r="O7345">
        <v>7182681.5301785246</v>
      </c>
      <c r="P7345">
        <v>8013574.8103813836</v>
      </c>
      <c r="Q7345">
        <v>19064389.068028223</v>
      </c>
      <c r="R7345">
        <v>-12596962.876524281</v>
      </c>
      <c r="S7345">
        <v>-136941804.44346276</v>
      </c>
      <c r="T7345">
        <v>-113785692.24292222</v>
      </c>
      <c r="U7345">
        <v>-50723431.666862085</v>
      </c>
      <c r="V7345">
        <v>-49123247.985372163</v>
      </c>
      <c r="W7345">
        <v>-47309396.206994973</v>
      </c>
      <c r="X7345">
        <v>-67309396.206994981</v>
      </c>
    </row>
    <row r="7346" spans="2:24" x14ac:dyDescent="0.4">
      <c r="B7346" s="13">
        <v>7343</v>
      </c>
      <c r="C7346">
        <v>0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18577183.155665889</v>
      </c>
      <c r="O7346">
        <v>19623135.565090619</v>
      </c>
      <c r="P7346">
        <v>21356883.52696953</v>
      </c>
      <c r="Q7346">
        <v>20558138.030614886</v>
      </c>
      <c r="R7346">
        <v>22156231.219875582</v>
      </c>
      <c r="S7346">
        <v>22607207.426791474</v>
      </c>
      <c r="T7346">
        <v>22919667.81562037</v>
      </c>
      <c r="U7346">
        <v>22126151.673589803</v>
      </c>
      <c r="V7346">
        <v>30622889.253636636</v>
      </c>
      <c r="W7346">
        <v>30932717.574778568</v>
      </c>
      <c r="X7346">
        <v>10932717.574778577</v>
      </c>
    </row>
    <row r="7347" spans="2:24" x14ac:dyDescent="0.4">
      <c r="B7347" s="13">
        <v>7344</v>
      </c>
      <c r="C7347">
        <v>0</v>
      </c>
      <c r="D7347">
        <v>0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21346065.254051499</v>
      </c>
      <c r="O7347">
        <v>25038328.85333148</v>
      </c>
      <c r="P7347">
        <v>25737675.538484402</v>
      </c>
      <c r="Q7347">
        <v>26739697.395859111</v>
      </c>
      <c r="R7347">
        <v>32885282.909135032</v>
      </c>
      <c r="S7347">
        <v>9860783.8804038055</v>
      </c>
      <c r="T7347">
        <v>13926353.438790394</v>
      </c>
      <c r="U7347">
        <v>25686391.035349417</v>
      </c>
      <c r="V7347">
        <v>24562190.98829668</v>
      </c>
      <c r="W7347">
        <v>25181233.797980506</v>
      </c>
      <c r="X7347">
        <v>5181233.7979804985</v>
      </c>
    </row>
    <row r="7348" spans="2:24" x14ac:dyDescent="0.4">
      <c r="B7348" s="13">
        <v>7345</v>
      </c>
      <c r="C7348">
        <v>0</v>
      </c>
      <c r="D7348">
        <v>0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28354630.84754163</v>
      </c>
      <c r="O7348">
        <v>33766338.268708937</v>
      </c>
      <c r="P7348">
        <v>36827140.912674494</v>
      </c>
      <c r="Q7348">
        <v>38368282.224367015</v>
      </c>
      <c r="R7348">
        <v>37867284.850917429</v>
      </c>
      <c r="S7348">
        <v>38236765.754389934</v>
      </c>
      <c r="T7348">
        <v>45816818.078461528</v>
      </c>
      <c r="U7348">
        <v>52351531.78900975</v>
      </c>
      <c r="V7348">
        <v>54613102.189946935</v>
      </c>
      <c r="W7348">
        <v>51813285.840478718</v>
      </c>
      <c r="X7348">
        <v>31813285.840478726</v>
      </c>
    </row>
    <row r="7349" spans="2:24" x14ac:dyDescent="0.4">
      <c r="B7349" s="13">
        <v>7346</v>
      </c>
      <c r="C7349">
        <v>0</v>
      </c>
      <c r="D7349">
        <v>0</v>
      </c>
      <c r="E7349">
        <v>0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21851523.1164915</v>
      </c>
      <c r="O7349">
        <v>30570283.748514123</v>
      </c>
      <c r="P7349">
        <v>30384640.690486658</v>
      </c>
      <c r="Q7349">
        <v>32157772.448765319</v>
      </c>
      <c r="R7349">
        <v>33997452.389868736</v>
      </c>
      <c r="S7349">
        <v>36983298.819219321</v>
      </c>
      <c r="T7349">
        <v>36916275.832512163</v>
      </c>
      <c r="U7349">
        <v>45704607.579904638</v>
      </c>
      <c r="V7349">
        <v>49999168.586088374</v>
      </c>
      <c r="W7349">
        <v>49793863.32065323</v>
      </c>
      <c r="X7349">
        <v>29793863.320653234</v>
      </c>
    </row>
    <row r="7350" spans="2:24" x14ac:dyDescent="0.4">
      <c r="B7350" s="13">
        <v>7347</v>
      </c>
      <c r="C7350">
        <v>0</v>
      </c>
      <c r="D7350">
        <v>0</v>
      </c>
      <c r="E7350">
        <v>0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23350590.595330186</v>
      </c>
      <c r="O7350">
        <v>25655153.019630324</v>
      </c>
      <c r="P7350">
        <v>29592808.206725806</v>
      </c>
      <c r="Q7350">
        <v>24344324.890136227</v>
      </c>
      <c r="R7350">
        <v>21642501.283761334</v>
      </c>
      <c r="S7350">
        <v>19920175.421754092</v>
      </c>
      <c r="T7350">
        <v>24192644.316505104</v>
      </c>
      <c r="U7350">
        <v>25109044.076175239</v>
      </c>
      <c r="V7350">
        <v>34404237.307554603</v>
      </c>
      <c r="W7350">
        <v>43102299.128066033</v>
      </c>
      <c r="X7350">
        <v>23102299.128066041</v>
      </c>
    </row>
    <row r="7351" spans="2:24" x14ac:dyDescent="0.4">
      <c r="B7351" s="13">
        <v>7348</v>
      </c>
      <c r="C7351">
        <v>0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24922031.555617504</v>
      </c>
      <c r="O7351">
        <v>24819158.479286816</v>
      </c>
      <c r="P7351">
        <v>29061168.596857492</v>
      </c>
      <c r="Q7351">
        <v>29960163.823478967</v>
      </c>
      <c r="R7351">
        <v>32458487.475743115</v>
      </c>
      <c r="S7351">
        <v>34589823.03412737</v>
      </c>
      <c r="T7351">
        <v>40708341.393507503</v>
      </c>
      <c r="U7351">
        <v>46844133.803300753</v>
      </c>
      <c r="V7351">
        <v>44242833.866474986</v>
      </c>
      <c r="W7351">
        <v>49468775.944245227</v>
      </c>
      <c r="X7351">
        <v>29468775.944245234</v>
      </c>
    </row>
    <row r="7352" spans="2:24" x14ac:dyDescent="0.4">
      <c r="B7352" s="13">
        <v>7349</v>
      </c>
      <c r="C7352">
        <v>0</v>
      </c>
      <c r="D7352">
        <v>0</v>
      </c>
      <c r="E7352"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15963130.532469995</v>
      </c>
      <c r="O7352">
        <v>15644692.038204888</v>
      </c>
      <c r="P7352">
        <v>17689230.190097958</v>
      </c>
      <c r="Q7352">
        <v>18321703.987160344</v>
      </c>
      <c r="R7352">
        <v>16357778.916106192</v>
      </c>
      <c r="S7352">
        <v>16371924.111534527</v>
      </c>
      <c r="T7352">
        <v>16667203.383165061</v>
      </c>
      <c r="U7352">
        <v>16525753.193519641</v>
      </c>
      <c r="V7352">
        <v>15262891.178742513</v>
      </c>
      <c r="W7352">
        <v>14501424.958671082</v>
      </c>
      <c r="X7352">
        <v>-5498575.0413289135</v>
      </c>
    </row>
    <row r="7353" spans="2:24" x14ac:dyDescent="0.4">
      <c r="B7353" s="13">
        <v>7350</v>
      </c>
      <c r="C7353">
        <v>0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26615668.082673818</v>
      </c>
      <c r="O7353">
        <v>22558810.524118122</v>
      </c>
      <c r="P7353">
        <v>23567134.797040995</v>
      </c>
      <c r="Q7353">
        <v>22358433.896678939</v>
      </c>
      <c r="R7353">
        <v>21075020.042104349</v>
      </c>
      <c r="S7353">
        <v>21977615.736236837</v>
      </c>
      <c r="T7353">
        <v>20115839.877639048</v>
      </c>
      <c r="U7353">
        <v>20744470.218669567</v>
      </c>
      <c r="V7353">
        <v>15708786.476988196</v>
      </c>
      <c r="W7353">
        <v>8768814.2420711499</v>
      </c>
      <c r="X7353">
        <v>-11231185.75792885</v>
      </c>
    </row>
    <row r="7354" spans="2:24" x14ac:dyDescent="0.4">
      <c r="B7354" s="13">
        <v>7351</v>
      </c>
      <c r="C7354">
        <v>0</v>
      </c>
      <c r="D7354">
        <v>0</v>
      </c>
      <c r="E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24597047.862497158</v>
      </c>
      <c r="O7354">
        <v>26315033.587264046</v>
      </c>
      <c r="P7354">
        <v>29793411.875861559</v>
      </c>
      <c r="Q7354">
        <v>31857122.815089092</v>
      </c>
      <c r="R7354">
        <v>32059021.81372999</v>
      </c>
      <c r="S7354">
        <v>30822605.921497788</v>
      </c>
      <c r="T7354">
        <v>36347649.875637606</v>
      </c>
      <c r="U7354">
        <v>37428402.126139894</v>
      </c>
      <c r="V7354">
        <v>37624262.655464984</v>
      </c>
      <c r="W7354">
        <v>2040164.0166111561</v>
      </c>
      <c r="X7354">
        <v>-17959835.983388852</v>
      </c>
    </row>
    <row r="7355" spans="2:24" x14ac:dyDescent="0.4">
      <c r="B7355" s="13">
        <v>7352</v>
      </c>
      <c r="C7355">
        <v>0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25196319.066449828</v>
      </c>
      <c r="O7355">
        <v>22692776.866189197</v>
      </c>
      <c r="P7355">
        <v>25234634.528912816</v>
      </c>
      <c r="Q7355">
        <v>23508017.180712514</v>
      </c>
      <c r="R7355">
        <v>23961671.158128828</v>
      </c>
      <c r="S7355">
        <v>22425396.458580822</v>
      </c>
      <c r="T7355">
        <v>27000495.689673513</v>
      </c>
      <c r="U7355">
        <v>34379993.448206171</v>
      </c>
      <c r="V7355">
        <v>40918729.75616993</v>
      </c>
      <c r="W7355">
        <v>42230874.462479323</v>
      </c>
      <c r="X7355">
        <v>22230874.462479316</v>
      </c>
    </row>
    <row r="7356" spans="2:24" x14ac:dyDescent="0.4">
      <c r="B7356" s="13">
        <v>7353</v>
      </c>
      <c r="C7356">
        <v>0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21972704.062203977</v>
      </c>
      <c r="O7356">
        <v>22579049.37087436</v>
      </c>
      <c r="P7356">
        <v>27925560.350391794</v>
      </c>
      <c r="Q7356">
        <v>31182132.588115461</v>
      </c>
      <c r="R7356">
        <v>33512151.835214607</v>
      </c>
      <c r="S7356">
        <v>35083392.848483242</v>
      </c>
      <c r="T7356">
        <v>35976834.78028968</v>
      </c>
      <c r="U7356">
        <v>32382357.924251754</v>
      </c>
      <c r="V7356">
        <v>31181666.166618504</v>
      </c>
      <c r="W7356">
        <v>29569663.082292937</v>
      </c>
      <c r="X7356">
        <v>9569663.082292933</v>
      </c>
    </row>
    <row r="7357" spans="2:24" x14ac:dyDescent="0.4">
      <c r="B7357" s="13">
        <v>7354</v>
      </c>
      <c r="C7357">
        <v>0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23654971.082350358</v>
      </c>
      <c r="O7357">
        <v>14769271.147349805</v>
      </c>
      <c r="P7357">
        <v>15126953.656519996</v>
      </c>
      <c r="Q7357">
        <v>28866385.689255845</v>
      </c>
      <c r="R7357">
        <v>29279329.517682798</v>
      </c>
      <c r="S7357">
        <v>26618052.501651712</v>
      </c>
      <c r="T7357">
        <v>28985802.525292195</v>
      </c>
      <c r="U7357">
        <v>37094812.530472986</v>
      </c>
      <c r="V7357">
        <v>43022414.181385078</v>
      </c>
      <c r="W7357">
        <v>30192145.979038376</v>
      </c>
      <c r="X7357">
        <v>10192145.979038373</v>
      </c>
    </row>
    <row r="7358" spans="2:24" x14ac:dyDescent="0.4">
      <c r="B7358" s="13">
        <v>7355</v>
      </c>
      <c r="C7358">
        <v>0</v>
      </c>
      <c r="D7358">
        <v>0</v>
      </c>
      <c r="E7358">
        <v>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26943611.10244536</v>
      </c>
      <c r="O7358">
        <v>23709654.544686355</v>
      </c>
      <c r="P7358">
        <v>22464542.954988595</v>
      </c>
      <c r="Q7358">
        <v>23865888.840403877</v>
      </c>
      <c r="R7358">
        <v>23886622.224369805</v>
      </c>
      <c r="S7358">
        <v>23773403.499558587</v>
      </c>
      <c r="T7358">
        <v>23704916.69741587</v>
      </c>
      <c r="U7358">
        <v>20008435.141756169</v>
      </c>
      <c r="V7358">
        <v>19549375.684359513</v>
      </c>
      <c r="W7358">
        <v>21792292.925483577</v>
      </c>
      <c r="X7358">
        <v>1792292.9254835795</v>
      </c>
    </row>
    <row r="7359" spans="2:24" x14ac:dyDescent="0.4">
      <c r="B7359" s="13">
        <v>7356</v>
      </c>
      <c r="C7359">
        <v>0</v>
      </c>
      <c r="D7359">
        <v>0</v>
      </c>
      <c r="E7359"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17874550.76384167</v>
      </c>
      <c r="O7359">
        <v>19273938.173070002</v>
      </c>
      <c r="P7359">
        <v>24304928.052322812</v>
      </c>
      <c r="Q7359">
        <v>22778714.874289066</v>
      </c>
      <c r="R7359">
        <v>28895093.161437191</v>
      </c>
      <c r="S7359">
        <v>36070245.873894408</v>
      </c>
      <c r="T7359">
        <v>38569603.196807802</v>
      </c>
      <c r="U7359">
        <v>38588879.697357737</v>
      </c>
      <c r="V7359">
        <v>46075103.949678622</v>
      </c>
      <c r="W7359">
        <v>43344149.586438879</v>
      </c>
      <c r="X7359">
        <v>23344149.586438883</v>
      </c>
    </row>
    <row r="7360" spans="2:24" x14ac:dyDescent="0.4">
      <c r="B7360" s="13">
        <v>7357</v>
      </c>
      <c r="C7360">
        <v>0</v>
      </c>
      <c r="D7360">
        <v>0</v>
      </c>
      <c r="E7360"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9759817.9943713676</v>
      </c>
      <c r="O7360">
        <v>9330435.4261465725</v>
      </c>
      <c r="P7360">
        <v>8247595.1095829643</v>
      </c>
      <c r="Q7360">
        <v>16216357.477011284</v>
      </c>
      <c r="R7360">
        <v>20431959.640705623</v>
      </c>
      <c r="S7360">
        <v>21235942.301345047</v>
      </c>
      <c r="T7360">
        <v>20608526.601124663</v>
      </c>
      <c r="U7360">
        <v>28909381.527488425</v>
      </c>
      <c r="V7360">
        <v>27993571.780402619</v>
      </c>
      <c r="W7360">
        <v>33893820.992172889</v>
      </c>
      <c r="X7360">
        <v>13893820.992172893</v>
      </c>
    </row>
    <row r="7361" spans="2:24" x14ac:dyDescent="0.4">
      <c r="B7361" s="13">
        <v>7358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20851690.386629485</v>
      </c>
      <c r="O7361">
        <v>12572043.335784197</v>
      </c>
      <c r="P7361">
        <v>7363703.3950156793</v>
      </c>
      <c r="Q7361">
        <v>10274119.47036404</v>
      </c>
      <c r="R7361">
        <v>17067328.9115749</v>
      </c>
      <c r="S7361">
        <v>17452330.562072482</v>
      </c>
      <c r="T7361">
        <v>16860185.635149669</v>
      </c>
      <c r="U7361">
        <v>15795222.344443737</v>
      </c>
      <c r="V7361">
        <v>15734368.160731968</v>
      </c>
      <c r="W7361">
        <v>13307499.630798828</v>
      </c>
      <c r="X7361">
        <v>-6692500.3692011721</v>
      </c>
    </row>
    <row r="7362" spans="2:24" x14ac:dyDescent="0.4">
      <c r="B7362" s="13">
        <v>7359</v>
      </c>
      <c r="C7362">
        <v>0</v>
      </c>
      <c r="D7362">
        <v>0</v>
      </c>
      <c r="E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23336679.586058956</v>
      </c>
      <c r="O7362">
        <v>22788277.111820862</v>
      </c>
      <c r="P7362">
        <v>27120733.732835744</v>
      </c>
      <c r="Q7362">
        <v>28113494.023587029</v>
      </c>
      <c r="R7362">
        <v>25260063.773439907</v>
      </c>
      <c r="S7362">
        <v>31690579.545599502</v>
      </c>
      <c r="T7362">
        <v>-85588330.604820773</v>
      </c>
      <c r="U7362">
        <v>-79476427.461325437</v>
      </c>
      <c r="V7362">
        <v>-20958328.892810147</v>
      </c>
      <c r="W7362">
        <v>-22241147.185201868</v>
      </c>
      <c r="X7362">
        <v>-42241147.185201891</v>
      </c>
    </row>
    <row r="7363" spans="2:24" x14ac:dyDescent="0.4">
      <c r="B7363" s="13">
        <v>7360</v>
      </c>
      <c r="C7363">
        <v>0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19221092.945569947</v>
      </c>
      <c r="O7363">
        <v>25941737.228781935</v>
      </c>
      <c r="P7363">
        <v>28399327.881955236</v>
      </c>
      <c r="Q7363">
        <v>31306906.959401216</v>
      </c>
      <c r="R7363">
        <v>32408377.092750017</v>
      </c>
      <c r="S7363">
        <v>30397204.028839551</v>
      </c>
      <c r="T7363">
        <v>30515497.07861184</v>
      </c>
      <c r="U7363">
        <v>33473303.624303427</v>
      </c>
      <c r="V7363">
        <v>37319687.397721067</v>
      </c>
      <c r="W7363">
        <v>37967860.369949013</v>
      </c>
      <c r="X7363">
        <v>17967860.369949013</v>
      </c>
    </row>
    <row r="7364" spans="2:24" x14ac:dyDescent="0.4">
      <c r="B7364" s="13">
        <v>7361</v>
      </c>
      <c r="C7364">
        <v>0</v>
      </c>
      <c r="D7364">
        <v>0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24636002.828656301</v>
      </c>
      <c r="O7364">
        <v>24755301.877615672</v>
      </c>
      <c r="P7364">
        <v>24847081.404730134</v>
      </c>
      <c r="Q7364">
        <v>22868315.860173516</v>
      </c>
      <c r="R7364">
        <v>23224273.933032203</v>
      </c>
      <c r="S7364">
        <v>23112425.287234973</v>
      </c>
      <c r="T7364">
        <v>24909162.314570155</v>
      </c>
      <c r="U7364">
        <v>22484412.079868197</v>
      </c>
      <c r="V7364">
        <v>23671558.650249727</v>
      </c>
      <c r="W7364">
        <v>31471222.249586929</v>
      </c>
      <c r="X7364">
        <v>11471222.249586929</v>
      </c>
    </row>
    <row r="7365" spans="2:24" x14ac:dyDescent="0.4">
      <c r="B7365" s="13">
        <v>7362</v>
      </c>
      <c r="C7365">
        <v>0</v>
      </c>
      <c r="D7365">
        <v>0</v>
      </c>
      <c r="E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26859480.636404809</v>
      </c>
      <c r="O7365">
        <v>32417425.780425295</v>
      </c>
      <c r="P7365">
        <v>29524293.62338268</v>
      </c>
      <c r="Q7365">
        <v>32577923.864623077</v>
      </c>
      <c r="R7365">
        <v>15327474.22741352</v>
      </c>
      <c r="S7365">
        <v>18328474.357930806</v>
      </c>
      <c r="T7365">
        <v>34150149.146130398</v>
      </c>
      <c r="U7365">
        <v>33723518.111552231</v>
      </c>
      <c r="V7365">
        <v>34186180.521312907</v>
      </c>
      <c r="W7365">
        <v>39341897.059075706</v>
      </c>
      <c r="X7365">
        <v>19341897.059075706</v>
      </c>
    </row>
    <row r="7366" spans="2:24" x14ac:dyDescent="0.4">
      <c r="B7366" s="13">
        <v>7363</v>
      </c>
      <c r="C7366">
        <v>0</v>
      </c>
      <c r="D7366">
        <v>0</v>
      </c>
      <c r="E7366">
        <v>0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20801437.471063841</v>
      </c>
      <c r="O7366">
        <v>25769059.129735824</v>
      </c>
      <c r="P7366">
        <v>27026859.241326667</v>
      </c>
      <c r="Q7366">
        <v>31978041.68261566</v>
      </c>
      <c r="R7366">
        <v>33305968.420905024</v>
      </c>
      <c r="S7366">
        <v>33683994.714438289</v>
      </c>
      <c r="T7366">
        <v>38789879.739335135</v>
      </c>
      <c r="U7366">
        <v>43061975.528164461</v>
      </c>
      <c r="V7366">
        <v>47374858.827315778</v>
      </c>
      <c r="W7366">
        <v>54578987.998124033</v>
      </c>
      <c r="X7366">
        <v>34578987.998124033</v>
      </c>
    </row>
    <row r="7367" spans="2:24" x14ac:dyDescent="0.4">
      <c r="B7367" s="13">
        <v>7364</v>
      </c>
      <c r="C7367">
        <v>0</v>
      </c>
      <c r="D7367">
        <v>0</v>
      </c>
      <c r="E7367"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26188310.814001355</v>
      </c>
      <c r="O7367">
        <v>24249222.844530724</v>
      </c>
      <c r="P7367">
        <v>28301353.274275225</v>
      </c>
      <c r="Q7367">
        <v>28630825.514758393</v>
      </c>
      <c r="R7367">
        <v>32454357.44115391</v>
      </c>
      <c r="S7367">
        <v>35794463.984128028</v>
      </c>
      <c r="T7367">
        <v>37323304.16635789</v>
      </c>
      <c r="U7367">
        <v>38712069.849683918</v>
      </c>
      <c r="V7367">
        <v>39494158.5715345</v>
      </c>
      <c r="W7367">
        <v>42860389.65222358</v>
      </c>
      <c r="X7367">
        <v>22860389.652223583</v>
      </c>
    </row>
    <row r="7368" spans="2:24" x14ac:dyDescent="0.4">
      <c r="B7368" s="13">
        <v>7365</v>
      </c>
      <c r="C7368">
        <v>0</v>
      </c>
      <c r="D7368">
        <v>0</v>
      </c>
      <c r="E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20775587.018097732</v>
      </c>
      <c r="O7368">
        <v>18929973.551532425</v>
      </c>
      <c r="P7368">
        <v>18844575.796954609</v>
      </c>
      <c r="Q7368">
        <v>21856976.81798926</v>
      </c>
      <c r="R7368">
        <v>26005999.350390103</v>
      </c>
      <c r="S7368">
        <v>24481074.289370198</v>
      </c>
      <c r="T7368">
        <v>28370508.519590609</v>
      </c>
      <c r="U7368">
        <v>31323986.642114043</v>
      </c>
      <c r="V7368">
        <v>34774739.075364493</v>
      </c>
      <c r="W7368">
        <v>27796012.836715624</v>
      </c>
      <c r="X7368">
        <v>7796012.8367156181</v>
      </c>
    </row>
    <row r="7369" spans="2:24" x14ac:dyDescent="0.4">
      <c r="B7369" s="13">
        <v>7366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18678872.837336369</v>
      </c>
      <c r="O7369">
        <v>23092691.93956957</v>
      </c>
      <c r="P7369">
        <v>29494478.182958793</v>
      </c>
      <c r="Q7369">
        <v>31426660.490154635</v>
      </c>
      <c r="R7369">
        <v>33601821.08988037</v>
      </c>
      <c r="S7369">
        <v>32652234.09298167</v>
      </c>
      <c r="T7369">
        <v>34742238.639551103</v>
      </c>
      <c r="U7369">
        <v>34525309.108072683</v>
      </c>
      <c r="V7369">
        <v>30684141.850473315</v>
      </c>
      <c r="W7369">
        <v>30692651.233857542</v>
      </c>
      <c r="X7369">
        <v>10692651.233857548</v>
      </c>
    </row>
    <row r="7370" spans="2:24" x14ac:dyDescent="0.4">
      <c r="B7370" s="13">
        <v>7367</v>
      </c>
      <c r="C7370">
        <v>0</v>
      </c>
      <c r="D7370">
        <v>0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23025646.926911049</v>
      </c>
      <c r="O7370">
        <v>23965476.768472627</v>
      </c>
      <c r="P7370">
        <v>22250442.173140489</v>
      </c>
      <c r="Q7370">
        <v>20289288.387928914</v>
      </c>
      <c r="R7370">
        <v>20323958.202369958</v>
      </c>
      <c r="S7370">
        <v>28584148.686686687</v>
      </c>
      <c r="T7370">
        <v>27679583.232562549</v>
      </c>
      <c r="U7370">
        <v>30039937.73657481</v>
      </c>
      <c r="V7370">
        <v>29660690.623395883</v>
      </c>
      <c r="W7370">
        <v>31368851.032856181</v>
      </c>
      <c r="X7370">
        <v>11368851.032856181</v>
      </c>
    </row>
    <row r="7371" spans="2:24" x14ac:dyDescent="0.4">
      <c r="B7371" s="13">
        <v>7368</v>
      </c>
      <c r="C7371">
        <v>0</v>
      </c>
      <c r="D7371">
        <v>0</v>
      </c>
      <c r="E7371">
        <v>0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17332377.614927653</v>
      </c>
      <c r="O7371">
        <v>17630622.960399911</v>
      </c>
      <c r="P7371">
        <v>12405473.062501363</v>
      </c>
      <c r="Q7371">
        <v>9422092.5930377766</v>
      </c>
      <c r="R7371">
        <v>12618068.9414245</v>
      </c>
      <c r="S7371">
        <v>17141838.332736626</v>
      </c>
      <c r="T7371">
        <v>17608934.69804848</v>
      </c>
      <c r="U7371">
        <v>21411318.170095041</v>
      </c>
      <c r="V7371">
        <v>23005778.343652166</v>
      </c>
      <c r="W7371">
        <v>20131646.960016161</v>
      </c>
      <c r="X7371">
        <v>131646.96001615282</v>
      </c>
    </row>
    <row r="7372" spans="2:24" x14ac:dyDescent="0.4">
      <c r="B7372" s="13">
        <v>7369</v>
      </c>
      <c r="C7372">
        <v>0</v>
      </c>
      <c r="D7372">
        <v>0</v>
      </c>
      <c r="E7372">
        <v>0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20054054.745491099</v>
      </c>
      <c r="O7372">
        <v>29030173.156879961</v>
      </c>
      <c r="P7372">
        <v>33969167.039475143</v>
      </c>
      <c r="Q7372">
        <v>41562394.796224296</v>
      </c>
      <c r="R7372">
        <v>46910058.650351875</v>
      </c>
      <c r="S7372">
        <v>48663921.381254859</v>
      </c>
      <c r="T7372">
        <v>50648194.714646243</v>
      </c>
      <c r="U7372">
        <v>51881888.514822342</v>
      </c>
      <c r="V7372">
        <v>60470859.840635456</v>
      </c>
      <c r="W7372">
        <v>68846009.944242477</v>
      </c>
      <c r="X7372">
        <v>48846009.944242477</v>
      </c>
    </row>
    <row r="7373" spans="2:24" x14ac:dyDescent="0.4">
      <c r="B7373" s="13">
        <v>7370</v>
      </c>
      <c r="C7373">
        <v>0</v>
      </c>
      <c r="D7373">
        <v>0</v>
      </c>
      <c r="E7373">
        <v>0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22121643.195937917</v>
      </c>
      <c r="O7373">
        <v>29991896.485659946</v>
      </c>
      <c r="P7373">
        <v>31878514.495740369</v>
      </c>
      <c r="Q7373">
        <v>32279687.075908482</v>
      </c>
      <c r="R7373">
        <v>33674817.384992823</v>
      </c>
      <c r="S7373">
        <v>41000457.84548264</v>
      </c>
      <c r="T7373">
        <v>37738447.945591725</v>
      </c>
      <c r="U7373">
        <v>41484104.272848003</v>
      </c>
      <c r="V7373">
        <v>47435196.418895401</v>
      </c>
      <c r="W7373">
        <v>45157752.429888614</v>
      </c>
      <c r="X7373">
        <v>25157752.429888621</v>
      </c>
    </row>
    <row r="7374" spans="2:24" x14ac:dyDescent="0.4">
      <c r="B7374" s="13">
        <v>7371</v>
      </c>
      <c r="C7374">
        <v>0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20986128.148920972</v>
      </c>
      <c r="O7374">
        <v>22857456.011148997</v>
      </c>
      <c r="P7374">
        <v>25848659.231923833</v>
      </c>
      <c r="Q7374">
        <v>25718747.323343962</v>
      </c>
      <c r="R7374">
        <v>27924958.660474766</v>
      </c>
      <c r="S7374">
        <v>28383803.445834272</v>
      </c>
      <c r="T7374">
        <v>25459785.683469146</v>
      </c>
      <c r="U7374">
        <v>30148590.945147932</v>
      </c>
      <c r="V7374">
        <v>31070535.808344055</v>
      </c>
      <c r="W7374">
        <v>36397885.781653114</v>
      </c>
      <c r="X7374">
        <v>16397885.781653112</v>
      </c>
    </row>
    <row r="7375" spans="2:24" x14ac:dyDescent="0.4">
      <c r="B7375" s="13">
        <v>7372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21309981.820359424</v>
      </c>
      <c r="O7375">
        <v>27615601.253981836</v>
      </c>
      <c r="P7375">
        <v>34076564.204006672</v>
      </c>
      <c r="Q7375">
        <v>35839686.814243972</v>
      </c>
      <c r="R7375">
        <v>-67466241.093385145</v>
      </c>
      <c r="S7375">
        <v>-66968239.352287173</v>
      </c>
      <c r="T7375">
        <v>-6805208.0010186303</v>
      </c>
      <c r="U7375">
        <v>-4430764.4029934481</v>
      </c>
      <c r="V7375">
        <v>295808.70156655181</v>
      </c>
      <c r="W7375">
        <v>-1906731.8167925444</v>
      </c>
      <c r="X7375">
        <v>-21906731.816792544</v>
      </c>
    </row>
    <row r="7376" spans="2:24" x14ac:dyDescent="0.4">
      <c r="B7376" s="13">
        <v>7373</v>
      </c>
      <c r="C7376">
        <v>0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17909630.124012891</v>
      </c>
      <c r="O7376">
        <v>16053841.502079338</v>
      </c>
      <c r="P7376">
        <v>18331294.369659431</v>
      </c>
      <c r="Q7376">
        <v>21025420.417465284</v>
      </c>
      <c r="R7376">
        <v>19835716.202627078</v>
      </c>
      <c r="S7376">
        <v>19717370.229386512</v>
      </c>
      <c r="T7376">
        <v>21795725.609596744</v>
      </c>
      <c r="U7376">
        <v>20834450.261650782</v>
      </c>
      <c r="V7376">
        <v>28017857.86555244</v>
      </c>
      <c r="W7376">
        <v>27316353.735835213</v>
      </c>
      <c r="X7376">
        <v>7316353.7358352114</v>
      </c>
    </row>
    <row r="7377" spans="2:24" x14ac:dyDescent="0.4">
      <c r="B7377" s="13">
        <v>7374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17290218.556281444</v>
      </c>
      <c r="O7377">
        <v>15711778.226221103</v>
      </c>
      <c r="P7377">
        <v>16734855.918425832</v>
      </c>
      <c r="Q7377">
        <v>17395499.481716644</v>
      </c>
      <c r="R7377">
        <v>18186999.116862949</v>
      </c>
      <c r="S7377">
        <v>17361696.16802711</v>
      </c>
      <c r="T7377">
        <v>21347720.528675884</v>
      </c>
      <c r="U7377">
        <v>25188871.587961029</v>
      </c>
      <c r="V7377">
        <v>26795359.664319377</v>
      </c>
      <c r="W7377">
        <v>29721306.767356049</v>
      </c>
      <c r="X7377">
        <v>9721306.767356053</v>
      </c>
    </row>
    <row r="7378" spans="2:24" x14ac:dyDescent="0.4">
      <c r="B7378" s="13">
        <v>7375</v>
      </c>
      <c r="C7378">
        <v>0</v>
      </c>
      <c r="D7378">
        <v>0</v>
      </c>
      <c r="E7378">
        <v>0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22536907.635331627</v>
      </c>
      <c r="O7378">
        <v>25427249.994578201</v>
      </c>
      <c r="P7378">
        <v>28885495.15346681</v>
      </c>
      <c r="Q7378">
        <v>28804742.220739033</v>
      </c>
      <c r="R7378">
        <v>32718887.596129358</v>
      </c>
      <c r="S7378">
        <v>33119471.102363613</v>
      </c>
      <c r="T7378">
        <v>40493654.534598634</v>
      </c>
      <c r="U7378">
        <v>40548900.10080304</v>
      </c>
      <c r="V7378">
        <v>42523830.009176821</v>
      </c>
      <c r="W7378">
        <v>44341739.094134174</v>
      </c>
      <c r="X7378">
        <v>24341739.094134178</v>
      </c>
    </row>
    <row r="7379" spans="2:24" x14ac:dyDescent="0.4">
      <c r="B7379" s="13">
        <v>7376</v>
      </c>
      <c r="C7379">
        <v>0</v>
      </c>
      <c r="D7379">
        <v>0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22866995.864925884</v>
      </c>
      <c r="O7379">
        <v>28475651.555336773</v>
      </c>
      <c r="P7379">
        <v>30344864.790171593</v>
      </c>
      <c r="Q7379">
        <v>24021743.648115862</v>
      </c>
      <c r="R7379">
        <v>22708679.095926885</v>
      </c>
      <c r="S7379">
        <v>21119600.392996792</v>
      </c>
      <c r="T7379">
        <v>21779253.105836846</v>
      </c>
      <c r="U7379">
        <v>29826166.249009632</v>
      </c>
      <c r="V7379">
        <v>30336193.664237902</v>
      </c>
      <c r="W7379">
        <v>30424420.398540217</v>
      </c>
      <c r="X7379">
        <v>10424420.398540217</v>
      </c>
    </row>
    <row r="7380" spans="2:24" x14ac:dyDescent="0.4">
      <c r="B7380" s="13">
        <v>7377</v>
      </c>
      <c r="C7380">
        <v>0</v>
      </c>
      <c r="D7380">
        <v>0</v>
      </c>
      <c r="E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21476242.774253082</v>
      </c>
      <c r="O7380">
        <v>22396740.190840181</v>
      </c>
      <c r="P7380">
        <v>29659007.288157865</v>
      </c>
      <c r="Q7380">
        <v>28593917.418302983</v>
      </c>
      <c r="R7380">
        <v>36573827.233285591</v>
      </c>
      <c r="S7380">
        <v>41607170.787360698</v>
      </c>
      <c r="T7380">
        <v>24446115.234458994</v>
      </c>
      <c r="U7380">
        <v>22600057.493483681</v>
      </c>
      <c r="V7380">
        <v>33872769.361239955</v>
      </c>
      <c r="W7380">
        <v>34975239.841647841</v>
      </c>
      <c r="X7380">
        <v>14975239.841647841</v>
      </c>
    </row>
    <row r="7381" spans="2:24" x14ac:dyDescent="0.4">
      <c r="B7381" s="13">
        <v>7378</v>
      </c>
      <c r="C7381">
        <v>0</v>
      </c>
      <c r="D7381">
        <v>0</v>
      </c>
      <c r="E7381"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19131791.412309404</v>
      </c>
      <c r="O7381">
        <v>23127095.256385818</v>
      </c>
      <c r="P7381">
        <v>20074188.633618537</v>
      </c>
      <c r="Q7381">
        <v>29355835.040285863</v>
      </c>
      <c r="R7381">
        <v>27764922.944258936</v>
      </c>
      <c r="S7381">
        <v>25358341.73095065</v>
      </c>
      <c r="T7381">
        <v>29030502.05212386</v>
      </c>
      <c r="U7381">
        <v>33194639.993300736</v>
      </c>
      <c r="V7381">
        <v>34593056.467855662</v>
      </c>
      <c r="W7381">
        <v>39304959.99966187</v>
      </c>
      <c r="X7381">
        <v>19304959.999661867</v>
      </c>
    </row>
    <row r="7382" spans="2:24" x14ac:dyDescent="0.4">
      <c r="B7382" s="13">
        <v>7379</v>
      </c>
      <c r="C7382">
        <v>0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14990583.462892864</v>
      </c>
      <c r="O7382">
        <v>14663414.138953097</v>
      </c>
      <c r="P7382">
        <v>17669541.738566335</v>
      </c>
      <c r="Q7382">
        <v>18440581.038314249</v>
      </c>
      <c r="R7382">
        <v>23888308.438725043</v>
      </c>
      <c r="S7382">
        <v>31151837.30605099</v>
      </c>
      <c r="T7382">
        <v>29049530.464743234</v>
      </c>
      <c r="U7382">
        <v>-86477139.466846436</v>
      </c>
      <c r="V7382">
        <v>-85479612.070793003</v>
      </c>
      <c r="W7382">
        <v>-22991612.583668564</v>
      </c>
      <c r="X7382">
        <v>-42991612.583668582</v>
      </c>
    </row>
    <row r="7383" spans="2:24" x14ac:dyDescent="0.4">
      <c r="B7383" s="13">
        <v>7380</v>
      </c>
      <c r="C7383">
        <v>0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25089733.347364292</v>
      </c>
      <c r="O7383">
        <v>30553082.84115582</v>
      </c>
      <c r="P7383">
        <v>28350060.80885756</v>
      </c>
      <c r="Q7383">
        <v>28488282.900796574</v>
      </c>
      <c r="R7383">
        <v>32956207.843067911</v>
      </c>
      <c r="S7383">
        <v>35319545.080022685</v>
      </c>
      <c r="T7383">
        <v>33587209.360796191</v>
      </c>
      <c r="U7383">
        <v>37186398.93835324</v>
      </c>
      <c r="V7383">
        <v>35241342.606085926</v>
      </c>
      <c r="W7383">
        <v>34958603.507511646</v>
      </c>
      <c r="X7383">
        <v>14958603.507511644</v>
      </c>
    </row>
    <row r="7384" spans="2:24" x14ac:dyDescent="0.4">
      <c r="B7384" s="13">
        <v>7381</v>
      </c>
      <c r="C7384">
        <v>0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868660.75545588764</v>
      </c>
      <c r="O7384">
        <v>-839511.34785989416</v>
      </c>
      <c r="P7384">
        <v>8257257.070951025</v>
      </c>
      <c r="Q7384">
        <v>16561099.836537369</v>
      </c>
      <c r="R7384">
        <v>18494513.524935704</v>
      </c>
      <c r="S7384">
        <v>15680291.796167495</v>
      </c>
      <c r="T7384">
        <v>20746852.419751793</v>
      </c>
      <c r="U7384">
        <v>8624653.1666690055</v>
      </c>
      <c r="V7384">
        <v>10910587.708039641</v>
      </c>
      <c r="W7384">
        <v>15592001.830233498</v>
      </c>
      <c r="X7384">
        <v>-4407998.1697665043</v>
      </c>
    </row>
    <row r="7385" spans="2:24" x14ac:dyDescent="0.4">
      <c r="B7385" s="13">
        <v>7382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26690465.665263157</v>
      </c>
      <c r="O7385">
        <v>28845118.036917638</v>
      </c>
      <c r="P7385">
        <v>28201327.225141685</v>
      </c>
      <c r="Q7385">
        <v>27902362.073100608</v>
      </c>
      <c r="R7385">
        <v>29855692.648529593</v>
      </c>
      <c r="S7385">
        <v>31945454.214159079</v>
      </c>
      <c r="T7385">
        <v>34068309.914214171</v>
      </c>
      <c r="U7385">
        <v>37795367.566978298</v>
      </c>
      <c r="V7385">
        <v>37353300.795779206</v>
      </c>
      <c r="W7385">
        <v>31436857.432649743</v>
      </c>
      <c r="X7385">
        <v>11436857.432649745</v>
      </c>
    </row>
    <row r="7386" spans="2:24" x14ac:dyDescent="0.4">
      <c r="B7386" s="13">
        <v>7383</v>
      </c>
      <c r="C7386">
        <v>0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20015075.224154908</v>
      </c>
      <c r="O7386">
        <v>21834511.739422586</v>
      </c>
      <c r="P7386">
        <v>23781070.550942346</v>
      </c>
      <c r="Q7386">
        <v>32221480.455498829</v>
      </c>
      <c r="R7386">
        <v>33215747.050697021</v>
      </c>
      <c r="S7386">
        <v>12399426.08655576</v>
      </c>
      <c r="T7386">
        <v>13552853.592872052</v>
      </c>
      <c r="U7386">
        <v>23571367.486047678</v>
      </c>
      <c r="V7386">
        <v>24477097.402183019</v>
      </c>
      <c r="W7386">
        <v>29844465.481290653</v>
      </c>
      <c r="X7386">
        <v>9844465.4812906533</v>
      </c>
    </row>
    <row r="7387" spans="2:24" x14ac:dyDescent="0.4">
      <c r="B7387" s="13">
        <v>7384</v>
      </c>
      <c r="C7387">
        <v>0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25739184.907039225</v>
      </c>
      <c r="O7387">
        <v>25127284.738259699</v>
      </c>
      <c r="P7387">
        <v>28582048.79174152</v>
      </c>
      <c r="Q7387">
        <v>25331672.866028398</v>
      </c>
      <c r="R7387">
        <v>17259215.337981336</v>
      </c>
      <c r="S7387">
        <v>14559562.75384127</v>
      </c>
      <c r="T7387">
        <v>14676978.325871667</v>
      </c>
      <c r="U7387">
        <v>19702454.001272112</v>
      </c>
      <c r="V7387">
        <v>20475658.879464425</v>
      </c>
      <c r="W7387">
        <v>18409872.59779584</v>
      </c>
      <c r="X7387">
        <v>-1590127.4022041652</v>
      </c>
    </row>
    <row r="7388" spans="2:24" x14ac:dyDescent="0.4">
      <c r="B7388" s="13">
        <v>7385</v>
      </c>
      <c r="C7388">
        <v>0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20568029.074207932</v>
      </c>
      <c r="O7388">
        <v>20599420.084963698</v>
      </c>
      <c r="P7388">
        <v>18277771.839665998</v>
      </c>
      <c r="Q7388">
        <v>13287772.237480406</v>
      </c>
      <c r="R7388">
        <v>14584094.828222245</v>
      </c>
      <c r="S7388">
        <v>14779805.487378577</v>
      </c>
      <c r="T7388">
        <v>14722777.428978672</v>
      </c>
      <c r="U7388">
        <v>15272375.108667174</v>
      </c>
      <c r="V7388">
        <v>18559735.555994019</v>
      </c>
      <c r="W7388">
        <v>17495715.506305464</v>
      </c>
      <c r="X7388">
        <v>-2504284.4936945373</v>
      </c>
    </row>
    <row r="7389" spans="2:24" x14ac:dyDescent="0.4">
      <c r="B7389" s="13">
        <v>7386</v>
      </c>
      <c r="C7389">
        <v>0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28689567.275442131</v>
      </c>
      <c r="O7389">
        <v>26327557.734920803</v>
      </c>
      <c r="P7389">
        <v>4626784.7053500582</v>
      </c>
      <c r="Q7389">
        <v>9475405.6794207543</v>
      </c>
      <c r="R7389">
        <v>15521122.434770379</v>
      </c>
      <c r="S7389">
        <v>21801021.596652266</v>
      </c>
      <c r="T7389">
        <v>26511360.402892459</v>
      </c>
      <c r="U7389">
        <v>26626877.797823191</v>
      </c>
      <c r="V7389">
        <v>29345627.239925016</v>
      </c>
      <c r="W7389">
        <v>35616536.957219481</v>
      </c>
      <c r="X7389">
        <v>15616536.95721948</v>
      </c>
    </row>
    <row r="7390" spans="2:24" x14ac:dyDescent="0.4">
      <c r="B7390" s="13">
        <v>7387</v>
      </c>
      <c r="C7390">
        <v>0</v>
      </c>
      <c r="D7390">
        <v>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10210577.700695023</v>
      </c>
      <c r="O7390">
        <v>8429166.0560348146</v>
      </c>
      <c r="P7390">
        <v>12223688.514365703</v>
      </c>
      <c r="Q7390">
        <v>9983772.5009835437</v>
      </c>
      <c r="R7390">
        <v>11054203.548603646</v>
      </c>
      <c r="S7390">
        <v>15280551.456795417</v>
      </c>
      <c r="T7390">
        <v>19134478.255206399</v>
      </c>
      <c r="U7390">
        <v>19285957.043919526</v>
      </c>
      <c r="V7390">
        <v>6142556.8081881031</v>
      </c>
      <c r="W7390">
        <v>5959003.0387245389</v>
      </c>
      <c r="X7390">
        <v>-14040996.961275462</v>
      </c>
    </row>
    <row r="7391" spans="2:24" x14ac:dyDescent="0.4">
      <c r="B7391" s="13">
        <v>7388</v>
      </c>
      <c r="C7391">
        <v>0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21771757.848229542</v>
      </c>
      <c r="O7391">
        <v>26510503.159084167</v>
      </c>
      <c r="P7391">
        <v>27181049.862236116</v>
      </c>
      <c r="Q7391">
        <v>28750483.021858785</v>
      </c>
      <c r="R7391">
        <v>26710226.169527266</v>
      </c>
      <c r="S7391">
        <v>31319787.966593817</v>
      </c>
      <c r="T7391">
        <v>38055716.435852081</v>
      </c>
      <c r="U7391">
        <v>43165021.266025692</v>
      </c>
      <c r="V7391">
        <v>46673844.274190471</v>
      </c>
      <c r="W7391">
        <v>49851895.162929945</v>
      </c>
      <c r="X7391">
        <v>29851895.162929948</v>
      </c>
    </row>
    <row r="7392" spans="2:24" x14ac:dyDescent="0.4">
      <c r="B7392" s="13">
        <v>7389</v>
      </c>
      <c r="C7392">
        <v>0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23546481.578654163</v>
      </c>
      <c r="O7392">
        <v>25827122.389923822</v>
      </c>
      <c r="P7392">
        <v>28218801.968823891</v>
      </c>
      <c r="Q7392">
        <v>32916024.518172123</v>
      </c>
      <c r="R7392">
        <v>33908472.26271189</v>
      </c>
      <c r="S7392">
        <v>29869780.713909507</v>
      </c>
      <c r="T7392">
        <v>28423390.837656375</v>
      </c>
      <c r="U7392">
        <v>29002493.728721574</v>
      </c>
      <c r="V7392">
        <v>36468240.184448324</v>
      </c>
      <c r="W7392">
        <v>37752756.211415417</v>
      </c>
      <c r="X7392">
        <v>17752756.211415417</v>
      </c>
    </row>
    <row r="7393" spans="2:24" x14ac:dyDescent="0.4">
      <c r="B7393" s="13">
        <v>7390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20913153.492970098</v>
      </c>
      <c r="O7393">
        <v>23366594.59446713</v>
      </c>
      <c r="P7393">
        <v>-95228126.784272015</v>
      </c>
      <c r="Q7393">
        <v>-105241972.56882109</v>
      </c>
      <c r="R7393">
        <v>-40894308.105529755</v>
      </c>
      <c r="S7393">
        <v>-39206766.401584521</v>
      </c>
      <c r="T7393">
        <v>-37792171.492024221</v>
      </c>
      <c r="U7393">
        <v>-35488094.883162603</v>
      </c>
      <c r="V7393">
        <v>-34638152.462007754</v>
      </c>
      <c r="W7393">
        <v>-31012779.58581084</v>
      </c>
      <c r="X7393">
        <v>-51012779.58581084</v>
      </c>
    </row>
    <row r="7394" spans="2:24" x14ac:dyDescent="0.4">
      <c r="B7394" s="13">
        <v>7391</v>
      </c>
      <c r="C7394">
        <v>0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21575856.895645123</v>
      </c>
      <c r="O7394">
        <v>23124099.024210725</v>
      </c>
      <c r="P7394">
        <v>25848306.890200805</v>
      </c>
      <c r="Q7394">
        <v>24863710.764766369</v>
      </c>
      <c r="R7394">
        <v>21980364.699539591</v>
      </c>
      <c r="S7394">
        <v>26039234.805319395</v>
      </c>
      <c r="T7394">
        <v>29969658.128714301</v>
      </c>
      <c r="U7394">
        <v>29449926.176796883</v>
      </c>
      <c r="V7394">
        <v>32945726.081999078</v>
      </c>
      <c r="W7394">
        <v>34669741.516494632</v>
      </c>
      <c r="X7394">
        <v>14669741.516494632</v>
      </c>
    </row>
    <row r="7395" spans="2:24" x14ac:dyDescent="0.4">
      <c r="B7395" s="13">
        <v>7392</v>
      </c>
      <c r="C7395">
        <v>0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21410694.564383671</v>
      </c>
      <c r="O7395">
        <v>24985329.661242913</v>
      </c>
      <c r="P7395">
        <v>26540079.524059594</v>
      </c>
      <c r="Q7395">
        <v>11481079.914730676</v>
      </c>
      <c r="R7395">
        <v>12642785.639828766</v>
      </c>
      <c r="S7395">
        <v>-914947.18134689901</v>
      </c>
      <c r="T7395">
        <v>2472539.7420562529</v>
      </c>
      <c r="U7395">
        <v>13154042.398177555</v>
      </c>
      <c r="V7395">
        <v>11381597.464663168</v>
      </c>
      <c r="W7395">
        <v>10577115.361351123</v>
      </c>
      <c r="X7395">
        <v>-9422884.6386488825</v>
      </c>
    </row>
    <row r="7396" spans="2:24" x14ac:dyDescent="0.4">
      <c r="B7396" s="13">
        <v>7393</v>
      </c>
      <c r="C7396">
        <v>0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26115914.884524893</v>
      </c>
      <c r="O7396">
        <v>29225656.341969762</v>
      </c>
      <c r="P7396">
        <v>27601751.435234427</v>
      </c>
      <c r="Q7396">
        <v>33230149.670277894</v>
      </c>
      <c r="R7396">
        <v>38690576.8543014</v>
      </c>
      <c r="S7396">
        <v>39500304.175631151</v>
      </c>
      <c r="T7396">
        <v>38618491.011091761</v>
      </c>
      <c r="U7396">
        <v>37268248.963351116</v>
      </c>
      <c r="V7396">
        <v>41839383.971764095</v>
      </c>
      <c r="W7396">
        <v>43271277.37399523</v>
      </c>
      <c r="X7396">
        <v>23271277.373995237</v>
      </c>
    </row>
    <row r="7397" spans="2:24" x14ac:dyDescent="0.4">
      <c r="B7397" s="13">
        <v>7394</v>
      </c>
      <c r="C7397">
        <v>0</v>
      </c>
      <c r="D7397">
        <v>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19556708.153115556</v>
      </c>
      <c r="O7397">
        <v>-10726874.333512761</v>
      </c>
      <c r="P7397">
        <v>-14043626.85976157</v>
      </c>
      <c r="Q7397">
        <v>-6238102.3592078108</v>
      </c>
      <c r="R7397">
        <v>-1650079.1260366049</v>
      </c>
      <c r="S7397">
        <v>-675251.59470362822</v>
      </c>
      <c r="T7397">
        <v>-2191646.6964213867</v>
      </c>
      <c r="U7397">
        <v>1729319.0802418576</v>
      </c>
      <c r="V7397">
        <v>7517405.961742444</v>
      </c>
      <c r="W7397">
        <v>7948199.5315654119</v>
      </c>
      <c r="X7397">
        <v>-12051800.468434585</v>
      </c>
    </row>
    <row r="7398" spans="2:24" x14ac:dyDescent="0.4">
      <c r="B7398" s="13">
        <v>7395</v>
      </c>
      <c r="C7398">
        <v>0</v>
      </c>
      <c r="D7398">
        <v>0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23973886.461168457</v>
      </c>
      <c r="O7398">
        <v>23251104.836545248</v>
      </c>
      <c r="P7398">
        <v>22979336.077283088</v>
      </c>
      <c r="Q7398">
        <v>23572344.527874861</v>
      </c>
      <c r="R7398">
        <v>33189731.844991222</v>
      </c>
      <c r="S7398">
        <v>34900444.429466173</v>
      </c>
      <c r="T7398">
        <v>35772767.976695426</v>
      </c>
      <c r="U7398">
        <v>33920335.129159898</v>
      </c>
      <c r="V7398">
        <v>35865506.897434741</v>
      </c>
      <c r="W7398">
        <v>35063959.884710573</v>
      </c>
      <c r="X7398">
        <v>15063959.884710567</v>
      </c>
    </row>
    <row r="7399" spans="2:24" x14ac:dyDescent="0.4">
      <c r="B7399" s="13">
        <v>7396</v>
      </c>
      <c r="C7399">
        <v>0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19100589.051883366</v>
      </c>
      <c r="O7399">
        <v>15715755.399652725</v>
      </c>
      <c r="P7399">
        <v>19474964.155375052</v>
      </c>
      <c r="Q7399">
        <v>22639776.21414873</v>
      </c>
      <c r="R7399">
        <v>25798917.233872246</v>
      </c>
      <c r="S7399">
        <v>24024923.509350326</v>
      </c>
      <c r="T7399">
        <v>31512846.061129153</v>
      </c>
      <c r="U7399">
        <v>37828780.412700512</v>
      </c>
      <c r="V7399">
        <v>32349106.167118315</v>
      </c>
      <c r="W7399">
        <v>34360344.830995679</v>
      </c>
      <c r="X7399">
        <v>14360344.830995681</v>
      </c>
    </row>
    <row r="7400" spans="2:24" x14ac:dyDescent="0.4">
      <c r="B7400" s="13">
        <v>7397</v>
      </c>
      <c r="C7400">
        <v>0</v>
      </c>
      <c r="D7400">
        <v>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23047996.718160123</v>
      </c>
      <c r="O7400">
        <v>29723210.846682977</v>
      </c>
      <c r="P7400">
        <v>28713798.757160705</v>
      </c>
      <c r="Q7400">
        <v>34069318.753050596</v>
      </c>
      <c r="R7400">
        <v>34830396.751775332</v>
      </c>
      <c r="S7400">
        <v>33025529.211850956</v>
      </c>
      <c r="T7400">
        <v>35237746.811930753</v>
      </c>
      <c r="U7400">
        <v>34395459.168340251</v>
      </c>
      <c r="V7400">
        <v>35441524.718385525</v>
      </c>
      <c r="W7400">
        <v>36949886.887863845</v>
      </c>
      <c r="X7400">
        <v>16949886.887863845</v>
      </c>
    </row>
    <row r="7401" spans="2:24" x14ac:dyDescent="0.4">
      <c r="B7401" s="13">
        <v>7398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17954209.690019235</v>
      </c>
      <c r="O7401">
        <v>24771726.709111355</v>
      </c>
      <c r="P7401">
        <v>24448224.417055402</v>
      </c>
      <c r="Q7401">
        <v>24461654.446613848</v>
      </c>
      <c r="R7401">
        <v>26667974.546308748</v>
      </c>
      <c r="S7401">
        <v>26888171.298332322</v>
      </c>
      <c r="T7401">
        <v>25634915.305498715</v>
      </c>
      <c r="U7401">
        <v>27607729.331704155</v>
      </c>
      <c r="V7401">
        <v>29207350.57461955</v>
      </c>
      <c r="W7401">
        <v>27251692.594679367</v>
      </c>
      <c r="X7401">
        <v>7251692.5946793659</v>
      </c>
    </row>
    <row r="7402" spans="2:24" x14ac:dyDescent="0.4">
      <c r="B7402" s="13">
        <v>7399</v>
      </c>
      <c r="C7402">
        <v>0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25210748.447764788</v>
      </c>
      <c r="O7402">
        <v>31553218.854435764</v>
      </c>
      <c r="P7402">
        <v>36482513.809537508</v>
      </c>
      <c r="Q7402">
        <v>24007199.171505522</v>
      </c>
      <c r="R7402">
        <v>27864876.003320754</v>
      </c>
      <c r="S7402">
        <v>32922969.883466691</v>
      </c>
      <c r="T7402">
        <v>34234174.210030355</v>
      </c>
      <c r="U7402">
        <v>32196617.033622283</v>
      </c>
      <c r="V7402">
        <v>35509911.551790938</v>
      </c>
      <c r="W7402">
        <v>37008496.527742118</v>
      </c>
      <c r="X7402">
        <v>17008496.527742118</v>
      </c>
    </row>
    <row r="7403" spans="2:24" x14ac:dyDescent="0.4">
      <c r="B7403" s="13">
        <v>7400</v>
      </c>
      <c r="C7403">
        <v>0</v>
      </c>
      <c r="D7403">
        <v>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19867530.62004837</v>
      </c>
      <c r="O7403">
        <v>27493993.325045876</v>
      </c>
      <c r="P7403">
        <v>26359502.616307896</v>
      </c>
      <c r="Q7403">
        <v>26792503.590146992</v>
      </c>
      <c r="R7403">
        <v>33325920.623843655</v>
      </c>
      <c r="S7403">
        <v>37603149.504640311</v>
      </c>
      <c r="T7403">
        <v>40903206.187455803</v>
      </c>
      <c r="U7403">
        <v>47545929.64046292</v>
      </c>
      <c r="V7403">
        <v>47976833.802243307</v>
      </c>
      <c r="W7403">
        <v>52749430.128197066</v>
      </c>
      <c r="X7403">
        <v>32749430.128197074</v>
      </c>
    </row>
    <row r="7404" spans="2:24" x14ac:dyDescent="0.4">
      <c r="B7404" s="13">
        <v>7401</v>
      </c>
      <c r="C7404">
        <v>0</v>
      </c>
      <c r="D7404">
        <v>0</v>
      </c>
      <c r="E7404"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25996563.068134245</v>
      </c>
      <c r="O7404">
        <v>27343558.396082141</v>
      </c>
      <c r="P7404">
        <v>30284845.117747139</v>
      </c>
      <c r="Q7404">
        <v>29979904.461344469</v>
      </c>
      <c r="R7404">
        <v>30140866.361864556</v>
      </c>
      <c r="S7404">
        <v>30938390.557340614</v>
      </c>
      <c r="T7404">
        <v>12209884.954389753</v>
      </c>
      <c r="U7404">
        <v>13807355.468643216</v>
      </c>
      <c r="V7404">
        <v>15773071.368031934</v>
      </c>
      <c r="W7404">
        <v>23011356.324735153</v>
      </c>
      <c r="X7404">
        <v>3011356.3247351572</v>
      </c>
    </row>
    <row r="7405" spans="2:24" x14ac:dyDescent="0.4">
      <c r="B7405" s="13">
        <v>7402</v>
      </c>
      <c r="C7405">
        <v>0</v>
      </c>
      <c r="D7405">
        <v>0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25929950.336196963</v>
      </c>
      <c r="O7405">
        <v>31076384.833279103</v>
      </c>
      <c r="P7405">
        <v>35253974.984300539</v>
      </c>
      <c r="Q7405">
        <v>35808221.526638068</v>
      </c>
      <c r="R7405">
        <v>35807217.911485121</v>
      </c>
      <c r="S7405">
        <v>40568680.769260764</v>
      </c>
      <c r="T7405">
        <v>39258932.252053194</v>
      </c>
      <c r="U7405">
        <v>44429480.2580548</v>
      </c>
      <c r="V7405">
        <v>53391389.562735677</v>
      </c>
      <c r="W7405">
        <v>47440524.334537938</v>
      </c>
      <c r="X7405">
        <v>27440524.334537946</v>
      </c>
    </row>
    <row r="7406" spans="2:24" x14ac:dyDescent="0.4">
      <c r="B7406" s="13">
        <v>7403</v>
      </c>
      <c r="C7406">
        <v>0</v>
      </c>
      <c r="D7406">
        <v>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26745162.118016671</v>
      </c>
      <c r="O7406">
        <v>29149252.359965168</v>
      </c>
      <c r="P7406">
        <v>30157557.994131818</v>
      </c>
      <c r="Q7406">
        <v>27666945.289656121</v>
      </c>
      <c r="R7406">
        <v>34592915.601784401</v>
      </c>
      <c r="S7406">
        <v>41543731.281524435</v>
      </c>
      <c r="T7406">
        <v>46623243.707299016</v>
      </c>
      <c r="U7406">
        <v>44078459.933140114</v>
      </c>
      <c r="V7406">
        <v>45087195.597158186</v>
      </c>
      <c r="W7406">
        <v>47405859.636073895</v>
      </c>
      <c r="X7406">
        <v>27405859.636073891</v>
      </c>
    </row>
    <row r="7407" spans="2:24" x14ac:dyDescent="0.4">
      <c r="B7407" s="13">
        <v>7404</v>
      </c>
      <c r="C7407">
        <v>0</v>
      </c>
      <c r="D7407">
        <v>0</v>
      </c>
      <c r="E7407">
        <v>0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22940579.632677272</v>
      </c>
      <c r="O7407">
        <v>22997895.00604555</v>
      </c>
      <c r="P7407">
        <v>22762842.074380357</v>
      </c>
      <c r="Q7407">
        <v>19877166.551401459</v>
      </c>
      <c r="R7407">
        <v>22547074.428233027</v>
      </c>
      <c r="S7407">
        <v>21822584.834555771</v>
      </c>
      <c r="T7407">
        <v>19898564.627478082</v>
      </c>
      <c r="U7407">
        <v>18868462.253870588</v>
      </c>
      <c r="V7407">
        <v>15918334.194547022</v>
      </c>
      <c r="W7407">
        <v>17951113.400117796</v>
      </c>
      <c r="X7407">
        <v>-2048886.5998821985</v>
      </c>
    </row>
    <row r="7408" spans="2:24" x14ac:dyDescent="0.4">
      <c r="B7408" s="13">
        <v>7405</v>
      </c>
      <c r="C7408">
        <v>0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18587321.154178534</v>
      </c>
      <c r="O7408">
        <v>23944910.591365531</v>
      </c>
      <c r="P7408">
        <v>26971632.852732308</v>
      </c>
      <c r="Q7408">
        <v>-18683166.173931558</v>
      </c>
      <c r="R7408">
        <v>-35788890.325804785</v>
      </c>
      <c r="S7408">
        <v>-9108816.1182912327</v>
      </c>
      <c r="T7408">
        <v>3029071.6593534802</v>
      </c>
      <c r="U7408">
        <v>10916268.929404639</v>
      </c>
      <c r="V7408">
        <v>10407782.869698146</v>
      </c>
      <c r="W7408">
        <v>8866584.1352523006</v>
      </c>
      <c r="X7408">
        <v>-11133415.864747707</v>
      </c>
    </row>
    <row r="7409" spans="2:24" x14ac:dyDescent="0.4">
      <c r="B7409" s="13">
        <v>7406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-476752824.82478195</v>
      </c>
      <c r="O7409">
        <v>-476543593.21275294</v>
      </c>
      <c r="P7409">
        <v>-225111307.46568155</v>
      </c>
      <c r="Q7409">
        <v>-221543054.28515419</v>
      </c>
      <c r="R7409">
        <v>-221513849.83965838</v>
      </c>
      <c r="S7409">
        <v>-222071416.92417988</v>
      </c>
      <c r="T7409">
        <v>-257177325.85014352</v>
      </c>
      <c r="U7409">
        <v>-257551670.73392889</v>
      </c>
      <c r="V7409">
        <v>-242674862.63987353</v>
      </c>
      <c r="W7409">
        <v>-242734730.9055576</v>
      </c>
      <c r="X7409">
        <v>-262734730.90555757</v>
      </c>
    </row>
    <row r="7410" spans="2:24" x14ac:dyDescent="0.4">
      <c r="B7410" s="13">
        <v>7407</v>
      </c>
      <c r="C7410">
        <v>0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19866572.53791998</v>
      </c>
      <c r="O7410">
        <v>26117149.211563706</v>
      </c>
      <c r="P7410">
        <v>30970953.751214057</v>
      </c>
      <c r="Q7410">
        <v>28246541.479841959</v>
      </c>
      <c r="R7410">
        <v>33597468.229336217</v>
      </c>
      <c r="S7410">
        <v>32536285.16808838</v>
      </c>
      <c r="T7410">
        <v>35761906.505426735</v>
      </c>
      <c r="U7410">
        <v>33216905.654769376</v>
      </c>
      <c r="V7410">
        <v>31379493.596180636</v>
      </c>
      <c r="W7410">
        <v>34086146.197854288</v>
      </c>
      <c r="X7410">
        <v>14086146.197854282</v>
      </c>
    </row>
    <row r="7411" spans="2:24" x14ac:dyDescent="0.4">
      <c r="B7411" s="13">
        <v>7408</v>
      </c>
      <c r="C7411">
        <v>0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14832311.702628363</v>
      </c>
      <c r="O7411">
        <v>17518136.290410321</v>
      </c>
      <c r="P7411">
        <v>17492903.331008445</v>
      </c>
      <c r="Q7411">
        <v>18693761.870168436</v>
      </c>
      <c r="R7411">
        <v>19043177.549436148</v>
      </c>
      <c r="S7411">
        <v>20964983.190938886</v>
      </c>
      <c r="T7411">
        <v>20761233.920655303</v>
      </c>
      <c r="U7411">
        <v>28430141.933181655</v>
      </c>
      <c r="V7411">
        <v>26556989.060420007</v>
      </c>
      <c r="W7411">
        <v>25856019.190351386</v>
      </c>
      <c r="X7411">
        <v>5856019.1903513875</v>
      </c>
    </row>
    <row r="7412" spans="2:24" x14ac:dyDescent="0.4">
      <c r="B7412" s="13">
        <v>7409</v>
      </c>
      <c r="C7412">
        <v>0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19534371.63737417</v>
      </c>
      <c r="O7412">
        <v>20729267.834502175</v>
      </c>
      <c r="P7412">
        <v>-81523584.879175872</v>
      </c>
      <c r="Q7412">
        <v>-77090643.628153026</v>
      </c>
      <c r="R7412">
        <v>-23706356.543519024</v>
      </c>
      <c r="S7412">
        <v>-24872194.425073016</v>
      </c>
      <c r="T7412">
        <v>-23207863.387215015</v>
      </c>
      <c r="U7412">
        <v>-30812233.043245725</v>
      </c>
      <c r="V7412">
        <v>-31398280.378914271</v>
      </c>
      <c r="W7412">
        <v>-32251700.889954254</v>
      </c>
      <c r="X7412">
        <v>-52251700.889954247</v>
      </c>
    </row>
    <row r="7413" spans="2:24" x14ac:dyDescent="0.4">
      <c r="B7413" s="13">
        <v>7410</v>
      </c>
      <c r="C7413">
        <v>0</v>
      </c>
      <c r="D7413">
        <v>0</v>
      </c>
      <c r="E7413"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15693086.290284839</v>
      </c>
      <c r="O7413">
        <v>13835610.507448724</v>
      </c>
      <c r="P7413">
        <v>12133089.506908718</v>
      </c>
      <c r="Q7413">
        <v>2944807.4213867309</v>
      </c>
      <c r="R7413">
        <v>1059284.1797859077</v>
      </c>
      <c r="S7413">
        <v>-801931.85897674831</v>
      </c>
      <c r="T7413">
        <v>2845338.2330900319</v>
      </c>
      <c r="U7413">
        <v>3911722.2275982397</v>
      </c>
      <c r="V7413">
        <v>7298074.5398376705</v>
      </c>
      <c r="W7413">
        <v>8665367.0666925386</v>
      </c>
      <c r="X7413">
        <v>-11334632.933307458</v>
      </c>
    </row>
    <row r="7414" spans="2:24" x14ac:dyDescent="0.4">
      <c r="B7414" s="13">
        <v>7411</v>
      </c>
      <c r="C7414">
        <v>0</v>
      </c>
      <c r="D7414">
        <v>0</v>
      </c>
      <c r="E7414">
        <v>0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16303898.276724575</v>
      </c>
      <c r="O7414">
        <v>6479059.8329787897</v>
      </c>
      <c r="P7414">
        <v>5679082.9031003993</v>
      </c>
      <c r="Q7414">
        <v>3636339.0636222884</v>
      </c>
      <c r="R7414">
        <v>3084316.8821163788</v>
      </c>
      <c r="S7414">
        <v>11418416.641589247</v>
      </c>
      <c r="T7414">
        <v>-9923719.6086734384</v>
      </c>
      <c r="U7414">
        <v>-10592344.77808043</v>
      </c>
      <c r="V7414">
        <v>-1213299.9563210439</v>
      </c>
      <c r="W7414">
        <v>1957541.4139377014</v>
      </c>
      <c r="X7414">
        <v>-18042458.586062301</v>
      </c>
    </row>
    <row r="7415" spans="2:24" x14ac:dyDescent="0.4">
      <c r="B7415" s="13">
        <v>7412</v>
      </c>
      <c r="C7415">
        <v>0</v>
      </c>
      <c r="D7415">
        <v>0</v>
      </c>
      <c r="E7415">
        <v>0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8446780.5139853638</v>
      </c>
      <c r="O7415">
        <v>15650416.75653334</v>
      </c>
      <c r="P7415">
        <v>25403718.589259997</v>
      </c>
      <c r="Q7415">
        <v>24038934.069947567</v>
      </c>
      <c r="R7415">
        <v>26398486.4029238</v>
      </c>
      <c r="S7415">
        <v>24508139.932713591</v>
      </c>
      <c r="T7415">
        <v>27439798.801370014</v>
      </c>
      <c r="U7415">
        <v>36885831.787944078</v>
      </c>
      <c r="V7415">
        <v>41644322.449545033</v>
      </c>
      <c r="W7415">
        <v>10176287.584424</v>
      </c>
      <c r="X7415">
        <v>-9823712.4155759998</v>
      </c>
    </row>
    <row r="7416" spans="2:24" x14ac:dyDescent="0.4">
      <c r="B7416" s="13">
        <v>7413</v>
      </c>
      <c r="C7416">
        <v>0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16850652.479137644</v>
      </c>
      <c r="O7416">
        <v>19157740.711179648</v>
      </c>
      <c r="P7416">
        <v>26687044.500799298</v>
      </c>
      <c r="Q7416">
        <v>25352056.711937714</v>
      </c>
      <c r="R7416">
        <v>31476847.583809245</v>
      </c>
      <c r="S7416">
        <v>39349725.771436706</v>
      </c>
      <c r="T7416">
        <v>47175868.105975673</v>
      </c>
      <c r="U7416">
        <v>51167180.932614237</v>
      </c>
      <c r="V7416">
        <v>50375786.063693881</v>
      </c>
      <c r="W7416">
        <v>55579840.279294141</v>
      </c>
      <c r="X7416">
        <v>35579840.279294148</v>
      </c>
    </row>
    <row r="7417" spans="2:24" x14ac:dyDescent="0.4">
      <c r="B7417" s="13">
        <v>7414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17393868.263039917</v>
      </c>
      <c r="O7417">
        <v>22835678.538428057</v>
      </c>
      <c r="P7417">
        <v>22950602.616517685</v>
      </c>
      <c r="Q7417">
        <v>22824418.399272356</v>
      </c>
      <c r="R7417">
        <v>26326743.368750971</v>
      </c>
      <c r="S7417">
        <v>25003497.767192163</v>
      </c>
      <c r="T7417">
        <v>22780108.659958296</v>
      </c>
      <c r="U7417">
        <v>30480784.711511694</v>
      </c>
      <c r="V7417">
        <v>32504881.960547097</v>
      </c>
      <c r="W7417">
        <v>33223713.242798809</v>
      </c>
      <c r="X7417">
        <v>13223713.242798813</v>
      </c>
    </row>
    <row r="7418" spans="2:24" x14ac:dyDescent="0.4">
      <c r="B7418" s="13">
        <v>7415</v>
      </c>
      <c r="C7418">
        <v>0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19561842.077685319</v>
      </c>
      <c r="O7418">
        <v>21341415.426788036</v>
      </c>
      <c r="P7418">
        <v>-219234895.06637734</v>
      </c>
      <c r="Q7418">
        <v>-214475746.23548535</v>
      </c>
      <c r="R7418">
        <v>-94446514.188089222</v>
      </c>
      <c r="S7418">
        <v>-96953139.930667803</v>
      </c>
      <c r="T7418">
        <v>-92086439.509823576</v>
      </c>
      <c r="U7418">
        <v>-91452793.660373807</v>
      </c>
      <c r="V7418">
        <v>-90816192.461409062</v>
      </c>
      <c r="W7418">
        <v>-91639239.476939127</v>
      </c>
      <c r="X7418">
        <v>-111639239.47693913</v>
      </c>
    </row>
    <row r="7419" spans="2:24" x14ac:dyDescent="0.4">
      <c r="B7419" s="13">
        <v>7416</v>
      </c>
      <c r="C7419">
        <v>0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24079209.899312675</v>
      </c>
      <c r="O7419">
        <v>24185294.114931632</v>
      </c>
      <c r="P7419">
        <v>-215066741.46309137</v>
      </c>
      <c r="Q7419">
        <v>-210068224.31177598</v>
      </c>
      <c r="R7419">
        <v>-84184992.741704643</v>
      </c>
      <c r="S7419">
        <v>-84568789.777038887</v>
      </c>
      <c r="T7419">
        <v>-84128112.110468373</v>
      </c>
      <c r="U7419">
        <v>-82781777.06069538</v>
      </c>
      <c r="V7419">
        <v>-74440290.463501781</v>
      </c>
      <c r="W7419">
        <v>-72834015.039649054</v>
      </c>
      <c r="X7419">
        <v>-92834015.039649054</v>
      </c>
    </row>
    <row r="7420" spans="2:24" x14ac:dyDescent="0.4">
      <c r="B7420" s="13">
        <v>7417</v>
      </c>
      <c r="C7420">
        <v>0</v>
      </c>
      <c r="D7420">
        <v>0</v>
      </c>
      <c r="E7420"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20333217.490245979</v>
      </c>
      <c r="O7420">
        <v>14640350.082773386</v>
      </c>
      <c r="P7420">
        <v>-13954735.732168572</v>
      </c>
      <c r="Q7420">
        <v>-27578011.708579712</v>
      </c>
      <c r="R7420">
        <v>-6437755.4773905873</v>
      </c>
      <c r="S7420">
        <v>-279251.71312695206</v>
      </c>
      <c r="T7420">
        <v>-854310.07140608737</v>
      </c>
      <c r="U7420">
        <v>-63728304.258319534</v>
      </c>
      <c r="V7420">
        <v>-56457567.40808145</v>
      </c>
      <c r="W7420">
        <v>-24444057.625309199</v>
      </c>
      <c r="X7420">
        <v>-44444057.625309207</v>
      </c>
    </row>
    <row r="7421" spans="2:24" x14ac:dyDescent="0.4">
      <c r="B7421" s="13">
        <v>7418</v>
      </c>
      <c r="C7421">
        <v>0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27731812.844241656</v>
      </c>
      <c r="O7421">
        <v>25746734.634194139</v>
      </c>
      <c r="P7421">
        <v>-13863950.967518805</v>
      </c>
      <c r="Q7421">
        <v>-23411350.020163447</v>
      </c>
      <c r="R7421">
        <v>-3460768.5763710267</v>
      </c>
      <c r="S7421">
        <v>-2690378.5828402075</v>
      </c>
      <c r="T7421">
        <v>2960239.7642538282</v>
      </c>
      <c r="U7421">
        <v>5601007.4365989938</v>
      </c>
      <c r="V7421">
        <v>4432377.2732208837</v>
      </c>
      <c r="W7421">
        <v>3729415.2902952139</v>
      </c>
      <c r="X7421">
        <v>-16270584.70970479</v>
      </c>
    </row>
    <row r="7422" spans="2:24" x14ac:dyDescent="0.4">
      <c r="B7422" s="13">
        <v>7419</v>
      </c>
      <c r="C7422">
        <v>0</v>
      </c>
      <c r="D7422">
        <v>0</v>
      </c>
      <c r="E7422">
        <v>0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22344171.534587819</v>
      </c>
      <c r="O7422">
        <v>31381036.97807014</v>
      </c>
      <c r="P7422">
        <v>29087299.999572098</v>
      </c>
      <c r="Q7422">
        <v>28036780.848837867</v>
      </c>
      <c r="R7422">
        <v>30506787.218502056</v>
      </c>
      <c r="S7422">
        <v>33870047.284610093</v>
      </c>
      <c r="T7422">
        <v>36206737.938971676</v>
      </c>
      <c r="U7422">
        <v>42876704.103838354</v>
      </c>
      <c r="V7422">
        <v>42546389.70324222</v>
      </c>
      <c r="W7422">
        <v>41762988.424875528</v>
      </c>
      <c r="X7422">
        <v>21762988.424875528</v>
      </c>
    </row>
    <row r="7423" spans="2:24" x14ac:dyDescent="0.4">
      <c r="B7423" s="13">
        <v>7420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17114654.355945036</v>
      </c>
      <c r="O7423">
        <v>16805320.619141862</v>
      </c>
      <c r="P7423">
        <v>26030494.243451409</v>
      </c>
      <c r="Q7423">
        <v>34474415.914159261</v>
      </c>
      <c r="R7423">
        <v>32306933.564232979</v>
      </c>
      <c r="S7423">
        <v>36976018.43632251</v>
      </c>
      <c r="T7423">
        <v>36953784.978763871</v>
      </c>
      <c r="U7423">
        <v>35623667.168373778</v>
      </c>
      <c r="V7423">
        <v>33200342.161883365</v>
      </c>
      <c r="W7423">
        <v>32848795.79173249</v>
      </c>
      <c r="X7423">
        <v>12848795.791732503</v>
      </c>
    </row>
    <row r="7424" spans="2:24" x14ac:dyDescent="0.4">
      <c r="B7424" s="13">
        <v>7421</v>
      </c>
      <c r="C7424">
        <v>0</v>
      </c>
      <c r="D7424">
        <v>0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21512047.307337165</v>
      </c>
      <c r="O7424">
        <v>21060894.784078825</v>
      </c>
      <c r="P7424">
        <v>28806515.458893821</v>
      </c>
      <c r="Q7424">
        <v>30375683.984108951</v>
      </c>
      <c r="R7424">
        <v>40122898.219947562</v>
      </c>
      <c r="S7424">
        <v>39072021.919454612</v>
      </c>
      <c r="T7424">
        <v>20993179.613126099</v>
      </c>
      <c r="U7424">
        <v>29863427.863644037</v>
      </c>
      <c r="V7424">
        <v>41669686.327396907</v>
      </c>
      <c r="W7424">
        <v>42190929.712397963</v>
      </c>
      <c r="X7424">
        <v>22190929.712397959</v>
      </c>
    </row>
    <row r="7425" spans="2:24" x14ac:dyDescent="0.4">
      <c r="B7425" s="13">
        <v>7422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26327525.114619911</v>
      </c>
      <c r="O7425">
        <v>30635694.459659234</v>
      </c>
      <c r="P7425">
        <v>37333774.422356859</v>
      </c>
      <c r="Q7425">
        <v>40084156.941177234</v>
      </c>
      <c r="R7425">
        <v>42522634.600686058</v>
      </c>
      <c r="S7425">
        <v>44124852.387417637</v>
      </c>
      <c r="T7425">
        <v>51580899.715985537</v>
      </c>
      <c r="U7425">
        <v>59102618.724291585</v>
      </c>
      <c r="V7425">
        <v>64189240.506581485</v>
      </c>
      <c r="W7425">
        <v>67755449.527835056</v>
      </c>
      <c r="X7425">
        <v>47755449.527835049</v>
      </c>
    </row>
    <row r="7426" spans="2:24" x14ac:dyDescent="0.4">
      <c r="B7426" s="13">
        <v>7423</v>
      </c>
      <c r="C7426">
        <v>0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20936697.918447725</v>
      </c>
      <c r="O7426">
        <v>26877654.414824884</v>
      </c>
      <c r="P7426">
        <v>29655891.672215994</v>
      </c>
      <c r="Q7426">
        <v>29866870.720570926</v>
      </c>
      <c r="R7426">
        <v>31813972.585043065</v>
      </c>
      <c r="S7426">
        <v>30638451.833909113</v>
      </c>
      <c r="T7426">
        <v>30048937.69477427</v>
      </c>
      <c r="U7426">
        <v>33267575.468088072</v>
      </c>
      <c r="V7426">
        <v>26902363.097002044</v>
      </c>
      <c r="W7426">
        <v>34852280.766982049</v>
      </c>
      <c r="X7426">
        <v>14852280.766982049</v>
      </c>
    </row>
    <row r="7427" spans="2:24" x14ac:dyDescent="0.4">
      <c r="B7427" s="13">
        <v>7424</v>
      </c>
      <c r="C7427">
        <v>0</v>
      </c>
      <c r="D7427">
        <v>0</v>
      </c>
      <c r="E7427">
        <v>0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24235840.165882692</v>
      </c>
      <c r="O7427">
        <v>26986397.178330343</v>
      </c>
      <c r="P7427">
        <v>29597781.983988337</v>
      </c>
      <c r="Q7427">
        <v>28621075.708776027</v>
      </c>
      <c r="R7427">
        <v>28200328.720790684</v>
      </c>
      <c r="S7427">
        <v>26219817.640903801</v>
      </c>
      <c r="T7427">
        <v>25333925.800245132</v>
      </c>
      <c r="U7427">
        <v>24501007.261489388</v>
      </c>
      <c r="V7427">
        <v>29560656.439987969</v>
      </c>
      <c r="W7427">
        <v>32234280.686792437</v>
      </c>
      <c r="X7427">
        <v>12234280.686792439</v>
      </c>
    </row>
    <row r="7428" spans="2:24" x14ac:dyDescent="0.4">
      <c r="B7428" s="13">
        <v>7425</v>
      </c>
      <c r="C7428">
        <v>0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22628261.525782667</v>
      </c>
      <c r="O7428">
        <v>25639126.986702349</v>
      </c>
      <c r="P7428">
        <v>24794103.459924307</v>
      </c>
      <c r="Q7428">
        <v>6548376.0175945312</v>
      </c>
      <c r="R7428">
        <v>5865772.43094471</v>
      </c>
      <c r="S7428">
        <v>14346324.39630504</v>
      </c>
      <c r="T7428">
        <v>19927696.137356024</v>
      </c>
      <c r="U7428">
        <v>19321600.0271926</v>
      </c>
      <c r="V7428">
        <v>19971989.137933422</v>
      </c>
      <c r="W7428">
        <v>19535622.10886677</v>
      </c>
      <c r="X7428">
        <v>-464377.89113322634</v>
      </c>
    </row>
    <row r="7429" spans="2:24" x14ac:dyDescent="0.4">
      <c r="B7429" s="13">
        <v>7426</v>
      </c>
      <c r="C7429">
        <v>0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19297679.563261215</v>
      </c>
      <c r="O7429">
        <v>25717527.854628369</v>
      </c>
      <c r="P7429">
        <v>29683368.306490093</v>
      </c>
      <c r="Q7429">
        <v>30094328.336958654</v>
      </c>
      <c r="R7429">
        <v>19435047.76539097</v>
      </c>
      <c r="S7429">
        <v>10373781.118974581</v>
      </c>
      <c r="T7429">
        <v>19409570.764825556</v>
      </c>
      <c r="U7429">
        <v>17952748.782609127</v>
      </c>
      <c r="V7429">
        <v>23558112.173788007</v>
      </c>
      <c r="W7429">
        <v>25403404.233402867</v>
      </c>
      <c r="X7429">
        <v>5403404.2334028697</v>
      </c>
    </row>
    <row r="7430" spans="2:24" x14ac:dyDescent="0.4">
      <c r="B7430" s="13">
        <v>7427</v>
      </c>
      <c r="C7430">
        <v>0</v>
      </c>
      <c r="D7430">
        <v>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21665441.556999154</v>
      </c>
      <c r="O7430">
        <v>18944741.017473131</v>
      </c>
      <c r="P7430">
        <v>19355091.814272657</v>
      </c>
      <c r="Q7430">
        <v>22689751.758169636</v>
      </c>
      <c r="R7430">
        <v>23844725.891492203</v>
      </c>
      <c r="S7430">
        <v>23528479.696649343</v>
      </c>
      <c r="T7430">
        <v>22855396.713403285</v>
      </c>
      <c r="U7430">
        <v>27381603.402889006</v>
      </c>
      <c r="V7430">
        <v>2828629.1223509442</v>
      </c>
      <c r="W7430">
        <v>783261.39545174898</v>
      </c>
      <c r="X7430">
        <v>-19216738.604548242</v>
      </c>
    </row>
    <row r="7431" spans="2:24" x14ac:dyDescent="0.4">
      <c r="B7431" s="13">
        <v>7428</v>
      </c>
      <c r="C7431">
        <v>0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21359739.744929973</v>
      </c>
      <c r="O7431">
        <v>20467643.160126131</v>
      </c>
      <c r="P7431">
        <v>22821099.015527114</v>
      </c>
      <c r="Q7431">
        <v>26431342.215898052</v>
      </c>
      <c r="R7431">
        <v>24654919.408218447</v>
      </c>
      <c r="S7431">
        <v>23446750.538363919</v>
      </c>
      <c r="T7431">
        <v>23285205.998506434</v>
      </c>
      <c r="U7431">
        <v>25651390.4482271</v>
      </c>
      <c r="V7431">
        <v>22614355.805604823</v>
      </c>
      <c r="W7431">
        <v>26252865.395276666</v>
      </c>
      <c r="X7431">
        <v>6252865.3952766629</v>
      </c>
    </row>
    <row r="7432" spans="2:24" x14ac:dyDescent="0.4">
      <c r="B7432" s="13">
        <v>7429</v>
      </c>
      <c r="C7432">
        <v>0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22922253.738012809</v>
      </c>
      <c r="O7432">
        <v>27449756.293640357</v>
      </c>
      <c r="P7432">
        <v>29810285.193620782</v>
      </c>
      <c r="Q7432">
        <v>37707193.315983437</v>
      </c>
      <c r="R7432">
        <v>35556010.169649042</v>
      </c>
      <c r="S7432">
        <v>35012660.705233634</v>
      </c>
      <c r="T7432">
        <v>41102917.595185116</v>
      </c>
      <c r="U7432">
        <v>44456588.31853506</v>
      </c>
      <c r="V7432">
        <v>44864162.685921781</v>
      </c>
      <c r="W7432">
        <v>46779557.140824251</v>
      </c>
      <c r="X7432">
        <v>26779557.140824258</v>
      </c>
    </row>
    <row r="7433" spans="2:24" x14ac:dyDescent="0.4">
      <c r="B7433" s="13">
        <v>7430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15249409.529922549</v>
      </c>
      <c r="O7433">
        <v>21245723.718795639</v>
      </c>
      <c r="P7433">
        <v>7949382.2772078821</v>
      </c>
      <c r="Q7433">
        <v>15310337.069447175</v>
      </c>
      <c r="R7433">
        <v>31957469.944287669</v>
      </c>
      <c r="S7433">
        <v>33224183.036021397</v>
      </c>
      <c r="T7433">
        <v>35578370.790252402</v>
      </c>
      <c r="U7433">
        <v>26462876.647654846</v>
      </c>
      <c r="V7433">
        <v>26172385.7260006</v>
      </c>
      <c r="W7433">
        <v>21926829.515694492</v>
      </c>
      <c r="X7433">
        <v>1926829.5156944878</v>
      </c>
    </row>
    <row r="7434" spans="2:24" x14ac:dyDescent="0.4">
      <c r="B7434" s="13">
        <v>7431</v>
      </c>
      <c r="C7434">
        <v>0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16017107.340358092</v>
      </c>
      <c r="O7434">
        <v>19743008.404071391</v>
      </c>
      <c r="P7434">
        <v>4018628.7730681719</v>
      </c>
      <c r="Q7434">
        <v>-5764558.7164847348</v>
      </c>
      <c r="R7434">
        <v>4947875.711138526</v>
      </c>
      <c r="S7434">
        <v>5900182.9248393876</v>
      </c>
      <c r="T7434">
        <v>12414066.024062201</v>
      </c>
      <c r="U7434">
        <v>16224129.762442298</v>
      </c>
      <c r="V7434">
        <v>15815925.478019951</v>
      </c>
      <c r="W7434">
        <v>18979780.179121021</v>
      </c>
      <c r="X7434">
        <v>-1020219.8208789784</v>
      </c>
    </row>
    <row r="7435" spans="2:24" x14ac:dyDescent="0.4">
      <c r="B7435" s="13">
        <v>7432</v>
      </c>
      <c r="C7435">
        <v>0</v>
      </c>
      <c r="D7435">
        <v>0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21158467.298075076</v>
      </c>
      <c r="O7435">
        <v>23321776.174972292</v>
      </c>
      <c r="P7435">
        <v>27940633.281235654</v>
      </c>
      <c r="Q7435">
        <v>27249159.933458883</v>
      </c>
      <c r="R7435">
        <v>28500148.287374273</v>
      </c>
      <c r="S7435">
        <v>32162593.636303626</v>
      </c>
      <c r="T7435">
        <v>29776996.593182441</v>
      </c>
      <c r="U7435">
        <v>33530288.347397361</v>
      </c>
      <c r="V7435">
        <v>40545132.157806925</v>
      </c>
      <c r="W7435">
        <v>39621886.720311724</v>
      </c>
      <c r="X7435">
        <v>19621886.720311724</v>
      </c>
    </row>
    <row r="7436" spans="2:24" x14ac:dyDescent="0.4">
      <c r="B7436" s="13">
        <v>7433</v>
      </c>
      <c r="C7436">
        <v>0</v>
      </c>
      <c r="D7436">
        <v>0</v>
      </c>
      <c r="E7436">
        <v>0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19279579.038136192</v>
      </c>
      <c r="O7436">
        <v>17916947.11712392</v>
      </c>
      <c r="P7436">
        <v>18552542.003006909</v>
      </c>
      <c r="Q7436">
        <v>18621497.074845459</v>
      </c>
      <c r="R7436">
        <v>21821788.335390192</v>
      </c>
      <c r="S7436">
        <v>22691455.821874358</v>
      </c>
      <c r="T7436">
        <v>22616561.379241563</v>
      </c>
      <c r="U7436">
        <v>21858550.425176319</v>
      </c>
      <c r="V7436">
        <v>24690623.123911384</v>
      </c>
      <c r="W7436">
        <v>27002628.901203033</v>
      </c>
      <c r="X7436">
        <v>7002628.9012030289</v>
      </c>
    </row>
    <row r="7437" spans="2:24" x14ac:dyDescent="0.4">
      <c r="B7437" s="13">
        <v>7434</v>
      </c>
      <c r="C7437">
        <v>0</v>
      </c>
      <c r="D7437">
        <v>0</v>
      </c>
      <c r="E7437">
        <v>0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29521741.510405175</v>
      </c>
      <c r="O7437">
        <v>27411261.684213638</v>
      </c>
      <c r="P7437">
        <v>25843840.937882964</v>
      </c>
      <c r="Q7437">
        <v>25751014.241444938</v>
      </c>
      <c r="R7437">
        <v>12226446.431214048</v>
      </c>
      <c r="S7437">
        <v>17503405.64155494</v>
      </c>
      <c r="T7437">
        <v>16687568.277382823</v>
      </c>
      <c r="U7437">
        <v>19682732.935269665</v>
      </c>
      <c r="V7437">
        <v>11492707.772882674</v>
      </c>
      <c r="W7437">
        <v>11192237.821382336</v>
      </c>
      <c r="X7437">
        <v>-8807762.1786176637</v>
      </c>
    </row>
    <row r="7438" spans="2:24" x14ac:dyDescent="0.4">
      <c r="B7438" s="13">
        <v>7435</v>
      </c>
      <c r="C7438">
        <v>0</v>
      </c>
      <c r="D7438">
        <v>0</v>
      </c>
      <c r="E7438"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20226618.443883795</v>
      </c>
      <c r="O7438">
        <v>21722957.019365866</v>
      </c>
      <c r="P7438">
        <v>28160536.321679503</v>
      </c>
      <c r="Q7438">
        <v>27555835.94579554</v>
      </c>
      <c r="R7438">
        <v>27309883.471030924</v>
      </c>
      <c r="S7438">
        <v>26582800.761952166</v>
      </c>
      <c r="T7438">
        <v>28605684.828877531</v>
      </c>
      <c r="U7438">
        <v>36178376.08014752</v>
      </c>
      <c r="V7438">
        <v>13265683.607685046</v>
      </c>
      <c r="W7438">
        <v>12509128.834697947</v>
      </c>
      <c r="X7438">
        <v>-7490871.165302054</v>
      </c>
    </row>
    <row r="7439" spans="2:24" x14ac:dyDescent="0.4">
      <c r="B7439" s="13">
        <v>7436</v>
      </c>
      <c r="C7439">
        <v>0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26144943.537926611</v>
      </c>
      <c r="O7439">
        <v>22421858.422452562</v>
      </c>
      <c r="P7439">
        <v>23396103.142209403</v>
      </c>
      <c r="Q7439">
        <v>22979553.839916758</v>
      </c>
      <c r="R7439">
        <v>26643919.545453094</v>
      </c>
      <c r="S7439">
        <v>31328842.978286058</v>
      </c>
      <c r="T7439">
        <v>35467473.716374166</v>
      </c>
      <c r="U7439">
        <v>39080307.966320001</v>
      </c>
      <c r="V7439">
        <v>41284447.926670231</v>
      </c>
      <c r="W7439">
        <v>38711819.001096159</v>
      </c>
      <c r="X7439">
        <v>18711819.001096167</v>
      </c>
    </row>
    <row r="7440" spans="2:24" x14ac:dyDescent="0.4">
      <c r="B7440" s="13">
        <v>7437</v>
      </c>
      <c r="C7440">
        <v>0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8269873.5765515594</v>
      </c>
      <c r="O7440">
        <v>1823709.5035759304</v>
      </c>
      <c r="P7440">
        <v>7445528.2104357658</v>
      </c>
      <c r="Q7440">
        <v>4575459.6498004785</v>
      </c>
      <c r="R7440">
        <v>-3783771.0489469185</v>
      </c>
      <c r="S7440">
        <v>-2185201.5847423328</v>
      </c>
      <c r="T7440">
        <v>1184451.0860481048</v>
      </c>
      <c r="U7440">
        <v>4019872.3280987851</v>
      </c>
      <c r="V7440">
        <v>5054721.9787370879</v>
      </c>
      <c r="W7440">
        <v>5450141.4808923025</v>
      </c>
      <c r="X7440">
        <v>-14549858.519107698</v>
      </c>
    </row>
    <row r="7441" spans="2:24" x14ac:dyDescent="0.4">
      <c r="B7441" s="13">
        <v>7438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28673275.343834594</v>
      </c>
      <c r="O7441">
        <v>28227268.261736382</v>
      </c>
      <c r="P7441">
        <v>29383983.861116406</v>
      </c>
      <c r="Q7441">
        <v>36756728.571240343</v>
      </c>
      <c r="R7441">
        <v>34159212.761678472</v>
      </c>
      <c r="S7441">
        <v>36749630.575251438</v>
      </c>
      <c r="T7441">
        <v>40483227.980691448</v>
      </c>
      <c r="U7441">
        <v>39788332.022565737</v>
      </c>
      <c r="V7441">
        <v>48190531.97488907</v>
      </c>
      <c r="W7441">
        <v>46977064.918628119</v>
      </c>
      <c r="X7441">
        <v>26977064.918628126</v>
      </c>
    </row>
    <row r="7442" spans="2:24" x14ac:dyDescent="0.4">
      <c r="B7442" s="13">
        <v>7439</v>
      </c>
      <c r="C7442">
        <v>0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20314802.458918184</v>
      </c>
      <c r="O7442">
        <v>24353865.789828863</v>
      </c>
      <c r="P7442">
        <v>21622461.400603019</v>
      </c>
      <c r="Q7442">
        <v>23120867.684638679</v>
      </c>
      <c r="R7442">
        <v>29115112.971473016</v>
      </c>
      <c r="S7442">
        <v>27919238.906127881</v>
      </c>
      <c r="T7442">
        <v>30239184.667535581</v>
      </c>
      <c r="U7442">
        <v>30342390.407886691</v>
      </c>
      <c r="V7442">
        <v>30317645.774795707</v>
      </c>
      <c r="W7442">
        <v>11802210.427788761</v>
      </c>
      <c r="X7442">
        <v>-8197789.5722112395</v>
      </c>
    </row>
    <row r="7443" spans="2:24" x14ac:dyDescent="0.4">
      <c r="B7443" s="13">
        <v>7440</v>
      </c>
      <c r="C7443">
        <v>0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22466062.109748639</v>
      </c>
      <c r="O7443">
        <v>27587155.359766386</v>
      </c>
      <c r="P7443">
        <v>29293709.86006676</v>
      </c>
      <c r="Q7443">
        <v>29173638.197946288</v>
      </c>
      <c r="R7443">
        <v>35069743.762883805</v>
      </c>
      <c r="S7443">
        <v>42298069.37168178</v>
      </c>
      <c r="T7443">
        <v>48071566.520652182</v>
      </c>
      <c r="U7443">
        <v>-63590940.619590454</v>
      </c>
      <c r="V7443">
        <v>-72272357.768137783</v>
      </c>
      <c r="W7443">
        <v>-9938901.0353894066</v>
      </c>
      <c r="X7443">
        <v>-29938901.035389423</v>
      </c>
    </row>
    <row r="7444" spans="2:24" x14ac:dyDescent="0.4">
      <c r="B7444" s="13">
        <v>7441</v>
      </c>
      <c r="C7444">
        <v>0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21937079.694912378</v>
      </c>
      <c r="O7444">
        <v>26719555.498776168</v>
      </c>
      <c r="P7444">
        <v>30934320.232432291</v>
      </c>
      <c r="Q7444">
        <v>34154887.657920845</v>
      </c>
      <c r="R7444">
        <v>39176375.56697011</v>
      </c>
      <c r="S7444">
        <v>30472757.810468111</v>
      </c>
      <c r="T7444">
        <v>24506790.845475301</v>
      </c>
      <c r="U7444">
        <v>29234453.950189833</v>
      </c>
      <c r="V7444">
        <v>28314401.396812163</v>
      </c>
      <c r="W7444">
        <v>35539031.225970119</v>
      </c>
      <c r="X7444">
        <v>15539031.225970119</v>
      </c>
    </row>
    <row r="7445" spans="2:24" x14ac:dyDescent="0.4">
      <c r="B7445" s="13">
        <v>7442</v>
      </c>
      <c r="C7445">
        <v>0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25090778.683900949</v>
      </c>
      <c r="O7445">
        <v>17187555.675042119</v>
      </c>
      <c r="P7445">
        <v>26146849.479473442</v>
      </c>
      <c r="Q7445">
        <v>28464423.227320757</v>
      </c>
      <c r="R7445">
        <v>25418612.842499614</v>
      </c>
      <c r="S7445">
        <v>26387519.356500912</v>
      </c>
      <c r="T7445">
        <v>25901300.081347875</v>
      </c>
      <c r="U7445">
        <v>25285222.319437202</v>
      </c>
      <c r="V7445">
        <v>27706438.082488753</v>
      </c>
      <c r="W7445">
        <v>31236376.030201294</v>
      </c>
      <c r="X7445">
        <v>11236376.030201294</v>
      </c>
    </row>
    <row r="7446" spans="2:24" x14ac:dyDescent="0.4">
      <c r="B7446" s="13">
        <v>7443</v>
      </c>
      <c r="C7446">
        <v>0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20900865.232791636</v>
      </c>
      <c r="O7446">
        <v>25282379.751497958</v>
      </c>
      <c r="P7446">
        <v>25552451.893939272</v>
      </c>
      <c r="Q7446">
        <v>30413530.032899797</v>
      </c>
      <c r="R7446">
        <v>38794551.909819961</v>
      </c>
      <c r="S7446">
        <v>43067684.543145105</v>
      </c>
      <c r="T7446">
        <v>38360353.455949843</v>
      </c>
      <c r="U7446">
        <v>42077420.586593017</v>
      </c>
      <c r="V7446">
        <v>45059708.940595716</v>
      </c>
      <c r="W7446">
        <v>50116285.934196554</v>
      </c>
      <c r="X7446">
        <v>30116285.934196554</v>
      </c>
    </row>
    <row r="7447" spans="2:24" x14ac:dyDescent="0.4">
      <c r="B7447" s="13">
        <v>7444</v>
      </c>
      <c r="C7447">
        <v>0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17889679.170452245</v>
      </c>
      <c r="O7447">
        <v>19530065.622837514</v>
      </c>
      <c r="P7447">
        <v>27052533.525609359</v>
      </c>
      <c r="Q7447">
        <v>28687090.385628924</v>
      </c>
      <c r="R7447">
        <v>28970626.740811955</v>
      </c>
      <c r="S7447">
        <v>34258626.409871258</v>
      </c>
      <c r="T7447">
        <v>33696289.282884195</v>
      </c>
      <c r="U7447">
        <v>39487298.839831486</v>
      </c>
      <c r="V7447">
        <v>45742413.849073589</v>
      </c>
      <c r="W7447">
        <v>44969388.802007139</v>
      </c>
      <c r="X7447">
        <v>24969388.802007135</v>
      </c>
    </row>
    <row r="7448" spans="2:24" x14ac:dyDescent="0.4">
      <c r="B7448" s="13">
        <v>7445</v>
      </c>
      <c r="C7448">
        <v>0</v>
      </c>
      <c r="D7448">
        <v>0</v>
      </c>
      <c r="E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20672819.586432122</v>
      </c>
      <c r="O7448">
        <v>19461290.814636536</v>
      </c>
      <c r="P7448">
        <v>24213706.314277202</v>
      </c>
      <c r="Q7448">
        <v>13778809.858983535</v>
      </c>
      <c r="R7448">
        <v>13985828.092426676</v>
      </c>
      <c r="S7448">
        <v>24737698.014823422</v>
      </c>
      <c r="T7448">
        <v>13547167.39490578</v>
      </c>
      <c r="U7448">
        <v>14963458.866632439</v>
      </c>
      <c r="V7448">
        <v>13752774.776539031</v>
      </c>
      <c r="W7448">
        <v>12628748.138156509</v>
      </c>
      <c r="X7448">
        <v>-7371251.8618434947</v>
      </c>
    </row>
    <row r="7449" spans="2:24" x14ac:dyDescent="0.4">
      <c r="B7449" s="13">
        <v>7446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18047813.829257187</v>
      </c>
      <c r="O7449">
        <v>11061601.140767453</v>
      </c>
      <c r="P7449">
        <v>9784308.7438321579</v>
      </c>
      <c r="Q7449">
        <v>12058398.718257263</v>
      </c>
      <c r="R7449">
        <v>14351355.602229303</v>
      </c>
      <c r="S7449">
        <v>13505823.04731239</v>
      </c>
      <c r="T7449">
        <v>21028320.506917268</v>
      </c>
      <c r="U7449">
        <v>19066146.782846473</v>
      </c>
      <c r="V7449">
        <v>26018353.939642031</v>
      </c>
      <c r="W7449">
        <v>23118635.442395404</v>
      </c>
      <c r="X7449">
        <v>3118635.4423954035</v>
      </c>
    </row>
    <row r="7450" spans="2:24" x14ac:dyDescent="0.4">
      <c r="B7450" s="13">
        <v>7447</v>
      </c>
      <c r="C7450">
        <v>0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23251218.058967482</v>
      </c>
      <c r="O7450">
        <v>22532618.872140899</v>
      </c>
      <c r="P7450">
        <v>30608980.025101595</v>
      </c>
      <c r="Q7450">
        <v>29652629.102673657</v>
      </c>
      <c r="R7450">
        <v>29193754.369986001</v>
      </c>
      <c r="S7450">
        <v>31033740.905688282</v>
      </c>
      <c r="T7450">
        <v>37507426.14709428</v>
      </c>
      <c r="U7450">
        <v>38562207.917021804</v>
      </c>
      <c r="V7450">
        <v>35809760.435982257</v>
      </c>
      <c r="W7450">
        <v>36136860.611110993</v>
      </c>
      <c r="X7450">
        <v>16136860.611110996</v>
      </c>
    </row>
    <row r="7451" spans="2:24" x14ac:dyDescent="0.4">
      <c r="B7451" s="13">
        <v>7448</v>
      </c>
      <c r="C7451">
        <v>0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24804252.082787845</v>
      </c>
      <c r="O7451">
        <v>23518782.529780831</v>
      </c>
      <c r="P7451">
        <v>25029834.142047249</v>
      </c>
      <c r="Q7451">
        <v>29129912.592757933</v>
      </c>
      <c r="R7451">
        <v>28321859.055142064</v>
      </c>
      <c r="S7451">
        <v>28999925.743585937</v>
      </c>
      <c r="T7451">
        <v>33476879.139662083</v>
      </c>
      <c r="U7451">
        <v>31719389.108131029</v>
      </c>
      <c r="V7451">
        <v>28911120.027100097</v>
      </c>
      <c r="W7451">
        <v>28854740.610110857</v>
      </c>
      <c r="X7451">
        <v>8854740.6101108603</v>
      </c>
    </row>
    <row r="7452" spans="2:24" x14ac:dyDescent="0.4">
      <c r="B7452" s="13">
        <v>7449</v>
      </c>
      <c r="C7452">
        <v>0</v>
      </c>
      <c r="D7452">
        <v>0</v>
      </c>
      <c r="E7452"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24944494.099269744</v>
      </c>
      <c r="O7452">
        <v>30784598.215262886</v>
      </c>
      <c r="P7452">
        <v>36032241.185051069</v>
      </c>
      <c r="Q7452">
        <v>40549807.552341454</v>
      </c>
      <c r="R7452">
        <v>41748291.253451362</v>
      </c>
      <c r="S7452">
        <v>38661319.957988963</v>
      </c>
      <c r="T7452">
        <v>39269532.210125253</v>
      </c>
      <c r="U7452">
        <v>41102202.039909042</v>
      </c>
      <c r="V7452">
        <v>44848818.57401742</v>
      </c>
      <c r="W7452">
        <v>47460133.801012114</v>
      </c>
      <c r="X7452">
        <v>27460133.801012117</v>
      </c>
    </row>
    <row r="7453" spans="2:24" x14ac:dyDescent="0.4">
      <c r="B7453" s="13">
        <v>7450</v>
      </c>
      <c r="C7453">
        <v>0</v>
      </c>
      <c r="D7453">
        <v>0</v>
      </c>
      <c r="E7453"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13115103.714440152</v>
      </c>
      <c r="O7453">
        <v>13917509.61452614</v>
      </c>
      <c r="P7453">
        <v>18029492.891115956</v>
      </c>
      <c r="Q7453">
        <v>16957763.002496038</v>
      </c>
      <c r="R7453">
        <v>5431065.800837025</v>
      </c>
      <c r="S7453">
        <v>10722140.257398076</v>
      </c>
      <c r="T7453">
        <v>13953773.578282857</v>
      </c>
      <c r="U7453">
        <v>14065843.250610961</v>
      </c>
      <c r="V7453">
        <v>18977499.884982824</v>
      </c>
      <c r="W7453">
        <v>24456205.852089014</v>
      </c>
      <c r="X7453">
        <v>4456205.8520890167</v>
      </c>
    </row>
    <row r="7454" spans="2:24" x14ac:dyDescent="0.4">
      <c r="B7454" s="13">
        <v>7451</v>
      </c>
      <c r="C7454">
        <v>0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20938633.51885169</v>
      </c>
      <c r="O7454">
        <v>26688978.303907264</v>
      </c>
      <c r="P7454">
        <v>28900893.255656298</v>
      </c>
      <c r="Q7454">
        <v>-15791865.968409048</v>
      </c>
      <c r="R7454">
        <v>-13574547.374640629</v>
      </c>
      <c r="S7454">
        <v>8489213.9823546652</v>
      </c>
      <c r="T7454">
        <v>9232843.9321916234</v>
      </c>
      <c r="U7454">
        <v>11663627.368656464</v>
      </c>
      <c r="V7454">
        <v>10908172.006747728</v>
      </c>
      <c r="W7454">
        <v>-35327017.276387192</v>
      </c>
      <c r="X7454">
        <v>-55327017.276387192</v>
      </c>
    </row>
    <row r="7455" spans="2:24" x14ac:dyDescent="0.4">
      <c r="B7455" s="13">
        <v>7452</v>
      </c>
      <c r="C7455">
        <v>0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21260054.918233886</v>
      </c>
      <c r="O7455">
        <v>21126475.512541376</v>
      </c>
      <c r="P7455">
        <v>-87445578.144765377</v>
      </c>
      <c r="Q7455">
        <v>-86566452.747806773</v>
      </c>
      <c r="R7455">
        <v>-25171061.56305179</v>
      </c>
      <c r="S7455">
        <v>-82686864.810190469</v>
      </c>
      <c r="T7455">
        <v>-83119057.137325048</v>
      </c>
      <c r="U7455">
        <v>-53249679.825223379</v>
      </c>
      <c r="V7455">
        <v>-48499500.164126255</v>
      </c>
      <c r="W7455">
        <v>-49806576.153643973</v>
      </c>
      <c r="X7455">
        <v>-69806576.153643996</v>
      </c>
    </row>
    <row r="7456" spans="2:24" x14ac:dyDescent="0.4">
      <c r="B7456" s="13">
        <v>7453</v>
      </c>
      <c r="C7456">
        <v>0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-72481136.158037618</v>
      </c>
      <c r="O7456">
        <v>-72810863.60002014</v>
      </c>
      <c r="P7456">
        <v>-26477807.03971849</v>
      </c>
      <c r="Q7456">
        <v>-24779713.975572336</v>
      </c>
      <c r="R7456">
        <v>-25150651.601589277</v>
      </c>
      <c r="S7456">
        <v>-47375416.089662343</v>
      </c>
      <c r="T7456">
        <v>-54428242.705753833</v>
      </c>
      <c r="U7456">
        <v>-42840222.459698655</v>
      </c>
      <c r="V7456">
        <v>-36375662.474706374</v>
      </c>
      <c r="W7456">
        <v>-38192214.131826557</v>
      </c>
      <c r="X7456">
        <v>-58192214.131826557</v>
      </c>
    </row>
    <row r="7457" spans="2:24" x14ac:dyDescent="0.4">
      <c r="B7457" s="13">
        <v>7454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24886833.564815722</v>
      </c>
      <c r="O7457">
        <v>23062299.139192108</v>
      </c>
      <c r="P7457">
        <v>15313844.176325437</v>
      </c>
      <c r="Q7457">
        <v>24121443.47070466</v>
      </c>
      <c r="R7457">
        <v>32842473.229906924</v>
      </c>
      <c r="S7457">
        <v>36460666.710627623</v>
      </c>
      <c r="T7457">
        <v>44967913.787791371</v>
      </c>
      <c r="U7457">
        <v>44743295.12777622</v>
      </c>
      <c r="V7457">
        <v>48275950.944251582</v>
      </c>
      <c r="W7457">
        <v>50094824.0601734</v>
      </c>
      <c r="X7457">
        <v>30094824.0601734</v>
      </c>
    </row>
    <row r="7458" spans="2:24" x14ac:dyDescent="0.4">
      <c r="B7458" s="13">
        <v>7455</v>
      </c>
      <c r="C7458">
        <v>0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11761586.126940837</v>
      </c>
      <c r="O7458">
        <v>11059338.10606721</v>
      </c>
      <c r="P7458">
        <v>16601665.277989276</v>
      </c>
      <c r="Q7458">
        <v>23004099.517067712</v>
      </c>
      <c r="R7458">
        <v>26548653.409611389</v>
      </c>
      <c r="S7458">
        <v>29720409.477796316</v>
      </c>
      <c r="T7458">
        <v>30549543.200914364</v>
      </c>
      <c r="U7458">
        <v>36497980.979865491</v>
      </c>
      <c r="V7458">
        <v>35598701.22198765</v>
      </c>
      <c r="W7458">
        <v>34674566.614239894</v>
      </c>
      <c r="X7458">
        <v>14674566.614239898</v>
      </c>
    </row>
    <row r="7459" spans="2:24" x14ac:dyDescent="0.4">
      <c r="B7459" s="13">
        <v>7456</v>
      </c>
      <c r="C7459">
        <v>0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21219020.017089881</v>
      </c>
      <c r="O7459">
        <v>15209817.329984544</v>
      </c>
      <c r="P7459">
        <v>16972954.699209642</v>
      </c>
      <c r="Q7459">
        <v>22063499.411231145</v>
      </c>
      <c r="R7459">
        <v>26185772.81253387</v>
      </c>
      <c r="S7459">
        <v>33764564.722187497</v>
      </c>
      <c r="T7459">
        <v>38536860.529347591</v>
      </c>
      <c r="U7459">
        <v>42486357.721137129</v>
      </c>
      <c r="V7459">
        <v>48292467.278394483</v>
      </c>
      <c r="W7459">
        <v>51447731.094560131</v>
      </c>
      <c r="X7459">
        <v>31447731.094560135</v>
      </c>
    </row>
    <row r="7460" spans="2:24" x14ac:dyDescent="0.4">
      <c r="B7460" s="13">
        <v>7457</v>
      </c>
      <c r="C7460">
        <v>0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24319924.850727316</v>
      </c>
      <c r="O7460">
        <v>24501828.246081997</v>
      </c>
      <c r="P7460">
        <v>26645462.073686514</v>
      </c>
      <c r="Q7460">
        <v>31236528.761091612</v>
      </c>
      <c r="R7460">
        <v>16958123.978049628</v>
      </c>
      <c r="S7460">
        <v>20903437.358083431</v>
      </c>
      <c r="T7460">
        <v>34360913.288531125</v>
      </c>
      <c r="U7460">
        <v>36101926.088021673</v>
      </c>
      <c r="V7460">
        <v>31332620.700268291</v>
      </c>
      <c r="W7460">
        <v>38137336.88035956</v>
      </c>
      <c r="X7460">
        <v>18137336.880359549</v>
      </c>
    </row>
    <row r="7461" spans="2:24" x14ac:dyDescent="0.4">
      <c r="B7461" s="13">
        <v>7458</v>
      </c>
      <c r="C7461">
        <v>0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18404980.37465661</v>
      </c>
      <c r="O7461">
        <v>21128879.055224039</v>
      </c>
      <c r="P7461">
        <v>20994465.310030367</v>
      </c>
      <c r="Q7461">
        <v>26047398.986598887</v>
      </c>
      <c r="R7461">
        <v>29273869.729456902</v>
      </c>
      <c r="S7461">
        <v>29568902.346824169</v>
      </c>
      <c r="T7461">
        <v>29928948.660674307</v>
      </c>
      <c r="U7461">
        <v>30617010.599742264</v>
      </c>
      <c r="V7461">
        <v>29487037.01363166</v>
      </c>
      <c r="W7461">
        <v>10339191.981712393</v>
      </c>
      <c r="X7461">
        <v>-9660808.0182876065</v>
      </c>
    </row>
    <row r="7462" spans="2:24" x14ac:dyDescent="0.4">
      <c r="B7462" s="13">
        <v>7459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20228080.076011017</v>
      </c>
      <c r="O7462">
        <v>23609088.517662507</v>
      </c>
      <c r="P7462">
        <v>23538551.749794275</v>
      </c>
      <c r="Q7462">
        <v>26290981.973622404</v>
      </c>
      <c r="R7462">
        <v>30509583.074075736</v>
      </c>
      <c r="S7462">
        <v>33212665.968589097</v>
      </c>
      <c r="T7462">
        <v>34082374.661374226</v>
      </c>
      <c r="U7462">
        <v>32302724.744691499</v>
      </c>
      <c r="V7462">
        <v>35071272.216370672</v>
      </c>
      <c r="W7462">
        <v>28391252.999669921</v>
      </c>
      <c r="X7462">
        <v>8391252.9996699244</v>
      </c>
    </row>
    <row r="7463" spans="2:24" x14ac:dyDescent="0.4">
      <c r="B7463" s="13">
        <v>7460</v>
      </c>
      <c r="C7463">
        <v>0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16095440.331375541</v>
      </c>
      <c r="O7463">
        <v>20939622.915103875</v>
      </c>
      <c r="P7463">
        <v>20336176.841945484</v>
      </c>
      <c r="Q7463">
        <v>22551494.993187919</v>
      </c>
      <c r="R7463">
        <v>29380272.351410639</v>
      </c>
      <c r="S7463">
        <v>29705465.073891532</v>
      </c>
      <c r="T7463">
        <v>35986425.056449555</v>
      </c>
      <c r="U7463">
        <v>21152537.080839708</v>
      </c>
      <c r="V7463">
        <v>20651209.982350931</v>
      </c>
      <c r="W7463">
        <v>31202985.169613041</v>
      </c>
      <c r="X7463">
        <v>11202985.169613037</v>
      </c>
    </row>
    <row r="7464" spans="2:24" x14ac:dyDescent="0.4">
      <c r="B7464" s="13">
        <v>7461</v>
      </c>
      <c r="C7464">
        <v>0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22090540.131121948</v>
      </c>
      <c r="O7464">
        <v>23515539.764287297</v>
      </c>
      <c r="P7464">
        <v>22894643.956961717</v>
      </c>
      <c r="Q7464">
        <v>21744718.076458544</v>
      </c>
      <c r="R7464">
        <v>22689310.102916244</v>
      </c>
      <c r="S7464">
        <v>28264143.615043793</v>
      </c>
      <c r="T7464">
        <v>30569288.184446696</v>
      </c>
      <c r="U7464">
        <v>32853558.474043284</v>
      </c>
      <c r="V7464">
        <v>33612740.492049031</v>
      </c>
      <c r="W7464">
        <v>40108803.337276682</v>
      </c>
      <c r="X7464">
        <v>20108803.33727669</v>
      </c>
    </row>
    <row r="7465" spans="2:24" x14ac:dyDescent="0.4">
      <c r="B7465" s="13">
        <v>7462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22866291.5337159</v>
      </c>
      <c r="O7465">
        <v>23797290.476580739</v>
      </c>
      <c r="P7465">
        <v>30931396.658614244</v>
      </c>
      <c r="Q7465">
        <v>34267396.190462992</v>
      </c>
      <c r="R7465">
        <v>36649204.082061782</v>
      </c>
      <c r="S7465">
        <v>37022047.439691536</v>
      </c>
      <c r="T7465">
        <v>43312479.713674381</v>
      </c>
      <c r="U7465">
        <v>48780871.290437303</v>
      </c>
      <c r="V7465">
        <v>50815367.355678327</v>
      </c>
      <c r="W7465">
        <v>47874052.427052297</v>
      </c>
      <c r="X7465">
        <v>27874052.427052289</v>
      </c>
    </row>
    <row r="7466" spans="2:24" x14ac:dyDescent="0.4">
      <c r="B7466" s="13">
        <v>7463</v>
      </c>
      <c r="C7466">
        <v>0</v>
      </c>
      <c r="D7466">
        <v>0</v>
      </c>
      <c r="E7466">
        <v>0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21096013.721657477</v>
      </c>
      <c r="O7466">
        <v>23410808.183151491</v>
      </c>
      <c r="P7466">
        <v>24360485.472134594</v>
      </c>
      <c r="Q7466">
        <v>33182484.601212174</v>
      </c>
      <c r="R7466">
        <v>37982890.617598787</v>
      </c>
      <c r="S7466">
        <v>45310619.073359638</v>
      </c>
      <c r="T7466">
        <v>45091360.673013628</v>
      </c>
      <c r="U7466">
        <v>42824742.687089533</v>
      </c>
      <c r="V7466">
        <v>46266132.326371722</v>
      </c>
      <c r="W7466">
        <v>45091720.375896648</v>
      </c>
      <c r="X7466">
        <v>25091720.375896655</v>
      </c>
    </row>
    <row r="7467" spans="2:24" x14ac:dyDescent="0.4">
      <c r="B7467" s="13">
        <v>7464</v>
      </c>
      <c r="C7467">
        <v>0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17950539.567855932</v>
      </c>
      <c r="O7467">
        <v>21012096.314742889</v>
      </c>
      <c r="P7467">
        <v>20998139.729172602</v>
      </c>
      <c r="Q7467">
        <v>19177324.608998518</v>
      </c>
      <c r="R7467">
        <v>24677048.977881491</v>
      </c>
      <c r="S7467">
        <v>22921062.344964836</v>
      </c>
      <c r="T7467">
        <v>24767181.296703085</v>
      </c>
      <c r="U7467">
        <v>24694086.966641124</v>
      </c>
      <c r="V7467">
        <v>29008676.77105483</v>
      </c>
      <c r="W7467">
        <v>30421608.590533942</v>
      </c>
      <c r="X7467">
        <v>10421608.590533944</v>
      </c>
    </row>
    <row r="7468" spans="2:24" x14ac:dyDescent="0.4">
      <c r="B7468" s="13">
        <v>7465</v>
      </c>
      <c r="C7468">
        <v>0</v>
      </c>
      <c r="D7468">
        <v>0</v>
      </c>
      <c r="E7468">
        <v>0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22429010.188006315</v>
      </c>
      <c r="O7468">
        <v>27371832.921620596</v>
      </c>
      <c r="P7468">
        <v>35989376.25038901</v>
      </c>
      <c r="Q7468">
        <v>38645464.809654161</v>
      </c>
      <c r="R7468">
        <v>31320316.979168717</v>
      </c>
      <c r="S7468">
        <v>32482638.55122738</v>
      </c>
      <c r="T7468">
        <v>36173902.125744738</v>
      </c>
      <c r="U7468">
        <v>37764130.10184788</v>
      </c>
      <c r="V7468">
        <v>38521430.756549254</v>
      </c>
      <c r="W7468">
        <v>40656110.734063365</v>
      </c>
      <c r="X7468">
        <v>20656110.734063368</v>
      </c>
    </row>
    <row r="7469" spans="2:24" x14ac:dyDescent="0.4">
      <c r="B7469" s="13">
        <v>7466</v>
      </c>
      <c r="C7469">
        <v>0</v>
      </c>
      <c r="D7469">
        <v>0</v>
      </c>
      <c r="E7469">
        <v>0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21388913.01497585</v>
      </c>
      <c r="O7469">
        <v>19702286.40786336</v>
      </c>
      <c r="P7469">
        <v>21648991.462898433</v>
      </c>
      <c r="Q7469">
        <v>26778627.987488866</v>
      </c>
      <c r="R7469">
        <v>-48528394.928692311</v>
      </c>
      <c r="S7469">
        <v>-48726124.364646822</v>
      </c>
      <c r="T7469">
        <v>-11457962.45731893</v>
      </c>
      <c r="U7469">
        <v>-62430203.413212039</v>
      </c>
      <c r="V7469">
        <v>-60349086.912668347</v>
      </c>
      <c r="W7469">
        <v>-32873459.205706421</v>
      </c>
      <c r="X7469">
        <v>-52873459.205706418</v>
      </c>
    </row>
    <row r="7470" spans="2:24" x14ac:dyDescent="0.4">
      <c r="B7470" s="13">
        <v>7467</v>
      </c>
      <c r="C7470">
        <v>0</v>
      </c>
      <c r="D7470">
        <v>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24309083.427395005</v>
      </c>
      <c r="O7470">
        <v>28151406.25419822</v>
      </c>
      <c r="P7470">
        <v>25624059.517006442</v>
      </c>
      <c r="Q7470">
        <v>25833466.790517729</v>
      </c>
      <c r="R7470">
        <v>20227434.184343006</v>
      </c>
      <c r="S7470">
        <v>29440190.700851284</v>
      </c>
      <c r="T7470">
        <v>30048925.146398738</v>
      </c>
      <c r="U7470">
        <v>33684739.807669394</v>
      </c>
      <c r="V7470">
        <v>38368263.515578426</v>
      </c>
      <c r="W7470">
        <v>39499306.057293825</v>
      </c>
      <c r="X7470">
        <v>19499306.057293821</v>
      </c>
    </row>
    <row r="7471" spans="2:24" x14ac:dyDescent="0.4">
      <c r="B7471" s="13">
        <v>7468</v>
      </c>
      <c r="C7471">
        <v>0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20386597.755584966</v>
      </c>
      <c r="O7471">
        <v>17861834.76639691</v>
      </c>
      <c r="P7471">
        <v>19905165.951820314</v>
      </c>
      <c r="Q7471">
        <v>21037353.465711176</v>
      </c>
      <c r="R7471">
        <v>21195136.254744466</v>
      </c>
      <c r="S7471">
        <v>22698388.716685351</v>
      </c>
      <c r="T7471">
        <v>23824827.869647261</v>
      </c>
      <c r="U7471">
        <v>25908082.288997307</v>
      </c>
      <c r="V7471">
        <v>27636323.080068354</v>
      </c>
      <c r="W7471">
        <v>31417057.20742761</v>
      </c>
      <c r="X7471">
        <v>11417057.20742761</v>
      </c>
    </row>
    <row r="7472" spans="2:24" x14ac:dyDescent="0.4">
      <c r="B7472" s="13">
        <v>7469</v>
      </c>
      <c r="C7472">
        <v>0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24959069.140722759</v>
      </c>
      <c r="O7472">
        <v>22827690.397222456</v>
      </c>
      <c r="P7472">
        <v>20939840.440308247</v>
      </c>
      <c r="Q7472">
        <v>20004459.077276763</v>
      </c>
      <c r="R7472">
        <v>15142674.001555597</v>
      </c>
      <c r="S7472">
        <v>15119442.717154942</v>
      </c>
      <c r="T7472">
        <v>16603415.864602648</v>
      </c>
      <c r="U7472">
        <v>19634962.4021152</v>
      </c>
      <c r="V7472">
        <v>19391054.637649812</v>
      </c>
      <c r="W7472">
        <v>20786125.865503207</v>
      </c>
      <c r="X7472">
        <v>786125.86550320638</v>
      </c>
    </row>
    <row r="7473" spans="2:24" x14ac:dyDescent="0.4">
      <c r="B7473" s="13">
        <v>7470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19992649.119450115</v>
      </c>
      <c r="O7473">
        <v>20680491.813535001</v>
      </c>
      <c r="P7473">
        <v>-1925775.4863241487</v>
      </c>
      <c r="Q7473">
        <v>-1069336.6338373097</v>
      </c>
      <c r="R7473">
        <v>10416871.583982045</v>
      </c>
      <c r="S7473">
        <v>14334263.209894598</v>
      </c>
      <c r="T7473">
        <v>12476972.87423275</v>
      </c>
      <c r="U7473">
        <v>9987365.0464460775</v>
      </c>
      <c r="V7473">
        <v>7247843.9070136705</v>
      </c>
      <c r="W7473">
        <v>7972317.6160316803</v>
      </c>
      <c r="X7473">
        <v>-12027682.383968323</v>
      </c>
    </row>
    <row r="7474" spans="2:24" x14ac:dyDescent="0.4">
      <c r="B7474" s="13">
        <v>7471</v>
      </c>
      <c r="C7474">
        <v>0</v>
      </c>
      <c r="D7474">
        <v>0</v>
      </c>
      <c r="E7474"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20881277.871941511</v>
      </c>
      <c r="O7474">
        <v>19806475.162081327</v>
      </c>
      <c r="P7474">
        <v>20587838.95449084</v>
      </c>
      <c r="Q7474">
        <v>23196533.804075833</v>
      </c>
      <c r="R7474">
        <v>17420565.469644606</v>
      </c>
      <c r="S7474">
        <v>19529241.224983621</v>
      </c>
      <c r="T7474">
        <v>22706863.512876794</v>
      </c>
      <c r="U7474">
        <v>29581234.391436197</v>
      </c>
      <c r="V7474">
        <v>32511911.37093899</v>
      </c>
      <c r="W7474">
        <v>-15594380.499406323</v>
      </c>
      <c r="X7474">
        <v>-35594380.499406323</v>
      </c>
    </row>
    <row r="7475" spans="2:24" x14ac:dyDescent="0.4">
      <c r="B7475" s="13">
        <v>7472</v>
      </c>
      <c r="C7475">
        <v>0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19445018.788904879</v>
      </c>
      <c r="O7475">
        <v>20116617.812923886</v>
      </c>
      <c r="P7475">
        <v>6963085.6262272196</v>
      </c>
      <c r="Q7475">
        <v>8599990.2087312583</v>
      </c>
      <c r="R7475">
        <v>15843837.879825169</v>
      </c>
      <c r="S7475">
        <v>15963122.929549081</v>
      </c>
      <c r="T7475">
        <v>19491357.112858187</v>
      </c>
      <c r="U7475">
        <v>20249909.477013733</v>
      </c>
      <c r="V7475">
        <v>18379277.508811381</v>
      </c>
      <c r="W7475">
        <v>16390965.553273225</v>
      </c>
      <c r="X7475">
        <v>-3609034.4467267804</v>
      </c>
    </row>
    <row r="7476" spans="2:24" x14ac:dyDescent="0.4">
      <c r="B7476" s="13">
        <v>7473</v>
      </c>
      <c r="C7476">
        <v>0</v>
      </c>
      <c r="D7476">
        <v>0</v>
      </c>
      <c r="E7476">
        <v>0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19265511.929885104</v>
      </c>
      <c r="O7476">
        <v>17013218.179169625</v>
      </c>
      <c r="P7476">
        <v>16816099.934772823</v>
      </c>
      <c r="Q7476">
        <v>15375453.775698738</v>
      </c>
      <c r="R7476">
        <v>15657625.781755108</v>
      </c>
      <c r="S7476">
        <v>14948618.281769626</v>
      </c>
      <c r="T7476">
        <v>18879687.142070286</v>
      </c>
      <c r="U7476">
        <v>15759560.848184984</v>
      </c>
      <c r="V7476">
        <v>12925869.435395898</v>
      </c>
      <c r="W7476">
        <v>16345524.011621423</v>
      </c>
      <c r="X7476">
        <v>-3654475.9883785741</v>
      </c>
    </row>
    <row r="7477" spans="2:24" x14ac:dyDescent="0.4">
      <c r="B7477" s="13">
        <v>7474</v>
      </c>
      <c r="C7477">
        <v>0</v>
      </c>
      <c r="D7477">
        <v>0</v>
      </c>
      <c r="E7477">
        <v>0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22593567.081482761</v>
      </c>
      <c r="O7477">
        <v>22264442.269323822</v>
      </c>
      <c r="P7477">
        <v>23149976.998158559</v>
      </c>
      <c r="Q7477">
        <v>27976484.928579465</v>
      </c>
      <c r="R7477">
        <v>17097690.709747635</v>
      </c>
      <c r="S7477">
        <v>17321501.22424813</v>
      </c>
      <c r="T7477">
        <v>18433703.430965729</v>
      </c>
      <c r="U7477">
        <v>7820564.9944437984</v>
      </c>
      <c r="V7477">
        <v>13136470.145969689</v>
      </c>
      <c r="W7477">
        <v>18132115.317897867</v>
      </c>
      <c r="X7477">
        <v>-1867884.6821021279</v>
      </c>
    </row>
    <row r="7478" spans="2:24" x14ac:dyDescent="0.4">
      <c r="B7478" s="13">
        <v>7475</v>
      </c>
      <c r="C7478">
        <v>0</v>
      </c>
      <c r="D7478">
        <v>0</v>
      </c>
      <c r="E7478"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28888844.395546228</v>
      </c>
      <c r="O7478">
        <v>27333519.310280256</v>
      </c>
      <c r="P7478">
        <v>26920016.740255594</v>
      </c>
      <c r="Q7478">
        <v>31249331.318257708</v>
      </c>
      <c r="R7478">
        <v>33327873.539038878</v>
      </c>
      <c r="S7478">
        <v>39157513.385781758</v>
      </c>
      <c r="T7478">
        <v>38124284.919085845</v>
      </c>
      <c r="U7478">
        <v>37813234.010324173</v>
      </c>
      <c r="V7478">
        <v>35692782.766112849</v>
      </c>
      <c r="W7478">
        <v>34270879.587230861</v>
      </c>
      <c r="X7478">
        <v>14270879.587230852</v>
      </c>
    </row>
    <row r="7479" spans="2:24" x14ac:dyDescent="0.4">
      <c r="B7479" s="13">
        <v>7476</v>
      </c>
      <c r="C7479">
        <v>0</v>
      </c>
      <c r="D7479">
        <v>0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19821707.618153363</v>
      </c>
      <c r="O7479">
        <v>17960146.192432493</v>
      </c>
      <c r="P7479">
        <v>20132143.770552378</v>
      </c>
      <c r="Q7479">
        <v>9020764.9892300814</v>
      </c>
      <c r="R7479">
        <v>8224513.8950395472</v>
      </c>
      <c r="S7479">
        <v>9824805.7752606291</v>
      </c>
      <c r="T7479">
        <v>9072038.9381225184</v>
      </c>
      <c r="U7479">
        <v>9040269.740782883</v>
      </c>
      <c r="V7479">
        <v>15055471.007890899</v>
      </c>
      <c r="W7479">
        <v>20340909.544803333</v>
      </c>
      <c r="X7479">
        <v>340909.54480333533</v>
      </c>
    </row>
    <row r="7480" spans="2:24" x14ac:dyDescent="0.4">
      <c r="B7480" s="13">
        <v>7477</v>
      </c>
      <c r="C7480">
        <v>0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20123701.858131003</v>
      </c>
      <c r="O7480">
        <v>19959607.196859427</v>
      </c>
      <c r="P7480">
        <v>24864366.914927274</v>
      </c>
      <c r="Q7480">
        <v>16914621.647044852</v>
      </c>
      <c r="R7480">
        <v>17698545.019239061</v>
      </c>
      <c r="S7480">
        <v>22687275.206526998</v>
      </c>
      <c r="T7480">
        <v>24854117.817535903</v>
      </c>
      <c r="U7480">
        <v>16829367.914335582</v>
      </c>
      <c r="V7480">
        <v>19410622.198468369</v>
      </c>
      <c r="W7480">
        <v>24736285.695814338</v>
      </c>
      <c r="X7480">
        <v>4736285.6958143339</v>
      </c>
    </row>
    <row r="7481" spans="2:24" x14ac:dyDescent="0.4">
      <c r="B7481" s="13">
        <v>7478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19843015.36469844</v>
      </c>
      <c r="O7481">
        <v>22607914.064073205</v>
      </c>
      <c r="P7481">
        <v>21938173.09687626</v>
      </c>
      <c r="Q7481">
        <v>23354423.354868073</v>
      </c>
      <c r="R7481">
        <v>23399329.402268928</v>
      </c>
      <c r="S7481">
        <v>-31220946.077197563</v>
      </c>
      <c r="T7481">
        <v>-28032315.844071701</v>
      </c>
      <c r="U7481">
        <v>1852794.7086331102</v>
      </c>
      <c r="V7481">
        <v>3345717.4868788021</v>
      </c>
      <c r="W7481">
        <v>3069685.6791268899</v>
      </c>
      <c r="X7481">
        <v>-16930314.320873126</v>
      </c>
    </row>
    <row r="7482" spans="2:24" x14ac:dyDescent="0.4">
      <c r="B7482" s="13">
        <v>7479</v>
      </c>
      <c r="C7482">
        <v>0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10155316.21924364</v>
      </c>
      <c r="O7482">
        <v>14290694.897966703</v>
      </c>
      <c r="P7482">
        <v>18755148.048871234</v>
      </c>
      <c r="Q7482">
        <v>20950374.075047933</v>
      </c>
      <c r="R7482">
        <v>19432284.394194879</v>
      </c>
      <c r="S7482">
        <v>25844789.472605072</v>
      </c>
      <c r="T7482">
        <v>23851813.728743032</v>
      </c>
      <c r="U7482">
        <v>22769183.522407137</v>
      </c>
      <c r="V7482">
        <v>23016808.622502271</v>
      </c>
      <c r="W7482">
        <v>24311236.021490153</v>
      </c>
      <c r="X7482">
        <v>4311236.0214901464</v>
      </c>
    </row>
    <row r="7483" spans="2:24" x14ac:dyDescent="0.4">
      <c r="B7483" s="13">
        <v>7480</v>
      </c>
      <c r="C7483">
        <v>0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23292420.912202604</v>
      </c>
      <c r="O7483">
        <v>23932542.440956436</v>
      </c>
      <c r="P7483">
        <v>25779131.852670763</v>
      </c>
      <c r="Q7483">
        <v>26326612.834233537</v>
      </c>
      <c r="R7483">
        <v>28574953.304146435</v>
      </c>
      <c r="S7483">
        <v>4779652.3545029452</v>
      </c>
      <c r="T7483">
        <v>3009920.8704651194</v>
      </c>
      <c r="U7483">
        <v>22811053.751931146</v>
      </c>
      <c r="V7483">
        <v>30394688.665935487</v>
      </c>
      <c r="W7483">
        <v>34364382.934677154</v>
      </c>
      <c r="X7483">
        <v>14364382.934677161</v>
      </c>
    </row>
    <row r="7484" spans="2:24" x14ac:dyDescent="0.4">
      <c r="B7484" s="13">
        <v>7481</v>
      </c>
      <c r="C7484">
        <v>0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16922929.813458301</v>
      </c>
      <c r="O7484">
        <v>23847817.321904108</v>
      </c>
      <c r="P7484">
        <v>22075113.040546</v>
      </c>
      <c r="Q7484">
        <v>27729931.489094865</v>
      </c>
      <c r="R7484">
        <v>28146311.455729336</v>
      </c>
      <c r="S7484">
        <v>26228008.386293575</v>
      </c>
      <c r="T7484">
        <v>17861435.290243119</v>
      </c>
      <c r="U7484">
        <v>17702300.000960406</v>
      </c>
      <c r="V7484">
        <v>22568710.940515161</v>
      </c>
      <c r="W7484">
        <v>23447391.049594902</v>
      </c>
      <c r="X7484">
        <v>3447391.0495948968</v>
      </c>
    </row>
    <row r="7485" spans="2:24" x14ac:dyDescent="0.4">
      <c r="B7485" s="13">
        <v>7482</v>
      </c>
      <c r="C7485">
        <v>0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19698279.793983527</v>
      </c>
      <c r="O7485">
        <v>20563213.825975824</v>
      </c>
      <c r="P7485">
        <v>28496232.918712944</v>
      </c>
      <c r="Q7485">
        <v>36578858.563191414</v>
      </c>
      <c r="R7485">
        <v>36369595.380145721</v>
      </c>
      <c r="S7485">
        <v>40420230.919785537</v>
      </c>
      <c r="T7485">
        <v>46748086.101691395</v>
      </c>
      <c r="U7485">
        <v>34809010.067569435</v>
      </c>
      <c r="V7485">
        <v>40157848.933598131</v>
      </c>
      <c r="W7485">
        <v>13682410.229214918</v>
      </c>
      <c r="X7485">
        <v>-6317589.7707850849</v>
      </c>
    </row>
    <row r="7486" spans="2:24" x14ac:dyDescent="0.4">
      <c r="B7486" s="13">
        <v>7483</v>
      </c>
      <c r="C7486">
        <v>0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19583915.057668347</v>
      </c>
      <c r="O7486">
        <v>18212313.517567441</v>
      </c>
      <c r="P7486">
        <v>26955040.167723432</v>
      </c>
      <c r="Q7486">
        <v>32484177.396629021</v>
      </c>
      <c r="R7486">
        <v>30514570.866709169</v>
      </c>
      <c r="S7486">
        <v>31082224.792675391</v>
      </c>
      <c r="T7486">
        <v>33686723.269699849</v>
      </c>
      <c r="U7486">
        <v>40190845.332136482</v>
      </c>
      <c r="V7486">
        <v>38639276.403963</v>
      </c>
      <c r="W7486">
        <v>36855580.032520562</v>
      </c>
      <c r="X7486">
        <v>16855580.032520566</v>
      </c>
    </row>
    <row r="7487" spans="2:24" x14ac:dyDescent="0.4">
      <c r="B7487" s="13">
        <v>7484</v>
      </c>
      <c r="C7487">
        <v>0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24710019.25319254</v>
      </c>
      <c r="O7487">
        <v>24239018.358797364</v>
      </c>
      <c r="P7487">
        <v>27271411.626664806</v>
      </c>
      <c r="Q7487">
        <v>29588455.978519633</v>
      </c>
      <c r="R7487">
        <v>35065050.410714135</v>
      </c>
      <c r="S7487">
        <v>33422010.773379203</v>
      </c>
      <c r="T7487">
        <v>33574967.575712934</v>
      </c>
      <c r="U7487">
        <v>30717492.695161551</v>
      </c>
      <c r="V7487">
        <v>34044914.722525507</v>
      </c>
      <c r="W7487">
        <v>30561172.228443448</v>
      </c>
      <c r="X7487">
        <v>10561172.228443444</v>
      </c>
    </row>
    <row r="7488" spans="2:24" x14ac:dyDescent="0.4">
      <c r="B7488" s="13">
        <v>7485</v>
      </c>
      <c r="C7488">
        <v>0</v>
      </c>
      <c r="D7488">
        <v>0</v>
      </c>
      <c r="E7488">
        <v>0</v>
      </c>
      <c r="F7488">
        <v>0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18955973.753405616</v>
      </c>
      <c r="O7488">
        <v>-16942825.70514597</v>
      </c>
      <c r="P7488">
        <v>-9691779.3647307325</v>
      </c>
      <c r="Q7488">
        <v>10668723.045568708</v>
      </c>
      <c r="R7488">
        <v>12348541.785537781</v>
      </c>
      <c r="S7488">
        <v>14260940.03438977</v>
      </c>
      <c r="T7488">
        <v>17764172.227996312</v>
      </c>
      <c r="U7488">
        <v>20952554.003619693</v>
      </c>
      <c r="V7488">
        <v>19941158.682085373</v>
      </c>
      <c r="W7488">
        <v>20979167.795119736</v>
      </c>
      <c r="X7488">
        <v>979167.79511973925</v>
      </c>
    </row>
    <row r="7489" spans="2:24" x14ac:dyDescent="0.4">
      <c r="B7489" s="13">
        <v>7486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22889485.243083347</v>
      </c>
      <c r="O7489">
        <v>22903418.03462844</v>
      </c>
      <c r="P7489">
        <v>27533352.908087123</v>
      </c>
      <c r="Q7489">
        <v>34192924.426012605</v>
      </c>
      <c r="R7489">
        <v>41090936.017236128</v>
      </c>
      <c r="S7489">
        <v>41368612.037389629</v>
      </c>
      <c r="T7489">
        <v>39495966.897850275</v>
      </c>
      <c r="U7489">
        <v>42475992.357426479</v>
      </c>
      <c r="V7489">
        <v>44169249.679838941</v>
      </c>
      <c r="W7489">
        <v>38884838.365538843</v>
      </c>
      <c r="X7489">
        <v>18884838.365538839</v>
      </c>
    </row>
    <row r="7490" spans="2:24" x14ac:dyDescent="0.4">
      <c r="B7490" s="13">
        <v>7487</v>
      </c>
      <c r="C7490">
        <v>0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20777877.596438907</v>
      </c>
      <c r="O7490">
        <v>25329144.877764925</v>
      </c>
      <c r="P7490">
        <v>23287253.50008234</v>
      </c>
      <c r="Q7490">
        <v>29347731.658825357</v>
      </c>
      <c r="R7490">
        <v>-30901292.412656154</v>
      </c>
      <c r="S7490">
        <v>-31132113.962937281</v>
      </c>
      <c r="T7490">
        <v>4325113.9372190889</v>
      </c>
      <c r="U7490">
        <v>11956266.381077964</v>
      </c>
      <c r="V7490">
        <v>2409037.1509106224</v>
      </c>
      <c r="W7490">
        <v>-11773978.475796793</v>
      </c>
      <c r="X7490">
        <v>-31773978.4757968</v>
      </c>
    </row>
    <row r="7491" spans="2:24" x14ac:dyDescent="0.4">
      <c r="B7491" s="13">
        <v>7488</v>
      </c>
      <c r="C7491">
        <v>0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19965105.507694483</v>
      </c>
      <c r="O7491">
        <v>21331894.464233596</v>
      </c>
      <c r="P7491">
        <v>29925633.406787619</v>
      </c>
      <c r="Q7491">
        <v>32181987.386702511</v>
      </c>
      <c r="R7491">
        <v>33649917.831444643</v>
      </c>
      <c r="S7491">
        <v>30987871.571837001</v>
      </c>
      <c r="T7491">
        <v>37298332.878845893</v>
      </c>
      <c r="U7491">
        <v>41472305.962346978</v>
      </c>
      <c r="V7491">
        <v>44458311.107554324</v>
      </c>
      <c r="W7491">
        <v>42902465.730287358</v>
      </c>
      <c r="X7491">
        <v>22902465.730287366</v>
      </c>
    </row>
    <row r="7492" spans="2:24" x14ac:dyDescent="0.4">
      <c r="B7492" s="13">
        <v>7489</v>
      </c>
      <c r="C7492">
        <v>0</v>
      </c>
      <c r="D7492">
        <v>0</v>
      </c>
      <c r="E7492"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24733559.427851021</v>
      </c>
      <c r="O7492">
        <v>23715262.491945971</v>
      </c>
      <c r="P7492">
        <v>26629482.319823835</v>
      </c>
      <c r="Q7492">
        <v>27313705.344808303</v>
      </c>
      <c r="R7492">
        <v>31615625.731474858</v>
      </c>
      <c r="S7492">
        <v>36575975.771150909</v>
      </c>
      <c r="T7492">
        <v>38461247.287226588</v>
      </c>
      <c r="U7492">
        <v>34889035.250793844</v>
      </c>
      <c r="V7492">
        <v>28751412.390005253</v>
      </c>
      <c r="W7492">
        <v>31848177.219095815</v>
      </c>
      <c r="X7492">
        <v>11848177.219095817</v>
      </c>
    </row>
    <row r="7493" spans="2:24" x14ac:dyDescent="0.4">
      <c r="B7493" s="13">
        <v>7490</v>
      </c>
      <c r="C7493">
        <v>0</v>
      </c>
      <c r="D7493">
        <v>0</v>
      </c>
      <c r="E7493"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11745954.967583856</v>
      </c>
      <c r="O7493">
        <v>14245427.533296943</v>
      </c>
      <c r="P7493">
        <v>14796820.995388852</v>
      </c>
      <c r="Q7493">
        <v>13302193.651707061</v>
      </c>
      <c r="R7493">
        <v>16295557.501357473</v>
      </c>
      <c r="S7493">
        <v>21495316.80440123</v>
      </c>
      <c r="T7493">
        <v>20578820.958085582</v>
      </c>
      <c r="U7493">
        <v>23294757.281310476</v>
      </c>
      <c r="V7493">
        <v>27008835.202476293</v>
      </c>
      <c r="W7493">
        <v>30347827.671291959</v>
      </c>
      <c r="X7493">
        <v>10347827.671291957</v>
      </c>
    </row>
    <row r="7494" spans="2:24" x14ac:dyDescent="0.4">
      <c r="B7494" s="13">
        <v>7491</v>
      </c>
      <c r="C7494">
        <v>0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21398936.654037386</v>
      </c>
      <c r="O7494">
        <v>21796942.679137118</v>
      </c>
      <c r="P7494">
        <v>31331407.745125704</v>
      </c>
      <c r="Q7494">
        <v>33954940.995952718</v>
      </c>
      <c r="R7494">
        <v>33204549.207484748</v>
      </c>
      <c r="S7494">
        <v>39467314.372048087</v>
      </c>
      <c r="T7494">
        <v>38018188.984215312</v>
      </c>
      <c r="U7494">
        <v>42612199.066682324</v>
      </c>
      <c r="V7494">
        <v>49431057.104678616</v>
      </c>
      <c r="W7494">
        <v>49477463.631546915</v>
      </c>
      <c r="X7494">
        <v>29477463.631546911</v>
      </c>
    </row>
    <row r="7495" spans="2:24" x14ac:dyDescent="0.4">
      <c r="B7495" s="13">
        <v>7492</v>
      </c>
      <c r="C7495">
        <v>0</v>
      </c>
      <c r="D7495">
        <v>0</v>
      </c>
      <c r="E7495">
        <v>0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17350831.006461907</v>
      </c>
      <c r="O7495">
        <v>25988687.250753835</v>
      </c>
      <c r="P7495">
        <v>29313390.820113249</v>
      </c>
      <c r="Q7495">
        <v>29262127.568108451</v>
      </c>
      <c r="R7495">
        <v>27982106.224699557</v>
      </c>
      <c r="S7495">
        <v>-88797741.466243505</v>
      </c>
      <c r="T7495">
        <v>-86054164.499432892</v>
      </c>
      <c r="U7495">
        <v>-22140843.950846486</v>
      </c>
      <c r="V7495">
        <v>-33960740.973042727</v>
      </c>
      <c r="W7495">
        <v>-31326892.466005098</v>
      </c>
      <c r="X7495">
        <v>-51326892.466005102</v>
      </c>
    </row>
    <row r="7496" spans="2:24" x14ac:dyDescent="0.4">
      <c r="B7496" s="13">
        <v>7493</v>
      </c>
      <c r="C7496">
        <v>0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21377758.972765114</v>
      </c>
      <c r="O7496">
        <v>23232049.011573415</v>
      </c>
      <c r="P7496">
        <v>24938981.867522653</v>
      </c>
      <c r="Q7496">
        <v>18405948.835639615</v>
      </c>
      <c r="R7496">
        <v>17473852.836972605</v>
      </c>
      <c r="S7496">
        <v>18036173.390038718</v>
      </c>
      <c r="T7496">
        <v>21311299.306828685</v>
      </c>
      <c r="U7496">
        <v>24785211.244742967</v>
      </c>
      <c r="V7496">
        <v>32237273.328752864</v>
      </c>
      <c r="W7496">
        <v>40082860.598299906</v>
      </c>
      <c r="X7496">
        <v>20082860.598299909</v>
      </c>
    </row>
    <row r="7497" spans="2:24" x14ac:dyDescent="0.4">
      <c r="B7497" s="13">
        <v>7494</v>
      </c>
      <c r="C7497">
        <v>0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20746390.883371003</v>
      </c>
      <c r="O7497">
        <v>19257390.265464615</v>
      </c>
      <c r="P7497">
        <v>24402530.396003108</v>
      </c>
      <c r="Q7497">
        <v>31181369.79985486</v>
      </c>
      <c r="R7497">
        <v>39071134.056467533</v>
      </c>
      <c r="S7497">
        <v>41275008.979374453</v>
      </c>
      <c r="T7497">
        <v>42567481.104561113</v>
      </c>
      <c r="U7497">
        <v>41986425.454806045</v>
      </c>
      <c r="V7497">
        <v>41093702.859024912</v>
      </c>
      <c r="W7497">
        <v>39965278.073141403</v>
      </c>
      <c r="X7497">
        <v>19965278.073141403</v>
      </c>
    </row>
    <row r="7498" spans="2:24" x14ac:dyDescent="0.4">
      <c r="B7498" s="13">
        <v>7495</v>
      </c>
      <c r="C7498">
        <v>0</v>
      </c>
      <c r="D7498">
        <v>0</v>
      </c>
      <c r="E7498">
        <v>0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21767350.898119308</v>
      </c>
      <c r="O7498">
        <v>12918121.036346776</v>
      </c>
      <c r="P7498">
        <v>-18790785.908412118</v>
      </c>
      <c r="Q7498">
        <v>-5812407.9239181541</v>
      </c>
      <c r="R7498">
        <v>15019366.403591197</v>
      </c>
      <c r="S7498">
        <v>17473384.455162015</v>
      </c>
      <c r="T7498">
        <v>20639167.15541438</v>
      </c>
      <c r="U7498">
        <v>29537514.997825012</v>
      </c>
      <c r="V7498">
        <v>32472736.42192179</v>
      </c>
      <c r="W7498">
        <v>38868670.211275689</v>
      </c>
      <c r="X7498">
        <v>18868670.211275697</v>
      </c>
    </row>
    <row r="7499" spans="2:24" x14ac:dyDescent="0.4">
      <c r="B7499" s="13">
        <v>7496</v>
      </c>
      <c r="C7499">
        <v>0</v>
      </c>
      <c r="D7499">
        <v>0</v>
      </c>
      <c r="E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18644899.898490429</v>
      </c>
      <c r="O7499">
        <v>17045862.854425091</v>
      </c>
      <c r="P7499">
        <v>21391110.677771863</v>
      </c>
      <c r="Q7499">
        <v>20029270.368836816</v>
      </c>
      <c r="R7499">
        <v>16677328.683200115</v>
      </c>
      <c r="S7499">
        <v>23942286.5054975</v>
      </c>
      <c r="T7499">
        <v>10603987.00262925</v>
      </c>
      <c r="U7499">
        <v>13606184.528673921</v>
      </c>
      <c r="V7499">
        <v>26584778.756375477</v>
      </c>
      <c r="W7499">
        <v>29265597.406247657</v>
      </c>
      <c r="X7499">
        <v>9265597.4062476605</v>
      </c>
    </row>
    <row r="7500" spans="2:24" x14ac:dyDescent="0.4">
      <c r="B7500" s="13">
        <v>7497</v>
      </c>
      <c r="C7500">
        <v>0</v>
      </c>
      <c r="D7500">
        <v>0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24846922.448557369</v>
      </c>
      <c r="O7500">
        <v>24893438.933239721</v>
      </c>
      <c r="P7500">
        <v>18265224.095100742</v>
      </c>
      <c r="Q7500">
        <v>19035271.808874875</v>
      </c>
      <c r="R7500">
        <v>19526251.550181523</v>
      </c>
      <c r="S7500">
        <v>23491280.601135742</v>
      </c>
      <c r="T7500">
        <v>24701436.649973907</v>
      </c>
      <c r="U7500">
        <v>27412368.180663809</v>
      </c>
      <c r="V7500">
        <v>33964245.857672587</v>
      </c>
      <c r="W7500">
        <v>34940580.821616143</v>
      </c>
      <c r="X7500">
        <v>14940580.821616152</v>
      </c>
    </row>
    <row r="7501" spans="2:24" x14ac:dyDescent="0.4">
      <c r="B7501" s="13">
        <v>7498</v>
      </c>
      <c r="C7501">
        <v>0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23149776.531715177</v>
      </c>
      <c r="O7501">
        <v>28639084.024902117</v>
      </c>
      <c r="P7501">
        <v>27609179.92695101</v>
      </c>
      <c r="Q7501">
        <v>27256026.31256922</v>
      </c>
      <c r="R7501">
        <v>28326522.129057344</v>
      </c>
      <c r="S7501">
        <v>16605893.347729294</v>
      </c>
      <c r="T7501">
        <v>21417930.601452447</v>
      </c>
      <c r="U7501">
        <v>30556455.682902735</v>
      </c>
      <c r="V7501">
        <v>30329513.845923197</v>
      </c>
      <c r="W7501">
        <v>22371861.840942673</v>
      </c>
      <c r="X7501">
        <v>2371861.8409426799</v>
      </c>
    </row>
    <row r="7502" spans="2:24" x14ac:dyDescent="0.4">
      <c r="B7502" s="13">
        <v>7499</v>
      </c>
      <c r="C7502">
        <v>0</v>
      </c>
      <c r="D7502">
        <v>0</v>
      </c>
      <c r="E7502">
        <v>0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18299434.823466007</v>
      </c>
      <c r="O7502">
        <v>23104221.451641597</v>
      </c>
      <c r="P7502">
        <v>25045013.54575425</v>
      </c>
      <c r="Q7502">
        <v>-26458438.505500644</v>
      </c>
      <c r="R7502">
        <v>-27645182.71336377</v>
      </c>
      <c r="S7502">
        <v>939253.60735818837</v>
      </c>
      <c r="T7502">
        <v>10073868.469422165</v>
      </c>
      <c r="U7502">
        <v>6441262.8394517396</v>
      </c>
      <c r="V7502">
        <v>11608372.895183023</v>
      </c>
      <c r="W7502">
        <v>16386999.376390642</v>
      </c>
      <c r="X7502">
        <v>-3613000.6236093547</v>
      </c>
    </row>
    <row r="7503" spans="2:24" x14ac:dyDescent="0.4">
      <c r="B7503" s="13">
        <v>7500</v>
      </c>
      <c r="C7503">
        <v>0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18363422.903237201</v>
      </c>
      <c r="O7503">
        <v>18616376.61017859</v>
      </c>
      <c r="P7503">
        <v>24112899.160121307</v>
      </c>
      <c r="Q7503">
        <v>21765992.925651547</v>
      </c>
      <c r="R7503">
        <v>22055786.144781761</v>
      </c>
      <c r="S7503">
        <v>26267809.280163322</v>
      </c>
      <c r="T7503">
        <v>35531123.978508338</v>
      </c>
      <c r="U7503">
        <v>38412427.513868123</v>
      </c>
      <c r="V7503">
        <v>37779711.715967953</v>
      </c>
      <c r="W7503">
        <v>22831202.622133728</v>
      </c>
      <c r="X7503">
        <v>2831202.6221337258</v>
      </c>
    </row>
    <row r="7504" spans="2:24" x14ac:dyDescent="0.4">
      <c r="B7504" s="13">
        <v>7501</v>
      </c>
      <c r="C7504">
        <v>0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22862542.693263251</v>
      </c>
      <c r="O7504">
        <v>21764273.973885842</v>
      </c>
      <c r="P7504">
        <v>22072098.200646043</v>
      </c>
      <c r="Q7504">
        <v>19111787.060197897</v>
      </c>
      <c r="R7504">
        <v>23965289.464746326</v>
      </c>
      <c r="S7504">
        <v>25936118.182311241</v>
      </c>
      <c r="T7504">
        <v>25701206.826095104</v>
      </c>
      <c r="U7504">
        <v>26484240.874945257</v>
      </c>
      <c r="V7504">
        <v>29738773.427889746</v>
      </c>
      <c r="W7504">
        <v>34826400.485851638</v>
      </c>
      <c r="X7504">
        <v>14826400.485851638</v>
      </c>
    </row>
    <row r="7505" spans="2:24" x14ac:dyDescent="0.4">
      <c r="B7505" s="13">
        <v>7502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-57099413.670330785</v>
      </c>
      <c r="O7505">
        <v>-47839004.467254311</v>
      </c>
      <c r="P7505">
        <v>-12315432.726854984</v>
      </c>
      <c r="Q7505">
        <v>-7889615.294713255</v>
      </c>
      <c r="R7505">
        <v>-8075094.446619777</v>
      </c>
      <c r="S7505">
        <v>-7292224.4057317637</v>
      </c>
      <c r="T7505">
        <v>-5251168.0916449856</v>
      </c>
      <c r="U7505">
        <v>-1839533.4531683866</v>
      </c>
      <c r="V7505">
        <v>-2381318.1446261178</v>
      </c>
      <c r="W7505">
        <v>6339879.5424531456</v>
      </c>
      <c r="X7505">
        <v>-13660120.457546869</v>
      </c>
    </row>
    <row r="7506" spans="2:24" x14ac:dyDescent="0.4">
      <c r="B7506" s="13">
        <v>7503</v>
      </c>
      <c r="C7506">
        <v>0</v>
      </c>
      <c r="D7506">
        <v>0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16792842.850885112</v>
      </c>
      <c r="O7506">
        <v>19234206.198138021</v>
      </c>
      <c r="P7506">
        <v>6169720.478545445</v>
      </c>
      <c r="Q7506">
        <v>2727240.4587856</v>
      </c>
      <c r="R7506">
        <v>9142825.0801257677</v>
      </c>
      <c r="S7506">
        <v>14376933.54562331</v>
      </c>
      <c r="T7506">
        <v>14400286.545148393</v>
      </c>
      <c r="U7506">
        <v>13466231.560067767</v>
      </c>
      <c r="V7506">
        <v>9691737.9384306446</v>
      </c>
      <c r="W7506">
        <v>13304710.392615903</v>
      </c>
      <c r="X7506">
        <v>-6695289.6073840968</v>
      </c>
    </row>
    <row r="7507" spans="2:24" x14ac:dyDescent="0.4">
      <c r="B7507" s="13">
        <v>7504</v>
      </c>
      <c r="C7507">
        <v>0</v>
      </c>
      <c r="D7507">
        <v>0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25440731.505742211</v>
      </c>
      <c r="O7507">
        <v>25704214.455221262</v>
      </c>
      <c r="P7507">
        <v>31704425.90788018</v>
      </c>
      <c r="Q7507">
        <v>33684165.365268692</v>
      </c>
      <c r="R7507">
        <v>33902613.184218414</v>
      </c>
      <c r="S7507">
        <v>19705450.484225351</v>
      </c>
      <c r="T7507">
        <v>26788852.639694069</v>
      </c>
      <c r="U7507">
        <v>41419202.679998972</v>
      </c>
      <c r="V7507">
        <v>41188215.27770108</v>
      </c>
      <c r="W7507">
        <v>40072063.933572724</v>
      </c>
      <c r="X7507">
        <v>20072063.933572717</v>
      </c>
    </row>
    <row r="7508" spans="2:24" x14ac:dyDescent="0.4">
      <c r="B7508" s="13">
        <v>7505</v>
      </c>
      <c r="C7508">
        <v>0</v>
      </c>
      <c r="D7508">
        <v>0</v>
      </c>
      <c r="E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25124992.932317503</v>
      </c>
      <c r="O7508">
        <v>28538429.332713451</v>
      </c>
      <c r="P7508">
        <v>33507196.132504992</v>
      </c>
      <c r="Q7508">
        <v>32464454.715013485</v>
      </c>
      <c r="R7508">
        <v>35499090.529503077</v>
      </c>
      <c r="S7508">
        <v>38659705.835535198</v>
      </c>
      <c r="T7508">
        <v>43628201.463270977</v>
      </c>
      <c r="U7508">
        <v>44398300.699370362</v>
      </c>
      <c r="V7508">
        <v>44197346.290335074</v>
      </c>
      <c r="W7508">
        <v>44034731.84129858</v>
      </c>
      <c r="X7508">
        <v>24034731.84129858</v>
      </c>
    </row>
    <row r="7509" spans="2:24" x14ac:dyDescent="0.4">
      <c r="B7509" s="13">
        <v>7506</v>
      </c>
      <c r="C7509">
        <v>0</v>
      </c>
      <c r="D7509">
        <v>0</v>
      </c>
      <c r="E7509">
        <v>0</v>
      </c>
      <c r="F7509">
        <v>0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22945808.141352713</v>
      </c>
      <c r="O7509">
        <v>21304265.737707496</v>
      </c>
      <c r="P7509">
        <v>24693898.417656671</v>
      </c>
      <c r="Q7509">
        <v>25729703.685351443</v>
      </c>
      <c r="R7509">
        <v>31629035.736030363</v>
      </c>
      <c r="S7509">
        <v>30388396.29019599</v>
      </c>
      <c r="T7509">
        <v>23438909.569160625</v>
      </c>
      <c r="U7509">
        <v>25166188.663603313</v>
      </c>
      <c r="V7509">
        <v>30166374.619815975</v>
      </c>
      <c r="W7509">
        <v>27654941.632104147</v>
      </c>
      <c r="X7509">
        <v>7654941.6321041454</v>
      </c>
    </row>
    <row r="7510" spans="2:24" x14ac:dyDescent="0.4">
      <c r="B7510" s="13">
        <v>7507</v>
      </c>
      <c r="C7510">
        <v>0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28721492.840912655</v>
      </c>
      <c r="O7510">
        <v>30510089.08978441</v>
      </c>
      <c r="P7510">
        <v>32736440.748401374</v>
      </c>
      <c r="Q7510">
        <v>36702730.679004624</v>
      </c>
      <c r="R7510">
        <v>40280890.328213505</v>
      </c>
      <c r="S7510">
        <v>41876687.119408093</v>
      </c>
      <c r="T7510">
        <v>33855437.356175892</v>
      </c>
      <c r="U7510">
        <v>35746097.088100731</v>
      </c>
      <c r="V7510">
        <v>35084375.948552042</v>
      </c>
      <c r="W7510">
        <v>37672464.914862633</v>
      </c>
      <c r="X7510">
        <v>17672464.914862622</v>
      </c>
    </row>
    <row r="7511" spans="2:24" x14ac:dyDescent="0.4">
      <c r="B7511" s="13">
        <v>7508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20002021.515526474</v>
      </c>
      <c r="O7511">
        <v>21488894.508327194</v>
      </c>
      <c r="P7511">
        <v>23974525.163469441</v>
      </c>
      <c r="Q7511">
        <v>25852609.324199863</v>
      </c>
      <c r="R7511">
        <v>27343566.87375265</v>
      </c>
      <c r="S7511">
        <v>34509471.638499923</v>
      </c>
      <c r="T7511">
        <v>31120597.374340791</v>
      </c>
      <c r="U7511">
        <v>35767424.846801445</v>
      </c>
      <c r="V7511">
        <v>39512812.866733901</v>
      </c>
      <c r="W7511">
        <v>16099665.871911947</v>
      </c>
      <c r="X7511">
        <v>-3900334.1280880542</v>
      </c>
    </row>
    <row r="7512" spans="2:24" x14ac:dyDescent="0.4">
      <c r="B7512" s="13">
        <v>7509</v>
      </c>
      <c r="C7512">
        <v>0</v>
      </c>
      <c r="D7512">
        <v>0</v>
      </c>
      <c r="E7512">
        <v>0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21409980.184264544</v>
      </c>
      <c r="O7512">
        <v>17957826.765026059</v>
      </c>
      <c r="P7512">
        <v>22227761.819111302</v>
      </c>
      <c r="Q7512">
        <v>29179680.196559884</v>
      </c>
      <c r="R7512">
        <v>25495478.679897629</v>
      </c>
      <c r="S7512">
        <v>25309261.494975243</v>
      </c>
      <c r="T7512">
        <v>28239559.856514342</v>
      </c>
      <c r="U7512">
        <v>27407435.882231668</v>
      </c>
      <c r="V7512">
        <v>32219209.417425156</v>
      </c>
      <c r="W7512">
        <v>31436587.471849252</v>
      </c>
      <c r="X7512">
        <v>11436587.471849252</v>
      </c>
    </row>
    <row r="7513" spans="2:24" x14ac:dyDescent="0.4">
      <c r="B7513" s="13">
        <v>7510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20225907.827851672</v>
      </c>
      <c r="O7513">
        <v>20550679.439047217</v>
      </c>
      <c r="P7513">
        <v>24327848.659778126</v>
      </c>
      <c r="Q7513">
        <v>25963397.482024491</v>
      </c>
      <c r="R7513">
        <v>24322594.356687948</v>
      </c>
      <c r="S7513">
        <v>24071298.824504577</v>
      </c>
      <c r="T7513">
        <v>25520180.325685833</v>
      </c>
      <c r="U7513">
        <v>31623063.027950585</v>
      </c>
      <c r="V7513">
        <v>30688355.076861903</v>
      </c>
      <c r="W7513">
        <v>28785907.73986727</v>
      </c>
      <c r="X7513">
        <v>8785907.7398672681</v>
      </c>
    </row>
    <row r="7514" spans="2:24" x14ac:dyDescent="0.4">
      <c r="B7514" s="13">
        <v>7511</v>
      </c>
      <c r="C7514">
        <v>0</v>
      </c>
      <c r="D7514">
        <v>0</v>
      </c>
      <c r="E7514">
        <v>0</v>
      </c>
      <c r="F7514">
        <v>0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21279314.04075411</v>
      </c>
      <c r="O7514">
        <v>20522299.152861267</v>
      </c>
      <c r="P7514">
        <v>20629511.12441764</v>
      </c>
      <c r="Q7514">
        <v>21939904.756597504</v>
      </c>
      <c r="R7514">
        <v>21214693.104920253</v>
      </c>
      <c r="S7514">
        <v>16328563.271936821</v>
      </c>
      <c r="T7514">
        <v>14280212.423322044</v>
      </c>
      <c r="U7514">
        <v>14234487.036709433</v>
      </c>
      <c r="V7514">
        <v>17222937.475787718</v>
      </c>
      <c r="W7514">
        <v>17139174.67408761</v>
      </c>
      <c r="X7514">
        <v>-2860825.3259123904</v>
      </c>
    </row>
    <row r="7515" spans="2:24" x14ac:dyDescent="0.4">
      <c r="B7515" s="13">
        <v>7512</v>
      </c>
      <c r="C7515">
        <v>0</v>
      </c>
      <c r="D7515">
        <v>0</v>
      </c>
      <c r="E7515">
        <v>0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21818565.513679974</v>
      </c>
      <c r="O7515">
        <v>26747128.714479424</v>
      </c>
      <c r="P7515">
        <v>26380390.324893318</v>
      </c>
      <c r="Q7515">
        <v>27340188.062833417</v>
      </c>
      <c r="R7515">
        <v>30617380.087406985</v>
      </c>
      <c r="S7515">
        <v>33719108.30762437</v>
      </c>
      <c r="T7515">
        <v>41207759.700727373</v>
      </c>
      <c r="U7515">
        <v>39284590.360801496</v>
      </c>
      <c r="V7515">
        <v>39576178.893797003</v>
      </c>
      <c r="W7515">
        <v>35273144.394823827</v>
      </c>
      <c r="X7515">
        <v>15273144.394823827</v>
      </c>
    </row>
    <row r="7516" spans="2:24" x14ac:dyDescent="0.4">
      <c r="B7516" s="13">
        <v>7513</v>
      </c>
      <c r="C7516">
        <v>0</v>
      </c>
      <c r="D7516">
        <v>0</v>
      </c>
      <c r="E7516">
        <v>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24334482.472577915</v>
      </c>
      <c r="O7516">
        <v>27193982.674960047</v>
      </c>
      <c r="P7516">
        <v>27043292.349526923</v>
      </c>
      <c r="Q7516">
        <v>27680781.79038205</v>
      </c>
      <c r="R7516">
        <v>32283812.54628199</v>
      </c>
      <c r="S7516">
        <v>31327207.611327209</v>
      </c>
      <c r="T7516">
        <v>35023947.705336317</v>
      </c>
      <c r="U7516">
        <v>32998358.140313998</v>
      </c>
      <c r="V7516">
        <v>31184761.612388715</v>
      </c>
      <c r="W7516">
        <v>26502029.265329015</v>
      </c>
      <c r="X7516">
        <v>6502029.2653290145</v>
      </c>
    </row>
    <row r="7517" spans="2:24" x14ac:dyDescent="0.4">
      <c r="B7517" s="13">
        <v>7514</v>
      </c>
      <c r="C7517">
        <v>0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22027625.627801225</v>
      </c>
      <c r="O7517">
        <v>28232549.518441029</v>
      </c>
      <c r="P7517">
        <v>29211273.20300822</v>
      </c>
      <c r="Q7517">
        <v>-21843356.538708314</v>
      </c>
      <c r="R7517">
        <v>-18478366.916078672</v>
      </c>
      <c r="S7517">
        <v>12205011.665658403</v>
      </c>
      <c r="T7517">
        <v>-36866451.505132563</v>
      </c>
      <c r="U7517">
        <v>-42623205.135668494</v>
      </c>
      <c r="V7517">
        <v>-17997919.565792657</v>
      </c>
      <c r="W7517">
        <v>-9788837.7924098838</v>
      </c>
      <c r="X7517">
        <v>-29788837.792409874</v>
      </c>
    </row>
    <row r="7518" spans="2:24" x14ac:dyDescent="0.4">
      <c r="B7518" s="13">
        <v>7515</v>
      </c>
      <c r="C7518">
        <v>0</v>
      </c>
      <c r="D7518">
        <v>0</v>
      </c>
      <c r="E7518">
        <v>0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28440920.494510535</v>
      </c>
      <c r="O7518">
        <v>28528403.750276815</v>
      </c>
      <c r="P7518">
        <v>32258741.332993768</v>
      </c>
      <c r="Q7518">
        <v>38238790.816189148</v>
      </c>
      <c r="R7518">
        <v>37897667.516297638</v>
      </c>
      <c r="S7518">
        <v>41430695.113923594</v>
      </c>
      <c r="T7518">
        <v>40045247.238082618</v>
      </c>
      <c r="U7518">
        <v>39864240.885654561</v>
      </c>
      <c r="V7518">
        <v>42513629.943133987</v>
      </c>
      <c r="W7518">
        <v>47868310.469943114</v>
      </c>
      <c r="X7518">
        <v>27868310.469943106</v>
      </c>
    </row>
    <row r="7519" spans="2:24" x14ac:dyDescent="0.4">
      <c r="B7519" s="13">
        <v>7516</v>
      </c>
      <c r="C7519">
        <v>0</v>
      </c>
      <c r="D7519">
        <v>0</v>
      </c>
      <c r="E7519">
        <v>0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28161155.051149599</v>
      </c>
      <c r="O7519">
        <v>29117333.735001601</v>
      </c>
      <c r="P7519">
        <v>32563271.260599967</v>
      </c>
      <c r="Q7519">
        <v>17245357.228122424</v>
      </c>
      <c r="R7519">
        <v>14422536.147029269</v>
      </c>
      <c r="S7519">
        <v>22000457.529874496</v>
      </c>
      <c r="T7519">
        <v>19995025.6720208</v>
      </c>
      <c r="U7519">
        <v>28900609.457738265</v>
      </c>
      <c r="V7519">
        <v>30743499.070877146</v>
      </c>
      <c r="W7519">
        <v>32252664.930974044</v>
      </c>
      <c r="X7519">
        <v>12252664.930974044</v>
      </c>
    </row>
    <row r="7520" spans="2:24" x14ac:dyDescent="0.4">
      <c r="B7520" s="13">
        <v>7517</v>
      </c>
      <c r="C7520">
        <v>0</v>
      </c>
      <c r="D7520">
        <v>0</v>
      </c>
      <c r="E7520">
        <v>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23031611.597517595</v>
      </c>
      <c r="O7520">
        <v>21263841.34956317</v>
      </c>
      <c r="P7520">
        <v>29384062.850253098</v>
      </c>
      <c r="Q7520">
        <v>34838361.721853942</v>
      </c>
      <c r="R7520">
        <v>37653989.590101838</v>
      </c>
      <c r="S7520">
        <v>38382763.293445736</v>
      </c>
      <c r="T7520">
        <v>38475777.929937489</v>
      </c>
      <c r="U7520">
        <v>38622360.630407922</v>
      </c>
      <c r="V7520">
        <v>42814765.494643778</v>
      </c>
      <c r="W7520">
        <v>41115302.153242402</v>
      </c>
      <c r="X7520">
        <v>21115302.153242394</v>
      </c>
    </row>
    <row r="7521" spans="2:24" x14ac:dyDescent="0.4">
      <c r="B7521" s="13">
        <v>7518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24278685.793648496</v>
      </c>
      <c r="O7521">
        <v>27716138.965674758</v>
      </c>
      <c r="P7521">
        <v>29251334.188647915</v>
      </c>
      <c r="Q7521">
        <v>34802419.108406134</v>
      </c>
      <c r="R7521">
        <v>42924313.037503615</v>
      </c>
      <c r="S7521">
        <v>51195672.778633483</v>
      </c>
      <c r="T7521">
        <v>56089874.498868428</v>
      </c>
      <c r="U7521">
        <v>64883407.355012432</v>
      </c>
      <c r="V7521">
        <v>71378138.177105308</v>
      </c>
      <c r="W7521">
        <v>74248299.957705438</v>
      </c>
      <c r="X7521">
        <v>54248299.957705453</v>
      </c>
    </row>
    <row r="7522" spans="2:24" x14ac:dyDescent="0.4">
      <c r="B7522" s="13">
        <v>7519</v>
      </c>
      <c r="C7522">
        <v>0</v>
      </c>
      <c r="D7522">
        <v>0</v>
      </c>
      <c r="E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22777009.657188062</v>
      </c>
      <c r="O7522">
        <v>12691937.336432155</v>
      </c>
      <c r="P7522">
        <v>15807412.904118882</v>
      </c>
      <c r="Q7522">
        <v>19365801.650042862</v>
      </c>
      <c r="R7522">
        <v>21009521.055198543</v>
      </c>
      <c r="S7522">
        <v>18850635.05799941</v>
      </c>
      <c r="T7522">
        <v>17133173.445189264</v>
      </c>
      <c r="U7522">
        <v>16918841.257313054</v>
      </c>
      <c r="V7522">
        <v>18495038.946650241</v>
      </c>
      <c r="W7522">
        <v>15899739.260450045</v>
      </c>
      <c r="X7522">
        <v>-4100260.7395499558</v>
      </c>
    </row>
    <row r="7523" spans="2:24" x14ac:dyDescent="0.4">
      <c r="B7523" s="13">
        <v>7520</v>
      </c>
      <c r="C7523">
        <v>0</v>
      </c>
      <c r="D7523">
        <v>0</v>
      </c>
      <c r="E7523">
        <v>0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18548816.306536231</v>
      </c>
      <c r="O7523">
        <v>26647429.420767501</v>
      </c>
      <c r="P7523">
        <v>26796530.245116469</v>
      </c>
      <c r="Q7523">
        <v>29970057.372955441</v>
      </c>
      <c r="R7523">
        <v>31112876.187672786</v>
      </c>
      <c r="S7523">
        <v>33467010.160730474</v>
      </c>
      <c r="T7523">
        <v>35393617.890230902</v>
      </c>
      <c r="U7523">
        <v>39841715.513448708</v>
      </c>
      <c r="V7523">
        <v>31176811.919451796</v>
      </c>
      <c r="W7523">
        <v>29948215.234813929</v>
      </c>
      <c r="X7523">
        <v>9948215.234813923</v>
      </c>
    </row>
    <row r="7524" spans="2:24" x14ac:dyDescent="0.4">
      <c r="B7524" s="13">
        <v>7521</v>
      </c>
      <c r="C7524">
        <v>0</v>
      </c>
      <c r="D7524">
        <v>0</v>
      </c>
      <c r="E7524">
        <v>0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20748009.215133201</v>
      </c>
      <c r="O7524">
        <v>9829574.9826728143</v>
      </c>
      <c r="P7524">
        <v>10287924.848709695</v>
      </c>
      <c r="Q7524">
        <v>17820495.64815066</v>
      </c>
      <c r="R7524">
        <v>16938913.096220948</v>
      </c>
      <c r="S7524">
        <v>24507189.079289697</v>
      </c>
      <c r="T7524">
        <v>27211469.674383398</v>
      </c>
      <c r="U7524">
        <v>30291405.099394601</v>
      </c>
      <c r="V7524">
        <v>29738813.358566914</v>
      </c>
      <c r="W7524">
        <v>31039096.358436588</v>
      </c>
      <c r="X7524">
        <v>11039096.358436588</v>
      </c>
    </row>
    <row r="7525" spans="2:24" x14ac:dyDescent="0.4">
      <c r="B7525" s="13">
        <v>7522</v>
      </c>
      <c r="C7525">
        <v>0</v>
      </c>
      <c r="D7525">
        <v>0</v>
      </c>
      <c r="E7525"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27654123.915446986</v>
      </c>
      <c r="O7525">
        <v>31303661.310329504</v>
      </c>
      <c r="P7525">
        <v>32143826.111696046</v>
      </c>
      <c r="Q7525">
        <v>31542397.979695562</v>
      </c>
      <c r="R7525">
        <v>33204545.11882636</v>
      </c>
      <c r="S7525">
        <v>35224310.530611247</v>
      </c>
      <c r="T7525">
        <v>35389603.829128504</v>
      </c>
      <c r="U7525">
        <v>35588603.780331813</v>
      </c>
      <c r="V7525">
        <v>33805433.907017067</v>
      </c>
      <c r="W7525">
        <v>40431585.478468455</v>
      </c>
      <c r="X7525">
        <v>20431585.478468448</v>
      </c>
    </row>
    <row r="7526" spans="2:24" x14ac:dyDescent="0.4">
      <c r="B7526" s="13">
        <v>7523</v>
      </c>
      <c r="C7526">
        <v>0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24596590.389513537</v>
      </c>
      <c r="O7526">
        <v>24513838.666811787</v>
      </c>
      <c r="P7526">
        <v>25303804.354598891</v>
      </c>
      <c r="Q7526">
        <v>24424252.126757007</v>
      </c>
      <c r="R7526">
        <v>34157531.021084301</v>
      </c>
      <c r="S7526">
        <v>32801817.92389296</v>
      </c>
      <c r="T7526">
        <v>34955453.877932444</v>
      </c>
      <c r="U7526">
        <v>35124945.623890236</v>
      </c>
      <c r="V7526">
        <v>37067810.179792501</v>
      </c>
      <c r="W7526">
        <v>33222874.468811199</v>
      </c>
      <c r="X7526">
        <v>13222874.468811205</v>
      </c>
    </row>
    <row r="7527" spans="2:24" x14ac:dyDescent="0.4">
      <c r="B7527" s="13">
        <v>7524</v>
      </c>
      <c r="C7527">
        <v>0</v>
      </c>
      <c r="D7527">
        <v>0</v>
      </c>
      <c r="E7527">
        <v>0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19259949.68080397</v>
      </c>
      <c r="O7527">
        <v>25624688.84296871</v>
      </c>
      <c r="P7527">
        <v>26339846.924323812</v>
      </c>
      <c r="Q7527">
        <v>30213140.31415939</v>
      </c>
      <c r="R7527">
        <v>30762385.515007313</v>
      </c>
      <c r="S7527">
        <v>35849920.406061761</v>
      </c>
      <c r="T7527">
        <v>39262951.411902755</v>
      </c>
      <c r="U7527">
        <v>46173838.854244366</v>
      </c>
      <c r="V7527">
        <v>45114617.854178391</v>
      </c>
      <c r="W7527">
        <v>44342620.11248903</v>
      </c>
      <c r="X7527">
        <v>24342620.11248903</v>
      </c>
    </row>
    <row r="7528" spans="2:24" x14ac:dyDescent="0.4">
      <c r="B7528" s="13">
        <v>7525</v>
      </c>
      <c r="C7528">
        <v>0</v>
      </c>
      <c r="D7528">
        <v>0</v>
      </c>
      <c r="E7528">
        <v>0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19481889.890691534</v>
      </c>
      <c r="O7528">
        <v>19579697.940777693</v>
      </c>
      <c r="P7528">
        <v>24076454.105043016</v>
      </c>
      <c r="Q7528">
        <v>30380872.061562508</v>
      </c>
      <c r="R7528">
        <v>-28354300.976268433</v>
      </c>
      <c r="S7528">
        <v>-18858023.179257747</v>
      </c>
      <c r="T7528">
        <v>18500429.454206493</v>
      </c>
      <c r="U7528">
        <v>23013757.848172799</v>
      </c>
      <c r="V7528">
        <v>25044734.33226509</v>
      </c>
      <c r="W7528">
        <v>22740095.419828471</v>
      </c>
      <c r="X7528">
        <v>2740095.419828468</v>
      </c>
    </row>
    <row r="7529" spans="2:24" x14ac:dyDescent="0.4">
      <c r="B7529" s="13">
        <v>7526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19626275.296700153</v>
      </c>
      <c r="O7529">
        <v>21024500.981859736</v>
      </c>
      <c r="P7529">
        <v>26902886.567895688</v>
      </c>
      <c r="Q7529">
        <v>27050153.537118878</v>
      </c>
      <c r="R7529">
        <v>30961906.071958959</v>
      </c>
      <c r="S7529">
        <v>31409153.854018718</v>
      </c>
      <c r="T7529">
        <v>30270913.64731681</v>
      </c>
      <c r="U7529">
        <v>33466103.253605939</v>
      </c>
      <c r="V7529">
        <v>41236605.868211016</v>
      </c>
      <c r="W7529">
        <v>41784199.120506749</v>
      </c>
      <c r="X7529">
        <v>21784199.120506756</v>
      </c>
    </row>
    <row r="7530" spans="2:24" x14ac:dyDescent="0.4">
      <c r="B7530" s="13">
        <v>7527</v>
      </c>
      <c r="C7530">
        <v>0</v>
      </c>
      <c r="D7530">
        <v>0</v>
      </c>
      <c r="E7530"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23341811.158344384</v>
      </c>
      <c r="O7530">
        <v>29321475.654128432</v>
      </c>
      <c r="P7530">
        <v>30877298.521300938</v>
      </c>
      <c r="Q7530">
        <v>31915873.170381349</v>
      </c>
      <c r="R7530">
        <v>30082411.477198448</v>
      </c>
      <c r="S7530">
        <v>28621770.095429976</v>
      </c>
      <c r="T7530">
        <v>22093880.449490085</v>
      </c>
      <c r="U7530">
        <v>28524353.050698414</v>
      </c>
      <c r="V7530">
        <v>21468620.943153694</v>
      </c>
      <c r="W7530">
        <v>25335947.200729806</v>
      </c>
      <c r="X7530">
        <v>5335947.2007298116</v>
      </c>
    </row>
    <row r="7531" spans="2:24" x14ac:dyDescent="0.4">
      <c r="B7531" s="13">
        <v>7528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17018418.293844033</v>
      </c>
      <c r="O7531">
        <v>25616364.472045541</v>
      </c>
      <c r="P7531">
        <v>25350664.213938992</v>
      </c>
      <c r="Q7531">
        <v>27840730.582764253</v>
      </c>
      <c r="R7531">
        <v>28946295.527563639</v>
      </c>
      <c r="S7531">
        <v>32626183.319915693</v>
      </c>
      <c r="T7531">
        <v>33633412.405353032</v>
      </c>
      <c r="U7531">
        <v>39812269.805041395</v>
      </c>
      <c r="V7531">
        <v>42603079.841260329</v>
      </c>
      <c r="W7531">
        <v>48470984.798223384</v>
      </c>
      <c r="X7531">
        <v>28470984.798223391</v>
      </c>
    </row>
    <row r="7532" spans="2:24" x14ac:dyDescent="0.4">
      <c r="B7532" s="13">
        <v>7529</v>
      </c>
      <c r="C7532">
        <v>0</v>
      </c>
      <c r="D7532">
        <v>0</v>
      </c>
      <c r="E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19022927.866136167</v>
      </c>
      <c r="O7532">
        <v>20758724.376419343</v>
      </c>
      <c r="P7532">
        <v>18251698.171889413</v>
      </c>
      <c r="Q7532">
        <v>26676969.440632179</v>
      </c>
      <c r="R7532">
        <v>26526319.560264818</v>
      </c>
      <c r="S7532">
        <v>33531320.576685511</v>
      </c>
      <c r="T7532">
        <v>34550262.900849208</v>
      </c>
      <c r="U7532">
        <v>36084590.187842868</v>
      </c>
      <c r="V7532">
        <v>38922947.385079488</v>
      </c>
      <c r="W7532">
        <v>7094629.1285005594</v>
      </c>
      <c r="X7532">
        <v>-12905370.871499447</v>
      </c>
    </row>
    <row r="7533" spans="2:24" x14ac:dyDescent="0.4">
      <c r="B7533" s="13">
        <v>7530</v>
      </c>
      <c r="C7533">
        <v>0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18239097.066026483</v>
      </c>
      <c r="O7533">
        <v>18209923.183203526</v>
      </c>
      <c r="P7533">
        <v>19172553.755166736</v>
      </c>
      <c r="Q7533">
        <v>22991662.382606324</v>
      </c>
      <c r="R7533">
        <v>1851542.5361149777</v>
      </c>
      <c r="S7533">
        <v>8416586.2883266769</v>
      </c>
      <c r="T7533">
        <v>19244437.567277752</v>
      </c>
      <c r="U7533">
        <v>12790572.591084087</v>
      </c>
      <c r="V7533">
        <v>16028802.290425064</v>
      </c>
      <c r="W7533">
        <v>21487724.111229863</v>
      </c>
      <c r="X7533">
        <v>1487724.1112298626</v>
      </c>
    </row>
    <row r="7534" spans="2:24" x14ac:dyDescent="0.4">
      <c r="B7534" s="13">
        <v>7531</v>
      </c>
      <c r="C7534">
        <v>0</v>
      </c>
      <c r="D7534">
        <v>0</v>
      </c>
      <c r="E7534">
        <v>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21080886.331504863</v>
      </c>
      <c r="O7534">
        <v>26601732.201612726</v>
      </c>
      <c r="P7534">
        <v>27381255.901450504</v>
      </c>
      <c r="Q7534">
        <v>28721504.19380559</v>
      </c>
      <c r="R7534">
        <v>30344412.545282189</v>
      </c>
      <c r="S7534">
        <v>29601301.095868651</v>
      </c>
      <c r="T7534">
        <v>31349766.09555966</v>
      </c>
      <c r="U7534">
        <v>34287544.275948331</v>
      </c>
      <c r="V7534">
        <v>-9571166.9432964623</v>
      </c>
      <c r="W7534">
        <v>-4507593.62694766</v>
      </c>
      <c r="X7534">
        <v>-24507593.62694766</v>
      </c>
    </row>
    <row r="7535" spans="2:24" x14ac:dyDescent="0.4">
      <c r="B7535" s="13">
        <v>7532</v>
      </c>
      <c r="C7535">
        <v>0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12512591.41089461</v>
      </c>
      <c r="O7535">
        <v>11969704.629712032</v>
      </c>
      <c r="P7535">
        <v>12029795.988251045</v>
      </c>
      <c r="Q7535">
        <v>9495525.5473483838</v>
      </c>
      <c r="R7535">
        <v>7440163.1436961163</v>
      </c>
      <c r="S7535">
        <v>5739786.2563846391</v>
      </c>
      <c r="T7535">
        <v>5994469.1515690228</v>
      </c>
      <c r="U7535">
        <v>10497538.995867666</v>
      </c>
      <c r="V7535">
        <v>10689946.234183284</v>
      </c>
      <c r="W7535">
        <v>14029892.868712613</v>
      </c>
      <c r="X7535">
        <v>-5970107.1312873885</v>
      </c>
    </row>
    <row r="7536" spans="2:24" x14ac:dyDescent="0.4">
      <c r="B7536" s="13">
        <v>7533</v>
      </c>
      <c r="C7536">
        <v>0</v>
      </c>
      <c r="D7536">
        <v>0</v>
      </c>
      <c r="E7536">
        <v>0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16589768.178311227</v>
      </c>
      <c r="O7536">
        <v>18764133.327693425</v>
      </c>
      <c r="P7536">
        <v>16718735.793114292</v>
      </c>
      <c r="Q7536">
        <v>14577983.51005112</v>
      </c>
      <c r="R7536">
        <v>14159886.864400081</v>
      </c>
      <c r="S7536">
        <v>16170580.404662017</v>
      </c>
      <c r="T7536">
        <v>24565741.44150953</v>
      </c>
      <c r="U7536">
        <v>23713631.369323656</v>
      </c>
      <c r="V7536">
        <v>22911619.454258054</v>
      </c>
      <c r="W7536">
        <v>29427547.113127243</v>
      </c>
      <c r="X7536">
        <v>9427547.1131272428</v>
      </c>
    </row>
    <row r="7537" spans="2:24" x14ac:dyDescent="0.4">
      <c r="B7537" s="13">
        <v>7534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20037856.172815781</v>
      </c>
      <c r="O7537">
        <v>16356263.24112336</v>
      </c>
      <c r="P7537">
        <v>16731337.264450219</v>
      </c>
      <c r="Q7537">
        <v>18943643.917176582</v>
      </c>
      <c r="R7537">
        <v>17311395.596823156</v>
      </c>
      <c r="S7537">
        <v>21345118.080378808</v>
      </c>
      <c r="T7537">
        <v>22086132.164407127</v>
      </c>
      <c r="U7537">
        <v>21508040.568020638</v>
      </c>
      <c r="V7537">
        <v>16819597.330471452</v>
      </c>
      <c r="W7537">
        <v>21842746.574710187</v>
      </c>
      <c r="X7537">
        <v>1842746.5747101884</v>
      </c>
    </row>
    <row r="7538" spans="2:24" x14ac:dyDescent="0.4">
      <c r="B7538" s="13">
        <v>7535</v>
      </c>
      <c r="C7538">
        <v>0</v>
      </c>
      <c r="D7538">
        <v>0</v>
      </c>
      <c r="E7538">
        <v>0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22739920.176419359</v>
      </c>
      <c r="O7538">
        <v>25151075.149914157</v>
      </c>
      <c r="P7538">
        <v>26632285.808985788</v>
      </c>
      <c r="Q7538">
        <v>26460677.740783945</v>
      </c>
      <c r="R7538">
        <v>32814669.406701475</v>
      </c>
      <c r="S7538">
        <v>36862678.436487682</v>
      </c>
      <c r="T7538">
        <v>43423112.956502736</v>
      </c>
      <c r="U7538">
        <v>48117851.876068726</v>
      </c>
      <c r="V7538">
        <v>47111119.449335963</v>
      </c>
      <c r="W7538">
        <v>49927259.518901885</v>
      </c>
      <c r="X7538">
        <v>29927259.51890187</v>
      </c>
    </row>
    <row r="7539" spans="2:24" x14ac:dyDescent="0.4">
      <c r="B7539" s="13">
        <v>7536</v>
      </c>
      <c r="C7539">
        <v>0</v>
      </c>
      <c r="D7539">
        <v>0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23281999.957520694</v>
      </c>
      <c r="O7539">
        <v>26021745.803920843</v>
      </c>
      <c r="P7539">
        <v>30754221.294776149</v>
      </c>
      <c r="Q7539">
        <v>30832378.024561673</v>
      </c>
      <c r="R7539">
        <v>33768208.114903949</v>
      </c>
      <c r="S7539">
        <v>32407663.414646044</v>
      </c>
      <c r="T7539">
        <v>32135693.572702255</v>
      </c>
      <c r="U7539">
        <v>33335401.453570653</v>
      </c>
      <c r="V7539">
        <v>38126678.960428953</v>
      </c>
      <c r="W7539">
        <v>38711396.254480734</v>
      </c>
      <c r="X7539">
        <v>18711396.254480738</v>
      </c>
    </row>
    <row r="7540" spans="2:24" x14ac:dyDescent="0.4">
      <c r="B7540" s="13">
        <v>7537</v>
      </c>
      <c r="C7540">
        <v>0</v>
      </c>
      <c r="D7540">
        <v>0</v>
      </c>
      <c r="E7540">
        <v>0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15629033.906422611</v>
      </c>
      <c r="O7540">
        <v>18532484.02313038</v>
      </c>
      <c r="P7540">
        <v>26816842.70668174</v>
      </c>
      <c r="Q7540">
        <v>28130949.057333436</v>
      </c>
      <c r="R7540">
        <v>29605257.616070773</v>
      </c>
      <c r="S7540">
        <v>21919785.328643147</v>
      </c>
      <c r="T7540">
        <v>-60146845.713769294</v>
      </c>
      <c r="U7540">
        <v>-58444817.266783915</v>
      </c>
      <c r="V7540">
        <v>-26633222.646090176</v>
      </c>
      <c r="W7540">
        <v>-23603868.598594829</v>
      </c>
      <c r="X7540">
        <v>-43603868.598594829</v>
      </c>
    </row>
    <row r="7541" spans="2:24" x14ac:dyDescent="0.4">
      <c r="B7541" s="13">
        <v>7538</v>
      </c>
      <c r="C7541">
        <v>0</v>
      </c>
      <c r="D7541">
        <v>0</v>
      </c>
      <c r="E7541">
        <v>0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20821636.235125821</v>
      </c>
      <c r="O7541">
        <v>20689115.45803304</v>
      </c>
      <c r="P7541">
        <v>17237745.163392887</v>
      </c>
      <c r="Q7541">
        <v>16923868.267477583</v>
      </c>
      <c r="R7541">
        <v>9146731.3525000513</v>
      </c>
      <c r="S7541">
        <v>16224271.313948017</v>
      </c>
      <c r="T7541">
        <v>26589715.062261619</v>
      </c>
      <c r="U7541">
        <v>25121231.873359151</v>
      </c>
      <c r="V7541">
        <v>27338382.295693111</v>
      </c>
      <c r="W7541">
        <v>26394219.483580131</v>
      </c>
      <c r="X7541">
        <v>6394219.4835801348</v>
      </c>
    </row>
    <row r="7542" spans="2:24" x14ac:dyDescent="0.4">
      <c r="B7542" s="13">
        <v>7539</v>
      </c>
      <c r="C7542">
        <v>0</v>
      </c>
      <c r="D7542">
        <v>0</v>
      </c>
      <c r="E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25267326.983963005</v>
      </c>
      <c r="O7542">
        <v>14498585.560385581</v>
      </c>
      <c r="P7542">
        <v>18765630.642577559</v>
      </c>
      <c r="Q7542">
        <v>19888325.243526969</v>
      </c>
      <c r="R7542">
        <v>26166927.448219262</v>
      </c>
      <c r="S7542">
        <v>26373328.808578443</v>
      </c>
      <c r="T7542">
        <v>29513665.426697552</v>
      </c>
      <c r="U7542">
        <v>31932839.633303374</v>
      </c>
      <c r="V7542">
        <v>28072451.896519128</v>
      </c>
      <c r="W7542">
        <v>36850976.877924979</v>
      </c>
      <c r="X7542">
        <v>16850976.877924986</v>
      </c>
    </row>
    <row r="7543" spans="2:24" x14ac:dyDescent="0.4">
      <c r="B7543" s="13">
        <v>7540</v>
      </c>
      <c r="C7543">
        <v>0</v>
      </c>
      <c r="D7543">
        <v>0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25795895.089949414</v>
      </c>
      <c r="O7543">
        <v>28064720.763780482</v>
      </c>
      <c r="P7543">
        <v>28727213.859375875</v>
      </c>
      <c r="Q7543">
        <v>32972693.277998168</v>
      </c>
      <c r="R7543">
        <v>32348692.461704064</v>
      </c>
      <c r="S7543">
        <v>37070942.504388586</v>
      </c>
      <c r="T7543">
        <v>40881249.840197794</v>
      </c>
      <c r="U7543">
        <v>43558866.473901823</v>
      </c>
      <c r="V7543">
        <v>51767203.622095317</v>
      </c>
      <c r="W7543">
        <v>36199808.949604981</v>
      </c>
      <c r="X7543">
        <v>16199808.949604979</v>
      </c>
    </row>
    <row r="7544" spans="2:24" x14ac:dyDescent="0.4">
      <c r="B7544" s="13">
        <v>7541</v>
      </c>
      <c r="C7544">
        <v>0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22456659.050647609</v>
      </c>
      <c r="O7544">
        <v>22352353.272370979</v>
      </c>
      <c r="P7544">
        <v>23790487.159607518</v>
      </c>
      <c r="Q7544">
        <v>27785223.568495065</v>
      </c>
      <c r="R7544">
        <v>29155079.200100537</v>
      </c>
      <c r="S7544">
        <v>30192554.1650801</v>
      </c>
      <c r="T7544">
        <v>31276909.598531485</v>
      </c>
      <c r="U7544">
        <v>27469687.535221744</v>
      </c>
      <c r="V7544">
        <v>32685300.156651415</v>
      </c>
      <c r="W7544">
        <v>35717446.110245973</v>
      </c>
      <c r="X7544">
        <v>15717446.110245973</v>
      </c>
    </row>
    <row r="7545" spans="2:24" x14ac:dyDescent="0.4">
      <c r="B7545" s="13">
        <v>7542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21460344.019316394</v>
      </c>
      <c r="O7545">
        <v>20959283.817141898</v>
      </c>
      <c r="P7545">
        <v>23203850.677858062</v>
      </c>
      <c r="Q7545">
        <v>24030444.975460179</v>
      </c>
      <c r="R7545">
        <v>27428312.310940534</v>
      </c>
      <c r="S7545">
        <v>27167186.481728267</v>
      </c>
      <c r="T7545">
        <v>32242321.086367559</v>
      </c>
      <c r="U7545">
        <v>35176906.912239447</v>
      </c>
      <c r="V7545">
        <v>36498399.726343721</v>
      </c>
      <c r="W7545">
        <v>36013516.906439811</v>
      </c>
      <c r="X7545">
        <v>16013516.906439807</v>
      </c>
    </row>
    <row r="7546" spans="2:24" x14ac:dyDescent="0.4">
      <c r="B7546" s="13">
        <v>7543</v>
      </c>
      <c r="C7546">
        <v>0</v>
      </c>
      <c r="D7546">
        <v>0</v>
      </c>
      <c r="E7546"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27420512.21324461</v>
      </c>
      <c r="O7546">
        <v>23647943.837164491</v>
      </c>
      <c r="P7546">
        <v>23502276.594542123</v>
      </c>
      <c r="Q7546">
        <v>20088865.226619083</v>
      </c>
      <c r="R7546">
        <v>19132167.922889989</v>
      </c>
      <c r="S7546">
        <v>21359219.259396646</v>
      </c>
      <c r="T7546">
        <v>27027091.103916127</v>
      </c>
      <c r="U7546">
        <v>24639456.548451941</v>
      </c>
      <c r="V7546">
        <v>25091103.90106589</v>
      </c>
      <c r="W7546">
        <v>25857859.034523927</v>
      </c>
      <c r="X7546">
        <v>5857859.0345239285</v>
      </c>
    </row>
    <row r="7547" spans="2:24" x14ac:dyDescent="0.4">
      <c r="B7547" s="13">
        <v>7544</v>
      </c>
      <c r="C7547">
        <v>0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23208341.028892316</v>
      </c>
      <c r="O7547">
        <v>28579689.61236212</v>
      </c>
      <c r="P7547">
        <v>33474554.898585439</v>
      </c>
      <c r="Q7547">
        <v>-12127808.644757343</v>
      </c>
      <c r="R7547">
        <v>-7812519.9369081222</v>
      </c>
      <c r="S7547">
        <v>4940816.9795360221</v>
      </c>
      <c r="T7547">
        <v>5463733.6743821204</v>
      </c>
      <c r="U7547">
        <v>18983718.487412497</v>
      </c>
      <c r="V7547">
        <v>21087205.798355184</v>
      </c>
      <c r="W7547">
        <v>24501557.728501663</v>
      </c>
      <c r="X7547">
        <v>4501557.728501657</v>
      </c>
    </row>
    <row r="7548" spans="2:24" x14ac:dyDescent="0.4">
      <c r="B7548" s="13">
        <v>7545</v>
      </c>
      <c r="C7548">
        <v>0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22143269.269193508</v>
      </c>
      <c r="O7548">
        <v>20389761.414685566</v>
      </c>
      <c r="P7548">
        <v>18402725.740454674</v>
      </c>
      <c r="Q7548">
        <v>-82212084.761870116</v>
      </c>
      <c r="R7548">
        <v>-81779193.77902022</v>
      </c>
      <c r="S7548">
        <v>-25245703.693887651</v>
      </c>
      <c r="T7548">
        <v>-21142258.961187493</v>
      </c>
      <c r="U7548">
        <v>-15650524.965004051</v>
      </c>
      <c r="V7548">
        <v>-11149396.238748586</v>
      </c>
      <c r="W7548">
        <v>-8013718.7762792902</v>
      </c>
      <c r="X7548">
        <v>-28013718.776279297</v>
      </c>
    </row>
    <row r="7549" spans="2:24" x14ac:dyDescent="0.4">
      <c r="B7549" s="13">
        <v>7546</v>
      </c>
      <c r="C7549">
        <v>0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21556909.709527478</v>
      </c>
      <c r="O7549">
        <v>25761108.555457663</v>
      </c>
      <c r="P7549">
        <v>25401140.333596919</v>
      </c>
      <c r="Q7549">
        <v>23013978.559231792</v>
      </c>
      <c r="R7549">
        <v>26893672.542222597</v>
      </c>
      <c r="S7549">
        <v>24502287.502200209</v>
      </c>
      <c r="T7549">
        <v>26269221.41754714</v>
      </c>
      <c r="U7549">
        <v>30471917.878521651</v>
      </c>
      <c r="V7549">
        <v>25352330.971171234</v>
      </c>
      <c r="W7549">
        <v>27920699.505241204</v>
      </c>
      <c r="X7549">
        <v>7920699.5052412003</v>
      </c>
    </row>
    <row r="7550" spans="2:24" x14ac:dyDescent="0.4">
      <c r="B7550" s="13">
        <v>7547</v>
      </c>
      <c r="C7550">
        <v>0</v>
      </c>
      <c r="D7550">
        <v>0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20346879.112531301</v>
      </c>
      <c r="O7550">
        <v>21191734.632925</v>
      </c>
      <c r="P7550">
        <v>20856681.312746987</v>
      </c>
      <c r="Q7550">
        <v>22257628.571984012</v>
      </c>
      <c r="R7550">
        <v>24171588.405938715</v>
      </c>
      <c r="S7550">
        <v>24165703.41327573</v>
      </c>
      <c r="T7550">
        <v>-39030938.79850632</v>
      </c>
      <c r="U7550">
        <v>-33408830.577288114</v>
      </c>
      <c r="V7550">
        <v>-4093189.041643824</v>
      </c>
      <c r="W7550">
        <v>-4683020.9039175557</v>
      </c>
      <c r="X7550">
        <v>-24683020.903917555</v>
      </c>
    </row>
    <row r="7551" spans="2:24" x14ac:dyDescent="0.4">
      <c r="B7551" s="13">
        <v>7548</v>
      </c>
      <c r="C7551">
        <v>0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24172463.945100371</v>
      </c>
      <c r="O7551">
        <v>22399751.149130717</v>
      </c>
      <c r="P7551">
        <v>13330384.341309745</v>
      </c>
      <c r="Q7551">
        <v>13851712.372957829</v>
      </c>
      <c r="R7551">
        <v>22246249.813006386</v>
      </c>
      <c r="S7551">
        <v>20173394.062424693</v>
      </c>
      <c r="T7551">
        <v>11859803.83945768</v>
      </c>
      <c r="U7551">
        <v>12423060.092660761</v>
      </c>
      <c r="V7551">
        <v>7430731.7349821851</v>
      </c>
      <c r="W7551">
        <v>10750203.91898928</v>
      </c>
      <c r="X7551">
        <v>-9249796.0810107198</v>
      </c>
    </row>
    <row r="7552" spans="2:24" x14ac:dyDescent="0.4">
      <c r="B7552" s="13">
        <v>7549</v>
      </c>
      <c r="C7552">
        <v>0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19880312.248106357</v>
      </c>
      <c r="O7552">
        <v>17059017.572978653</v>
      </c>
      <c r="P7552">
        <v>15970975.729587171</v>
      </c>
      <c r="Q7552">
        <v>24451903.411647998</v>
      </c>
      <c r="R7552">
        <v>24348848.078812547</v>
      </c>
      <c r="S7552">
        <v>22810290.72136778</v>
      </c>
      <c r="T7552">
        <v>20155231.892982937</v>
      </c>
      <c r="U7552">
        <v>26081506.723741576</v>
      </c>
      <c r="V7552">
        <v>26170664.526654568</v>
      </c>
      <c r="W7552">
        <v>25666331.46176485</v>
      </c>
      <c r="X7552">
        <v>5666331.4617648544</v>
      </c>
    </row>
    <row r="7553" spans="2:24" x14ac:dyDescent="0.4">
      <c r="B7553" s="13">
        <v>7550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19289349.982157957</v>
      </c>
      <c r="O7553">
        <v>26678742.535567529</v>
      </c>
      <c r="P7553">
        <v>30952954.820818387</v>
      </c>
      <c r="Q7553">
        <v>29685226.153771497</v>
      </c>
      <c r="R7553">
        <v>31818841.599587847</v>
      </c>
      <c r="S7553">
        <v>37521134.950625002</v>
      </c>
      <c r="T7553">
        <v>40143223.295386374</v>
      </c>
      <c r="U7553">
        <v>39192280.882684387</v>
      </c>
      <c r="V7553">
        <v>39731840.357387342</v>
      </c>
      <c r="W7553">
        <v>44814775.340535246</v>
      </c>
      <c r="X7553">
        <v>24814775.340535253</v>
      </c>
    </row>
    <row r="7554" spans="2:24" x14ac:dyDescent="0.4">
      <c r="B7554" s="13">
        <v>7551</v>
      </c>
      <c r="C7554">
        <v>0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21552232.622566689</v>
      </c>
      <c r="O7554">
        <v>20412510.842088692</v>
      </c>
      <c r="P7554">
        <v>25263999.684163369</v>
      </c>
      <c r="Q7554">
        <v>33937513.307214662</v>
      </c>
      <c r="R7554">
        <v>41219962.919491179</v>
      </c>
      <c r="S7554">
        <v>42574257.664487019</v>
      </c>
      <c r="T7554">
        <v>48047292.849929079</v>
      </c>
      <c r="U7554">
        <v>48940220.961849056</v>
      </c>
      <c r="V7554">
        <v>56972205.932417654</v>
      </c>
      <c r="W7554">
        <v>54862234.458634913</v>
      </c>
      <c r="X7554">
        <v>34862234.45863492</v>
      </c>
    </row>
    <row r="7555" spans="2:24" x14ac:dyDescent="0.4">
      <c r="B7555" s="13">
        <v>7552</v>
      </c>
      <c r="C7555">
        <v>0</v>
      </c>
      <c r="D7555">
        <v>0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24671082.823709961</v>
      </c>
      <c r="O7555">
        <v>30712470.858108953</v>
      </c>
      <c r="P7555">
        <v>36481466.697285138</v>
      </c>
      <c r="Q7555">
        <v>39338011.554228134</v>
      </c>
      <c r="R7555">
        <v>36666966.7638079</v>
      </c>
      <c r="S7555">
        <v>41599082.146764636</v>
      </c>
      <c r="T7555">
        <v>43453246.624729857</v>
      </c>
      <c r="U7555">
        <v>35477550.290100098</v>
      </c>
      <c r="V7555">
        <v>38319799.36005941</v>
      </c>
      <c r="W7555">
        <v>44038866.409503043</v>
      </c>
      <c r="X7555">
        <v>24038866.40950305</v>
      </c>
    </row>
    <row r="7556" spans="2:24" x14ac:dyDescent="0.4">
      <c r="B7556" s="13">
        <v>7553</v>
      </c>
      <c r="C7556">
        <v>0</v>
      </c>
      <c r="D7556">
        <v>0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24901863.676831689</v>
      </c>
      <c r="O7556">
        <v>28466654.953201845</v>
      </c>
      <c r="P7556">
        <v>32642454.165495008</v>
      </c>
      <c r="Q7556">
        <v>37274707.574979648</v>
      </c>
      <c r="R7556">
        <v>37864551.836975887</v>
      </c>
      <c r="S7556">
        <v>40167596.308687024</v>
      </c>
      <c r="T7556">
        <v>44838420.361463889</v>
      </c>
      <c r="U7556">
        <v>43160845.835907459</v>
      </c>
      <c r="V7556">
        <v>45096552.700859681</v>
      </c>
      <c r="W7556">
        <v>43404762.931997411</v>
      </c>
      <c r="X7556">
        <v>23404762.931997407</v>
      </c>
    </row>
    <row r="7557" spans="2:24" x14ac:dyDescent="0.4">
      <c r="B7557" s="13">
        <v>7554</v>
      </c>
      <c r="C7557">
        <v>0</v>
      </c>
      <c r="D7557">
        <v>0</v>
      </c>
      <c r="E7557"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21174550.830028895</v>
      </c>
      <c r="O7557">
        <v>24620597.466528475</v>
      </c>
      <c r="P7557">
        <v>24397023.977555268</v>
      </c>
      <c r="Q7557">
        <v>30627582.925285898</v>
      </c>
      <c r="R7557">
        <v>26174531.903967988</v>
      </c>
      <c r="S7557">
        <v>23179814.184437655</v>
      </c>
      <c r="T7557">
        <v>23288449.329602167</v>
      </c>
      <c r="U7557">
        <v>27388993.440122642</v>
      </c>
      <c r="V7557">
        <v>31259278.609126277</v>
      </c>
      <c r="W7557">
        <v>31622257.911534306</v>
      </c>
      <c r="X7557">
        <v>11622257.911534309</v>
      </c>
    </row>
    <row r="7558" spans="2:24" x14ac:dyDescent="0.4">
      <c r="B7558" s="13">
        <v>7555</v>
      </c>
      <c r="C7558">
        <v>0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26936252.914431047</v>
      </c>
      <c r="O7558">
        <v>26671823.848119285</v>
      </c>
      <c r="P7558">
        <v>30414032.482763965</v>
      </c>
      <c r="Q7558">
        <v>32114618.858720079</v>
      </c>
      <c r="R7558">
        <v>37825602.493234679</v>
      </c>
      <c r="S7558">
        <v>38356925.109453507</v>
      </c>
      <c r="T7558">
        <v>44232834.04795447</v>
      </c>
      <c r="U7558">
        <v>39450912.259972483</v>
      </c>
      <c r="V7558">
        <v>41931052.923904568</v>
      </c>
      <c r="W7558">
        <v>47437556.061032444</v>
      </c>
      <c r="X7558">
        <v>27437556.061032452</v>
      </c>
    </row>
    <row r="7559" spans="2:24" x14ac:dyDescent="0.4">
      <c r="B7559" s="13">
        <v>7556</v>
      </c>
      <c r="C7559">
        <v>0</v>
      </c>
      <c r="D7559">
        <v>0</v>
      </c>
      <c r="E7559">
        <v>0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23527122.756404594</v>
      </c>
      <c r="O7559">
        <v>23002875.941552147</v>
      </c>
      <c r="P7559">
        <v>21235235.7811784</v>
      </c>
      <c r="Q7559">
        <v>-161029917.58192882</v>
      </c>
      <c r="R7559">
        <v>-159457436.06586397</v>
      </c>
      <c r="S7559">
        <v>-67055926.928757556</v>
      </c>
      <c r="T7559">
        <v>-64295691.658818252</v>
      </c>
      <c r="U7559">
        <v>-61938570.857262708</v>
      </c>
      <c r="V7559">
        <v>-58185328.920572244</v>
      </c>
      <c r="W7559">
        <v>-60217764.633545049</v>
      </c>
      <c r="X7559">
        <v>-80217764.633545086</v>
      </c>
    </row>
    <row r="7560" spans="2:24" x14ac:dyDescent="0.4">
      <c r="B7560" s="13">
        <v>7557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18877474.478151742</v>
      </c>
      <c r="O7560">
        <v>24317105.122002143</v>
      </c>
      <c r="P7560">
        <v>28317572.66155076</v>
      </c>
      <c r="Q7560">
        <v>26680353.402780876</v>
      </c>
      <c r="R7560">
        <v>27639418.846564624</v>
      </c>
      <c r="S7560">
        <v>13331319.063380463</v>
      </c>
      <c r="T7560">
        <v>15437433.401818015</v>
      </c>
      <c r="U7560">
        <v>27563135.095943365</v>
      </c>
      <c r="V7560">
        <v>30409964.519852623</v>
      </c>
      <c r="W7560">
        <v>34143055.932013579</v>
      </c>
      <c r="X7560">
        <v>14143055.932013584</v>
      </c>
    </row>
    <row r="7561" spans="2:24" x14ac:dyDescent="0.4">
      <c r="B7561" s="13">
        <v>7558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22511173.372342698</v>
      </c>
      <c r="O7561">
        <v>23902906.337209444</v>
      </c>
      <c r="P7561">
        <v>20633431.697953645</v>
      </c>
      <c r="Q7561">
        <v>14289263.861549232</v>
      </c>
      <c r="R7561">
        <v>12090167.899395984</v>
      </c>
      <c r="S7561">
        <v>11936723.522132222</v>
      </c>
      <c r="T7561">
        <v>14188844.191124348</v>
      </c>
      <c r="U7561">
        <v>23293152.47122471</v>
      </c>
      <c r="V7561">
        <v>28415516.458146404</v>
      </c>
      <c r="W7561">
        <v>31547850.590471823</v>
      </c>
      <c r="X7561">
        <v>11547850.590471823</v>
      </c>
    </row>
    <row r="7562" spans="2:24" x14ac:dyDescent="0.4">
      <c r="B7562" s="13">
        <v>7559</v>
      </c>
      <c r="C7562">
        <v>0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24942132.08527977</v>
      </c>
      <c r="O7562">
        <v>19057209.900175266</v>
      </c>
      <c r="P7562">
        <v>24330543.521504436</v>
      </c>
      <c r="Q7562">
        <v>30734579.895568684</v>
      </c>
      <c r="R7562">
        <v>33332312.017008655</v>
      </c>
      <c r="S7562">
        <v>37000389.303290397</v>
      </c>
      <c r="T7562">
        <v>38296611.999227554</v>
      </c>
      <c r="U7562">
        <v>36460992.663723029</v>
      </c>
      <c r="V7562">
        <v>37328214.916687742</v>
      </c>
      <c r="W7562">
        <v>39649309.450435802</v>
      </c>
      <c r="X7562">
        <v>19649309.450435795</v>
      </c>
    </row>
    <row r="7563" spans="2:24" x14ac:dyDescent="0.4">
      <c r="B7563" s="13">
        <v>7560</v>
      </c>
      <c r="C7563">
        <v>0</v>
      </c>
      <c r="D7563">
        <v>0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17080354.205591496</v>
      </c>
      <c r="O7563">
        <v>17594786.271972567</v>
      </c>
      <c r="P7563">
        <v>18074870.192789994</v>
      </c>
      <c r="Q7563">
        <v>18372438.026090913</v>
      </c>
      <c r="R7563">
        <v>20289008.561787389</v>
      </c>
      <c r="S7563">
        <v>24904306.928947747</v>
      </c>
      <c r="T7563">
        <v>24618638.110453326</v>
      </c>
      <c r="U7563">
        <v>31112375.948409617</v>
      </c>
      <c r="V7563">
        <v>19708411.807877406</v>
      </c>
      <c r="W7563">
        <v>22108795.52195866</v>
      </c>
      <c r="X7563">
        <v>2108795.5219586613</v>
      </c>
    </row>
    <row r="7564" spans="2:24" x14ac:dyDescent="0.4">
      <c r="B7564" s="13">
        <v>7561</v>
      </c>
      <c r="C7564">
        <v>0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20727861.107813738</v>
      </c>
      <c r="O7564">
        <v>18642133.815041155</v>
      </c>
      <c r="P7564">
        <v>18555154.77112795</v>
      </c>
      <c r="Q7564">
        <v>18339241.990097854</v>
      </c>
      <c r="R7564">
        <v>25570296.879966918</v>
      </c>
      <c r="S7564">
        <v>24571039.178108234</v>
      </c>
      <c r="T7564">
        <v>27858615.884114891</v>
      </c>
      <c r="U7564">
        <v>12854551.173443278</v>
      </c>
      <c r="V7564">
        <v>13912496.386271413</v>
      </c>
      <c r="W7564">
        <v>20304609.407754496</v>
      </c>
      <c r="X7564">
        <v>304609.40775449644</v>
      </c>
    </row>
    <row r="7565" spans="2:24" x14ac:dyDescent="0.4">
      <c r="B7565" s="13">
        <v>7562</v>
      </c>
      <c r="C7565">
        <v>0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21667341.340341024</v>
      </c>
      <c r="O7565">
        <v>18557314.852823943</v>
      </c>
      <c r="P7565">
        <v>19765835.638457563</v>
      </c>
      <c r="Q7565">
        <v>15583130.55642812</v>
      </c>
      <c r="R7565">
        <v>13082418.38101067</v>
      </c>
      <c r="S7565">
        <v>24840830.481411364</v>
      </c>
      <c r="T7565">
        <v>33835886.020947874</v>
      </c>
      <c r="U7565">
        <v>41528383.075097866</v>
      </c>
      <c r="V7565">
        <v>48926250.730559923</v>
      </c>
      <c r="W7565">
        <v>57476820.409636095</v>
      </c>
      <c r="X7565">
        <v>37476820.409636103</v>
      </c>
    </row>
    <row r="7566" spans="2:24" x14ac:dyDescent="0.4">
      <c r="B7566" s="13">
        <v>7563</v>
      </c>
      <c r="C7566">
        <v>0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18728799.422386263</v>
      </c>
      <c r="O7566">
        <v>20327008.681280609</v>
      </c>
      <c r="P7566">
        <v>18072629.609089516</v>
      </c>
      <c r="Q7566">
        <v>20030057.929994129</v>
      </c>
      <c r="R7566">
        <v>22068371.649160389</v>
      </c>
      <c r="S7566">
        <v>25720861.668993335</v>
      </c>
      <c r="T7566">
        <v>25957268.107036639</v>
      </c>
      <c r="U7566">
        <v>23456396.808157343</v>
      </c>
      <c r="V7566">
        <v>24358568.152217068</v>
      </c>
      <c r="W7566">
        <v>23041818.676376484</v>
      </c>
      <c r="X7566">
        <v>3041818.6763764806</v>
      </c>
    </row>
    <row r="7567" spans="2:24" x14ac:dyDescent="0.4">
      <c r="B7567" s="13">
        <v>7564</v>
      </c>
      <c r="C7567">
        <v>0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25993784.453648321</v>
      </c>
      <c r="O7567">
        <v>-156614521.37676567</v>
      </c>
      <c r="P7567">
        <v>-158522705.58886886</v>
      </c>
      <c r="Q7567">
        <v>-491001809.13144886</v>
      </c>
      <c r="R7567">
        <v>-484746646.00498825</v>
      </c>
      <c r="S7567">
        <v>-272912954.17785168</v>
      </c>
      <c r="T7567">
        <v>-272186959.19053054</v>
      </c>
      <c r="U7567">
        <v>-272147212.44111902</v>
      </c>
      <c r="V7567">
        <v>-271375496.26295185</v>
      </c>
      <c r="W7567">
        <v>-264160359.87998602</v>
      </c>
      <c r="X7567">
        <v>-284160359.87998605</v>
      </c>
    </row>
    <row r="7568" spans="2:24" x14ac:dyDescent="0.4">
      <c r="B7568" s="13">
        <v>7565</v>
      </c>
      <c r="C7568">
        <v>0</v>
      </c>
      <c r="D7568">
        <v>0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12461199.233124707</v>
      </c>
      <c r="O7568">
        <v>18909078.600887705</v>
      </c>
      <c r="P7568">
        <v>18948938.47781004</v>
      </c>
      <c r="Q7568">
        <v>25522150.403678004</v>
      </c>
      <c r="R7568">
        <v>25226268.019828495</v>
      </c>
      <c r="S7568">
        <v>31548750.90862513</v>
      </c>
      <c r="T7568">
        <v>31525467.183176272</v>
      </c>
      <c r="U7568">
        <v>28229658.825101107</v>
      </c>
      <c r="V7568">
        <v>31018087.163537666</v>
      </c>
      <c r="W7568">
        <v>33889086.469542168</v>
      </c>
      <c r="X7568">
        <v>13889086.469542166</v>
      </c>
    </row>
    <row r="7569" spans="2:24" x14ac:dyDescent="0.4">
      <c r="B7569" s="13">
        <v>7566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26106000.238915395</v>
      </c>
      <c r="O7569">
        <v>27960115.675547797</v>
      </c>
      <c r="P7569">
        <v>33055043.410257962</v>
      </c>
      <c r="Q7569">
        <v>31203367.923540004</v>
      </c>
      <c r="R7569">
        <v>39365768.896319702</v>
      </c>
      <c r="S7569">
        <v>40507047.095508024</v>
      </c>
      <c r="T7569">
        <v>41543967.940414689</v>
      </c>
      <c r="U7569">
        <v>46572087.219351754</v>
      </c>
      <c r="V7569">
        <v>47017406.437255703</v>
      </c>
      <c r="W7569">
        <v>50526615.414367385</v>
      </c>
      <c r="X7569">
        <v>30526615.414367393</v>
      </c>
    </row>
    <row r="7570" spans="2:24" x14ac:dyDescent="0.4">
      <c r="B7570" s="13">
        <v>7567</v>
      </c>
      <c r="C7570">
        <v>0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14548206.323963497</v>
      </c>
      <c r="O7570">
        <v>17656622.337533288</v>
      </c>
      <c r="P7570">
        <v>18486408.237740282</v>
      </c>
      <c r="Q7570">
        <v>22941462.904173695</v>
      </c>
      <c r="R7570">
        <v>23365275.629548673</v>
      </c>
      <c r="S7570">
        <v>26768138.338782016</v>
      </c>
      <c r="T7570">
        <v>25860241.187275462</v>
      </c>
      <c r="U7570">
        <v>33105451.069100562</v>
      </c>
      <c r="V7570">
        <v>11812673.419953419</v>
      </c>
      <c r="W7570">
        <v>11633737.346412335</v>
      </c>
      <c r="X7570">
        <v>-8366262.653587657</v>
      </c>
    </row>
    <row r="7571" spans="2:24" x14ac:dyDescent="0.4">
      <c r="B7571" s="13">
        <v>7568</v>
      </c>
      <c r="C7571">
        <v>0</v>
      </c>
      <c r="D7571">
        <v>0</v>
      </c>
      <c r="E7571">
        <v>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22826264.006651696</v>
      </c>
      <c r="O7571">
        <v>25444546.623434637</v>
      </c>
      <c r="P7571">
        <v>25994476.249230746</v>
      </c>
      <c r="Q7571">
        <v>30413239.600842331</v>
      </c>
      <c r="R7571">
        <v>32967612.271543261</v>
      </c>
      <c r="S7571">
        <v>34778565.120756753</v>
      </c>
      <c r="T7571">
        <v>34909850.886918016</v>
      </c>
      <c r="U7571">
        <v>37822529.953683883</v>
      </c>
      <c r="V7571">
        <v>42743528.335117713</v>
      </c>
      <c r="W7571">
        <v>45179756.68312747</v>
      </c>
      <c r="X7571">
        <v>25179756.68312747</v>
      </c>
    </row>
    <row r="7572" spans="2:24" x14ac:dyDescent="0.4">
      <c r="B7572" s="13">
        <v>7569</v>
      </c>
      <c r="C7572">
        <v>0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22260311.235127933</v>
      </c>
      <c r="O7572">
        <v>18820562.852721132</v>
      </c>
      <c r="P7572">
        <v>23377283.111263931</v>
      </c>
      <c r="Q7572">
        <v>27051500.581478652</v>
      </c>
      <c r="R7572">
        <v>27693564.908815134</v>
      </c>
      <c r="S7572">
        <v>25905321.911578946</v>
      </c>
      <c r="T7572">
        <v>20536972.887393221</v>
      </c>
      <c r="U7572">
        <v>10168859.853383232</v>
      </c>
      <c r="V7572">
        <v>12341762.93438888</v>
      </c>
      <c r="W7572">
        <v>-6155165.0344338724</v>
      </c>
      <c r="X7572">
        <v>-26155165.034433875</v>
      </c>
    </row>
    <row r="7573" spans="2:24" x14ac:dyDescent="0.4">
      <c r="B7573" s="13">
        <v>7570</v>
      </c>
      <c r="C7573">
        <v>0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19052794.390147656</v>
      </c>
      <c r="O7573">
        <v>17895182.032345705</v>
      </c>
      <c r="P7573">
        <v>15403702.577064872</v>
      </c>
      <c r="Q7573">
        <v>19307844.626220457</v>
      </c>
      <c r="R7573">
        <v>21670686.312237807</v>
      </c>
      <c r="S7573">
        <v>17592847.621242568</v>
      </c>
      <c r="T7573">
        <v>23669396.303331703</v>
      </c>
      <c r="U7573">
        <v>25672540.086623237</v>
      </c>
      <c r="V7573">
        <v>27715669.60303494</v>
      </c>
      <c r="W7573">
        <v>28162157.511014454</v>
      </c>
      <c r="X7573">
        <v>8162157.5110144541</v>
      </c>
    </row>
    <row r="7574" spans="2:24" x14ac:dyDescent="0.4">
      <c r="B7574" s="13">
        <v>7571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22140862.601184785</v>
      </c>
      <c r="O7574">
        <v>24930773.741836373</v>
      </c>
      <c r="P7574">
        <v>31349520.808761138</v>
      </c>
      <c r="Q7574">
        <v>35529876.017690241</v>
      </c>
      <c r="R7574">
        <v>30315946.592449654</v>
      </c>
      <c r="S7574">
        <v>33127438.738688592</v>
      </c>
      <c r="T7574">
        <v>38039630.939192422</v>
      </c>
      <c r="U7574">
        <v>41426973.159119666</v>
      </c>
      <c r="V7574">
        <v>44202398.913303845</v>
      </c>
      <c r="W7574">
        <v>47622176.919125512</v>
      </c>
      <c r="X7574">
        <v>27622176.919125505</v>
      </c>
    </row>
    <row r="7575" spans="2:24" x14ac:dyDescent="0.4">
      <c r="B7575" s="13">
        <v>7572</v>
      </c>
      <c r="C7575">
        <v>0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24834355.685619731</v>
      </c>
      <c r="O7575">
        <v>28857606.265454933</v>
      </c>
      <c r="P7575">
        <v>30277514.987634372</v>
      </c>
      <c r="Q7575">
        <v>32186387.71710857</v>
      </c>
      <c r="R7575">
        <v>32883034.542411715</v>
      </c>
      <c r="S7575">
        <v>34070319.608807877</v>
      </c>
      <c r="T7575">
        <v>34153809.647697501</v>
      </c>
      <c r="U7575">
        <v>34641245.432371445</v>
      </c>
      <c r="V7575">
        <v>34379261.946784213</v>
      </c>
      <c r="W7575">
        <v>25132337.364475667</v>
      </c>
      <c r="X7575">
        <v>5132337.3644756638</v>
      </c>
    </row>
    <row r="7576" spans="2:24" x14ac:dyDescent="0.4">
      <c r="B7576" s="13">
        <v>7573</v>
      </c>
      <c r="C7576">
        <v>0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15260530.4326401</v>
      </c>
      <c r="O7576">
        <v>20654648.854449335</v>
      </c>
      <c r="P7576">
        <v>20065164.061050747</v>
      </c>
      <c r="Q7576">
        <v>22652178.593368538</v>
      </c>
      <c r="R7576">
        <v>23836891.337940268</v>
      </c>
      <c r="S7576">
        <v>22356516.579847161</v>
      </c>
      <c r="T7576">
        <v>24096953.688588113</v>
      </c>
      <c r="U7576">
        <v>21468085.325222202</v>
      </c>
      <c r="V7576">
        <v>22245705.374861561</v>
      </c>
      <c r="W7576">
        <v>22043608.403424259</v>
      </c>
      <c r="X7576">
        <v>2043608.4034242588</v>
      </c>
    </row>
    <row r="7577" spans="2:24" x14ac:dyDescent="0.4">
      <c r="B7577" s="13">
        <v>7574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20296961.790485851</v>
      </c>
      <c r="O7577">
        <v>18116983.987856664</v>
      </c>
      <c r="P7577">
        <v>18570946.302360903</v>
      </c>
      <c r="Q7577">
        <v>24159385.753623523</v>
      </c>
      <c r="R7577">
        <v>10823834.419885501</v>
      </c>
      <c r="S7577">
        <v>16620903.180605356</v>
      </c>
      <c r="T7577">
        <v>26808758.260676101</v>
      </c>
      <c r="U7577">
        <v>28387505.604348809</v>
      </c>
      <c r="V7577">
        <v>-27303088.027486779</v>
      </c>
      <c r="W7577">
        <v>-27460439.479121529</v>
      </c>
      <c r="X7577">
        <v>-47460439.479121529</v>
      </c>
    </row>
    <row r="7578" spans="2:24" x14ac:dyDescent="0.4">
      <c r="B7578" s="13">
        <v>7575</v>
      </c>
      <c r="C7578">
        <v>0</v>
      </c>
      <c r="D7578">
        <v>0</v>
      </c>
      <c r="E7578">
        <v>0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24607224.961644381</v>
      </c>
      <c r="O7578">
        <v>30164690.582346343</v>
      </c>
      <c r="P7578">
        <v>29338640.348815303</v>
      </c>
      <c r="Q7578">
        <v>34142956.068734676</v>
      </c>
      <c r="R7578">
        <v>41069796.05507315</v>
      </c>
      <c r="S7578">
        <v>44435010.094445325</v>
      </c>
      <c r="T7578">
        <v>41950441.63215103</v>
      </c>
      <c r="U7578">
        <v>40529527.176231034</v>
      </c>
      <c r="V7578">
        <v>39797392.852309585</v>
      </c>
      <c r="W7578">
        <v>38255287.536237307</v>
      </c>
      <c r="X7578">
        <v>18255287.536237314</v>
      </c>
    </row>
    <row r="7579" spans="2:24" x14ac:dyDescent="0.4">
      <c r="B7579" s="13">
        <v>7576</v>
      </c>
      <c r="C7579">
        <v>0</v>
      </c>
      <c r="D7579">
        <v>0</v>
      </c>
      <c r="E7579">
        <v>0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22709078.884117771</v>
      </c>
      <c r="O7579">
        <v>21090788.768461592</v>
      </c>
      <c r="P7579">
        <v>28529548.412720285</v>
      </c>
      <c r="Q7579">
        <v>33113467.012921795</v>
      </c>
      <c r="R7579">
        <v>34025800.104802743</v>
      </c>
      <c r="S7579">
        <v>34031868.282354593</v>
      </c>
      <c r="T7579">
        <v>34318156.454240344</v>
      </c>
      <c r="U7579">
        <v>30129948.608984619</v>
      </c>
      <c r="V7579">
        <v>36419509.104384713</v>
      </c>
      <c r="W7579">
        <v>42007282.650265254</v>
      </c>
      <c r="X7579">
        <v>22007282.650265262</v>
      </c>
    </row>
    <row r="7580" spans="2:24" x14ac:dyDescent="0.4">
      <c r="B7580" s="13">
        <v>7577</v>
      </c>
      <c r="C7580">
        <v>0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20197855.567627959</v>
      </c>
      <c r="O7580">
        <v>24243785.979855195</v>
      </c>
      <c r="P7580">
        <v>29888342.901357342</v>
      </c>
      <c r="Q7580">
        <v>34184415.965199992</v>
      </c>
      <c r="R7580">
        <v>40015759.9586358</v>
      </c>
      <c r="S7580">
        <v>40849150.868726939</v>
      </c>
      <c r="T7580">
        <v>43717308.344014868</v>
      </c>
      <c r="U7580">
        <v>44914582.566079862</v>
      </c>
      <c r="V7580">
        <v>44518578.451559447</v>
      </c>
      <c r="W7580">
        <v>43061294.256348848</v>
      </c>
      <c r="X7580">
        <v>23061294.25634886</v>
      </c>
    </row>
    <row r="7581" spans="2:24" x14ac:dyDescent="0.4">
      <c r="B7581" s="13">
        <v>7578</v>
      </c>
      <c r="C7581">
        <v>0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25644879.001389567</v>
      </c>
      <c r="O7581">
        <v>31935815.60051205</v>
      </c>
      <c r="P7581">
        <v>38352541.031855308</v>
      </c>
      <c r="Q7581">
        <v>10833772.792320985</v>
      </c>
      <c r="R7581">
        <v>16472545.82411598</v>
      </c>
      <c r="S7581">
        <v>36243916.632106446</v>
      </c>
      <c r="T7581">
        <v>43734162.906262688</v>
      </c>
      <c r="U7581">
        <v>45231143.872834809</v>
      </c>
      <c r="V7581">
        <v>48183272.978106432</v>
      </c>
      <c r="W7581">
        <v>48957765.065340742</v>
      </c>
      <c r="X7581">
        <v>28957765.06534075</v>
      </c>
    </row>
    <row r="7582" spans="2:24" x14ac:dyDescent="0.4">
      <c r="B7582" s="13">
        <v>7579</v>
      </c>
      <c r="C7582">
        <v>0</v>
      </c>
      <c r="D7582">
        <v>0</v>
      </c>
      <c r="E7582">
        <v>0</v>
      </c>
      <c r="F7582">
        <v>0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22828313.336041637</v>
      </c>
      <c r="O7582">
        <v>23066956.44453289</v>
      </c>
      <c r="P7582">
        <v>25605120.704023656</v>
      </c>
      <c r="Q7582">
        <v>21817759.442801662</v>
      </c>
      <c r="R7582">
        <v>22251199.592524458</v>
      </c>
      <c r="S7582">
        <v>30705138.613758463</v>
      </c>
      <c r="T7582">
        <v>27124278.207357977</v>
      </c>
      <c r="U7582">
        <v>32842141.152260244</v>
      </c>
      <c r="V7582">
        <v>31559345.585677981</v>
      </c>
      <c r="W7582">
        <v>32134063.260681432</v>
      </c>
      <c r="X7582">
        <v>12134063.260681428</v>
      </c>
    </row>
    <row r="7583" spans="2:24" x14ac:dyDescent="0.4">
      <c r="B7583" s="13">
        <v>7580</v>
      </c>
      <c r="C7583">
        <v>0</v>
      </c>
      <c r="D7583">
        <v>0</v>
      </c>
      <c r="E7583">
        <v>0</v>
      </c>
      <c r="F7583">
        <v>0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22122432.598467123</v>
      </c>
      <c r="O7583">
        <v>26077750.911076974</v>
      </c>
      <c r="P7583">
        <v>31180859.446998984</v>
      </c>
      <c r="Q7583">
        <v>31110590.473908883</v>
      </c>
      <c r="R7583">
        <v>37174154.337435976</v>
      </c>
      <c r="S7583">
        <v>42438185.325969197</v>
      </c>
      <c r="T7583">
        <v>42996146.935422964</v>
      </c>
      <c r="U7583">
        <v>41394943.751320675</v>
      </c>
      <c r="V7583">
        <v>46894243.092577115</v>
      </c>
      <c r="W7583">
        <v>47114264.405945152</v>
      </c>
      <c r="X7583">
        <v>27114264.405945141</v>
      </c>
    </row>
    <row r="7584" spans="2:24" x14ac:dyDescent="0.4">
      <c r="B7584" s="13">
        <v>7581</v>
      </c>
      <c r="C7584">
        <v>0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22840658.264273077</v>
      </c>
      <c r="O7584">
        <v>19782448.192554787</v>
      </c>
      <c r="P7584">
        <v>22239585.174496651</v>
      </c>
      <c r="Q7584">
        <v>22583968.946189422</v>
      </c>
      <c r="R7584">
        <v>25307723.670704179</v>
      </c>
      <c r="S7584">
        <v>27760595.88019361</v>
      </c>
      <c r="T7584">
        <v>34766126.233314604</v>
      </c>
      <c r="U7584">
        <v>37394559.025912985</v>
      </c>
      <c r="V7584">
        <v>43623894.186030827</v>
      </c>
      <c r="W7584">
        <v>43712512.194433123</v>
      </c>
      <c r="X7584">
        <v>23712512.194433119</v>
      </c>
    </row>
    <row r="7585" spans="2:24" x14ac:dyDescent="0.4">
      <c r="B7585" s="13">
        <v>7582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19067038.222962648</v>
      </c>
      <c r="O7585">
        <v>23363273.292571418</v>
      </c>
      <c r="P7585">
        <v>30017577.511720724</v>
      </c>
      <c r="Q7585">
        <v>29309633.784747161</v>
      </c>
      <c r="R7585">
        <v>32483638.871665392</v>
      </c>
      <c r="S7585">
        <v>32967021.500766743</v>
      </c>
      <c r="T7585">
        <v>35197059.495025247</v>
      </c>
      <c r="U7585">
        <v>38056442.038114414</v>
      </c>
      <c r="V7585">
        <v>-7261368.3554115966</v>
      </c>
      <c r="W7585">
        <v>-7127648.87377044</v>
      </c>
      <c r="X7585">
        <v>-27127648.873770446</v>
      </c>
    </row>
    <row r="7586" spans="2:24" x14ac:dyDescent="0.4">
      <c r="B7586" s="13">
        <v>7583</v>
      </c>
      <c r="C7586">
        <v>0</v>
      </c>
      <c r="D7586">
        <v>0</v>
      </c>
      <c r="E7586">
        <v>0</v>
      </c>
      <c r="F7586">
        <v>0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23226771.00819711</v>
      </c>
      <c r="O7586">
        <v>29357943.824074328</v>
      </c>
      <c r="P7586">
        <v>27657644.158811074</v>
      </c>
      <c r="Q7586">
        <v>32589669.781733282</v>
      </c>
      <c r="R7586">
        <v>35269841.709958114</v>
      </c>
      <c r="S7586">
        <v>33432609.736891288</v>
      </c>
      <c r="T7586">
        <v>24637265.478220262</v>
      </c>
      <c r="U7586">
        <v>17821478.616679233</v>
      </c>
      <c r="V7586">
        <v>16430314.08158003</v>
      </c>
      <c r="W7586">
        <v>20377927.436756626</v>
      </c>
      <c r="X7586">
        <v>377927.43675662996</v>
      </c>
    </row>
    <row r="7587" spans="2:24" x14ac:dyDescent="0.4">
      <c r="B7587" s="13">
        <v>7584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21338331.951317228</v>
      </c>
      <c r="O7587">
        <v>27312544.474786967</v>
      </c>
      <c r="P7587">
        <v>-6469354.5765356245</v>
      </c>
      <c r="Q7587">
        <v>-5328042.4258865882</v>
      </c>
      <c r="R7587">
        <v>8706610.6836158745</v>
      </c>
      <c r="S7587">
        <v>17978689.642016854</v>
      </c>
      <c r="T7587">
        <v>23992433.773745492</v>
      </c>
      <c r="U7587">
        <v>26519255.120131277</v>
      </c>
      <c r="V7587">
        <v>28772127.018074442</v>
      </c>
      <c r="W7587">
        <v>35133821.615428463</v>
      </c>
      <c r="X7587">
        <v>15133821.615428468</v>
      </c>
    </row>
    <row r="7588" spans="2:24" x14ac:dyDescent="0.4">
      <c r="B7588" s="13">
        <v>7585</v>
      </c>
      <c r="C7588">
        <v>0</v>
      </c>
      <c r="D7588">
        <v>0</v>
      </c>
      <c r="E7588">
        <v>0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20801778.766046621</v>
      </c>
      <c r="O7588">
        <v>22500795.118390776</v>
      </c>
      <c r="P7588">
        <v>26731922.393511437</v>
      </c>
      <c r="Q7588">
        <v>30256058.97642035</v>
      </c>
      <c r="R7588">
        <v>29123813.591011345</v>
      </c>
      <c r="S7588">
        <v>31165315.817024175</v>
      </c>
      <c r="T7588">
        <v>22373327.926959094</v>
      </c>
      <c r="U7588">
        <v>28455786.711599328</v>
      </c>
      <c r="V7588">
        <v>21338979.411231231</v>
      </c>
      <c r="W7588">
        <v>23146658.696164057</v>
      </c>
      <c r="X7588">
        <v>3146658.696164059</v>
      </c>
    </row>
    <row r="7589" spans="2:24" x14ac:dyDescent="0.4">
      <c r="B7589" s="13">
        <v>7586</v>
      </c>
      <c r="C7589">
        <v>0</v>
      </c>
      <c r="D7589">
        <v>0</v>
      </c>
      <c r="E7589">
        <v>0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13980624.892831894</v>
      </c>
      <c r="O7589">
        <v>16109368.059853464</v>
      </c>
      <c r="P7589">
        <v>19544961.744333737</v>
      </c>
      <c r="Q7589">
        <v>22496099.87539022</v>
      </c>
      <c r="R7589">
        <v>23931454.986112468</v>
      </c>
      <c r="S7589">
        <v>28790597.238097008</v>
      </c>
      <c r="T7589">
        <v>29547179.996040121</v>
      </c>
      <c r="U7589">
        <v>29699838.192467645</v>
      </c>
      <c r="V7589">
        <v>35437438.117664292</v>
      </c>
      <c r="W7589">
        <v>41839054.585436895</v>
      </c>
      <c r="X7589">
        <v>21839054.585436895</v>
      </c>
    </row>
    <row r="7590" spans="2:24" x14ac:dyDescent="0.4">
      <c r="B7590" s="13">
        <v>7587</v>
      </c>
      <c r="C7590">
        <v>0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19487052.117700558</v>
      </c>
      <c r="O7590">
        <v>22884065.949036308</v>
      </c>
      <c r="P7590">
        <v>31043663.296509169</v>
      </c>
      <c r="Q7590">
        <v>30116628.449740648</v>
      </c>
      <c r="R7590">
        <v>29735231.760452226</v>
      </c>
      <c r="S7590">
        <v>32518385.847369313</v>
      </c>
      <c r="T7590">
        <v>33630215.337586857</v>
      </c>
      <c r="U7590">
        <v>35896312.071711041</v>
      </c>
      <c r="V7590">
        <v>35108490.431027763</v>
      </c>
      <c r="W7590">
        <v>35588848.577926673</v>
      </c>
      <c r="X7590">
        <v>15588848.577926679</v>
      </c>
    </row>
    <row r="7591" spans="2:24" x14ac:dyDescent="0.4">
      <c r="B7591" s="13">
        <v>7588</v>
      </c>
      <c r="C7591">
        <v>0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16976514.349227205</v>
      </c>
      <c r="O7591">
        <v>24300842.673515886</v>
      </c>
      <c r="P7591">
        <v>22099500.836352203</v>
      </c>
      <c r="Q7591">
        <v>28969949.178741023</v>
      </c>
      <c r="R7591">
        <v>-534467893.50213706</v>
      </c>
      <c r="S7591">
        <v>-528465144.99717546</v>
      </c>
      <c r="T7591">
        <v>-247140650.85395277</v>
      </c>
      <c r="U7591">
        <v>-247276121.41493398</v>
      </c>
      <c r="V7591">
        <v>-245912767.01473629</v>
      </c>
      <c r="W7591">
        <v>-259796365.30353653</v>
      </c>
      <c r="X7591">
        <v>-279796365.30353653</v>
      </c>
    </row>
    <row r="7592" spans="2:24" x14ac:dyDescent="0.4">
      <c r="B7592" s="13">
        <v>7589</v>
      </c>
      <c r="C7592">
        <v>0</v>
      </c>
      <c r="D7592">
        <v>0</v>
      </c>
      <c r="E7592">
        <v>0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19290005.909482934</v>
      </c>
      <c r="O7592">
        <v>17831103.438170403</v>
      </c>
      <c r="P7592">
        <v>20104158.295076851</v>
      </c>
      <c r="Q7592">
        <v>20712356.246111501</v>
      </c>
      <c r="R7592">
        <v>18836295.846969008</v>
      </c>
      <c r="S7592">
        <v>20236357.884947013</v>
      </c>
      <c r="T7592">
        <v>19718992.594375446</v>
      </c>
      <c r="U7592">
        <v>23942742.155567192</v>
      </c>
      <c r="V7592">
        <v>27331214.384082142</v>
      </c>
      <c r="W7592">
        <v>27295824.287065729</v>
      </c>
      <c r="X7592">
        <v>7295824.2870657239</v>
      </c>
    </row>
    <row r="7593" spans="2:24" x14ac:dyDescent="0.4">
      <c r="B7593" s="13">
        <v>7590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24830769.324914079</v>
      </c>
      <c r="O7593">
        <v>22600335.144480906</v>
      </c>
      <c r="P7593">
        <v>28368546.527390294</v>
      </c>
      <c r="Q7593">
        <v>26349376.098564856</v>
      </c>
      <c r="R7593">
        <v>29169570.157102652</v>
      </c>
      <c r="S7593">
        <v>32408349.770675018</v>
      </c>
      <c r="T7593">
        <v>31948629.0871525</v>
      </c>
      <c r="U7593">
        <v>32961375.339119285</v>
      </c>
      <c r="V7593">
        <v>40826822.458550669</v>
      </c>
      <c r="W7593">
        <v>40962881.9360542</v>
      </c>
      <c r="X7593">
        <v>20962881.9360542</v>
      </c>
    </row>
    <row r="7594" spans="2:24" x14ac:dyDescent="0.4">
      <c r="B7594" s="13">
        <v>7591</v>
      </c>
      <c r="C7594">
        <v>0</v>
      </c>
      <c r="D7594">
        <v>0</v>
      </c>
      <c r="E7594"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21198292.623688951</v>
      </c>
      <c r="O7594">
        <v>22944819.492965765</v>
      </c>
      <c r="P7594">
        <v>26303084.477804407</v>
      </c>
      <c r="Q7594">
        <v>30649723.645534612</v>
      </c>
      <c r="R7594">
        <v>30434064.167466998</v>
      </c>
      <c r="S7594">
        <v>35039027.774834335</v>
      </c>
      <c r="T7594">
        <v>36241563.049703792</v>
      </c>
      <c r="U7594">
        <v>38136115.362289116</v>
      </c>
      <c r="V7594">
        <v>30181671.57735673</v>
      </c>
      <c r="W7594">
        <v>33322706.92596158</v>
      </c>
      <c r="X7594">
        <v>13322706.925961578</v>
      </c>
    </row>
    <row r="7595" spans="2:24" x14ac:dyDescent="0.4">
      <c r="B7595" s="13">
        <v>7592</v>
      </c>
      <c r="C7595">
        <v>0</v>
      </c>
      <c r="D7595">
        <v>0</v>
      </c>
      <c r="E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18337754.191215608</v>
      </c>
      <c r="O7595">
        <v>27451513.22816946</v>
      </c>
      <c r="P7595">
        <v>29444849.726909813</v>
      </c>
      <c r="Q7595">
        <v>29436411.050604485</v>
      </c>
      <c r="R7595">
        <v>33240575.657025959</v>
      </c>
      <c r="S7595">
        <v>39987273.619309127</v>
      </c>
      <c r="T7595">
        <v>41587227.180752493</v>
      </c>
      <c r="U7595">
        <v>38942352.707801521</v>
      </c>
      <c r="V7595">
        <v>40283081.592945978</v>
      </c>
      <c r="W7595">
        <v>48112008.332597226</v>
      </c>
      <c r="X7595">
        <v>28112008.332597233</v>
      </c>
    </row>
    <row r="7596" spans="2:24" x14ac:dyDescent="0.4">
      <c r="B7596" s="13">
        <v>7593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26581706.045839652</v>
      </c>
      <c r="O7596">
        <v>25007559.825641558</v>
      </c>
      <c r="P7596">
        <v>27002627.810905572</v>
      </c>
      <c r="Q7596">
        <v>29655592.45120509</v>
      </c>
      <c r="R7596">
        <v>34199485.061248936</v>
      </c>
      <c r="S7596">
        <v>36264314.878735013</v>
      </c>
      <c r="T7596">
        <v>35125166.454819903</v>
      </c>
      <c r="U7596">
        <v>35972512.996312372</v>
      </c>
      <c r="V7596">
        <v>41470848.950191259</v>
      </c>
      <c r="W7596">
        <v>46190328.981068738</v>
      </c>
      <c r="X7596">
        <v>26190328.981068738</v>
      </c>
    </row>
    <row r="7597" spans="2:24" x14ac:dyDescent="0.4">
      <c r="B7597" s="13">
        <v>7594</v>
      </c>
      <c r="C7597">
        <v>0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18594780.181808844</v>
      </c>
      <c r="O7597">
        <v>20900156.224472068</v>
      </c>
      <c r="P7597">
        <v>21270296.71935666</v>
      </c>
      <c r="Q7597">
        <v>21807924.160493452</v>
      </c>
      <c r="R7597">
        <v>28483109.828048043</v>
      </c>
      <c r="S7597">
        <v>33387384.511937574</v>
      </c>
      <c r="T7597">
        <v>39880888.046407998</v>
      </c>
      <c r="U7597">
        <v>39982653.171178743</v>
      </c>
      <c r="V7597">
        <v>39028996.578988634</v>
      </c>
      <c r="W7597">
        <v>37540471.762959994</v>
      </c>
      <c r="X7597">
        <v>17540471.762959991</v>
      </c>
    </row>
    <row r="7598" spans="2:24" x14ac:dyDescent="0.4">
      <c r="B7598" s="13">
        <v>7595</v>
      </c>
      <c r="C7598">
        <v>0</v>
      </c>
      <c r="D7598">
        <v>0</v>
      </c>
      <c r="E7598">
        <v>0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25907220.968854662</v>
      </c>
      <c r="O7598">
        <v>28281126.713636443</v>
      </c>
      <c r="P7598">
        <v>29654778.030947883</v>
      </c>
      <c r="Q7598">
        <v>31850925.411353193</v>
      </c>
      <c r="R7598">
        <v>33382665.052013993</v>
      </c>
      <c r="S7598">
        <v>32848489.654164746</v>
      </c>
      <c r="T7598">
        <v>32273456.419633701</v>
      </c>
      <c r="U7598">
        <v>31997377.806976691</v>
      </c>
      <c r="V7598">
        <v>36715656.533680752</v>
      </c>
      <c r="W7598">
        <v>33796513.7016652</v>
      </c>
      <c r="X7598">
        <v>13796513.701665202</v>
      </c>
    </row>
    <row r="7599" spans="2:24" x14ac:dyDescent="0.4">
      <c r="B7599" s="13">
        <v>7596</v>
      </c>
      <c r="C7599">
        <v>0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18374308.707658157</v>
      </c>
      <c r="O7599">
        <v>20800431.314695597</v>
      </c>
      <c r="P7599">
        <v>19451375.031887971</v>
      </c>
      <c r="Q7599">
        <v>26780501.600560427</v>
      </c>
      <c r="R7599">
        <v>30616938.302006759</v>
      </c>
      <c r="S7599">
        <v>30671841.894673038</v>
      </c>
      <c r="T7599">
        <v>-20215286.792241272</v>
      </c>
      <c r="U7599">
        <v>-20090276.541628141</v>
      </c>
      <c r="V7599">
        <v>14290018.490413029</v>
      </c>
      <c r="W7599">
        <v>19965608.578327958</v>
      </c>
      <c r="X7599">
        <v>-34391.421672038734</v>
      </c>
    </row>
    <row r="7600" spans="2:24" x14ac:dyDescent="0.4">
      <c r="B7600" s="13">
        <v>7597</v>
      </c>
      <c r="C7600">
        <v>0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21332100.989407182</v>
      </c>
      <c r="O7600">
        <v>18826595.034385897</v>
      </c>
      <c r="P7600">
        <v>20318307.731697969</v>
      </c>
      <c r="Q7600">
        <v>-64879515.981304027</v>
      </c>
      <c r="R7600">
        <v>-114222815.27326001</v>
      </c>
      <c r="S7600">
        <v>-65589288.237416528</v>
      </c>
      <c r="T7600">
        <v>-37370251.330666855</v>
      </c>
      <c r="U7600">
        <v>-32435803.057086263</v>
      </c>
      <c r="V7600">
        <v>-32340285.587777656</v>
      </c>
      <c r="W7600">
        <v>-30611072.581694786</v>
      </c>
      <c r="X7600">
        <v>-50611072.581694797</v>
      </c>
    </row>
    <row r="7601" spans="2:24" x14ac:dyDescent="0.4">
      <c r="B7601" s="13">
        <v>7598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23937283.921920203</v>
      </c>
      <c r="O7601">
        <v>14965852.070588117</v>
      </c>
      <c r="P7601">
        <v>16865874.071972091</v>
      </c>
      <c r="Q7601">
        <v>24368502.544762552</v>
      </c>
      <c r="R7601">
        <v>25282892.066508632</v>
      </c>
      <c r="S7601">
        <v>25774116.063219585</v>
      </c>
      <c r="T7601">
        <v>28541910.624824554</v>
      </c>
      <c r="U7601">
        <v>27277843.638568867</v>
      </c>
      <c r="V7601">
        <v>34500704.042651251</v>
      </c>
      <c r="W7601">
        <v>34448933.993592098</v>
      </c>
      <c r="X7601">
        <v>14448933.993592096</v>
      </c>
    </row>
    <row r="7602" spans="2:24" x14ac:dyDescent="0.4">
      <c r="B7602" s="13">
        <v>7599</v>
      </c>
      <c r="C7602">
        <v>0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18509231.014143679</v>
      </c>
      <c r="O7602">
        <v>25174949.096606303</v>
      </c>
      <c r="P7602">
        <v>12522942.996267222</v>
      </c>
      <c r="Q7602">
        <v>16991661.163984735</v>
      </c>
      <c r="R7602">
        <v>20745137.474804878</v>
      </c>
      <c r="S7602">
        <v>21324092.721969903</v>
      </c>
      <c r="T7602">
        <v>18131083.192799836</v>
      </c>
      <c r="U7602">
        <v>17557236.73737694</v>
      </c>
      <c r="V7602">
        <v>15532265.572978759</v>
      </c>
      <c r="W7602">
        <v>16532817.68887914</v>
      </c>
      <c r="X7602">
        <v>-3467182.3111208668</v>
      </c>
    </row>
    <row r="7603" spans="2:24" x14ac:dyDescent="0.4">
      <c r="B7603" s="13">
        <v>7600</v>
      </c>
      <c r="C7603">
        <v>0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20165923.731877152</v>
      </c>
      <c r="O7603">
        <v>16813732.246468894</v>
      </c>
      <c r="P7603">
        <v>16821049.59366345</v>
      </c>
      <c r="Q7603">
        <v>12500632.182092888</v>
      </c>
      <c r="R7603">
        <v>12296280.926956214</v>
      </c>
      <c r="S7603">
        <v>1431139.6604020251</v>
      </c>
      <c r="T7603">
        <v>4613760.7144097239</v>
      </c>
      <c r="U7603">
        <v>8968267.5003959406</v>
      </c>
      <c r="V7603">
        <v>14121224.351179365</v>
      </c>
      <c r="W7603">
        <v>18638854.38121995</v>
      </c>
      <c r="X7603">
        <v>-1361145.6187800532</v>
      </c>
    </row>
    <row r="7604" spans="2:24" x14ac:dyDescent="0.4">
      <c r="B7604" s="13">
        <v>7601</v>
      </c>
      <c r="C7604">
        <v>0</v>
      </c>
      <c r="D7604">
        <v>0</v>
      </c>
      <c r="E7604">
        <v>0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20039947.854965631</v>
      </c>
      <c r="O7604">
        <v>23903785.035578996</v>
      </c>
      <c r="P7604">
        <v>25953549.536222283</v>
      </c>
      <c r="Q7604">
        <v>24919643.334802501</v>
      </c>
      <c r="R7604">
        <v>-162503628.59450644</v>
      </c>
      <c r="S7604">
        <v>-163377501.75594157</v>
      </c>
      <c r="T7604">
        <v>-68960877.406046197</v>
      </c>
      <c r="U7604">
        <v>-73393908.664195746</v>
      </c>
      <c r="V7604">
        <v>-74028285.670946926</v>
      </c>
      <c r="W7604">
        <v>-72359540.697429031</v>
      </c>
      <c r="X7604">
        <v>-92359540.697429031</v>
      </c>
    </row>
    <row r="7605" spans="2:24" x14ac:dyDescent="0.4">
      <c r="B7605" s="13">
        <v>7602</v>
      </c>
      <c r="C7605">
        <v>0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22837474.964086626</v>
      </c>
      <c r="O7605">
        <v>12154261.450315705</v>
      </c>
      <c r="P7605">
        <v>17952243.773672055</v>
      </c>
      <c r="Q7605">
        <v>14523634.259745156</v>
      </c>
      <c r="R7605">
        <v>14341268.765777865</v>
      </c>
      <c r="S7605">
        <v>23701024.691528283</v>
      </c>
      <c r="T7605">
        <v>22415988.468221564</v>
      </c>
      <c r="U7605">
        <v>27528259.59216956</v>
      </c>
      <c r="V7605">
        <v>28600567.997707162</v>
      </c>
      <c r="W7605">
        <v>26835627.820362039</v>
      </c>
      <c r="X7605">
        <v>6835627.8203620417</v>
      </c>
    </row>
    <row r="7606" spans="2:24" x14ac:dyDescent="0.4">
      <c r="B7606" s="13">
        <v>7603</v>
      </c>
      <c r="C7606">
        <v>0</v>
      </c>
      <c r="D7606">
        <v>0</v>
      </c>
      <c r="E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17426167.79798425</v>
      </c>
      <c r="O7606">
        <v>21507789.102813199</v>
      </c>
      <c r="P7606">
        <v>28799523.156855624</v>
      </c>
      <c r="Q7606">
        <v>28261154.272530586</v>
      </c>
      <c r="R7606">
        <v>31089081.857359655</v>
      </c>
      <c r="S7606">
        <v>30517988.600661729</v>
      </c>
      <c r="T7606">
        <v>30916729.196204081</v>
      </c>
      <c r="U7606">
        <v>28680778.488092676</v>
      </c>
      <c r="V7606">
        <v>32597371.57288339</v>
      </c>
      <c r="W7606">
        <v>36250756.305060372</v>
      </c>
      <c r="X7606">
        <v>16250756.305060375</v>
      </c>
    </row>
    <row r="7607" spans="2:24" x14ac:dyDescent="0.4">
      <c r="B7607" s="13">
        <v>7604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27979430.090497322</v>
      </c>
      <c r="O7607">
        <v>33761967.265107982</v>
      </c>
      <c r="P7607">
        <v>35269752.962334312</v>
      </c>
      <c r="Q7607">
        <v>31882887.338773184</v>
      </c>
      <c r="R7607">
        <v>9341879.9837143607</v>
      </c>
      <c r="S7607">
        <v>10840523.310933189</v>
      </c>
      <c r="T7607">
        <v>19664368.698185917</v>
      </c>
      <c r="U7607">
        <v>22772678.791881163</v>
      </c>
      <c r="V7607">
        <v>22163937.338717498</v>
      </c>
      <c r="W7607">
        <v>21593887.148999657</v>
      </c>
      <c r="X7607">
        <v>1593887.1489996579</v>
      </c>
    </row>
    <row r="7608" spans="2:24" x14ac:dyDescent="0.4">
      <c r="B7608" s="13">
        <v>7605</v>
      </c>
      <c r="C7608">
        <v>0</v>
      </c>
      <c r="D7608">
        <v>0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23619126.586014364</v>
      </c>
      <c r="O7608">
        <v>20665872.621879388</v>
      </c>
      <c r="P7608">
        <v>23544374.102682132</v>
      </c>
      <c r="Q7608">
        <v>22580555.618898958</v>
      </c>
      <c r="R7608">
        <v>27221778.821691126</v>
      </c>
      <c r="S7608">
        <v>35846943.057027765</v>
      </c>
      <c r="T7608">
        <v>16745835.407228686</v>
      </c>
      <c r="U7608">
        <v>17856741.748729456</v>
      </c>
      <c r="V7608">
        <v>13181527.329734627</v>
      </c>
      <c r="W7608">
        <v>16309138.615260171</v>
      </c>
      <c r="X7608">
        <v>-3690861.384739825</v>
      </c>
    </row>
    <row r="7609" spans="2:24" x14ac:dyDescent="0.4">
      <c r="B7609" s="13">
        <v>7606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19552596.93091175</v>
      </c>
      <c r="O7609">
        <v>21980601.639801402</v>
      </c>
      <c r="P7609">
        <v>19813178.013275657</v>
      </c>
      <c r="Q7609">
        <v>18123272.580888901</v>
      </c>
      <c r="R7609">
        <v>19995910.355632357</v>
      </c>
      <c r="S7609">
        <v>21402876.964064352</v>
      </c>
      <c r="T7609">
        <v>25025567.871987872</v>
      </c>
      <c r="U7609">
        <v>9274958.909121763</v>
      </c>
      <c r="V7609">
        <v>13816346.109754514</v>
      </c>
      <c r="W7609">
        <v>19000353.79906936</v>
      </c>
      <c r="X7609">
        <v>-999646.20093064103</v>
      </c>
    </row>
    <row r="7610" spans="2:24" x14ac:dyDescent="0.4">
      <c r="B7610" s="13">
        <v>7607</v>
      </c>
      <c r="C7610">
        <v>0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22775079.607825942</v>
      </c>
      <c r="O7610">
        <v>19364061.692382678</v>
      </c>
      <c r="P7610">
        <v>15620420.957765155</v>
      </c>
      <c r="Q7610">
        <v>19729634.231279656</v>
      </c>
      <c r="R7610">
        <v>19039004.316065371</v>
      </c>
      <c r="S7610">
        <v>21000687.087281905</v>
      </c>
      <c r="T7610">
        <v>22508498.973770827</v>
      </c>
      <c r="U7610">
        <v>27747403.117060803</v>
      </c>
      <c r="V7610">
        <v>26188072.318663761</v>
      </c>
      <c r="W7610">
        <v>26179755.600929998</v>
      </c>
      <c r="X7610">
        <v>6179755.6009299988</v>
      </c>
    </row>
    <row r="7611" spans="2:24" x14ac:dyDescent="0.4">
      <c r="B7611" s="13">
        <v>7608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27452085.949844152</v>
      </c>
      <c r="O7611">
        <v>31648336.775914971</v>
      </c>
      <c r="P7611">
        <v>32157994.112613954</v>
      </c>
      <c r="Q7611">
        <v>14046202.884950658</v>
      </c>
      <c r="R7611">
        <v>15082920.875407865</v>
      </c>
      <c r="S7611">
        <v>25799866.604429066</v>
      </c>
      <c r="T7611">
        <v>24104218.942941763</v>
      </c>
      <c r="U7611">
        <v>28080929.878774222</v>
      </c>
      <c r="V7611">
        <v>30126291.633960761</v>
      </c>
      <c r="W7611">
        <v>27489071.142886143</v>
      </c>
      <c r="X7611">
        <v>7489071.1428861413</v>
      </c>
    </row>
    <row r="7612" spans="2:24" x14ac:dyDescent="0.4">
      <c r="B7612" s="13">
        <v>7609</v>
      </c>
      <c r="C7612">
        <v>0</v>
      </c>
      <c r="D7612">
        <v>0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27744275.274104856</v>
      </c>
      <c r="O7612">
        <v>31518026.920307759</v>
      </c>
      <c r="P7612">
        <v>34304780.902306184</v>
      </c>
      <c r="Q7612">
        <v>33229053.622175381</v>
      </c>
      <c r="R7612">
        <v>38729158.433248498</v>
      </c>
      <c r="S7612">
        <v>43668335.772104345</v>
      </c>
      <c r="T7612">
        <v>41259753.307783924</v>
      </c>
      <c r="U7612">
        <v>38889854.83729881</v>
      </c>
      <c r="V7612">
        <v>36377111.957731359</v>
      </c>
      <c r="W7612">
        <v>-651865618.53658998</v>
      </c>
      <c r="X7612">
        <v>-671865618.53658998</v>
      </c>
    </row>
    <row r="7613" spans="2:24" x14ac:dyDescent="0.4">
      <c r="B7613" s="13">
        <v>7610</v>
      </c>
      <c r="C7613">
        <v>0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20134319.081426606</v>
      </c>
      <c r="O7613">
        <v>19899939.180858131</v>
      </c>
      <c r="P7613">
        <v>16896909.694893062</v>
      </c>
      <c r="Q7613">
        <v>20981688.914212357</v>
      </c>
      <c r="R7613">
        <v>22318163.806442641</v>
      </c>
      <c r="S7613">
        <v>25411904.509641398</v>
      </c>
      <c r="T7613">
        <v>27372737.972029038</v>
      </c>
      <c r="U7613">
        <v>32239329.107905444</v>
      </c>
      <c r="V7613">
        <v>35686065.012573168</v>
      </c>
      <c r="W7613">
        <v>37031110.594507128</v>
      </c>
      <c r="X7613">
        <v>17031110.594507132</v>
      </c>
    </row>
    <row r="7614" spans="2:24" x14ac:dyDescent="0.4">
      <c r="B7614" s="13">
        <v>7611</v>
      </c>
      <c r="C7614">
        <v>0</v>
      </c>
      <c r="D7614">
        <v>0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18259303.534293905</v>
      </c>
      <c r="O7614">
        <v>17183719.678781457</v>
      </c>
      <c r="P7614">
        <v>21546207.658220824</v>
      </c>
      <c r="Q7614">
        <v>18754419.842337452</v>
      </c>
      <c r="R7614">
        <v>17947708.477105305</v>
      </c>
      <c r="S7614">
        <v>18971848.059010934</v>
      </c>
      <c r="T7614">
        <v>27238550.796548165</v>
      </c>
      <c r="U7614">
        <v>28093878.068799965</v>
      </c>
      <c r="V7614">
        <v>30985132.747544084</v>
      </c>
      <c r="W7614">
        <v>33329591.09955902</v>
      </c>
      <c r="X7614">
        <v>13329591.099559022</v>
      </c>
    </row>
    <row r="7615" spans="2:24" x14ac:dyDescent="0.4">
      <c r="B7615" s="13">
        <v>7612</v>
      </c>
      <c r="C7615">
        <v>0</v>
      </c>
      <c r="D7615">
        <v>0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16301607.027929455</v>
      </c>
      <c r="O7615">
        <v>14646182.572767343</v>
      </c>
      <c r="P7615">
        <v>16293430.196992239</v>
      </c>
      <c r="Q7615">
        <v>14697825.188241605</v>
      </c>
      <c r="R7615">
        <v>18684279.138898354</v>
      </c>
      <c r="S7615">
        <v>17440479.532580949</v>
      </c>
      <c r="T7615">
        <v>15546668.906190988</v>
      </c>
      <c r="U7615">
        <v>22249444.578131948</v>
      </c>
      <c r="V7615">
        <v>18835917.920179501</v>
      </c>
      <c r="W7615">
        <v>18035538.444446471</v>
      </c>
      <c r="X7615">
        <v>-1964461.5555535327</v>
      </c>
    </row>
    <row r="7616" spans="2:24" x14ac:dyDescent="0.4">
      <c r="B7616" s="13">
        <v>7613</v>
      </c>
      <c r="C7616">
        <v>0</v>
      </c>
      <c r="D7616">
        <v>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29347842.92740611</v>
      </c>
      <c r="O7616">
        <v>31162222.226804316</v>
      </c>
      <c r="P7616">
        <v>29658514.48110792</v>
      </c>
      <c r="Q7616">
        <v>34394767.85931775</v>
      </c>
      <c r="R7616">
        <v>33172283.076444078</v>
      </c>
      <c r="S7616">
        <v>37189126.093972683</v>
      </c>
      <c r="T7616">
        <v>36854847.907807305</v>
      </c>
      <c r="U7616">
        <v>33104013.777907122</v>
      </c>
      <c r="V7616">
        <v>36372090.401664242</v>
      </c>
      <c r="W7616">
        <v>45426540.721434578</v>
      </c>
      <c r="X7616">
        <v>25426540.721434575</v>
      </c>
    </row>
    <row r="7617" spans="2:24" x14ac:dyDescent="0.4">
      <c r="B7617" s="13">
        <v>7614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19084118.726454124</v>
      </c>
      <c r="O7617">
        <v>23042663.226056036</v>
      </c>
      <c r="P7617">
        <v>26267527.948695183</v>
      </c>
      <c r="Q7617">
        <v>18272379.71156146</v>
      </c>
      <c r="R7617">
        <v>17329156.992446356</v>
      </c>
      <c r="S7617">
        <v>17746586.489322763</v>
      </c>
      <c r="T7617">
        <v>15739153.592903866</v>
      </c>
      <c r="U7617">
        <v>18445239.100371696</v>
      </c>
      <c r="V7617">
        <v>24788134.148966439</v>
      </c>
      <c r="W7617">
        <v>23963679.925789874</v>
      </c>
      <c r="X7617">
        <v>3963679.925789868</v>
      </c>
    </row>
    <row r="7618" spans="2:24" x14ac:dyDescent="0.4">
      <c r="B7618" s="13">
        <v>7615</v>
      </c>
      <c r="C7618">
        <v>0</v>
      </c>
      <c r="D7618">
        <v>0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26503400.769560337</v>
      </c>
      <c r="O7618">
        <v>22973194.860631965</v>
      </c>
      <c r="P7618">
        <v>22141368.557697199</v>
      </c>
      <c r="Q7618">
        <v>28263454.455574784</v>
      </c>
      <c r="R7618">
        <v>32069761.132779624</v>
      </c>
      <c r="S7618">
        <v>30716636.285337955</v>
      </c>
      <c r="T7618">
        <v>36015421.395296395</v>
      </c>
      <c r="U7618">
        <v>37503768.060017832</v>
      </c>
      <c r="V7618">
        <v>39811031.258009866</v>
      </c>
      <c r="W7618">
        <v>41392156.175243407</v>
      </c>
      <c r="X7618">
        <v>21392156.175243396</v>
      </c>
    </row>
    <row r="7619" spans="2:24" x14ac:dyDescent="0.4">
      <c r="B7619" s="13">
        <v>7616</v>
      </c>
      <c r="C7619">
        <v>0</v>
      </c>
      <c r="D7619">
        <v>0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19537791.600646842</v>
      </c>
      <c r="O7619">
        <v>16976373.988292381</v>
      </c>
      <c r="P7619">
        <v>15393953.654664729</v>
      </c>
      <c r="Q7619">
        <v>22446753.581836171</v>
      </c>
      <c r="R7619">
        <v>28424702.165328231</v>
      </c>
      <c r="S7619">
        <v>30415442.935858332</v>
      </c>
      <c r="T7619">
        <v>34519614.501819097</v>
      </c>
      <c r="U7619">
        <v>35429896.454119816</v>
      </c>
      <c r="V7619">
        <v>34590805.584367782</v>
      </c>
      <c r="W7619">
        <v>32813643.890922848</v>
      </c>
      <c r="X7619">
        <v>12813643.890922854</v>
      </c>
    </row>
    <row r="7620" spans="2:24" x14ac:dyDescent="0.4">
      <c r="B7620" s="13">
        <v>7617</v>
      </c>
      <c r="C7620">
        <v>0</v>
      </c>
      <c r="D7620">
        <v>0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13659052.504761107</v>
      </c>
      <c r="O7620">
        <v>11671643.598308824</v>
      </c>
      <c r="P7620">
        <v>19090693.732948501</v>
      </c>
      <c r="Q7620">
        <v>20009776.70067234</v>
      </c>
      <c r="R7620">
        <v>22937146.738439538</v>
      </c>
      <c r="S7620">
        <v>-2185735.2791237351</v>
      </c>
      <c r="T7620">
        <v>-2640240.9913042826</v>
      </c>
      <c r="U7620">
        <v>10470347.56880085</v>
      </c>
      <c r="V7620">
        <v>11909416.809140202</v>
      </c>
      <c r="W7620">
        <v>13968262.305443926</v>
      </c>
      <c r="X7620">
        <v>-6031737.6945560789</v>
      </c>
    </row>
    <row r="7621" spans="2:24" x14ac:dyDescent="0.4">
      <c r="B7621" s="13">
        <v>7618</v>
      </c>
      <c r="C7621">
        <v>0</v>
      </c>
      <c r="D7621">
        <v>0</v>
      </c>
      <c r="E7621"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21245583.625252407</v>
      </c>
      <c r="O7621">
        <v>24174314.869781941</v>
      </c>
      <c r="P7621">
        <v>30350313.306827195</v>
      </c>
      <c r="Q7621">
        <v>27400645.139635883</v>
      </c>
      <c r="R7621">
        <v>27477115.389445953</v>
      </c>
      <c r="S7621">
        <v>28487445.848367315</v>
      </c>
      <c r="T7621">
        <v>28227088.807772145</v>
      </c>
      <c r="U7621">
        <v>34229414.429537542</v>
      </c>
      <c r="V7621">
        <v>36904996.893115453</v>
      </c>
      <c r="W7621">
        <v>34760565.07078667</v>
      </c>
      <c r="X7621">
        <v>14760565.07078667</v>
      </c>
    </row>
    <row r="7622" spans="2:24" x14ac:dyDescent="0.4">
      <c r="B7622" s="13">
        <v>7619</v>
      </c>
      <c r="C7622">
        <v>0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21638230.694116861</v>
      </c>
      <c r="O7622">
        <v>25139123.28384297</v>
      </c>
      <c r="P7622">
        <v>26868390.143743701</v>
      </c>
      <c r="Q7622">
        <v>36666154.957770914</v>
      </c>
      <c r="R7622">
        <v>42863322.734020308</v>
      </c>
      <c r="S7622">
        <v>46262773.658308461</v>
      </c>
      <c r="T7622">
        <v>51577477.800223023</v>
      </c>
      <c r="U7622">
        <v>51939521.805282481</v>
      </c>
      <c r="V7622">
        <v>57450454.874692798</v>
      </c>
      <c r="W7622">
        <v>60885348.383252308</v>
      </c>
      <c r="X7622">
        <v>40885348.383252308</v>
      </c>
    </row>
    <row r="7623" spans="2:24" x14ac:dyDescent="0.4">
      <c r="B7623" s="13">
        <v>7620</v>
      </c>
      <c r="C7623">
        <v>0</v>
      </c>
      <c r="D7623">
        <v>0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19265193.075752184</v>
      </c>
      <c r="O7623">
        <v>18206015.787156656</v>
      </c>
      <c r="P7623">
        <v>14874904.92778937</v>
      </c>
      <c r="Q7623">
        <v>18758182.288717303</v>
      </c>
      <c r="R7623">
        <v>22056583.362980917</v>
      </c>
      <c r="S7623">
        <v>22206425.221731629</v>
      </c>
      <c r="T7623">
        <v>24210937.581549212</v>
      </c>
      <c r="U7623">
        <v>25721901.941348083</v>
      </c>
      <c r="V7623">
        <v>32842109.239626039</v>
      </c>
      <c r="W7623">
        <v>34217868.102415092</v>
      </c>
      <c r="X7623">
        <v>14217868.102415094</v>
      </c>
    </row>
    <row r="7624" spans="2:24" x14ac:dyDescent="0.4">
      <c r="B7624" s="13">
        <v>7621</v>
      </c>
      <c r="C7624">
        <v>0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22355743.430224434</v>
      </c>
      <c r="O7624">
        <v>11505466.594587451</v>
      </c>
      <c r="P7624">
        <v>13878974.067436205</v>
      </c>
      <c r="Q7624">
        <v>27789695.907165095</v>
      </c>
      <c r="R7624">
        <v>27978277.794598095</v>
      </c>
      <c r="S7624">
        <v>27357260.607929636</v>
      </c>
      <c r="T7624">
        <v>30220938.637439918</v>
      </c>
      <c r="U7624">
        <v>33004480.474951915</v>
      </c>
      <c r="V7624">
        <v>41791462.265673466</v>
      </c>
      <c r="W7624">
        <v>41891867.646833949</v>
      </c>
      <c r="X7624">
        <v>21891867.646833949</v>
      </c>
    </row>
    <row r="7625" spans="2:24" x14ac:dyDescent="0.4">
      <c r="B7625" s="13">
        <v>7622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23100743.725664839</v>
      </c>
      <c r="O7625">
        <v>21867118.146305166</v>
      </c>
      <c r="P7625">
        <v>23805697.808965128</v>
      </c>
      <c r="Q7625">
        <v>30484419.153406844</v>
      </c>
      <c r="R7625">
        <v>34900549.2141179</v>
      </c>
      <c r="S7625">
        <v>35178869.486981258</v>
      </c>
      <c r="T7625">
        <v>38546400.412947282</v>
      </c>
      <c r="U7625">
        <v>43308174.876162842</v>
      </c>
      <c r="V7625">
        <v>44698429.527071342</v>
      </c>
      <c r="W7625">
        <v>46292454.844021514</v>
      </c>
      <c r="X7625">
        <v>26292454.844021518</v>
      </c>
    </row>
    <row r="7626" spans="2:24" x14ac:dyDescent="0.4">
      <c r="B7626" s="13">
        <v>7623</v>
      </c>
      <c r="C7626">
        <v>0</v>
      </c>
      <c r="D7626">
        <v>0</v>
      </c>
      <c r="E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17641997.246254046</v>
      </c>
      <c r="O7626">
        <v>-13503496.429690527</v>
      </c>
      <c r="P7626">
        <v>-15978199.142161762</v>
      </c>
      <c r="Q7626">
        <v>205985.55973843869</v>
      </c>
      <c r="R7626">
        <v>7910706.0142307747</v>
      </c>
      <c r="S7626">
        <v>10150381.716328409</v>
      </c>
      <c r="T7626">
        <v>16893145.951822087</v>
      </c>
      <c r="U7626">
        <v>11902161.926134242</v>
      </c>
      <c r="V7626">
        <v>-63914721.282902271</v>
      </c>
      <c r="W7626">
        <v>-61279927.798502684</v>
      </c>
      <c r="X7626">
        <v>-81279927.798502684</v>
      </c>
    </row>
    <row r="7627" spans="2:24" x14ac:dyDescent="0.4">
      <c r="B7627" s="13">
        <v>7624</v>
      </c>
      <c r="C7627">
        <v>0</v>
      </c>
      <c r="D7627">
        <v>0</v>
      </c>
      <c r="E7627"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-22564005.154998947</v>
      </c>
      <c r="O7627">
        <v>-22996586.856357537</v>
      </c>
      <c r="P7627">
        <v>-4441797.4141035778</v>
      </c>
      <c r="Q7627">
        <v>-4867393.2984650303</v>
      </c>
      <c r="R7627">
        <v>-7072107.0445272941</v>
      </c>
      <c r="S7627">
        <v>-7090017.3009254709</v>
      </c>
      <c r="T7627">
        <v>-1064346.2849075841</v>
      </c>
      <c r="U7627">
        <v>4832776.1322103152</v>
      </c>
      <c r="V7627">
        <v>7746625.7700362206</v>
      </c>
      <c r="W7627">
        <v>6736153.8921191506</v>
      </c>
      <c r="X7627">
        <v>-13263846.107880849</v>
      </c>
    </row>
    <row r="7628" spans="2:24" x14ac:dyDescent="0.4">
      <c r="B7628" s="13">
        <v>7625</v>
      </c>
      <c r="C7628">
        <v>0</v>
      </c>
      <c r="D7628">
        <v>0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-2964842.0639923052</v>
      </c>
      <c r="O7628">
        <v>-3014577.4444971904</v>
      </c>
      <c r="P7628">
        <v>6997945.9203347918</v>
      </c>
      <c r="Q7628">
        <v>7110693.3271390907</v>
      </c>
      <c r="R7628">
        <v>12461042.061630618</v>
      </c>
      <c r="S7628">
        <v>13532931.356677011</v>
      </c>
      <c r="T7628">
        <v>13564748.988126898</v>
      </c>
      <c r="U7628">
        <v>18212197.751677509</v>
      </c>
      <c r="V7628">
        <v>20640911.922020964</v>
      </c>
      <c r="W7628">
        <v>23752678.665760253</v>
      </c>
      <c r="X7628">
        <v>3752678.6657602517</v>
      </c>
    </row>
    <row r="7629" spans="2:24" x14ac:dyDescent="0.4">
      <c r="B7629" s="13">
        <v>7626</v>
      </c>
      <c r="C7629">
        <v>0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22063222.38505248</v>
      </c>
      <c r="O7629">
        <v>23032320.977557059</v>
      </c>
      <c r="P7629">
        <v>20307611.279886678</v>
      </c>
      <c r="Q7629">
        <v>26954509.771523215</v>
      </c>
      <c r="R7629">
        <v>32669453.639316026</v>
      </c>
      <c r="S7629">
        <v>37088764.995995596</v>
      </c>
      <c r="T7629">
        <v>34163222.260537192</v>
      </c>
      <c r="U7629">
        <v>35481944.408248611</v>
      </c>
      <c r="V7629">
        <v>36738884.997218341</v>
      </c>
      <c r="W7629">
        <v>37215506.52597376</v>
      </c>
      <c r="X7629">
        <v>17215506.52597376</v>
      </c>
    </row>
    <row r="7630" spans="2:24" x14ac:dyDescent="0.4">
      <c r="B7630" s="13">
        <v>7627</v>
      </c>
      <c r="C7630">
        <v>0</v>
      </c>
      <c r="D7630">
        <v>0</v>
      </c>
      <c r="E7630">
        <v>0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23698405.205661051</v>
      </c>
      <c r="O7630">
        <v>27816552.35115413</v>
      </c>
      <c r="P7630">
        <v>26333719.965981927</v>
      </c>
      <c r="Q7630">
        <v>28304483.431726493</v>
      </c>
      <c r="R7630">
        <v>-171828735.47565365</v>
      </c>
      <c r="S7630">
        <v>-168012940.31111294</v>
      </c>
      <c r="T7630">
        <v>-80357684.65938884</v>
      </c>
      <c r="U7630">
        <v>-73972584.435138568</v>
      </c>
      <c r="V7630">
        <v>-62648291.104521193</v>
      </c>
      <c r="W7630">
        <v>-58458210.709857889</v>
      </c>
      <c r="X7630">
        <v>-78458210.709857881</v>
      </c>
    </row>
    <row r="7631" spans="2:24" x14ac:dyDescent="0.4">
      <c r="B7631" s="13">
        <v>7628</v>
      </c>
      <c r="C7631">
        <v>0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24562639.849067762</v>
      </c>
      <c r="O7631">
        <v>25979971.30683475</v>
      </c>
      <c r="P7631">
        <v>26199952.288121711</v>
      </c>
      <c r="Q7631">
        <v>28482396.841137595</v>
      </c>
      <c r="R7631">
        <v>29250370.272377726</v>
      </c>
      <c r="S7631">
        <v>37486583.367860928</v>
      </c>
      <c r="T7631">
        <v>38441331.048146583</v>
      </c>
      <c r="U7631">
        <v>36075123.081399232</v>
      </c>
      <c r="V7631">
        <v>41061342.400798492</v>
      </c>
      <c r="W7631">
        <v>46951807.157911815</v>
      </c>
      <c r="X7631">
        <v>26951807.157911822</v>
      </c>
    </row>
    <row r="7632" spans="2:24" x14ac:dyDescent="0.4">
      <c r="B7632" s="13">
        <v>7629</v>
      </c>
      <c r="C7632">
        <v>0</v>
      </c>
      <c r="D7632">
        <v>0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13936033.635805376</v>
      </c>
      <c r="O7632">
        <v>14871649.512389526</v>
      </c>
      <c r="P7632">
        <v>20202963.870076574</v>
      </c>
      <c r="Q7632">
        <v>24350983.333906393</v>
      </c>
      <c r="R7632">
        <v>26333172.479596123</v>
      </c>
      <c r="S7632">
        <v>31778898.303040043</v>
      </c>
      <c r="T7632">
        <v>35481700.848947823</v>
      </c>
      <c r="U7632">
        <v>37253796.385474905</v>
      </c>
      <c r="V7632">
        <v>37948334.129839331</v>
      </c>
      <c r="W7632">
        <v>39915417.748527482</v>
      </c>
      <c r="X7632">
        <v>19915417.748527486</v>
      </c>
    </row>
    <row r="7633" spans="2:24" x14ac:dyDescent="0.4">
      <c r="B7633" s="13">
        <v>7630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20877860.603623722</v>
      </c>
      <c r="O7633">
        <v>19282231.607695822</v>
      </c>
      <c r="P7633">
        <v>22570727.247992933</v>
      </c>
      <c r="Q7633">
        <v>1598220.4331554528</v>
      </c>
      <c r="R7633">
        <v>1467067.9227814525</v>
      </c>
      <c r="S7633">
        <v>15997093.999182545</v>
      </c>
      <c r="T7633">
        <v>16612443.800868591</v>
      </c>
      <c r="U7633">
        <v>13749189.700357653</v>
      </c>
      <c r="V7633">
        <v>21218833.563328113</v>
      </c>
      <c r="W7633">
        <v>20270133.235818025</v>
      </c>
      <c r="X7633">
        <v>270133.23581801797</v>
      </c>
    </row>
    <row r="7634" spans="2:24" x14ac:dyDescent="0.4">
      <c r="B7634" s="13">
        <v>7631</v>
      </c>
      <c r="C7634">
        <v>0</v>
      </c>
      <c r="D7634">
        <v>0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23636764.955037083</v>
      </c>
      <c r="O7634">
        <v>24737057.143274389</v>
      </c>
      <c r="P7634">
        <v>24529595.215013623</v>
      </c>
      <c r="Q7634">
        <v>28691905.568888992</v>
      </c>
      <c r="R7634">
        <v>32722644.813926727</v>
      </c>
      <c r="S7634">
        <v>34147755.676233999</v>
      </c>
      <c r="T7634">
        <v>34778496.674523123</v>
      </c>
      <c r="U7634">
        <v>35937493.252683081</v>
      </c>
      <c r="V7634">
        <v>38283045.748600461</v>
      </c>
      <c r="W7634">
        <v>41488961.760528453</v>
      </c>
      <c r="X7634">
        <v>21488961.760528449</v>
      </c>
    </row>
    <row r="7635" spans="2:24" x14ac:dyDescent="0.4">
      <c r="B7635" s="13">
        <v>7632</v>
      </c>
      <c r="C7635">
        <v>0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20213308.673310902</v>
      </c>
      <c r="O7635">
        <v>21540107.329083692</v>
      </c>
      <c r="P7635">
        <v>24774973.058878317</v>
      </c>
      <c r="Q7635">
        <v>24271665.508582085</v>
      </c>
      <c r="R7635">
        <v>22588658.20591151</v>
      </c>
      <c r="S7635">
        <v>20122059.229553968</v>
      </c>
      <c r="T7635">
        <v>13665430.538260372</v>
      </c>
      <c r="U7635">
        <v>-143323305.31808484</v>
      </c>
      <c r="V7635">
        <v>-147007331.47367796</v>
      </c>
      <c r="W7635">
        <v>-61217948.648713075</v>
      </c>
      <c r="X7635">
        <v>-81217948.648713082</v>
      </c>
    </row>
    <row r="7636" spans="2:24" x14ac:dyDescent="0.4">
      <c r="B7636" s="13">
        <v>7633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22932242.733878773</v>
      </c>
      <c r="O7636">
        <v>25071583.945704136</v>
      </c>
      <c r="P7636">
        <v>-179693.46101701527</v>
      </c>
      <c r="Q7636">
        <v>-2441736.5802906305</v>
      </c>
      <c r="R7636">
        <v>14222508.03563467</v>
      </c>
      <c r="S7636">
        <v>12508763.797320336</v>
      </c>
      <c r="T7636">
        <v>14616449.942204628</v>
      </c>
      <c r="U7636">
        <v>19430044.388027858</v>
      </c>
      <c r="V7636">
        <v>19821814.325171329</v>
      </c>
      <c r="W7636">
        <v>-222749100.6266762</v>
      </c>
      <c r="X7636">
        <v>-242749100.6266762</v>
      </c>
    </row>
    <row r="7637" spans="2:24" x14ac:dyDescent="0.4">
      <c r="B7637" s="13">
        <v>7634</v>
      </c>
      <c r="C7637">
        <v>0</v>
      </c>
      <c r="D7637">
        <v>0</v>
      </c>
      <c r="E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18853144.69224254</v>
      </c>
      <c r="O7637">
        <v>17136477.294846922</v>
      </c>
      <c r="P7637">
        <v>18652287.732823413</v>
      </c>
      <c r="Q7637">
        <v>19193616.897063375</v>
      </c>
      <c r="R7637">
        <v>19362157.425613292</v>
      </c>
      <c r="S7637">
        <v>18061574.344380505</v>
      </c>
      <c r="T7637">
        <v>10262198.772772141</v>
      </c>
      <c r="U7637">
        <v>8131501.2864436451</v>
      </c>
      <c r="V7637">
        <v>9388131.7951040901</v>
      </c>
      <c r="W7637">
        <v>10797855.300343759</v>
      </c>
      <c r="X7637">
        <v>-9202144.6996562406</v>
      </c>
    </row>
    <row r="7638" spans="2:24" x14ac:dyDescent="0.4">
      <c r="B7638" s="13">
        <v>7635</v>
      </c>
      <c r="C7638">
        <v>0</v>
      </c>
      <c r="D7638">
        <v>0</v>
      </c>
      <c r="E7638">
        <v>0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10741050.110313617</v>
      </c>
      <c r="O7638">
        <v>13499647.627481194</v>
      </c>
      <c r="P7638">
        <v>13357223.755734807</v>
      </c>
      <c r="Q7638">
        <v>12919462.403701102</v>
      </c>
      <c r="R7638">
        <v>18217626.017454918</v>
      </c>
      <c r="S7638">
        <v>20145544.687072769</v>
      </c>
      <c r="T7638">
        <v>19626843.606149755</v>
      </c>
      <c r="U7638">
        <v>20771382.797400821</v>
      </c>
      <c r="V7638">
        <v>23099291.883311439</v>
      </c>
      <c r="W7638">
        <v>25494450.518340796</v>
      </c>
      <c r="X7638">
        <v>5494450.5183407944</v>
      </c>
    </row>
    <row r="7639" spans="2:24" x14ac:dyDescent="0.4">
      <c r="B7639" s="13">
        <v>7636</v>
      </c>
      <c r="C7639">
        <v>0</v>
      </c>
      <c r="D7639">
        <v>0</v>
      </c>
      <c r="E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25991192.305755701</v>
      </c>
      <c r="O7639">
        <v>26361269.135610122</v>
      </c>
      <c r="P7639">
        <v>19206005.911564626</v>
      </c>
      <c r="Q7639">
        <v>20809431.515232962</v>
      </c>
      <c r="R7639">
        <v>20246929.4164715</v>
      </c>
      <c r="S7639">
        <v>21216737.386559125</v>
      </c>
      <c r="T7639">
        <v>21197830.363966636</v>
      </c>
      <c r="U7639">
        <v>27499239.304570585</v>
      </c>
      <c r="V7639">
        <v>31687260.628930874</v>
      </c>
      <c r="W7639">
        <v>38658864.814029247</v>
      </c>
      <c r="X7639">
        <v>18658864.814029239</v>
      </c>
    </row>
    <row r="7640" spans="2:24" x14ac:dyDescent="0.4">
      <c r="B7640" s="13">
        <v>7637</v>
      </c>
      <c r="C7640">
        <v>0</v>
      </c>
      <c r="D7640">
        <v>0</v>
      </c>
      <c r="E7640">
        <v>0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25239295.070745081</v>
      </c>
      <c r="O7640">
        <v>23284661.117773287</v>
      </c>
      <c r="P7640">
        <v>24195527.851835348</v>
      </c>
      <c r="Q7640">
        <v>22911366.611749507</v>
      </c>
      <c r="R7640">
        <v>22066573.494270559</v>
      </c>
      <c r="S7640">
        <v>13437524.054224571</v>
      </c>
      <c r="T7640">
        <v>11501949.890379958</v>
      </c>
      <c r="U7640">
        <v>13507657.902266502</v>
      </c>
      <c r="V7640">
        <v>7718684.9359847708</v>
      </c>
      <c r="W7640">
        <v>10676390.324201709</v>
      </c>
      <c r="X7640">
        <v>-9323609.6757982951</v>
      </c>
    </row>
    <row r="7641" spans="2:24" x14ac:dyDescent="0.4">
      <c r="B7641" s="13">
        <v>7638</v>
      </c>
      <c r="C7641">
        <v>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24473341.07333836</v>
      </c>
      <c r="O7641">
        <v>22244656.627585471</v>
      </c>
      <c r="P7641">
        <v>22161532.888681263</v>
      </c>
      <c r="Q7641">
        <v>26096707.647655465</v>
      </c>
      <c r="R7641">
        <v>31030501.788895637</v>
      </c>
      <c r="S7641">
        <v>32444972.161588531</v>
      </c>
      <c r="T7641">
        <v>39157716.070568271</v>
      </c>
      <c r="U7641">
        <v>46812948.976565048</v>
      </c>
      <c r="V7641">
        <v>54200333.539402574</v>
      </c>
      <c r="W7641">
        <v>58034177.296357989</v>
      </c>
      <c r="X7641">
        <v>38034177.296357982</v>
      </c>
    </row>
    <row r="7642" spans="2:24" x14ac:dyDescent="0.4">
      <c r="B7642" s="13">
        <v>7639</v>
      </c>
      <c r="C7642">
        <v>0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22245152.706965689</v>
      </c>
      <c r="O7642">
        <v>24150903.082625702</v>
      </c>
      <c r="P7642">
        <v>25970014.343285508</v>
      </c>
      <c r="Q7642">
        <v>24314575.334571276</v>
      </c>
      <c r="R7642">
        <v>26223700.571451057</v>
      </c>
      <c r="S7642">
        <v>31164058.679260448</v>
      </c>
      <c r="T7642">
        <v>29245049.732528884</v>
      </c>
      <c r="U7642">
        <v>31666897.739814743</v>
      </c>
      <c r="V7642">
        <v>34727146.045182019</v>
      </c>
      <c r="W7642">
        <v>32166646.298972964</v>
      </c>
      <c r="X7642">
        <v>12166646.298972964</v>
      </c>
    </row>
    <row r="7643" spans="2:24" x14ac:dyDescent="0.4">
      <c r="B7643" s="13">
        <v>7640</v>
      </c>
      <c r="C7643">
        <v>0</v>
      </c>
      <c r="D7643">
        <v>0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27862294.763363294</v>
      </c>
      <c r="O7643">
        <v>22481300.193502776</v>
      </c>
      <c r="P7643">
        <v>27393595.527638815</v>
      </c>
      <c r="Q7643">
        <v>28599936.369879093</v>
      </c>
      <c r="R7643">
        <v>27864978.673506711</v>
      </c>
      <c r="S7643">
        <v>29056977.467659544</v>
      </c>
      <c r="T7643">
        <v>17399303.795734309</v>
      </c>
      <c r="U7643">
        <v>24991696.621050201</v>
      </c>
      <c r="V7643">
        <v>34612700.31004072</v>
      </c>
      <c r="W7643">
        <v>43334616.052454039</v>
      </c>
      <c r="X7643">
        <v>23334616.052454039</v>
      </c>
    </row>
    <row r="7644" spans="2:24" x14ac:dyDescent="0.4">
      <c r="B7644" s="13">
        <v>7641</v>
      </c>
      <c r="C7644">
        <v>0</v>
      </c>
      <c r="D7644">
        <v>0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24310196.766615555</v>
      </c>
      <c r="O7644">
        <v>25409269.673680212</v>
      </c>
      <c r="P7644">
        <v>23540831.422229528</v>
      </c>
      <c r="Q7644">
        <v>24397902.489611395</v>
      </c>
      <c r="R7644">
        <v>26460367.558697116</v>
      </c>
      <c r="S7644">
        <v>32733815.051110569</v>
      </c>
      <c r="T7644">
        <v>31242762.160011385</v>
      </c>
      <c r="U7644">
        <v>37084239.836085543</v>
      </c>
      <c r="V7644">
        <v>28786753.768412478</v>
      </c>
      <c r="W7644">
        <v>27283354.595350485</v>
      </c>
      <c r="X7644">
        <v>7283354.5953504909</v>
      </c>
    </row>
    <row r="7645" spans="2:24" x14ac:dyDescent="0.4">
      <c r="B7645" s="13">
        <v>7642</v>
      </c>
      <c r="C7645">
        <v>0</v>
      </c>
      <c r="D7645">
        <v>0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-13155132.907553812</v>
      </c>
      <c r="O7645">
        <v>-9111102.3054444958</v>
      </c>
      <c r="P7645">
        <v>15559912.788752183</v>
      </c>
      <c r="Q7645">
        <v>15719033.141908832</v>
      </c>
      <c r="R7645">
        <v>21441095.461427718</v>
      </c>
      <c r="S7645">
        <v>26412468.260609798</v>
      </c>
      <c r="T7645">
        <v>28084710.792496976</v>
      </c>
      <c r="U7645">
        <v>17754571.167401399</v>
      </c>
      <c r="V7645">
        <v>18563907.01092479</v>
      </c>
      <c r="W7645">
        <v>26728084.604443736</v>
      </c>
      <c r="X7645">
        <v>6728084.6044437438</v>
      </c>
    </row>
    <row r="7646" spans="2:24" x14ac:dyDescent="0.4">
      <c r="B7646" s="13">
        <v>7643</v>
      </c>
      <c r="C7646">
        <v>0</v>
      </c>
      <c r="D7646">
        <v>0</v>
      </c>
      <c r="E7646"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19479729.411052</v>
      </c>
      <c r="O7646">
        <v>23949145.817360353</v>
      </c>
      <c r="P7646">
        <v>23841942.175374888</v>
      </c>
      <c r="Q7646">
        <v>26030268.175355352</v>
      </c>
      <c r="R7646">
        <v>26092292.450372171</v>
      </c>
      <c r="S7646">
        <v>12655924.934491949</v>
      </c>
      <c r="T7646">
        <v>15215820.10426379</v>
      </c>
      <c r="U7646">
        <v>18968949.866903383</v>
      </c>
      <c r="V7646">
        <v>22208996.621175088</v>
      </c>
      <c r="W7646">
        <v>24261853.623519074</v>
      </c>
      <c r="X7646">
        <v>4261853.6235190742</v>
      </c>
    </row>
    <row r="7647" spans="2:24" x14ac:dyDescent="0.4">
      <c r="B7647" s="13">
        <v>7644</v>
      </c>
      <c r="C7647">
        <v>0</v>
      </c>
      <c r="D7647">
        <v>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17691698.631350823</v>
      </c>
      <c r="O7647">
        <v>21474362.10823331</v>
      </c>
      <c r="P7647">
        <v>19670104.462210558</v>
      </c>
      <c r="Q7647">
        <v>16840857.014102973</v>
      </c>
      <c r="R7647">
        <v>19490324.68239845</v>
      </c>
      <c r="S7647">
        <v>24781821.054251567</v>
      </c>
      <c r="T7647">
        <v>27914549.018467098</v>
      </c>
      <c r="U7647">
        <v>26075927.91772024</v>
      </c>
      <c r="V7647">
        <v>31174697.278798606</v>
      </c>
      <c r="W7647">
        <v>31757923.622449066</v>
      </c>
      <c r="X7647">
        <v>11757923.622449063</v>
      </c>
    </row>
    <row r="7648" spans="2:24" x14ac:dyDescent="0.4">
      <c r="B7648" s="13">
        <v>7645</v>
      </c>
      <c r="C7648">
        <v>0</v>
      </c>
      <c r="D7648">
        <v>0</v>
      </c>
      <c r="E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19810937.071936473</v>
      </c>
      <c r="O7648">
        <v>27006830.866869118</v>
      </c>
      <c r="P7648">
        <v>31039679.187771507</v>
      </c>
      <c r="Q7648">
        <v>34252419.016067624</v>
      </c>
      <c r="R7648">
        <v>31280234.260247309</v>
      </c>
      <c r="S7648">
        <v>32902456.428694326</v>
      </c>
      <c r="T7648">
        <v>35419836.876342028</v>
      </c>
      <c r="U7648">
        <v>26119493.347154938</v>
      </c>
      <c r="V7648">
        <v>31065540.995992839</v>
      </c>
      <c r="W7648">
        <v>27361508.466675576</v>
      </c>
      <c r="X7648">
        <v>7361508.4666755814</v>
      </c>
    </row>
    <row r="7649" spans="2:24" x14ac:dyDescent="0.4">
      <c r="B7649" s="13">
        <v>7646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18131521.404258817</v>
      </c>
      <c r="O7649">
        <v>18567910.633150134</v>
      </c>
      <c r="P7649">
        <v>23710336.894647744</v>
      </c>
      <c r="Q7649">
        <v>25531985.748945896</v>
      </c>
      <c r="R7649">
        <v>25176668.271628298</v>
      </c>
      <c r="S7649">
        <v>28567150.146538343</v>
      </c>
      <c r="T7649">
        <v>28858930.76744758</v>
      </c>
      <c r="U7649">
        <v>27242411.01188032</v>
      </c>
      <c r="V7649">
        <v>26548042.991747249</v>
      </c>
      <c r="W7649">
        <v>26757214.370478626</v>
      </c>
      <c r="X7649">
        <v>6757214.3704786263</v>
      </c>
    </row>
    <row r="7650" spans="2:24" x14ac:dyDescent="0.4">
      <c r="B7650" s="13">
        <v>7647</v>
      </c>
      <c r="C7650">
        <v>0</v>
      </c>
      <c r="D7650">
        <v>0</v>
      </c>
      <c r="E7650"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27716357.307003424</v>
      </c>
      <c r="O7650">
        <v>27192893.036914043</v>
      </c>
      <c r="P7650">
        <v>27570948.695012461</v>
      </c>
      <c r="Q7650">
        <v>-149963346.34349525</v>
      </c>
      <c r="R7650">
        <v>-149850456.19742638</v>
      </c>
      <c r="S7650">
        <v>-56511598.558045939</v>
      </c>
      <c r="T7650">
        <v>-51516343.499207467</v>
      </c>
      <c r="U7650">
        <v>-44473045.090611503</v>
      </c>
      <c r="V7650">
        <v>-44560796.2296599</v>
      </c>
      <c r="W7650">
        <v>-48704673.243177548</v>
      </c>
      <c r="X7650">
        <v>-68704673.243177548</v>
      </c>
    </row>
    <row r="7651" spans="2:24" x14ac:dyDescent="0.4">
      <c r="B7651" s="13">
        <v>7648</v>
      </c>
      <c r="C7651">
        <v>0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26939859.618623614</v>
      </c>
      <c r="O7651">
        <v>21022580.62374831</v>
      </c>
      <c r="P7651">
        <v>24468490.800412174</v>
      </c>
      <c r="Q7651">
        <v>33427524.999154136</v>
      </c>
      <c r="R7651">
        <v>31946349.380666561</v>
      </c>
      <c r="S7651">
        <v>29651100.942261893</v>
      </c>
      <c r="T7651">
        <v>28892110.314554609</v>
      </c>
      <c r="U7651">
        <v>32355388.056846071</v>
      </c>
      <c r="V7651">
        <v>29491496.984430775</v>
      </c>
      <c r="W7651">
        <v>27798519.581095781</v>
      </c>
      <c r="X7651">
        <v>7798519.5810957849</v>
      </c>
    </row>
    <row r="7652" spans="2:24" x14ac:dyDescent="0.4">
      <c r="B7652" s="13">
        <v>7649</v>
      </c>
      <c r="C7652">
        <v>0</v>
      </c>
      <c r="D7652">
        <v>0</v>
      </c>
      <c r="E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16802037.88347657</v>
      </c>
      <c r="O7652">
        <v>21693027.071584955</v>
      </c>
      <c r="P7652">
        <v>27763524.111127961</v>
      </c>
      <c r="Q7652">
        <v>27493066.989731755</v>
      </c>
      <c r="R7652">
        <v>-436023812.76951414</v>
      </c>
      <c r="S7652">
        <v>-428810552.05295622</v>
      </c>
      <c r="T7652">
        <v>-191369579.74425092</v>
      </c>
      <c r="U7652">
        <v>-191766235.63804039</v>
      </c>
      <c r="V7652">
        <v>-192973427.14210123</v>
      </c>
      <c r="W7652">
        <v>-189296776.75752291</v>
      </c>
      <c r="X7652">
        <v>-209296776.75752291</v>
      </c>
    </row>
    <row r="7653" spans="2:24" x14ac:dyDescent="0.4">
      <c r="B7653" s="13">
        <v>7650</v>
      </c>
      <c r="C7653">
        <v>0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21533773.74739911</v>
      </c>
      <c r="O7653">
        <v>22471755.052143142</v>
      </c>
      <c r="P7653">
        <v>21714655.824514464</v>
      </c>
      <c r="Q7653">
        <v>24304964.342780821</v>
      </c>
      <c r="R7653">
        <v>15264007.157104595</v>
      </c>
      <c r="S7653">
        <v>17047623.210648865</v>
      </c>
      <c r="T7653">
        <v>16578643.947259108</v>
      </c>
      <c r="U7653">
        <v>22640615.67071956</v>
      </c>
      <c r="V7653">
        <v>26658420.698656503</v>
      </c>
      <c r="W7653">
        <v>26463582.575669352</v>
      </c>
      <c r="X7653">
        <v>6463582.575669351</v>
      </c>
    </row>
    <row r="7654" spans="2:24" x14ac:dyDescent="0.4">
      <c r="B7654" s="13">
        <v>7651</v>
      </c>
      <c r="C7654">
        <v>0</v>
      </c>
      <c r="D7654">
        <v>0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20862602.776662126</v>
      </c>
      <c r="O7654">
        <v>24031611.60883645</v>
      </c>
      <c r="P7654">
        <v>24021798.658693206</v>
      </c>
      <c r="Q7654">
        <v>28042966.059376534</v>
      </c>
      <c r="R7654">
        <v>29600935.809679221</v>
      </c>
      <c r="S7654">
        <v>33057254.575829558</v>
      </c>
      <c r="T7654">
        <v>39861659.981028251</v>
      </c>
      <c r="U7654">
        <v>38442963.308096416</v>
      </c>
      <c r="V7654">
        <v>38460297.884491667</v>
      </c>
      <c r="W7654">
        <v>42428021.369974472</v>
      </c>
      <c r="X7654">
        <v>22428021.369974464</v>
      </c>
    </row>
    <row r="7655" spans="2:24" x14ac:dyDescent="0.4">
      <c r="B7655" s="13">
        <v>7652</v>
      </c>
      <c r="C7655">
        <v>0</v>
      </c>
      <c r="D7655">
        <v>0</v>
      </c>
      <c r="E7655">
        <v>0</v>
      </c>
      <c r="F7655">
        <v>0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28028958.962411456</v>
      </c>
      <c r="O7655">
        <v>31839133.438154429</v>
      </c>
      <c r="P7655">
        <v>31474715.430583909</v>
      </c>
      <c r="Q7655">
        <v>31798533.448278632</v>
      </c>
      <c r="R7655">
        <v>37744326.095394365</v>
      </c>
      <c r="S7655">
        <v>37754683.13022922</v>
      </c>
      <c r="T7655">
        <v>40544454.797090761</v>
      </c>
      <c r="U7655">
        <v>43752722.74981048</v>
      </c>
      <c r="V7655">
        <v>46787432.549489029</v>
      </c>
      <c r="W7655">
        <v>48658906.572927833</v>
      </c>
      <c r="X7655">
        <v>28658906.572927836</v>
      </c>
    </row>
    <row r="7656" spans="2:24" x14ac:dyDescent="0.4">
      <c r="B7656" s="13">
        <v>7653</v>
      </c>
      <c r="C7656">
        <v>0</v>
      </c>
      <c r="D7656">
        <v>0</v>
      </c>
      <c r="E7656">
        <v>0</v>
      </c>
      <c r="F7656">
        <v>0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22632711.002869755</v>
      </c>
      <c r="O7656">
        <v>21314086.306960192</v>
      </c>
      <c r="P7656">
        <v>21048866.894168563</v>
      </c>
      <c r="Q7656">
        <v>14782820.137602126</v>
      </c>
      <c r="R7656">
        <v>19396358.891571023</v>
      </c>
      <c r="S7656">
        <v>24196524.836479153</v>
      </c>
      <c r="T7656">
        <v>26743820.836694099</v>
      </c>
      <c r="U7656">
        <v>26120803.750371497</v>
      </c>
      <c r="V7656">
        <v>20492700.189937145</v>
      </c>
      <c r="W7656">
        <v>24786205.3552595</v>
      </c>
      <c r="X7656">
        <v>4786205.3552595098</v>
      </c>
    </row>
    <row r="7657" spans="2:24" x14ac:dyDescent="0.4">
      <c r="B7657" s="13">
        <v>7654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22639435.28283067</v>
      </c>
      <c r="O7657">
        <v>30035390.604148697</v>
      </c>
      <c r="P7657">
        <v>34925725.010012388</v>
      </c>
      <c r="Q7657">
        <v>39288239.705406375</v>
      </c>
      <c r="R7657">
        <v>36985145.552110344</v>
      </c>
      <c r="S7657">
        <v>35879080.279938877</v>
      </c>
      <c r="T7657">
        <v>36436856.279195145</v>
      </c>
      <c r="U7657">
        <v>39404881.201738656</v>
      </c>
      <c r="V7657">
        <v>37675819.427778721</v>
      </c>
      <c r="W7657">
        <v>40295442.286259621</v>
      </c>
      <c r="X7657">
        <v>20295442.286259629</v>
      </c>
    </row>
    <row r="7658" spans="2:24" x14ac:dyDescent="0.4">
      <c r="B7658" s="13">
        <v>7655</v>
      </c>
      <c r="C7658">
        <v>0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18976940.25480504</v>
      </c>
      <c r="O7658">
        <v>25640378.136573233</v>
      </c>
      <c r="P7658">
        <v>28626396.96118518</v>
      </c>
      <c r="Q7658">
        <v>28169203.970191166</v>
      </c>
      <c r="R7658">
        <v>28492515.038336638</v>
      </c>
      <c r="S7658">
        <v>32495858.736771509</v>
      </c>
      <c r="T7658">
        <v>34605697.446353883</v>
      </c>
      <c r="U7658">
        <v>34071239.151548825</v>
      </c>
      <c r="V7658">
        <v>35495712.071474217</v>
      </c>
      <c r="W7658">
        <v>37765592.123827673</v>
      </c>
      <c r="X7658">
        <v>17765592.12382767</v>
      </c>
    </row>
    <row r="7659" spans="2:24" x14ac:dyDescent="0.4">
      <c r="B7659" s="13">
        <v>7656</v>
      </c>
      <c r="C7659">
        <v>0</v>
      </c>
      <c r="D7659">
        <v>0</v>
      </c>
      <c r="E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20838380.563045163</v>
      </c>
      <c r="O7659">
        <v>10860468.119012367</v>
      </c>
      <c r="P7659">
        <v>13311899.496431114</v>
      </c>
      <c r="Q7659">
        <v>20614784.916098528</v>
      </c>
      <c r="R7659">
        <v>22385417.01097174</v>
      </c>
      <c r="S7659">
        <v>22805519.389371909</v>
      </c>
      <c r="T7659">
        <v>27969495.392973054</v>
      </c>
      <c r="U7659">
        <v>27838247.673591491</v>
      </c>
      <c r="V7659">
        <v>9097234.0576201119</v>
      </c>
      <c r="W7659">
        <v>12487073.799581274</v>
      </c>
      <c r="X7659">
        <v>-7512926.200418721</v>
      </c>
    </row>
    <row r="7660" spans="2:24" x14ac:dyDescent="0.4">
      <c r="B7660" s="13">
        <v>7657</v>
      </c>
      <c r="C7660">
        <v>0</v>
      </c>
      <c r="D7660">
        <v>0</v>
      </c>
      <c r="E7660">
        <v>0</v>
      </c>
      <c r="F7660">
        <v>0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21816176.869647048</v>
      </c>
      <c r="O7660">
        <v>26421825.034898892</v>
      </c>
      <c r="P7660">
        <v>23308648.611982025</v>
      </c>
      <c r="Q7660">
        <v>20316295.888686746</v>
      </c>
      <c r="R7660">
        <v>24455328.690834329</v>
      </c>
      <c r="S7660">
        <v>28081147.710059479</v>
      </c>
      <c r="T7660">
        <v>31290857.356249612</v>
      </c>
      <c r="U7660">
        <v>34630741.637706183</v>
      </c>
      <c r="V7660">
        <v>35180613.992938004</v>
      </c>
      <c r="W7660">
        <v>32729138.836348027</v>
      </c>
      <c r="X7660">
        <v>12729138.83634802</v>
      </c>
    </row>
    <row r="7661" spans="2:24" x14ac:dyDescent="0.4">
      <c r="B7661" s="13">
        <v>7658</v>
      </c>
      <c r="C7661">
        <v>0</v>
      </c>
      <c r="D7661">
        <v>0</v>
      </c>
      <c r="E7661">
        <v>0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12628066.030248344</v>
      </c>
      <c r="O7661">
        <v>16074706.070672663</v>
      </c>
      <c r="P7661">
        <v>25207679.913912993</v>
      </c>
      <c r="Q7661">
        <v>23731387.351125728</v>
      </c>
      <c r="R7661">
        <v>32144164.914252281</v>
      </c>
      <c r="S7661">
        <v>38404255.268559813</v>
      </c>
      <c r="T7661">
        <v>41833238.171959117</v>
      </c>
      <c r="U7661">
        <v>46451632.356483631</v>
      </c>
      <c r="V7661">
        <v>48599240.697794497</v>
      </c>
      <c r="W7661">
        <v>51040629.652456187</v>
      </c>
      <c r="X7661">
        <v>31040629.652456183</v>
      </c>
    </row>
    <row r="7662" spans="2:24" x14ac:dyDescent="0.4">
      <c r="B7662" s="13">
        <v>7659</v>
      </c>
      <c r="C7662">
        <v>0</v>
      </c>
      <c r="D7662">
        <v>0</v>
      </c>
      <c r="E7662">
        <v>0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23082138.185564268</v>
      </c>
      <c r="O7662">
        <v>16531838.728643015</v>
      </c>
      <c r="P7662">
        <v>15414345.689541856</v>
      </c>
      <c r="Q7662">
        <v>16279063.614210112</v>
      </c>
      <c r="R7662">
        <v>16167894.119590402</v>
      </c>
      <c r="S7662">
        <v>19894459.470407724</v>
      </c>
      <c r="T7662">
        <v>25781144.5468647</v>
      </c>
      <c r="U7662">
        <v>30321583.257750727</v>
      </c>
      <c r="V7662">
        <v>35527259.72033868</v>
      </c>
      <c r="W7662">
        <v>37590711.486318409</v>
      </c>
      <c r="X7662">
        <v>17590711.486318409</v>
      </c>
    </row>
    <row r="7663" spans="2:24" x14ac:dyDescent="0.4">
      <c r="B7663" s="13">
        <v>7660</v>
      </c>
      <c r="C7663">
        <v>0</v>
      </c>
      <c r="D7663">
        <v>0</v>
      </c>
      <c r="E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21849999.001950223</v>
      </c>
      <c r="O7663">
        <v>21046975.40863727</v>
      </c>
      <c r="P7663">
        <v>19375363.105288591</v>
      </c>
      <c r="Q7663">
        <v>11571929.100449951</v>
      </c>
      <c r="R7663">
        <v>12112800.044016447</v>
      </c>
      <c r="S7663">
        <v>18713761.92072833</v>
      </c>
      <c r="T7663">
        <v>19663521.945836902</v>
      </c>
      <c r="U7663">
        <v>26525117.026654199</v>
      </c>
      <c r="V7663">
        <v>20065369.949369922</v>
      </c>
      <c r="W7663">
        <v>21155897.881992117</v>
      </c>
      <c r="X7663">
        <v>1155897.8819921098</v>
      </c>
    </row>
    <row r="7664" spans="2:24" x14ac:dyDescent="0.4">
      <c r="B7664" s="13">
        <v>7661</v>
      </c>
      <c r="C7664">
        <v>0</v>
      </c>
      <c r="D7664">
        <v>0</v>
      </c>
      <c r="E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24100283.203123927</v>
      </c>
      <c r="O7664">
        <v>13361164.140806828</v>
      </c>
      <c r="P7664">
        <v>18601869.935974102</v>
      </c>
      <c r="Q7664">
        <v>27814306.299868014</v>
      </c>
      <c r="R7664">
        <v>22231344.012637239</v>
      </c>
      <c r="S7664">
        <v>23708305.284878984</v>
      </c>
      <c r="T7664">
        <v>24788273.387535296</v>
      </c>
      <c r="U7664">
        <v>25089436.258968011</v>
      </c>
      <c r="V7664">
        <v>26321253.214748744</v>
      </c>
      <c r="W7664">
        <v>29438105.156119067</v>
      </c>
      <c r="X7664">
        <v>9438105.1561190635</v>
      </c>
    </row>
    <row r="7665" spans="2:24" x14ac:dyDescent="0.4">
      <c r="B7665" s="13">
        <v>7662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20517565.386065703</v>
      </c>
      <c r="O7665">
        <v>21660962.045783557</v>
      </c>
      <c r="P7665">
        <v>20666612.466359496</v>
      </c>
      <c r="Q7665">
        <v>23708330.728350524</v>
      </c>
      <c r="R7665">
        <v>23984533.999059454</v>
      </c>
      <c r="S7665">
        <v>31762830.356123373</v>
      </c>
      <c r="T7665">
        <v>32426790.842333626</v>
      </c>
      <c r="U7665">
        <v>36817702.033408351</v>
      </c>
      <c r="V7665">
        <v>42091225.408964686</v>
      </c>
      <c r="W7665">
        <v>43596111.815504245</v>
      </c>
      <c r="X7665">
        <v>23596111.815504249</v>
      </c>
    </row>
    <row r="7666" spans="2:24" x14ac:dyDescent="0.4">
      <c r="B7666" s="13">
        <v>7663</v>
      </c>
      <c r="C7666">
        <v>0</v>
      </c>
      <c r="D7666">
        <v>0</v>
      </c>
      <c r="E7666"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12664125.529446246</v>
      </c>
      <c r="O7666">
        <v>14951278.976599699</v>
      </c>
      <c r="P7666">
        <v>14790507.795845704</v>
      </c>
      <c r="Q7666">
        <v>21361927.012710292</v>
      </c>
      <c r="R7666">
        <v>14862810.721845364</v>
      </c>
      <c r="S7666">
        <v>13982877.295095719</v>
      </c>
      <c r="T7666">
        <v>12672001.995851062</v>
      </c>
      <c r="U7666">
        <v>12707313.668756245</v>
      </c>
      <c r="V7666">
        <v>16194203.705349788</v>
      </c>
      <c r="W7666">
        <v>15359600.621630872</v>
      </c>
      <c r="X7666">
        <v>-4640399.3783691293</v>
      </c>
    </row>
    <row r="7667" spans="2:24" x14ac:dyDescent="0.4">
      <c r="B7667" s="13">
        <v>7664</v>
      </c>
      <c r="C7667">
        <v>0</v>
      </c>
      <c r="D7667">
        <v>0</v>
      </c>
      <c r="E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23003787.072110265</v>
      </c>
      <c r="O7667">
        <v>23549826.935983568</v>
      </c>
      <c r="P7667">
        <v>29732174.297532212</v>
      </c>
      <c r="Q7667">
        <v>29031721.446931764</v>
      </c>
      <c r="R7667">
        <v>38214769.376032576</v>
      </c>
      <c r="S7667">
        <v>44152569.405085199</v>
      </c>
      <c r="T7667">
        <v>42771073.520036049</v>
      </c>
      <c r="U7667">
        <v>45358019.731361449</v>
      </c>
      <c r="V7667">
        <v>36621734.292078979</v>
      </c>
      <c r="W7667">
        <v>42354510.808173321</v>
      </c>
      <c r="X7667">
        <v>22354510.808173329</v>
      </c>
    </row>
    <row r="7668" spans="2:24" x14ac:dyDescent="0.4">
      <c r="B7668" s="13">
        <v>7665</v>
      </c>
      <c r="C7668">
        <v>0</v>
      </c>
      <c r="D7668">
        <v>0</v>
      </c>
      <c r="E7668">
        <v>0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22887952.338363241</v>
      </c>
      <c r="O7668">
        <v>23492671.131887753</v>
      </c>
      <c r="P7668">
        <v>27649792.02952804</v>
      </c>
      <c r="Q7668">
        <v>31376220.487425357</v>
      </c>
      <c r="R7668">
        <v>-60734746.173822671</v>
      </c>
      <c r="S7668">
        <v>-58652903.010646813</v>
      </c>
      <c r="T7668">
        <v>-12255241.395138076</v>
      </c>
      <c r="U7668">
        <v>-13465123.850551575</v>
      </c>
      <c r="V7668">
        <v>-16566309.416767634</v>
      </c>
      <c r="W7668">
        <v>-13508140.301586829</v>
      </c>
      <c r="X7668">
        <v>-33508140.301586837</v>
      </c>
    </row>
    <row r="7669" spans="2:24" x14ac:dyDescent="0.4">
      <c r="B7669" s="13">
        <v>7666</v>
      </c>
      <c r="C7669">
        <v>0</v>
      </c>
      <c r="D7669">
        <v>0</v>
      </c>
      <c r="E7669">
        <v>0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20066804.461471956</v>
      </c>
      <c r="O7669">
        <v>19652198.134853944</v>
      </c>
      <c r="P7669">
        <v>17521993.574512955</v>
      </c>
      <c r="Q7669">
        <v>23275781.622909501</v>
      </c>
      <c r="R7669">
        <v>32006715.947630353</v>
      </c>
      <c r="S7669">
        <v>33350997.414478179</v>
      </c>
      <c r="T7669">
        <v>32390154.576978128</v>
      </c>
      <c r="U7669">
        <v>33952889.431791335</v>
      </c>
      <c r="V7669">
        <v>34415388.134166867</v>
      </c>
      <c r="W7669">
        <v>33245803.177546121</v>
      </c>
      <c r="X7669">
        <v>13245803.177546119</v>
      </c>
    </row>
    <row r="7670" spans="2:24" x14ac:dyDescent="0.4">
      <c r="B7670" s="13">
        <v>7667</v>
      </c>
      <c r="C7670">
        <v>0</v>
      </c>
      <c r="D7670">
        <v>0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19430640.571708187</v>
      </c>
      <c r="O7670">
        <v>19768207.711751632</v>
      </c>
      <c r="P7670">
        <v>23344586.753675319</v>
      </c>
      <c r="Q7670">
        <v>24096344.470279198</v>
      </c>
      <c r="R7670">
        <v>25595835.971119385</v>
      </c>
      <c r="S7670">
        <v>25057621.526377589</v>
      </c>
      <c r="T7670">
        <v>30703354.502039976</v>
      </c>
      <c r="U7670">
        <v>28988343.287826017</v>
      </c>
      <c r="V7670">
        <v>31194160.827668574</v>
      </c>
      <c r="W7670">
        <v>36452736.410166405</v>
      </c>
      <c r="X7670">
        <v>16452736.410166405</v>
      </c>
    </row>
    <row r="7671" spans="2:24" x14ac:dyDescent="0.4">
      <c r="B7671" s="13">
        <v>7668</v>
      </c>
      <c r="C7671">
        <v>0</v>
      </c>
      <c r="D7671">
        <v>0</v>
      </c>
      <c r="E7671">
        <v>0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24558554.339491688</v>
      </c>
      <c r="O7671">
        <v>27621786.50315332</v>
      </c>
      <c r="P7671">
        <v>30655511.769135062</v>
      </c>
      <c r="Q7671">
        <v>29259699.064629294</v>
      </c>
      <c r="R7671">
        <v>35399915.742349282</v>
      </c>
      <c r="S7671">
        <v>37306576.036286868</v>
      </c>
      <c r="T7671">
        <v>37270846.620301135</v>
      </c>
      <c r="U7671">
        <v>38855699.700909808</v>
      </c>
      <c r="V7671">
        <v>44244927.229546398</v>
      </c>
      <c r="W7671">
        <v>49365978.255419962</v>
      </c>
      <c r="X7671">
        <v>29365978.255419973</v>
      </c>
    </row>
    <row r="7672" spans="2:24" x14ac:dyDescent="0.4">
      <c r="B7672" s="13">
        <v>7669</v>
      </c>
      <c r="C7672">
        <v>0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-6031197.4171836944</v>
      </c>
      <c r="O7672">
        <v>-6780946.174260905</v>
      </c>
      <c r="P7672">
        <v>8281092.1259635612</v>
      </c>
      <c r="Q7672">
        <v>9760950.1913658697</v>
      </c>
      <c r="R7672">
        <v>14190308.186195834</v>
      </c>
      <c r="S7672">
        <v>12858803.459599147</v>
      </c>
      <c r="T7672">
        <v>-4866998.6740310928</v>
      </c>
      <c r="U7672">
        <v>-368754590.21217704</v>
      </c>
      <c r="V7672">
        <v>-356353026.1022085</v>
      </c>
      <c r="W7672">
        <v>-172145339.4362253</v>
      </c>
      <c r="X7672">
        <v>-192145339.4362253</v>
      </c>
    </row>
    <row r="7673" spans="2:24" x14ac:dyDescent="0.4">
      <c r="B7673" s="13">
        <v>7670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21298327.397375252</v>
      </c>
      <c r="O7673">
        <v>19457469.862954922</v>
      </c>
      <c r="P7673">
        <v>20055862.127807077</v>
      </c>
      <c r="Q7673">
        <v>20298115.451242205</v>
      </c>
      <c r="R7673">
        <v>17834457.229400601</v>
      </c>
      <c r="S7673">
        <v>19693281.664784662</v>
      </c>
      <c r="T7673">
        <v>22899203.553954195</v>
      </c>
      <c r="U7673">
        <v>-22082276.592236452</v>
      </c>
      <c r="V7673">
        <v>-16042510.850595012</v>
      </c>
      <c r="W7673">
        <v>-7604757.9729747232</v>
      </c>
      <c r="X7673">
        <v>-27604757.972974725</v>
      </c>
    </row>
    <row r="7674" spans="2:24" x14ac:dyDescent="0.4">
      <c r="B7674" s="13">
        <v>7671</v>
      </c>
      <c r="C7674">
        <v>0</v>
      </c>
      <c r="D7674">
        <v>0</v>
      </c>
      <c r="E7674">
        <v>0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27874657.92568811</v>
      </c>
      <c r="O7674">
        <v>34242043.621986248</v>
      </c>
      <c r="P7674">
        <v>35173844.156579301</v>
      </c>
      <c r="Q7674">
        <v>34351407.601376347</v>
      </c>
      <c r="R7674">
        <v>41048773.620100558</v>
      </c>
      <c r="S7674">
        <v>49527317.630183682</v>
      </c>
      <c r="T7674">
        <v>53981665.036403753</v>
      </c>
      <c r="U7674">
        <v>60572299.186911814</v>
      </c>
      <c r="V7674">
        <v>59635236.301503472</v>
      </c>
      <c r="W7674">
        <v>63227848.302588195</v>
      </c>
      <c r="X7674">
        <v>43227848.302588195</v>
      </c>
    </row>
    <row r="7675" spans="2:24" x14ac:dyDescent="0.4">
      <c r="B7675" s="13">
        <v>7672</v>
      </c>
      <c r="C7675">
        <v>0</v>
      </c>
      <c r="D7675">
        <v>0</v>
      </c>
      <c r="E7675"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24913352.991764054</v>
      </c>
      <c r="O7675">
        <v>30252451.142657306</v>
      </c>
      <c r="P7675">
        <v>29196782.735795926</v>
      </c>
      <c r="Q7675">
        <v>28683581.296231054</v>
      </c>
      <c r="R7675">
        <v>28780094.884253222</v>
      </c>
      <c r="S7675">
        <v>-267255785.28610283</v>
      </c>
      <c r="T7675">
        <v>-267193226.8400389</v>
      </c>
      <c r="U7675">
        <v>-121547359.42160006</v>
      </c>
      <c r="V7675">
        <v>-125920880.45619114</v>
      </c>
      <c r="W7675">
        <v>-124272892.78331411</v>
      </c>
      <c r="X7675">
        <v>-144272892.78331411</v>
      </c>
    </row>
    <row r="7676" spans="2:24" x14ac:dyDescent="0.4">
      <c r="B7676" s="13">
        <v>7673</v>
      </c>
      <c r="C7676">
        <v>0</v>
      </c>
      <c r="D7676">
        <v>0</v>
      </c>
      <c r="E7676"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16281955.359345164</v>
      </c>
      <c r="O7676">
        <v>15159264.709986538</v>
      </c>
      <c r="P7676">
        <v>17204361.362363797</v>
      </c>
      <c r="Q7676">
        <v>26408377.419097647</v>
      </c>
      <c r="R7676">
        <v>26315201.329016775</v>
      </c>
      <c r="S7676">
        <v>29933633.642135013</v>
      </c>
      <c r="T7676">
        <v>35970869.99245581</v>
      </c>
      <c r="U7676">
        <v>28627589.861282565</v>
      </c>
      <c r="V7676">
        <v>11702685.221947264</v>
      </c>
      <c r="W7676">
        <v>14944905.951618426</v>
      </c>
      <c r="X7676">
        <v>-5055094.0483815689</v>
      </c>
    </row>
    <row r="7677" spans="2:24" x14ac:dyDescent="0.4">
      <c r="B7677" s="13">
        <v>7674</v>
      </c>
      <c r="C7677">
        <v>0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19465472.902759403</v>
      </c>
      <c r="O7677">
        <v>21522905.555807315</v>
      </c>
      <c r="P7677">
        <v>23330721.289729975</v>
      </c>
      <c r="Q7677">
        <v>17092425.544722777</v>
      </c>
      <c r="R7677">
        <v>15640337.356685599</v>
      </c>
      <c r="S7677">
        <v>21532267.898821563</v>
      </c>
      <c r="T7677">
        <v>19885103.767890114</v>
      </c>
      <c r="U7677">
        <v>19091099.34432165</v>
      </c>
      <c r="V7677">
        <v>18637582.931713048</v>
      </c>
      <c r="W7677">
        <v>23115330.038473796</v>
      </c>
      <c r="X7677">
        <v>3115330.0384737924</v>
      </c>
    </row>
    <row r="7678" spans="2:24" x14ac:dyDescent="0.4">
      <c r="B7678" s="13">
        <v>7675</v>
      </c>
      <c r="C7678">
        <v>0</v>
      </c>
      <c r="D7678">
        <v>0</v>
      </c>
      <c r="E7678">
        <v>0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19605056.938720252</v>
      </c>
      <c r="O7678">
        <v>21724041.941886973</v>
      </c>
      <c r="P7678">
        <v>25804439.008782767</v>
      </c>
      <c r="Q7678">
        <v>27175706.1964348</v>
      </c>
      <c r="R7678">
        <v>28964955.587677762</v>
      </c>
      <c r="S7678">
        <v>22210847.025091123</v>
      </c>
      <c r="T7678">
        <v>26612407.830165185</v>
      </c>
      <c r="U7678">
        <v>32691078.891430162</v>
      </c>
      <c r="V7678">
        <v>36607518.020162106</v>
      </c>
      <c r="W7678">
        <v>41754867.134111516</v>
      </c>
      <c r="X7678">
        <v>21754867.134111516</v>
      </c>
    </row>
    <row r="7679" spans="2:24" x14ac:dyDescent="0.4">
      <c r="B7679" s="13">
        <v>7676</v>
      </c>
      <c r="C7679">
        <v>0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20532264.682867177</v>
      </c>
      <c r="O7679">
        <v>-173629039.94454694</v>
      </c>
      <c r="P7679">
        <v>-171313379.13622415</v>
      </c>
      <c r="Q7679">
        <v>-68592757.847168908</v>
      </c>
      <c r="R7679">
        <v>-62633854.776407734</v>
      </c>
      <c r="S7679">
        <v>-62879353.016809016</v>
      </c>
      <c r="T7679">
        <v>-63627655.028742082</v>
      </c>
      <c r="U7679">
        <v>-63898604.97840225</v>
      </c>
      <c r="V7679">
        <v>-65650327.755421087</v>
      </c>
      <c r="W7679">
        <v>-94908904.693801343</v>
      </c>
      <c r="X7679">
        <v>-114908904.69380134</v>
      </c>
    </row>
    <row r="7680" spans="2:24" x14ac:dyDescent="0.4">
      <c r="B7680" s="13">
        <v>7677</v>
      </c>
      <c r="C7680">
        <v>0</v>
      </c>
      <c r="D7680">
        <v>0</v>
      </c>
      <c r="E7680"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29314291.018513426</v>
      </c>
      <c r="O7680">
        <v>31518705.452228844</v>
      </c>
      <c r="P7680">
        <v>32720180.030871544</v>
      </c>
      <c r="Q7680">
        <v>34098750.590023734</v>
      </c>
      <c r="R7680">
        <v>39122196.548978008</v>
      </c>
      <c r="S7680">
        <v>40204056.365788236</v>
      </c>
      <c r="T7680">
        <v>41911107.437711358</v>
      </c>
      <c r="U7680">
        <v>40730158.354062088</v>
      </c>
      <c r="V7680">
        <v>-6769029.8407565439</v>
      </c>
      <c r="W7680">
        <v>-5668193.7764139362</v>
      </c>
      <c r="X7680">
        <v>-25668193.776413936</v>
      </c>
    </row>
    <row r="7681" spans="2:24" x14ac:dyDescent="0.4">
      <c r="B7681" s="13">
        <v>7678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19604818.416556004</v>
      </c>
      <c r="O7681">
        <v>19215535.397752799</v>
      </c>
      <c r="P7681">
        <v>11905187.988405805</v>
      </c>
      <c r="Q7681">
        <v>12705302.374300273</v>
      </c>
      <c r="R7681">
        <v>11107568.451892804</v>
      </c>
      <c r="S7681">
        <v>1140893.7311965316</v>
      </c>
      <c r="T7681">
        <v>2747965.4165312373</v>
      </c>
      <c r="U7681">
        <v>104114.2697339775</v>
      </c>
      <c r="V7681">
        <v>748239.01555544045</v>
      </c>
      <c r="W7681">
        <v>3251120.6364773805</v>
      </c>
      <c r="X7681">
        <v>-16748879.363522619</v>
      </c>
    </row>
    <row r="7682" spans="2:24" x14ac:dyDescent="0.4">
      <c r="B7682" s="13">
        <v>7679</v>
      </c>
      <c r="C7682">
        <v>0</v>
      </c>
      <c r="D7682">
        <v>0</v>
      </c>
      <c r="E7682"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21120489.407449089</v>
      </c>
      <c r="O7682">
        <v>27546919.525934033</v>
      </c>
      <c r="P7682">
        <v>28969470.596083734</v>
      </c>
      <c r="Q7682">
        <v>30936809.945953771</v>
      </c>
      <c r="R7682">
        <v>33837258.022357002</v>
      </c>
      <c r="S7682">
        <v>29917516.102375153</v>
      </c>
      <c r="T7682">
        <v>27305077.388974059</v>
      </c>
      <c r="U7682">
        <v>27313547.166838668</v>
      </c>
      <c r="V7682">
        <v>35371145.984927297</v>
      </c>
      <c r="W7682">
        <v>42988460.048003301</v>
      </c>
      <c r="X7682">
        <v>22988460.048003294</v>
      </c>
    </row>
    <row r="7683" spans="2:24" x14ac:dyDescent="0.4">
      <c r="B7683" s="13">
        <v>7680</v>
      </c>
      <c r="C7683">
        <v>0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24272263.202885307</v>
      </c>
      <c r="O7683">
        <v>32724486.962182023</v>
      </c>
      <c r="P7683">
        <v>33232286.859732606</v>
      </c>
      <c r="Q7683">
        <v>33134305.813668877</v>
      </c>
      <c r="R7683">
        <v>33777325.083329625</v>
      </c>
      <c r="S7683">
        <v>36054479.127883598</v>
      </c>
      <c r="T7683">
        <v>35974952.960292608</v>
      </c>
      <c r="U7683">
        <v>41401067.629906975</v>
      </c>
      <c r="V7683">
        <v>43083530.256224044</v>
      </c>
      <c r="W7683">
        <v>35451697.85264878</v>
      </c>
      <c r="X7683">
        <v>15451697.852648772</v>
      </c>
    </row>
    <row r="7684" spans="2:24" x14ac:dyDescent="0.4">
      <c r="B7684" s="13">
        <v>7681</v>
      </c>
      <c r="C7684">
        <v>0</v>
      </c>
      <c r="D7684">
        <v>0</v>
      </c>
      <c r="E7684">
        <v>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26323265.168526523</v>
      </c>
      <c r="O7684">
        <v>26108711.063996974</v>
      </c>
      <c r="P7684">
        <v>27954812.120314419</v>
      </c>
      <c r="Q7684">
        <v>33469867.521804485</v>
      </c>
      <c r="R7684">
        <v>32031853.214219432</v>
      </c>
      <c r="S7684">
        <v>37190155.892117754</v>
      </c>
      <c r="T7684">
        <v>36269042.600752354</v>
      </c>
      <c r="U7684">
        <v>42866213.29251799</v>
      </c>
      <c r="V7684">
        <v>46411380.552691877</v>
      </c>
      <c r="W7684">
        <v>50907847.321664616</v>
      </c>
      <c r="X7684">
        <v>30907847.321664624</v>
      </c>
    </row>
    <row r="7685" spans="2:24" x14ac:dyDescent="0.4">
      <c r="B7685" s="13">
        <v>7682</v>
      </c>
      <c r="C7685">
        <v>0</v>
      </c>
      <c r="D7685">
        <v>0</v>
      </c>
      <c r="E7685">
        <v>0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20674490.238270681</v>
      </c>
      <c r="O7685">
        <v>18571126.887878448</v>
      </c>
      <c r="P7685">
        <v>20069028.17140704</v>
      </c>
      <c r="Q7685">
        <v>-96588533.581611782</v>
      </c>
      <c r="R7685">
        <v>-90882453.778644562</v>
      </c>
      <c r="S7685">
        <v>-24851140.87144753</v>
      </c>
      <c r="T7685">
        <v>-26117812.837927051</v>
      </c>
      <c r="U7685">
        <v>-17888424.133033164</v>
      </c>
      <c r="V7685">
        <v>-16087222.042626064</v>
      </c>
      <c r="W7685">
        <v>-13943625.242942495</v>
      </c>
      <c r="X7685">
        <v>-33943625.24294249</v>
      </c>
    </row>
    <row r="7686" spans="2:24" x14ac:dyDescent="0.4">
      <c r="B7686" s="13">
        <v>7683</v>
      </c>
      <c r="C7686">
        <v>0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20079041.88652556</v>
      </c>
      <c r="O7686">
        <v>17035565.412097596</v>
      </c>
      <c r="P7686">
        <v>20086880.082593046</v>
      </c>
      <c r="Q7686">
        <v>23766320.102064364</v>
      </c>
      <c r="R7686">
        <v>21224169.68259418</v>
      </c>
      <c r="S7686">
        <v>21691551.567522023</v>
      </c>
      <c r="T7686">
        <v>28995521.78866975</v>
      </c>
      <c r="U7686">
        <v>35083347.866389237</v>
      </c>
      <c r="V7686">
        <v>41577293.935604997</v>
      </c>
      <c r="W7686">
        <v>42852745.95168367</v>
      </c>
      <c r="X7686">
        <v>22852745.951683674</v>
      </c>
    </row>
    <row r="7687" spans="2:24" x14ac:dyDescent="0.4">
      <c r="B7687" s="13">
        <v>7684</v>
      </c>
      <c r="C7687">
        <v>0</v>
      </c>
      <c r="D7687">
        <v>0</v>
      </c>
      <c r="E7687"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13375232.177186094</v>
      </c>
      <c r="O7687">
        <v>20507930.626129091</v>
      </c>
      <c r="P7687">
        <v>25639405.697603516</v>
      </c>
      <c r="Q7687">
        <v>30879146.004992656</v>
      </c>
      <c r="R7687">
        <v>34439380.779159732</v>
      </c>
      <c r="S7687">
        <v>36444824.048930556</v>
      </c>
      <c r="T7687">
        <v>34442314.245740645</v>
      </c>
      <c r="U7687">
        <v>32369599.122258656</v>
      </c>
      <c r="V7687">
        <v>37166253.895677283</v>
      </c>
      <c r="W7687">
        <v>37432367.525555409</v>
      </c>
      <c r="X7687">
        <v>17432367.525555406</v>
      </c>
    </row>
    <row r="7688" spans="2:24" x14ac:dyDescent="0.4">
      <c r="B7688" s="13">
        <v>7685</v>
      </c>
      <c r="C7688">
        <v>0</v>
      </c>
      <c r="D7688">
        <v>0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17781869.655301817</v>
      </c>
      <c r="O7688">
        <v>23201921.272769086</v>
      </c>
      <c r="P7688">
        <v>8573844.7707465645</v>
      </c>
      <c r="Q7688">
        <v>-188167.8831992331</v>
      </c>
      <c r="R7688">
        <v>4250310.1311097238</v>
      </c>
      <c r="S7688">
        <v>1968012.8247415908</v>
      </c>
      <c r="T7688">
        <v>10165664.219343951</v>
      </c>
      <c r="U7688">
        <v>18346128.110448387</v>
      </c>
      <c r="V7688">
        <v>10227749.443594454</v>
      </c>
      <c r="W7688">
        <v>15156859.77649885</v>
      </c>
      <c r="X7688">
        <v>-4843140.2235011505</v>
      </c>
    </row>
    <row r="7689" spans="2:24" x14ac:dyDescent="0.4">
      <c r="B7689" s="13">
        <v>7686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4310447.7533450555</v>
      </c>
      <c r="O7689">
        <v>3241262.8619202552</v>
      </c>
      <c r="P7689">
        <v>13348905.617098182</v>
      </c>
      <c r="Q7689">
        <v>11601010.649311528</v>
      </c>
      <c r="R7689">
        <v>11502955.425041007</v>
      </c>
      <c r="S7689">
        <v>13222968.085021311</v>
      </c>
      <c r="T7689">
        <v>16103990.825226849</v>
      </c>
      <c r="U7689">
        <v>15810065.594992902</v>
      </c>
      <c r="V7689">
        <v>22846644.214241195</v>
      </c>
      <c r="W7689">
        <v>30553407.618134502</v>
      </c>
      <c r="X7689">
        <v>10553407.618134504</v>
      </c>
    </row>
    <row r="7690" spans="2:24" x14ac:dyDescent="0.4">
      <c r="B7690" s="13">
        <v>7687</v>
      </c>
      <c r="C7690">
        <v>0</v>
      </c>
      <c r="D7690">
        <v>0</v>
      </c>
      <c r="E7690">
        <v>0</v>
      </c>
      <c r="F7690">
        <v>0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19414510.534811106</v>
      </c>
      <c r="O7690">
        <v>20602535.460307989</v>
      </c>
      <c r="P7690">
        <v>24045901.039129961</v>
      </c>
      <c r="Q7690">
        <v>-1289693.2253791417</v>
      </c>
      <c r="R7690">
        <v>-4695313.7316935305</v>
      </c>
      <c r="S7690">
        <v>15076111.039354548</v>
      </c>
      <c r="T7690">
        <v>18709969.581664726</v>
      </c>
      <c r="U7690">
        <v>22877975.776396897</v>
      </c>
      <c r="V7690">
        <v>24979380.381291561</v>
      </c>
      <c r="W7690">
        <v>25439788.18807999</v>
      </c>
      <c r="X7690">
        <v>5439788.1880799951</v>
      </c>
    </row>
    <row r="7691" spans="2:24" x14ac:dyDescent="0.4">
      <c r="B7691" s="13">
        <v>7688</v>
      </c>
      <c r="C7691">
        <v>0</v>
      </c>
      <c r="D7691">
        <v>0</v>
      </c>
      <c r="E7691">
        <v>0</v>
      </c>
      <c r="F7691">
        <v>0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24297011.536483645</v>
      </c>
      <c r="O7691">
        <v>31259058.234418027</v>
      </c>
      <c r="P7691">
        <v>29748645.422701638</v>
      </c>
      <c r="Q7691">
        <v>32917842.539344914</v>
      </c>
      <c r="R7691">
        <v>-11662738.385388812</v>
      </c>
      <c r="S7691">
        <v>-8676527.1702652276</v>
      </c>
      <c r="T7691">
        <v>17585160.144842248</v>
      </c>
      <c r="U7691">
        <v>19940984.270350039</v>
      </c>
      <c r="V7691">
        <v>20110099.028633669</v>
      </c>
      <c r="W7691">
        <v>18184494.942338418</v>
      </c>
      <c r="X7691">
        <v>-1815505.0576615736</v>
      </c>
    </row>
    <row r="7692" spans="2:24" x14ac:dyDescent="0.4">
      <c r="B7692" s="13">
        <v>7689</v>
      </c>
      <c r="C7692">
        <v>0</v>
      </c>
      <c r="D7692">
        <v>0</v>
      </c>
      <c r="E7692">
        <v>0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23593374.27878353</v>
      </c>
      <c r="O7692">
        <v>13409082.031848274</v>
      </c>
      <c r="P7692">
        <v>16542701.771873131</v>
      </c>
      <c r="Q7692">
        <v>17556425.430335589</v>
      </c>
      <c r="R7692">
        <v>18053204.381300323</v>
      </c>
      <c r="S7692">
        <v>28886977.897480406</v>
      </c>
      <c r="T7692">
        <v>31097346.439106874</v>
      </c>
      <c r="U7692">
        <v>28677175.708306227</v>
      </c>
      <c r="V7692">
        <v>27346009.13166628</v>
      </c>
      <c r="W7692">
        <v>33702889.885582864</v>
      </c>
      <c r="X7692">
        <v>13702889.885582866</v>
      </c>
    </row>
    <row r="7693" spans="2:24" x14ac:dyDescent="0.4">
      <c r="B7693" s="13">
        <v>7690</v>
      </c>
      <c r="C7693">
        <v>0</v>
      </c>
      <c r="D7693">
        <v>0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27131896.562944271</v>
      </c>
      <c r="O7693">
        <v>24719514.921377003</v>
      </c>
      <c r="P7693">
        <v>28630924.137260735</v>
      </c>
      <c r="Q7693">
        <v>32349767.98662414</v>
      </c>
      <c r="R7693">
        <v>34697629.687769115</v>
      </c>
      <c r="S7693">
        <v>42276744.322740287</v>
      </c>
      <c r="T7693">
        <v>44650457.187453061</v>
      </c>
      <c r="U7693">
        <v>51747995.097530872</v>
      </c>
      <c r="V7693">
        <v>51325513.948029295</v>
      </c>
      <c r="W7693">
        <v>53911504.999981254</v>
      </c>
      <c r="X7693">
        <v>33911504.999981247</v>
      </c>
    </row>
    <row r="7694" spans="2:24" x14ac:dyDescent="0.4">
      <c r="B7694" s="13">
        <v>7691</v>
      </c>
      <c r="C7694">
        <v>0</v>
      </c>
      <c r="D7694">
        <v>0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25702212.469861388</v>
      </c>
      <c r="O7694">
        <v>32593332.699071668</v>
      </c>
      <c r="P7694">
        <v>33443674.824644573</v>
      </c>
      <c r="Q7694">
        <v>36908358.045845509</v>
      </c>
      <c r="R7694">
        <v>35954042.630654618</v>
      </c>
      <c r="S7694">
        <v>38802051.482331231</v>
      </c>
      <c r="T7694">
        <v>42663991.202427663</v>
      </c>
      <c r="U7694">
        <v>45561693.651498832</v>
      </c>
      <c r="V7694">
        <v>35328946.158981614</v>
      </c>
      <c r="W7694">
        <v>38804471.491231345</v>
      </c>
      <c r="X7694">
        <v>18804471.491231341</v>
      </c>
    </row>
    <row r="7695" spans="2:24" x14ac:dyDescent="0.4">
      <c r="B7695" s="13">
        <v>7692</v>
      </c>
      <c r="C7695">
        <v>0</v>
      </c>
      <c r="D7695">
        <v>0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22426801.237855539</v>
      </c>
      <c r="O7695">
        <v>24974590.815000836</v>
      </c>
      <c r="P7695">
        <v>25166637.342162926</v>
      </c>
      <c r="Q7695">
        <v>23550772.936947014</v>
      </c>
      <c r="R7695">
        <v>25204541.076575521</v>
      </c>
      <c r="S7695">
        <v>25021898.347766995</v>
      </c>
      <c r="T7695">
        <v>25971057.545719806</v>
      </c>
      <c r="U7695">
        <v>29677403.998291083</v>
      </c>
      <c r="V7695">
        <v>22961477.354432918</v>
      </c>
      <c r="W7695">
        <v>24693579.713397574</v>
      </c>
      <c r="X7695">
        <v>4693579.7133975746</v>
      </c>
    </row>
    <row r="7696" spans="2:24" x14ac:dyDescent="0.4">
      <c r="B7696" s="13">
        <v>7693</v>
      </c>
      <c r="C7696">
        <v>0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24500616.687675767</v>
      </c>
      <c r="O7696">
        <v>26436115.876704622</v>
      </c>
      <c r="P7696">
        <v>28151154.443530731</v>
      </c>
      <c r="Q7696">
        <v>31422081.106363341</v>
      </c>
      <c r="R7696">
        <v>30914497.595767274</v>
      </c>
      <c r="S7696">
        <v>38249791.947254591</v>
      </c>
      <c r="T7696">
        <v>37607707.853974126</v>
      </c>
      <c r="U7696">
        <v>31026371.656435672</v>
      </c>
      <c r="V7696">
        <v>31041448.15866214</v>
      </c>
      <c r="W7696">
        <v>39265144.020560436</v>
      </c>
      <c r="X7696">
        <v>19265144.020560436</v>
      </c>
    </row>
    <row r="7697" spans="2:24" x14ac:dyDescent="0.4">
      <c r="B7697" s="13">
        <v>7694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26322150.901807595</v>
      </c>
      <c r="O7697">
        <v>7913899.9733703807</v>
      </c>
      <c r="P7697">
        <v>4860605.2930341801</v>
      </c>
      <c r="Q7697">
        <v>19501161.942235224</v>
      </c>
      <c r="R7697">
        <v>19756531.866722379</v>
      </c>
      <c r="S7697">
        <v>26090935.829274863</v>
      </c>
      <c r="T7697">
        <v>-13453101.366709482</v>
      </c>
      <c r="U7697">
        <v>-9183234.1578155588</v>
      </c>
      <c r="V7697">
        <v>13489178.324029852</v>
      </c>
      <c r="W7697">
        <v>18319007.535171855</v>
      </c>
      <c r="X7697">
        <v>-1680992.4648281466</v>
      </c>
    </row>
    <row r="7698" spans="2:24" x14ac:dyDescent="0.4">
      <c r="B7698" s="13">
        <v>7695</v>
      </c>
      <c r="C7698">
        <v>0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15364505.151477586</v>
      </c>
      <c r="O7698">
        <v>22054794.998284731</v>
      </c>
      <c r="P7698">
        <v>25617005.692845576</v>
      </c>
      <c r="Q7698">
        <v>14101152.020868093</v>
      </c>
      <c r="R7698">
        <v>15145759.082407907</v>
      </c>
      <c r="S7698">
        <v>26248999.834081173</v>
      </c>
      <c r="T7698">
        <v>25033089.103860021</v>
      </c>
      <c r="U7698">
        <v>30290665.578924481</v>
      </c>
      <c r="V7698">
        <v>29946742.313413996</v>
      </c>
      <c r="W7698">
        <v>31383170.429499734</v>
      </c>
      <c r="X7698">
        <v>11383170.429499742</v>
      </c>
    </row>
    <row r="7699" spans="2:24" x14ac:dyDescent="0.4">
      <c r="B7699" s="13">
        <v>7696</v>
      </c>
      <c r="C7699">
        <v>0</v>
      </c>
      <c r="D7699">
        <v>0</v>
      </c>
      <c r="E7699"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25352200.252090238</v>
      </c>
      <c r="O7699">
        <v>26635829.074509297</v>
      </c>
      <c r="P7699">
        <v>27396397.193969738</v>
      </c>
      <c r="Q7699">
        <v>29150409.472956818</v>
      </c>
      <c r="R7699">
        <v>34806020.421865217</v>
      </c>
      <c r="S7699">
        <v>-118932893.77316898</v>
      </c>
      <c r="T7699">
        <v>-120598477.24474819</v>
      </c>
      <c r="U7699">
        <v>-45785783.625115976</v>
      </c>
      <c r="V7699">
        <v>-43793240.412832335</v>
      </c>
      <c r="W7699">
        <v>-43756267.237732917</v>
      </c>
      <c r="X7699">
        <v>-63756267.237732902</v>
      </c>
    </row>
    <row r="7700" spans="2:24" x14ac:dyDescent="0.4">
      <c r="B7700" s="13">
        <v>7697</v>
      </c>
      <c r="C7700">
        <v>0</v>
      </c>
      <c r="D7700">
        <v>0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21316465.960679818</v>
      </c>
      <c r="O7700">
        <v>18653240.894781094</v>
      </c>
      <c r="P7700">
        <v>22289187.808258042</v>
      </c>
      <c r="Q7700">
        <v>15955218.43672712</v>
      </c>
      <c r="R7700">
        <v>19167434.365709305</v>
      </c>
      <c r="S7700">
        <v>23703644.298321746</v>
      </c>
      <c r="T7700">
        <v>23273227.698944505</v>
      </c>
      <c r="U7700">
        <v>16019284.803449592</v>
      </c>
      <c r="V7700">
        <v>19112195.111592755</v>
      </c>
      <c r="W7700">
        <v>20496965.820812348</v>
      </c>
      <c r="X7700">
        <v>496965.82081234991</v>
      </c>
    </row>
    <row r="7701" spans="2:24" x14ac:dyDescent="0.4">
      <c r="B7701" s="13">
        <v>7698</v>
      </c>
      <c r="C7701">
        <v>0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19957169.589785792</v>
      </c>
      <c r="O7701">
        <v>18079849.223008864</v>
      </c>
      <c r="P7701">
        <v>7185797.6259263242</v>
      </c>
      <c r="Q7701">
        <v>13502483.976386439</v>
      </c>
      <c r="R7701">
        <v>21044278.248819999</v>
      </c>
      <c r="S7701">
        <v>25482343.291586719</v>
      </c>
      <c r="T7701">
        <v>25739094.890570085</v>
      </c>
      <c r="U7701">
        <v>28763509.391889792</v>
      </c>
      <c r="V7701">
        <v>32942819.298112545</v>
      </c>
      <c r="W7701">
        <v>39977928.890607685</v>
      </c>
      <c r="X7701">
        <v>19977928.890607692</v>
      </c>
    </row>
    <row r="7702" spans="2:24" x14ac:dyDescent="0.4">
      <c r="B7702" s="13">
        <v>7699</v>
      </c>
      <c r="C7702">
        <v>0</v>
      </c>
      <c r="D7702">
        <v>0</v>
      </c>
      <c r="E7702">
        <v>0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20368526.115446903</v>
      </c>
      <c r="O7702">
        <v>23567281.596780706</v>
      </c>
      <c r="P7702">
        <v>27299506.414641798</v>
      </c>
      <c r="Q7702">
        <v>35096110.728216223</v>
      </c>
      <c r="R7702">
        <v>41150630.666889019</v>
      </c>
      <c r="S7702">
        <v>44391588.379148163</v>
      </c>
      <c r="T7702">
        <v>46617949.076165259</v>
      </c>
      <c r="U7702">
        <v>46468117.281776726</v>
      </c>
      <c r="V7702">
        <v>46448357.841926686</v>
      </c>
      <c r="W7702">
        <v>53250383.374024414</v>
      </c>
      <c r="X7702">
        <v>33250383.374024406</v>
      </c>
    </row>
    <row r="7703" spans="2:24" x14ac:dyDescent="0.4">
      <c r="B7703" s="13">
        <v>7700</v>
      </c>
      <c r="C7703">
        <v>0</v>
      </c>
      <c r="D7703">
        <v>0</v>
      </c>
      <c r="E7703"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19013336.738579188</v>
      </c>
      <c r="O7703">
        <v>25689211.905603707</v>
      </c>
      <c r="P7703">
        <v>25033974.465982929</v>
      </c>
      <c r="Q7703">
        <v>30662283.139728475</v>
      </c>
      <c r="R7703">
        <v>31530026.719988648</v>
      </c>
      <c r="S7703">
        <v>29003926.011702865</v>
      </c>
      <c r="T7703">
        <v>31834896.753782526</v>
      </c>
      <c r="U7703">
        <v>34195568.318539135</v>
      </c>
      <c r="V7703">
        <v>36211675.999907203</v>
      </c>
      <c r="W7703">
        <v>38377714.557853855</v>
      </c>
      <c r="X7703">
        <v>18377714.557853851</v>
      </c>
    </row>
    <row r="7704" spans="2:24" x14ac:dyDescent="0.4">
      <c r="B7704" s="13">
        <v>7701</v>
      </c>
      <c r="C7704">
        <v>0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20755546.073033873</v>
      </c>
      <c r="O7704">
        <v>26516224.693871964</v>
      </c>
      <c r="P7704">
        <v>24589559.345514402</v>
      </c>
      <c r="Q7704">
        <v>25708616.318417702</v>
      </c>
      <c r="R7704">
        <v>27673811.064192154</v>
      </c>
      <c r="S7704">
        <v>31101320.658775888</v>
      </c>
      <c r="T7704">
        <v>37542044.34160684</v>
      </c>
      <c r="U7704">
        <v>41166822.96119976</v>
      </c>
      <c r="V7704">
        <v>43621460.354061767</v>
      </c>
      <c r="W7704">
        <v>41144529.807775907</v>
      </c>
      <c r="X7704">
        <v>21144529.807775915</v>
      </c>
    </row>
    <row r="7705" spans="2:24" x14ac:dyDescent="0.4">
      <c r="B7705" s="13">
        <v>7702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-35904581.105563834</v>
      </c>
      <c r="O7705">
        <v>-35459081.182865962</v>
      </c>
      <c r="P7705">
        <v>-907954.72384301014</v>
      </c>
      <c r="Q7705">
        <v>4212491.2942259023</v>
      </c>
      <c r="R7705">
        <v>4758940.9893087856</v>
      </c>
      <c r="S7705">
        <v>2784443.1444609417</v>
      </c>
      <c r="T7705">
        <v>4803471.6498442907</v>
      </c>
      <c r="U7705">
        <v>6162186.1803622674</v>
      </c>
      <c r="V7705">
        <v>12304540.598867558</v>
      </c>
      <c r="W7705">
        <v>13671660.164538696</v>
      </c>
      <c r="X7705">
        <v>-6328339.8354613017</v>
      </c>
    </row>
    <row r="7706" spans="2:24" x14ac:dyDescent="0.4">
      <c r="B7706" s="13">
        <v>7703</v>
      </c>
      <c r="C7706">
        <v>0</v>
      </c>
      <c r="D7706">
        <v>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22974764.756863661</v>
      </c>
      <c r="O7706">
        <v>21412917.521233931</v>
      </c>
      <c r="P7706">
        <v>-62072198.36037007</v>
      </c>
      <c r="Q7706">
        <v>-62572385.875086382</v>
      </c>
      <c r="R7706">
        <v>-19081875.627607211</v>
      </c>
      <c r="S7706">
        <v>-18153033.661532454</v>
      </c>
      <c r="T7706">
        <v>-20113358.471931033</v>
      </c>
      <c r="U7706">
        <v>-16444873.92501747</v>
      </c>
      <c r="V7706">
        <v>-10242116.703614095</v>
      </c>
      <c r="W7706">
        <v>-12735493.620179271</v>
      </c>
      <c r="X7706">
        <v>-32735493.620179269</v>
      </c>
    </row>
    <row r="7707" spans="2:24" x14ac:dyDescent="0.4">
      <c r="B7707" s="13">
        <v>7704</v>
      </c>
      <c r="C7707">
        <v>0</v>
      </c>
      <c r="D7707">
        <v>0</v>
      </c>
      <c r="E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19225643.458446857</v>
      </c>
      <c r="O7707">
        <v>24343737.224600561</v>
      </c>
      <c r="P7707">
        <v>27334433.176525787</v>
      </c>
      <c r="Q7707">
        <v>29321697.348806225</v>
      </c>
      <c r="R7707">
        <v>28646919.329210117</v>
      </c>
      <c r="S7707">
        <v>32791963.033899195</v>
      </c>
      <c r="T7707">
        <v>39046465.151065663</v>
      </c>
      <c r="U7707">
        <v>39160484.953820422</v>
      </c>
      <c r="V7707">
        <v>42008515.97851067</v>
      </c>
      <c r="W7707">
        <v>41163000.169514313</v>
      </c>
      <c r="X7707">
        <v>21163000.169514306</v>
      </c>
    </row>
    <row r="7708" spans="2:24" x14ac:dyDescent="0.4">
      <c r="B7708" s="13">
        <v>7705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23314015.194885999</v>
      </c>
      <c r="O7708">
        <v>24686188.255071398</v>
      </c>
      <c r="P7708">
        <v>31724674.974905841</v>
      </c>
      <c r="Q7708">
        <v>34023983.542024679</v>
      </c>
      <c r="R7708">
        <v>36258114.674918838</v>
      </c>
      <c r="S7708">
        <v>35626470.997955039</v>
      </c>
      <c r="T7708">
        <v>33405619.238279633</v>
      </c>
      <c r="U7708">
        <v>33861992.919873387</v>
      </c>
      <c r="V7708">
        <v>38626275.387772791</v>
      </c>
      <c r="W7708">
        <v>42205185.842041709</v>
      </c>
      <c r="X7708">
        <v>22205185.842041709</v>
      </c>
    </row>
    <row r="7709" spans="2:24" x14ac:dyDescent="0.4">
      <c r="B7709" s="13">
        <v>7706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25926915.756753065</v>
      </c>
      <c r="O7709">
        <v>28387992.664195556</v>
      </c>
      <c r="P7709">
        <v>31598730.423566926</v>
      </c>
      <c r="Q7709">
        <v>34015344.91554936</v>
      </c>
      <c r="R7709">
        <v>40979849.829909191</v>
      </c>
      <c r="S7709">
        <v>49056160.038042746</v>
      </c>
      <c r="T7709">
        <v>51690167.493586652</v>
      </c>
      <c r="U7709">
        <v>55998535.618378378</v>
      </c>
      <c r="V7709">
        <v>58523588.596002921</v>
      </c>
      <c r="W7709">
        <v>59424701.954730138</v>
      </c>
      <c r="X7709">
        <v>39424701.954730138</v>
      </c>
    </row>
    <row r="7710" spans="2:24" x14ac:dyDescent="0.4">
      <c r="B7710" s="13">
        <v>7707</v>
      </c>
      <c r="C7710">
        <v>0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24535817.9886644</v>
      </c>
      <c r="O7710">
        <v>22750858.744593676</v>
      </c>
      <c r="P7710">
        <v>27141300.045048751</v>
      </c>
      <c r="Q7710">
        <v>34079776.375214227</v>
      </c>
      <c r="R7710">
        <v>32624858.989944834</v>
      </c>
      <c r="S7710">
        <v>32518383.46197357</v>
      </c>
      <c r="T7710">
        <v>33208713.630369123</v>
      </c>
      <c r="U7710">
        <v>30631355.684259064</v>
      </c>
      <c r="V7710">
        <v>33071879.453683317</v>
      </c>
      <c r="W7710">
        <v>33899755.664452493</v>
      </c>
      <c r="X7710">
        <v>13899755.664452495</v>
      </c>
    </row>
    <row r="7711" spans="2:24" x14ac:dyDescent="0.4">
      <c r="B7711" s="13">
        <v>7708</v>
      </c>
      <c r="C7711">
        <v>0</v>
      </c>
      <c r="D7711">
        <v>0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16802634.494605292</v>
      </c>
      <c r="O7711">
        <v>20379448.045455437</v>
      </c>
      <c r="P7711">
        <v>16298296.038691826</v>
      </c>
      <c r="Q7711">
        <v>15824657.686240286</v>
      </c>
      <c r="R7711">
        <v>19162082.139790066</v>
      </c>
      <c r="S7711">
        <v>23418972.790297024</v>
      </c>
      <c r="T7711">
        <v>22987646.769864317</v>
      </c>
      <c r="U7711">
        <v>22340746.313079406</v>
      </c>
      <c r="V7711">
        <v>19184716.623372376</v>
      </c>
      <c r="W7711">
        <v>20962389.13608801</v>
      </c>
      <c r="X7711">
        <v>962389.13608800853</v>
      </c>
    </row>
    <row r="7712" spans="2:24" x14ac:dyDescent="0.4">
      <c r="B7712" s="13">
        <v>7709</v>
      </c>
      <c r="C7712">
        <v>0</v>
      </c>
      <c r="D7712">
        <v>0</v>
      </c>
      <c r="E7712"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17471845.303945072</v>
      </c>
      <c r="O7712">
        <v>17807053.030999802</v>
      </c>
      <c r="P7712">
        <v>24227642.814967845</v>
      </c>
      <c r="Q7712">
        <v>21198335.513296522</v>
      </c>
      <c r="R7712">
        <v>19360136.902568173</v>
      </c>
      <c r="S7712">
        <v>20267783.063871089</v>
      </c>
      <c r="T7712">
        <v>18995790.31060658</v>
      </c>
      <c r="U7712">
        <v>19354797.851279426</v>
      </c>
      <c r="V7712">
        <v>9903501.1201601364</v>
      </c>
      <c r="W7712">
        <v>-3342136.6096964004</v>
      </c>
      <c r="X7712">
        <v>-23342136.609696403</v>
      </c>
    </row>
    <row r="7713" spans="2:24" x14ac:dyDescent="0.4">
      <c r="B7713" s="13">
        <v>7710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18043701.602287278</v>
      </c>
      <c r="O7713">
        <v>26115617.788894296</v>
      </c>
      <c r="P7713">
        <v>25026838.379537363</v>
      </c>
      <c r="Q7713">
        <v>23890983.873997618</v>
      </c>
      <c r="R7713">
        <v>24877227.857134201</v>
      </c>
      <c r="S7713">
        <v>26602863.214285031</v>
      </c>
      <c r="T7713">
        <v>30865844.905082252</v>
      </c>
      <c r="U7713">
        <v>33841077.108885139</v>
      </c>
      <c r="V7713">
        <v>38457487.095067494</v>
      </c>
      <c r="W7713">
        <v>41853675.692282327</v>
      </c>
      <c r="X7713">
        <v>21853675.69228233</v>
      </c>
    </row>
    <row r="7714" spans="2:24" x14ac:dyDescent="0.4">
      <c r="B7714" s="13">
        <v>7711</v>
      </c>
      <c r="C7714">
        <v>0</v>
      </c>
      <c r="D7714">
        <v>0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21661839.032512408</v>
      </c>
      <c r="O7714">
        <v>21809942.270679355</v>
      </c>
      <c r="P7714">
        <v>26609890.860893957</v>
      </c>
      <c r="Q7714">
        <v>28569612.514232289</v>
      </c>
      <c r="R7714">
        <v>28881553.388928756</v>
      </c>
      <c r="S7714">
        <v>29430689.686101563</v>
      </c>
      <c r="T7714">
        <v>31541577.509519361</v>
      </c>
      <c r="U7714">
        <v>33095655.286958225</v>
      </c>
      <c r="V7714">
        <v>34779437.872804001</v>
      </c>
      <c r="W7714">
        <v>33062707.758313082</v>
      </c>
      <c r="X7714">
        <v>13062707.75831309</v>
      </c>
    </row>
    <row r="7715" spans="2:24" x14ac:dyDescent="0.4">
      <c r="B7715" s="13">
        <v>7712</v>
      </c>
      <c r="C7715">
        <v>0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20308907.890860934</v>
      </c>
      <c r="O7715">
        <v>20251703.016958449</v>
      </c>
      <c r="P7715">
        <v>24171432.873180114</v>
      </c>
      <c r="Q7715">
        <v>26273660.492538616</v>
      </c>
      <c r="R7715">
        <v>20910436.808119293</v>
      </c>
      <c r="S7715">
        <v>19339445.249051351</v>
      </c>
      <c r="T7715">
        <v>21271204.153475065</v>
      </c>
      <c r="U7715">
        <v>24873557.979794864</v>
      </c>
      <c r="V7715">
        <v>32004110.922702704</v>
      </c>
      <c r="W7715">
        <v>37159046.240678892</v>
      </c>
      <c r="X7715">
        <v>17159046.240678888</v>
      </c>
    </row>
    <row r="7716" spans="2:24" x14ac:dyDescent="0.4">
      <c r="B7716" s="13">
        <v>7713</v>
      </c>
      <c r="C7716">
        <v>0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28244563.625870436</v>
      </c>
      <c r="O7716">
        <v>35824625.857024193</v>
      </c>
      <c r="P7716">
        <v>36262716.034191571</v>
      </c>
      <c r="Q7716">
        <v>34434105.609244667</v>
      </c>
      <c r="R7716">
        <v>35363008.248267569</v>
      </c>
      <c r="S7716">
        <v>36824399.581340462</v>
      </c>
      <c r="T7716">
        <v>39233068.611916341</v>
      </c>
      <c r="U7716">
        <v>36052231.004936919</v>
      </c>
      <c r="V7716">
        <v>37850983.504837818</v>
      </c>
      <c r="W7716">
        <v>36098703.223577894</v>
      </c>
      <c r="X7716">
        <v>16098703.223577887</v>
      </c>
    </row>
    <row r="7717" spans="2:24" x14ac:dyDescent="0.4">
      <c r="B7717" s="13">
        <v>7714</v>
      </c>
      <c r="C7717">
        <v>0</v>
      </c>
      <c r="D7717">
        <v>0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23192341.276731126</v>
      </c>
      <c r="O7717">
        <v>10698368.915829018</v>
      </c>
      <c r="P7717">
        <v>9889010.4864084814</v>
      </c>
      <c r="Q7717">
        <v>16029705.572531808</v>
      </c>
      <c r="R7717">
        <v>19410741.220529344</v>
      </c>
      <c r="S7717">
        <v>17017385.913665105</v>
      </c>
      <c r="T7717">
        <v>23229577.16360873</v>
      </c>
      <c r="U7717">
        <v>25420264.200344376</v>
      </c>
      <c r="V7717">
        <v>10142442.83096521</v>
      </c>
      <c r="W7717">
        <v>11180644.643371668</v>
      </c>
      <c r="X7717">
        <v>-8819355.356628336</v>
      </c>
    </row>
    <row r="7718" spans="2:24" x14ac:dyDescent="0.4">
      <c r="B7718" s="13">
        <v>7715</v>
      </c>
      <c r="C7718">
        <v>0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22638697.4048412</v>
      </c>
      <c r="O7718">
        <v>22472523.158246022</v>
      </c>
      <c r="P7718">
        <v>20038904.338123713</v>
      </c>
      <c r="Q7718">
        <v>23419679.453445762</v>
      </c>
      <c r="R7718">
        <v>23639000.678360891</v>
      </c>
      <c r="S7718">
        <v>18362575.725494739</v>
      </c>
      <c r="T7718">
        <v>20476643.059499048</v>
      </c>
      <c r="U7718">
        <v>23534421.408057436</v>
      </c>
      <c r="V7718">
        <v>25595039.850742962</v>
      </c>
      <c r="W7718">
        <v>30804785.458331585</v>
      </c>
      <c r="X7718">
        <v>10804785.458331587</v>
      </c>
    </row>
    <row r="7719" spans="2:24" x14ac:dyDescent="0.4">
      <c r="B7719" s="13">
        <v>7716</v>
      </c>
      <c r="C7719">
        <v>0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25975584.553793091</v>
      </c>
      <c r="O7719">
        <v>27018048.194716956</v>
      </c>
      <c r="P7719">
        <v>21266355.866960213</v>
      </c>
      <c r="Q7719">
        <v>16691600.493695009</v>
      </c>
      <c r="R7719">
        <v>10956619.529764388</v>
      </c>
      <c r="S7719">
        <v>14788126.442853399</v>
      </c>
      <c r="T7719">
        <v>14109931.527994467</v>
      </c>
      <c r="U7719">
        <v>16826740.999006066</v>
      </c>
      <c r="V7719">
        <v>1514567.0085358676</v>
      </c>
      <c r="W7719">
        <v>9981826.7777847778</v>
      </c>
      <c r="X7719">
        <v>-10018173.22221522</v>
      </c>
    </row>
    <row r="7720" spans="2:24" x14ac:dyDescent="0.4">
      <c r="B7720" s="13">
        <v>7717</v>
      </c>
      <c r="C7720">
        <v>0</v>
      </c>
      <c r="D7720">
        <v>0</v>
      </c>
      <c r="E7720">
        <v>0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23067956.440737527</v>
      </c>
      <c r="O7720">
        <v>25952512.920579482</v>
      </c>
      <c r="P7720">
        <v>24606706.639031112</v>
      </c>
      <c r="Q7720">
        <v>27663590.617377706</v>
      </c>
      <c r="R7720">
        <v>30052297.43124152</v>
      </c>
      <c r="S7720">
        <v>28580015.641100675</v>
      </c>
      <c r="T7720">
        <v>25733273.96512302</v>
      </c>
      <c r="U7720">
        <v>20568794.651410405</v>
      </c>
      <c r="V7720">
        <v>20290735.748225749</v>
      </c>
      <c r="W7720">
        <v>24831941.641178571</v>
      </c>
      <c r="X7720">
        <v>4831941.6411785698</v>
      </c>
    </row>
    <row r="7721" spans="2:24" x14ac:dyDescent="0.4">
      <c r="B7721" s="13">
        <v>7718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26091658.248374067</v>
      </c>
      <c r="O7721">
        <v>25751614.225232396</v>
      </c>
      <c r="P7721">
        <v>29775951.616058808</v>
      </c>
      <c r="Q7721">
        <v>27132423.342195965</v>
      </c>
      <c r="R7721">
        <v>28782712.653438844</v>
      </c>
      <c r="S7721">
        <v>33807723.366357408</v>
      </c>
      <c r="T7721">
        <v>33354676.638602108</v>
      </c>
      <c r="U7721">
        <v>35436624.746204987</v>
      </c>
      <c r="V7721">
        <v>-163997.72618761222</v>
      </c>
      <c r="W7721">
        <v>-644047.57307970105</v>
      </c>
      <c r="X7721">
        <v>-20644047.573079698</v>
      </c>
    </row>
    <row r="7722" spans="2:24" x14ac:dyDescent="0.4">
      <c r="B7722" s="13">
        <v>7719</v>
      </c>
      <c r="C7722">
        <v>0</v>
      </c>
      <c r="D7722">
        <v>0</v>
      </c>
      <c r="E7722"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23440487.079898413</v>
      </c>
      <c r="O7722">
        <v>23783407.644480981</v>
      </c>
      <c r="P7722">
        <v>25673463.076439444</v>
      </c>
      <c r="Q7722">
        <v>29642640.082900919</v>
      </c>
      <c r="R7722">
        <v>30146483.157410059</v>
      </c>
      <c r="S7722">
        <v>30727423.315574974</v>
      </c>
      <c r="T7722">
        <v>32083905.426475752</v>
      </c>
      <c r="U7722">
        <v>33791364.929555304</v>
      </c>
      <c r="V7722">
        <v>37355296.914168358</v>
      </c>
      <c r="W7722">
        <v>40062099.668601185</v>
      </c>
      <c r="X7722">
        <v>20062099.668601185</v>
      </c>
    </row>
    <row r="7723" spans="2:24" x14ac:dyDescent="0.4">
      <c r="B7723" s="13">
        <v>7720</v>
      </c>
      <c r="C7723">
        <v>0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19959720.884048533</v>
      </c>
      <c r="O7723">
        <v>19824550.829260424</v>
      </c>
      <c r="P7723">
        <v>20146947.438248321</v>
      </c>
      <c r="Q7723">
        <v>27136238.200871192</v>
      </c>
      <c r="R7723">
        <v>32987005.960677456</v>
      </c>
      <c r="S7723">
        <v>34090897.821422242</v>
      </c>
      <c r="T7723">
        <v>33193273.471261851</v>
      </c>
      <c r="U7723">
        <v>39221494.942229755</v>
      </c>
      <c r="V7723">
        <v>31482898.844563875</v>
      </c>
      <c r="W7723">
        <v>28867637.569701195</v>
      </c>
      <c r="X7723">
        <v>8867637.5697011985</v>
      </c>
    </row>
    <row r="7724" spans="2:24" x14ac:dyDescent="0.4">
      <c r="B7724" s="13">
        <v>7721</v>
      </c>
      <c r="C7724">
        <v>0</v>
      </c>
      <c r="D7724">
        <v>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2054897.8480128094</v>
      </c>
      <c r="O7724">
        <v>34525.482507586479</v>
      </c>
      <c r="P7724">
        <v>15919637.040239051</v>
      </c>
      <c r="Q7724">
        <v>23333746.26521042</v>
      </c>
      <c r="R7724">
        <v>13347065.072484478</v>
      </c>
      <c r="S7724">
        <v>16904754.314587586</v>
      </c>
      <c r="T7724">
        <v>15831026.744732365</v>
      </c>
      <c r="U7724">
        <v>-9462794.8769925218</v>
      </c>
      <c r="V7724">
        <v>-4331018.7448833073</v>
      </c>
      <c r="W7724">
        <v>7720569.9496723628</v>
      </c>
      <c r="X7724">
        <v>-12279430.05032764</v>
      </c>
    </row>
    <row r="7725" spans="2:24" x14ac:dyDescent="0.4">
      <c r="B7725" s="13">
        <v>7722</v>
      </c>
      <c r="C7725">
        <v>0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-85695934.050765112</v>
      </c>
      <c r="O7725">
        <v>-83030045.140335619</v>
      </c>
      <c r="P7725">
        <v>-24912817.297492743</v>
      </c>
      <c r="Q7725">
        <v>-20219422.153311156</v>
      </c>
      <c r="R7725">
        <v>-17304790.46316753</v>
      </c>
      <c r="S7725">
        <v>-24881349.742473308</v>
      </c>
      <c r="T7725">
        <v>-63572103.287330844</v>
      </c>
      <c r="U7725">
        <v>-59856642.112795621</v>
      </c>
      <c r="V7725">
        <v>-35165358.426531412</v>
      </c>
      <c r="W7725">
        <v>-36752728.138473019</v>
      </c>
      <c r="X7725">
        <v>-56752728.138473034</v>
      </c>
    </row>
    <row r="7726" spans="2:24" x14ac:dyDescent="0.4">
      <c r="B7726" s="13">
        <v>7723</v>
      </c>
      <c r="C7726">
        <v>0</v>
      </c>
      <c r="D7726">
        <v>0</v>
      </c>
      <c r="E7726">
        <v>0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18726346.251589198</v>
      </c>
      <c r="O7726">
        <v>17799704.465910438</v>
      </c>
      <c r="P7726">
        <v>23161497.002604082</v>
      </c>
      <c r="Q7726">
        <v>21172161.133426316</v>
      </c>
      <c r="R7726">
        <v>24656056.0234445</v>
      </c>
      <c r="S7726">
        <v>26418349.070309322</v>
      </c>
      <c r="T7726">
        <v>29652428.098322112</v>
      </c>
      <c r="U7726">
        <v>37114816.288663536</v>
      </c>
      <c r="V7726">
        <v>35258740.953142017</v>
      </c>
      <c r="W7726">
        <v>39023891.711399361</v>
      </c>
      <c r="X7726">
        <v>19023891.711399361</v>
      </c>
    </row>
    <row r="7727" spans="2:24" x14ac:dyDescent="0.4">
      <c r="B7727" s="13">
        <v>7724</v>
      </c>
      <c r="C7727">
        <v>0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21062679.230905943</v>
      </c>
      <c r="O7727">
        <v>22123640.73603113</v>
      </c>
      <c r="P7727">
        <v>16481836.79571666</v>
      </c>
      <c r="Q7727">
        <v>20660251.999419715</v>
      </c>
      <c r="R7727">
        <v>24203332.413133986</v>
      </c>
      <c r="S7727">
        <v>22674154.374215834</v>
      </c>
      <c r="T7727">
        <v>21875884.563893944</v>
      </c>
      <c r="U7727">
        <v>31044247.673047934</v>
      </c>
      <c r="V7727">
        <v>36819909.783359341</v>
      </c>
      <c r="W7727">
        <v>37745802.050242364</v>
      </c>
      <c r="X7727">
        <v>17745802.050242361</v>
      </c>
    </row>
    <row r="7728" spans="2:24" x14ac:dyDescent="0.4">
      <c r="B7728" s="13">
        <v>7725</v>
      </c>
      <c r="C7728">
        <v>0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26950668.805725552</v>
      </c>
      <c r="O7728">
        <v>23851206.276837945</v>
      </c>
      <c r="P7728">
        <v>24598325.942618698</v>
      </c>
      <c r="Q7728">
        <v>24615970.354058109</v>
      </c>
      <c r="R7728">
        <v>27522641.857183039</v>
      </c>
      <c r="S7728">
        <v>30766690.924520448</v>
      </c>
      <c r="T7728">
        <v>33230723.600707702</v>
      </c>
      <c r="U7728">
        <v>32683771.082109142</v>
      </c>
      <c r="V7728">
        <v>36038803.324349925</v>
      </c>
      <c r="W7728">
        <v>34781645.780632198</v>
      </c>
      <c r="X7728">
        <v>14781645.78063219</v>
      </c>
    </row>
    <row r="7729" spans="2:24" x14ac:dyDescent="0.4">
      <c r="B7729" s="13">
        <v>7726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25114287.903800406</v>
      </c>
      <c r="O7729">
        <v>28578822.836962756</v>
      </c>
      <c r="P7729">
        <v>31446534.41628015</v>
      </c>
      <c r="Q7729">
        <v>34840009.210778885</v>
      </c>
      <c r="R7729">
        <v>39153476.997164503</v>
      </c>
      <c r="S7729">
        <v>38748793.314807594</v>
      </c>
      <c r="T7729">
        <v>39689273.898841955</v>
      </c>
      <c r="U7729">
        <v>40782247.020818889</v>
      </c>
      <c r="V7729">
        <v>30818914.391830537</v>
      </c>
      <c r="W7729">
        <v>35968613.903913446</v>
      </c>
      <c r="X7729">
        <v>15968613.903913448</v>
      </c>
    </row>
    <row r="7730" spans="2:24" x14ac:dyDescent="0.4">
      <c r="B7730" s="13">
        <v>7727</v>
      </c>
      <c r="C7730">
        <v>0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20825087.885828283</v>
      </c>
      <c r="O7730">
        <v>19451642.842011075</v>
      </c>
      <c r="P7730">
        <v>16863318.77443279</v>
      </c>
      <c r="Q7730">
        <v>23135316.574481491</v>
      </c>
      <c r="R7730">
        <v>27365835.084969923</v>
      </c>
      <c r="S7730">
        <v>30422825.931048505</v>
      </c>
      <c r="T7730">
        <v>34497015.051170386</v>
      </c>
      <c r="U7730">
        <v>24959941.830419816</v>
      </c>
      <c r="V7730">
        <v>31800700.438804246</v>
      </c>
      <c r="W7730">
        <v>32638192.520748369</v>
      </c>
      <c r="X7730">
        <v>12638192.520748366</v>
      </c>
    </row>
    <row r="7731" spans="2:24" x14ac:dyDescent="0.4">
      <c r="B7731" s="13">
        <v>7728</v>
      </c>
      <c r="C7731">
        <v>0</v>
      </c>
      <c r="D7731">
        <v>0</v>
      </c>
      <c r="E7731">
        <v>0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20424075.090614781</v>
      </c>
      <c r="O7731">
        <v>20207412.660256702</v>
      </c>
      <c r="P7731">
        <v>20262969.400019042</v>
      </c>
      <c r="Q7731">
        <v>24042426.817943905</v>
      </c>
      <c r="R7731">
        <v>24098377.245509777</v>
      </c>
      <c r="S7731">
        <v>28605131.713760193</v>
      </c>
      <c r="T7731">
        <v>31476861.433025539</v>
      </c>
      <c r="U7731">
        <v>31018853.801558003</v>
      </c>
      <c r="V7731">
        <v>34045336.510443784</v>
      </c>
      <c r="W7731">
        <v>35963360.7760088</v>
      </c>
      <c r="X7731">
        <v>15963360.776008805</v>
      </c>
    </row>
    <row r="7732" spans="2:24" x14ac:dyDescent="0.4">
      <c r="B7732" s="13">
        <v>7729</v>
      </c>
      <c r="C7732">
        <v>0</v>
      </c>
      <c r="D7732">
        <v>0</v>
      </c>
      <c r="E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15154283.084766611</v>
      </c>
      <c r="O7732">
        <v>6197817.2784542143</v>
      </c>
      <c r="P7732">
        <v>14537274.682855707</v>
      </c>
      <c r="Q7732">
        <v>22754116.00678223</v>
      </c>
      <c r="R7732">
        <v>23589145.743098482</v>
      </c>
      <c r="S7732">
        <v>23704005.125597898</v>
      </c>
      <c r="T7732">
        <v>25173676.659165651</v>
      </c>
      <c r="U7732">
        <v>26862533.787525579</v>
      </c>
      <c r="V7732">
        <v>34888060.63028612</v>
      </c>
      <c r="W7732">
        <v>38199234.207435928</v>
      </c>
      <c r="X7732">
        <v>18199234.207435925</v>
      </c>
    </row>
    <row r="7733" spans="2:24" x14ac:dyDescent="0.4">
      <c r="B7733" s="13">
        <v>7730</v>
      </c>
      <c r="C7733">
        <v>0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20400241.63964726</v>
      </c>
      <c r="O7733">
        <v>10795397.70623181</v>
      </c>
      <c r="P7733">
        <v>1186355.472177556</v>
      </c>
      <c r="Q7733">
        <v>1161699.5336696792</v>
      </c>
      <c r="R7733">
        <v>1992364.3165059392</v>
      </c>
      <c r="S7733">
        <v>7529220.5850158818</v>
      </c>
      <c r="T7733">
        <v>10967237.217434529</v>
      </c>
      <c r="U7733">
        <v>9694935.0118960403</v>
      </c>
      <c r="V7733">
        <v>12474637.972264932</v>
      </c>
      <c r="W7733">
        <v>10605606.925699264</v>
      </c>
      <c r="X7733">
        <v>-9394393.0743007362</v>
      </c>
    </row>
    <row r="7734" spans="2:24" x14ac:dyDescent="0.4">
      <c r="B7734" s="13">
        <v>7731</v>
      </c>
      <c r="C7734">
        <v>0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20521857.571363397</v>
      </c>
      <c r="O7734">
        <v>21413427.633805707</v>
      </c>
      <c r="P7734">
        <v>-17961585.815454304</v>
      </c>
      <c r="Q7734">
        <v>-22150499.264220782</v>
      </c>
      <c r="R7734">
        <v>2481931.0302359639</v>
      </c>
      <c r="S7734">
        <v>2944110.6395371608</v>
      </c>
      <c r="T7734">
        <v>1439935.1819750851</v>
      </c>
      <c r="U7734">
        <v>1466596.1582737193</v>
      </c>
      <c r="V7734">
        <v>3278116.7004883853</v>
      </c>
      <c r="W7734">
        <v>3018941.5570871462</v>
      </c>
      <c r="X7734">
        <v>-16981058.442912858</v>
      </c>
    </row>
    <row r="7735" spans="2:24" x14ac:dyDescent="0.4">
      <c r="B7735" s="13">
        <v>7732</v>
      </c>
      <c r="C7735">
        <v>0</v>
      </c>
      <c r="D7735">
        <v>0</v>
      </c>
      <c r="E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24874781.41085083</v>
      </c>
      <c r="O7735">
        <v>24404595.49237683</v>
      </c>
      <c r="P7735">
        <v>23424524.066089559</v>
      </c>
      <c r="Q7735">
        <v>25081629.367459536</v>
      </c>
      <c r="R7735">
        <v>-6907508.8932389244</v>
      </c>
      <c r="S7735">
        <v>-14532353.674339114</v>
      </c>
      <c r="T7735">
        <v>7324044.0357046342</v>
      </c>
      <c r="U7735">
        <v>8852623.8201633766</v>
      </c>
      <c r="V7735">
        <v>11032443.589615719</v>
      </c>
      <c r="W7735">
        <v>10203259.450973509</v>
      </c>
      <c r="X7735">
        <v>-9796740.549026493</v>
      </c>
    </row>
    <row r="7736" spans="2:24" x14ac:dyDescent="0.4">
      <c r="B7736" s="13">
        <v>7733</v>
      </c>
      <c r="C7736">
        <v>0</v>
      </c>
      <c r="D7736">
        <v>0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16446473.489421733</v>
      </c>
      <c r="O7736">
        <v>19284708.42731126</v>
      </c>
      <c r="P7736">
        <v>27844393.633861624</v>
      </c>
      <c r="Q7736">
        <v>27060882.694011513</v>
      </c>
      <c r="R7736">
        <v>31669881.953594998</v>
      </c>
      <c r="S7736">
        <v>32952928.524334673</v>
      </c>
      <c r="T7736">
        <v>30399375.475065887</v>
      </c>
      <c r="U7736">
        <v>29964770.690768816</v>
      </c>
      <c r="V7736">
        <v>31364352.316761699</v>
      </c>
      <c r="W7736">
        <v>39752663.166052908</v>
      </c>
      <c r="X7736">
        <v>19752663.1660529</v>
      </c>
    </row>
    <row r="7737" spans="2:24" x14ac:dyDescent="0.4">
      <c r="B7737" s="13">
        <v>7734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17455598.936705966</v>
      </c>
      <c r="O7737">
        <v>20492132.372582771</v>
      </c>
      <c r="P7737">
        <v>27888023.179186616</v>
      </c>
      <c r="Q7737">
        <v>26314975.240851115</v>
      </c>
      <c r="R7737">
        <v>32715590.284690183</v>
      </c>
      <c r="S7737">
        <v>28072095.099405631</v>
      </c>
      <c r="T7737">
        <v>-2384849019.7965736</v>
      </c>
      <c r="U7737">
        <v>-2385230842.9449506</v>
      </c>
      <c r="V7737">
        <v>-1173427062.4636965</v>
      </c>
      <c r="W7737">
        <v>-1174762518.1516063</v>
      </c>
      <c r="X7737">
        <v>-1194762518.1516063</v>
      </c>
    </row>
    <row r="7738" spans="2:24" x14ac:dyDescent="0.4">
      <c r="B7738" s="13">
        <v>7735</v>
      </c>
      <c r="C7738">
        <v>0</v>
      </c>
      <c r="D7738">
        <v>0</v>
      </c>
      <c r="E7738"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23814600.73710889</v>
      </c>
      <c r="O7738">
        <v>23964656.196415257</v>
      </c>
      <c r="P7738">
        <v>20698107.494901419</v>
      </c>
      <c r="Q7738">
        <v>27639621.352361266</v>
      </c>
      <c r="R7738">
        <v>29317878.4013073</v>
      </c>
      <c r="S7738">
        <v>32396575.748870131</v>
      </c>
      <c r="T7738">
        <v>40422509.841035396</v>
      </c>
      <c r="U7738">
        <v>35751117.617090628</v>
      </c>
      <c r="V7738">
        <v>36531931.93448054</v>
      </c>
      <c r="W7738">
        <v>-17544367.490269013</v>
      </c>
      <c r="X7738">
        <v>-37544367.490269005</v>
      </c>
    </row>
    <row r="7739" spans="2:24" x14ac:dyDescent="0.4">
      <c r="B7739" s="13">
        <v>7736</v>
      </c>
      <c r="C7739">
        <v>0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27566267.201693863</v>
      </c>
      <c r="O7739">
        <v>25071082.212982595</v>
      </c>
      <c r="P7739">
        <v>30289657.382851269</v>
      </c>
      <c r="Q7739">
        <v>26725642.771662813</v>
      </c>
      <c r="R7739">
        <v>23200705.88636291</v>
      </c>
      <c r="S7739">
        <v>23565824.704997744</v>
      </c>
      <c r="T7739">
        <v>29625966.21655542</v>
      </c>
      <c r="U7739">
        <v>27016891.39098822</v>
      </c>
      <c r="V7739">
        <v>28482981.45148702</v>
      </c>
      <c r="W7739">
        <v>34353686.708399847</v>
      </c>
      <c r="X7739">
        <v>14353686.708399847</v>
      </c>
    </row>
    <row r="7740" spans="2:24" x14ac:dyDescent="0.4">
      <c r="B7740" s="13">
        <v>7737</v>
      </c>
      <c r="C7740">
        <v>0</v>
      </c>
      <c r="D7740">
        <v>0</v>
      </c>
      <c r="E7740"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20798710.455910008</v>
      </c>
      <c r="O7740">
        <v>20590864.234222315</v>
      </c>
      <c r="P7740">
        <v>21571981.45012939</v>
      </c>
      <c r="Q7740">
        <v>19726915.155105095</v>
      </c>
      <c r="R7740">
        <v>22146759.898831271</v>
      </c>
      <c r="S7740">
        <v>16221885.011742005</v>
      </c>
      <c r="T7740">
        <v>7740488.0639175372</v>
      </c>
      <c r="U7740">
        <v>12984336.545785256</v>
      </c>
      <c r="V7740">
        <v>13061278.578506671</v>
      </c>
      <c r="W7740">
        <v>16908394.292430375</v>
      </c>
      <c r="X7740">
        <v>-3091605.7075696229</v>
      </c>
    </row>
    <row r="7741" spans="2:24" x14ac:dyDescent="0.4">
      <c r="B7741" s="13">
        <v>7738</v>
      </c>
      <c r="C7741">
        <v>0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22404734.012839712</v>
      </c>
      <c r="O7741">
        <v>22948564.535652928</v>
      </c>
      <c r="P7741">
        <v>15031555.599144628</v>
      </c>
      <c r="Q7741">
        <v>17276317.033002019</v>
      </c>
      <c r="R7741">
        <v>13675401.994528901</v>
      </c>
      <c r="S7741">
        <v>13825604.690063328</v>
      </c>
      <c r="T7741">
        <v>17088864.002157129</v>
      </c>
      <c r="U7741">
        <v>22080955.880714644</v>
      </c>
      <c r="V7741">
        <v>24029904.467232168</v>
      </c>
      <c r="W7741">
        <v>21974415.739980292</v>
      </c>
      <c r="X7741">
        <v>1974415.7399802872</v>
      </c>
    </row>
    <row r="7742" spans="2:24" x14ac:dyDescent="0.4">
      <c r="B7742" s="13">
        <v>7739</v>
      </c>
      <c r="C7742">
        <v>0</v>
      </c>
      <c r="D7742">
        <v>0</v>
      </c>
      <c r="E7742"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23364791.677735284</v>
      </c>
      <c r="O7742">
        <v>14237970.853284314</v>
      </c>
      <c r="P7742">
        <v>11895790.218410619</v>
      </c>
      <c r="Q7742">
        <v>21168975.769069415</v>
      </c>
      <c r="R7742">
        <v>29212722.902683195</v>
      </c>
      <c r="S7742">
        <v>26042493.517118186</v>
      </c>
      <c r="T7742">
        <v>32082193.794841655</v>
      </c>
      <c r="U7742">
        <v>33231303.984938856</v>
      </c>
      <c r="V7742">
        <v>33859401.017516337</v>
      </c>
      <c r="W7742">
        <v>32908418.35439638</v>
      </c>
      <c r="X7742">
        <v>12908418.354396369</v>
      </c>
    </row>
    <row r="7743" spans="2:24" x14ac:dyDescent="0.4">
      <c r="B7743" s="13">
        <v>7740</v>
      </c>
      <c r="C7743">
        <v>0</v>
      </c>
      <c r="D7743">
        <v>0</v>
      </c>
      <c r="E7743">
        <v>0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21710125.367428895</v>
      </c>
      <c r="O7743">
        <v>23311946.513292253</v>
      </c>
      <c r="P7743">
        <v>20376216.676774334</v>
      </c>
      <c r="Q7743">
        <v>20290417.934046805</v>
      </c>
      <c r="R7743">
        <v>21578958.072597358</v>
      </c>
      <c r="S7743">
        <v>27529781.485201377</v>
      </c>
      <c r="T7743">
        <v>31043981.087093297</v>
      </c>
      <c r="U7743">
        <v>33399493.682937872</v>
      </c>
      <c r="V7743">
        <v>38656170.942298576</v>
      </c>
      <c r="W7743">
        <v>38780816.645654425</v>
      </c>
      <c r="X7743">
        <v>18780816.645654421</v>
      </c>
    </row>
    <row r="7744" spans="2:24" x14ac:dyDescent="0.4">
      <c r="B7744" s="13">
        <v>7741</v>
      </c>
      <c r="C7744">
        <v>0</v>
      </c>
      <c r="D7744">
        <v>0</v>
      </c>
      <c r="E7744"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28498215.421744492</v>
      </c>
      <c r="O7744">
        <v>30136976.031893354</v>
      </c>
      <c r="P7744">
        <v>32593316.822021034</v>
      </c>
      <c r="Q7744">
        <v>34595686.675855219</v>
      </c>
      <c r="R7744">
        <v>36034427.025150567</v>
      </c>
      <c r="S7744">
        <v>37999818.390317753</v>
      </c>
      <c r="T7744">
        <v>36747367.023784667</v>
      </c>
      <c r="U7744">
        <v>-1802541.963351666</v>
      </c>
      <c r="V7744">
        <v>1960594.187017465</v>
      </c>
      <c r="W7744">
        <v>22677611.405554004</v>
      </c>
      <c r="X7744">
        <v>2677611.4055540129</v>
      </c>
    </row>
    <row r="7745" spans="2:24" x14ac:dyDescent="0.4">
      <c r="B7745" s="13">
        <v>7742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20567951.656370036</v>
      </c>
      <c r="O7745">
        <v>28605142.464865617</v>
      </c>
      <c r="P7745">
        <v>29181171.067571491</v>
      </c>
      <c r="Q7745">
        <v>33594357.66200155</v>
      </c>
      <c r="R7745">
        <v>41193255.579083733</v>
      </c>
      <c r="S7745">
        <v>-7976630.366433939</v>
      </c>
      <c r="T7745">
        <v>-7522378.0864698309</v>
      </c>
      <c r="U7745">
        <v>16794376.684846044</v>
      </c>
      <c r="V7745">
        <v>17144351.789995525</v>
      </c>
      <c r="W7745">
        <v>24140325.33502391</v>
      </c>
      <c r="X7745">
        <v>4140325.3350239</v>
      </c>
    </row>
    <row r="7746" spans="2:24" x14ac:dyDescent="0.4">
      <c r="B7746" s="13">
        <v>7743</v>
      </c>
      <c r="C7746">
        <v>0</v>
      </c>
      <c r="D7746">
        <v>0</v>
      </c>
      <c r="E7746"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22796198.823927145</v>
      </c>
      <c r="O7746">
        <v>28803501.337111037</v>
      </c>
      <c r="P7746">
        <v>21603926.428026032</v>
      </c>
      <c r="Q7746">
        <v>22618898.972498663</v>
      </c>
      <c r="R7746">
        <v>26671425.306263149</v>
      </c>
      <c r="S7746">
        <v>26722428.169994086</v>
      </c>
      <c r="T7746">
        <v>26317771.693748862</v>
      </c>
      <c r="U7746">
        <v>27932977.754938185</v>
      </c>
      <c r="V7746">
        <v>26418853.148138057</v>
      </c>
      <c r="W7746">
        <v>28392227.116699014</v>
      </c>
      <c r="X7746">
        <v>8392227.1166990157</v>
      </c>
    </row>
    <row r="7747" spans="2:24" x14ac:dyDescent="0.4">
      <c r="B7747" s="13">
        <v>7744</v>
      </c>
      <c r="C7747">
        <v>0</v>
      </c>
      <c r="D7747">
        <v>0</v>
      </c>
      <c r="E7747">
        <v>0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18701322.03461162</v>
      </c>
      <c r="O7747">
        <v>25325549.172483951</v>
      </c>
      <c r="P7747">
        <v>28519253.064379334</v>
      </c>
      <c r="Q7747">
        <v>31438935.512802809</v>
      </c>
      <c r="R7747">
        <v>30264990.67150702</v>
      </c>
      <c r="S7747">
        <v>35138961.528782107</v>
      </c>
      <c r="T7747">
        <v>33431134.377214756</v>
      </c>
      <c r="U7747">
        <v>36164650.921240859</v>
      </c>
      <c r="V7747">
        <v>30784311.654937834</v>
      </c>
      <c r="W7747">
        <v>30556247.218938567</v>
      </c>
      <c r="X7747">
        <v>10556247.218938559</v>
      </c>
    </row>
    <row r="7748" spans="2:24" x14ac:dyDescent="0.4">
      <c r="B7748" s="13">
        <v>7745</v>
      </c>
      <c r="C7748">
        <v>0</v>
      </c>
      <c r="D7748">
        <v>0</v>
      </c>
      <c r="E7748"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20251090.58965252</v>
      </c>
      <c r="O7748">
        <v>6564532.057806802</v>
      </c>
      <c r="P7748">
        <v>8589770.5954221319</v>
      </c>
      <c r="Q7748">
        <v>18314133.571932964</v>
      </c>
      <c r="R7748">
        <v>18764816.253628623</v>
      </c>
      <c r="S7748">
        <v>20652183.756734274</v>
      </c>
      <c r="T7748">
        <v>23384791.810997017</v>
      </c>
      <c r="U7748">
        <v>23039511.744133178</v>
      </c>
      <c r="V7748">
        <v>26831740.739280771</v>
      </c>
      <c r="W7748">
        <v>28474739.297436807</v>
      </c>
      <c r="X7748">
        <v>8474739.297436811</v>
      </c>
    </row>
    <row r="7749" spans="2:24" x14ac:dyDescent="0.4">
      <c r="B7749" s="13">
        <v>7746</v>
      </c>
      <c r="C7749">
        <v>0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23975249.924424797</v>
      </c>
      <c r="O7749">
        <v>25472383.611185133</v>
      </c>
      <c r="P7749">
        <v>28177925.198165514</v>
      </c>
      <c r="Q7749">
        <v>23549804.535506275</v>
      </c>
      <c r="R7749">
        <v>30501861.484057076</v>
      </c>
      <c r="S7749">
        <v>30623676.600401398</v>
      </c>
      <c r="T7749">
        <v>30556346.001282807</v>
      </c>
      <c r="U7749">
        <v>18834515.955400299</v>
      </c>
      <c r="V7749">
        <v>18325118.690080933</v>
      </c>
      <c r="W7749">
        <v>32413162.023614377</v>
      </c>
      <c r="X7749">
        <v>12413162.023614377</v>
      </c>
    </row>
    <row r="7750" spans="2:24" x14ac:dyDescent="0.4">
      <c r="B7750" s="13">
        <v>7747</v>
      </c>
      <c r="C7750">
        <v>0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15371043.469614197</v>
      </c>
      <c r="O7750">
        <v>4492897.4726213273</v>
      </c>
      <c r="P7750">
        <v>5549999.5009432323</v>
      </c>
      <c r="Q7750">
        <v>11578398.715280993</v>
      </c>
      <c r="R7750">
        <v>16041661.107666746</v>
      </c>
      <c r="S7750">
        <v>18353607.460936312</v>
      </c>
      <c r="T7750">
        <v>9318757.30268595</v>
      </c>
      <c r="U7750">
        <v>17649862.466631748</v>
      </c>
      <c r="V7750">
        <v>24436974.441535968</v>
      </c>
      <c r="W7750">
        <v>22925758.920000277</v>
      </c>
      <c r="X7750">
        <v>2925758.9200002775</v>
      </c>
    </row>
    <row r="7751" spans="2:24" x14ac:dyDescent="0.4">
      <c r="B7751" s="13">
        <v>7748</v>
      </c>
      <c r="C7751">
        <v>0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23926592.576487754</v>
      </c>
      <c r="O7751">
        <v>23539323.718282484</v>
      </c>
      <c r="P7751">
        <v>22069926.031137034</v>
      </c>
      <c r="Q7751">
        <v>22427717.113888692</v>
      </c>
      <c r="R7751">
        <v>24759108.355345398</v>
      </c>
      <c r="S7751">
        <v>27328676.463747151</v>
      </c>
      <c r="T7751">
        <v>26766798.312204238</v>
      </c>
      <c r="U7751">
        <v>27602534.94454236</v>
      </c>
      <c r="V7751">
        <v>27455931.126991883</v>
      </c>
      <c r="W7751">
        <v>25977268.550052874</v>
      </c>
      <c r="X7751">
        <v>5977268.5500528701</v>
      </c>
    </row>
    <row r="7752" spans="2:24" x14ac:dyDescent="0.4">
      <c r="B7752" s="13">
        <v>7749</v>
      </c>
      <c r="C7752">
        <v>0</v>
      </c>
      <c r="D7752">
        <v>0</v>
      </c>
      <c r="E7752">
        <v>0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22893993.583133377</v>
      </c>
      <c r="O7752">
        <v>28937432.688630499</v>
      </c>
      <c r="P7752">
        <v>27538345.17497839</v>
      </c>
      <c r="Q7752">
        <v>31156951.807141852</v>
      </c>
      <c r="R7752">
        <v>22697232.535689332</v>
      </c>
      <c r="S7752">
        <v>28885412.819306679</v>
      </c>
      <c r="T7752">
        <v>34688391.114861533</v>
      </c>
      <c r="U7752">
        <v>38834253.42834273</v>
      </c>
      <c r="V7752">
        <v>36760389.633243158</v>
      </c>
      <c r="W7752">
        <v>34888826.075715601</v>
      </c>
      <c r="X7752">
        <v>14888826.075715603</v>
      </c>
    </row>
    <row r="7753" spans="2:24" x14ac:dyDescent="0.4">
      <c r="B7753" s="13">
        <v>7750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18486701.2921184</v>
      </c>
      <c r="O7753">
        <v>17595217.736260749</v>
      </c>
      <c r="P7753">
        <v>14115067.309301309</v>
      </c>
      <c r="Q7753">
        <v>20471046.674782846</v>
      </c>
      <c r="R7753">
        <v>21007002.372621913</v>
      </c>
      <c r="S7753">
        <v>22179678.538258512</v>
      </c>
      <c r="T7753">
        <v>27034165.655712321</v>
      </c>
      <c r="U7753">
        <v>29165006.390324857</v>
      </c>
      <c r="V7753">
        <v>34981372.997190744</v>
      </c>
      <c r="W7753">
        <v>34288512.015921332</v>
      </c>
      <c r="X7753">
        <v>14288512.015921328</v>
      </c>
    </row>
    <row r="7754" spans="2:24" x14ac:dyDescent="0.4">
      <c r="B7754" s="13">
        <v>7751</v>
      </c>
      <c r="C7754">
        <v>0</v>
      </c>
      <c r="D7754">
        <v>0</v>
      </c>
      <c r="E7754">
        <v>0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19285581.266276266</v>
      </c>
      <c r="O7754">
        <v>26767214.753717538</v>
      </c>
      <c r="P7754">
        <v>28670334.248804882</v>
      </c>
      <c r="Q7754">
        <v>25584755.184163664</v>
      </c>
      <c r="R7754">
        <v>19438280.278450031</v>
      </c>
      <c r="S7754">
        <v>20488407.910066891</v>
      </c>
      <c r="T7754">
        <v>22645507.379156642</v>
      </c>
      <c r="U7754">
        <v>21222656.321319792</v>
      </c>
      <c r="V7754">
        <v>19242830.424191918</v>
      </c>
      <c r="W7754">
        <v>21198963.283581473</v>
      </c>
      <c r="X7754">
        <v>1198963.2835814699</v>
      </c>
    </row>
    <row r="7755" spans="2:24" x14ac:dyDescent="0.4">
      <c r="B7755" s="13">
        <v>7752</v>
      </c>
      <c r="C7755">
        <v>0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19620958.929499511</v>
      </c>
      <c r="O7755">
        <v>23625124.805285115</v>
      </c>
      <c r="P7755">
        <v>24750091.761942975</v>
      </c>
      <c r="Q7755">
        <v>33549551.830429181</v>
      </c>
      <c r="R7755">
        <v>30762799.764606118</v>
      </c>
      <c r="S7755">
        <v>31686646.298006907</v>
      </c>
      <c r="T7755">
        <v>28654647.174336169</v>
      </c>
      <c r="U7755">
        <v>33021662.243342139</v>
      </c>
      <c r="V7755">
        <v>34584790.837058917</v>
      </c>
      <c r="W7755">
        <v>41336769.817818038</v>
      </c>
      <c r="X7755">
        <v>21336769.817818038</v>
      </c>
    </row>
    <row r="7756" spans="2:24" x14ac:dyDescent="0.4">
      <c r="B7756" s="13">
        <v>7753</v>
      </c>
      <c r="C7756">
        <v>0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12367579.682257801</v>
      </c>
      <c r="O7756">
        <v>20288759.511134546</v>
      </c>
      <c r="P7756">
        <v>18854902.895543687</v>
      </c>
      <c r="Q7756">
        <v>18126770.795518368</v>
      </c>
      <c r="R7756">
        <v>18632483.119653691</v>
      </c>
      <c r="S7756">
        <v>24130789.215605564</v>
      </c>
      <c r="T7756">
        <v>21773825.134886276</v>
      </c>
      <c r="U7756">
        <v>21556199.756427284</v>
      </c>
      <c r="V7756">
        <v>21169382.190369528</v>
      </c>
      <c r="W7756">
        <v>23919246.837481249</v>
      </c>
      <c r="X7756">
        <v>3919246.8374812477</v>
      </c>
    </row>
    <row r="7757" spans="2:24" x14ac:dyDescent="0.4">
      <c r="B7757" s="13">
        <v>7754</v>
      </c>
      <c r="C7757">
        <v>0</v>
      </c>
      <c r="D7757">
        <v>0</v>
      </c>
      <c r="E7757">
        <v>0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-93225533.288481012</v>
      </c>
      <c r="O7757">
        <v>-93688578.003565967</v>
      </c>
      <c r="P7757">
        <v>-32073586.16895397</v>
      </c>
      <c r="Q7757">
        <v>-32157369.742510639</v>
      </c>
      <c r="R7757">
        <v>-31705425.69080174</v>
      </c>
      <c r="S7757">
        <v>-31981210.931706827</v>
      </c>
      <c r="T7757">
        <v>-30536601.401097517</v>
      </c>
      <c r="U7757">
        <v>-27130699.388513394</v>
      </c>
      <c r="V7757">
        <v>-36631525.796217382</v>
      </c>
      <c r="W7757">
        <v>-31548425.792520687</v>
      </c>
      <c r="X7757">
        <v>-51548425.792520702</v>
      </c>
    </row>
    <row r="7758" spans="2:24" x14ac:dyDescent="0.4">
      <c r="B7758" s="13">
        <v>7755</v>
      </c>
      <c r="C7758">
        <v>0</v>
      </c>
      <c r="D7758">
        <v>0</v>
      </c>
      <c r="E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20886264.533993825</v>
      </c>
      <c r="O7758">
        <v>29902328.43958091</v>
      </c>
      <c r="P7758">
        <v>32626597.777308743</v>
      </c>
      <c r="Q7758">
        <v>29444934.166124344</v>
      </c>
      <c r="R7758">
        <v>34925736.173343509</v>
      </c>
      <c r="S7758">
        <v>36356795.301547065</v>
      </c>
      <c r="T7758">
        <v>35659199.992335975</v>
      </c>
      <c r="U7758">
        <v>37919485.208388992</v>
      </c>
      <c r="V7758">
        <v>40430145.04362978</v>
      </c>
      <c r="W7758">
        <v>39832508.1518768</v>
      </c>
      <c r="X7758">
        <v>19832508.151876792</v>
      </c>
    </row>
    <row r="7759" spans="2:24" x14ac:dyDescent="0.4">
      <c r="B7759" s="13">
        <v>7756</v>
      </c>
      <c r="C7759">
        <v>0</v>
      </c>
      <c r="D7759">
        <v>0</v>
      </c>
      <c r="E7759"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22281232.592296105</v>
      </c>
      <c r="O7759">
        <v>27419879.322630465</v>
      </c>
      <c r="P7759">
        <v>34938476.872644052</v>
      </c>
      <c r="Q7759">
        <v>39743060.948635004</v>
      </c>
      <c r="R7759">
        <v>47874531.750924006</v>
      </c>
      <c r="S7759">
        <v>52203216.406093396</v>
      </c>
      <c r="T7759">
        <v>54899577.730373785</v>
      </c>
      <c r="U7759">
        <v>56518093.685221963</v>
      </c>
      <c r="V7759">
        <v>65188300.850595713</v>
      </c>
      <c r="W7759">
        <v>70001085.060194656</v>
      </c>
      <c r="X7759">
        <v>50001085.060194649</v>
      </c>
    </row>
    <row r="7760" spans="2:24" x14ac:dyDescent="0.4">
      <c r="B7760" s="13">
        <v>7757</v>
      </c>
      <c r="C7760">
        <v>0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23078038.947069023</v>
      </c>
      <c r="O7760">
        <v>24324216.146974966</v>
      </c>
      <c r="P7760">
        <v>31118566.502307706</v>
      </c>
      <c r="Q7760">
        <v>28950179.260331523</v>
      </c>
      <c r="R7760">
        <v>34249925.564472422</v>
      </c>
      <c r="S7760">
        <v>35429706.16163791</v>
      </c>
      <c r="T7760">
        <v>34498648.058734104</v>
      </c>
      <c r="U7760">
        <v>41176707.165407099</v>
      </c>
      <c r="V7760">
        <v>46316702.244696863</v>
      </c>
      <c r="W7760">
        <v>41747327.011842035</v>
      </c>
      <c r="X7760">
        <v>21747327.011842027</v>
      </c>
    </row>
    <row r="7761" spans="2:24" x14ac:dyDescent="0.4">
      <c r="B7761" s="13">
        <v>7758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26086114.785419948</v>
      </c>
      <c r="O7761">
        <v>27503115.933030657</v>
      </c>
      <c r="P7761">
        <v>30932289.897318609</v>
      </c>
      <c r="Q7761">
        <v>30799494.841692381</v>
      </c>
      <c r="R7761">
        <v>30974041.85668578</v>
      </c>
      <c r="S7761">
        <v>33820626.333132878</v>
      </c>
      <c r="T7761">
        <v>33690769.016236417</v>
      </c>
      <c r="U7761">
        <v>33739150.367600016</v>
      </c>
      <c r="V7761">
        <v>36170255.221182011</v>
      </c>
      <c r="W7761">
        <v>36389415.541902669</v>
      </c>
      <c r="X7761">
        <v>16389415.541902676</v>
      </c>
    </row>
    <row r="7762" spans="2:24" x14ac:dyDescent="0.4">
      <c r="B7762" s="13">
        <v>7759</v>
      </c>
      <c r="C7762">
        <v>0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-5725268.9635592606</v>
      </c>
      <c r="O7762">
        <v>-3832731.7111603525</v>
      </c>
      <c r="P7762">
        <v>12576394.663967784</v>
      </c>
      <c r="Q7762">
        <v>12277115.502671137</v>
      </c>
      <c r="R7762">
        <v>10155913.204396827</v>
      </c>
      <c r="S7762">
        <v>10946952.75788006</v>
      </c>
      <c r="T7762">
        <v>9216076.3056510426</v>
      </c>
      <c r="U7762">
        <v>6329542.2666246165</v>
      </c>
      <c r="V7762">
        <v>-17026218.338904321</v>
      </c>
      <c r="W7762">
        <v>-11577844.787930615</v>
      </c>
      <c r="X7762">
        <v>-31577844.787930615</v>
      </c>
    </row>
    <row r="7763" spans="2:24" x14ac:dyDescent="0.4">
      <c r="B7763" s="13">
        <v>7760</v>
      </c>
      <c r="C7763">
        <v>0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19593908.09486261</v>
      </c>
      <c r="O7763">
        <v>21724168.38645491</v>
      </c>
      <c r="P7763">
        <v>26945271.504492104</v>
      </c>
      <c r="Q7763">
        <v>29326124.70349998</v>
      </c>
      <c r="R7763">
        <v>28625198.528964005</v>
      </c>
      <c r="S7763">
        <v>28367506.282700229</v>
      </c>
      <c r="T7763">
        <v>27509855.632375065</v>
      </c>
      <c r="U7763">
        <v>-25568440.326523878</v>
      </c>
      <c r="V7763">
        <v>-25564579.839393318</v>
      </c>
      <c r="W7763">
        <v>3510796.3946937006</v>
      </c>
      <c r="X7763">
        <v>-16489203.605306307</v>
      </c>
    </row>
    <row r="7764" spans="2:24" x14ac:dyDescent="0.4">
      <c r="B7764" s="13">
        <v>7761</v>
      </c>
      <c r="C7764">
        <v>0</v>
      </c>
      <c r="D7764">
        <v>0</v>
      </c>
      <c r="E7764"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22609107.881098557</v>
      </c>
      <c r="O7764">
        <v>27201191.214997575</v>
      </c>
      <c r="P7764">
        <v>27533012.015087899</v>
      </c>
      <c r="Q7764">
        <v>27079790.635562301</v>
      </c>
      <c r="R7764">
        <v>34496937.475717522</v>
      </c>
      <c r="S7764">
        <v>14188509.078082822</v>
      </c>
      <c r="T7764">
        <v>19945125.352157097</v>
      </c>
      <c r="U7764">
        <v>34604483.316979662</v>
      </c>
      <c r="V7764">
        <v>35004332.38169191</v>
      </c>
      <c r="W7764">
        <v>41452925.451027125</v>
      </c>
      <c r="X7764">
        <v>21452925.451027121</v>
      </c>
    </row>
    <row r="7765" spans="2:24" x14ac:dyDescent="0.4">
      <c r="B7765" s="13">
        <v>7762</v>
      </c>
      <c r="C7765">
        <v>0</v>
      </c>
      <c r="D7765">
        <v>0</v>
      </c>
      <c r="E7765"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19637644.387343157</v>
      </c>
      <c r="O7765">
        <v>19365941.291663967</v>
      </c>
      <c r="P7765">
        <v>8784360.3493094519</v>
      </c>
      <c r="Q7765">
        <v>8684349.3159821667</v>
      </c>
      <c r="R7765">
        <v>20667485.06986998</v>
      </c>
      <c r="S7765">
        <v>19980195.331092604</v>
      </c>
      <c r="T7765">
        <v>27846442.858247295</v>
      </c>
      <c r="U7765">
        <v>28372109.316744152</v>
      </c>
      <c r="V7765">
        <v>27017628.978682604</v>
      </c>
      <c r="W7765">
        <v>32290080.896226838</v>
      </c>
      <c r="X7765">
        <v>12290080.896226836</v>
      </c>
    </row>
    <row r="7766" spans="2:24" x14ac:dyDescent="0.4">
      <c r="B7766" s="13">
        <v>7763</v>
      </c>
      <c r="C7766">
        <v>0</v>
      </c>
      <c r="D7766">
        <v>0</v>
      </c>
      <c r="E7766">
        <v>0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15490995.212952008</v>
      </c>
      <c r="O7766">
        <v>-574394599.87970424</v>
      </c>
      <c r="P7766">
        <v>-571405329.29132426</v>
      </c>
      <c r="Q7766">
        <v>-275490073.50452328</v>
      </c>
      <c r="R7766">
        <v>-275563314.69061702</v>
      </c>
      <c r="S7766">
        <v>-274446477.5276221</v>
      </c>
      <c r="T7766">
        <v>-273261517.854563</v>
      </c>
      <c r="U7766">
        <v>-273318235.0091269</v>
      </c>
      <c r="V7766">
        <v>-273281044.65942144</v>
      </c>
      <c r="W7766">
        <v>-273445125.93857235</v>
      </c>
      <c r="X7766">
        <v>-293445125.93857235</v>
      </c>
    </row>
    <row r="7767" spans="2:24" x14ac:dyDescent="0.4">
      <c r="B7767" s="13">
        <v>7764</v>
      </c>
      <c r="C7767">
        <v>0</v>
      </c>
      <c r="D7767">
        <v>0</v>
      </c>
      <c r="E7767"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22833608.135373551</v>
      </c>
      <c r="O7767">
        <v>28561226.057930566</v>
      </c>
      <c r="P7767">
        <v>29970921.62958746</v>
      </c>
      <c r="Q7767">
        <v>28323155.73505814</v>
      </c>
      <c r="R7767">
        <v>27506201.516753666</v>
      </c>
      <c r="S7767">
        <v>30915893.480486345</v>
      </c>
      <c r="T7767">
        <v>24722220.402566411</v>
      </c>
      <c r="U7767">
        <v>13167752.157264395</v>
      </c>
      <c r="V7767">
        <v>17508668.929724235</v>
      </c>
      <c r="W7767">
        <v>25464026.802347481</v>
      </c>
      <c r="X7767">
        <v>5464026.8023474775</v>
      </c>
    </row>
    <row r="7768" spans="2:24" x14ac:dyDescent="0.4">
      <c r="B7768" s="13">
        <v>7765</v>
      </c>
      <c r="C7768">
        <v>0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20805730.69497326</v>
      </c>
      <c r="O7768">
        <v>25096446.265189163</v>
      </c>
      <c r="P7768">
        <v>32395767.564563572</v>
      </c>
      <c r="Q7768">
        <v>34979837.247471377</v>
      </c>
      <c r="R7768">
        <v>35238713.23777318</v>
      </c>
      <c r="S7768">
        <v>39092968.069707699</v>
      </c>
      <c r="T7768">
        <v>37995575.310495749</v>
      </c>
      <c r="U7768">
        <v>38004815.706530586</v>
      </c>
      <c r="V7768">
        <v>37912082.281791709</v>
      </c>
      <c r="W7768">
        <v>39307283.324861638</v>
      </c>
      <c r="X7768">
        <v>19307283.324861646</v>
      </c>
    </row>
    <row r="7769" spans="2:24" x14ac:dyDescent="0.4">
      <c r="B7769" s="13">
        <v>7766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19731687.175661441</v>
      </c>
      <c r="O7769">
        <v>23473617.108419225</v>
      </c>
      <c r="P7769">
        <v>22334239.231546011</v>
      </c>
      <c r="Q7769">
        <v>25151602.12339906</v>
      </c>
      <c r="R7769">
        <v>24887437.849681925</v>
      </c>
      <c r="S7769">
        <v>25632977.257688567</v>
      </c>
      <c r="T7769">
        <v>23574506.069438584</v>
      </c>
      <c r="U7769">
        <v>23460465.754866343</v>
      </c>
      <c r="V7769">
        <v>25947924.932468876</v>
      </c>
      <c r="W7769">
        <v>32151310.406158507</v>
      </c>
      <c r="X7769">
        <v>12151310.406158499</v>
      </c>
    </row>
    <row r="7770" spans="2:24" x14ac:dyDescent="0.4">
      <c r="B7770" s="13">
        <v>7767</v>
      </c>
      <c r="C7770">
        <v>0</v>
      </c>
      <c r="D7770">
        <v>0</v>
      </c>
      <c r="E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19702926.724619485</v>
      </c>
      <c r="O7770">
        <v>23437628.723824911</v>
      </c>
      <c r="P7770">
        <v>26705884.696974948</v>
      </c>
      <c r="Q7770">
        <v>31925332.547513895</v>
      </c>
      <c r="R7770">
        <v>30105441.708735887</v>
      </c>
      <c r="S7770">
        <v>29395922.27824207</v>
      </c>
      <c r="T7770">
        <v>37126512.63143836</v>
      </c>
      <c r="U7770">
        <v>39538884.5732003</v>
      </c>
      <c r="V7770">
        <v>42482556.079964727</v>
      </c>
      <c r="W7770">
        <v>46123839.163828157</v>
      </c>
      <c r="X7770">
        <v>26123839.163828164</v>
      </c>
    </row>
    <row r="7771" spans="2:24" x14ac:dyDescent="0.4">
      <c r="B7771" s="13">
        <v>7768</v>
      </c>
      <c r="C7771">
        <v>0</v>
      </c>
      <c r="D7771">
        <v>0</v>
      </c>
      <c r="E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20036868.702904679</v>
      </c>
      <c r="O7771">
        <v>23167704.15382487</v>
      </c>
      <c r="P7771">
        <v>25123210.853482615</v>
      </c>
      <c r="Q7771">
        <v>25514150.353451248</v>
      </c>
      <c r="R7771">
        <v>28665655.245026506</v>
      </c>
      <c r="S7771">
        <v>27617868.017300591</v>
      </c>
      <c r="T7771">
        <v>32944140.989297759</v>
      </c>
      <c r="U7771">
        <v>28881263.662640061</v>
      </c>
      <c r="V7771">
        <v>28612853.085375272</v>
      </c>
      <c r="W7771">
        <v>29385374.938859291</v>
      </c>
      <c r="X7771">
        <v>9385374.9388592876</v>
      </c>
    </row>
    <row r="7772" spans="2:24" x14ac:dyDescent="0.4">
      <c r="B7772" s="13">
        <v>7769</v>
      </c>
      <c r="C7772">
        <v>0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22628559.755117353</v>
      </c>
      <c r="O7772">
        <v>24659242.731615957</v>
      </c>
      <c r="P7772">
        <v>23471374.087663256</v>
      </c>
      <c r="Q7772">
        <v>21232688.066109587</v>
      </c>
      <c r="R7772">
        <v>21920919.095841724</v>
      </c>
      <c r="S7772">
        <v>20944764.242106318</v>
      </c>
      <c r="T7772">
        <v>-38826436.325267166</v>
      </c>
      <c r="U7772">
        <v>-33147818.528685555</v>
      </c>
      <c r="V7772">
        <v>6136839.4274283126</v>
      </c>
      <c r="W7772">
        <v>11039249.103560548</v>
      </c>
      <c r="X7772">
        <v>-8960750.8964394592</v>
      </c>
    </row>
    <row r="7773" spans="2:24" x14ac:dyDescent="0.4">
      <c r="B7773" s="13">
        <v>7770</v>
      </c>
      <c r="C7773">
        <v>0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23566948.7028937</v>
      </c>
      <c r="O7773">
        <v>25715388.852038894</v>
      </c>
      <c r="P7773">
        <v>29919647.440508045</v>
      </c>
      <c r="Q7773">
        <v>31306415.523426984</v>
      </c>
      <c r="R7773">
        <v>30162043.645928808</v>
      </c>
      <c r="S7773">
        <v>32322960.37068196</v>
      </c>
      <c r="T7773">
        <v>31764848.35500364</v>
      </c>
      <c r="U7773">
        <v>38298132.639645368</v>
      </c>
      <c r="V7773">
        <v>31645751.335746337</v>
      </c>
      <c r="W7773">
        <v>32124975.190891039</v>
      </c>
      <c r="X7773">
        <v>12124975.190891027</v>
      </c>
    </row>
    <row r="7774" spans="2:24" x14ac:dyDescent="0.4">
      <c r="B7774" s="13">
        <v>7771</v>
      </c>
      <c r="C7774">
        <v>0</v>
      </c>
      <c r="D7774">
        <v>0</v>
      </c>
      <c r="E7774"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24642348.885747045</v>
      </c>
      <c r="O7774">
        <v>25648729.128655463</v>
      </c>
      <c r="P7774">
        <v>29796204.184984185</v>
      </c>
      <c r="Q7774">
        <v>32325623.860118825</v>
      </c>
      <c r="R7774">
        <v>30528454.74165763</v>
      </c>
      <c r="S7774">
        <v>28355524.260266457</v>
      </c>
      <c r="T7774">
        <v>29670293.593810417</v>
      </c>
      <c r="U7774">
        <v>34044924.054874822</v>
      </c>
      <c r="V7774">
        <v>31102110.875540927</v>
      </c>
      <c r="W7774">
        <v>37328956.611461855</v>
      </c>
      <c r="X7774">
        <v>17328956.611461855</v>
      </c>
    </row>
    <row r="7775" spans="2:24" x14ac:dyDescent="0.4">
      <c r="B7775" s="13">
        <v>7772</v>
      </c>
      <c r="C7775">
        <v>0</v>
      </c>
      <c r="D7775">
        <v>0</v>
      </c>
      <c r="E7775"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13697164.188379591</v>
      </c>
      <c r="O7775">
        <v>22115528.073065497</v>
      </c>
      <c r="P7775">
        <v>20882215.461724725</v>
      </c>
      <c r="Q7775">
        <v>19473248.247421134</v>
      </c>
      <c r="R7775">
        <v>25717430.320845738</v>
      </c>
      <c r="S7775">
        <v>16504675.963929983</v>
      </c>
      <c r="T7775">
        <v>24074379.620983094</v>
      </c>
      <c r="U7775">
        <v>30788620.297710042</v>
      </c>
      <c r="V7775">
        <v>33074107.36676826</v>
      </c>
      <c r="W7775">
        <v>39164897.440011732</v>
      </c>
      <c r="X7775">
        <v>19164897.440011736</v>
      </c>
    </row>
    <row r="7776" spans="2:24" x14ac:dyDescent="0.4">
      <c r="B7776" s="13">
        <v>7773</v>
      </c>
      <c r="C7776">
        <v>0</v>
      </c>
      <c r="D7776">
        <v>0</v>
      </c>
      <c r="E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19917244.213211622</v>
      </c>
      <c r="O7776">
        <v>22907340.984940711</v>
      </c>
      <c r="P7776">
        <v>23659302.171488166</v>
      </c>
      <c r="Q7776">
        <v>31101210.028273508</v>
      </c>
      <c r="R7776">
        <v>31003587.153987296</v>
      </c>
      <c r="S7776">
        <v>30225660.535037149</v>
      </c>
      <c r="T7776">
        <v>29191868.636813127</v>
      </c>
      <c r="U7776">
        <v>30294866.989533979</v>
      </c>
      <c r="V7776">
        <v>31779469.923890397</v>
      </c>
      <c r="W7776">
        <v>34429972.628747731</v>
      </c>
      <c r="X7776">
        <v>14429972.628747733</v>
      </c>
    </row>
    <row r="7777" spans="2:24" x14ac:dyDescent="0.4">
      <c r="B7777" s="13">
        <v>7774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19539186.49035741</v>
      </c>
      <c r="O7777">
        <v>26681019.254675727</v>
      </c>
      <c r="P7777">
        <v>34610198.040362835</v>
      </c>
      <c r="Q7777">
        <v>34958717.856603183</v>
      </c>
      <c r="R7777">
        <v>41732785.413453318</v>
      </c>
      <c r="S7777">
        <v>39941816.648906656</v>
      </c>
      <c r="T7777">
        <v>44516443.386926681</v>
      </c>
      <c r="U7777">
        <v>49646986.603763878</v>
      </c>
      <c r="V7777">
        <v>49924914.182216913</v>
      </c>
      <c r="W7777">
        <v>57919712.530485079</v>
      </c>
      <c r="X7777">
        <v>37919712.530485079</v>
      </c>
    </row>
    <row r="7778" spans="2:24" x14ac:dyDescent="0.4">
      <c r="B7778" s="13">
        <v>7775</v>
      </c>
      <c r="C7778">
        <v>0</v>
      </c>
      <c r="D7778">
        <v>0</v>
      </c>
      <c r="E7778"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11140422.682733564</v>
      </c>
      <c r="O7778">
        <v>-83384329.712168947</v>
      </c>
      <c r="P7778">
        <v>-83677920.200550541</v>
      </c>
      <c r="Q7778">
        <v>-33302955.598872192</v>
      </c>
      <c r="R7778">
        <v>-56446318.504203536</v>
      </c>
      <c r="S7778">
        <v>-57253293.540363461</v>
      </c>
      <c r="T7778">
        <v>-43874448.402461432</v>
      </c>
      <c r="U7778">
        <v>-38320641.925426356</v>
      </c>
      <c r="V7778">
        <v>-40208075.84394531</v>
      </c>
      <c r="W7778">
        <v>-38250557.47570774</v>
      </c>
      <c r="X7778">
        <v>-58250557.47570774</v>
      </c>
    </row>
    <row r="7779" spans="2:24" x14ac:dyDescent="0.4">
      <c r="B7779" s="13">
        <v>7776</v>
      </c>
      <c r="C7779">
        <v>0</v>
      </c>
      <c r="D7779">
        <v>0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14127926.399501942</v>
      </c>
      <c r="O7779">
        <v>20392367.01938488</v>
      </c>
      <c r="P7779">
        <v>25089862.995324876</v>
      </c>
      <c r="Q7779">
        <v>25434666.090250939</v>
      </c>
      <c r="R7779">
        <v>26477237.860460751</v>
      </c>
      <c r="S7779">
        <v>24948808.774885602</v>
      </c>
      <c r="T7779">
        <v>28106642.448283542</v>
      </c>
      <c r="U7779">
        <v>32070682.822229784</v>
      </c>
      <c r="V7779">
        <v>35097480.041261949</v>
      </c>
      <c r="W7779">
        <v>36700574.953333713</v>
      </c>
      <c r="X7779">
        <v>16700574.953333717</v>
      </c>
    </row>
    <row r="7780" spans="2:24" x14ac:dyDescent="0.4">
      <c r="B7780" s="13">
        <v>7777</v>
      </c>
      <c r="C7780">
        <v>0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22101665.496053286</v>
      </c>
      <c r="O7780">
        <v>28031855.975756567</v>
      </c>
      <c r="P7780">
        <v>35926280.156088464</v>
      </c>
      <c r="Q7780">
        <v>39780382.439742014</v>
      </c>
      <c r="R7780">
        <v>40152767.713753678</v>
      </c>
      <c r="S7780">
        <v>46170202.790584609</v>
      </c>
      <c r="T7780">
        <v>43916029.234495319</v>
      </c>
      <c r="U7780">
        <v>37685631.025356732</v>
      </c>
      <c r="V7780">
        <v>41543924.786391966</v>
      </c>
      <c r="W7780">
        <v>38969570.875065364</v>
      </c>
      <c r="X7780">
        <v>18969570.875065368</v>
      </c>
    </row>
    <row r="7781" spans="2:24" x14ac:dyDescent="0.4">
      <c r="B7781" s="13">
        <v>7778</v>
      </c>
      <c r="C7781">
        <v>0</v>
      </c>
      <c r="D7781">
        <v>0</v>
      </c>
      <c r="E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25616330.170877311</v>
      </c>
      <c r="O7781">
        <v>26368321.512792874</v>
      </c>
      <c r="P7781">
        <v>31106098.739480309</v>
      </c>
      <c r="Q7781">
        <v>27635828.253602885</v>
      </c>
      <c r="R7781">
        <v>29653630.387376592</v>
      </c>
      <c r="S7781">
        <v>29890898.392469168</v>
      </c>
      <c r="T7781">
        <v>32527808.382107556</v>
      </c>
      <c r="U7781">
        <v>36547267.669489719</v>
      </c>
      <c r="V7781">
        <v>35467754.035616875</v>
      </c>
      <c r="W7781">
        <v>38339686.251331463</v>
      </c>
      <c r="X7781">
        <v>18339686.251331467</v>
      </c>
    </row>
    <row r="7782" spans="2:24" x14ac:dyDescent="0.4">
      <c r="B7782" s="13">
        <v>7779</v>
      </c>
      <c r="C7782">
        <v>0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15990280.59328147</v>
      </c>
      <c r="O7782">
        <v>16055473.0759231</v>
      </c>
      <c r="P7782">
        <v>17535750.827644482</v>
      </c>
      <c r="Q7782">
        <v>23618013.030581087</v>
      </c>
      <c r="R7782">
        <v>28946633.240005504</v>
      </c>
      <c r="S7782">
        <v>29039058.205328021</v>
      </c>
      <c r="T7782">
        <v>37394089.302111767</v>
      </c>
      <c r="U7782">
        <v>33977228.041630581</v>
      </c>
      <c r="V7782">
        <v>38765072.269171782</v>
      </c>
      <c r="W7782">
        <v>37957457.405386209</v>
      </c>
      <c r="X7782">
        <v>17957457.405386221</v>
      </c>
    </row>
    <row r="7783" spans="2:24" x14ac:dyDescent="0.4">
      <c r="B7783" s="13">
        <v>7780</v>
      </c>
      <c r="C7783">
        <v>0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24382314.511050142</v>
      </c>
      <c r="O7783">
        <v>12978365.047862263</v>
      </c>
      <c r="P7783">
        <v>15399022.474552942</v>
      </c>
      <c r="Q7783">
        <v>18548747.946154665</v>
      </c>
      <c r="R7783">
        <v>12463517.781660462</v>
      </c>
      <c r="S7783">
        <v>12910749.248105146</v>
      </c>
      <c r="T7783">
        <v>12616159.32047572</v>
      </c>
      <c r="U7783">
        <v>19752547.644562174</v>
      </c>
      <c r="V7783">
        <v>17935397.690054074</v>
      </c>
      <c r="W7783">
        <v>23303816.127330825</v>
      </c>
      <c r="X7783">
        <v>3303816.1273308257</v>
      </c>
    </row>
    <row r="7784" spans="2:24" x14ac:dyDescent="0.4">
      <c r="B7784" s="13">
        <v>7781</v>
      </c>
      <c r="C7784">
        <v>0</v>
      </c>
      <c r="D7784">
        <v>0</v>
      </c>
      <c r="E7784">
        <v>0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18539174.727197111</v>
      </c>
      <c r="O7784">
        <v>20824942.138692409</v>
      </c>
      <c r="P7784">
        <v>20275514.341295425</v>
      </c>
      <c r="Q7784">
        <v>25567267.031926237</v>
      </c>
      <c r="R7784">
        <v>23611133.944427416</v>
      </c>
      <c r="S7784">
        <v>25185179.839331757</v>
      </c>
      <c r="T7784">
        <v>24627999.281038694</v>
      </c>
      <c r="U7784">
        <v>23866530.595007461</v>
      </c>
      <c r="V7784">
        <v>27168672.641695388</v>
      </c>
      <c r="W7784">
        <v>31903403.606077511</v>
      </c>
      <c r="X7784">
        <v>11903403.606077511</v>
      </c>
    </row>
    <row r="7785" spans="2:24" x14ac:dyDescent="0.4">
      <c r="B7785" s="13">
        <v>7782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20773608.53958654</v>
      </c>
      <c r="O7785">
        <v>23070285.608373139</v>
      </c>
      <c r="P7785">
        <v>22845779.434398614</v>
      </c>
      <c r="Q7785">
        <v>22645016.26469592</v>
      </c>
      <c r="R7785">
        <v>23205703.87191147</v>
      </c>
      <c r="S7785">
        <v>26416325.648408052</v>
      </c>
      <c r="T7785">
        <v>24750408.951055877</v>
      </c>
      <c r="U7785">
        <v>26866813.806697156</v>
      </c>
      <c r="V7785">
        <v>31201784.515339568</v>
      </c>
      <c r="W7785">
        <v>34218982.487595424</v>
      </c>
      <c r="X7785">
        <v>14218982.48759542</v>
      </c>
    </row>
    <row r="7786" spans="2:24" x14ac:dyDescent="0.4">
      <c r="B7786" s="13">
        <v>7783</v>
      </c>
      <c r="C7786">
        <v>0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15889610.749651281</v>
      </c>
      <c r="O7786">
        <v>17617958.891235892</v>
      </c>
      <c r="P7786">
        <v>19985424.164702795</v>
      </c>
      <c r="Q7786">
        <v>19248669.838878024</v>
      </c>
      <c r="R7786">
        <v>-1042539.313479438</v>
      </c>
      <c r="S7786">
        <v>5005067.0635305848</v>
      </c>
      <c r="T7786">
        <v>25818917.631237503</v>
      </c>
      <c r="U7786">
        <v>29946130.558273267</v>
      </c>
      <c r="V7786">
        <v>29855861.812395878</v>
      </c>
      <c r="W7786">
        <v>32260936.772992291</v>
      </c>
      <c r="X7786">
        <v>12260936.772992291</v>
      </c>
    </row>
    <row r="7787" spans="2:24" x14ac:dyDescent="0.4">
      <c r="B7787" s="13">
        <v>7784</v>
      </c>
      <c r="C7787">
        <v>0</v>
      </c>
      <c r="D7787">
        <v>0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19027662.994871929</v>
      </c>
      <c r="O7787">
        <v>-20527083.930114716</v>
      </c>
      <c r="P7787">
        <v>-19374048.81461725</v>
      </c>
      <c r="Q7787">
        <v>3233938.3773253486</v>
      </c>
      <c r="R7787">
        <v>7947764.5170397982</v>
      </c>
      <c r="S7787">
        <v>8230633.062068766</v>
      </c>
      <c r="T7787">
        <v>8528150.6291662306</v>
      </c>
      <c r="U7787">
        <v>-211117576.90932259</v>
      </c>
      <c r="V7787">
        <v>-207691184.5637131</v>
      </c>
      <c r="W7787">
        <v>-98926768.772227347</v>
      </c>
      <c r="X7787">
        <v>-118926768.77222735</v>
      </c>
    </row>
    <row r="7788" spans="2:24" x14ac:dyDescent="0.4">
      <c r="B7788" s="13">
        <v>7785</v>
      </c>
      <c r="C7788">
        <v>0</v>
      </c>
      <c r="D7788">
        <v>0</v>
      </c>
      <c r="E7788"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18183130.088169061</v>
      </c>
      <c r="O7788">
        <v>18817572.460570585</v>
      </c>
      <c r="P7788">
        <v>19852082.227491047</v>
      </c>
      <c r="Q7788">
        <v>6719212.1913781296</v>
      </c>
      <c r="R7788">
        <v>9826688.3139796909</v>
      </c>
      <c r="S7788">
        <v>22474481.054290459</v>
      </c>
      <c r="T7788">
        <v>21816675.117588587</v>
      </c>
      <c r="U7788">
        <v>24058920.038232759</v>
      </c>
      <c r="V7788">
        <v>-141151325.62492689</v>
      </c>
      <c r="W7788">
        <v>-141643507.82569301</v>
      </c>
      <c r="X7788">
        <v>-161643507.82569304</v>
      </c>
    </row>
    <row r="7789" spans="2:24" x14ac:dyDescent="0.4">
      <c r="B7789" s="13">
        <v>7786</v>
      </c>
      <c r="C7789">
        <v>0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26048888.633046266</v>
      </c>
      <c r="O7789">
        <v>29466894.424872633</v>
      </c>
      <c r="P7789">
        <v>33096363.469646491</v>
      </c>
      <c r="Q7789">
        <v>38420125.883309074</v>
      </c>
      <c r="R7789">
        <v>38444720.737466753</v>
      </c>
      <c r="S7789">
        <v>43483872.864185005</v>
      </c>
      <c r="T7789">
        <v>46329700.869832598</v>
      </c>
      <c r="U7789">
        <v>53483152.382233575</v>
      </c>
      <c r="V7789">
        <v>-189564404.19789341</v>
      </c>
      <c r="W7789">
        <v>-185700773.90656033</v>
      </c>
      <c r="X7789">
        <v>-205700773.9065603</v>
      </c>
    </row>
    <row r="7790" spans="2:24" x14ac:dyDescent="0.4">
      <c r="B7790" s="13">
        <v>7787</v>
      </c>
      <c r="C7790">
        <v>0</v>
      </c>
      <c r="D7790">
        <v>0</v>
      </c>
      <c r="E7790">
        <v>0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19416357.571421687</v>
      </c>
      <c r="O7790">
        <v>20684456.422630262</v>
      </c>
      <c r="P7790">
        <v>25436645.968135357</v>
      </c>
      <c r="Q7790">
        <v>32571062.320885032</v>
      </c>
      <c r="R7790">
        <v>29610616.90383495</v>
      </c>
      <c r="S7790">
        <v>33809727.189045817</v>
      </c>
      <c r="T7790">
        <v>15272193.480743794</v>
      </c>
      <c r="U7790">
        <v>14691586.564135319</v>
      </c>
      <c r="V7790">
        <v>25787566.743127577</v>
      </c>
      <c r="W7790">
        <v>25862836.119017988</v>
      </c>
      <c r="X7790">
        <v>5862836.1190179829</v>
      </c>
    </row>
    <row r="7791" spans="2:24" x14ac:dyDescent="0.4">
      <c r="B7791" s="13">
        <v>7788</v>
      </c>
      <c r="C7791">
        <v>0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23017603.705693133</v>
      </c>
      <c r="O7791">
        <v>24649147.408802327</v>
      </c>
      <c r="P7791">
        <v>30158939.01502103</v>
      </c>
      <c r="Q7791">
        <v>28878505.03275485</v>
      </c>
      <c r="R7791">
        <v>24269013.950693615</v>
      </c>
      <c r="S7791">
        <v>24261298.300534576</v>
      </c>
      <c r="T7791">
        <v>17755368.233525094</v>
      </c>
      <c r="U7791">
        <v>23339261.198828358</v>
      </c>
      <c r="V7791">
        <v>28794553.21927128</v>
      </c>
      <c r="W7791">
        <v>30695158.57599099</v>
      </c>
      <c r="X7791">
        <v>10695158.575990997</v>
      </c>
    </row>
    <row r="7792" spans="2:24" x14ac:dyDescent="0.4">
      <c r="B7792" s="13">
        <v>7789</v>
      </c>
      <c r="C7792">
        <v>0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7218958.593843055</v>
      </c>
      <c r="O7792">
        <v>6376223.7740170686</v>
      </c>
      <c r="P7792">
        <v>11469265.308620498</v>
      </c>
      <c r="Q7792">
        <v>9924019.7709190417</v>
      </c>
      <c r="R7792">
        <v>5567980.7942280835</v>
      </c>
      <c r="S7792">
        <v>6830566.9040533435</v>
      </c>
      <c r="T7792">
        <v>11146614.525841186</v>
      </c>
      <c r="U7792">
        <v>16048152.290874159</v>
      </c>
      <c r="V7792">
        <v>17469773.715210751</v>
      </c>
      <c r="W7792">
        <v>9215055.7511172611</v>
      </c>
      <c r="X7792">
        <v>-10784944.248882743</v>
      </c>
    </row>
    <row r="7793" spans="2:24" x14ac:dyDescent="0.4">
      <c r="B7793" s="13">
        <v>7790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5797716.4238304161</v>
      </c>
      <c r="O7793">
        <v>4034356.4562487835</v>
      </c>
      <c r="P7793">
        <v>9098207.2566718273</v>
      </c>
      <c r="Q7793">
        <v>15199997.483346295</v>
      </c>
      <c r="R7793">
        <v>7880600.5206490671</v>
      </c>
      <c r="S7793">
        <v>3333922.2312547816</v>
      </c>
      <c r="T7793">
        <v>3012775.1058942154</v>
      </c>
      <c r="U7793">
        <v>4755558.091384558</v>
      </c>
      <c r="V7793">
        <v>4236445.008472261</v>
      </c>
      <c r="W7793">
        <v>10672459.028009398</v>
      </c>
      <c r="X7793">
        <v>-9327540.9719906077</v>
      </c>
    </row>
    <row r="7794" spans="2:24" x14ac:dyDescent="0.4">
      <c r="B7794" s="13">
        <v>7791</v>
      </c>
      <c r="C7794">
        <v>0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20457348.762051772</v>
      </c>
      <c r="O7794">
        <v>26045386.655832067</v>
      </c>
      <c r="P7794">
        <v>18680539.160041139</v>
      </c>
      <c r="Q7794">
        <v>18054218.662004601</v>
      </c>
      <c r="R7794">
        <v>20970653.594113555</v>
      </c>
      <c r="S7794">
        <v>21178402.070624717</v>
      </c>
      <c r="T7794">
        <v>25690503.195195783</v>
      </c>
      <c r="U7794">
        <v>32770684.764194697</v>
      </c>
      <c r="V7794">
        <v>35818864.660274655</v>
      </c>
      <c r="W7794">
        <v>34099307.709693328</v>
      </c>
      <c r="X7794">
        <v>14099307.709693322</v>
      </c>
    </row>
    <row r="7795" spans="2:24" x14ac:dyDescent="0.4">
      <c r="B7795" s="13">
        <v>7792</v>
      </c>
      <c r="C7795">
        <v>0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23347303.863128461</v>
      </c>
      <c r="O7795">
        <v>23422799.239365257</v>
      </c>
      <c r="P7795">
        <v>21005360.544294603</v>
      </c>
      <c r="Q7795">
        <v>21655731.525880504</v>
      </c>
      <c r="R7795">
        <v>24113537.817236301</v>
      </c>
      <c r="S7795">
        <v>26535924.820150409</v>
      </c>
      <c r="T7795">
        <v>32117093.340157188</v>
      </c>
      <c r="U7795">
        <v>37206452.581739821</v>
      </c>
      <c r="V7795">
        <v>36752010.171450108</v>
      </c>
      <c r="W7795">
        <v>38444867.69114586</v>
      </c>
      <c r="X7795">
        <v>18444867.69114586</v>
      </c>
    </row>
    <row r="7796" spans="2:24" x14ac:dyDescent="0.4">
      <c r="B7796" s="13">
        <v>7793</v>
      </c>
      <c r="C7796">
        <v>0</v>
      </c>
      <c r="D7796">
        <v>0</v>
      </c>
      <c r="E7796">
        <v>0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23872399.634399295</v>
      </c>
      <c r="O7796">
        <v>24671266.716121081</v>
      </c>
      <c r="P7796">
        <v>28231965.80597217</v>
      </c>
      <c r="Q7796">
        <v>25743078.131271623</v>
      </c>
      <c r="R7796">
        <v>26960029.046409637</v>
      </c>
      <c r="S7796">
        <v>26569300.405990906</v>
      </c>
      <c r="T7796">
        <v>17452124.904392127</v>
      </c>
      <c r="U7796">
        <v>16775151.700944601</v>
      </c>
      <c r="V7796">
        <v>-17239271.663362216</v>
      </c>
      <c r="W7796">
        <v>-11923968.559805207</v>
      </c>
      <c r="X7796">
        <v>-31923968.559805203</v>
      </c>
    </row>
    <row r="7797" spans="2:24" x14ac:dyDescent="0.4">
      <c r="B7797" s="13">
        <v>7794</v>
      </c>
      <c r="C7797">
        <v>0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26907834.935031746</v>
      </c>
      <c r="O7797">
        <v>28515361.458324593</v>
      </c>
      <c r="P7797">
        <v>32193980.976680774</v>
      </c>
      <c r="Q7797">
        <v>32409418.700948518</v>
      </c>
      <c r="R7797">
        <v>31783031.422784112</v>
      </c>
      <c r="S7797">
        <v>31040261.98296522</v>
      </c>
      <c r="T7797">
        <v>33391125.162405655</v>
      </c>
      <c r="U7797">
        <v>33205357.096060265</v>
      </c>
      <c r="V7797">
        <v>27490189.918815102</v>
      </c>
      <c r="W7797">
        <v>30678658.609746534</v>
      </c>
      <c r="X7797">
        <v>10678658.609746531</v>
      </c>
    </row>
    <row r="7798" spans="2:24" x14ac:dyDescent="0.4">
      <c r="B7798" s="13">
        <v>7795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20834344.833918426</v>
      </c>
      <c r="O7798">
        <v>22182548.003420286</v>
      </c>
      <c r="P7798">
        <v>26776561.468528546</v>
      </c>
      <c r="Q7798">
        <v>33133012.166250676</v>
      </c>
      <c r="R7798">
        <v>38996077.992606528</v>
      </c>
      <c r="S7798">
        <v>46359751.302982852</v>
      </c>
      <c r="T7798">
        <v>44281848.08609581</v>
      </c>
      <c r="U7798">
        <v>49524405.61550051</v>
      </c>
      <c r="V7798">
        <v>50089648.826841287</v>
      </c>
      <c r="W7798">
        <v>59028322.862379134</v>
      </c>
      <c r="X7798">
        <v>39028322.862379134</v>
      </c>
    </row>
    <row r="7799" spans="2:24" x14ac:dyDescent="0.4">
      <c r="B7799" s="13">
        <v>7796</v>
      </c>
      <c r="C7799">
        <v>0</v>
      </c>
      <c r="D7799">
        <v>0</v>
      </c>
      <c r="E7799">
        <v>0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23423686.408491321</v>
      </c>
      <c r="O7799">
        <v>31538517.887419458</v>
      </c>
      <c r="P7799">
        <v>31328016.125040576</v>
      </c>
      <c r="Q7799">
        <v>34622215.327996954</v>
      </c>
      <c r="R7799">
        <v>32124851.898752958</v>
      </c>
      <c r="S7799">
        <v>31047610.878976725</v>
      </c>
      <c r="T7799">
        <v>33131201.228491589</v>
      </c>
      <c r="U7799">
        <v>20055185.130500123</v>
      </c>
      <c r="V7799">
        <v>24894918.919133645</v>
      </c>
      <c r="W7799">
        <v>30969104.813470997</v>
      </c>
      <c r="X7799">
        <v>10969104.813470993</v>
      </c>
    </row>
    <row r="7800" spans="2:24" x14ac:dyDescent="0.4">
      <c r="B7800" s="13">
        <v>7797</v>
      </c>
      <c r="C7800">
        <v>0</v>
      </c>
      <c r="D7800">
        <v>0</v>
      </c>
      <c r="E7800">
        <v>0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24276010.693184156</v>
      </c>
      <c r="O7800">
        <v>29720445.172729615</v>
      </c>
      <c r="P7800">
        <v>28737383.007089034</v>
      </c>
      <c r="Q7800">
        <v>29870239.115083456</v>
      </c>
      <c r="R7800">
        <v>30110244.123155586</v>
      </c>
      <c r="S7800">
        <v>30282538.021799639</v>
      </c>
      <c r="T7800">
        <v>34833267.186348133</v>
      </c>
      <c r="U7800">
        <v>37346805.865449995</v>
      </c>
      <c r="V7800">
        <v>38149766.512464449</v>
      </c>
      <c r="W7800">
        <v>39535678.369740047</v>
      </c>
      <c r="X7800">
        <v>19535678.36974005</v>
      </c>
    </row>
    <row r="7801" spans="2:24" x14ac:dyDescent="0.4">
      <c r="B7801" s="13">
        <v>7798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24221786.56411932</v>
      </c>
      <c r="O7801">
        <v>27028866.433672614</v>
      </c>
      <c r="P7801">
        <v>28283063.610103913</v>
      </c>
      <c r="Q7801">
        <v>26924961.060019437</v>
      </c>
      <c r="R7801">
        <v>25903871.651191533</v>
      </c>
      <c r="S7801">
        <v>28917889.701048456</v>
      </c>
      <c r="T7801">
        <v>28146164.021707181</v>
      </c>
      <c r="U7801">
        <v>27475696.980305199</v>
      </c>
      <c r="V7801">
        <v>27872999.330073554</v>
      </c>
      <c r="W7801">
        <v>28764700.298530664</v>
      </c>
      <c r="X7801">
        <v>8764700.2985306662</v>
      </c>
    </row>
    <row r="7802" spans="2:24" x14ac:dyDescent="0.4">
      <c r="B7802" s="13">
        <v>7799</v>
      </c>
      <c r="C7802">
        <v>0</v>
      </c>
      <c r="D7802">
        <v>0</v>
      </c>
      <c r="E7802">
        <v>0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27107576.995880663</v>
      </c>
      <c r="O7802">
        <v>28558042.961323485</v>
      </c>
      <c r="P7802">
        <v>32394553.72137339</v>
      </c>
      <c r="Q7802">
        <v>33024546.537670933</v>
      </c>
      <c r="R7802">
        <v>32506561.241473168</v>
      </c>
      <c r="S7802">
        <v>35641737.886462823</v>
      </c>
      <c r="T7802">
        <v>38421104.359225392</v>
      </c>
      <c r="U7802">
        <v>41073733.853079371</v>
      </c>
      <c r="V7802">
        <v>38902267.906342007</v>
      </c>
      <c r="W7802">
        <v>35214433.063261047</v>
      </c>
      <c r="X7802">
        <v>15214433.063261045</v>
      </c>
    </row>
    <row r="7803" spans="2:24" x14ac:dyDescent="0.4">
      <c r="B7803" s="13">
        <v>7800</v>
      </c>
      <c r="C7803">
        <v>0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22632353.271680959</v>
      </c>
      <c r="O7803">
        <v>22654020.834634062</v>
      </c>
      <c r="P7803">
        <v>25531821.976907939</v>
      </c>
      <c r="Q7803">
        <v>31370301.969219562</v>
      </c>
      <c r="R7803">
        <v>35890502.543654241</v>
      </c>
      <c r="S7803">
        <v>34860243.603944175</v>
      </c>
      <c r="T7803">
        <v>34341119.051540665</v>
      </c>
      <c r="U7803">
        <v>35186173.483096108</v>
      </c>
      <c r="V7803">
        <v>39100542.358184598</v>
      </c>
      <c r="W7803">
        <v>27391067.382985368</v>
      </c>
      <c r="X7803">
        <v>7391067.3829853702</v>
      </c>
    </row>
    <row r="7804" spans="2:24" x14ac:dyDescent="0.4">
      <c r="B7804" s="13">
        <v>7801</v>
      </c>
      <c r="C7804">
        <v>0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17501865.359670077</v>
      </c>
      <c r="O7804">
        <v>15961858.560794182</v>
      </c>
      <c r="P7804">
        <v>5553376.0252258778</v>
      </c>
      <c r="Q7804">
        <v>7791827.3047219636</v>
      </c>
      <c r="R7804">
        <v>15401500.266701743</v>
      </c>
      <c r="S7804">
        <v>16874623.303935695</v>
      </c>
      <c r="T7804">
        <v>15324505.061592329</v>
      </c>
      <c r="U7804">
        <v>13936039.560300155</v>
      </c>
      <c r="V7804">
        <v>15116990.11526786</v>
      </c>
      <c r="W7804">
        <v>-8431965.2452013753</v>
      </c>
      <c r="X7804">
        <v>-28431965.245201379</v>
      </c>
    </row>
    <row r="7805" spans="2:24" x14ac:dyDescent="0.4">
      <c r="B7805" s="13">
        <v>7802</v>
      </c>
      <c r="C7805">
        <v>0</v>
      </c>
      <c r="D7805">
        <v>0</v>
      </c>
      <c r="E7805">
        <v>0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27078630.362558547</v>
      </c>
      <c r="O7805">
        <v>30782824.313841868</v>
      </c>
      <c r="P7805">
        <v>32912375.319493152</v>
      </c>
      <c r="Q7805">
        <v>33225869.750615619</v>
      </c>
      <c r="R7805">
        <v>42291044.852461532</v>
      </c>
      <c r="S7805">
        <v>43826478.947925575</v>
      </c>
      <c r="T7805">
        <v>43398997.04276146</v>
      </c>
      <c r="U7805">
        <v>30756685.714896362</v>
      </c>
      <c r="V7805">
        <v>30027622.703224812</v>
      </c>
      <c r="W7805">
        <v>39263138.078997038</v>
      </c>
      <c r="X7805">
        <v>19263138.078997042</v>
      </c>
    </row>
    <row r="7806" spans="2:24" x14ac:dyDescent="0.4">
      <c r="B7806" s="13">
        <v>7803</v>
      </c>
      <c r="C7806">
        <v>0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-19500982.273831885</v>
      </c>
      <c r="O7806">
        <v>-18835780.542722009</v>
      </c>
      <c r="P7806">
        <v>5071205.0040971432</v>
      </c>
      <c r="Q7806">
        <v>10739406.15142376</v>
      </c>
      <c r="R7806">
        <v>-864529.60136899725</v>
      </c>
      <c r="S7806">
        <v>6130151.8453578334</v>
      </c>
      <c r="T7806">
        <v>7018172.9903052999</v>
      </c>
      <c r="U7806">
        <v>5958459.5162763596</v>
      </c>
      <c r="V7806">
        <v>10620703.072243541</v>
      </c>
      <c r="W7806">
        <v>9124838.3872005623</v>
      </c>
      <c r="X7806">
        <v>-10875161.61279943</v>
      </c>
    </row>
    <row r="7807" spans="2:24" x14ac:dyDescent="0.4">
      <c r="B7807" s="13">
        <v>7804</v>
      </c>
      <c r="C7807">
        <v>0</v>
      </c>
      <c r="D7807">
        <v>0</v>
      </c>
      <c r="E7807">
        <v>0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21535907.738038171</v>
      </c>
      <c r="O7807">
        <v>10916931.479427764</v>
      </c>
      <c r="P7807">
        <v>18665233.851385117</v>
      </c>
      <c r="Q7807">
        <v>27417307.121812485</v>
      </c>
      <c r="R7807">
        <v>32513053.853916392</v>
      </c>
      <c r="S7807">
        <v>-17413210.990370903</v>
      </c>
      <c r="T7807">
        <v>-11270822.15572264</v>
      </c>
      <c r="U7807">
        <v>14857418.110510897</v>
      </c>
      <c r="V7807">
        <v>14490423.32772485</v>
      </c>
      <c r="W7807">
        <v>23452646.650834061</v>
      </c>
      <c r="X7807">
        <v>3452646.6508340565</v>
      </c>
    </row>
    <row r="7808" spans="2:24" x14ac:dyDescent="0.4">
      <c r="B7808" s="13">
        <v>7805</v>
      </c>
      <c r="C7808">
        <v>0</v>
      </c>
      <c r="D7808">
        <v>0</v>
      </c>
      <c r="E7808">
        <v>0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27582225.896657612</v>
      </c>
      <c r="O7808">
        <v>2302021.1523336838</v>
      </c>
      <c r="P7808">
        <v>3284252.9093176844</v>
      </c>
      <c r="Q7808">
        <v>16423396.001116462</v>
      </c>
      <c r="R7808">
        <v>16870124.942178942</v>
      </c>
      <c r="S7808">
        <v>-77225286.320501789</v>
      </c>
      <c r="T7808">
        <v>-73610150.632928014</v>
      </c>
      <c r="U7808">
        <v>-23185469.773615252</v>
      </c>
      <c r="V7808">
        <v>-18839602.092723407</v>
      </c>
      <c r="W7808">
        <v>-16332968.466581235</v>
      </c>
      <c r="X7808">
        <v>-36332968.466581218</v>
      </c>
    </row>
    <row r="7809" spans="2:24" x14ac:dyDescent="0.4">
      <c r="B7809" s="13">
        <v>7806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19954687.6160018</v>
      </c>
      <c r="O7809">
        <v>19752203.551603876</v>
      </c>
      <c r="P7809">
        <v>23110502.454317238</v>
      </c>
      <c r="Q7809">
        <v>21206178.232994415</v>
      </c>
      <c r="R7809">
        <v>23487100.308627762</v>
      </c>
      <c r="S7809">
        <v>23614768.144420832</v>
      </c>
      <c r="T7809">
        <v>25360185.201676134</v>
      </c>
      <c r="U7809">
        <v>28660793.149155561</v>
      </c>
      <c r="V7809">
        <v>29078491.997112427</v>
      </c>
      <c r="W7809">
        <v>21923622.581552725</v>
      </c>
      <c r="X7809">
        <v>1923622.5815527271</v>
      </c>
    </row>
    <row r="7810" spans="2:24" x14ac:dyDescent="0.4">
      <c r="B7810" s="13">
        <v>7807</v>
      </c>
      <c r="C7810">
        <v>0</v>
      </c>
      <c r="D7810">
        <v>0</v>
      </c>
      <c r="E7810">
        <v>0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23445817.045852806</v>
      </c>
      <c r="O7810">
        <v>25394690.055646207</v>
      </c>
      <c r="P7810">
        <v>23590448.5789834</v>
      </c>
      <c r="Q7810">
        <v>23033548.251722459</v>
      </c>
      <c r="R7810">
        <v>22090568.282252409</v>
      </c>
      <c r="S7810">
        <v>26589221.067196071</v>
      </c>
      <c r="T7810">
        <v>27805130.690636586</v>
      </c>
      <c r="U7810">
        <v>32149608.499348111</v>
      </c>
      <c r="V7810">
        <v>36628809.02537585</v>
      </c>
      <c r="W7810">
        <v>39480324.494371608</v>
      </c>
      <c r="X7810">
        <v>19480324.4943716</v>
      </c>
    </row>
    <row r="7811" spans="2:24" x14ac:dyDescent="0.4">
      <c r="B7811" s="13">
        <v>7808</v>
      </c>
      <c r="C7811">
        <v>0</v>
      </c>
      <c r="D7811">
        <v>0</v>
      </c>
      <c r="E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23536296.29511454</v>
      </c>
      <c r="O7811">
        <v>29822167.549576025</v>
      </c>
      <c r="P7811">
        <v>34004156.374441184</v>
      </c>
      <c r="Q7811">
        <v>38755972.854322225</v>
      </c>
      <c r="R7811">
        <v>42818728.560813464</v>
      </c>
      <c r="S7811">
        <v>44273890.600982279</v>
      </c>
      <c r="T7811">
        <v>48499627.544414163</v>
      </c>
      <c r="U7811">
        <v>49964687.4010868</v>
      </c>
      <c r="V7811">
        <v>46418185.745828182</v>
      </c>
      <c r="W7811">
        <v>32783304.57454481</v>
      </c>
      <c r="X7811">
        <v>12783304.574544817</v>
      </c>
    </row>
    <row r="7812" spans="2:24" x14ac:dyDescent="0.4">
      <c r="B7812" s="13">
        <v>7809</v>
      </c>
      <c r="C7812">
        <v>0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23447841.827204399</v>
      </c>
      <c r="O7812">
        <v>20876329.576073866</v>
      </c>
      <c r="P7812">
        <v>18596456.143266007</v>
      </c>
      <c r="Q7812">
        <v>19343589.925022475</v>
      </c>
      <c r="R7812">
        <v>18434961.253516771</v>
      </c>
      <c r="S7812">
        <v>18071617.446783658</v>
      </c>
      <c r="T7812">
        <v>25866189.190718379</v>
      </c>
      <c r="U7812">
        <v>22898507.450299345</v>
      </c>
      <c r="V7812">
        <v>23421072.381739046</v>
      </c>
      <c r="W7812">
        <v>-33447996.377472367</v>
      </c>
      <c r="X7812">
        <v>-53447996.377472363</v>
      </c>
    </row>
    <row r="7813" spans="2:24" x14ac:dyDescent="0.4">
      <c r="B7813" s="13">
        <v>7810</v>
      </c>
      <c r="C7813">
        <v>0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24477972.8076193</v>
      </c>
      <c r="O7813">
        <v>28529584.406976633</v>
      </c>
      <c r="P7813">
        <v>30828320.018897891</v>
      </c>
      <c r="Q7813">
        <v>40019700.70178894</v>
      </c>
      <c r="R7813">
        <v>42809888.693542033</v>
      </c>
      <c r="S7813">
        <v>43055609.110226907</v>
      </c>
      <c r="T7813">
        <v>42570082.678751037</v>
      </c>
      <c r="U7813">
        <v>47802016.752756409</v>
      </c>
      <c r="V7813">
        <v>46817107.860509627</v>
      </c>
      <c r="W7813">
        <v>47125657.071047172</v>
      </c>
      <c r="X7813">
        <v>27125657.071047172</v>
      </c>
    </row>
    <row r="7814" spans="2:24" x14ac:dyDescent="0.4">
      <c r="B7814" s="13">
        <v>7811</v>
      </c>
      <c r="C7814">
        <v>0</v>
      </c>
      <c r="D7814">
        <v>0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16647233.469232824</v>
      </c>
      <c r="O7814">
        <v>19351993.843924455</v>
      </c>
      <c r="P7814">
        <v>20710860.391842231</v>
      </c>
      <c r="Q7814">
        <v>27102220.382464208</v>
      </c>
      <c r="R7814">
        <v>29335960.831106991</v>
      </c>
      <c r="S7814">
        <v>31245931.590269227</v>
      </c>
      <c r="T7814">
        <v>31218154.73235872</v>
      </c>
      <c r="U7814">
        <v>35796581.849451661</v>
      </c>
      <c r="V7814">
        <v>37450000.121320114</v>
      </c>
      <c r="W7814">
        <v>38152293.290691696</v>
      </c>
      <c r="X7814">
        <v>18152293.290691696</v>
      </c>
    </row>
    <row r="7815" spans="2:24" x14ac:dyDescent="0.4">
      <c r="B7815" s="13">
        <v>7812</v>
      </c>
      <c r="C7815">
        <v>0</v>
      </c>
      <c r="D7815">
        <v>0</v>
      </c>
      <c r="E7815">
        <v>0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25521156.728477556</v>
      </c>
      <c r="O7815">
        <v>26998709.735129185</v>
      </c>
      <c r="P7815">
        <v>31575114.065197684</v>
      </c>
      <c r="Q7815">
        <v>32117232.227537952</v>
      </c>
      <c r="R7815">
        <v>29264579.299197152</v>
      </c>
      <c r="S7815">
        <v>31821138.67642476</v>
      </c>
      <c r="T7815">
        <v>32776963.079198051</v>
      </c>
      <c r="U7815">
        <v>24000006.23135861</v>
      </c>
      <c r="V7815">
        <v>16195425.998415977</v>
      </c>
      <c r="W7815">
        <v>20174636.666052833</v>
      </c>
      <c r="X7815">
        <v>174636.66605283692</v>
      </c>
    </row>
    <row r="7816" spans="2:24" x14ac:dyDescent="0.4">
      <c r="B7816" s="13">
        <v>7813</v>
      </c>
      <c r="C7816">
        <v>0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19481243.03497627</v>
      </c>
      <c r="O7816">
        <v>16103914.00330556</v>
      </c>
      <c r="P7816">
        <v>22004722.794644907</v>
      </c>
      <c r="Q7816">
        <v>26292945.288762353</v>
      </c>
      <c r="R7816">
        <v>28376437.680076942</v>
      </c>
      <c r="S7816">
        <v>25245665.627790194</v>
      </c>
      <c r="T7816">
        <v>23796313.902659822</v>
      </c>
      <c r="U7816">
        <v>27383825.056576453</v>
      </c>
      <c r="V7816">
        <v>29183177.276796427</v>
      </c>
      <c r="W7816">
        <v>27648049.060467858</v>
      </c>
      <c r="X7816">
        <v>7648049.0604678607</v>
      </c>
    </row>
    <row r="7817" spans="2:24" x14ac:dyDescent="0.4">
      <c r="B7817" s="13">
        <v>7814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27379907.35533284</v>
      </c>
      <c r="O7817">
        <v>25427664.106449246</v>
      </c>
      <c r="P7817">
        <v>29046878.925998248</v>
      </c>
      <c r="Q7817">
        <v>26917979.810975481</v>
      </c>
      <c r="R7817">
        <v>26765928.757058311</v>
      </c>
      <c r="S7817">
        <v>30130192.17915161</v>
      </c>
      <c r="T7817">
        <v>30866178.717725646</v>
      </c>
      <c r="U7817">
        <v>36557729.762810081</v>
      </c>
      <c r="V7817">
        <v>38023016.824252427</v>
      </c>
      <c r="W7817">
        <v>38120093.521862939</v>
      </c>
      <c r="X7817">
        <v>18120093.521862939</v>
      </c>
    </row>
    <row r="7818" spans="2:24" x14ac:dyDescent="0.4">
      <c r="B7818" s="13">
        <v>7815</v>
      </c>
      <c r="C7818">
        <v>0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24338118.058070116</v>
      </c>
      <c r="O7818">
        <v>-4548181.7321433136</v>
      </c>
      <c r="P7818">
        <v>-7571805.8873830661</v>
      </c>
      <c r="Q7818">
        <v>-16892189.343116146</v>
      </c>
      <c r="R7818">
        <v>-16168604.238982327</v>
      </c>
      <c r="S7818">
        <v>-5274094.4354458991</v>
      </c>
      <c r="T7818">
        <v>-1019949.6357769128</v>
      </c>
      <c r="U7818">
        <v>4320925.8123077052</v>
      </c>
      <c r="V7818">
        <v>9750089.605724182</v>
      </c>
      <c r="W7818">
        <v>18765500.633403718</v>
      </c>
      <c r="X7818">
        <v>-1234499.3665962797</v>
      </c>
    </row>
    <row r="7819" spans="2:24" x14ac:dyDescent="0.4">
      <c r="B7819" s="13">
        <v>7816</v>
      </c>
      <c r="C7819">
        <v>0</v>
      </c>
      <c r="D7819">
        <v>0</v>
      </c>
      <c r="E7819"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24671739.79150667</v>
      </c>
      <c r="O7819">
        <v>23133718.357823648</v>
      </c>
      <c r="P7819">
        <v>22924693.024108421</v>
      </c>
      <c r="Q7819">
        <v>27643914.113014951</v>
      </c>
      <c r="R7819">
        <v>33160277.112317324</v>
      </c>
      <c r="S7819">
        <v>38702676.366812542</v>
      </c>
      <c r="T7819">
        <v>41104486.54388956</v>
      </c>
      <c r="U7819">
        <v>33256450.734667391</v>
      </c>
      <c r="V7819">
        <v>33372772.510055121</v>
      </c>
      <c r="W7819">
        <v>42391188.674953513</v>
      </c>
      <c r="X7819">
        <v>22391188.67495352</v>
      </c>
    </row>
    <row r="7820" spans="2:24" x14ac:dyDescent="0.4">
      <c r="B7820" s="13">
        <v>7817</v>
      </c>
      <c r="C7820">
        <v>0</v>
      </c>
      <c r="D7820">
        <v>0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28708971.018037915</v>
      </c>
      <c r="O7820">
        <v>6709587.4333443288</v>
      </c>
      <c r="P7820">
        <v>6517932.2245181352</v>
      </c>
      <c r="Q7820">
        <v>17373001.093024205</v>
      </c>
      <c r="R7820">
        <v>17928748.306631621</v>
      </c>
      <c r="S7820">
        <v>18503174.720637038</v>
      </c>
      <c r="T7820">
        <v>19070592.127788141</v>
      </c>
      <c r="U7820">
        <v>18622708.399774365</v>
      </c>
      <c r="V7820">
        <v>11766012.505396411</v>
      </c>
      <c r="W7820">
        <v>14772256.993829256</v>
      </c>
      <c r="X7820">
        <v>-5227743.0061707469</v>
      </c>
    </row>
    <row r="7821" spans="2:24" x14ac:dyDescent="0.4">
      <c r="B7821" s="13">
        <v>7818</v>
      </c>
      <c r="C7821">
        <v>0</v>
      </c>
      <c r="D7821">
        <v>0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18399489.237213608</v>
      </c>
      <c r="O7821">
        <v>17667849.490039524</v>
      </c>
      <c r="P7821">
        <v>18088311.084686168</v>
      </c>
      <c r="Q7821">
        <v>25062835.391855594</v>
      </c>
      <c r="R7821">
        <v>27436505.954910588</v>
      </c>
      <c r="S7821">
        <v>26541294.2021701</v>
      </c>
      <c r="T7821">
        <v>27427085.578853663</v>
      </c>
      <c r="U7821">
        <v>24328287.647267848</v>
      </c>
      <c r="V7821">
        <v>22505643.072466899</v>
      </c>
      <c r="W7821">
        <v>13917835.943989545</v>
      </c>
      <c r="X7821">
        <v>-6082164.0560104502</v>
      </c>
    </row>
    <row r="7822" spans="2:24" x14ac:dyDescent="0.4">
      <c r="B7822" s="13">
        <v>7819</v>
      </c>
      <c r="C7822">
        <v>0</v>
      </c>
      <c r="D7822">
        <v>0</v>
      </c>
      <c r="E7822"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19021429.025781725</v>
      </c>
      <c r="O7822">
        <v>16967579.283045523</v>
      </c>
      <c r="P7822">
        <v>18330123.571871739</v>
      </c>
      <c r="Q7822">
        <v>24448177.844918385</v>
      </c>
      <c r="R7822">
        <v>28732491.755426027</v>
      </c>
      <c r="S7822">
        <v>31593437.771716401</v>
      </c>
      <c r="T7822">
        <v>32432559.500394776</v>
      </c>
      <c r="U7822">
        <v>32721701.764324535</v>
      </c>
      <c r="V7822">
        <v>37025739.051027827</v>
      </c>
      <c r="W7822">
        <v>34295254.540728331</v>
      </c>
      <c r="X7822">
        <v>14295254.540728331</v>
      </c>
    </row>
    <row r="7823" spans="2:24" x14ac:dyDescent="0.4">
      <c r="B7823" s="13">
        <v>7820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20387408.94165685</v>
      </c>
      <c r="O7823">
        <v>18596851.805341858</v>
      </c>
      <c r="P7823">
        <v>18706626.013552856</v>
      </c>
      <c r="Q7823">
        <v>20148879.491059106</v>
      </c>
      <c r="R7823">
        <v>18625998.07963641</v>
      </c>
      <c r="S7823">
        <v>17860842.410710447</v>
      </c>
      <c r="T7823">
        <v>24035315.98017776</v>
      </c>
      <c r="U7823">
        <v>22923523.002619877</v>
      </c>
      <c r="V7823">
        <v>25283658.633016035</v>
      </c>
      <c r="W7823">
        <v>24488625.578206211</v>
      </c>
      <c r="X7823">
        <v>4488625.5782062057</v>
      </c>
    </row>
    <row r="7824" spans="2:24" x14ac:dyDescent="0.4">
      <c r="B7824" s="13">
        <v>7821</v>
      </c>
      <c r="C7824">
        <v>0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18734797.348544899</v>
      </c>
      <c r="O7824">
        <v>17055573.130471509</v>
      </c>
      <c r="P7824">
        <v>21655096.960657477</v>
      </c>
      <c r="Q7824">
        <v>24792028.885112021</v>
      </c>
      <c r="R7824">
        <v>24505898.419432499</v>
      </c>
      <c r="S7824">
        <v>31395891.67909155</v>
      </c>
      <c r="T7824">
        <v>36651248.876668021</v>
      </c>
      <c r="U7824">
        <v>38655133.377466463</v>
      </c>
      <c r="V7824">
        <v>41908574.81929718</v>
      </c>
      <c r="W7824">
        <v>45406270.426237911</v>
      </c>
      <c r="X7824">
        <v>25406270.4262379</v>
      </c>
    </row>
    <row r="7825" spans="2:24" x14ac:dyDescent="0.4">
      <c r="B7825" s="13">
        <v>7822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20487745.225356594</v>
      </c>
      <c r="O7825">
        <v>28789539.752932344</v>
      </c>
      <c r="P7825">
        <v>33968165.235103771</v>
      </c>
      <c r="Q7825">
        <v>39391145.563098937</v>
      </c>
      <c r="R7825">
        <v>43688706.445800044</v>
      </c>
      <c r="S7825">
        <v>44264559.315746509</v>
      </c>
      <c r="T7825">
        <v>40994491.225867867</v>
      </c>
      <c r="U7825">
        <v>42254476.809692666</v>
      </c>
      <c r="V7825">
        <v>39590159.193836629</v>
      </c>
      <c r="W7825">
        <v>42381034.613377824</v>
      </c>
      <c r="X7825">
        <v>22381034.613377828</v>
      </c>
    </row>
    <row r="7826" spans="2:24" x14ac:dyDescent="0.4">
      <c r="B7826" s="13">
        <v>7823</v>
      </c>
      <c r="C7826">
        <v>0</v>
      </c>
      <c r="D7826">
        <v>0</v>
      </c>
      <c r="E7826">
        <v>0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23988994.281690534</v>
      </c>
      <c r="O7826">
        <v>25839932.206754521</v>
      </c>
      <c r="P7826">
        <v>29652009.403874304</v>
      </c>
      <c r="Q7826">
        <v>31741927.063831948</v>
      </c>
      <c r="R7826">
        <v>32714741.449434604</v>
      </c>
      <c r="S7826">
        <v>29676600.389432013</v>
      </c>
      <c r="T7826">
        <v>27552017.543999866</v>
      </c>
      <c r="U7826">
        <v>30904160.335845292</v>
      </c>
      <c r="V7826">
        <v>26978704.518928517</v>
      </c>
      <c r="W7826">
        <v>24974986.076778505</v>
      </c>
      <c r="X7826">
        <v>4974986.0767785171</v>
      </c>
    </row>
    <row r="7827" spans="2:24" x14ac:dyDescent="0.4">
      <c r="B7827" s="13">
        <v>7824</v>
      </c>
      <c r="C7827">
        <v>0</v>
      </c>
      <c r="D7827">
        <v>0</v>
      </c>
      <c r="E7827">
        <v>0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20800037.977077585</v>
      </c>
      <c r="O7827">
        <v>-24517318.618593231</v>
      </c>
      <c r="P7827">
        <v>-27592308.25487354</v>
      </c>
      <c r="Q7827">
        <v>-4994395.2093479307</v>
      </c>
      <c r="R7827">
        <v>-5260751.9638442853</v>
      </c>
      <c r="S7827">
        <v>-5147405.2680809591</v>
      </c>
      <c r="T7827">
        <v>-11766093.003634645</v>
      </c>
      <c r="U7827">
        <v>-7231749.9547099154</v>
      </c>
      <c r="V7827">
        <v>-8101386.2703531832</v>
      </c>
      <c r="W7827">
        <v>-4708719.6401261874</v>
      </c>
      <c r="X7827">
        <v>-24708719.640126184</v>
      </c>
    </row>
    <row r="7828" spans="2:24" x14ac:dyDescent="0.4">
      <c r="B7828" s="13">
        <v>7825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-8755954.3409151658</v>
      </c>
      <c r="O7828">
        <v>-9284498.5979878791</v>
      </c>
      <c r="P7828">
        <v>4192429.1360888113</v>
      </c>
      <c r="Q7828">
        <v>3010385.145977587</v>
      </c>
      <c r="R7828">
        <v>-11018268.776789706</v>
      </c>
      <c r="S7828">
        <v>-11398764.043947358</v>
      </c>
      <c r="T7828">
        <v>-2042109.7984770027</v>
      </c>
      <c r="U7828">
        <v>-5557646.0389501136</v>
      </c>
      <c r="V7828">
        <v>2375068.3761758329</v>
      </c>
      <c r="W7828">
        <v>1783445.0257248208</v>
      </c>
      <c r="X7828">
        <v>-18216554.974275179</v>
      </c>
    </row>
    <row r="7829" spans="2:24" x14ac:dyDescent="0.4">
      <c r="B7829" s="13">
        <v>7826</v>
      </c>
      <c r="C7829">
        <v>0</v>
      </c>
      <c r="D7829">
        <v>0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20106778.152482565</v>
      </c>
      <c r="O7829">
        <v>21632069.170230817</v>
      </c>
      <c r="P7829">
        <v>23801689.481776301</v>
      </c>
      <c r="Q7829">
        <v>29907865.601498693</v>
      </c>
      <c r="R7829">
        <v>36317756.034547761</v>
      </c>
      <c r="S7829">
        <v>39467748.768817477</v>
      </c>
      <c r="T7829">
        <v>41430721.688771278</v>
      </c>
      <c r="U7829">
        <v>43699440.229331508</v>
      </c>
      <c r="V7829">
        <v>40926014.790291063</v>
      </c>
      <c r="W7829">
        <v>34208121.41894035</v>
      </c>
      <c r="X7829">
        <v>14208121.41894035</v>
      </c>
    </row>
    <row r="7830" spans="2:24" x14ac:dyDescent="0.4">
      <c r="B7830" s="13">
        <v>7827</v>
      </c>
      <c r="C7830">
        <v>0</v>
      </c>
      <c r="D7830">
        <v>0</v>
      </c>
      <c r="E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22213135.879864722</v>
      </c>
      <c r="O7830">
        <v>-1903561641.6685143</v>
      </c>
      <c r="P7830">
        <v>-1908682359.2336283</v>
      </c>
      <c r="Q7830">
        <v>-939604744.48629737</v>
      </c>
      <c r="R7830">
        <v>-936911872.83668876</v>
      </c>
      <c r="S7830">
        <v>-933168275.8310734</v>
      </c>
      <c r="T7830">
        <v>-935493271.54364789</v>
      </c>
      <c r="U7830">
        <v>-938002912.66904163</v>
      </c>
      <c r="V7830">
        <v>-940697017.43588042</v>
      </c>
      <c r="W7830">
        <v>-980242071.54902351</v>
      </c>
      <c r="X7830">
        <v>-1000242071.5490235</v>
      </c>
    </row>
    <row r="7831" spans="2:24" x14ac:dyDescent="0.4">
      <c r="B7831" s="13">
        <v>7828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19645315.051890343</v>
      </c>
      <c r="O7831">
        <v>16635551.509641383</v>
      </c>
      <c r="P7831">
        <v>8736322.9704200178</v>
      </c>
      <c r="Q7831">
        <v>8387747.8881728202</v>
      </c>
      <c r="R7831">
        <v>10898380.836533342</v>
      </c>
      <c r="S7831">
        <v>12161893.673796955</v>
      </c>
      <c r="T7831">
        <v>12481527.230154879</v>
      </c>
      <c r="U7831">
        <v>17008689.844722129</v>
      </c>
      <c r="V7831">
        <v>18434450.101829011</v>
      </c>
      <c r="W7831">
        <v>17185325.65035386</v>
      </c>
      <c r="X7831">
        <v>-2814674.3496461399</v>
      </c>
    </row>
    <row r="7832" spans="2:24" x14ac:dyDescent="0.4">
      <c r="B7832" s="13">
        <v>7829</v>
      </c>
      <c r="C7832">
        <v>0</v>
      </c>
      <c r="D7832">
        <v>0</v>
      </c>
      <c r="E7832">
        <v>0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23700213.46512026</v>
      </c>
      <c r="O7832">
        <v>26668785.972510092</v>
      </c>
      <c r="P7832">
        <v>30366953.923596606</v>
      </c>
      <c r="Q7832">
        <v>27118157.472785514</v>
      </c>
      <c r="R7832">
        <v>32331448.948970877</v>
      </c>
      <c r="S7832">
        <v>32815510.426681962</v>
      </c>
      <c r="T7832">
        <v>37568677.571103409</v>
      </c>
      <c r="U7832">
        <v>38783921.210663714</v>
      </c>
      <c r="V7832">
        <v>39650900.723337911</v>
      </c>
      <c r="W7832">
        <v>48337743.509497225</v>
      </c>
      <c r="X7832">
        <v>28337743.509497225</v>
      </c>
    </row>
    <row r="7833" spans="2:24" x14ac:dyDescent="0.4">
      <c r="B7833" s="13">
        <v>7830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26527091.926690474</v>
      </c>
      <c r="O7833">
        <v>27926520.944494106</v>
      </c>
      <c r="P7833">
        <v>31068533.864436027</v>
      </c>
      <c r="Q7833">
        <v>30719409.646148149</v>
      </c>
      <c r="R7833">
        <v>23164072.125618797</v>
      </c>
      <c r="S7833">
        <v>25696510.470454469</v>
      </c>
      <c r="T7833">
        <v>10915004.342646373</v>
      </c>
      <c r="U7833">
        <v>-5604241.3256407538</v>
      </c>
      <c r="V7833">
        <v>10965970.909617977</v>
      </c>
      <c r="W7833">
        <v>22818954.621269133</v>
      </c>
      <c r="X7833">
        <v>2818954.6212691278</v>
      </c>
    </row>
    <row r="7834" spans="2:24" x14ac:dyDescent="0.4">
      <c r="B7834" s="13">
        <v>7831</v>
      </c>
      <c r="C7834">
        <v>0</v>
      </c>
      <c r="D7834">
        <v>0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13472953.899418559</v>
      </c>
      <c r="O7834">
        <v>18411105.994752355</v>
      </c>
      <c r="P7834">
        <v>18128284.679813743</v>
      </c>
      <c r="Q7834">
        <v>20966292.964503765</v>
      </c>
      <c r="R7834">
        <v>23680499.007391717</v>
      </c>
      <c r="S7834">
        <v>26873808.656906731</v>
      </c>
      <c r="T7834">
        <v>27274972.479151595</v>
      </c>
      <c r="U7834">
        <v>30150154.623438135</v>
      </c>
      <c r="V7834">
        <v>26427820.482973509</v>
      </c>
      <c r="W7834">
        <v>29628702.877920739</v>
      </c>
      <c r="X7834">
        <v>9628702.8779207356</v>
      </c>
    </row>
    <row r="7835" spans="2:24" x14ac:dyDescent="0.4">
      <c r="B7835" s="13">
        <v>7832</v>
      </c>
      <c r="C7835">
        <v>0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21295764.050680667</v>
      </c>
      <c r="O7835">
        <v>21661769.012318708</v>
      </c>
      <c r="P7835">
        <v>24770090.958893925</v>
      </c>
      <c r="Q7835">
        <v>22680793.772574626</v>
      </c>
      <c r="R7835">
        <v>21090492.863371871</v>
      </c>
      <c r="S7835">
        <v>11588779.541145071</v>
      </c>
      <c r="T7835">
        <v>-9876610.1775050685</v>
      </c>
      <c r="U7835">
        <v>-10082373.19192002</v>
      </c>
      <c r="V7835">
        <v>1833693.192835659</v>
      </c>
      <c r="W7835">
        <v>-17182885.698396564</v>
      </c>
      <c r="X7835">
        <v>-37182885.698396564</v>
      </c>
    </row>
    <row r="7836" spans="2:24" x14ac:dyDescent="0.4">
      <c r="B7836" s="13">
        <v>7833</v>
      </c>
      <c r="C7836">
        <v>0</v>
      </c>
      <c r="D7836">
        <v>0</v>
      </c>
      <c r="E7836"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19197405.956668951</v>
      </c>
      <c r="O7836">
        <v>19873909.452585582</v>
      </c>
      <c r="P7836">
        <v>19048285.315126754</v>
      </c>
      <c r="Q7836">
        <v>23285778.808628898</v>
      </c>
      <c r="R7836">
        <v>31189894.618094917</v>
      </c>
      <c r="S7836">
        <v>36106270.458562963</v>
      </c>
      <c r="T7836">
        <v>34119407.386496261</v>
      </c>
      <c r="U7836">
        <v>27819833.320575498</v>
      </c>
      <c r="V7836">
        <v>31621012.179245584</v>
      </c>
      <c r="W7836">
        <v>39964826.538260043</v>
      </c>
      <c r="X7836">
        <v>19964826.538260039</v>
      </c>
    </row>
    <row r="7837" spans="2:24" x14ac:dyDescent="0.4">
      <c r="B7837" s="13">
        <v>7834</v>
      </c>
      <c r="C7837">
        <v>0</v>
      </c>
      <c r="D7837">
        <v>0</v>
      </c>
      <c r="E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17592271.068654563</v>
      </c>
      <c r="O7837">
        <v>22524965.654473871</v>
      </c>
      <c r="P7837">
        <v>21171933.246798128</v>
      </c>
      <c r="Q7837">
        <v>20030873.769701656</v>
      </c>
      <c r="R7837">
        <v>16866040.15113607</v>
      </c>
      <c r="S7837">
        <v>19018943.323958237</v>
      </c>
      <c r="T7837">
        <v>19551178.460063081</v>
      </c>
      <c r="U7837">
        <v>17326613.776312407</v>
      </c>
      <c r="V7837">
        <v>16087040.728453625</v>
      </c>
      <c r="W7837">
        <v>18669522.771910012</v>
      </c>
      <c r="X7837">
        <v>-1330477.2280899887</v>
      </c>
    </row>
    <row r="7838" spans="2:24" x14ac:dyDescent="0.4">
      <c r="B7838" s="13">
        <v>7835</v>
      </c>
      <c r="C7838">
        <v>0</v>
      </c>
      <c r="D7838">
        <v>0</v>
      </c>
      <c r="E7838">
        <v>0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21252378.761942744</v>
      </c>
      <c r="O7838">
        <v>28662268.304959327</v>
      </c>
      <c r="P7838">
        <v>31223787.014060434</v>
      </c>
      <c r="Q7838">
        <v>15054828.48122602</v>
      </c>
      <c r="R7838">
        <v>19016536.427846391</v>
      </c>
      <c r="S7838">
        <v>34877426.490366057</v>
      </c>
      <c r="T7838">
        <v>32919753.113092594</v>
      </c>
      <c r="U7838">
        <v>32911964.824752484</v>
      </c>
      <c r="V7838">
        <v>40137473.34845902</v>
      </c>
      <c r="W7838">
        <v>42071684.584793121</v>
      </c>
      <c r="X7838">
        <v>22071684.584793117</v>
      </c>
    </row>
    <row r="7839" spans="2:24" x14ac:dyDescent="0.4">
      <c r="B7839" s="13">
        <v>7836</v>
      </c>
      <c r="C7839">
        <v>0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19480912.174557082</v>
      </c>
      <c r="O7839">
        <v>19523336.621423524</v>
      </c>
      <c r="P7839">
        <v>27649698.42333566</v>
      </c>
      <c r="Q7839">
        <v>29717255.832976963</v>
      </c>
      <c r="R7839">
        <v>31105009.850149073</v>
      </c>
      <c r="S7839">
        <v>1445796.971971127</v>
      </c>
      <c r="T7839">
        <v>8249251.3890222544</v>
      </c>
      <c r="U7839">
        <v>21341267.996513449</v>
      </c>
      <c r="V7839">
        <v>21310528.562989622</v>
      </c>
      <c r="W7839">
        <v>8041287.6400549458</v>
      </c>
      <c r="X7839">
        <v>-11958712.359945059</v>
      </c>
    </row>
    <row r="7840" spans="2:24" x14ac:dyDescent="0.4">
      <c r="B7840" s="13">
        <v>7837</v>
      </c>
      <c r="C7840">
        <v>0</v>
      </c>
      <c r="D7840">
        <v>0</v>
      </c>
      <c r="E7840"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25082573.634501994</v>
      </c>
      <c r="O7840">
        <v>11425946.800177097</v>
      </c>
      <c r="P7840">
        <v>16905370.725126453</v>
      </c>
      <c r="Q7840">
        <v>28493975.070415165</v>
      </c>
      <c r="R7840">
        <v>33519648.751019135</v>
      </c>
      <c r="S7840">
        <v>33980383.731060021</v>
      </c>
      <c r="T7840">
        <v>40903062.196628109</v>
      </c>
      <c r="U7840">
        <v>44877461.296099909</v>
      </c>
      <c r="V7840">
        <v>52042486.046704635</v>
      </c>
      <c r="W7840">
        <v>50981410.545745499</v>
      </c>
      <c r="X7840">
        <v>30981410.545745499</v>
      </c>
    </row>
    <row r="7841" spans="2:24" x14ac:dyDescent="0.4">
      <c r="B7841" s="13">
        <v>7838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17044133.595347691</v>
      </c>
      <c r="O7841">
        <v>23178999.634967726</v>
      </c>
      <c r="P7841">
        <v>23392509.478132389</v>
      </c>
      <c r="Q7841">
        <v>20344924.577959843</v>
      </c>
      <c r="R7841">
        <v>17111531.552086912</v>
      </c>
      <c r="S7841">
        <v>22457224.174525235</v>
      </c>
      <c r="T7841">
        <v>28759039.869427554</v>
      </c>
      <c r="U7841">
        <v>32920890.666779317</v>
      </c>
      <c r="V7841">
        <v>13340812.484837452</v>
      </c>
      <c r="W7841">
        <v>13369566.518277667</v>
      </c>
      <c r="X7841">
        <v>-6630433.4817223391</v>
      </c>
    </row>
    <row r="7842" spans="2:24" x14ac:dyDescent="0.4">
      <c r="B7842" s="13">
        <v>7839</v>
      </c>
      <c r="C7842">
        <v>0</v>
      </c>
      <c r="D7842">
        <v>0</v>
      </c>
      <c r="E7842"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26833332.334016196</v>
      </c>
      <c r="O7842">
        <v>28449935.589511015</v>
      </c>
      <c r="P7842">
        <v>35884292.879453123</v>
      </c>
      <c r="Q7842">
        <v>36109481.546235308</v>
      </c>
      <c r="R7842">
        <v>42726302.199056193</v>
      </c>
      <c r="S7842">
        <v>49436844.853098758</v>
      </c>
      <c r="T7842">
        <v>47960929.175279863</v>
      </c>
      <c r="U7842">
        <v>48504079.581916653</v>
      </c>
      <c r="V7842">
        <v>55543727.360417515</v>
      </c>
      <c r="W7842">
        <v>53741837.708763681</v>
      </c>
      <c r="X7842">
        <v>33741837.708763681</v>
      </c>
    </row>
    <row r="7843" spans="2:24" x14ac:dyDescent="0.4">
      <c r="B7843" s="13">
        <v>7840</v>
      </c>
      <c r="C7843">
        <v>0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23628040.987197548</v>
      </c>
      <c r="O7843">
        <v>19480768.313649498</v>
      </c>
      <c r="P7843">
        <v>18216976.291937623</v>
      </c>
      <c r="Q7843">
        <v>19071568.363365557</v>
      </c>
      <c r="R7843">
        <v>22664381.936529674</v>
      </c>
      <c r="S7843">
        <v>28397957.713497985</v>
      </c>
      <c r="T7843">
        <v>28226013.373083733</v>
      </c>
      <c r="U7843">
        <v>26453983.331569482</v>
      </c>
      <c r="V7843">
        <v>30136062.348187122</v>
      </c>
      <c r="W7843">
        <v>30516120.840141471</v>
      </c>
      <c r="X7843">
        <v>10516120.840141473</v>
      </c>
    </row>
    <row r="7844" spans="2:24" x14ac:dyDescent="0.4">
      <c r="B7844" s="13">
        <v>7841</v>
      </c>
      <c r="C7844">
        <v>0</v>
      </c>
      <c r="D7844">
        <v>0</v>
      </c>
      <c r="E7844"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18464559.867995709</v>
      </c>
      <c r="O7844">
        <v>22512490.668724019</v>
      </c>
      <c r="P7844">
        <v>22989173.59181992</v>
      </c>
      <c r="Q7844">
        <v>21598926.771768652</v>
      </c>
      <c r="R7844">
        <v>29448169.163646843</v>
      </c>
      <c r="S7844">
        <v>27989635.53662641</v>
      </c>
      <c r="T7844">
        <v>27598029.327961523</v>
      </c>
      <c r="U7844">
        <v>29670844.502956636</v>
      </c>
      <c r="V7844">
        <v>8061849.197885057</v>
      </c>
      <c r="W7844">
        <v>8221109.3623829968</v>
      </c>
      <c r="X7844">
        <v>-11778890.637617011</v>
      </c>
    </row>
    <row r="7845" spans="2:24" x14ac:dyDescent="0.4">
      <c r="B7845" s="13">
        <v>7842</v>
      </c>
      <c r="C7845">
        <v>0</v>
      </c>
      <c r="D7845">
        <v>0</v>
      </c>
      <c r="E7845"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9762018.1457904875</v>
      </c>
      <c r="O7845">
        <v>8394686.1391184591</v>
      </c>
      <c r="P7845">
        <v>9656369.6949247327</v>
      </c>
      <c r="Q7845">
        <v>6395561.68521896</v>
      </c>
      <c r="R7845">
        <v>15160815.49142571</v>
      </c>
      <c r="S7845">
        <v>22414511.640716158</v>
      </c>
      <c r="T7845">
        <v>21997598.526344448</v>
      </c>
      <c r="U7845">
        <v>23553470.35462207</v>
      </c>
      <c r="V7845">
        <v>25615923.547426134</v>
      </c>
      <c r="W7845">
        <v>26804594.037737176</v>
      </c>
      <c r="X7845">
        <v>6804594.0377371758</v>
      </c>
    </row>
    <row r="7846" spans="2:24" x14ac:dyDescent="0.4">
      <c r="B7846" s="13">
        <v>7843</v>
      </c>
      <c r="C7846">
        <v>0</v>
      </c>
      <c r="D7846">
        <v>0</v>
      </c>
      <c r="E7846">
        <v>0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19667506.290746622</v>
      </c>
      <c r="O7846">
        <v>16831873.498214047</v>
      </c>
      <c r="P7846">
        <v>16281800.31449325</v>
      </c>
      <c r="Q7846">
        <v>22354723.478341665</v>
      </c>
      <c r="R7846">
        <v>29574060.038764492</v>
      </c>
      <c r="S7846">
        <v>27546280.667153556</v>
      </c>
      <c r="T7846">
        <v>31606322.266279079</v>
      </c>
      <c r="U7846">
        <v>28608020.43360924</v>
      </c>
      <c r="V7846">
        <v>36050985.084848955</v>
      </c>
      <c r="W7846">
        <v>43548436.323690489</v>
      </c>
      <c r="X7846">
        <v>23548436.323690496</v>
      </c>
    </row>
    <row r="7847" spans="2:24" x14ac:dyDescent="0.4">
      <c r="B7847" s="13">
        <v>7844</v>
      </c>
      <c r="C7847">
        <v>0</v>
      </c>
      <c r="D7847">
        <v>0</v>
      </c>
      <c r="E7847">
        <v>0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26313955.503274206</v>
      </c>
      <c r="O7847">
        <v>25807273.300849807</v>
      </c>
      <c r="P7847">
        <v>25171974.879677925</v>
      </c>
      <c r="Q7847">
        <v>28087546.460638858</v>
      </c>
      <c r="R7847">
        <v>35125238.624660261</v>
      </c>
      <c r="S7847">
        <v>37259431.205489777</v>
      </c>
      <c r="T7847">
        <v>38876218.31246262</v>
      </c>
      <c r="U7847">
        <v>42630022.403508969</v>
      </c>
      <c r="V7847">
        <v>34241831.850422658</v>
      </c>
      <c r="W7847">
        <v>37352101.216791384</v>
      </c>
      <c r="X7847">
        <v>17352101.216791391</v>
      </c>
    </row>
    <row r="7848" spans="2:24" x14ac:dyDescent="0.4">
      <c r="B7848" s="13">
        <v>7845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28222877.905985657</v>
      </c>
      <c r="O7848">
        <v>26053013.827876437</v>
      </c>
      <c r="P7848">
        <v>6433679.9683387578</v>
      </c>
      <c r="Q7848">
        <v>3853130.3367501539</v>
      </c>
      <c r="R7848">
        <v>9952267.3773072418</v>
      </c>
      <c r="S7848">
        <v>13166432.200784983</v>
      </c>
      <c r="T7848">
        <v>19200492.688595153</v>
      </c>
      <c r="U7848">
        <v>21916013.335114636</v>
      </c>
      <c r="V7848">
        <v>24841412.058803868</v>
      </c>
      <c r="W7848">
        <v>28101327.149487991</v>
      </c>
      <c r="X7848">
        <v>8101327.1494879872</v>
      </c>
    </row>
    <row r="7849" spans="2:24" x14ac:dyDescent="0.4">
      <c r="B7849" s="13">
        <v>7846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20937865.538893688</v>
      </c>
      <c r="O7849">
        <v>24319087.738910954</v>
      </c>
      <c r="P7849">
        <v>23067678.402376261</v>
      </c>
      <c r="Q7849">
        <v>22545571.520470094</v>
      </c>
      <c r="R7849">
        <v>12779214.552810017</v>
      </c>
      <c r="S7849">
        <v>14149638.409653015</v>
      </c>
      <c r="T7849">
        <v>20818190.997910026</v>
      </c>
      <c r="U7849">
        <v>25982915.584107146</v>
      </c>
      <c r="V7849">
        <v>34250593.100922696</v>
      </c>
      <c r="W7849">
        <v>39429346.404242992</v>
      </c>
      <c r="X7849">
        <v>19429346.404242989</v>
      </c>
    </row>
    <row r="7850" spans="2:24" x14ac:dyDescent="0.4">
      <c r="B7850" s="13">
        <v>7847</v>
      </c>
      <c r="C7850">
        <v>0</v>
      </c>
      <c r="D7850">
        <v>0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23636345.366687831</v>
      </c>
      <c r="O7850">
        <v>22938991.796207558</v>
      </c>
      <c r="P7850">
        <v>21272836.175799407</v>
      </c>
      <c r="Q7850">
        <v>13107201.015882302</v>
      </c>
      <c r="R7850">
        <v>21130273.840128444</v>
      </c>
      <c r="S7850">
        <v>24071633.781691059</v>
      </c>
      <c r="T7850">
        <v>20258258.688003395</v>
      </c>
      <c r="U7850">
        <v>25185503.226123467</v>
      </c>
      <c r="V7850">
        <v>25719652.721290234</v>
      </c>
      <c r="W7850">
        <v>17899077.111495622</v>
      </c>
      <c r="X7850">
        <v>-2100922.8885043734</v>
      </c>
    </row>
    <row r="7851" spans="2:24" x14ac:dyDescent="0.4">
      <c r="B7851" s="13">
        <v>7848</v>
      </c>
      <c r="C7851">
        <v>0</v>
      </c>
      <c r="D7851">
        <v>0</v>
      </c>
      <c r="E7851">
        <v>0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22958379.641428381</v>
      </c>
      <c r="O7851">
        <v>22551202.40382304</v>
      </c>
      <c r="P7851">
        <v>-19359642.420899637</v>
      </c>
      <c r="Q7851">
        <v>-14268697.171253324</v>
      </c>
      <c r="R7851">
        <v>15261081.660101995</v>
      </c>
      <c r="S7851">
        <v>17488655.860379644</v>
      </c>
      <c r="T7851">
        <v>25730930.650900185</v>
      </c>
      <c r="U7851">
        <v>22100378.240230028</v>
      </c>
      <c r="V7851">
        <v>24807785.295130119</v>
      </c>
      <c r="W7851">
        <v>27100303.171898823</v>
      </c>
      <c r="X7851">
        <v>7100303.1718988251</v>
      </c>
    </row>
    <row r="7852" spans="2:24" x14ac:dyDescent="0.4">
      <c r="B7852" s="13">
        <v>7849</v>
      </c>
      <c r="C7852">
        <v>0</v>
      </c>
      <c r="D7852">
        <v>0</v>
      </c>
      <c r="E7852">
        <v>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21210634.507130228</v>
      </c>
      <c r="O7852">
        <v>22391873.589863017</v>
      </c>
      <c r="P7852">
        <v>25099844.068957224</v>
      </c>
      <c r="Q7852">
        <v>25562490.090593297</v>
      </c>
      <c r="R7852">
        <v>30238638.315686096</v>
      </c>
      <c r="S7852">
        <v>30758960.853364114</v>
      </c>
      <c r="T7852">
        <v>24058975.468795158</v>
      </c>
      <c r="U7852">
        <v>20198703.830333266</v>
      </c>
      <c r="V7852">
        <v>28236893.951211289</v>
      </c>
      <c r="W7852">
        <v>33801277.170408577</v>
      </c>
      <c r="X7852">
        <v>13801277.170408573</v>
      </c>
    </row>
    <row r="7853" spans="2:24" x14ac:dyDescent="0.4">
      <c r="B7853" s="13">
        <v>7850</v>
      </c>
      <c r="C7853">
        <v>0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21579977.741117574</v>
      </c>
      <c r="O7853">
        <v>18393666.813000426</v>
      </c>
      <c r="P7853">
        <v>20300572.688208375</v>
      </c>
      <c r="Q7853">
        <v>19605673.088879</v>
      </c>
      <c r="R7853">
        <v>10833956.254408378</v>
      </c>
      <c r="S7853">
        <v>19344600.469165605</v>
      </c>
      <c r="T7853">
        <v>21035371.302100144</v>
      </c>
      <c r="U7853">
        <v>-6078943.4118380686</v>
      </c>
      <c r="V7853">
        <v>-1385803.4031515736</v>
      </c>
      <c r="W7853">
        <v>16745870.721694592</v>
      </c>
      <c r="X7853">
        <v>-3254129.2783054104</v>
      </c>
    </row>
    <row r="7854" spans="2:24" x14ac:dyDescent="0.4">
      <c r="B7854" s="13">
        <v>7851</v>
      </c>
      <c r="C7854">
        <v>0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22620196.981238015</v>
      </c>
      <c r="O7854">
        <v>25757038.88622516</v>
      </c>
      <c r="P7854">
        <v>26631766.486679487</v>
      </c>
      <c r="Q7854">
        <v>31852359.743727408</v>
      </c>
      <c r="R7854">
        <v>39362848.813809544</v>
      </c>
      <c r="S7854">
        <v>41785103.00853692</v>
      </c>
      <c r="T7854">
        <v>42253051.312756792</v>
      </c>
      <c r="U7854">
        <v>46458804.96160306</v>
      </c>
      <c r="V7854">
        <v>47354760.512264855</v>
      </c>
      <c r="W7854">
        <v>52080814.511365719</v>
      </c>
      <c r="X7854">
        <v>32080814.511365723</v>
      </c>
    </row>
    <row r="7855" spans="2:24" x14ac:dyDescent="0.4">
      <c r="B7855" s="13">
        <v>7852</v>
      </c>
      <c r="C7855">
        <v>0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25838446.425048307</v>
      </c>
      <c r="O7855">
        <v>25187239.74565509</v>
      </c>
      <c r="P7855">
        <v>17918254.292626988</v>
      </c>
      <c r="Q7855">
        <v>21477289.808907311</v>
      </c>
      <c r="R7855">
        <v>18926590.399396814</v>
      </c>
      <c r="S7855">
        <v>25145640.32283739</v>
      </c>
      <c r="T7855">
        <v>26686927.886103652</v>
      </c>
      <c r="U7855">
        <v>27951695.963772178</v>
      </c>
      <c r="V7855">
        <v>30046152.60379133</v>
      </c>
      <c r="W7855">
        <v>35817972.251278237</v>
      </c>
      <c r="X7855">
        <v>15817972.251278235</v>
      </c>
    </row>
    <row r="7856" spans="2:24" x14ac:dyDescent="0.4">
      <c r="B7856" s="13">
        <v>7853</v>
      </c>
      <c r="C7856">
        <v>0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20528246.081821378</v>
      </c>
      <c r="O7856">
        <v>21960463.602004651</v>
      </c>
      <c r="P7856">
        <v>29404108.719790198</v>
      </c>
      <c r="Q7856">
        <v>14334765.389115235</v>
      </c>
      <c r="R7856">
        <v>19015297.56566862</v>
      </c>
      <c r="S7856">
        <v>26041231.593325794</v>
      </c>
      <c r="T7856">
        <v>26035855.039463114</v>
      </c>
      <c r="U7856">
        <v>30769241.565198872</v>
      </c>
      <c r="V7856">
        <v>30860744.728019435</v>
      </c>
      <c r="W7856">
        <v>31350540.140598807</v>
      </c>
      <c r="X7856">
        <v>11350540.140598806</v>
      </c>
    </row>
    <row r="7857" spans="2:24" x14ac:dyDescent="0.4">
      <c r="B7857" s="13">
        <v>7854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21941382.805646427</v>
      </c>
      <c r="O7857">
        <v>22374969.344996106</v>
      </c>
      <c r="P7857">
        <v>24723070.923504703</v>
      </c>
      <c r="Q7857">
        <v>23779779.071404409</v>
      </c>
      <c r="R7857">
        <v>31919181.630493153</v>
      </c>
      <c r="S7857">
        <v>28757891.460849874</v>
      </c>
      <c r="T7857">
        <v>33678924.158664189</v>
      </c>
      <c r="U7857">
        <v>34815284.054803506</v>
      </c>
      <c r="V7857">
        <v>35214948.354165517</v>
      </c>
      <c r="W7857">
        <v>42926146.480954222</v>
      </c>
      <c r="X7857">
        <v>22926146.48095423</v>
      </c>
    </row>
    <row r="7858" spans="2:24" x14ac:dyDescent="0.4">
      <c r="B7858" s="13">
        <v>7855</v>
      </c>
      <c r="C7858">
        <v>0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12660144.6599587</v>
      </c>
      <c r="O7858">
        <v>7814984.7246992216</v>
      </c>
      <c r="P7858">
        <v>6884187.4412012501</v>
      </c>
      <c r="Q7858">
        <v>9940726.9544899203</v>
      </c>
      <c r="R7858">
        <v>9828572.8877195064</v>
      </c>
      <c r="S7858">
        <v>12682318.031493612</v>
      </c>
      <c r="T7858">
        <v>18468677.264570381</v>
      </c>
      <c r="U7858">
        <v>19105088.058747448</v>
      </c>
      <c r="V7858">
        <v>18513151.555452734</v>
      </c>
      <c r="W7858">
        <v>16898606.444246009</v>
      </c>
      <c r="X7858">
        <v>-3101393.5557539952</v>
      </c>
    </row>
    <row r="7859" spans="2:24" x14ac:dyDescent="0.4">
      <c r="B7859" s="13">
        <v>7856</v>
      </c>
      <c r="C7859">
        <v>0</v>
      </c>
      <c r="D7859">
        <v>0</v>
      </c>
      <c r="E7859">
        <v>0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22230755.436639201</v>
      </c>
      <c r="O7859">
        <v>21032389.282198004</v>
      </c>
      <c r="P7859">
        <v>18598502.34890249</v>
      </c>
      <c r="Q7859">
        <v>23254809.640993748</v>
      </c>
      <c r="R7859">
        <v>26039841.921400491</v>
      </c>
      <c r="S7859">
        <v>31740015.825936407</v>
      </c>
      <c r="T7859">
        <v>35655556.832974777</v>
      </c>
      <c r="U7859">
        <v>38355358.99266164</v>
      </c>
      <c r="V7859">
        <v>36876614.953979306</v>
      </c>
      <c r="W7859">
        <v>36312835.142052218</v>
      </c>
      <c r="X7859">
        <v>16312835.142052209</v>
      </c>
    </row>
    <row r="7860" spans="2:24" x14ac:dyDescent="0.4">
      <c r="B7860" s="13">
        <v>7857</v>
      </c>
      <c r="C7860">
        <v>0</v>
      </c>
      <c r="D7860">
        <v>0</v>
      </c>
      <c r="E7860"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25690876.830462184</v>
      </c>
      <c r="O7860">
        <v>25113172.855445836</v>
      </c>
      <c r="P7860">
        <v>25297311.407183114</v>
      </c>
      <c r="Q7860">
        <v>25479643.555855934</v>
      </c>
      <c r="R7860">
        <v>24219557.249978743</v>
      </c>
      <c r="S7860">
        <v>24588709.282596499</v>
      </c>
      <c r="T7860">
        <v>26534262.485097829</v>
      </c>
      <c r="U7860">
        <v>19870704.329326656</v>
      </c>
      <c r="V7860">
        <v>21789289.407738276</v>
      </c>
      <c r="W7860">
        <v>31797081.31420235</v>
      </c>
      <c r="X7860">
        <v>11797081.31420235</v>
      </c>
    </row>
    <row r="7861" spans="2:24" x14ac:dyDescent="0.4">
      <c r="B7861" s="13">
        <v>7858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21579855.620441239</v>
      </c>
      <c r="O7861">
        <v>-10977239.615124309</v>
      </c>
      <c r="P7861">
        <v>-13399958.326348728</v>
      </c>
      <c r="Q7861">
        <v>8852074.3988156058</v>
      </c>
      <c r="R7861">
        <v>7324759.6345822075</v>
      </c>
      <c r="S7861">
        <v>6669214.0464817863</v>
      </c>
      <c r="T7861">
        <v>8795403.1866311487</v>
      </c>
      <c r="U7861">
        <v>5233325.8550642543</v>
      </c>
      <c r="V7861">
        <v>6374340.4316775128</v>
      </c>
      <c r="W7861">
        <v>4135960.6525766011</v>
      </c>
      <c r="X7861">
        <v>-15864039.347423399</v>
      </c>
    </row>
    <row r="7862" spans="2:24" x14ac:dyDescent="0.4">
      <c r="B7862" s="13">
        <v>7859</v>
      </c>
      <c r="C7862">
        <v>0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27275086.634770013</v>
      </c>
      <c r="O7862">
        <v>31493814.042036019</v>
      </c>
      <c r="P7862">
        <v>30585363.605929937</v>
      </c>
      <c r="Q7862">
        <v>36874226.403431401</v>
      </c>
      <c r="R7862">
        <v>41051750.728613958</v>
      </c>
      <c r="S7862">
        <v>50512809.510498665</v>
      </c>
      <c r="T7862">
        <v>55092664.587908745</v>
      </c>
      <c r="U7862">
        <v>60149972.575969309</v>
      </c>
      <c r="V7862">
        <v>53350095.959929377</v>
      </c>
      <c r="W7862">
        <v>54665666.5192068</v>
      </c>
      <c r="X7862">
        <v>34665666.519206792</v>
      </c>
    </row>
    <row r="7863" spans="2:24" x14ac:dyDescent="0.4">
      <c r="B7863" s="13">
        <v>7860</v>
      </c>
      <c r="C7863">
        <v>0</v>
      </c>
      <c r="D7863">
        <v>0</v>
      </c>
      <c r="E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-1314798296.0320783</v>
      </c>
      <c r="O7863">
        <v>-1313284093.7333775</v>
      </c>
      <c r="P7863">
        <v>-643951838.66467535</v>
      </c>
      <c r="Q7863">
        <v>-644079084.9278152</v>
      </c>
      <c r="R7863">
        <v>-645803923.90084875</v>
      </c>
      <c r="S7863">
        <v>-636472482.65646923</v>
      </c>
      <c r="T7863">
        <v>-634565247.25095689</v>
      </c>
      <c r="U7863">
        <v>-627259479.47109497</v>
      </c>
      <c r="V7863">
        <v>-621294999.58342957</v>
      </c>
      <c r="W7863">
        <v>-621951437.98216844</v>
      </c>
      <c r="X7863">
        <v>-641951437.98216844</v>
      </c>
    </row>
    <row r="7864" spans="2:24" x14ac:dyDescent="0.4">
      <c r="B7864" s="13">
        <v>7861</v>
      </c>
      <c r="C7864">
        <v>0</v>
      </c>
      <c r="D7864">
        <v>0</v>
      </c>
      <c r="E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23193560.566482309</v>
      </c>
      <c r="O7864">
        <v>23308282.236284029</v>
      </c>
      <c r="P7864">
        <v>28778770.905662067</v>
      </c>
      <c r="Q7864">
        <v>28096806.463383973</v>
      </c>
      <c r="R7864">
        <v>10241755.102022188</v>
      </c>
      <c r="S7864">
        <v>17359015.632932514</v>
      </c>
      <c r="T7864">
        <v>26906153.755893111</v>
      </c>
      <c r="U7864">
        <v>26616524.783637978</v>
      </c>
      <c r="V7864">
        <v>31130380.65343184</v>
      </c>
      <c r="W7864">
        <v>34570488.970604621</v>
      </c>
      <c r="X7864">
        <v>14570488.970604625</v>
      </c>
    </row>
    <row r="7865" spans="2:24" x14ac:dyDescent="0.4">
      <c r="B7865" s="13">
        <v>7862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-6143513.9738803497</v>
      </c>
      <c r="O7865">
        <v>-5287638.0943935504</v>
      </c>
      <c r="P7865">
        <v>-5375097.0965585615</v>
      </c>
      <c r="Q7865">
        <v>-6531423.3284822684</v>
      </c>
      <c r="R7865">
        <v>254154.00743439584</v>
      </c>
      <c r="S7865">
        <v>2178488.1533781607</v>
      </c>
      <c r="T7865">
        <v>6084661.4451666633</v>
      </c>
      <c r="U7865">
        <v>6591724.620365764</v>
      </c>
      <c r="V7865">
        <v>7115139.0785795795</v>
      </c>
      <c r="W7865">
        <v>5683698.0674437406</v>
      </c>
      <c r="X7865">
        <v>-14316301.93255626</v>
      </c>
    </row>
    <row r="7866" spans="2:24" x14ac:dyDescent="0.4">
      <c r="B7866" s="13">
        <v>7863</v>
      </c>
      <c r="C7866">
        <v>0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20285164.84287494</v>
      </c>
      <c r="O7866">
        <v>17612315.335439749</v>
      </c>
      <c r="P7866">
        <v>15101917.83942778</v>
      </c>
      <c r="Q7866">
        <v>11655841.917436574</v>
      </c>
      <c r="R7866">
        <v>15579772.027088728</v>
      </c>
      <c r="S7866">
        <v>13615768.135963509</v>
      </c>
      <c r="T7866">
        <v>7416281.5757344076</v>
      </c>
      <c r="U7866">
        <v>5616473.7306939429</v>
      </c>
      <c r="V7866">
        <v>12789221.321134049</v>
      </c>
      <c r="W7866">
        <v>15123282.946117068</v>
      </c>
      <c r="X7866">
        <v>-4876717.0538829379</v>
      </c>
    </row>
    <row r="7867" spans="2:24" x14ac:dyDescent="0.4">
      <c r="B7867" s="13">
        <v>7864</v>
      </c>
      <c r="C7867">
        <v>0</v>
      </c>
      <c r="D7867">
        <v>0</v>
      </c>
      <c r="E7867">
        <v>0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20517144.081388094</v>
      </c>
      <c r="O7867">
        <v>24021072.774994932</v>
      </c>
      <c r="P7867">
        <v>24320945.638182767</v>
      </c>
      <c r="Q7867">
        <v>27977642.115549397</v>
      </c>
      <c r="R7867">
        <v>24948638.991594009</v>
      </c>
      <c r="S7867">
        <v>23770649.669619516</v>
      </c>
      <c r="T7867">
        <v>21685009.602638181</v>
      </c>
      <c r="U7867">
        <v>28411058.194958158</v>
      </c>
      <c r="V7867">
        <v>28086704.152593065</v>
      </c>
      <c r="W7867">
        <v>32871105.901885219</v>
      </c>
      <c r="X7867">
        <v>12871105.901885226</v>
      </c>
    </row>
    <row r="7868" spans="2:24" x14ac:dyDescent="0.4">
      <c r="B7868" s="13">
        <v>7865</v>
      </c>
      <c r="C7868">
        <v>0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20272432.156248175</v>
      </c>
      <c r="O7868">
        <v>23771009.560980655</v>
      </c>
      <c r="P7868">
        <v>22194415.992880732</v>
      </c>
      <c r="Q7868">
        <v>24470309.371464025</v>
      </c>
      <c r="R7868">
        <v>24818988.54354642</v>
      </c>
      <c r="S7868">
        <v>30642079.929530054</v>
      </c>
      <c r="T7868">
        <v>37479891.813835397</v>
      </c>
      <c r="U7868">
        <v>41241014.372586437</v>
      </c>
      <c r="V7868">
        <v>45149822.093239129</v>
      </c>
      <c r="W7868">
        <v>41348777.893011078</v>
      </c>
      <c r="X7868">
        <v>21348777.893011071</v>
      </c>
    </row>
    <row r="7869" spans="2:24" x14ac:dyDescent="0.4">
      <c r="B7869" s="13">
        <v>7866</v>
      </c>
      <c r="C7869">
        <v>0</v>
      </c>
      <c r="D7869">
        <v>0</v>
      </c>
      <c r="E7869">
        <v>0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19538383.795513988</v>
      </c>
      <c r="O7869">
        <v>-7274468.5993930846</v>
      </c>
      <c r="P7869">
        <v>-4740189.3247707598</v>
      </c>
      <c r="Q7869">
        <v>9442882.3518655002</v>
      </c>
      <c r="R7869">
        <v>11713755.136100346</v>
      </c>
      <c r="S7869">
        <v>16064494.790970366</v>
      </c>
      <c r="T7869">
        <v>16911267.282526974</v>
      </c>
      <c r="U7869">
        <v>15053391.115899054</v>
      </c>
      <c r="V7869">
        <v>21663214.858492997</v>
      </c>
      <c r="W7869">
        <v>21113073.511448231</v>
      </c>
      <c r="X7869">
        <v>1113073.5114482297</v>
      </c>
    </row>
    <row r="7870" spans="2:24" x14ac:dyDescent="0.4">
      <c r="B7870" s="13">
        <v>7867</v>
      </c>
      <c r="C7870">
        <v>0</v>
      </c>
      <c r="D7870">
        <v>0</v>
      </c>
      <c r="E7870">
        <v>0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24439830.255057476</v>
      </c>
      <c r="O7870">
        <v>32942846.212288022</v>
      </c>
      <c r="P7870">
        <v>36933590.860469177</v>
      </c>
      <c r="Q7870">
        <v>35819925.052649431</v>
      </c>
      <c r="R7870">
        <v>40495105.732789151</v>
      </c>
      <c r="S7870">
        <v>42229431.123986542</v>
      </c>
      <c r="T7870">
        <v>46600516.224205196</v>
      </c>
      <c r="U7870">
        <v>48092462.140458897</v>
      </c>
      <c r="V7870">
        <v>54763389.413024001</v>
      </c>
      <c r="W7870">
        <v>58285015.171460696</v>
      </c>
      <c r="X7870">
        <v>38285015.171460696</v>
      </c>
    </row>
    <row r="7871" spans="2:24" x14ac:dyDescent="0.4">
      <c r="B7871" s="13">
        <v>7868</v>
      </c>
      <c r="C7871">
        <v>0</v>
      </c>
      <c r="D7871">
        <v>0</v>
      </c>
      <c r="E7871">
        <v>0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20629172.365609769</v>
      </c>
      <c r="O7871">
        <v>19908645.557840038</v>
      </c>
      <c r="P7871">
        <v>17344027.766983923</v>
      </c>
      <c r="Q7871">
        <v>17107179.794068273</v>
      </c>
      <c r="R7871">
        <v>19961054.881648481</v>
      </c>
      <c r="S7871">
        <v>26797833.785489969</v>
      </c>
      <c r="T7871">
        <v>31069617.337813199</v>
      </c>
      <c r="U7871">
        <v>34239061.970749438</v>
      </c>
      <c r="V7871">
        <v>40664150.957040474</v>
      </c>
      <c r="W7871">
        <v>38160360.574916862</v>
      </c>
      <c r="X7871">
        <v>18160360.574916866</v>
      </c>
    </row>
    <row r="7872" spans="2:24" x14ac:dyDescent="0.4">
      <c r="B7872" s="13">
        <v>7869</v>
      </c>
      <c r="C7872">
        <v>0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-45165584.479752943</v>
      </c>
      <c r="O7872">
        <v>-40771241.311234817</v>
      </c>
      <c r="P7872">
        <v>-7014395.4456762774</v>
      </c>
      <c r="Q7872">
        <v>-20599755.010666423</v>
      </c>
      <c r="R7872">
        <v>-18795963.871269502</v>
      </c>
      <c r="S7872">
        <v>-14026553.695731871</v>
      </c>
      <c r="T7872">
        <v>-13841927.935680998</v>
      </c>
      <c r="U7872">
        <v>-67447836.969457895</v>
      </c>
      <c r="V7872">
        <v>-75214489.571419299</v>
      </c>
      <c r="W7872">
        <v>-49524131.012015767</v>
      </c>
      <c r="X7872">
        <v>-69524131.01201576</v>
      </c>
    </row>
    <row r="7873" spans="2:24" x14ac:dyDescent="0.4">
      <c r="B7873" s="13">
        <v>7870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19432797.541838609</v>
      </c>
      <c r="O7873">
        <v>23146839.410209902</v>
      </c>
      <c r="P7873">
        <v>22218891.256642062</v>
      </c>
      <c r="Q7873">
        <v>14231160.224959254</v>
      </c>
      <c r="R7873">
        <v>13564196.369960522</v>
      </c>
      <c r="S7873">
        <v>19046757.890735239</v>
      </c>
      <c r="T7873">
        <v>16812907.196355332</v>
      </c>
      <c r="U7873">
        <v>16069784.229238192</v>
      </c>
      <c r="V7873">
        <v>23419854.772861138</v>
      </c>
      <c r="W7873">
        <v>28007523.118916444</v>
      </c>
      <c r="X7873">
        <v>8007523.1189164417</v>
      </c>
    </row>
    <row r="7874" spans="2:24" x14ac:dyDescent="0.4">
      <c r="B7874" s="13">
        <v>7871</v>
      </c>
      <c r="C7874">
        <v>0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22184339.102539267</v>
      </c>
      <c r="O7874">
        <v>20029764.498448983</v>
      </c>
      <c r="P7874">
        <v>16812506.498541065</v>
      </c>
      <c r="Q7874">
        <v>25317039.17463484</v>
      </c>
      <c r="R7874">
        <v>31580402.866947923</v>
      </c>
      <c r="S7874">
        <v>29917459.986777619</v>
      </c>
      <c r="T7874">
        <v>29332126.653241947</v>
      </c>
      <c r="U7874">
        <v>29810138.032264493</v>
      </c>
      <c r="V7874">
        <v>27968538.320423465</v>
      </c>
      <c r="W7874">
        <v>30618878.551175848</v>
      </c>
      <c r="X7874">
        <v>10618878.551175844</v>
      </c>
    </row>
    <row r="7875" spans="2:24" x14ac:dyDescent="0.4">
      <c r="B7875" s="13">
        <v>7872</v>
      </c>
      <c r="C7875">
        <v>0</v>
      </c>
      <c r="D7875">
        <v>0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23111512.891162377</v>
      </c>
      <c r="O7875">
        <v>30716514.913923845</v>
      </c>
      <c r="P7875">
        <v>34615605.874068588</v>
      </c>
      <c r="Q7875">
        <v>36802787.132364847</v>
      </c>
      <c r="R7875">
        <v>37983881.013052709</v>
      </c>
      <c r="S7875">
        <v>38932036.864141293</v>
      </c>
      <c r="T7875">
        <v>43733756.488019593</v>
      </c>
      <c r="U7875">
        <v>46955938.454347245</v>
      </c>
      <c r="V7875">
        <v>42656037.993348792</v>
      </c>
      <c r="W7875">
        <v>42190270.378801569</v>
      </c>
      <c r="X7875">
        <v>22190270.378801569</v>
      </c>
    </row>
    <row r="7876" spans="2:24" x14ac:dyDescent="0.4">
      <c r="B7876" s="13">
        <v>7873</v>
      </c>
      <c r="C7876">
        <v>0</v>
      </c>
      <c r="D7876">
        <v>0</v>
      </c>
      <c r="E7876">
        <v>0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-30310815.190437056</v>
      </c>
      <c r="O7876">
        <v>-30014675.693403978</v>
      </c>
      <c r="P7876">
        <v>-5575509.1801190618</v>
      </c>
      <c r="Q7876">
        <v>-4882191.2844805857</v>
      </c>
      <c r="R7876">
        <v>-4849711.1026080949</v>
      </c>
      <c r="S7876">
        <v>-808616.78266425617</v>
      </c>
      <c r="T7876">
        <v>-3869961.8340278836</v>
      </c>
      <c r="U7876">
        <v>394251.50777390879</v>
      </c>
      <c r="V7876">
        <v>3561808.5616760761</v>
      </c>
      <c r="W7876">
        <v>1006206.1136697116</v>
      </c>
      <c r="X7876">
        <v>-18993793.886330284</v>
      </c>
    </row>
    <row r="7877" spans="2:24" x14ac:dyDescent="0.4">
      <c r="B7877" s="13">
        <v>7874</v>
      </c>
      <c r="C7877">
        <v>0</v>
      </c>
      <c r="D7877">
        <v>0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20585133.342666525</v>
      </c>
      <c r="O7877">
        <v>18989490.44191017</v>
      </c>
      <c r="P7877">
        <v>20118146.836038638</v>
      </c>
      <c r="Q7877">
        <v>23243414.329785768</v>
      </c>
      <c r="R7877">
        <v>19496586.618264649</v>
      </c>
      <c r="S7877">
        <v>17965022.610645931</v>
      </c>
      <c r="T7877">
        <v>23188827.79362708</v>
      </c>
      <c r="U7877">
        <v>-3593752.289977008</v>
      </c>
      <c r="V7877">
        <v>-4903220.8276212486</v>
      </c>
      <c r="W7877">
        <v>15626012.061844351</v>
      </c>
      <c r="X7877">
        <v>-4373987.9381556492</v>
      </c>
    </row>
    <row r="7878" spans="2:24" x14ac:dyDescent="0.4">
      <c r="B7878" s="13">
        <v>7875</v>
      </c>
      <c r="C7878">
        <v>0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20601231.395168435</v>
      </c>
      <c r="O7878">
        <v>22643416.667575933</v>
      </c>
      <c r="P7878">
        <v>24687670.247399401</v>
      </c>
      <c r="Q7878">
        <v>25898107.635080729</v>
      </c>
      <c r="R7878">
        <v>31510721.44382092</v>
      </c>
      <c r="S7878">
        <v>-93996516.22998333</v>
      </c>
      <c r="T7878">
        <v>-93678620.305584013</v>
      </c>
      <c r="U7878">
        <v>-26524486.251564506</v>
      </c>
      <c r="V7878">
        <v>-22176286.356468584</v>
      </c>
      <c r="W7878">
        <v>-21730498.500940233</v>
      </c>
      <c r="X7878">
        <v>-41730498.500940233</v>
      </c>
    </row>
    <row r="7879" spans="2:24" x14ac:dyDescent="0.4">
      <c r="B7879" s="13">
        <v>7876</v>
      </c>
      <c r="C7879">
        <v>0</v>
      </c>
      <c r="D7879">
        <v>0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21110933.361817796</v>
      </c>
      <c r="O7879">
        <v>-34716600.299245879</v>
      </c>
      <c r="P7879">
        <v>-33258860.448535219</v>
      </c>
      <c r="Q7879">
        <v>-6483208.5564753283</v>
      </c>
      <c r="R7879">
        <v>-2617925.7185139349</v>
      </c>
      <c r="S7879">
        <v>1443648.7348608477</v>
      </c>
      <c r="T7879">
        <v>-919198.21991303051</v>
      </c>
      <c r="U7879">
        <v>1211781.4377651797</v>
      </c>
      <c r="V7879">
        <v>7549541.9861237966</v>
      </c>
      <c r="W7879">
        <v>6694105.9604584053</v>
      </c>
      <c r="X7879">
        <v>-13305894.039541589</v>
      </c>
    </row>
    <row r="7880" spans="2:24" x14ac:dyDescent="0.4">
      <c r="B7880" s="13">
        <v>7877</v>
      </c>
      <c r="C7880">
        <v>0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21320707.301684823</v>
      </c>
      <c r="O7880">
        <v>23158910.197298862</v>
      </c>
      <c r="P7880">
        <v>26764988.453938637</v>
      </c>
      <c r="Q7880">
        <v>29316794.942406137</v>
      </c>
      <c r="R7880">
        <v>34261137.794233873</v>
      </c>
      <c r="S7880">
        <v>37959335.308871381</v>
      </c>
      <c r="T7880">
        <v>44835893.995091833</v>
      </c>
      <c r="U7880">
        <v>39794479.644099534</v>
      </c>
      <c r="V7880">
        <v>46768310.82466583</v>
      </c>
      <c r="W7880">
        <v>46543072.69664377</v>
      </c>
      <c r="X7880">
        <v>26543072.696643777</v>
      </c>
    </row>
    <row r="7881" spans="2:24" x14ac:dyDescent="0.4">
      <c r="B7881" s="13">
        <v>7878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23342958.780080326</v>
      </c>
      <c r="O7881">
        <v>30418749.637246959</v>
      </c>
      <c r="P7881">
        <v>27684247.356165752</v>
      </c>
      <c r="Q7881">
        <v>31960221.22766443</v>
      </c>
      <c r="R7881">
        <v>40734497.832939118</v>
      </c>
      <c r="S7881">
        <v>43670083.638860501</v>
      </c>
      <c r="T7881">
        <v>47939195.403595746</v>
      </c>
      <c r="U7881">
        <v>46035300.629726671</v>
      </c>
      <c r="V7881">
        <v>54208281.263045833</v>
      </c>
      <c r="W7881">
        <v>54990274.018490605</v>
      </c>
      <c r="X7881">
        <v>34990274.018490598</v>
      </c>
    </row>
    <row r="7882" spans="2:24" x14ac:dyDescent="0.4">
      <c r="B7882" s="13">
        <v>7879</v>
      </c>
      <c r="C7882">
        <v>0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21579170.354047798</v>
      </c>
      <c r="O7882">
        <v>27774432.454982702</v>
      </c>
      <c r="P7882">
        <v>26314452.717636097</v>
      </c>
      <c r="Q7882">
        <v>30636730.225563377</v>
      </c>
      <c r="R7882">
        <v>37029658.460323066</v>
      </c>
      <c r="S7882">
        <v>-8156191.2495586835</v>
      </c>
      <c r="T7882">
        <v>-9369848.9536401443</v>
      </c>
      <c r="U7882">
        <v>13673611.470135644</v>
      </c>
      <c r="V7882">
        <v>16291553.849676158</v>
      </c>
      <c r="W7882">
        <v>14064114.599913079</v>
      </c>
      <c r="X7882">
        <v>-5935885.4000869133</v>
      </c>
    </row>
    <row r="7883" spans="2:24" x14ac:dyDescent="0.4">
      <c r="B7883" s="13">
        <v>7880</v>
      </c>
      <c r="C7883">
        <v>0</v>
      </c>
      <c r="D7883">
        <v>0</v>
      </c>
      <c r="E7883">
        <v>0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20283911.4652205</v>
      </c>
      <c r="O7883">
        <v>17818908.446077731</v>
      </c>
      <c r="P7883">
        <v>-26687483.08860337</v>
      </c>
      <c r="Q7883">
        <v>-21570640.494434483</v>
      </c>
      <c r="R7883">
        <v>965796.0329425747</v>
      </c>
      <c r="S7883">
        <v>5555250.7681710497</v>
      </c>
      <c r="T7883">
        <v>2876910.2635947256</v>
      </c>
      <c r="U7883">
        <v>3483614.8611296522</v>
      </c>
      <c r="V7883">
        <v>3188668.6154478053</v>
      </c>
      <c r="W7883">
        <v>2737332.8496741462</v>
      </c>
      <c r="X7883">
        <v>-17262667.150325853</v>
      </c>
    </row>
    <row r="7884" spans="2:24" x14ac:dyDescent="0.4">
      <c r="B7884" s="13">
        <v>7881</v>
      </c>
      <c r="C7884">
        <v>0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20556544.394007061</v>
      </c>
      <c r="O7884">
        <v>25744522.552336603</v>
      </c>
      <c r="P7884">
        <v>22640874.942085396</v>
      </c>
      <c r="Q7884">
        <v>27872994.473479766</v>
      </c>
      <c r="R7884">
        <v>31503570.506510697</v>
      </c>
      <c r="S7884">
        <v>30467823.130124334</v>
      </c>
      <c r="T7884">
        <v>35346991.688788794</v>
      </c>
      <c r="U7884">
        <v>35501625.198675938</v>
      </c>
      <c r="V7884">
        <v>36989968.374625802</v>
      </c>
      <c r="W7884">
        <v>38181466.731200151</v>
      </c>
      <c r="X7884">
        <v>18181466.731200151</v>
      </c>
    </row>
    <row r="7885" spans="2:24" x14ac:dyDescent="0.4">
      <c r="B7885" s="13">
        <v>7882</v>
      </c>
      <c r="C7885">
        <v>0</v>
      </c>
      <c r="D7885">
        <v>0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-14000289.29760767</v>
      </c>
      <c r="O7885">
        <v>-16116956.92421376</v>
      </c>
      <c r="P7885">
        <v>-1184208.1994276284</v>
      </c>
      <c r="Q7885">
        <v>4390094.9988494702</v>
      </c>
      <c r="R7885">
        <v>2977612.9659845289</v>
      </c>
      <c r="S7885">
        <v>4551802.1960414648</v>
      </c>
      <c r="T7885">
        <v>6800811.7113448065</v>
      </c>
      <c r="U7885">
        <v>15909302.51719586</v>
      </c>
      <c r="V7885">
        <v>16431359.79754493</v>
      </c>
      <c r="W7885">
        <v>19337517.516074441</v>
      </c>
      <c r="X7885">
        <v>-662482.48392555676</v>
      </c>
    </row>
    <row r="7886" spans="2:24" x14ac:dyDescent="0.4">
      <c r="B7886" s="13">
        <v>7883</v>
      </c>
      <c r="C7886">
        <v>0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26785754.263834435</v>
      </c>
      <c r="O7886">
        <v>30746805.784933645</v>
      </c>
      <c r="P7886">
        <v>31914149.40379744</v>
      </c>
      <c r="Q7886">
        <v>30216674.558101859</v>
      </c>
      <c r="R7886">
        <v>-202995830.8033022</v>
      </c>
      <c r="S7886">
        <v>-199948416.42179236</v>
      </c>
      <c r="T7886">
        <v>-76391330.085507736</v>
      </c>
      <c r="U7886">
        <v>-75421534.000351697</v>
      </c>
      <c r="V7886">
        <v>-74243017.653156534</v>
      </c>
      <c r="W7886">
        <v>-79819454.712152183</v>
      </c>
      <c r="X7886">
        <v>-99819454.712152183</v>
      </c>
    </row>
    <row r="7887" spans="2:24" x14ac:dyDescent="0.4">
      <c r="B7887" s="13">
        <v>7884</v>
      </c>
      <c r="C7887">
        <v>0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20454956.778008144</v>
      </c>
      <c r="O7887">
        <v>23802271.236770622</v>
      </c>
      <c r="P7887">
        <v>23720968.303643253</v>
      </c>
      <c r="Q7887">
        <v>31777235.274592329</v>
      </c>
      <c r="R7887">
        <v>31005551.417272881</v>
      </c>
      <c r="S7887">
        <v>31521804.468912676</v>
      </c>
      <c r="T7887">
        <v>33640779.442158982</v>
      </c>
      <c r="U7887">
        <v>33862854.845289156</v>
      </c>
      <c r="V7887">
        <v>41032291.960661024</v>
      </c>
      <c r="W7887">
        <v>42296722.177520737</v>
      </c>
      <c r="X7887">
        <v>22296722.177520718</v>
      </c>
    </row>
    <row r="7888" spans="2:24" x14ac:dyDescent="0.4">
      <c r="B7888" s="13">
        <v>7885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19552897.284030072</v>
      </c>
      <c r="O7888">
        <v>19076567.72753742</v>
      </c>
      <c r="P7888">
        <v>6841853.9890656825</v>
      </c>
      <c r="Q7888">
        <v>14385660.813663214</v>
      </c>
      <c r="R7888">
        <v>14386398.995889219</v>
      </c>
      <c r="S7888">
        <v>21406833.196722198</v>
      </c>
      <c r="T7888">
        <v>22072517.038831487</v>
      </c>
      <c r="U7888">
        <v>16351140.467655174</v>
      </c>
      <c r="V7888">
        <v>21223882.876864947</v>
      </c>
      <c r="W7888">
        <v>27381611.721982848</v>
      </c>
      <c r="X7888">
        <v>7381611.7219828507</v>
      </c>
    </row>
    <row r="7889" spans="2:24" x14ac:dyDescent="0.4">
      <c r="B7889" s="13">
        <v>7886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20522564.444770586</v>
      </c>
      <c r="O7889">
        <v>22578071.490625005</v>
      </c>
      <c r="P7889">
        <v>22358505.456731524</v>
      </c>
      <c r="Q7889">
        <v>20715485.883584838</v>
      </c>
      <c r="R7889">
        <v>20975405.146666769</v>
      </c>
      <c r="S7889">
        <v>19379918.118545316</v>
      </c>
      <c r="T7889">
        <v>22504603.871244196</v>
      </c>
      <c r="U7889">
        <v>21818925.907127034</v>
      </c>
      <c r="V7889">
        <v>20070700.173662532</v>
      </c>
      <c r="W7889">
        <v>20115267.853993587</v>
      </c>
      <c r="X7889">
        <v>115267.85399359168</v>
      </c>
    </row>
    <row r="7890" spans="2:24" x14ac:dyDescent="0.4">
      <c r="B7890" s="13">
        <v>7887</v>
      </c>
      <c r="C7890">
        <v>0</v>
      </c>
      <c r="D7890">
        <v>0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18591994.33789061</v>
      </c>
      <c r="O7890">
        <v>16831009.21126439</v>
      </c>
      <c r="P7890">
        <v>5791933.5916147903</v>
      </c>
      <c r="Q7890">
        <v>-5961343.3828508426</v>
      </c>
      <c r="R7890">
        <v>-5656983.5531372139</v>
      </c>
      <c r="S7890">
        <v>4994642.2482196949</v>
      </c>
      <c r="T7890">
        <v>2577212.8218500689</v>
      </c>
      <c r="U7890">
        <v>56517.59829061944</v>
      </c>
      <c r="V7890">
        <v>4761689.8694331683</v>
      </c>
      <c r="W7890">
        <v>2722234.6406956622</v>
      </c>
      <c r="X7890">
        <v>-17277765.359304335</v>
      </c>
    </row>
    <row r="7891" spans="2:24" x14ac:dyDescent="0.4">
      <c r="B7891" s="13">
        <v>7888</v>
      </c>
      <c r="C7891">
        <v>0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24235788.646288775</v>
      </c>
      <c r="O7891">
        <v>25130156.62380524</v>
      </c>
      <c r="P7891">
        <v>28943619.90469224</v>
      </c>
      <c r="Q7891">
        <v>31712875.724105414</v>
      </c>
      <c r="R7891">
        <v>25368784.30075093</v>
      </c>
      <c r="S7891">
        <v>30363063.554771904</v>
      </c>
      <c r="T7891">
        <v>23924661.603344992</v>
      </c>
      <c r="U7891">
        <v>25728055.846159216</v>
      </c>
      <c r="V7891">
        <v>26151790.983575068</v>
      </c>
      <c r="W7891">
        <v>25727417.935289819</v>
      </c>
      <c r="X7891">
        <v>5727417.9352898244</v>
      </c>
    </row>
    <row r="7892" spans="2:24" x14ac:dyDescent="0.4">
      <c r="B7892" s="13">
        <v>7889</v>
      </c>
      <c r="C7892">
        <v>0</v>
      </c>
      <c r="D7892">
        <v>0</v>
      </c>
      <c r="E7892">
        <v>0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22361274.088330373</v>
      </c>
      <c r="O7892">
        <v>23308017.635805152</v>
      </c>
      <c r="P7892">
        <v>22396671.662202634</v>
      </c>
      <c r="Q7892">
        <v>23348972.763893638</v>
      </c>
      <c r="R7892">
        <v>26290846.197728701</v>
      </c>
      <c r="S7892">
        <v>27753792.211373404</v>
      </c>
      <c r="T7892">
        <v>33159504.236094922</v>
      </c>
      <c r="U7892">
        <v>31319552.351508893</v>
      </c>
      <c r="V7892">
        <v>-468436.51975510898</v>
      </c>
      <c r="W7892">
        <v>-24399443.965211987</v>
      </c>
      <c r="X7892">
        <v>-44399443.965211995</v>
      </c>
    </row>
    <row r="7893" spans="2:24" x14ac:dyDescent="0.4">
      <c r="B7893" s="13">
        <v>7890</v>
      </c>
      <c r="C7893">
        <v>0</v>
      </c>
      <c r="D7893">
        <v>0</v>
      </c>
      <c r="E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11233125.87202815</v>
      </c>
      <c r="O7893">
        <v>13767394.050145155</v>
      </c>
      <c r="P7893">
        <v>-36427970.775291927</v>
      </c>
      <c r="Q7893">
        <v>-35702172.036613904</v>
      </c>
      <c r="R7893">
        <v>-5150510.8854202209</v>
      </c>
      <c r="S7893">
        <v>-5235474.9714592826</v>
      </c>
      <c r="T7893">
        <v>4410665.5742280129</v>
      </c>
      <c r="U7893">
        <v>2762958.7039666614</v>
      </c>
      <c r="V7893">
        <v>2635314.819706277</v>
      </c>
      <c r="W7893">
        <v>3513987.3973482568</v>
      </c>
      <c r="X7893">
        <v>-16486012.602651747</v>
      </c>
    </row>
    <row r="7894" spans="2:24" x14ac:dyDescent="0.4">
      <c r="B7894" s="13">
        <v>7891</v>
      </c>
      <c r="C7894">
        <v>0</v>
      </c>
      <c r="D7894">
        <v>0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17133875.753602505</v>
      </c>
      <c r="O7894">
        <v>22584315.113330372</v>
      </c>
      <c r="P7894">
        <v>24465500.792048365</v>
      </c>
      <c r="Q7894">
        <v>22826179.803748429</v>
      </c>
      <c r="R7894">
        <v>24710972.793136358</v>
      </c>
      <c r="S7894">
        <v>27251730.555544887</v>
      </c>
      <c r="T7894">
        <v>30887258.638823517</v>
      </c>
      <c r="U7894">
        <v>35707929.361775458</v>
      </c>
      <c r="V7894">
        <v>33499917.028541669</v>
      </c>
      <c r="W7894">
        <v>31459914.69356291</v>
      </c>
      <c r="X7894">
        <v>11459914.693562901</v>
      </c>
    </row>
    <row r="7895" spans="2:24" x14ac:dyDescent="0.4">
      <c r="B7895" s="13">
        <v>7892</v>
      </c>
      <c r="C7895">
        <v>0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22784791.640045434</v>
      </c>
      <c r="O7895">
        <v>22008538.330543559</v>
      </c>
      <c r="P7895">
        <v>4145080.5435149111</v>
      </c>
      <c r="Q7895">
        <v>7277264.2374358661</v>
      </c>
      <c r="R7895">
        <v>18750465.68310659</v>
      </c>
      <c r="S7895">
        <v>22101658.72886828</v>
      </c>
      <c r="T7895">
        <v>23511140.313344911</v>
      </c>
      <c r="U7895">
        <v>26631723.761012439</v>
      </c>
      <c r="V7895">
        <v>25872814.525993675</v>
      </c>
      <c r="W7895">
        <v>31570028.87739782</v>
      </c>
      <c r="X7895">
        <v>11570028.877397824</v>
      </c>
    </row>
    <row r="7896" spans="2:24" x14ac:dyDescent="0.4">
      <c r="B7896" s="13">
        <v>7893</v>
      </c>
      <c r="C7896">
        <v>0</v>
      </c>
      <c r="D7896">
        <v>0</v>
      </c>
      <c r="E7896">
        <v>0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19579175.650778268</v>
      </c>
      <c r="O7896">
        <v>15956841.217432082</v>
      </c>
      <c r="P7896">
        <v>19538216.018675018</v>
      </c>
      <c r="Q7896">
        <v>22449766.197598308</v>
      </c>
      <c r="R7896">
        <v>21710439.206988838</v>
      </c>
      <c r="S7896">
        <v>20997830.589038443</v>
      </c>
      <c r="T7896">
        <v>27362232.184104912</v>
      </c>
      <c r="U7896">
        <v>32752160.348616049</v>
      </c>
      <c r="V7896">
        <v>30083758.455350984</v>
      </c>
      <c r="W7896">
        <v>28819729.575016655</v>
      </c>
      <c r="X7896">
        <v>8819729.575016655</v>
      </c>
    </row>
    <row r="7897" spans="2:24" x14ac:dyDescent="0.4">
      <c r="B7897" s="13">
        <v>7894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24407775.546952698</v>
      </c>
      <c r="O7897">
        <v>23142129.526697878</v>
      </c>
      <c r="P7897">
        <v>24019306.409002312</v>
      </c>
      <c r="Q7897">
        <v>29989177.426575996</v>
      </c>
      <c r="R7897">
        <v>31670649.882724248</v>
      </c>
      <c r="S7897">
        <v>36664144.769581951</v>
      </c>
      <c r="T7897">
        <v>39373581.358208902</v>
      </c>
      <c r="U7897">
        <v>41574479.170195356</v>
      </c>
      <c r="V7897">
        <v>40531516.443801552</v>
      </c>
      <c r="W7897">
        <v>42031692.161891103</v>
      </c>
      <c r="X7897">
        <v>22031692.161891103</v>
      </c>
    </row>
    <row r="7898" spans="2:24" x14ac:dyDescent="0.4">
      <c r="B7898" s="13">
        <v>7895</v>
      </c>
      <c r="C7898">
        <v>0</v>
      </c>
      <c r="D7898">
        <v>0</v>
      </c>
      <c r="E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10721549.213131765</v>
      </c>
      <c r="O7898">
        <v>1295156.1767812767</v>
      </c>
      <c r="P7898">
        <v>3987007.9263980291</v>
      </c>
      <c r="Q7898">
        <v>10677877.571710145</v>
      </c>
      <c r="R7898">
        <v>10350118.280623661</v>
      </c>
      <c r="S7898">
        <v>16811500.337683164</v>
      </c>
      <c r="T7898">
        <v>19979615.033821814</v>
      </c>
      <c r="U7898">
        <v>21085609.34365854</v>
      </c>
      <c r="V7898">
        <v>21675486.3382883</v>
      </c>
      <c r="W7898">
        <v>24410563.974671472</v>
      </c>
      <c r="X7898">
        <v>4410563.9746714719</v>
      </c>
    </row>
    <row r="7899" spans="2:24" x14ac:dyDescent="0.4">
      <c r="B7899" s="13">
        <v>7896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22366895.802852057</v>
      </c>
      <c r="O7899">
        <v>30967036.493693352</v>
      </c>
      <c r="P7899">
        <v>24129235.551245503</v>
      </c>
      <c r="Q7899">
        <v>-3821022.0495437407</v>
      </c>
      <c r="R7899">
        <v>-1157257.8048375072</v>
      </c>
      <c r="S7899">
        <v>-18313635.329311784</v>
      </c>
      <c r="T7899">
        <v>-15039000.00827297</v>
      </c>
      <c r="U7899">
        <v>7800602.5225840909</v>
      </c>
      <c r="V7899">
        <v>5130150.3819368556</v>
      </c>
      <c r="W7899">
        <v>5572554.4315947741</v>
      </c>
      <c r="X7899">
        <v>-14427445.568405233</v>
      </c>
    </row>
    <row r="7900" spans="2:24" x14ac:dyDescent="0.4">
      <c r="B7900" s="13">
        <v>7897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23220386.933665592</v>
      </c>
      <c r="O7900">
        <v>24132702.674073994</v>
      </c>
      <c r="P7900">
        <v>30002432.729608901</v>
      </c>
      <c r="Q7900">
        <v>29275483.023613196</v>
      </c>
      <c r="R7900">
        <v>30947278.420117408</v>
      </c>
      <c r="S7900">
        <v>36881559.278083079</v>
      </c>
      <c r="T7900">
        <v>37156718.968700364</v>
      </c>
      <c r="U7900">
        <v>35268653.2848332</v>
      </c>
      <c r="V7900">
        <v>38420600.986070387</v>
      </c>
      <c r="W7900">
        <v>43209385.568863444</v>
      </c>
      <c r="X7900">
        <v>23209385.568863451</v>
      </c>
    </row>
    <row r="7901" spans="2:24" x14ac:dyDescent="0.4">
      <c r="B7901" s="13">
        <v>7898</v>
      </c>
      <c r="C7901">
        <v>0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23110078.323160499</v>
      </c>
      <c r="O7901">
        <v>30207494.653684463</v>
      </c>
      <c r="P7901">
        <v>29605559.651786391</v>
      </c>
      <c r="Q7901">
        <v>33147665.749318853</v>
      </c>
      <c r="R7901">
        <v>35134642.398311161</v>
      </c>
      <c r="S7901">
        <v>35056170.265325911</v>
      </c>
      <c r="T7901">
        <v>43278124.827485278</v>
      </c>
      <c r="U7901">
        <v>45357677.660721332</v>
      </c>
      <c r="V7901">
        <v>45478394.931555144</v>
      </c>
      <c r="W7901">
        <v>49179201.717894092</v>
      </c>
      <c r="X7901">
        <v>29179201.717894088</v>
      </c>
    </row>
    <row r="7902" spans="2:24" x14ac:dyDescent="0.4">
      <c r="B7902" s="13">
        <v>7899</v>
      </c>
      <c r="C7902">
        <v>0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18469334.788677838</v>
      </c>
      <c r="O7902">
        <v>23669244.036270022</v>
      </c>
      <c r="P7902">
        <v>31373144.950871602</v>
      </c>
      <c r="Q7902">
        <v>38170379.936997473</v>
      </c>
      <c r="R7902">
        <v>44785885.81898275</v>
      </c>
      <c r="S7902">
        <v>41475108.984345563</v>
      </c>
      <c r="T7902">
        <v>40296339.468880475</v>
      </c>
      <c r="U7902">
        <v>-46935817.907235391</v>
      </c>
      <c r="V7902">
        <v>-48246726.511786163</v>
      </c>
      <c r="W7902">
        <v>-439475.30475003994</v>
      </c>
      <c r="X7902">
        <v>-20439475.30475004</v>
      </c>
    </row>
    <row r="7903" spans="2:24" x14ac:dyDescent="0.4">
      <c r="B7903" s="13">
        <v>7900</v>
      </c>
      <c r="C7903">
        <v>0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20978782.891772892</v>
      </c>
      <c r="O7903">
        <v>19328497.965875242</v>
      </c>
      <c r="P7903">
        <v>22236625.867192041</v>
      </c>
      <c r="Q7903">
        <v>28077323.234046947</v>
      </c>
      <c r="R7903">
        <v>33890332.17115508</v>
      </c>
      <c r="S7903">
        <v>35446961.924291417</v>
      </c>
      <c r="T7903">
        <v>43873366.180454992</v>
      </c>
      <c r="U7903">
        <v>49651427.443481296</v>
      </c>
      <c r="V7903">
        <v>-71888257.30413948</v>
      </c>
      <c r="W7903">
        <v>-67199579.438594446</v>
      </c>
      <c r="X7903">
        <v>-87199579.438594446</v>
      </c>
    </row>
    <row r="7904" spans="2:24" x14ac:dyDescent="0.4">
      <c r="B7904" s="13">
        <v>7901</v>
      </c>
      <c r="C7904">
        <v>0</v>
      </c>
      <c r="D7904">
        <v>0</v>
      </c>
      <c r="E7904">
        <v>0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20556707.676210344</v>
      </c>
      <c r="O7904">
        <v>20802277.376462687</v>
      </c>
      <c r="P7904">
        <v>20618434.927160691</v>
      </c>
      <c r="Q7904">
        <v>22725047.410138138</v>
      </c>
      <c r="R7904">
        <v>22352013.531045835</v>
      </c>
      <c r="S7904">
        <v>23115372.431303799</v>
      </c>
      <c r="T7904">
        <v>25138203.414257538</v>
      </c>
      <c r="U7904">
        <v>25015070.628945082</v>
      </c>
      <c r="V7904">
        <v>32819726.532029077</v>
      </c>
      <c r="W7904">
        <v>25680879.231037129</v>
      </c>
      <c r="X7904">
        <v>5680879.2310371287</v>
      </c>
    </row>
    <row r="7905" spans="2:24" x14ac:dyDescent="0.4">
      <c r="B7905" s="13">
        <v>7902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20309679.386117887</v>
      </c>
      <c r="O7905">
        <v>21829006.295764633</v>
      </c>
      <c r="P7905">
        <v>20705065.082759257</v>
      </c>
      <c r="Q7905">
        <v>19143851.638646014</v>
      </c>
      <c r="R7905">
        <v>21364713.082945291</v>
      </c>
      <c r="S7905">
        <v>19459516.790497087</v>
      </c>
      <c r="T7905">
        <v>21094700.339053649</v>
      </c>
      <c r="U7905">
        <v>22938514.059094254</v>
      </c>
      <c r="V7905">
        <v>21842636.368769355</v>
      </c>
      <c r="W7905">
        <v>-83782999.641670227</v>
      </c>
      <c r="X7905">
        <v>-103782999.64167023</v>
      </c>
    </row>
    <row r="7906" spans="2:24" x14ac:dyDescent="0.4">
      <c r="B7906" s="13">
        <v>7903</v>
      </c>
      <c r="C7906">
        <v>0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22753339.604050338</v>
      </c>
      <c r="O7906">
        <v>21002948.270699892</v>
      </c>
      <c r="P7906">
        <v>29222435.054531991</v>
      </c>
      <c r="Q7906">
        <v>36328082.395772874</v>
      </c>
      <c r="R7906">
        <v>34547623.434013046</v>
      </c>
      <c r="S7906">
        <v>37822352.235338308</v>
      </c>
      <c r="T7906">
        <v>42178394.976109065</v>
      </c>
      <c r="U7906">
        <v>47700.843221926945</v>
      </c>
      <c r="V7906">
        <v>8050422.9360564109</v>
      </c>
      <c r="W7906">
        <v>27678691.708931394</v>
      </c>
      <c r="X7906">
        <v>7678691.7089313921</v>
      </c>
    </row>
    <row r="7907" spans="2:24" x14ac:dyDescent="0.4">
      <c r="B7907" s="13">
        <v>7904</v>
      </c>
      <c r="C7907">
        <v>0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24792677.736195974</v>
      </c>
      <c r="O7907">
        <v>24791194.164213669</v>
      </c>
      <c r="P7907">
        <v>28035350.917708721</v>
      </c>
      <c r="Q7907">
        <v>14490071.557051901</v>
      </c>
      <c r="R7907">
        <v>11481549.950959917</v>
      </c>
      <c r="S7907">
        <v>18476446.441089526</v>
      </c>
      <c r="T7907">
        <v>19560982.14293503</v>
      </c>
      <c r="U7907">
        <v>21050422.209718872</v>
      </c>
      <c r="V7907">
        <v>21665044.269494209</v>
      </c>
      <c r="W7907">
        <v>20088333.059520695</v>
      </c>
      <c r="X7907">
        <v>88333.059520700248</v>
      </c>
    </row>
    <row r="7908" spans="2:24" x14ac:dyDescent="0.4">
      <c r="B7908" s="13">
        <v>7905</v>
      </c>
      <c r="C7908">
        <v>0</v>
      </c>
      <c r="D7908">
        <v>0</v>
      </c>
      <c r="E7908">
        <v>0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23168304.757142648</v>
      </c>
      <c r="O7908">
        <v>24216109.273697257</v>
      </c>
      <c r="P7908">
        <v>26394311.135868166</v>
      </c>
      <c r="Q7908">
        <v>33874858.069431052</v>
      </c>
      <c r="R7908">
        <v>38022343.55486656</v>
      </c>
      <c r="S7908">
        <v>35816565.218769431</v>
      </c>
      <c r="T7908">
        <v>32748430.810271472</v>
      </c>
      <c r="U7908">
        <v>23335941.067108765</v>
      </c>
      <c r="V7908">
        <v>19848543.756750423</v>
      </c>
      <c r="W7908">
        <v>-977980.30474202009</v>
      </c>
      <c r="X7908">
        <v>-20977980.304742012</v>
      </c>
    </row>
    <row r="7909" spans="2:24" x14ac:dyDescent="0.4">
      <c r="B7909" s="13">
        <v>7906</v>
      </c>
      <c r="C7909">
        <v>0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20336484.542603407</v>
      </c>
      <c r="O7909">
        <v>19228610.484866608</v>
      </c>
      <c r="P7909">
        <v>-8459691.391730817</v>
      </c>
      <c r="Q7909">
        <v>-11312471.280644476</v>
      </c>
      <c r="R7909">
        <v>-52164064.137002334</v>
      </c>
      <c r="S7909">
        <v>-47989957.567815401</v>
      </c>
      <c r="T7909">
        <v>-21820348.037423495</v>
      </c>
      <c r="U7909">
        <v>-24102396.258800983</v>
      </c>
      <c r="V7909">
        <v>-22712912.233448431</v>
      </c>
      <c r="W7909">
        <v>-20937989.046269201</v>
      </c>
      <c r="X7909">
        <v>-40937989.046269201</v>
      </c>
    </row>
    <row r="7910" spans="2:24" x14ac:dyDescent="0.4">
      <c r="B7910" s="13">
        <v>7907</v>
      </c>
      <c r="C7910">
        <v>0</v>
      </c>
      <c r="D7910">
        <v>0</v>
      </c>
      <c r="E7910">
        <v>0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-4517883.1413986199</v>
      </c>
      <c r="O7910">
        <v>-2155360.9706542483</v>
      </c>
      <c r="P7910">
        <v>13968539.633836821</v>
      </c>
      <c r="Q7910">
        <v>16893331.447897043</v>
      </c>
      <c r="R7910">
        <v>18382020.857887622</v>
      </c>
      <c r="S7910">
        <v>16162985.016825691</v>
      </c>
      <c r="T7910">
        <v>20421573.27968587</v>
      </c>
      <c r="U7910">
        <v>19424017.289191108</v>
      </c>
      <c r="V7910">
        <v>13964894.039357802</v>
      </c>
      <c r="W7910">
        <v>19806364.817618445</v>
      </c>
      <c r="X7910">
        <v>-193635.18238156103</v>
      </c>
    </row>
    <row r="7911" spans="2:24" x14ac:dyDescent="0.4">
      <c r="B7911" s="13">
        <v>7908</v>
      </c>
      <c r="C7911">
        <v>0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17970514.336409874</v>
      </c>
      <c r="O7911">
        <v>23706262.592863329</v>
      </c>
      <c r="P7911">
        <v>26950849.398848929</v>
      </c>
      <c r="Q7911">
        <v>24413514.758881316</v>
      </c>
      <c r="R7911">
        <v>30472103.255701222</v>
      </c>
      <c r="S7911">
        <v>36578435.293635949</v>
      </c>
      <c r="T7911">
        <v>35059423.802695692</v>
      </c>
      <c r="U7911">
        <v>33850438.146946765</v>
      </c>
      <c r="V7911">
        <v>34021176.579901569</v>
      </c>
      <c r="W7911">
        <v>34361142.930829868</v>
      </c>
      <c r="X7911">
        <v>14361142.930829864</v>
      </c>
    </row>
    <row r="7912" spans="2:24" x14ac:dyDescent="0.4">
      <c r="B7912" s="13">
        <v>7909</v>
      </c>
      <c r="C7912">
        <v>0</v>
      </c>
      <c r="D7912">
        <v>0</v>
      </c>
      <c r="E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20267412.849960148</v>
      </c>
      <c r="O7912">
        <v>18987304.736038215</v>
      </c>
      <c r="P7912">
        <v>19063157.843502522</v>
      </c>
      <c r="Q7912">
        <v>26257417.735136915</v>
      </c>
      <c r="R7912">
        <v>34295407.392937548</v>
      </c>
      <c r="S7912">
        <v>36292851.973899312</v>
      </c>
      <c r="T7912">
        <v>43354438.535000645</v>
      </c>
      <c r="U7912">
        <v>47048917.835698307</v>
      </c>
      <c r="V7912">
        <v>51211836.597657435</v>
      </c>
      <c r="W7912">
        <v>48869946.363008253</v>
      </c>
      <c r="X7912">
        <v>28869946.36300825</v>
      </c>
    </row>
    <row r="7913" spans="2:24" x14ac:dyDescent="0.4">
      <c r="B7913" s="13">
        <v>7910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16195102.175477795</v>
      </c>
      <c r="O7913">
        <v>18868636.266978487</v>
      </c>
      <c r="P7913">
        <v>23905271.202160094</v>
      </c>
      <c r="Q7913">
        <v>28092834.459015109</v>
      </c>
      <c r="R7913">
        <v>19502576.467078771</v>
      </c>
      <c r="S7913">
        <v>19402203.974940989</v>
      </c>
      <c r="T7913">
        <v>22012289.241478417</v>
      </c>
      <c r="U7913">
        <v>13068211.044305077</v>
      </c>
      <c r="V7913">
        <v>13110970.763851771</v>
      </c>
      <c r="W7913">
        <v>15316954.049571333</v>
      </c>
      <c r="X7913">
        <v>-4683045.9504286721</v>
      </c>
    </row>
    <row r="7914" spans="2:24" x14ac:dyDescent="0.4">
      <c r="B7914" s="13">
        <v>7911</v>
      </c>
      <c r="C7914">
        <v>0</v>
      </c>
      <c r="D7914">
        <v>0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26765306.850444756</v>
      </c>
      <c r="O7914">
        <v>25939819.992538758</v>
      </c>
      <c r="P7914">
        <v>22439787.478079166</v>
      </c>
      <c r="Q7914">
        <v>27453705.023328334</v>
      </c>
      <c r="R7914">
        <v>8637914.7186870687</v>
      </c>
      <c r="S7914">
        <v>7603001.7661209395</v>
      </c>
      <c r="T7914">
        <v>25104179.920291856</v>
      </c>
      <c r="U7914">
        <v>31225244.807885431</v>
      </c>
      <c r="V7914">
        <v>31136904.822329912</v>
      </c>
      <c r="W7914">
        <v>31540766.549444497</v>
      </c>
      <c r="X7914">
        <v>11540766.549444498</v>
      </c>
    </row>
    <row r="7915" spans="2:24" x14ac:dyDescent="0.4">
      <c r="B7915" s="13">
        <v>7912</v>
      </c>
      <c r="C7915">
        <v>0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22252908.383643616</v>
      </c>
      <c r="O7915">
        <v>23118925.887466434</v>
      </c>
      <c r="P7915">
        <v>27880294.181123443</v>
      </c>
      <c r="Q7915">
        <v>26527384.542022116</v>
      </c>
      <c r="R7915">
        <v>29652886.832287259</v>
      </c>
      <c r="S7915">
        <v>32978717.511705663</v>
      </c>
      <c r="T7915">
        <v>37988214.568669304</v>
      </c>
      <c r="U7915">
        <v>44072141.515238121</v>
      </c>
      <c r="V7915">
        <v>41809384.910881177</v>
      </c>
      <c r="W7915">
        <v>46391090.244450152</v>
      </c>
      <c r="X7915">
        <v>26391090.244450152</v>
      </c>
    </row>
    <row r="7916" spans="2:24" x14ac:dyDescent="0.4">
      <c r="B7916" s="13">
        <v>7913</v>
      </c>
      <c r="C7916">
        <v>0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19988702.73834895</v>
      </c>
      <c r="O7916">
        <v>23933480.294335127</v>
      </c>
      <c r="P7916">
        <v>26109424.507958032</v>
      </c>
      <c r="Q7916">
        <v>15986880.369829737</v>
      </c>
      <c r="R7916">
        <v>18932033.336567461</v>
      </c>
      <c r="S7916">
        <v>21511066.731339052</v>
      </c>
      <c r="T7916">
        <v>21864203.49225495</v>
      </c>
      <c r="U7916">
        <v>20286601.233371034</v>
      </c>
      <c r="V7916">
        <v>21812868.706520867</v>
      </c>
      <c r="W7916">
        <v>25990645.363461848</v>
      </c>
      <c r="X7916">
        <v>5990645.3634618502</v>
      </c>
    </row>
    <row r="7917" spans="2:24" x14ac:dyDescent="0.4">
      <c r="B7917" s="13">
        <v>7914</v>
      </c>
      <c r="C7917">
        <v>0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26208513.547626786</v>
      </c>
      <c r="O7917">
        <v>23869468.003643051</v>
      </c>
      <c r="P7917">
        <v>26281718.307885144</v>
      </c>
      <c r="Q7917">
        <v>29335065.975660499</v>
      </c>
      <c r="R7917">
        <v>33577763.063454434</v>
      </c>
      <c r="S7917">
        <v>37469734.219666414</v>
      </c>
      <c r="T7917">
        <v>37260767.581566915</v>
      </c>
      <c r="U7917">
        <v>43829573.663799368</v>
      </c>
      <c r="V7917">
        <v>47503272.917729944</v>
      </c>
      <c r="W7917">
        <v>46489859.158747733</v>
      </c>
      <c r="X7917">
        <v>26489859.158747725</v>
      </c>
    </row>
    <row r="7918" spans="2:24" x14ac:dyDescent="0.4">
      <c r="B7918" s="13">
        <v>7915</v>
      </c>
      <c r="C7918">
        <v>0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23926358.116003767</v>
      </c>
      <c r="O7918">
        <v>15808096.208158189</v>
      </c>
      <c r="P7918">
        <v>12297132.235400308</v>
      </c>
      <c r="Q7918">
        <v>18331955.701970384</v>
      </c>
      <c r="R7918">
        <v>20762869.142015923</v>
      </c>
      <c r="S7918">
        <v>25032711.06809406</v>
      </c>
      <c r="T7918">
        <v>25754759.133112226</v>
      </c>
      <c r="U7918">
        <v>24353327.494026091</v>
      </c>
      <c r="V7918">
        <v>28254429.583580367</v>
      </c>
      <c r="W7918">
        <v>27368561.177014541</v>
      </c>
      <c r="X7918">
        <v>7368561.1770145455</v>
      </c>
    </row>
    <row r="7919" spans="2:24" x14ac:dyDescent="0.4">
      <c r="B7919" s="13">
        <v>7916</v>
      </c>
      <c r="C7919">
        <v>0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18455540.475615501</v>
      </c>
      <c r="O7919">
        <v>20305365.535240367</v>
      </c>
      <c r="P7919">
        <v>22030571.527198985</v>
      </c>
      <c r="Q7919">
        <v>12410230.06467092</v>
      </c>
      <c r="R7919">
        <v>11950342.747826418</v>
      </c>
      <c r="S7919">
        <v>19418111.524261281</v>
      </c>
      <c r="T7919">
        <v>22463923.121534478</v>
      </c>
      <c r="U7919">
        <v>25345752.552588213</v>
      </c>
      <c r="V7919">
        <v>26326237.890015941</v>
      </c>
      <c r="W7919">
        <v>28628913.821136765</v>
      </c>
      <c r="X7919">
        <v>8628913.8211367633</v>
      </c>
    </row>
    <row r="7920" spans="2:24" x14ac:dyDescent="0.4">
      <c r="B7920" s="13">
        <v>7917</v>
      </c>
      <c r="C7920">
        <v>0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25720711.820431486</v>
      </c>
      <c r="O7920">
        <v>31539967.869980942</v>
      </c>
      <c r="P7920">
        <v>33101328.589073133</v>
      </c>
      <c r="Q7920">
        <v>33448373.900498703</v>
      </c>
      <c r="R7920">
        <v>33561608.11317303</v>
      </c>
      <c r="S7920">
        <v>33544738.923578646</v>
      </c>
      <c r="T7920">
        <v>38283558.637144975</v>
      </c>
      <c r="U7920">
        <v>37810664.687825955</v>
      </c>
      <c r="V7920">
        <v>37343951.028365031</v>
      </c>
      <c r="W7920">
        <v>37286780.228839859</v>
      </c>
      <c r="X7920">
        <v>17286780.228839859</v>
      </c>
    </row>
    <row r="7921" spans="2:24" x14ac:dyDescent="0.4">
      <c r="B7921" s="13">
        <v>7918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17142370.409774788</v>
      </c>
      <c r="O7921">
        <v>23972264.892638206</v>
      </c>
      <c r="P7921">
        <v>33091082.133121312</v>
      </c>
      <c r="Q7921">
        <v>32409746.888062138</v>
      </c>
      <c r="R7921">
        <v>34107251.825640455</v>
      </c>
      <c r="S7921">
        <v>39958208.07435485</v>
      </c>
      <c r="T7921">
        <v>44375446.886320926</v>
      </c>
      <c r="U7921">
        <v>43900407.564891033</v>
      </c>
      <c r="V7921">
        <v>49035333.16301284</v>
      </c>
      <c r="W7921">
        <v>48164200.427165158</v>
      </c>
      <c r="X7921">
        <v>28164200.427165158</v>
      </c>
    </row>
    <row r="7922" spans="2:24" x14ac:dyDescent="0.4">
      <c r="B7922" s="13">
        <v>7919</v>
      </c>
      <c r="C7922">
        <v>0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27590148.422121074</v>
      </c>
      <c r="O7922">
        <v>29416478.779076099</v>
      </c>
      <c r="P7922">
        <v>6177917.9177681822</v>
      </c>
      <c r="Q7922">
        <v>7642861.9119586078</v>
      </c>
      <c r="R7922">
        <v>21912507.364138629</v>
      </c>
      <c r="S7922">
        <v>25484412.015253279</v>
      </c>
      <c r="T7922">
        <v>31154550.742220335</v>
      </c>
      <c r="U7922">
        <v>38898707.547230117</v>
      </c>
      <c r="V7922">
        <v>30314410.671985965</v>
      </c>
      <c r="W7922">
        <v>30176961.687394731</v>
      </c>
      <c r="X7922">
        <v>10176961.68739472</v>
      </c>
    </row>
    <row r="7923" spans="2:24" x14ac:dyDescent="0.4">
      <c r="B7923" s="13">
        <v>7920</v>
      </c>
      <c r="C7923">
        <v>0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27191830.128459897</v>
      </c>
      <c r="O7923">
        <v>30853712.405382622</v>
      </c>
      <c r="P7923">
        <v>34366697.555177063</v>
      </c>
      <c r="Q7923">
        <v>41249963.162358679</v>
      </c>
      <c r="R7923">
        <v>48807286.915587701</v>
      </c>
      <c r="S7923">
        <v>57777992.662969209</v>
      </c>
      <c r="T7923">
        <v>63959964.839861624</v>
      </c>
      <c r="U7923">
        <v>68202621.044454038</v>
      </c>
      <c r="V7923">
        <v>66776500.751119465</v>
      </c>
      <c r="W7923">
        <v>73164327.828092262</v>
      </c>
      <c r="X7923">
        <v>53164327.828092255</v>
      </c>
    </row>
    <row r="7924" spans="2:24" x14ac:dyDescent="0.4">
      <c r="B7924" s="13">
        <v>7921</v>
      </c>
      <c r="C7924">
        <v>0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25112442.203602251</v>
      </c>
      <c r="O7924">
        <v>25241191.980431769</v>
      </c>
      <c r="P7924">
        <v>21925717.298023932</v>
      </c>
      <c r="Q7924">
        <v>21565384.722344488</v>
      </c>
      <c r="R7924">
        <v>29794092.770131644</v>
      </c>
      <c r="S7924">
        <v>23796527.14743235</v>
      </c>
      <c r="T7924">
        <v>27124202.543493275</v>
      </c>
      <c r="U7924">
        <v>23772332.54693757</v>
      </c>
      <c r="V7924">
        <v>26717614.352691516</v>
      </c>
      <c r="W7924">
        <v>24042454.610781804</v>
      </c>
      <c r="X7924">
        <v>4042454.6107818014</v>
      </c>
    </row>
    <row r="7925" spans="2:24" x14ac:dyDescent="0.4">
      <c r="B7925" s="13">
        <v>7922</v>
      </c>
      <c r="C7925">
        <v>0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16335792.162140097</v>
      </c>
      <c r="O7925">
        <v>19553564.420592524</v>
      </c>
      <c r="P7925">
        <v>24161585.880281843</v>
      </c>
      <c r="Q7925">
        <v>27096617.160566162</v>
      </c>
      <c r="R7925">
        <v>32511418.110534105</v>
      </c>
      <c r="S7925">
        <v>1098143.2920360721</v>
      </c>
      <c r="T7925">
        <v>-20844892.959748928</v>
      </c>
      <c r="U7925">
        <v>-2437373.7903352845</v>
      </c>
      <c r="V7925">
        <v>11233391.265483666</v>
      </c>
      <c r="W7925">
        <v>14702111.424978381</v>
      </c>
      <c r="X7925">
        <v>-5297888.5750216246</v>
      </c>
    </row>
    <row r="7926" spans="2:24" x14ac:dyDescent="0.4">
      <c r="B7926" s="13">
        <v>7923</v>
      </c>
      <c r="C7926">
        <v>0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19764708.069874525</v>
      </c>
      <c r="O7926">
        <v>22071337.235689603</v>
      </c>
      <c r="P7926">
        <v>25988956.762531426</v>
      </c>
      <c r="Q7926">
        <v>25861454.86524874</v>
      </c>
      <c r="R7926">
        <v>26008883.756380431</v>
      </c>
      <c r="S7926">
        <v>786826.36748663895</v>
      </c>
      <c r="T7926">
        <v>238235.46675661753</v>
      </c>
      <c r="U7926">
        <v>10846311.629021758</v>
      </c>
      <c r="V7926">
        <v>10734741.192903772</v>
      </c>
      <c r="W7926">
        <v>14121302.162419181</v>
      </c>
      <c r="X7926">
        <v>-5878697.8375808168</v>
      </c>
    </row>
    <row r="7927" spans="2:24" x14ac:dyDescent="0.4">
      <c r="B7927" s="13">
        <v>7924</v>
      </c>
      <c r="C7927">
        <v>0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24441352.244474955</v>
      </c>
      <c r="O7927">
        <v>25396976.154101852</v>
      </c>
      <c r="P7927">
        <v>26845447.381067265</v>
      </c>
      <c r="Q7927">
        <v>26826189.770387754</v>
      </c>
      <c r="R7927">
        <v>32295468.57280241</v>
      </c>
      <c r="S7927">
        <v>30628155.176738314</v>
      </c>
      <c r="T7927">
        <v>24136548.952235654</v>
      </c>
      <c r="U7927">
        <v>22691181.159853376</v>
      </c>
      <c r="V7927">
        <v>23907601.557161599</v>
      </c>
      <c r="W7927">
        <v>27162515.103774622</v>
      </c>
      <c r="X7927">
        <v>7162515.1037746258</v>
      </c>
    </row>
    <row r="7928" spans="2:24" x14ac:dyDescent="0.4">
      <c r="B7928" s="13">
        <v>7925</v>
      </c>
      <c r="C7928">
        <v>0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18939509.101822611</v>
      </c>
      <c r="O7928">
        <v>20340935.420176696</v>
      </c>
      <c r="P7928">
        <v>23065427.397375416</v>
      </c>
      <c r="Q7928">
        <v>26866000.00559736</v>
      </c>
      <c r="R7928">
        <v>29169379.848890595</v>
      </c>
      <c r="S7928">
        <v>31278348.817595888</v>
      </c>
      <c r="T7928">
        <v>38773045.555988334</v>
      </c>
      <c r="U7928">
        <v>30622475.524212345</v>
      </c>
      <c r="V7928">
        <v>31004688.01267875</v>
      </c>
      <c r="W7928">
        <v>31603791.588146802</v>
      </c>
      <c r="X7928">
        <v>11603791.588146798</v>
      </c>
    </row>
    <row r="7929" spans="2:24" x14ac:dyDescent="0.4">
      <c r="B7929" s="13">
        <v>7926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21347210.02413515</v>
      </c>
      <c r="O7929">
        <v>20835144.110679559</v>
      </c>
      <c r="P7929">
        <v>2511676.87056622</v>
      </c>
      <c r="Q7929">
        <v>5456334.4819910508</v>
      </c>
      <c r="R7929">
        <v>20412659.641761456</v>
      </c>
      <c r="S7929">
        <v>20928228.103855796</v>
      </c>
      <c r="T7929">
        <v>19423367.511868425</v>
      </c>
      <c r="U7929">
        <v>27227461.047830671</v>
      </c>
      <c r="V7929">
        <v>24619862.292128634</v>
      </c>
      <c r="W7929">
        <v>29571682.093207002</v>
      </c>
      <c r="X7929">
        <v>9571682.093206998</v>
      </c>
    </row>
    <row r="7930" spans="2:24" x14ac:dyDescent="0.4">
      <c r="B7930" s="13">
        <v>7927</v>
      </c>
      <c r="C7930">
        <v>0</v>
      </c>
      <c r="D7930">
        <v>0</v>
      </c>
      <c r="E7930">
        <v>0</v>
      </c>
      <c r="F7930">
        <v>0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26753866.418633584</v>
      </c>
      <c r="O7930">
        <v>12293059.023297042</v>
      </c>
      <c r="P7930">
        <v>17027766.605034605</v>
      </c>
      <c r="Q7930">
        <v>28772449.678905785</v>
      </c>
      <c r="R7930">
        <v>31198489.785112053</v>
      </c>
      <c r="S7930">
        <v>34835044.38673275</v>
      </c>
      <c r="T7930">
        <v>41783113.486871377</v>
      </c>
      <c r="U7930">
        <v>-63739917.382339306</v>
      </c>
      <c r="V7930">
        <v>-62819440.479540221</v>
      </c>
      <c r="W7930">
        <v>-10298424.675661432</v>
      </c>
      <c r="X7930">
        <v>-30298424.675661437</v>
      </c>
    </row>
    <row r="7931" spans="2:24" x14ac:dyDescent="0.4">
      <c r="B7931" s="13">
        <v>7928</v>
      </c>
      <c r="C7931">
        <v>0</v>
      </c>
      <c r="D7931">
        <v>0</v>
      </c>
      <c r="E7931">
        <v>0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17503654.140235133</v>
      </c>
      <c r="O7931">
        <v>15718506.283436246</v>
      </c>
      <c r="P7931">
        <v>16424047.658587333</v>
      </c>
      <c r="Q7931">
        <v>15270227.76649834</v>
      </c>
      <c r="R7931">
        <v>18191457.052223332</v>
      </c>
      <c r="S7931">
        <v>17515002.602063995</v>
      </c>
      <c r="T7931">
        <v>16883982.604162876</v>
      </c>
      <c r="U7931">
        <v>19100168.601894252</v>
      </c>
      <c r="V7931">
        <v>25394689.734970298</v>
      </c>
      <c r="W7931">
        <v>30997970.800210774</v>
      </c>
      <c r="X7931">
        <v>10997970.800210774</v>
      </c>
    </row>
    <row r="7932" spans="2:24" x14ac:dyDescent="0.4">
      <c r="B7932" s="13">
        <v>7929</v>
      </c>
      <c r="C7932">
        <v>0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12794447.783529684</v>
      </c>
      <c r="O7932">
        <v>5532325.8041334422</v>
      </c>
      <c r="P7932">
        <v>12959083.104960984</v>
      </c>
      <c r="Q7932">
        <v>13389821.190231906</v>
      </c>
      <c r="R7932">
        <v>12065009.965901632</v>
      </c>
      <c r="S7932">
        <v>15896856.966050232</v>
      </c>
      <c r="T7932">
        <v>19242065.202412814</v>
      </c>
      <c r="U7932">
        <v>24360173.364112381</v>
      </c>
      <c r="V7932">
        <v>27814132.330415308</v>
      </c>
      <c r="W7932">
        <v>27710009.66868766</v>
      </c>
      <c r="X7932">
        <v>7710009.6686876621</v>
      </c>
    </row>
    <row r="7933" spans="2:24" x14ac:dyDescent="0.4">
      <c r="B7933" s="13">
        <v>7930</v>
      </c>
      <c r="C7933">
        <v>0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22834692.055228494</v>
      </c>
      <c r="O7933">
        <v>18309652.101092461</v>
      </c>
      <c r="P7933">
        <v>18378607.202471368</v>
      </c>
      <c r="Q7933">
        <v>6376221.4484036053</v>
      </c>
      <c r="R7933">
        <v>-37713742.488187775</v>
      </c>
      <c r="S7933">
        <v>-32607147.722642299</v>
      </c>
      <c r="T7933">
        <v>-9355810.5001204163</v>
      </c>
      <c r="U7933">
        <v>-6013423.1137101492</v>
      </c>
      <c r="V7933">
        <v>-1232436.4738017144</v>
      </c>
      <c r="W7933">
        <v>1655522.4025701899</v>
      </c>
      <c r="X7933">
        <v>-18344477.597429805</v>
      </c>
    </row>
    <row r="7934" spans="2:24" x14ac:dyDescent="0.4">
      <c r="B7934" s="13">
        <v>7931</v>
      </c>
      <c r="C7934">
        <v>0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16327268.705039375</v>
      </c>
      <c r="O7934">
        <v>15008813.164707797</v>
      </c>
      <c r="P7934">
        <v>15196838.600766623</v>
      </c>
      <c r="Q7934">
        <v>12846596.499857984</v>
      </c>
      <c r="R7934">
        <v>12039868.579654966</v>
      </c>
      <c r="S7934">
        <v>18283929.68880913</v>
      </c>
      <c r="T7934">
        <v>24377318.658403929</v>
      </c>
      <c r="U7934">
        <v>28722623.189383827</v>
      </c>
      <c r="V7934">
        <v>29633180.689879958</v>
      </c>
      <c r="W7934">
        <v>28593518.021784592</v>
      </c>
      <c r="X7934">
        <v>8593518.0217845943</v>
      </c>
    </row>
    <row r="7935" spans="2:24" x14ac:dyDescent="0.4">
      <c r="B7935" s="13">
        <v>7932</v>
      </c>
      <c r="C7935">
        <v>0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20866470.529058948</v>
      </c>
      <c r="O7935">
        <v>21238935.579140775</v>
      </c>
      <c r="P7935">
        <v>24093587.514316022</v>
      </c>
      <c r="Q7935">
        <v>23148994.31607322</v>
      </c>
      <c r="R7935">
        <v>23331217.138918258</v>
      </c>
      <c r="S7935">
        <v>29733715.935718864</v>
      </c>
      <c r="T7935">
        <v>31454263.570885483</v>
      </c>
      <c r="U7935">
        <v>33900927.452873468</v>
      </c>
      <c r="V7935">
        <v>32956250.468165979</v>
      </c>
      <c r="W7935">
        <v>40066495.654991724</v>
      </c>
      <c r="X7935">
        <v>20066495.65499172</v>
      </c>
    </row>
    <row r="7936" spans="2:24" x14ac:dyDescent="0.4">
      <c r="B7936" s="13">
        <v>7933</v>
      </c>
      <c r="C7936">
        <v>0</v>
      </c>
      <c r="D7936">
        <v>0</v>
      </c>
      <c r="E7936"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24013561.688320197</v>
      </c>
      <c r="O7936">
        <v>22858575.682675697</v>
      </c>
      <c r="P7936">
        <v>22892154.269883279</v>
      </c>
      <c r="Q7936">
        <v>24586883.947829485</v>
      </c>
      <c r="R7936">
        <v>22754209.473017078</v>
      </c>
      <c r="S7936">
        <v>21513276.81326887</v>
      </c>
      <c r="T7936">
        <v>29175755.619160503</v>
      </c>
      <c r="U7936">
        <v>33939890.990120262</v>
      </c>
      <c r="V7936">
        <v>16824064.70497128</v>
      </c>
      <c r="W7936">
        <v>22746899.838893857</v>
      </c>
      <c r="X7936">
        <v>2746899.8388938592</v>
      </c>
    </row>
    <row r="7937" spans="2:24" x14ac:dyDescent="0.4">
      <c r="B7937" s="13">
        <v>7934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22001985.314629603</v>
      </c>
      <c r="O7937">
        <v>23894054.026092745</v>
      </c>
      <c r="P7937">
        <v>27779994.354904249</v>
      </c>
      <c r="Q7937">
        <v>28046956.55992258</v>
      </c>
      <c r="R7937">
        <v>29959538.470255118</v>
      </c>
      <c r="S7937">
        <v>26562634.451619539</v>
      </c>
      <c r="T7937">
        <v>28930595.708635401</v>
      </c>
      <c r="U7937">
        <v>30368265.302034799</v>
      </c>
      <c r="V7937">
        <v>33469483.236492351</v>
      </c>
      <c r="W7937">
        <v>36550087.048095591</v>
      </c>
      <c r="X7937">
        <v>16550087.048095595</v>
      </c>
    </row>
    <row r="7938" spans="2:24" x14ac:dyDescent="0.4">
      <c r="B7938" s="13">
        <v>7935</v>
      </c>
      <c r="C7938">
        <v>0</v>
      </c>
      <c r="D7938">
        <v>0</v>
      </c>
      <c r="E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28432992.298977315</v>
      </c>
      <c r="O7938">
        <v>27124222.69741907</v>
      </c>
      <c r="P7938">
        <v>33681180.487356685</v>
      </c>
      <c r="Q7938">
        <v>42093085.994274028</v>
      </c>
      <c r="R7938">
        <v>40529771.538592562</v>
      </c>
      <c r="S7938">
        <v>38632998.370609701</v>
      </c>
      <c r="T7938">
        <v>38245582.110509358</v>
      </c>
      <c r="U7938">
        <v>39203613.621033475</v>
      </c>
      <c r="V7938">
        <v>38522472.810731508</v>
      </c>
      <c r="W7938">
        <v>39093392.351059534</v>
      </c>
      <c r="X7938">
        <v>19093392.351059537</v>
      </c>
    </row>
    <row r="7939" spans="2:24" x14ac:dyDescent="0.4">
      <c r="B7939" s="13">
        <v>7936</v>
      </c>
      <c r="C7939">
        <v>0</v>
      </c>
      <c r="D7939">
        <v>0</v>
      </c>
      <c r="E7939">
        <v>0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23849864.986644346</v>
      </c>
      <c r="O7939">
        <v>24712622.992490795</v>
      </c>
      <c r="P7939">
        <v>30852359.278978676</v>
      </c>
      <c r="Q7939">
        <v>30779991.779398151</v>
      </c>
      <c r="R7939">
        <v>32514930.612174824</v>
      </c>
      <c r="S7939">
        <v>29070505.148619089</v>
      </c>
      <c r="T7939">
        <v>25792375.165834211</v>
      </c>
      <c r="U7939">
        <v>32111196.864435948</v>
      </c>
      <c r="V7939">
        <v>40243702.801889271</v>
      </c>
      <c r="W7939">
        <v>37463307.42198424</v>
      </c>
      <c r="X7939">
        <v>17463307.421984237</v>
      </c>
    </row>
    <row r="7940" spans="2:24" x14ac:dyDescent="0.4">
      <c r="B7940" s="13">
        <v>7937</v>
      </c>
      <c r="C7940">
        <v>0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22028296.30866579</v>
      </c>
      <c r="O7940">
        <v>24687202.38278506</v>
      </c>
      <c r="P7940">
        <v>-18209280.803947616</v>
      </c>
      <c r="Q7940">
        <v>-18304211.352790669</v>
      </c>
      <c r="R7940">
        <v>-20712100.11433778</v>
      </c>
      <c r="S7940">
        <v>-24394050.897470392</v>
      </c>
      <c r="T7940">
        <v>-8329719.531761515</v>
      </c>
      <c r="U7940">
        <v>-5238493.5737776449</v>
      </c>
      <c r="V7940">
        <v>-4859883.3733637882</v>
      </c>
      <c r="W7940">
        <v>-13037217.090215392</v>
      </c>
      <c r="X7940">
        <v>-33037217.0902154</v>
      </c>
    </row>
    <row r="7941" spans="2:24" x14ac:dyDescent="0.4">
      <c r="B7941" s="13">
        <v>7938</v>
      </c>
      <c r="C7941">
        <v>0</v>
      </c>
      <c r="D7941">
        <v>0</v>
      </c>
      <c r="E7941">
        <v>0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19641578.835492913</v>
      </c>
      <c r="O7941">
        <v>21066908.338040959</v>
      </c>
      <c r="P7941">
        <v>24241407.394468483</v>
      </c>
      <c r="Q7941">
        <v>24015950.363282368</v>
      </c>
      <c r="R7941">
        <v>19485138.454812527</v>
      </c>
      <c r="S7941">
        <v>26856419.512394793</v>
      </c>
      <c r="T7941">
        <v>-29001062.585520435</v>
      </c>
      <c r="U7941">
        <v>-29993346.740881681</v>
      </c>
      <c r="V7941">
        <v>-598569521.34986746</v>
      </c>
      <c r="W7941">
        <v>-596620707.86530375</v>
      </c>
      <c r="X7941">
        <v>-616620707.86530375</v>
      </c>
    </row>
    <row r="7942" spans="2:24" x14ac:dyDescent="0.4">
      <c r="B7942" s="13">
        <v>7939</v>
      </c>
      <c r="C7942">
        <v>0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27059084.454863138</v>
      </c>
      <c r="O7942">
        <v>31379135.506910048</v>
      </c>
      <c r="P7942">
        <v>33978684.74916923</v>
      </c>
      <c r="Q7942">
        <v>36091063.469483383</v>
      </c>
      <c r="R7942">
        <v>37096533.401343182</v>
      </c>
      <c r="S7942">
        <v>36165607.02790346</v>
      </c>
      <c r="T7942">
        <v>39353089.978843242</v>
      </c>
      <c r="U7942">
        <v>43154152.29785645</v>
      </c>
      <c r="V7942">
        <v>50816778.016943537</v>
      </c>
      <c r="W7942">
        <v>49433183.126841582</v>
      </c>
      <c r="X7942">
        <v>29433183.126841575</v>
      </c>
    </row>
    <row r="7943" spans="2:24" x14ac:dyDescent="0.4">
      <c r="B7943" s="13">
        <v>7940</v>
      </c>
      <c r="C7943">
        <v>0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18695503.633916184</v>
      </c>
      <c r="O7943">
        <v>17862636.016524617</v>
      </c>
      <c r="P7943">
        <v>23638347.550074637</v>
      </c>
      <c r="Q7943">
        <v>25396492.873735342</v>
      </c>
      <c r="R7943">
        <v>28407829.387936048</v>
      </c>
      <c r="S7943">
        <v>35724378.890461236</v>
      </c>
      <c r="T7943">
        <v>41856299.563670963</v>
      </c>
      <c r="U7943">
        <v>45270558.234210625</v>
      </c>
      <c r="V7943">
        <v>48077778.844460249</v>
      </c>
      <c r="W7943">
        <v>48898232.223401926</v>
      </c>
      <c r="X7943">
        <v>28898232.223401938</v>
      </c>
    </row>
    <row r="7944" spans="2:24" x14ac:dyDescent="0.4">
      <c r="B7944" s="13">
        <v>7941</v>
      </c>
      <c r="C7944">
        <v>0</v>
      </c>
      <c r="D7944">
        <v>0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17808742.531749558</v>
      </c>
      <c r="O7944">
        <v>17972158.079096239</v>
      </c>
      <c r="P7944">
        <v>20672788.945896305</v>
      </c>
      <c r="Q7944">
        <v>22385160.852612995</v>
      </c>
      <c r="R7944">
        <v>28494201.304988399</v>
      </c>
      <c r="S7944">
        <v>32461003.752494626</v>
      </c>
      <c r="T7944">
        <v>29815497.943946853</v>
      </c>
      <c r="U7944">
        <v>29964570.258286308</v>
      </c>
      <c r="V7944">
        <v>35594041.179346159</v>
      </c>
      <c r="W7944">
        <v>35287758.076275796</v>
      </c>
      <c r="X7944">
        <v>15287758.076275796</v>
      </c>
    </row>
    <row r="7945" spans="2:24" x14ac:dyDescent="0.4">
      <c r="B7945" s="13">
        <v>7942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21021603.434751287</v>
      </c>
      <c r="O7945">
        <v>-12472979.995379627</v>
      </c>
      <c r="P7945">
        <v>-13426160.858128978</v>
      </c>
      <c r="Q7945">
        <v>11771790.675035713</v>
      </c>
      <c r="R7945">
        <v>20656828.315570895</v>
      </c>
      <c r="S7945">
        <v>27240313.873055518</v>
      </c>
      <c r="T7945">
        <v>32082968.444078669</v>
      </c>
      <c r="U7945">
        <v>37175524.295643486</v>
      </c>
      <c r="V7945">
        <v>37412162.018134028</v>
      </c>
      <c r="W7945">
        <v>38252065.806221254</v>
      </c>
      <c r="X7945">
        <v>18252065.806221258</v>
      </c>
    </row>
    <row r="7946" spans="2:24" x14ac:dyDescent="0.4">
      <c r="B7946" s="13">
        <v>7943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-8146658.2736533247</v>
      </c>
      <c r="O7946">
        <v>-10668681.549714545</v>
      </c>
      <c r="P7946">
        <v>9357062.465488255</v>
      </c>
      <c r="Q7946">
        <v>10203705.316768704</v>
      </c>
      <c r="R7946">
        <v>9636842.457641311</v>
      </c>
      <c r="S7946">
        <v>15205020.775187019</v>
      </c>
      <c r="T7946">
        <v>17293054.08410513</v>
      </c>
      <c r="U7946">
        <v>20248064.051697038</v>
      </c>
      <c r="V7946">
        <v>18705251.274615701</v>
      </c>
      <c r="W7946">
        <v>17369305.036609374</v>
      </c>
      <c r="X7946">
        <v>-2630694.9633906335</v>
      </c>
    </row>
    <row r="7947" spans="2:24" x14ac:dyDescent="0.4">
      <c r="B7947" s="13">
        <v>7944</v>
      </c>
      <c r="C7947">
        <v>0</v>
      </c>
      <c r="D7947">
        <v>0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22922533.493108347</v>
      </c>
      <c r="O7947">
        <v>27012081.657435823</v>
      </c>
      <c r="P7947">
        <v>30318964.220200486</v>
      </c>
      <c r="Q7947">
        <v>32287748.369530909</v>
      </c>
      <c r="R7947">
        <v>28201768.026427396</v>
      </c>
      <c r="S7947">
        <v>31825156.30351704</v>
      </c>
      <c r="T7947">
        <v>31126672.488950204</v>
      </c>
      <c r="U7947">
        <v>30684407.327365443</v>
      </c>
      <c r="V7947">
        <v>33465265.737953905</v>
      </c>
      <c r="W7947">
        <v>32638315.649559252</v>
      </c>
      <c r="X7947">
        <v>12638315.649559246</v>
      </c>
    </row>
    <row r="7948" spans="2:24" x14ac:dyDescent="0.4">
      <c r="B7948" s="13">
        <v>7945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22126620.355264068</v>
      </c>
      <c r="O7948">
        <v>23434670.623397309</v>
      </c>
      <c r="P7948">
        <v>5327633.5005984362</v>
      </c>
      <c r="Q7948">
        <v>11094845.130552635</v>
      </c>
      <c r="R7948">
        <v>22244550.304110046</v>
      </c>
      <c r="S7948">
        <v>27890329.91066971</v>
      </c>
      <c r="T7948">
        <v>33171480.433983859</v>
      </c>
      <c r="U7948">
        <v>35067470.866224729</v>
      </c>
      <c r="V7948">
        <v>19969590.167041831</v>
      </c>
      <c r="W7948">
        <v>19789930.09909739</v>
      </c>
      <c r="X7948">
        <v>-210069.90090261196</v>
      </c>
    </row>
    <row r="7949" spans="2:24" x14ac:dyDescent="0.4">
      <c r="B7949" s="13">
        <v>7946</v>
      </c>
      <c r="C7949">
        <v>0</v>
      </c>
      <c r="D7949">
        <v>0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20654769.709245231</v>
      </c>
      <c r="O7949">
        <v>23119568.040364701</v>
      </c>
      <c r="P7949">
        <v>27889669.670386843</v>
      </c>
      <c r="Q7949">
        <v>33100783.795089897</v>
      </c>
      <c r="R7949">
        <v>34962509.800846584</v>
      </c>
      <c r="S7949">
        <v>25849226.569066621</v>
      </c>
      <c r="T7949">
        <v>11596911.107544584</v>
      </c>
      <c r="U7949">
        <v>17387162.629764322</v>
      </c>
      <c r="V7949">
        <v>26793271.658263795</v>
      </c>
      <c r="W7949">
        <v>29261818.313240197</v>
      </c>
      <c r="X7949">
        <v>9261818.3132402021</v>
      </c>
    </row>
    <row r="7950" spans="2:24" x14ac:dyDescent="0.4">
      <c r="B7950" s="13">
        <v>7947</v>
      </c>
      <c r="C7950">
        <v>0</v>
      </c>
      <c r="D7950">
        <v>0</v>
      </c>
      <c r="E7950">
        <v>0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23138438.315061219</v>
      </c>
      <c r="O7950">
        <v>27014069.467901912</v>
      </c>
      <c r="P7950">
        <v>30210470.03014072</v>
      </c>
      <c r="Q7950">
        <v>22348583.029313434</v>
      </c>
      <c r="R7950">
        <v>25715770.864791412</v>
      </c>
      <c r="S7950">
        <v>-190436191.88041312</v>
      </c>
      <c r="T7950">
        <v>-191536154.02253243</v>
      </c>
      <c r="U7950">
        <v>-81014418.419242248</v>
      </c>
      <c r="V7950">
        <v>-77934144.04891175</v>
      </c>
      <c r="W7950">
        <v>-84601276.264524058</v>
      </c>
      <c r="X7950">
        <v>-104601276.26452406</v>
      </c>
    </row>
    <row r="7951" spans="2:24" x14ac:dyDescent="0.4">
      <c r="B7951" s="13">
        <v>7948</v>
      </c>
      <c r="C7951">
        <v>0</v>
      </c>
      <c r="D7951">
        <v>0</v>
      </c>
      <c r="E7951">
        <v>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20546534.73983198</v>
      </c>
      <c r="O7951">
        <v>18256110.561350238</v>
      </c>
      <c r="P7951">
        <v>8732642.0781285949</v>
      </c>
      <c r="Q7951">
        <v>8788010.7077321727</v>
      </c>
      <c r="R7951">
        <v>11676434.487907205</v>
      </c>
      <c r="S7951">
        <v>15721467.523655318</v>
      </c>
      <c r="T7951">
        <v>16193632.119698793</v>
      </c>
      <c r="U7951">
        <v>16765519.945085095</v>
      </c>
      <c r="V7951">
        <v>23851311.883391701</v>
      </c>
      <c r="W7951">
        <v>26230097.484983254</v>
      </c>
      <c r="X7951">
        <v>6230097.4849832542</v>
      </c>
    </row>
    <row r="7952" spans="2:24" x14ac:dyDescent="0.4">
      <c r="B7952" s="13">
        <v>7949</v>
      </c>
      <c r="C7952">
        <v>0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20292005.614425346</v>
      </c>
      <c r="O7952">
        <v>23132671.702986918</v>
      </c>
      <c r="P7952">
        <v>17518524.302505035</v>
      </c>
      <c r="Q7952">
        <v>22002885.872353859</v>
      </c>
      <c r="R7952">
        <v>26455516.583193958</v>
      </c>
      <c r="S7952">
        <v>29607220.144529879</v>
      </c>
      <c r="T7952">
        <v>31857396.358562544</v>
      </c>
      <c r="U7952">
        <v>30608199.636502482</v>
      </c>
      <c r="V7952">
        <v>27540893.722432796</v>
      </c>
      <c r="W7952">
        <v>17733348.128008723</v>
      </c>
      <c r="X7952">
        <v>-2266651.8719912781</v>
      </c>
    </row>
    <row r="7953" spans="2:24" x14ac:dyDescent="0.4">
      <c r="B7953" s="13">
        <v>7950</v>
      </c>
      <c r="C7953">
        <v>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8624815.2583729587</v>
      </c>
      <c r="O7953">
        <v>10832552.795814803</v>
      </c>
      <c r="P7953">
        <v>15895606.034088846</v>
      </c>
      <c r="Q7953">
        <v>15199529.975900879</v>
      </c>
      <c r="R7953">
        <v>15344515.966133062</v>
      </c>
      <c r="S7953">
        <v>23244710.686181493</v>
      </c>
      <c r="T7953">
        <v>23431499.147530392</v>
      </c>
      <c r="U7953">
        <v>24322457.577900469</v>
      </c>
      <c r="V7953">
        <v>24419953.745578855</v>
      </c>
      <c r="W7953">
        <v>25082354.674923342</v>
      </c>
      <c r="X7953">
        <v>5082354.6749233389</v>
      </c>
    </row>
    <row r="7954" spans="2:24" x14ac:dyDescent="0.4">
      <c r="B7954" s="13">
        <v>7951</v>
      </c>
      <c r="C7954">
        <v>0</v>
      </c>
      <c r="D7954">
        <v>0</v>
      </c>
      <c r="E7954">
        <v>0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21378396.524823371</v>
      </c>
      <c r="O7954">
        <v>15618215.576790769</v>
      </c>
      <c r="P7954">
        <v>17120098.406327907</v>
      </c>
      <c r="Q7954">
        <v>15649488.746127764</v>
      </c>
      <c r="R7954">
        <v>21455403.300221123</v>
      </c>
      <c r="S7954">
        <v>26051122.697205938</v>
      </c>
      <c r="T7954">
        <v>29929466.922774807</v>
      </c>
      <c r="U7954">
        <v>27076156.645512953</v>
      </c>
      <c r="V7954">
        <v>27013248.659557115</v>
      </c>
      <c r="W7954">
        <v>28375915.2288909</v>
      </c>
      <c r="X7954">
        <v>8375915.2288908968</v>
      </c>
    </row>
    <row r="7955" spans="2:24" x14ac:dyDescent="0.4">
      <c r="B7955" s="13">
        <v>7952</v>
      </c>
      <c r="C7955">
        <v>0</v>
      </c>
      <c r="D7955">
        <v>0</v>
      </c>
      <c r="E7955">
        <v>0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22338402.381558783</v>
      </c>
      <c r="O7955">
        <v>24630765.92882131</v>
      </c>
      <c r="P7955">
        <v>27206310.142073296</v>
      </c>
      <c r="Q7955">
        <v>17414547.913921624</v>
      </c>
      <c r="R7955">
        <v>16147320.468218924</v>
      </c>
      <c r="S7955">
        <v>22919302.315522626</v>
      </c>
      <c r="T7955">
        <v>22790408.32216692</v>
      </c>
      <c r="U7955">
        <v>24157207.329586796</v>
      </c>
      <c r="V7955">
        <v>23039701.905594945</v>
      </c>
      <c r="W7955">
        <v>20399960.462500423</v>
      </c>
      <c r="X7955">
        <v>399960.46250042506</v>
      </c>
    </row>
    <row r="7956" spans="2:24" x14ac:dyDescent="0.4">
      <c r="B7956" s="13">
        <v>7953</v>
      </c>
      <c r="C7956">
        <v>0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24540966.22971344</v>
      </c>
      <c r="O7956">
        <v>29605690.746250369</v>
      </c>
      <c r="P7956">
        <v>27760795.792727355</v>
      </c>
      <c r="Q7956">
        <v>27566064.30883297</v>
      </c>
      <c r="R7956">
        <v>20555153.403864253</v>
      </c>
      <c r="S7956">
        <v>-11053996.602867629</v>
      </c>
      <c r="T7956">
        <v>-4807233.2421082538</v>
      </c>
      <c r="U7956">
        <v>13663015.1601803</v>
      </c>
      <c r="V7956">
        <v>17955715.461947154</v>
      </c>
      <c r="W7956">
        <v>27543233.851451121</v>
      </c>
      <c r="X7956">
        <v>7543233.8514511138</v>
      </c>
    </row>
    <row r="7957" spans="2:24" x14ac:dyDescent="0.4">
      <c r="B7957" s="13">
        <v>7954</v>
      </c>
      <c r="C7957">
        <v>0</v>
      </c>
      <c r="D7957">
        <v>0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20197633.075983781</v>
      </c>
      <c r="O7957">
        <v>23618007.734589823</v>
      </c>
      <c r="P7957">
        <v>27155464.623090364</v>
      </c>
      <c r="Q7957">
        <v>771122.88801631308</v>
      </c>
      <c r="R7957">
        <v>-4357035.1112517985</v>
      </c>
      <c r="S7957">
        <v>10977407.13251484</v>
      </c>
      <c r="T7957">
        <v>3126445.1318378318</v>
      </c>
      <c r="U7957">
        <v>10178585.000552118</v>
      </c>
      <c r="V7957">
        <v>10964392.048187749</v>
      </c>
      <c r="W7957">
        <v>9429503.4557406195</v>
      </c>
      <c r="X7957">
        <v>-10570496.544259382</v>
      </c>
    </row>
    <row r="7958" spans="2:24" x14ac:dyDescent="0.4">
      <c r="B7958" s="13">
        <v>7955</v>
      </c>
      <c r="C7958">
        <v>0</v>
      </c>
      <c r="D7958">
        <v>0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28426326.620034896</v>
      </c>
      <c r="O7958">
        <v>16420609.092476584</v>
      </c>
      <c r="P7958">
        <v>20260102.607187219</v>
      </c>
      <c r="Q7958">
        <v>34340150.532020159</v>
      </c>
      <c r="R7958">
        <v>37703767.292486817</v>
      </c>
      <c r="S7958">
        <v>35356048.982881606</v>
      </c>
      <c r="T7958">
        <v>31913540.758127019</v>
      </c>
      <c r="U7958">
        <v>36840998.783639289</v>
      </c>
      <c r="V7958">
        <v>35686422.364424974</v>
      </c>
      <c r="W7958">
        <v>37130257.549200445</v>
      </c>
      <c r="X7958">
        <v>17130257.549200453</v>
      </c>
    </row>
    <row r="7959" spans="2:24" x14ac:dyDescent="0.4">
      <c r="B7959" s="13">
        <v>7956</v>
      </c>
      <c r="C7959">
        <v>0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18117128.245775554</v>
      </c>
      <c r="O7959">
        <v>20281953.233336322</v>
      </c>
      <c r="P7959">
        <v>21529089.299309943</v>
      </c>
      <c r="Q7959">
        <v>25036061.638591062</v>
      </c>
      <c r="R7959">
        <v>26520222.009481359</v>
      </c>
      <c r="S7959">
        <v>28780501.638899151</v>
      </c>
      <c r="T7959">
        <v>34937055.897095919</v>
      </c>
      <c r="U7959">
        <v>37398492.288265839</v>
      </c>
      <c r="V7959">
        <v>42181412.302544974</v>
      </c>
      <c r="W7959">
        <v>42346275.550326422</v>
      </c>
      <c r="X7959">
        <v>22346275.550326422</v>
      </c>
    </row>
    <row r="7960" spans="2:24" x14ac:dyDescent="0.4">
      <c r="B7960" s="13">
        <v>7957</v>
      </c>
      <c r="C7960">
        <v>0</v>
      </c>
      <c r="D7960">
        <v>0</v>
      </c>
      <c r="E7960">
        <v>0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17342498.632921267</v>
      </c>
      <c r="O7960">
        <v>21596687.858097993</v>
      </c>
      <c r="P7960">
        <v>26011082.176798902</v>
      </c>
      <c r="Q7960">
        <v>30352485.289399885</v>
      </c>
      <c r="R7960">
        <v>32868745.74833551</v>
      </c>
      <c r="S7960">
        <v>20247763.397758573</v>
      </c>
      <c r="T7960">
        <v>4120776.2143320451</v>
      </c>
      <c r="U7960">
        <v>15488756.932060067</v>
      </c>
      <c r="V7960">
        <v>25483948.789789803</v>
      </c>
      <c r="W7960">
        <v>27504929.519978661</v>
      </c>
      <c r="X7960">
        <v>7504929.5199786695</v>
      </c>
    </row>
    <row r="7961" spans="2:24" x14ac:dyDescent="0.4">
      <c r="B7961" s="13">
        <v>7958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24372130.720761281</v>
      </c>
      <c r="O7961">
        <v>27824948.159234393</v>
      </c>
      <c r="P7961">
        <v>33283167.840777013</v>
      </c>
      <c r="Q7961">
        <v>31316547.814056285</v>
      </c>
      <c r="R7961">
        <v>38205605.83909186</v>
      </c>
      <c r="S7961">
        <v>44673392.410863116</v>
      </c>
      <c r="T7961">
        <v>45781126.035873301</v>
      </c>
      <c r="U7961">
        <v>44537541.706593059</v>
      </c>
      <c r="V7961">
        <v>53742634.169934541</v>
      </c>
      <c r="W7961">
        <v>45388318.062031858</v>
      </c>
      <c r="X7961">
        <v>25388318.062031858</v>
      </c>
    </row>
    <row r="7962" spans="2:24" x14ac:dyDescent="0.4">
      <c r="B7962" s="13">
        <v>7959</v>
      </c>
      <c r="C7962">
        <v>0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21563378.733430408</v>
      </c>
      <c r="O7962">
        <v>18044299.297265396</v>
      </c>
      <c r="P7962">
        <v>19169971.137795575</v>
      </c>
      <c r="Q7962">
        <v>16663432.54025121</v>
      </c>
      <c r="R7962">
        <v>-66701667.490428016</v>
      </c>
      <c r="S7962">
        <v>-65572221.75886678</v>
      </c>
      <c r="T7962">
        <v>-20004727.930565439</v>
      </c>
      <c r="U7962">
        <v>-12928572.642650912</v>
      </c>
      <c r="V7962">
        <v>-12026440.394727958</v>
      </c>
      <c r="W7962">
        <v>-7989088.1553153135</v>
      </c>
      <c r="X7962">
        <v>-27989088.155315302</v>
      </c>
    </row>
    <row r="7963" spans="2:24" x14ac:dyDescent="0.4">
      <c r="B7963" s="13">
        <v>7960</v>
      </c>
      <c r="C7963">
        <v>0</v>
      </c>
      <c r="D7963">
        <v>0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21454349.256129954</v>
      </c>
      <c r="O7963">
        <v>24247141.712123096</v>
      </c>
      <c r="P7963">
        <v>29111724.096643467</v>
      </c>
      <c r="Q7963">
        <v>31318987.786264952</v>
      </c>
      <c r="R7963">
        <v>26551042.590338312</v>
      </c>
      <c r="S7963">
        <v>32485391.399914972</v>
      </c>
      <c r="T7963">
        <v>32530438.246256728</v>
      </c>
      <c r="U7963">
        <v>34591430.16576194</v>
      </c>
      <c r="V7963">
        <v>32279101.308785491</v>
      </c>
      <c r="W7963">
        <v>36519682.592335425</v>
      </c>
      <c r="X7963">
        <v>16519682.592335438</v>
      </c>
    </row>
    <row r="7964" spans="2:24" x14ac:dyDescent="0.4">
      <c r="B7964" s="13">
        <v>7961</v>
      </c>
      <c r="C7964">
        <v>0</v>
      </c>
      <c r="D7964">
        <v>0</v>
      </c>
      <c r="E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26312648.498933457</v>
      </c>
      <c r="O7964">
        <v>28549778.517860614</v>
      </c>
      <c r="P7964">
        <v>32106123.975170687</v>
      </c>
      <c r="Q7964">
        <v>29885780.569648068</v>
      </c>
      <c r="R7964">
        <v>30911665.838753719</v>
      </c>
      <c r="S7964">
        <v>29002037.855106942</v>
      </c>
      <c r="T7964">
        <v>32449311.484544829</v>
      </c>
      <c r="U7964">
        <v>37252077.339538753</v>
      </c>
      <c r="V7964">
        <v>31350381.696011551</v>
      </c>
      <c r="W7964">
        <v>26625231.881051239</v>
      </c>
      <c r="X7964">
        <v>6625231.8810512405</v>
      </c>
    </row>
    <row r="7965" spans="2:24" x14ac:dyDescent="0.4">
      <c r="B7965" s="13">
        <v>7962</v>
      </c>
      <c r="C7965">
        <v>0</v>
      </c>
      <c r="D7965">
        <v>0</v>
      </c>
      <c r="E7965"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23873868.297762316</v>
      </c>
      <c r="O7965">
        <v>28445632.789743125</v>
      </c>
      <c r="P7965">
        <v>30924212.581777286</v>
      </c>
      <c r="Q7965">
        <v>-8338436.7157930527</v>
      </c>
      <c r="R7965">
        <v>926698.66116058826</v>
      </c>
      <c r="S7965">
        <v>18568547.070220858</v>
      </c>
      <c r="T7965">
        <v>13859610.26094966</v>
      </c>
      <c r="U7965">
        <v>19689844.64098784</v>
      </c>
      <c r="V7965">
        <v>20777618.915894333</v>
      </c>
      <c r="W7965">
        <v>20802927.839402176</v>
      </c>
      <c r="X7965">
        <v>802927.83940218459</v>
      </c>
    </row>
    <row r="7966" spans="2:24" x14ac:dyDescent="0.4">
      <c r="B7966" s="13">
        <v>7963</v>
      </c>
      <c r="C7966">
        <v>0</v>
      </c>
      <c r="D7966">
        <v>0</v>
      </c>
      <c r="E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25215956.035527498</v>
      </c>
      <c r="O7966">
        <v>25646641.853850976</v>
      </c>
      <c r="P7966">
        <v>30618625.953211129</v>
      </c>
      <c r="Q7966">
        <v>32314399.309234224</v>
      </c>
      <c r="R7966">
        <v>33770127.718949787</v>
      </c>
      <c r="S7966">
        <v>34845001.177206486</v>
      </c>
      <c r="T7966">
        <v>35403499.079799093</v>
      </c>
      <c r="U7966">
        <v>35308720.229530849</v>
      </c>
      <c r="V7966">
        <v>32465486.092130277</v>
      </c>
      <c r="W7966">
        <v>30342565.152743999</v>
      </c>
      <c r="X7966">
        <v>10342565.152744006</v>
      </c>
    </row>
    <row r="7967" spans="2:24" x14ac:dyDescent="0.4">
      <c r="B7967" s="13">
        <v>7964</v>
      </c>
      <c r="C7967">
        <v>0</v>
      </c>
      <c r="D7967">
        <v>0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20491635.80701451</v>
      </c>
      <c r="O7967">
        <v>22616778.919273965</v>
      </c>
      <c r="P7967">
        <v>5017115.8312189896</v>
      </c>
      <c r="Q7967">
        <v>4979067.18380774</v>
      </c>
      <c r="R7967">
        <v>15068609.000714399</v>
      </c>
      <c r="S7967">
        <v>8153150.929225089</v>
      </c>
      <c r="T7967">
        <v>16771912.354329757</v>
      </c>
      <c r="U7967">
        <v>16640612.942288481</v>
      </c>
      <c r="V7967">
        <v>14641167.830889298</v>
      </c>
      <c r="W7967">
        <v>12715961.949473023</v>
      </c>
      <c r="X7967">
        <v>-7284038.0505269766</v>
      </c>
    </row>
    <row r="7968" spans="2:24" x14ac:dyDescent="0.4">
      <c r="B7968" s="13">
        <v>7965</v>
      </c>
      <c r="C7968">
        <v>0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19255174.128368594</v>
      </c>
      <c r="O7968">
        <v>5585015.132004723</v>
      </c>
      <c r="P7968">
        <v>10099696.674302347</v>
      </c>
      <c r="Q7968">
        <v>18241178.10366559</v>
      </c>
      <c r="R7968">
        <v>17957426.690630458</v>
      </c>
      <c r="S7968">
        <v>24815811.846309353</v>
      </c>
      <c r="T7968">
        <v>15891114.89274607</v>
      </c>
      <c r="U7968">
        <v>5947228.0891447663</v>
      </c>
      <c r="V7968">
        <v>5585252.0120908739</v>
      </c>
      <c r="W7968">
        <v>10457165.94386596</v>
      </c>
      <c r="X7968">
        <v>-9542834.0561340377</v>
      </c>
    </row>
    <row r="7969" spans="2:24" x14ac:dyDescent="0.4">
      <c r="B7969" s="13">
        <v>7966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8076174.5809595603</v>
      </c>
      <c r="O7969">
        <v>-32609643.737793408</v>
      </c>
      <c r="P7969">
        <v>-28498912.268714625</v>
      </c>
      <c r="Q7969">
        <v>-899119.39450461138</v>
      </c>
      <c r="R7969">
        <v>6455938.761287638</v>
      </c>
      <c r="S7969">
        <v>2803018.3463083832</v>
      </c>
      <c r="T7969">
        <v>-13656234.153433964</v>
      </c>
      <c r="U7969">
        <v>-16680174.549053168</v>
      </c>
      <c r="V7969">
        <v>-12210412.323708732</v>
      </c>
      <c r="W7969">
        <v>-12457692.706661668</v>
      </c>
      <c r="X7969">
        <v>-32457692.706661679</v>
      </c>
    </row>
    <row r="7970" spans="2:24" x14ac:dyDescent="0.4">
      <c r="B7970" s="13">
        <v>7967</v>
      </c>
      <c r="C7970">
        <v>0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19508187.657193571</v>
      </c>
      <c r="O7970">
        <v>22499374.570068222</v>
      </c>
      <c r="P7970">
        <v>22024129.546192225</v>
      </c>
      <c r="Q7970">
        <v>19782148.270669606</v>
      </c>
      <c r="R7970">
        <v>22415292.655701142</v>
      </c>
      <c r="S7970">
        <v>25620924.793320421</v>
      </c>
      <c r="T7970">
        <v>26032032.233372599</v>
      </c>
      <c r="U7970">
        <v>27855534.222290859</v>
      </c>
      <c r="V7970">
        <v>30028336.590551212</v>
      </c>
      <c r="W7970">
        <v>30904331.679620098</v>
      </c>
      <c r="X7970">
        <v>10904331.679620096</v>
      </c>
    </row>
    <row r="7971" spans="2:24" x14ac:dyDescent="0.4">
      <c r="B7971" s="13">
        <v>7968</v>
      </c>
      <c r="C7971">
        <v>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20175079.44577964</v>
      </c>
      <c r="O7971">
        <v>25369847.564027876</v>
      </c>
      <c r="P7971">
        <v>23397774.999273587</v>
      </c>
      <c r="Q7971">
        <v>22409856.450687557</v>
      </c>
      <c r="R7971">
        <v>18654012.347350419</v>
      </c>
      <c r="S7971">
        <v>20783951.049638316</v>
      </c>
      <c r="T7971">
        <v>18549737.352219302</v>
      </c>
      <c r="U7971">
        <v>20282638.071064383</v>
      </c>
      <c r="V7971">
        <v>21264028.414631031</v>
      </c>
      <c r="W7971">
        <v>28573289.809340741</v>
      </c>
      <c r="X7971">
        <v>8573289.8093407489</v>
      </c>
    </row>
    <row r="7972" spans="2:24" x14ac:dyDescent="0.4">
      <c r="B7972" s="13">
        <v>7969</v>
      </c>
      <c r="C7972">
        <v>0</v>
      </c>
      <c r="D7972">
        <v>0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21211987.382625777</v>
      </c>
      <c r="O7972">
        <v>24211258.286056764</v>
      </c>
      <c r="P7972">
        <v>27067378.789716419</v>
      </c>
      <c r="Q7972">
        <v>27611415.843880206</v>
      </c>
      <c r="R7972">
        <v>21932812.197942391</v>
      </c>
      <c r="S7972">
        <v>22064949.784856066</v>
      </c>
      <c r="T7972">
        <v>24927634.657297082</v>
      </c>
      <c r="U7972">
        <v>18339892.406163603</v>
      </c>
      <c r="V7972">
        <v>23294925.939009875</v>
      </c>
      <c r="W7972">
        <v>22790111.240815133</v>
      </c>
      <c r="X7972">
        <v>2790111.2408151291</v>
      </c>
    </row>
    <row r="7973" spans="2:24" x14ac:dyDescent="0.4">
      <c r="B7973" s="13">
        <v>7970</v>
      </c>
      <c r="C7973">
        <v>0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19056375.515656617</v>
      </c>
      <c r="O7973">
        <v>21314667.630685586</v>
      </c>
      <c r="P7973">
        <v>18758688.890053928</v>
      </c>
      <c r="Q7973">
        <v>13341420.891161682</v>
      </c>
      <c r="R7973">
        <v>19543067.153448049</v>
      </c>
      <c r="S7973">
        <v>22541217.756428048</v>
      </c>
      <c r="T7973">
        <v>24949370.885854542</v>
      </c>
      <c r="U7973">
        <v>23954183.09203773</v>
      </c>
      <c r="V7973">
        <v>22735865.816525534</v>
      </c>
      <c r="W7973">
        <v>22341268.411220614</v>
      </c>
      <c r="X7973">
        <v>2341268.4112206092</v>
      </c>
    </row>
    <row r="7974" spans="2:24" x14ac:dyDescent="0.4">
      <c r="B7974" s="13">
        <v>7971</v>
      </c>
      <c r="C7974">
        <v>0</v>
      </c>
      <c r="D7974">
        <v>0</v>
      </c>
      <c r="E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13200130.912502218</v>
      </c>
      <c r="O7974">
        <v>10209227.652380062</v>
      </c>
      <c r="P7974">
        <v>15512208.641194168</v>
      </c>
      <c r="Q7974">
        <v>18098456.873407997</v>
      </c>
      <c r="R7974">
        <v>12476151.31943606</v>
      </c>
      <c r="S7974">
        <v>11884500.159887403</v>
      </c>
      <c r="T7974">
        <v>16844771.62407776</v>
      </c>
      <c r="U7974">
        <v>19808583.983625412</v>
      </c>
      <c r="V7974">
        <v>20757263.288229924</v>
      </c>
      <c r="W7974">
        <v>19676592.33784781</v>
      </c>
      <c r="X7974">
        <v>-323407.66215219419</v>
      </c>
    </row>
    <row r="7975" spans="2:24" x14ac:dyDescent="0.4">
      <c r="B7975" s="13">
        <v>7972</v>
      </c>
      <c r="C7975">
        <v>0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21821456.294417243</v>
      </c>
      <c r="O7975">
        <v>21968638.212943662</v>
      </c>
      <c r="P7975">
        <v>23252266.309868146</v>
      </c>
      <c r="Q7975">
        <v>26715869.640581377</v>
      </c>
      <c r="R7975">
        <v>23342586.002421554</v>
      </c>
      <c r="S7975">
        <v>23615352.549254786</v>
      </c>
      <c r="T7975">
        <v>23224149.000976034</v>
      </c>
      <c r="U7975">
        <v>27268229.340802532</v>
      </c>
      <c r="V7975">
        <v>20351658.323015865</v>
      </c>
      <c r="W7975">
        <v>20471704.793678582</v>
      </c>
      <c r="X7975">
        <v>471704.79367858177</v>
      </c>
    </row>
    <row r="7976" spans="2:24" x14ac:dyDescent="0.4">
      <c r="B7976" s="13">
        <v>7973</v>
      </c>
      <c r="C7976">
        <v>0</v>
      </c>
      <c r="D7976">
        <v>0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21551475.275444128</v>
      </c>
      <c r="O7976">
        <v>24316232.530106459</v>
      </c>
      <c r="P7976">
        <v>29049864.213914044</v>
      </c>
      <c r="Q7976">
        <v>29791838.887161855</v>
      </c>
      <c r="R7976">
        <v>19979979.197648339</v>
      </c>
      <c r="S7976">
        <v>19410132.409527466</v>
      </c>
      <c r="T7976">
        <v>19912811.230428025</v>
      </c>
      <c r="U7976">
        <v>23606125.044200853</v>
      </c>
      <c r="V7976">
        <v>23366893.87963431</v>
      </c>
      <c r="W7976">
        <v>20022989.709012363</v>
      </c>
      <c r="X7976">
        <v>22989.709012362175</v>
      </c>
    </row>
    <row r="7977" spans="2:24" x14ac:dyDescent="0.4">
      <c r="B7977" s="13">
        <v>7974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26265069.006305449</v>
      </c>
      <c r="O7977">
        <v>30130947.33149958</v>
      </c>
      <c r="P7977">
        <v>29501220.342491958</v>
      </c>
      <c r="Q7977">
        <v>4721689.8090996016</v>
      </c>
      <c r="R7977">
        <v>9515173.6602393463</v>
      </c>
      <c r="S7977">
        <v>25123686.060738828</v>
      </c>
      <c r="T7977">
        <v>28814809.651362315</v>
      </c>
      <c r="U7977">
        <v>29291001.853508491</v>
      </c>
      <c r="V7977">
        <v>24931484.591325801</v>
      </c>
      <c r="W7977">
        <v>26730718.244813859</v>
      </c>
      <c r="X7977">
        <v>6730718.2448138567</v>
      </c>
    </row>
    <row r="7978" spans="2:24" x14ac:dyDescent="0.4">
      <c r="B7978" s="13">
        <v>7975</v>
      </c>
      <c r="C7978">
        <v>0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17793216.152460858</v>
      </c>
      <c r="O7978">
        <v>27596555.239935037</v>
      </c>
      <c r="P7978">
        <v>28166778.447785139</v>
      </c>
      <c r="Q7978">
        <v>27167673.783499591</v>
      </c>
      <c r="R7978">
        <v>26853763.680299416</v>
      </c>
      <c r="S7978">
        <v>30800736.823661406</v>
      </c>
      <c r="T7978">
        <v>27948078.213278681</v>
      </c>
      <c r="U7978">
        <v>34651742.591370635</v>
      </c>
      <c r="V7978">
        <v>31141764.160571542</v>
      </c>
      <c r="W7978">
        <v>32533853.778115343</v>
      </c>
      <c r="X7978">
        <v>12533853.77811534</v>
      </c>
    </row>
    <row r="7979" spans="2:24" x14ac:dyDescent="0.4">
      <c r="B7979" s="13">
        <v>7976</v>
      </c>
      <c r="C7979">
        <v>0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23307153.690313336</v>
      </c>
      <c r="O7979">
        <v>25980166.504320949</v>
      </c>
      <c r="P7979">
        <v>24578004.439237386</v>
      </c>
      <c r="Q7979">
        <v>24268338.864194255</v>
      </c>
      <c r="R7979">
        <v>29521213.446128286</v>
      </c>
      <c r="S7979">
        <v>29202292.02858508</v>
      </c>
      <c r="T7979">
        <v>31238041.697319459</v>
      </c>
      <c r="U7979">
        <v>32076763.472827587</v>
      </c>
      <c r="V7979">
        <v>36824140.002472222</v>
      </c>
      <c r="W7979">
        <v>35430315.698298573</v>
      </c>
      <c r="X7979">
        <v>15430315.698298573</v>
      </c>
    </row>
    <row r="7980" spans="2:24" x14ac:dyDescent="0.4">
      <c r="B7980" s="13">
        <v>7977</v>
      </c>
      <c r="C7980">
        <v>0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17195047.657586444</v>
      </c>
      <c r="O7980">
        <v>20278330.576768599</v>
      </c>
      <c r="P7980">
        <v>21092901.482797299</v>
      </c>
      <c r="Q7980">
        <v>22383653.361892849</v>
      </c>
      <c r="R7980">
        <v>20078641.89122982</v>
      </c>
      <c r="S7980">
        <v>11941800.995979343</v>
      </c>
      <c r="T7980">
        <v>13307741.597659737</v>
      </c>
      <c r="U7980">
        <v>11494557.2997349</v>
      </c>
      <c r="V7980">
        <v>11237297.291891918</v>
      </c>
      <c r="W7980">
        <v>8335132.1219713297</v>
      </c>
      <c r="X7980">
        <v>-11664867.878028672</v>
      </c>
    </row>
    <row r="7981" spans="2:24" x14ac:dyDescent="0.4">
      <c r="B7981" s="13">
        <v>7978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24190961.330872573</v>
      </c>
      <c r="O7981">
        <v>31823814.98528681</v>
      </c>
      <c r="P7981">
        <v>33879137.055492602</v>
      </c>
      <c r="Q7981">
        <v>25442907.218870141</v>
      </c>
      <c r="R7981">
        <v>26194266.818352677</v>
      </c>
      <c r="S7981">
        <v>28648054.91966965</v>
      </c>
      <c r="T7981">
        <v>27788416.153740469</v>
      </c>
      <c r="U7981">
        <v>40614073.207215033</v>
      </c>
      <c r="V7981">
        <v>41444678.176872097</v>
      </c>
      <c r="W7981">
        <v>49819015.707847238</v>
      </c>
      <c r="X7981">
        <v>29819015.707847219</v>
      </c>
    </row>
    <row r="7982" spans="2:24" x14ac:dyDescent="0.4">
      <c r="B7982" s="13">
        <v>7979</v>
      </c>
      <c r="C7982">
        <v>0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25571421.950913481</v>
      </c>
      <c r="O7982">
        <v>32667246.666562837</v>
      </c>
      <c r="P7982">
        <v>30016018.316224109</v>
      </c>
      <c r="Q7982">
        <v>28835133.206838846</v>
      </c>
      <c r="R7982">
        <v>30429938.913128588</v>
      </c>
      <c r="S7982">
        <v>34660821.707384676</v>
      </c>
      <c r="T7982">
        <v>35537701.508043215</v>
      </c>
      <c r="U7982">
        <v>23185790.789467648</v>
      </c>
      <c r="V7982">
        <v>28573066.745477155</v>
      </c>
      <c r="W7982">
        <v>28667651.560825769</v>
      </c>
      <c r="X7982">
        <v>8667651.5608257707</v>
      </c>
    </row>
    <row r="7983" spans="2:24" x14ac:dyDescent="0.4">
      <c r="B7983" s="13">
        <v>7980</v>
      </c>
      <c r="C7983">
        <v>0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24116991.253318124</v>
      </c>
      <c r="O7983">
        <v>9052137.2861603908</v>
      </c>
      <c r="P7983">
        <v>5250169.3731073868</v>
      </c>
      <c r="Q7983">
        <v>-706308.14369835239</v>
      </c>
      <c r="R7983">
        <v>5775937.3666711953</v>
      </c>
      <c r="S7983">
        <v>15310970.750686612</v>
      </c>
      <c r="T7983">
        <v>15818283.539847389</v>
      </c>
      <c r="U7983">
        <v>18641537.565331105</v>
      </c>
      <c r="V7983">
        <v>16128521.683837637</v>
      </c>
      <c r="W7983">
        <v>14470377.810573272</v>
      </c>
      <c r="X7983">
        <v>-5529622.1894267276</v>
      </c>
    </row>
    <row r="7984" spans="2:24" x14ac:dyDescent="0.4">
      <c r="B7984" s="13">
        <v>7981</v>
      </c>
      <c r="C7984">
        <v>0</v>
      </c>
      <c r="D7984">
        <v>0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29413355.381797358</v>
      </c>
      <c r="O7984">
        <v>30043792.940680515</v>
      </c>
      <c r="P7984">
        <v>34971423.951354831</v>
      </c>
      <c r="Q7984">
        <v>36640016.957701959</v>
      </c>
      <c r="R7984">
        <v>36222045.464067258</v>
      </c>
      <c r="S7984">
        <v>-2683258.9909395166</v>
      </c>
      <c r="T7984">
        <v>-1681121.2088552441</v>
      </c>
      <c r="U7984">
        <v>24107017.767194785</v>
      </c>
      <c r="V7984">
        <v>26038278.907450248</v>
      </c>
      <c r="W7984">
        <v>25641696.727945101</v>
      </c>
      <c r="X7984">
        <v>5641696.7279451024</v>
      </c>
    </row>
    <row r="7985" spans="2:24" x14ac:dyDescent="0.4">
      <c r="B7985" s="13">
        <v>7982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21894341.649555255</v>
      </c>
      <c r="O7985">
        <v>23337893.303245362</v>
      </c>
      <c r="P7985">
        <v>28799361.455996715</v>
      </c>
      <c r="Q7985">
        <v>32085613.073959332</v>
      </c>
      <c r="R7985">
        <v>39971619.847202756</v>
      </c>
      <c r="S7985">
        <v>48210495.002703011</v>
      </c>
      <c r="T7985">
        <v>44901007.90507523</v>
      </c>
      <c r="U7985">
        <v>48051704.642814644</v>
      </c>
      <c r="V7985">
        <v>14569316.20463255</v>
      </c>
      <c r="W7985">
        <v>14278242.579182964</v>
      </c>
      <c r="X7985">
        <v>-5721757.4208170408</v>
      </c>
    </row>
    <row r="7986" spans="2:24" x14ac:dyDescent="0.4">
      <c r="B7986" s="13">
        <v>7983</v>
      </c>
      <c r="C7986">
        <v>0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21754714.563131832</v>
      </c>
      <c r="O7986">
        <v>26833883.475343227</v>
      </c>
      <c r="P7986">
        <v>33395132.741933934</v>
      </c>
      <c r="Q7986">
        <v>30645952.279659159</v>
      </c>
      <c r="R7986">
        <v>38476551.544563331</v>
      </c>
      <c r="S7986">
        <v>36276331.347097635</v>
      </c>
      <c r="T7986">
        <v>37902034.55110164</v>
      </c>
      <c r="U7986">
        <v>42141285.70465824</v>
      </c>
      <c r="V7986">
        <v>39666552.01754161</v>
      </c>
      <c r="W7986">
        <v>42846486.514410689</v>
      </c>
      <c r="X7986">
        <v>22846486.514410689</v>
      </c>
    </row>
    <row r="7987" spans="2:24" x14ac:dyDescent="0.4">
      <c r="B7987" s="13">
        <v>7984</v>
      </c>
      <c r="C7987">
        <v>0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20952668.8059665</v>
      </c>
      <c r="O7987">
        <v>19557441.802874554</v>
      </c>
      <c r="P7987">
        <v>24227404.681266494</v>
      </c>
      <c r="Q7987">
        <v>25436102.287702639</v>
      </c>
      <c r="R7987">
        <v>29178214.240462013</v>
      </c>
      <c r="S7987">
        <v>30154863.025822677</v>
      </c>
      <c r="T7987">
        <v>30997181.052369159</v>
      </c>
      <c r="U7987">
        <v>34105987.716899551</v>
      </c>
      <c r="V7987">
        <v>-632443079.25319159</v>
      </c>
      <c r="W7987">
        <v>-636346087.20622683</v>
      </c>
      <c r="X7987">
        <v>-656346087.20622683</v>
      </c>
    </row>
    <row r="7988" spans="2:24" x14ac:dyDescent="0.4">
      <c r="B7988" s="13">
        <v>7985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24635763.906812444</v>
      </c>
      <c r="O7988">
        <v>24713399.738740638</v>
      </c>
      <c r="P7988">
        <v>27443693.319590107</v>
      </c>
      <c r="Q7988">
        <v>27829559.349811312</v>
      </c>
      <c r="R7988">
        <v>26960597.630459078</v>
      </c>
      <c r="S7988">
        <v>28504617.943763204</v>
      </c>
      <c r="T7988">
        <v>28102701.637221314</v>
      </c>
      <c r="U7988">
        <v>29042628.318325236</v>
      </c>
      <c r="V7988">
        <v>36494187.033074968</v>
      </c>
      <c r="W7988">
        <v>39307084.435840599</v>
      </c>
      <c r="X7988">
        <v>19307084.435840596</v>
      </c>
    </row>
    <row r="7989" spans="2:24" x14ac:dyDescent="0.4">
      <c r="B7989" s="13">
        <v>7986</v>
      </c>
      <c r="C7989">
        <v>0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20435577.285784788</v>
      </c>
      <c r="O7989">
        <v>27277735.699904978</v>
      </c>
      <c r="P7989">
        <v>26836740.181240939</v>
      </c>
      <c r="Q7989">
        <v>32415878.376035769</v>
      </c>
      <c r="R7989">
        <v>32661012.344575897</v>
      </c>
      <c r="S7989">
        <v>9208294.2022358831</v>
      </c>
      <c r="T7989">
        <v>8674014.4216911532</v>
      </c>
      <c r="U7989">
        <v>16948278.470979512</v>
      </c>
      <c r="V7989">
        <v>19329247.60387224</v>
      </c>
      <c r="W7989">
        <v>20477995.766654458</v>
      </c>
      <c r="X7989">
        <v>477995.76665445557</v>
      </c>
    </row>
    <row r="7990" spans="2:24" x14ac:dyDescent="0.4">
      <c r="B7990" s="13">
        <v>7987</v>
      </c>
      <c r="C7990">
        <v>0</v>
      </c>
      <c r="D7990">
        <v>0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18766848.722601146</v>
      </c>
      <c r="O7990">
        <v>15302356.817580391</v>
      </c>
      <c r="P7990">
        <v>12923277.397215096</v>
      </c>
      <c r="Q7990">
        <v>13581321.796581432</v>
      </c>
      <c r="R7990">
        <v>13965710.905407339</v>
      </c>
      <c r="S7990">
        <v>12985202.100666167</v>
      </c>
      <c r="T7990">
        <v>16015179.294328062</v>
      </c>
      <c r="U7990">
        <v>16042617.705661628</v>
      </c>
      <c r="V7990">
        <v>16861287.783390004</v>
      </c>
      <c r="W7990">
        <v>17809136.277892448</v>
      </c>
      <c r="X7990">
        <v>-2190863.7221075501</v>
      </c>
    </row>
    <row r="7991" spans="2:24" x14ac:dyDescent="0.4">
      <c r="B7991" s="13">
        <v>7988</v>
      </c>
      <c r="C7991">
        <v>0</v>
      </c>
      <c r="D7991">
        <v>0</v>
      </c>
      <c r="E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21951269.35028689</v>
      </c>
      <c r="O7991">
        <v>21034007.5963309</v>
      </c>
      <c r="P7991">
        <v>20768935.845689021</v>
      </c>
      <c r="Q7991">
        <v>23067901.117103551</v>
      </c>
      <c r="R7991">
        <v>22696646.185763605</v>
      </c>
      <c r="S7991">
        <v>22893701.677297901</v>
      </c>
      <c r="T7991">
        <v>23017693.672899801</v>
      </c>
      <c r="U7991">
        <v>25886632.662269715</v>
      </c>
      <c r="V7991">
        <v>26189237.954396501</v>
      </c>
      <c r="W7991">
        <v>24984418.578218073</v>
      </c>
      <c r="X7991">
        <v>4984418.5782180689</v>
      </c>
    </row>
    <row r="7992" spans="2:24" x14ac:dyDescent="0.4">
      <c r="B7992" s="13">
        <v>7989</v>
      </c>
      <c r="C7992">
        <v>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20483675.72430443</v>
      </c>
      <c r="O7992">
        <v>18115845.828799173</v>
      </c>
      <c r="P7992">
        <v>15025983.336143084</v>
      </c>
      <c r="Q7992">
        <v>12909040.762408605</v>
      </c>
      <c r="R7992">
        <v>-1213420.0303644396</v>
      </c>
      <c r="S7992">
        <v>-1627852.8352239276</v>
      </c>
      <c r="T7992">
        <v>5448581.8433965761</v>
      </c>
      <c r="U7992">
        <v>6998418.1909758858</v>
      </c>
      <c r="V7992">
        <v>14274471.42118662</v>
      </c>
      <c r="W7992">
        <v>16792105.035407219</v>
      </c>
      <c r="X7992">
        <v>-3207894.964592786</v>
      </c>
    </row>
    <row r="7993" spans="2:24" x14ac:dyDescent="0.4">
      <c r="B7993" s="13">
        <v>7990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17326571.24463952</v>
      </c>
      <c r="O7993">
        <v>19794528.266589962</v>
      </c>
      <c r="P7993">
        <v>23253764.934353828</v>
      </c>
      <c r="Q7993">
        <v>27123573.337765105</v>
      </c>
      <c r="R7993">
        <v>27378308.280093905</v>
      </c>
      <c r="S7993">
        <v>4830205.3145962432</v>
      </c>
      <c r="T7993">
        <v>6210462.8874642616</v>
      </c>
      <c r="U7993">
        <v>23877784.710886188</v>
      </c>
      <c r="V7993">
        <v>25857263.134304445</v>
      </c>
      <c r="W7993">
        <v>5856226.4748654179</v>
      </c>
      <c r="X7993">
        <v>-14143773.525134582</v>
      </c>
    </row>
    <row r="7994" spans="2:24" x14ac:dyDescent="0.4">
      <c r="B7994" s="13">
        <v>7991</v>
      </c>
      <c r="C7994">
        <v>0</v>
      </c>
      <c r="D7994">
        <v>0</v>
      </c>
      <c r="E7994">
        <v>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14806268.181960111</v>
      </c>
      <c r="O7994">
        <v>11930191.080208104</v>
      </c>
      <c r="P7994">
        <v>4301859.4481648775</v>
      </c>
      <c r="Q7994">
        <v>8836017.4393616542</v>
      </c>
      <c r="R7994">
        <v>14436680.94190982</v>
      </c>
      <c r="S7994">
        <v>12996940.432195676</v>
      </c>
      <c r="T7994">
        <v>20274836.891964532</v>
      </c>
      <c r="U7994">
        <v>21262907.65727251</v>
      </c>
      <c r="V7994">
        <v>22843864.473781798</v>
      </c>
      <c r="W7994">
        <v>23646247.24042508</v>
      </c>
      <c r="X7994">
        <v>3646247.2404250829</v>
      </c>
    </row>
    <row r="7995" spans="2:24" x14ac:dyDescent="0.4">
      <c r="B7995" s="13">
        <v>7992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19232789.797891017</v>
      </c>
      <c r="O7995">
        <v>20186260.387975737</v>
      </c>
      <c r="P7995">
        <v>26116120.417734198</v>
      </c>
      <c r="Q7995">
        <v>22466672.910118043</v>
      </c>
      <c r="R7995">
        <v>31510849.169012439</v>
      </c>
      <c r="S7995">
        <v>31892216.521036703</v>
      </c>
      <c r="T7995">
        <v>29573926.718240306</v>
      </c>
      <c r="U7995">
        <v>27848233.639725115</v>
      </c>
      <c r="V7995">
        <v>24737043.020255346</v>
      </c>
      <c r="W7995">
        <v>26484485.822668314</v>
      </c>
      <c r="X7995">
        <v>6484485.8226683149</v>
      </c>
    </row>
    <row r="7996" spans="2:24" x14ac:dyDescent="0.4">
      <c r="B7996" s="13">
        <v>7993</v>
      </c>
      <c r="C7996">
        <v>0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26168333.7527497</v>
      </c>
      <c r="O7996">
        <v>24475020.426798925</v>
      </c>
      <c r="P7996">
        <v>24859051.590639301</v>
      </c>
      <c r="Q7996">
        <v>28165933.80519034</v>
      </c>
      <c r="R7996">
        <v>29335043.991279423</v>
      </c>
      <c r="S7996">
        <v>29323252.200343311</v>
      </c>
      <c r="T7996">
        <v>27995504.111266524</v>
      </c>
      <c r="U7996">
        <v>29306648.400404271</v>
      </c>
      <c r="V7996">
        <v>28206053.002111983</v>
      </c>
      <c r="W7996">
        <v>28544587.169373889</v>
      </c>
      <c r="X7996">
        <v>8544587.1693738867</v>
      </c>
    </row>
    <row r="7997" spans="2:24" x14ac:dyDescent="0.4">
      <c r="B7997" s="13">
        <v>7994</v>
      </c>
      <c r="C7997">
        <v>0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22495493.005552426</v>
      </c>
      <c r="O7997">
        <v>28605523.181771878</v>
      </c>
      <c r="P7997">
        <v>34672365.28289108</v>
      </c>
      <c r="Q7997">
        <v>35941319.677794851</v>
      </c>
      <c r="R7997">
        <v>21773699.602838576</v>
      </c>
      <c r="S7997">
        <v>22922931.037933525</v>
      </c>
      <c r="T7997">
        <v>30800136.011840947</v>
      </c>
      <c r="U7997">
        <v>32531259.763063431</v>
      </c>
      <c r="V7997">
        <v>36024739.051222362</v>
      </c>
      <c r="W7997">
        <v>32353463.659419291</v>
      </c>
      <c r="X7997">
        <v>12353463.6594193</v>
      </c>
    </row>
    <row r="7998" spans="2:24" x14ac:dyDescent="0.4">
      <c r="B7998" s="13">
        <v>7995</v>
      </c>
      <c r="C7998">
        <v>0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24686738.891593114</v>
      </c>
      <c r="O7998">
        <v>25842659.017444756</v>
      </c>
      <c r="P7998">
        <v>17224458.003453556</v>
      </c>
      <c r="Q7998">
        <v>16163555.458495773</v>
      </c>
      <c r="R7998">
        <v>20703258.52544206</v>
      </c>
      <c r="S7998">
        <v>28379040.774696615</v>
      </c>
      <c r="T7998">
        <v>31131279.054729633</v>
      </c>
      <c r="U7998">
        <v>31213424.507393539</v>
      </c>
      <c r="V7998">
        <v>35924053.665926442</v>
      </c>
      <c r="W7998">
        <v>42512589.100311361</v>
      </c>
      <c r="X7998">
        <v>22512589.100311358</v>
      </c>
    </row>
    <row r="7999" spans="2:24" x14ac:dyDescent="0.4">
      <c r="B7999" s="13">
        <v>7996</v>
      </c>
      <c r="C7999">
        <v>0</v>
      </c>
      <c r="D7999">
        <v>0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24106844.733648434</v>
      </c>
      <c r="O7999">
        <v>26262984.923752964</v>
      </c>
      <c r="P7999">
        <v>27860143.333238151</v>
      </c>
      <c r="Q7999">
        <v>29501132.923164837</v>
      </c>
      <c r="R7999">
        <v>27866757.705997627</v>
      </c>
      <c r="S7999">
        <v>28844838.811781231</v>
      </c>
      <c r="T7999">
        <v>27290068.676828712</v>
      </c>
      <c r="U7999">
        <v>29644583.018590365</v>
      </c>
      <c r="V7999">
        <v>32911054.036686435</v>
      </c>
      <c r="W7999">
        <v>37906435.121898726</v>
      </c>
      <c r="X7999">
        <v>17906435.121898729</v>
      </c>
    </row>
    <row r="8000" spans="2:24" x14ac:dyDescent="0.4">
      <c r="B8000" s="13">
        <v>7997</v>
      </c>
      <c r="C8000">
        <v>0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19950431.746985793</v>
      </c>
      <c r="O8000">
        <v>19871836.998038515</v>
      </c>
      <c r="P8000">
        <v>19461700.241882477</v>
      </c>
      <c r="Q8000">
        <v>1087055.9790174037</v>
      </c>
      <c r="R8000">
        <v>-3193303.5893969601</v>
      </c>
      <c r="S8000">
        <v>10119349.515662808</v>
      </c>
      <c r="T8000">
        <v>7023998.7793295979</v>
      </c>
      <c r="U8000">
        <v>12370245.342472536</v>
      </c>
      <c r="V8000">
        <v>-4222569.6904275864</v>
      </c>
      <c r="W8000">
        <v>-2083321.7014315668</v>
      </c>
      <c r="X8000">
        <v>-22083321.701431565</v>
      </c>
    </row>
    <row r="8001" spans="2:24" x14ac:dyDescent="0.4">
      <c r="B8001" s="13">
        <v>7998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20517114.990786858</v>
      </c>
      <c r="O8001">
        <v>20454686.632434603</v>
      </c>
      <c r="P8001">
        <v>21970936.4994708</v>
      </c>
      <c r="Q8001">
        <v>21694848.8237224</v>
      </c>
      <c r="R8001">
        <v>25761179.908895958</v>
      </c>
      <c r="S8001">
        <v>28438413.777698606</v>
      </c>
      <c r="T8001">
        <v>29171287.182134811</v>
      </c>
      <c r="U8001">
        <v>35192713.734495103</v>
      </c>
      <c r="V8001">
        <v>38579232.986814953</v>
      </c>
      <c r="W8001">
        <v>40353528.902534306</v>
      </c>
      <c r="X8001">
        <v>20353528.902534306</v>
      </c>
    </row>
    <row r="8002" spans="2:24" x14ac:dyDescent="0.4">
      <c r="B8002" s="13">
        <v>7999</v>
      </c>
      <c r="C8002">
        <v>0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18380730.9581948</v>
      </c>
      <c r="O8002">
        <v>20551637.888212614</v>
      </c>
      <c r="P8002">
        <v>19192124.358270437</v>
      </c>
      <c r="Q8002">
        <v>17188113.144180737</v>
      </c>
      <c r="R8002">
        <v>15280932.75160238</v>
      </c>
      <c r="S8002">
        <v>19161101.98265934</v>
      </c>
      <c r="T8002">
        <v>19702417.691295821</v>
      </c>
      <c r="U8002">
        <v>-134111583.77658056</v>
      </c>
      <c r="V8002">
        <v>-142003577.86174509</v>
      </c>
      <c r="W8002">
        <v>-64101577.779901035</v>
      </c>
      <c r="X8002">
        <v>-84101577.779900998</v>
      </c>
    </row>
    <row r="8003" spans="2:24" x14ac:dyDescent="0.4">
      <c r="B8003" s="13">
        <v>8000</v>
      </c>
      <c r="C8003">
        <v>0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17311889.449307945</v>
      </c>
      <c r="O8003">
        <v>17901449.141887248</v>
      </c>
      <c r="P8003">
        <v>14866569.77151487</v>
      </c>
      <c r="Q8003">
        <v>11611723.832051201</v>
      </c>
      <c r="R8003">
        <v>11113473.54632082</v>
      </c>
      <c r="S8003">
        <v>11890032.778388456</v>
      </c>
      <c r="T8003">
        <v>8674913.3271833099</v>
      </c>
      <c r="U8003">
        <v>16850111.607615534</v>
      </c>
      <c r="V8003">
        <v>25420736.333738342</v>
      </c>
      <c r="W8003">
        <v>29697434.011758275</v>
      </c>
      <c r="X8003">
        <v>9697434.0117582753</v>
      </c>
    </row>
    <row r="8004" spans="2:24" x14ac:dyDescent="0.4">
      <c r="B8004" s="13">
        <v>8001</v>
      </c>
      <c r="C8004">
        <v>0</v>
      </c>
      <c r="D8004">
        <v>0</v>
      </c>
      <c r="E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23306345.161644205</v>
      </c>
      <c r="O8004">
        <v>23506146.450281423</v>
      </c>
      <c r="P8004">
        <v>25493136.875276435</v>
      </c>
      <c r="Q8004">
        <v>23413439.898638315</v>
      </c>
      <c r="R8004">
        <v>28594404.038016863</v>
      </c>
      <c r="S8004">
        <v>34741746.367876768</v>
      </c>
      <c r="T8004">
        <v>37607126.83018434</v>
      </c>
      <c r="U8004">
        <v>31431850.634638991</v>
      </c>
      <c r="V8004">
        <v>32707038.435489785</v>
      </c>
      <c r="W8004">
        <v>32194839.338699605</v>
      </c>
      <c r="X8004">
        <v>12194839.338699598</v>
      </c>
    </row>
    <row r="8005" spans="2:24" x14ac:dyDescent="0.4">
      <c r="B8005" s="13">
        <v>8002</v>
      </c>
      <c r="C8005">
        <v>0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19857685.825516004</v>
      </c>
      <c r="O8005">
        <v>28848456.87555379</v>
      </c>
      <c r="P8005">
        <v>29537610.637580886</v>
      </c>
      <c r="Q8005">
        <v>28560260.838995926</v>
      </c>
      <c r="R8005">
        <v>30812983.095401686</v>
      </c>
      <c r="S8005">
        <v>31538108.095836617</v>
      </c>
      <c r="T8005">
        <v>31688854.290365428</v>
      </c>
      <c r="U8005">
        <v>23316250.621703912</v>
      </c>
      <c r="V8005">
        <v>24597370.504480176</v>
      </c>
      <c r="W8005">
        <v>18542858.114210602</v>
      </c>
      <c r="X8005">
        <v>-1457141.8857893986</v>
      </c>
    </row>
    <row r="8006" spans="2:24" x14ac:dyDescent="0.4">
      <c r="B8006" s="13">
        <v>8003</v>
      </c>
      <c r="C8006">
        <v>0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26092400.303306013</v>
      </c>
      <c r="O8006">
        <v>28208898.60989245</v>
      </c>
      <c r="P8006">
        <v>27243233.50737077</v>
      </c>
      <c r="Q8006">
        <v>30582069.392692585</v>
      </c>
      <c r="R8006">
        <v>34293596.118687421</v>
      </c>
      <c r="S8006">
        <v>33197046.834801193</v>
      </c>
      <c r="T8006">
        <v>35444782.277267814</v>
      </c>
      <c r="U8006">
        <v>33681897.778130695</v>
      </c>
      <c r="V8006">
        <v>33925410.453503795</v>
      </c>
      <c r="W8006">
        <v>36262570.293343991</v>
      </c>
      <c r="X8006">
        <v>16262570.293343998</v>
      </c>
    </row>
    <row r="8007" spans="2:24" x14ac:dyDescent="0.4">
      <c r="B8007" s="13">
        <v>8004</v>
      </c>
      <c r="C8007">
        <v>0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19119146.341218293</v>
      </c>
      <c r="O8007">
        <v>16893249.767112136</v>
      </c>
      <c r="P8007">
        <v>14276417.524091786</v>
      </c>
      <c r="Q8007">
        <v>-1367217.3075973114</v>
      </c>
      <c r="R8007">
        <v>151621.75791570684</v>
      </c>
      <c r="S8007">
        <v>13224484.586569414</v>
      </c>
      <c r="T8007">
        <v>15912780.849813452</v>
      </c>
      <c r="U8007">
        <v>22070882.885393202</v>
      </c>
      <c r="V8007">
        <v>21208988.125369385</v>
      </c>
      <c r="W8007">
        <v>22261451.23678207</v>
      </c>
      <c r="X8007">
        <v>2261451.2367820693</v>
      </c>
    </row>
    <row r="8008" spans="2:24" x14ac:dyDescent="0.4">
      <c r="B8008" s="13">
        <v>8005</v>
      </c>
      <c r="C8008">
        <v>0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20430528.901677366</v>
      </c>
      <c r="O8008">
        <v>20978606.258382726</v>
      </c>
      <c r="P8008">
        <v>30394563.468569394</v>
      </c>
      <c r="Q8008">
        <v>30044315.412548289</v>
      </c>
      <c r="R8008">
        <v>39044368.583866164</v>
      </c>
      <c r="S8008">
        <v>18381276.714134153</v>
      </c>
      <c r="T8008">
        <v>17730265.430017136</v>
      </c>
      <c r="U8008">
        <v>32618983.913594902</v>
      </c>
      <c r="V8008">
        <v>35393064.251700148</v>
      </c>
      <c r="W8008">
        <v>39623112.894927613</v>
      </c>
      <c r="X8008">
        <v>19623112.894927613</v>
      </c>
    </row>
    <row r="8009" spans="2:24" x14ac:dyDescent="0.4">
      <c r="B8009" s="13">
        <v>8006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3423224.3572308104</v>
      </c>
      <c r="O8009">
        <v>-6203783.9790998399</v>
      </c>
      <c r="P8009">
        <v>4965280.9787612231</v>
      </c>
      <c r="Q8009">
        <v>11731884.834213657</v>
      </c>
      <c r="R8009">
        <v>13341746.42304296</v>
      </c>
      <c r="S8009">
        <v>-17463753.666589081</v>
      </c>
      <c r="T8009">
        <v>-15303573.2142446</v>
      </c>
      <c r="U8009">
        <v>-690443.3010145803</v>
      </c>
      <c r="V8009">
        <v>-2241447.6070759883</v>
      </c>
      <c r="W8009">
        <v>-5190055.5453405418</v>
      </c>
      <c r="X8009">
        <v>-25190055.545340538</v>
      </c>
    </row>
    <row r="8010" spans="2:24" x14ac:dyDescent="0.4">
      <c r="B8010" s="13">
        <v>8007</v>
      </c>
      <c r="C8010">
        <v>0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22531012.894398045</v>
      </c>
      <c r="O8010">
        <v>23443438.942313291</v>
      </c>
      <c r="P8010">
        <v>20818472.952777106</v>
      </c>
      <c r="Q8010">
        <v>21971387.692251712</v>
      </c>
      <c r="R8010">
        <v>19940549.271764137</v>
      </c>
      <c r="S8010">
        <v>21070841.834732506</v>
      </c>
      <c r="T8010">
        <v>-16551518.104531566</v>
      </c>
      <c r="U8010">
        <v>-11747274.092784759</v>
      </c>
      <c r="V8010">
        <v>6958158.391894321</v>
      </c>
      <c r="W8010">
        <v>6246224.6878083888</v>
      </c>
      <c r="X8010">
        <v>-13753775.312191607</v>
      </c>
    </row>
    <row r="8011" spans="2:24" x14ac:dyDescent="0.4">
      <c r="B8011" s="13">
        <v>8008</v>
      </c>
      <c r="C8011">
        <v>0</v>
      </c>
      <c r="D8011">
        <v>0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21620356.300018087</v>
      </c>
      <c r="O8011">
        <v>19837058.30697073</v>
      </c>
      <c r="P8011">
        <v>19434646.305833917</v>
      </c>
      <c r="Q8011">
        <v>17354830.259182677</v>
      </c>
      <c r="R8011">
        <v>17048844.507926684</v>
      </c>
      <c r="S8011">
        <v>20724866.934662346</v>
      </c>
      <c r="T8011">
        <v>26345673.431226727</v>
      </c>
      <c r="U8011">
        <v>30804599.684040211</v>
      </c>
      <c r="V8011">
        <v>31034701.352659706</v>
      </c>
      <c r="W8011">
        <v>29316018.048669852</v>
      </c>
      <c r="X8011">
        <v>9316018.048669856</v>
      </c>
    </row>
    <row r="8012" spans="2:24" x14ac:dyDescent="0.4">
      <c r="B8012" s="13">
        <v>8009</v>
      </c>
      <c r="C8012">
        <v>0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27977263.871007092</v>
      </c>
      <c r="O8012">
        <v>26542136.408875655</v>
      </c>
      <c r="P8012">
        <v>28541152.29476973</v>
      </c>
      <c r="Q8012">
        <v>28250758.215855714</v>
      </c>
      <c r="R8012">
        <v>34825955.318161123</v>
      </c>
      <c r="S8012">
        <v>37491173.812056705</v>
      </c>
      <c r="T8012">
        <v>39166952.178686008</v>
      </c>
      <c r="U8012">
        <v>38846157.89848949</v>
      </c>
      <c r="V8012">
        <v>39995469.747722991</v>
      </c>
      <c r="W8012">
        <v>41150862.789842509</v>
      </c>
      <c r="X8012">
        <v>21150862.789842512</v>
      </c>
    </row>
    <row r="8013" spans="2:24" x14ac:dyDescent="0.4">
      <c r="B8013" s="13">
        <v>8010</v>
      </c>
      <c r="C8013">
        <v>0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20364525.807142686</v>
      </c>
      <c r="O8013">
        <v>22507312.880181037</v>
      </c>
      <c r="P8013">
        <v>14289548.31070739</v>
      </c>
      <c r="Q8013">
        <v>17156700.372569885</v>
      </c>
      <c r="R8013">
        <v>17353886.734686024</v>
      </c>
      <c r="S8013">
        <v>15684282.095278613</v>
      </c>
      <c r="T8013">
        <v>22428941.037544649</v>
      </c>
      <c r="U8013">
        <v>8232648.9994717399</v>
      </c>
      <c r="V8013">
        <v>9443214.1392622013</v>
      </c>
      <c r="W8013">
        <v>14113118.383974543</v>
      </c>
      <c r="X8013">
        <v>-5886881.61602546</v>
      </c>
    </row>
    <row r="8014" spans="2:24" x14ac:dyDescent="0.4">
      <c r="B8014" s="13">
        <v>8011</v>
      </c>
      <c r="C8014">
        <v>0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20802842.210725203</v>
      </c>
      <c r="O8014">
        <v>20802797.409085438</v>
      </c>
      <c r="P8014">
        <v>17243994.287412029</v>
      </c>
      <c r="Q8014">
        <v>22861385.09055534</v>
      </c>
      <c r="R8014">
        <v>14840782.175242219</v>
      </c>
      <c r="S8014">
        <v>7520485.9441303862</v>
      </c>
      <c r="T8014">
        <v>15234001.086499961</v>
      </c>
      <c r="U8014">
        <v>17454561.004331131</v>
      </c>
      <c r="V8014">
        <v>26388843.289520271</v>
      </c>
      <c r="W8014">
        <v>24466113.772752203</v>
      </c>
      <c r="X8014">
        <v>4466113.7727522068</v>
      </c>
    </row>
    <row r="8015" spans="2:24" x14ac:dyDescent="0.4">
      <c r="B8015" s="13">
        <v>8012</v>
      </c>
      <c r="C8015">
        <v>0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22763768.667316284</v>
      </c>
      <c r="O8015">
        <v>25292593.100297734</v>
      </c>
      <c r="P8015">
        <v>27920587.713893794</v>
      </c>
      <c r="Q8015">
        <v>31059060.722413942</v>
      </c>
      <c r="R8015">
        <v>30342726.883637808</v>
      </c>
      <c r="S8015">
        <v>28309525.929500513</v>
      </c>
      <c r="T8015">
        <v>30682942.903374892</v>
      </c>
      <c r="U8015">
        <v>34785002.749906674</v>
      </c>
      <c r="V8015">
        <v>33819711.428384766</v>
      </c>
      <c r="W8015">
        <v>41550354.237085268</v>
      </c>
      <c r="X8015">
        <v>21550354.237085272</v>
      </c>
    </row>
    <row r="8016" spans="2:24" x14ac:dyDescent="0.4">
      <c r="B8016" s="13">
        <v>8013</v>
      </c>
      <c r="C8016">
        <v>0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22036104.620831989</v>
      </c>
      <c r="O8016">
        <v>29764354.225123059</v>
      </c>
      <c r="P8016">
        <v>30015817.77019944</v>
      </c>
      <c r="Q8016">
        <v>29922117.969981592</v>
      </c>
      <c r="R8016">
        <v>19164303.781850018</v>
      </c>
      <c r="S8016">
        <v>22006054.399078805</v>
      </c>
      <c r="T8016">
        <v>24365681.548609242</v>
      </c>
      <c r="U8016">
        <v>24009429.101347011</v>
      </c>
      <c r="V8016">
        <v>26527494.198200982</v>
      </c>
      <c r="W8016">
        <v>28733506.320378602</v>
      </c>
      <c r="X8016">
        <v>8733506.3203786053</v>
      </c>
    </row>
    <row r="8017" spans="2:24" x14ac:dyDescent="0.4">
      <c r="B8017" s="13">
        <v>8014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23879336.293675996</v>
      </c>
      <c r="O8017">
        <v>26910569.173164904</v>
      </c>
      <c r="P8017">
        <v>23597487.278369818</v>
      </c>
      <c r="Q8017">
        <v>25527940.039710049</v>
      </c>
      <c r="R8017">
        <v>24630575.696627818</v>
      </c>
      <c r="S8017">
        <v>24696795.058338583</v>
      </c>
      <c r="T8017">
        <v>21646353.387617841</v>
      </c>
      <c r="U8017">
        <v>19635750.154788822</v>
      </c>
      <c r="V8017">
        <v>23530388.67147778</v>
      </c>
      <c r="W8017">
        <v>31485830.636127591</v>
      </c>
      <c r="X8017">
        <v>11485830.636127587</v>
      </c>
    </row>
    <row r="8018" spans="2:24" x14ac:dyDescent="0.4">
      <c r="B8018" s="13">
        <v>8015</v>
      </c>
      <c r="C8018">
        <v>0</v>
      </c>
      <c r="D8018">
        <v>0</v>
      </c>
      <c r="E8018">
        <v>0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26582883.404624999</v>
      </c>
      <c r="O8018">
        <v>-148080670.06549373</v>
      </c>
      <c r="P8018">
        <v>-145199493.46946901</v>
      </c>
      <c r="Q8018">
        <v>-54535648.786825277</v>
      </c>
      <c r="R8018">
        <v>-57213754.785353363</v>
      </c>
      <c r="S8018">
        <v>-56780096.738713756</v>
      </c>
      <c r="T8018">
        <v>-57624779.403722093</v>
      </c>
      <c r="U8018">
        <v>-51470444.518570542</v>
      </c>
      <c r="V8018">
        <v>-59930866.256958425</v>
      </c>
      <c r="W8018">
        <v>-58935860.639069684</v>
      </c>
      <c r="X8018">
        <v>-78935860.639069676</v>
      </c>
    </row>
    <row r="8019" spans="2:24" x14ac:dyDescent="0.4">
      <c r="B8019" s="13">
        <v>8016</v>
      </c>
      <c r="C8019">
        <v>0</v>
      </c>
      <c r="D8019">
        <v>0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19269646.819215238</v>
      </c>
      <c r="O8019">
        <v>26522521.449526396</v>
      </c>
      <c r="P8019">
        <v>22775730.602520827</v>
      </c>
      <c r="Q8019">
        <v>22012630.670204088</v>
      </c>
      <c r="R8019">
        <v>19376478.545817766</v>
      </c>
      <c r="S8019">
        <v>17896013.465428185</v>
      </c>
      <c r="T8019">
        <v>22094731.229919344</v>
      </c>
      <c r="U8019">
        <v>20172633.389144145</v>
      </c>
      <c r="V8019">
        <v>28485623.466642749</v>
      </c>
      <c r="W8019">
        <v>22010520.200165588</v>
      </c>
      <c r="X8019">
        <v>2010520.2001655838</v>
      </c>
    </row>
    <row r="8020" spans="2:24" x14ac:dyDescent="0.4">
      <c r="B8020" s="13">
        <v>8017</v>
      </c>
      <c r="C8020">
        <v>0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20901903.666793507</v>
      </c>
      <c r="O8020">
        <v>20579213.860043418</v>
      </c>
      <c r="P8020">
        <v>11038413.196198797</v>
      </c>
      <c r="Q8020">
        <v>15555153.646816891</v>
      </c>
      <c r="R8020">
        <v>16695807.902995639</v>
      </c>
      <c r="S8020">
        <v>19088548.118088461</v>
      </c>
      <c r="T8020">
        <v>25783882.178201538</v>
      </c>
      <c r="U8020">
        <v>29724471.14696737</v>
      </c>
      <c r="V8020">
        <v>33153200.478509523</v>
      </c>
      <c r="W8020">
        <v>32978865.114968598</v>
      </c>
      <c r="X8020">
        <v>12978865.114968594</v>
      </c>
    </row>
    <row r="8021" spans="2:24" x14ac:dyDescent="0.4">
      <c r="B8021" s="13">
        <v>8018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22208926.162503276</v>
      </c>
      <c r="O8021">
        <v>22277641.615704685</v>
      </c>
      <c r="P8021">
        <v>22527585.061018802</v>
      </c>
      <c r="Q8021">
        <v>22424607.497889817</v>
      </c>
      <c r="R8021">
        <v>25811149.38067127</v>
      </c>
      <c r="S8021">
        <v>27680401.448736787</v>
      </c>
      <c r="T8021">
        <v>28089570.258543976</v>
      </c>
      <c r="U8021">
        <v>33654081.56850481</v>
      </c>
      <c r="V8021">
        <v>32764944.726817545</v>
      </c>
      <c r="W8021">
        <v>33121289.537175205</v>
      </c>
      <c r="X8021">
        <v>13121289.537175212</v>
      </c>
    </row>
    <row r="8022" spans="2:24" x14ac:dyDescent="0.4">
      <c r="B8022" s="13">
        <v>8019</v>
      </c>
      <c r="C8022">
        <v>0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18698598.963227093</v>
      </c>
      <c r="O8022">
        <v>24633136.544819362</v>
      </c>
      <c r="P8022">
        <v>28762766.728027362</v>
      </c>
      <c r="Q8022">
        <v>28212966.465675928</v>
      </c>
      <c r="R8022">
        <v>34676090.139481045</v>
      </c>
      <c r="S8022">
        <v>36007071.329991587</v>
      </c>
      <c r="T8022">
        <v>45073522.614506729</v>
      </c>
      <c r="U8022">
        <v>43545732.299516365</v>
      </c>
      <c r="V8022">
        <v>50004876.00384786</v>
      </c>
      <c r="W8022">
        <v>54434487.006158605</v>
      </c>
      <c r="X8022">
        <v>34434487.006158613</v>
      </c>
    </row>
    <row r="8023" spans="2:24" x14ac:dyDescent="0.4">
      <c r="B8023" s="13">
        <v>8020</v>
      </c>
      <c r="C8023">
        <v>0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20495276.620808303</v>
      </c>
      <c r="O8023">
        <v>14834876.200870428</v>
      </c>
      <c r="P8023">
        <v>17992472.5891621</v>
      </c>
      <c r="Q8023">
        <v>15296699.879768647</v>
      </c>
      <c r="R8023">
        <v>13259155.267168611</v>
      </c>
      <c r="S8023">
        <v>14699819.397057768</v>
      </c>
      <c r="T8023">
        <v>14548053.030419264</v>
      </c>
      <c r="U8023">
        <v>17912006.677081168</v>
      </c>
      <c r="V8023">
        <v>21610435.061675392</v>
      </c>
      <c r="W8023">
        <v>24147196.658992548</v>
      </c>
      <c r="X8023">
        <v>4147196.6589925447</v>
      </c>
    </row>
    <row r="8024" spans="2:24" x14ac:dyDescent="0.4">
      <c r="B8024" s="13">
        <v>8021</v>
      </c>
      <c r="C8024">
        <v>0</v>
      </c>
      <c r="D8024">
        <v>0</v>
      </c>
      <c r="E8024">
        <v>0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26152962.652412921</v>
      </c>
      <c r="O8024">
        <v>28699947.328796495</v>
      </c>
      <c r="P8024">
        <v>30217629.797645945</v>
      </c>
      <c r="Q8024">
        <v>35372232.262490556</v>
      </c>
      <c r="R8024">
        <v>39783457.494802959</v>
      </c>
      <c r="S8024">
        <v>37966241.389514506</v>
      </c>
      <c r="T8024">
        <v>42196629.45092646</v>
      </c>
      <c r="U8024">
        <v>29429764.669177286</v>
      </c>
      <c r="V8024">
        <v>31675613.724952187</v>
      </c>
      <c r="W8024">
        <v>37254061.138157949</v>
      </c>
      <c r="X8024">
        <v>17254061.138157956</v>
      </c>
    </row>
    <row r="8025" spans="2:24" x14ac:dyDescent="0.4">
      <c r="B8025" s="13">
        <v>8022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21143891.52667385</v>
      </c>
      <c r="O8025">
        <v>23322014.386416133</v>
      </c>
      <c r="P8025">
        <v>26156329.00367827</v>
      </c>
      <c r="Q8025">
        <v>16455325.773891011</v>
      </c>
      <c r="R8025">
        <v>16998986.027383626</v>
      </c>
      <c r="S8025">
        <v>16704535.47593594</v>
      </c>
      <c r="T8025">
        <v>1006120.6504935715</v>
      </c>
      <c r="U8025">
        <v>5139415.8114970615</v>
      </c>
      <c r="V8025">
        <v>17162655.123277899</v>
      </c>
      <c r="W8025">
        <v>21284652.079168338</v>
      </c>
      <c r="X8025">
        <v>1284652.079168336</v>
      </c>
    </row>
    <row r="8026" spans="2:24" x14ac:dyDescent="0.4">
      <c r="B8026" s="13">
        <v>8023</v>
      </c>
      <c r="C8026">
        <v>0</v>
      </c>
      <c r="D8026">
        <v>0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24114940.432846479</v>
      </c>
      <c r="O8026">
        <v>15554949.084468884</v>
      </c>
      <c r="P8026">
        <v>18776772.236585882</v>
      </c>
      <c r="Q8026">
        <v>21796276.192481641</v>
      </c>
      <c r="R8026">
        <v>21294990.73779168</v>
      </c>
      <c r="S8026">
        <v>19741471.769302867</v>
      </c>
      <c r="T8026">
        <v>18752484.100696091</v>
      </c>
      <c r="U8026">
        <v>22154350.06823501</v>
      </c>
      <c r="V8026">
        <v>26666098.866058066</v>
      </c>
      <c r="W8026">
        <v>19454165.282590717</v>
      </c>
      <c r="X8026">
        <v>-545834.71740928153</v>
      </c>
    </row>
    <row r="8027" spans="2:24" x14ac:dyDescent="0.4">
      <c r="B8027" s="13">
        <v>8024</v>
      </c>
      <c r="C8027">
        <v>0</v>
      </c>
      <c r="D8027">
        <v>0</v>
      </c>
      <c r="E8027">
        <v>0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23789439.35167788</v>
      </c>
      <c r="O8027">
        <v>31505745.116522077</v>
      </c>
      <c r="P8027">
        <v>32841516.259002667</v>
      </c>
      <c r="Q8027">
        <v>34525167.053083077</v>
      </c>
      <c r="R8027">
        <v>34191390.622343689</v>
      </c>
      <c r="S8027">
        <v>34134082.218927577</v>
      </c>
      <c r="T8027">
        <v>42138511.416318402</v>
      </c>
      <c r="U8027">
        <v>42835841.760774896</v>
      </c>
      <c r="V8027">
        <v>41846784.460516296</v>
      </c>
      <c r="W8027">
        <v>47234784.213603973</v>
      </c>
      <c r="X8027">
        <v>27234784.213603988</v>
      </c>
    </row>
    <row r="8028" spans="2:24" x14ac:dyDescent="0.4">
      <c r="B8028" s="13">
        <v>8025</v>
      </c>
      <c r="C8028">
        <v>0</v>
      </c>
      <c r="D8028">
        <v>0</v>
      </c>
      <c r="E8028"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23544961.558109034</v>
      </c>
      <c r="O8028">
        <v>23660427.617512073</v>
      </c>
      <c r="P8028">
        <v>30365325.953592412</v>
      </c>
      <c r="Q8028">
        <v>32790751.486045916</v>
      </c>
      <c r="R8028">
        <v>35543422.103282936</v>
      </c>
      <c r="S8028">
        <v>-350322.83611189725</v>
      </c>
      <c r="T8028">
        <v>326337.96490491228</v>
      </c>
      <c r="U8028">
        <v>-33638832.954207487</v>
      </c>
      <c r="V8028">
        <v>-32006972.930720367</v>
      </c>
      <c r="W8028">
        <v>-4986875.3157775756</v>
      </c>
      <c r="X8028">
        <v>-24986875.315777577</v>
      </c>
    </row>
    <row r="8029" spans="2:24" x14ac:dyDescent="0.4">
      <c r="B8029" s="13">
        <v>8026</v>
      </c>
      <c r="C8029">
        <v>0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21385471.970672093</v>
      </c>
      <c r="O8029">
        <v>23607168.861595746</v>
      </c>
      <c r="P8029">
        <v>27475432.57935309</v>
      </c>
      <c r="Q8029">
        <v>32933479.743802041</v>
      </c>
      <c r="R8029">
        <v>37628904.947243623</v>
      </c>
      <c r="S8029">
        <v>38361531.190044366</v>
      </c>
      <c r="T8029">
        <v>42200195.107726261</v>
      </c>
      <c r="U8029">
        <v>46794853.963435195</v>
      </c>
      <c r="V8029">
        <v>52897599.298591159</v>
      </c>
      <c r="W8029">
        <v>57074472.423060782</v>
      </c>
      <c r="X8029">
        <v>37074472.42306079</v>
      </c>
    </row>
    <row r="8030" spans="2:24" x14ac:dyDescent="0.4">
      <c r="B8030" s="13">
        <v>8027</v>
      </c>
      <c r="C8030">
        <v>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22029736.837102257</v>
      </c>
      <c r="O8030">
        <v>25864742.335849091</v>
      </c>
      <c r="P8030">
        <v>25898654.218635004</v>
      </c>
      <c r="Q8030">
        <v>32899876.757756379</v>
      </c>
      <c r="R8030">
        <v>37278321.102873854</v>
      </c>
      <c r="S8030">
        <v>44109927.753943458</v>
      </c>
      <c r="T8030">
        <v>49073318.898258261</v>
      </c>
      <c r="U8030">
        <v>49219547.799956873</v>
      </c>
      <c r="V8030">
        <v>55273165.146028921</v>
      </c>
      <c r="W8030">
        <v>62337761.28624095</v>
      </c>
      <c r="X8030">
        <v>42337761.28624095</v>
      </c>
    </row>
    <row r="8031" spans="2:24" x14ac:dyDescent="0.4">
      <c r="B8031" s="13">
        <v>8028</v>
      </c>
      <c r="C8031">
        <v>0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12473674.892074959</v>
      </c>
      <c r="O8031">
        <v>13915411.609364472</v>
      </c>
      <c r="P8031">
        <v>16044944.095589915</v>
      </c>
      <c r="Q8031">
        <v>20955082.288433693</v>
      </c>
      <c r="R8031">
        <v>20462133.031241421</v>
      </c>
      <c r="S8031">
        <v>17291934.08500132</v>
      </c>
      <c r="T8031">
        <v>16107237.737633336</v>
      </c>
      <c r="U8031">
        <v>17941214.250611976</v>
      </c>
      <c r="V8031">
        <v>17799492.48984538</v>
      </c>
      <c r="W8031">
        <v>14256507.654459288</v>
      </c>
      <c r="X8031">
        <v>-5743492.3455407107</v>
      </c>
    </row>
    <row r="8032" spans="2:24" x14ac:dyDescent="0.4">
      <c r="B8032" s="13">
        <v>8029</v>
      </c>
      <c r="C8032">
        <v>0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21650055.686658241</v>
      </c>
      <c r="O8032">
        <v>27725631.56088993</v>
      </c>
      <c r="P8032">
        <v>-6208094.2023979174</v>
      </c>
      <c r="Q8032">
        <v>-1704569.7199363923</v>
      </c>
      <c r="R8032">
        <v>12151080.840888191</v>
      </c>
      <c r="S8032">
        <v>11306145.609702481</v>
      </c>
      <c r="T8032">
        <v>9097685.2548594195</v>
      </c>
      <c r="U8032">
        <v>7330991.8764885347</v>
      </c>
      <c r="V8032">
        <v>11620437.769001342</v>
      </c>
      <c r="W8032">
        <v>15083207.48203114</v>
      </c>
      <c r="X8032">
        <v>-4916792.5179688614</v>
      </c>
    </row>
    <row r="8033" spans="2:24" x14ac:dyDescent="0.4">
      <c r="B8033" s="13">
        <v>8030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19945218.732045334</v>
      </c>
      <c r="O8033">
        <v>-6493326.1385671385</v>
      </c>
      <c r="P8033">
        <v>-1099173.9765542811</v>
      </c>
      <c r="Q8033">
        <v>15479404.043858819</v>
      </c>
      <c r="R8033">
        <v>14403219.633302258</v>
      </c>
      <c r="S8033">
        <v>19311744.099116907</v>
      </c>
      <c r="T8033">
        <v>23258739.499230422</v>
      </c>
      <c r="U8033">
        <v>22630997.466994666</v>
      </c>
      <c r="V8033">
        <v>25974637.120018531</v>
      </c>
      <c r="W8033">
        <v>27090839.940938197</v>
      </c>
      <c r="X8033">
        <v>7090839.9409381971</v>
      </c>
    </row>
    <row r="8034" spans="2:24" x14ac:dyDescent="0.4">
      <c r="B8034" s="13">
        <v>8031</v>
      </c>
      <c r="C8034">
        <v>0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23352460.625001516</v>
      </c>
      <c r="O8034">
        <v>20873184.215658288</v>
      </c>
      <c r="P8034">
        <v>22228404.648598496</v>
      </c>
      <c r="Q8034">
        <v>18935851.176229283</v>
      </c>
      <c r="R8034">
        <v>14660431.518963905</v>
      </c>
      <c r="S8034">
        <v>-195511805.78178051</v>
      </c>
      <c r="T8034">
        <v>-192407435.37870511</v>
      </c>
      <c r="U8034">
        <v>-79869685.729655907</v>
      </c>
      <c r="V8034">
        <v>-82825710.480329886</v>
      </c>
      <c r="W8034">
        <v>-78835688.75927873</v>
      </c>
      <c r="X8034">
        <v>-98835688.75927873</v>
      </c>
    </row>
    <row r="8035" spans="2:24" x14ac:dyDescent="0.4">
      <c r="B8035" s="13">
        <v>8032</v>
      </c>
      <c r="C8035">
        <v>0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23582906.685249995</v>
      </c>
      <c r="O8035">
        <v>21111634.832886219</v>
      </c>
      <c r="P8035">
        <v>23825137.141502962</v>
      </c>
      <c r="Q8035">
        <v>27889397.427015506</v>
      </c>
      <c r="R8035">
        <v>34375676.449727535</v>
      </c>
      <c r="S8035">
        <v>40350184.807372138</v>
      </c>
      <c r="T8035">
        <v>41994596.424907297</v>
      </c>
      <c r="U8035">
        <v>39039862.818566233</v>
      </c>
      <c r="V8035">
        <v>38172626.080432154</v>
      </c>
      <c r="W8035">
        <v>38705999.213940911</v>
      </c>
      <c r="X8035">
        <v>18705999.213940907</v>
      </c>
    </row>
    <row r="8036" spans="2:24" x14ac:dyDescent="0.4">
      <c r="B8036" s="13">
        <v>8033</v>
      </c>
      <c r="C8036">
        <v>0</v>
      </c>
      <c r="D8036">
        <v>0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19749306.551450096</v>
      </c>
      <c r="O8036">
        <v>22286445.436407726</v>
      </c>
      <c r="P8036">
        <v>22841236.32630793</v>
      </c>
      <c r="Q8036">
        <v>22746171.352277927</v>
      </c>
      <c r="R8036">
        <v>16521399.605770724</v>
      </c>
      <c r="S8036">
        <v>17278249.965653826</v>
      </c>
      <c r="T8036">
        <v>20576318.509144008</v>
      </c>
      <c r="U8036">
        <v>19959062.643695153</v>
      </c>
      <c r="V8036">
        <v>13705583.73002428</v>
      </c>
      <c r="W8036">
        <v>12647106.596535172</v>
      </c>
      <c r="X8036">
        <v>-7352893.4034648277</v>
      </c>
    </row>
    <row r="8037" spans="2:24" x14ac:dyDescent="0.4">
      <c r="B8037" s="13">
        <v>8034</v>
      </c>
      <c r="C8037">
        <v>0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12930008.389953615</v>
      </c>
      <c r="O8037">
        <v>-662149249.02654541</v>
      </c>
      <c r="P8037">
        <v>-659150328.47866023</v>
      </c>
      <c r="Q8037">
        <v>-341152845.14940476</v>
      </c>
      <c r="R8037">
        <v>-335735938.73758376</v>
      </c>
      <c r="S8037">
        <v>-323695769.1819095</v>
      </c>
      <c r="T8037">
        <v>-322156042.16135681</v>
      </c>
      <c r="U8037">
        <v>-322839698.10984325</v>
      </c>
      <c r="V8037">
        <v>-324487733.5748412</v>
      </c>
      <c r="W8037">
        <v>-323085766.69198418</v>
      </c>
      <c r="X8037">
        <v>-343085766.69198418</v>
      </c>
    </row>
    <row r="8038" spans="2:24" x14ac:dyDescent="0.4">
      <c r="B8038" s="13">
        <v>8035</v>
      </c>
      <c r="C8038">
        <v>0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20282357.675465841</v>
      </c>
      <c r="O8038">
        <v>23506765.63914147</v>
      </c>
      <c r="P8038">
        <v>23565846.784288056</v>
      </c>
      <c r="Q8038">
        <v>26008522.323201243</v>
      </c>
      <c r="R8038">
        <v>28002307.456397492</v>
      </c>
      <c r="S8038">
        <v>30077278.048323672</v>
      </c>
      <c r="T8038">
        <v>34109084.328625098</v>
      </c>
      <c r="U8038">
        <v>34103643.045220874</v>
      </c>
      <c r="V8038">
        <v>37140691.522597164</v>
      </c>
      <c r="W8038">
        <v>41634202.335142627</v>
      </c>
      <c r="X8038">
        <v>21634202.335142627</v>
      </c>
    </row>
    <row r="8039" spans="2:24" x14ac:dyDescent="0.4">
      <c r="B8039" s="13">
        <v>8036</v>
      </c>
      <c r="C8039">
        <v>0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20763590.682134107</v>
      </c>
      <c r="O8039">
        <v>27969902.676296204</v>
      </c>
      <c r="P8039">
        <v>27913120.229132548</v>
      </c>
      <c r="Q8039">
        <v>30064222.593354698</v>
      </c>
      <c r="R8039">
        <v>35841518.515612461</v>
      </c>
      <c r="S8039">
        <v>37010428.616022527</v>
      </c>
      <c r="T8039">
        <v>40983495.732447743</v>
      </c>
      <c r="U8039">
        <v>46620103.252473548</v>
      </c>
      <c r="V8039">
        <v>45557202.169057012</v>
      </c>
      <c r="W8039">
        <v>49699930.763910659</v>
      </c>
      <c r="X8039">
        <v>29699930.763910659</v>
      </c>
    </row>
    <row r="8040" spans="2:24" x14ac:dyDescent="0.4">
      <c r="B8040" s="13">
        <v>8037</v>
      </c>
      <c r="C8040">
        <v>0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26054101.46138069</v>
      </c>
      <c r="O8040">
        <v>33016700.509471808</v>
      </c>
      <c r="P8040">
        <v>31160261.745597858</v>
      </c>
      <c r="Q8040">
        <v>32948621.353938945</v>
      </c>
      <c r="R8040">
        <v>31849508.985148072</v>
      </c>
      <c r="S8040">
        <v>31339449.459584728</v>
      </c>
      <c r="T8040">
        <v>31852144.606062941</v>
      </c>
      <c r="U8040">
        <v>26080104.102910403</v>
      </c>
      <c r="V8040">
        <v>26667021.28182051</v>
      </c>
      <c r="W8040">
        <v>29721283.217929382</v>
      </c>
      <c r="X8040">
        <v>9721283.2179293763</v>
      </c>
    </row>
    <row r="8041" spans="2:24" x14ac:dyDescent="0.4">
      <c r="B8041" s="13">
        <v>8038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22849798.890878439</v>
      </c>
      <c r="O8041">
        <v>23854526.650145713</v>
      </c>
      <c r="P8041">
        <v>21842339.014395542</v>
      </c>
      <c r="Q8041">
        <v>22045019.685082395</v>
      </c>
      <c r="R8041">
        <v>-1210651.6836655708</v>
      </c>
      <c r="S8041">
        <v>2019938.0059268665</v>
      </c>
      <c r="T8041">
        <v>14080388.288615415</v>
      </c>
      <c r="U8041">
        <v>11495045.440549331</v>
      </c>
      <c r="V8041">
        <v>11118932.864861079</v>
      </c>
      <c r="W8041">
        <v>-11500429.080300735</v>
      </c>
      <c r="X8041">
        <v>-31500429.080300737</v>
      </c>
    </row>
    <row r="8042" spans="2:24" x14ac:dyDescent="0.4">
      <c r="B8042" s="13">
        <v>8039</v>
      </c>
      <c r="C8042">
        <v>0</v>
      </c>
      <c r="D8042">
        <v>0</v>
      </c>
      <c r="E8042"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9774966.2956239283</v>
      </c>
      <c r="O8042">
        <v>14847393.374745831</v>
      </c>
      <c r="P8042">
        <v>22090624.138331033</v>
      </c>
      <c r="Q8042">
        <v>29277908.502373677</v>
      </c>
      <c r="R8042">
        <v>27760940.672112361</v>
      </c>
      <c r="S8042">
        <v>28232073.129719004</v>
      </c>
      <c r="T8042">
        <v>19977780.16033601</v>
      </c>
      <c r="U8042">
        <v>19556222.48933211</v>
      </c>
      <c r="V8042">
        <v>8321033.3279712973</v>
      </c>
      <c r="W8042">
        <v>12030362.79527593</v>
      </c>
      <c r="X8042">
        <v>-7969637.2047240715</v>
      </c>
    </row>
    <row r="8043" spans="2:24" x14ac:dyDescent="0.4">
      <c r="B8043" s="13">
        <v>8040</v>
      </c>
      <c r="C8043">
        <v>0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23332582.882099945</v>
      </c>
      <c r="O8043">
        <v>29167112.991559155</v>
      </c>
      <c r="P8043">
        <v>35046566.423383169</v>
      </c>
      <c r="Q8043">
        <v>36551728.032410085</v>
      </c>
      <c r="R8043">
        <v>33967990.174245566</v>
      </c>
      <c r="S8043">
        <v>34593899.954272822</v>
      </c>
      <c r="T8043">
        <v>36775153.660835706</v>
      </c>
      <c r="U8043">
        <v>41076125.231889404</v>
      </c>
      <c r="V8043">
        <v>46771155.528128944</v>
      </c>
      <c r="W8043">
        <v>47395649.166197881</v>
      </c>
      <c r="X8043">
        <v>27395649.166197885</v>
      </c>
    </row>
    <row r="8044" spans="2:24" x14ac:dyDescent="0.4">
      <c r="B8044" s="13">
        <v>8041</v>
      </c>
      <c r="C8044">
        <v>0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22223275.122706391</v>
      </c>
      <c r="O8044">
        <v>22663163.574265283</v>
      </c>
      <c r="P8044">
        <v>21194929.674143419</v>
      </c>
      <c r="Q8044">
        <v>30198472.522477627</v>
      </c>
      <c r="R8044">
        <v>27541753.42862957</v>
      </c>
      <c r="S8044">
        <v>29226148.177449223</v>
      </c>
      <c r="T8044">
        <v>32035375.364387989</v>
      </c>
      <c r="U8044">
        <v>33922792.525700472</v>
      </c>
      <c r="V8044">
        <v>40620562.361790709</v>
      </c>
      <c r="W8044">
        <v>39523268.995393954</v>
      </c>
      <c r="X8044">
        <v>19523268.995393943</v>
      </c>
    </row>
    <row r="8045" spans="2:24" x14ac:dyDescent="0.4">
      <c r="B8045" s="13">
        <v>8042</v>
      </c>
      <c r="C8045">
        <v>0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19761015.657349568</v>
      </c>
      <c r="O8045">
        <v>16909466.276715867</v>
      </c>
      <c r="P8045">
        <v>16670435.864089472</v>
      </c>
      <c r="Q8045">
        <v>22530649.491618894</v>
      </c>
      <c r="R8045">
        <v>20427532.904191948</v>
      </c>
      <c r="S8045">
        <v>18071862.352763101</v>
      </c>
      <c r="T8045">
        <v>17154011.712429512</v>
      </c>
      <c r="U8045">
        <v>20766732.884692203</v>
      </c>
      <c r="V8045">
        <v>18569372.986831024</v>
      </c>
      <c r="W8045">
        <v>16582439.414476773</v>
      </c>
      <c r="X8045">
        <v>-3417560.5855232244</v>
      </c>
    </row>
    <row r="8046" spans="2:24" x14ac:dyDescent="0.4">
      <c r="B8046" s="13">
        <v>8043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24595838.108609393</v>
      </c>
      <c r="O8046">
        <v>27180004.71164225</v>
      </c>
      <c r="P8046">
        <v>24297700.916501481</v>
      </c>
      <c r="Q8046">
        <v>30201601.24186774</v>
      </c>
      <c r="R8046">
        <v>28075646.492242321</v>
      </c>
      <c r="S8046">
        <v>31113588.929021563</v>
      </c>
      <c r="T8046">
        <v>32443906.385670431</v>
      </c>
      <c r="U8046">
        <v>30194654.124517296</v>
      </c>
      <c r="V8046">
        <v>32815539.028445583</v>
      </c>
      <c r="W8046">
        <v>33323241.91061784</v>
      </c>
      <c r="X8046">
        <v>13323241.91061784</v>
      </c>
    </row>
    <row r="8047" spans="2:24" x14ac:dyDescent="0.4">
      <c r="B8047" s="13">
        <v>8044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22792786.635235492</v>
      </c>
      <c r="O8047">
        <v>21259199.825638141</v>
      </c>
      <c r="P8047">
        <v>23448023.859067686</v>
      </c>
      <c r="Q8047">
        <v>20252603.016570773</v>
      </c>
      <c r="R8047">
        <v>22511081.52328011</v>
      </c>
      <c r="S8047">
        <v>22442737.702307913</v>
      </c>
      <c r="T8047">
        <v>23193738.984072179</v>
      </c>
      <c r="U8047">
        <v>26628567.271642424</v>
      </c>
      <c r="V8047">
        <v>28050481.002073474</v>
      </c>
      <c r="W8047">
        <v>26350616.478801284</v>
      </c>
      <c r="X8047">
        <v>6350616.4788012868</v>
      </c>
    </row>
    <row r="8048" spans="2:24" x14ac:dyDescent="0.4">
      <c r="B8048" s="13">
        <v>8045</v>
      </c>
      <c r="C8048">
        <v>0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18755547.186629038</v>
      </c>
      <c r="O8048">
        <v>22209617.267388329</v>
      </c>
      <c r="P8048">
        <v>26807971.247397099</v>
      </c>
      <c r="Q8048">
        <v>33824675.816695929</v>
      </c>
      <c r="R8048">
        <v>37493253.720277235</v>
      </c>
      <c r="S8048">
        <v>45913518.030786663</v>
      </c>
      <c r="T8048">
        <v>45589935.24052272</v>
      </c>
      <c r="U8048">
        <v>44650675.509177789</v>
      </c>
      <c r="V8048">
        <v>46451740.900862694</v>
      </c>
      <c r="W8048">
        <v>46637548.250193447</v>
      </c>
      <c r="X8048">
        <v>26637548.250193443</v>
      </c>
    </row>
    <row r="8049" spans="2:24" x14ac:dyDescent="0.4">
      <c r="B8049" s="13">
        <v>8046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18472994.420993064</v>
      </c>
      <c r="O8049">
        <v>23535254.423489396</v>
      </c>
      <c r="P8049">
        <v>24198106.742955144</v>
      </c>
      <c r="Q8049">
        <v>23507463.591692571</v>
      </c>
      <c r="R8049">
        <v>24504951.187832728</v>
      </c>
      <c r="S8049">
        <v>24020642.625323586</v>
      </c>
      <c r="T8049">
        <v>27095212.388911963</v>
      </c>
      <c r="U8049">
        <v>28979744.303520154</v>
      </c>
      <c r="V8049">
        <v>19754733.811398994</v>
      </c>
      <c r="W8049">
        <v>14554723.049138244</v>
      </c>
      <c r="X8049">
        <v>-5445276.9508617595</v>
      </c>
    </row>
    <row r="8050" spans="2:24" x14ac:dyDescent="0.4">
      <c r="B8050" s="13">
        <v>8047</v>
      </c>
      <c r="C8050">
        <v>0</v>
      </c>
      <c r="D8050">
        <v>0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25475694.900013767</v>
      </c>
      <c r="O8050">
        <v>25762426.015770093</v>
      </c>
      <c r="P8050">
        <v>29245289.406027228</v>
      </c>
      <c r="Q8050">
        <v>31222664.064276434</v>
      </c>
      <c r="R8050">
        <v>30271615.530441694</v>
      </c>
      <c r="S8050">
        <v>35052344.170787454</v>
      </c>
      <c r="T8050">
        <v>40409621.64295508</v>
      </c>
      <c r="U8050">
        <v>44652613.688919112</v>
      </c>
      <c r="V8050">
        <v>46927712.793629855</v>
      </c>
      <c r="W8050">
        <v>46471976.33590474</v>
      </c>
      <c r="X8050">
        <v>26471976.335904736</v>
      </c>
    </row>
    <row r="8051" spans="2:24" x14ac:dyDescent="0.4">
      <c r="B8051" s="13">
        <v>8048</v>
      </c>
      <c r="C8051">
        <v>0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24104265.350112233</v>
      </c>
      <c r="O8051">
        <v>28725002.206827804</v>
      </c>
      <c r="P8051">
        <v>24001379.783554241</v>
      </c>
      <c r="Q8051">
        <v>-34121433.006654821</v>
      </c>
      <c r="R8051">
        <v>-41500629.359658666</v>
      </c>
      <c r="S8051">
        <v>-8375024.7082862742</v>
      </c>
      <c r="T8051">
        <v>-3887540.2783338754</v>
      </c>
      <c r="U8051">
        <v>-27064222.945883621</v>
      </c>
      <c r="V8051">
        <v>-25839922.346617032</v>
      </c>
      <c r="W8051">
        <v>-11192214.749067787</v>
      </c>
      <c r="X8051">
        <v>-31192214.749067783</v>
      </c>
    </row>
    <row r="8052" spans="2:24" x14ac:dyDescent="0.4">
      <c r="B8052" s="13">
        <v>8049</v>
      </c>
      <c r="C8052">
        <v>0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16698029.557264905</v>
      </c>
      <c r="O8052">
        <v>20450868.472945269</v>
      </c>
      <c r="P8052">
        <v>25378303.422648184</v>
      </c>
      <c r="Q8052">
        <v>28223848.038897891</v>
      </c>
      <c r="R8052">
        <v>29491398.042629078</v>
      </c>
      <c r="S8052">
        <v>35108171.921689443</v>
      </c>
      <c r="T8052">
        <v>36458637.208897136</v>
      </c>
      <c r="U8052">
        <v>36609527.452937558</v>
      </c>
      <c r="V8052">
        <v>37303435.360318236</v>
      </c>
      <c r="W8052">
        <v>40666205.164743282</v>
      </c>
      <c r="X8052">
        <v>20666205.164743274</v>
      </c>
    </row>
    <row r="8053" spans="2:24" x14ac:dyDescent="0.4">
      <c r="B8053" s="13">
        <v>8050</v>
      </c>
      <c r="C8053">
        <v>0</v>
      </c>
      <c r="D8053">
        <v>0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23969284.844263606</v>
      </c>
      <c r="O8053">
        <v>23599054.15607148</v>
      </c>
      <c r="P8053">
        <v>25062439.32895628</v>
      </c>
      <c r="Q8053">
        <v>23135032.681230627</v>
      </c>
      <c r="R8053">
        <v>26086301.018544011</v>
      </c>
      <c r="S8053">
        <v>29149386.258244276</v>
      </c>
      <c r="T8053">
        <v>34647209.104740694</v>
      </c>
      <c r="U8053">
        <v>40933182.03836149</v>
      </c>
      <c r="V8053">
        <v>40502508.557434574</v>
      </c>
      <c r="W8053">
        <v>37408110.696219318</v>
      </c>
      <c r="X8053">
        <v>17408110.696219318</v>
      </c>
    </row>
    <row r="8054" spans="2:24" x14ac:dyDescent="0.4">
      <c r="B8054" s="13">
        <v>8051</v>
      </c>
      <c r="C8054">
        <v>0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21196587.861324213</v>
      </c>
      <c r="O8054">
        <v>23736501.761299886</v>
      </c>
      <c r="P8054">
        <v>27110849.891571678</v>
      </c>
      <c r="Q8054">
        <v>30477748.506189786</v>
      </c>
      <c r="R8054">
        <v>36578201.014384888</v>
      </c>
      <c r="S8054">
        <v>41042992.00998275</v>
      </c>
      <c r="T8054">
        <v>49541476.956507184</v>
      </c>
      <c r="U8054">
        <v>56279839.821991198</v>
      </c>
      <c r="V8054">
        <v>56487477.563800216</v>
      </c>
      <c r="W8054">
        <v>59042673.167360209</v>
      </c>
      <c r="X8054">
        <v>39042673.167360209</v>
      </c>
    </row>
    <row r="8055" spans="2:24" x14ac:dyDescent="0.4">
      <c r="B8055" s="13">
        <v>8052</v>
      </c>
      <c r="C8055">
        <v>0</v>
      </c>
      <c r="D8055">
        <v>0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8284212.5299848439</v>
      </c>
      <c r="O8055">
        <v>13568326.078541415</v>
      </c>
      <c r="P8055">
        <v>20187133.214051533</v>
      </c>
      <c r="Q8055">
        <v>24378782.52890186</v>
      </c>
      <c r="R8055">
        <v>24164976.309774924</v>
      </c>
      <c r="S8055">
        <v>21978491.452022068</v>
      </c>
      <c r="T8055">
        <v>23552017.577734791</v>
      </c>
      <c r="U8055">
        <v>24634998.314923126</v>
      </c>
      <c r="V8055">
        <v>25658631.616682611</v>
      </c>
      <c r="W8055">
        <v>26479733.775353003</v>
      </c>
      <c r="X8055">
        <v>6479733.7753530033</v>
      </c>
    </row>
    <row r="8056" spans="2:24" x14ac:dyDescent="0.4">
      <c r="B8056" s="13">
        <v>8053</v>
      </c>
      <c r="C8056">
        <v>0</v>
      </c>
      <c r="D8056">
        <v>0</v>
      </c>
      <c r="E8056"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18656228.228262424</v>
      </c>
      <c r="O8056">
        <v>21653569.325568404</v>
      </c>
      <c r="P8056">
        <v>22400596.128352698</v>
      </c>
      <c r="Q8056">
        <v>26747203.785936229</v>
      </c>
      <c r="R8056">
        <v>28347990.96828644</v>
      </c>
      <c r="S8056">
        <v>32545586.80467004</v>
      </c>
      <c r="T8056">
        <v>37784250.406337373</v>
      </c>
      <c r="U8056">
        <v>35069502.149575971</v>
      </c>
      <c r="V8056">
        <v>34696846.865517698</v>
      </c>
      <c r="W8056">
        <v>41459449.092903294</v>
      </c>
      <c r="X8056">
        <v>21459449.092903294</v>
      </c>
    </row>
    <row r="8057" spans="2:24" x14ac:dyDescent="0.4">
      <c r="B8057" s="13">
        <v>8054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19583811.253074557</v>
      </c>
      <c r="O8057">
        <v>23547552.644088764</v>
      </c>
      <c r="P8057">
        <v>25082800.428751763</v>
      </c>
      <c r="Q8057">
        <v>25157392.010179762</v>
      </c>
      <c r="R8057">
        <v>23213974.262554813</v>
      </c>
      <c r="S8057">
        <v>-52430200.646140993</v>
      </c>
      <c r="T8057">
        <v>-50638332.202907681</v>
      </c>
      <c r="U8057">
        <v>-9539062.3497223761</v>
      </c>
      <c r="V8057">
        <v>-7634984.5325610284</v>
      </c>
      <c r="W8057">
        <v>-29786231.322856292</v>
      </c>
      <c r="X8057">
        <v>-49786231.3228563</v>
      </c>
    </row>
    <row r="8058" spans="2:24" x14ac:dyDescent="0.4">
      <c r="B8058" s="13">
        <v>8055</v>
      </c>
      <c r="C8058">
        <v>0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19675067.887750637</v>
      </c>
      <c r="O8058">
        <v>24138387.104394455</v>
      </c>
      <c r="P8058">
        <v>25504769.859585017</v>
      </c>
      <c r="Q8058">
        <v>25031004.582773499</v>
      </c>
      <c r="R8058">
        <v>33638667.271829933</v>
      </c>
      <c r="S8058">
        <v>38376176.628693253</v>
      </c>
      <c r="T8058">
        <v>36730910.063460559</v>
      </c>
      <c r="U8058">
        <v>42378927.945216529</v>
      </c>
      <c r="V8058">
        <v>45619320.499017023</v>
      </c>
      <c r="W8058">
        <v>46200809.297179706</v>
      </c>
      <c r="X8058">
        <v>26200809.297179706</v>
      </c>
    </row>
    <row r="8059" spans="2:24" x14ac:dyDescent="0.4">
      <c r="B8059" s="13">
        <v>8056</v>
      </c>
      <c r="C8059">
        <v>0</v>
      </c>
      <c r="D8059">
        <v>0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25556329.325430058</v>
      </c>
      <c r="O8059">
        <v>35334788.99065119</v>
      </c>
      <c r="P8059">
        <v>39005356.681063943</v>
      </c>
      <c r="Q8059">
        <v>38332780.735680491</v>
      </c>
      <c r="R8059">
        <v>45263916.000969104</v>
      </c>
      <c r="S8059">
        <v>24351891.683680862</v>
      </c>
      <c r="T8059">
        <v>26942754.950207617</v>
      </c>
      <c r="U8059">
        <v>42386610.349218532</v>
      </c>
      <c r="V8059">
        <v>45124225.187442258</v>
      </c>
      <c r="W8059">
        <v>50887161.294877961</v>
      </c>
      <c r="X8059">
        <v>30887161.294877958</v>
      </c>
    </row>
    <row r="8060" spans="2:24" x14ac:dyDescent="0.4">
      <c r="B8060" s="13">
        <v>8057</v>
      </c>
      <c r="C8060">
        <v>0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11538685.289429925</v>
      </c>
      <c r="O8060">
        <v>11137209.343500344</v>
      </c>
      <c r="P8060">
        <v>11008052.207041226</v>
      </c>
      <c r="Q8060">
        <v>16556090.552791562</v>
      </c>
      <c r="R8060">
        <v>14335371.210805196</v>
      </c>
      <c r="S8060">
        <v>17316728.81278627</v>
      </c>
      <c r="T8060">
        <v>4298424.8484191447</v>
      </c>
      <c r="U8060">
        <v>-3170903.9891251856</v>
      </c>
      <c r="V8060">
        <v>4939297.6610775366</v>
      </c>
      <c r="W8060">
        <v>4057407.4671609025</v>
      </c>
      <c r="X8060">
        <v>-15942592.532839095</v>
      </c>
    </row>
    <row r="8061" spans="2:24" x14ac:dyDescent="0.4">
      <c r="B8061" s="13">
        <v>8058</v>
      </c>
      <c r="C8061">
        <v>0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22228505.579459265</v>
      </c>
      <c r="O8061">
        <v>30272933.357709549</v>
      </c>
      <c r="P8061">
        <v>32912439.561158802</v>
      </c>
      <c r="Q8061">
        <v>25993699.077628028</v>
      </c>
      <c r="R8061">
        <v>28466384.176609762</v>
      </c>
      <c r="S8061">
        <v>26748229.55238039</v>
      </c>
      <c r="T8061">
        <v>29536176.499967776</v>
      </c>
      <c r="U8061">
        <v>36539258.595350593</v>
      </c>
      <c r="V8061">
        <v>37780873.206498571</v>
      </c>
      <c r="W8061">
        <v>38066841.56710697</v>
      </c>
      <c r="X8061">
        <v>18066841.56710697</v>
      </c>
    </row>
    <row r="8062" spans="2:24" x14ac:dyDescent="0.4">
      <c r="B8062" s="13">
        <v>8059</v>
      </c>
      <c r="C8062">
        <v>0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19236977.349643577</v>
      </c>
      <c r="O8062">
        <v>20416677.563471295</v>
      </c>
      <c r="P8062">
        <v>27585218.036861982</v>
      </c>
      <c r="Q8062">
        <v>30500173.934487432</v>
      </c>
      <c r="R8062">
        <v>34535434.236173354</v>
      </c>
      <c r="S8062">
        <v>36502867.220172167</v>
      </c>
      <c r="T8062">
        <v>35638382.277200386</v>
      </c>
      <c r="U8062">
        <v>39238388.99498935</v>
      </c>
      <c r="V8062">
        <v>17013035.241904367</v>
      </c>
      <c r="W8062">
        <v>16995508.348740194</v>
      </c>
      <c r="X8062">
        <v>-3004491.6512598121</v>
      </c>
    </row>
    <row r="8063" spans="2:24" x14ac:dyDescent="0.4">
      <c r="B8063" s="13">
        <v>8060</v>
      </c>
      <c r="C8063">
        <v>0</v>
      </c>
      <c r="D8063">
        <v>0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20823610.56332019</v>
      </c>
      <c r="O8063">
        <v>20939695.45503791</v>
      </c>
      <c r="P8063">
        <v>20461704.888971422</v>
      </c>
      <c r="Q8063">
        <v>26721685.892141145</v>
      </c>
      <c r="R8063">
        <v>18596562.454636309</v>
      </c>
      <c r="S8063">
        <v>21976529.838323317</v>
      </c>
      <c r="T8063">
        <v>23863903.504992776</v>
      </c>
      <c r="U8063">
        <v>22468588.886978228</v>
      </c>
      <c r="V8063">
        <v>22107728.197073806</v>
      </c>
      <c r="W8063">
        <v>23599638.624741912</v>
      </c>
      <c r="X8063">
        <v>3599638.6247419156</v>
      </c>
    </row>
    <row r="8064" spans="2:24" x14ac:dyDescent="0.4">
      <c r="B8064" s="13">
        <v>8061</v>
      </c>
      <c r="C8064">
        <v>0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18851572.477800079</v>
      </c>
      <c r="O8064">
        <v>19943275.690415144</v>
      </c>
      <c r="P8064">
        <v>18615358.079516463</v>
      </c>
      <c r="Q8064">
        <v>17986757.68499152</v>
      </c>
      <c r="R8064">
        <v>21871318.515859023</v>
      </c>
      <c r="S8064">
        <v>27735578.233737692</v>
      </c>
      <c r="T8064">
        <v>31474191.636436973</v>
      </c>
      <c r="U8064">
        <v>34314456.53919629</v>
      </c>
      <c r="V8064">
        <v>33460328.727001701</v>
      </c>
      <c r="W8064">
        <v>34592139.203896686</v>
      </c>
      <c r="X8064">
        <v>14592139.203896683</v>
      </c>
    </row>
    <row r="8065" spans="2:24" x14ac:dyDescent="0.4">
      <c r="B8065" s="13">
        <v>8062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22243408.559518423</v>
      </c>
      <c r="O8065">
        <v>22453839.16327602</v>
      </c>
      <c r="P8065">
        <v>21404698.954891864</v>
      </c>
      <c r="Q8065">
        <v>25302678.514823318</v>
      </c>
      <c r="R8065">
        <v>28815388.047286212</v>
      </c>
      <c r="S8065">
        <v>36067283.026642866</v>
      </c>
      <c r="T8065">
        <v>36185195.297520958</v>
      </c>
      <c r="U8065">
        <v>40628112.204738818</v>
      </c>
      <c r="V8065">
        <v>45311964.499040775</v>
      </c>
      <c r="W8065">
        <v>45505656.806166254</v>
      </c>
      <c r="X8065">
        <v>25505656.806166254</v>
      </c>
    </row>
    <row r="8066" spans="2:24" x14ac:dyDescent="0.4">
      <c r="B8066" s="13">
        <v>8063</v>
      </c>
      <c r="C8066">
        <v>0</v>
      </c>
      <c r="D8066">
        <v>0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21719708.005940791</v>
      </c>
      <c r="O8066">
        <v>19756204.618638191</v>
      </c>
      <c r="P8066">
        <v>20485495.017685331</v>
      </c>
      <c r="Q8066">
        <v>21157871.960880317</v>
      </c>
      <c r="R8066">
        <v>23180797.345776215</v>
      </c>
      <c r="S8066">
        <v>25274847.914772406</v>
      </c>
      <c r="T8066">
        <v>34488383.490506113</v>
      </c>
      <c r="U8066">
        <v>38910111.459180221</v>
      </c>
      <c r="V8066">
        <v>37839834.229499884</v>
      </c>
      <c r="W8066">
        <v>41258251.856161565</v>
      </c>
      <c r="X8066">
        <v>21258251.856161572</v>
      </c>
    </row>
    <row r="8067" spans="2:24" x14ac:dyDescent="0.4">
      <c r="B8067" s="13">
        <v>8064</v>
      </c>
      <c r="C8067">
        <v>0</v>
      </c>
      <c r="D8067">
        <v>0</v>
      </c>
      <c r="E8067">
        <v>0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20552662.081829432</v>
      </c>
      <c r="O8067">
        <v>16127258.751685163</v>
      </c>
      <c r="P8067">
        <v>13801104.801938431</v>
      </c>
      <c r="Q8067">
        <v>17440598.468067534</v>
      </c>
      <c r="R8067">
        <v>19501704.783234138</v>
      </c>
      <c r="S8067">
        <v>19317743.305862349</v>
      </c>
      <c r="T8067">
        <v>24960631.835283369</v>
      </c>
      <c r="U8067">
        <v>26563522.247252647</v>
      </c>
      <c r="V8067">
        <v>-9951503.0750140827</v>
      </c>
      <c r="W8067">
        <v>-9691421.3408361338</v>
      </c>
      <c r="X8067">
        <v>-29691421.34083613</v>
      </c>
    </row>
    <row r="8068" spans="2:24" x14ac:dyDescent="0.4">
      <c r="B8068" s="13">
        <v>8065</v>
      </c>
      <c r="C8068">
        <v>0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18440145.667028368</v>
      </c>
      <c r="O8068">
        <v>19593723.781775501</v>
      </c>
      <c r="P8068">
        <v>20983265.657538198</v>
      </c>
      <c r="Q8068">
        <v>22988292.039295826</v>
      </c>
      <c r="R8068">
        <v>22069644.745581627</v>
      </c>
      <c r="S8068">
        <v>29282669.100632355</v>
      </c>
      <c r="T8068">
        <v>33980186.466281757</v>
      </c>
      <c r="U8068">
        <v>34695711.047325753</v>
      </c>
      <c r="V8068">
        <v>31481293.309888117</v>
      </c>
      <c r="W8068">
        <v>30803958.14036157</v>
      </c>
      <c r="X8068">
        <v>10803958.14036157</v>
      </c>
    </row>
    <row r="8069" spans="2:24" x14ac:dyDescent="0.4">
      <c r="B8069" s="13">
        <v>8066</v>
      </c>
      <c r="C8069">
        <v>0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12646539.880634366</v>
      </c>
      <c r="O8069">
        <v>12669588.745452819</v>
      </c>
      <c r="P8069">
        <v>-121571405.65050112</v>
      </c>
      <c r="Q8069">
        <v>-115999410.00801137</v>
      </c>
      <c r="R8069">
        <v>-51358970.304049395</v>
      </c>
      <c r="S8069">
        <v>-53094489.548976429</v>
      </c>
      <c r="T8069">
        <v>-51536588.465812884</v>
      </c>
      <c r="U8069">
        <v>-49038231.051262498</v>
      </c>
      <c r="V8069">
        <v>-52398242.403392576</v>
      </c>
      <c r="W8069">
        <v>-82844748.335061654</v>
      </c>
      <c r="X8069">
        <v>-102844748.33506168</v>
      </c>
    </row>
    <row r="8070" spans="2:24" x14ac:dyDescent="0.4">
      <c r="B8070" s="13">
        <v>8067</v>
      </c>
      <c r="C8070">
        <v>0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26067870.900303215</v>
      </c>
      <c r="O8070">
        <v>29225172.528387588</v>
      </c>
      <c r="P8070">
        <v>35927058.952865556</v>
      </c>
      <c r="Q8070">
        <v>36038898.56659136</v>
      </c>
      <c r="R8070">
        <v>37209462.370877795</v>
      </c>
      <c r="S8070">
        <v>40865090.853080213</v>
      </c>
      <c r="T8070">
        <v>3240992.8191283401</v>
      </c>
      <c r="U8070">
        <v>3748187.854346443</v>
      </c>
      <c r="V8070">
        <v>-17235936.586775213</v>
      </c>
      <c r="W8070">
        <v>-13965010.791036073</v>
      </c>
      <c r="X8070">
        <v>-33965010.791036077</v>
      </c>
    </row>
    <row r="8071" spans="2:24" x14ac:dyDescent="0.4">
      <c r="B8071" s="13">
        <v>8068</v>
      </c>
      <c r="C8071">
        <v>0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15124090.393649366</v>
      </c>
      <c r="O8071">
        <v>15356442.070982313</v>
      </c>
      <c r="P8071">
        <v>13483441.371839765</v>
      </c>
      <c r="Q8071">
        <v>16080557.250284258</v>
      </c>
      <c r="R8071">
        <v>-19280008.045321763</v>
      </c>
      <c r="S8071">
        <v>-19911540.205903679</v>
      </c>
      <c r="T8071">
        <v>1791074.3584643628</v>
      </c>
      <c r="U8071">
        <v>9189437.5634094607</v>
      </c>
      <c r="V8071">
        <v>9946178.5713808909</v>
      </c>
      <c r="W8071">
        <v>12626554.521275509</v>
      </c>
      <c r="X8071">
        <v>-7373445.4787244899</v>
      </c>
    </row>
    <row r="8072" spans="2:24" x14ac:dyDescent="0.4">
      <c r="B8072" s="13">
        <v>8069</v>
      </c>
      <c r="C8072">
        <v>0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17572534.764101073</v>
      </c>
      <c r="O8072">
        <v>18038303.462696027</v>
      </c>
      <c r="P8072">
        <v>19293567.0360923</v>
      </c>
      <c r="Q8072">
        <v>16663277.321152976</v>
      </c>
      <c r="R8072">
        <v>17965991.89113019</v>
      </c>
      <c r="S8072">
        <v>16453701.647737144</v>
      </c>
      <c r="T8072">
        <v>16630111.046614617</v>
      </c>
      <c r="U8072">
        <v>18107425.378375251</v>
      </c>
      <c r="V8072">
        <v>22903939.02733767</v>
      </c>
      <c r="W8072">
        <v>20675926.116360839</v>
      </c>
      <c r="X8072">
        <v>675926.11636083666</v>
      </c>
    </row>
    <row r="8073" spans="2:24" x14ac:dyDescent="0.4">
      <c r="B8073" s="13">
        <v>8070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12826077.436762441</v>
      </c>
      <c r="O8073">
        <v>7752076.40229523</v>
      </c>
      <c r="P8073">
        <v>-77875771.109897316</v>
      </c>
      <c r="Q8073">
        <v>-76954041.944595218</v>
      </c>
      <c r="R8073">
        <v>-44747885.479387879</v>
      </c>
      <c r="S8073">
        <v>-185350827.58248979</v>
      </c>
      <c r="T8073">
        <v>-178979618.60693946</v>
      </c>
      <c r="U8073">
        <v>-109012366.10189849</v>
      </c>
      <c r="V8073">
        <v>-119324409.0736607</v>
      </c>
      <c r="W8073">
        <v>-121199238.90066746</v>
      </c>
      <c r="X8073">
        <v>-141199238.90066749</v>
      </c>
    </row>
    <row r="8074" spans="2:24" x14ac:dyDescent="0.4">
      <c r="B8074" s="13">
        <v>8071</v>
      </c>
      <c r="C8074">
        <v>0</v>
      </c>
      <c r="D8074">
        <v>0</v>
      </c>
      <c r="E8074"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25182231.155149411</v>
      </c>
      <c r="O8074">
        <v>25190873.970162671</v>
      </c>
      <c r="P8074">
        <v>31239416.435894802</v>
      </c>
      <c r="Q8074">
        <v>33951590.70217678</v>
      </c>
      <c r="R8074">
        <v>32228488.30993418</v>
      </c>
      <c r="S8074">
        <v>38748960.917696781</v>
      </c>
      <c r="T8074">
        <v>44377769.492435507</v>
      </c>
      <c r="U8074">
        <v>46488709.261103831</v>
      </c>
      <c r="V8074">
        <v>46489468.705852225</v>
      </c>
      <c r="W8074">
        <v>9983042.8184419647</v>
      </c>
      <c r="X8074">
        <v>-10016957.181558028</v>
      </c>
    </row>
    <row r="8075" spans="2:24" x14ac:dyDescent="0.4">
      <c r="B8075" s="13">
        <v>8072</v>
      </c>
      <c r="C8075">
        <v>0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26590561.962396313</v>
      </c>
      <c r="O8075">
        <v>34864188.66046726</v>
      </c>
      <c r="P8075">
        <v>32773848.331427995</v>
      </c>
      <c r="Q8075">
        <v>38760325.182198733</v>
      </c>
      <c r="R8075">
        <v>39542893.766979218</v>
      </c>
      <c r="S8075">
        <v>40438114.82081303</v>
      </c>
      <c r="T8075">
        <v>40789548.682660766</v>
      </c>
      <c r="U8075">
        <v>38144286.883760266</v>
      </c>
      <c r="V8075">
        <v>31454289.841847219</v>
      </c>
      <c r="W8075">
        <v>16828912.256283991</v>
      </c>
      <c r="X8075">
        <v>-3171087.743716008</v>
      </c>
    </row>
    <row r="8076" spans="2:24" x14ac:dyDescent="0.4">
      <c r="B8076" s="13">
        <v>8073</v>
      </c>
      <c r="C8076">
        <v>0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19691143.475999016</v>
      </c>
      <c r="O8076">
        <v>20033876.325840928</v>
      </c>
      <c r="P8076">
        <v>23201847.489096761</v>
      </c>
      <c r="Q8076">
        <v>25982181.345045742</v>
      </c>
      <c r="R8076">
        <v>22525079.932633318</v>
      </c>
      <c r="S8076">
        <v>20860392.836978495</v>
      </c>
      <c r="T8076">
        <v>22910187.210575353</v>
      </c>
      <c r="U8076">
        <v>24366058.59005462</v>
      </c>
      <c r="V8076">
        <v>27221880.015755091</v>
      </c>
      <c r="W8076">
        <v>30149568.318605274</v>
      </c>
      <c r="X8076">
        <v>10149568.318605276</v>
      </c>
    </row>
    <row r="8077" spans="2:24" x14ac:dyDescent="0.4">
      <c r="B8077" s="13">
        <v>8074</v>
      </c>
      <c r="C8077">
        <v>0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21616815.65283877</v>
      </c>
      <c r="O8077">
        <v>21275027.2558816</v>
      </c>
      <c r="P8077">
        <v>10069263.427704705</v>
      </c>
      <c r="Q8077">
        <v>6764418.4721569978</v>
      </c>
      <c r="R8077">
        <v>20455896.832537908</v>
      </c>
      <c r="S8077">
        <v>25805489.018951941</v>
      </c>
      <c r="T8077">
        <v>26769651.846126363</v>
      </c>
      <c r="U8077">
        <v>28567877.881755251</v>
      </c>
      <c r="V8077">
        <v>9380780.3707645051</v>
      </c>
      <c r="W8077">
        <v>8473367.5110935438</v>
      </c>
      <c r="X8077">
        <v>-11526632.488906456</v>
      </c>
    </row>
    <row r="8078" spans="2:24" x14ac:dyDescent="0.4">
      <c r="B8078" s="13">
        <v>8075</v>
      </c>
      <c r="C8078">
        <v>0</v>
      </c>
      <c r="D8078">
        <v>0</v>
      </c>
      <c r="E8078"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15298738.916015217</v>
      </c>
      <c r="O8078">
        <v>20338375.682512831</v>
      </c>
      <c r="P8078">
        <v>21280427.215306476</v>
      </c>
      <c r="Q8078">
        <v>21706454.689472362</v>
      </c>
      <c r="R8078">
        <v>11178560.106477691</v>
      </c>
      <c r="S8078">
        <v>15081104.235350545</v>
      </c>
      <c r="T8078">
        <v>18274596.853324518</v>
      </c>
      <c r="U8078">
        <v>16448433.664840676</v>
      </c>
      <c r="V8078">
        <v>15743968.298743755</v>
      </c>
      <c r="W8078">
        <v>16963890.287710954</v>
      </c>
      <c r="X8078">
        <v>-3036109.7122890428</v>
      </c>
    </row>
    <row r="8079" spans="2:24" x14ac:dyDescent="0.4">
      <c r="B8079" s="13">
        <v>8076</v>
      </c>
      <c r="C8079">
        <v>0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20663333.874494176</v>
      </c>
      <c r="O8079">
        <v>22005966.169505749</v>
      </c>
      <c r="P8079">
        <v>19545747.142904539</v>
      </c>
      <c r="Q8079">
        <v>17558628.956262145</v>
      </c>
      <c r="R8079">
        <v>23235043.684037663</v>
      </c>
      <c r="S8079">
        <v>25658170.044466086</v>
      </c>
      <c r="T8079">
        <v>25488205.389687907</v>
      </c>
      <c r="U8079">
        <v>30675100.92851733</v>
      </c>
      <c r="V8079">
        <v>37760958.793725185</v>
      </c>
      <c r="W8079">
        <v>35613584.415103339</v>
      </c>
      <c r="X8079">
        <v>15613584.415103339</v>
      </c>
    </row>
    <row r="8080" spans="2:24" x14ac:dyDescent="0.4">
      <c r="B8080" s="13">
        <v>8077</v>
      </c>
      <c r="C8080">
        <v>0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19394142.52493405</v>
      </c>
      <c r="O8080">
        <v>17528775.565711796</v>
      </c>
      <c r="P8080">
        <v>14934039.219250347</v>
      </c>
      <c r="Q8080">
        <v>19912962.160891589</v>
      </c>
      <c r="R8080">
        <v>19871992.103689034</v>
      </c>
      <c r="S8080">
        <v>20097831.867467046</v>
      </c>
      <c r="T8080">
        <v>21565054.436306778</v>
      </c>
      <c r="U8080">
        <v>22178774.261154085</v>
      </c>
      <c r="V8080">
        <v>28060576.095214035</v>
      </c>
      <c r="W8080">
        <v>29480244.07617509</v>
      </c>
      <c r="X8080">
        <v>9480244.0761750881</v>
      </c>
    </row>
    <row r="8081" spans="2:24" x14ac:dyDescent="0.4">
      <c r="B8081" s="13">
        <v>8078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19733667.833789978</v>
      </c>
      <c r="O8081">
        <v>23915010.070143126</v>
      </c>
      <c r="P8081">
        <v>23310170.61209859</v>
      </c>
      <c r="Q8081">
        <v>27755405.569050871</v>
      </c>
      <c r="R8081">
        <v>27784205.87406642</v>
      </c>
      <c r="S8081">
        <v>30297819.536501177</v>
      </c>
      <c r="T8081">
        <v>39298599.239419311</v>
      </c>
      <c r="U8081">
        <v>44700500.686853781</v>
      </c>
      <c r="V8081">
        <v>49461629.770000726</v>
      </c>
      <c r="W8081">
        <v>49450079.7797722</v>
      </c>
      <c r="X8081">
        <v>29450079.779772203</v>
      </c>
    </row>
    <row r="8082" spans="2:24" x14ac:dyDescent="0.4">
      <c r="B8082" s="13">
        <v>8079</v>
      </c>
      <c r="C8082">
        <v>0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24601188.23104129</v>
      </c>
      <c r="O8082">
        <v>24178813.736453664</v>
      </c>
      <c r="P8082">
        <v>25558555.760434609</v>
      </c>
      <c r="Q8082">
        <v>23694747.183112435</v>
      </c>
      <c r="R8082">
        <v>26064977.073796079</v>
      </c>
      <c r="S8082">
        <v>29252844.216277178</v>
      </c>
      <c r="T8082">
        <v>33275183.999065317</v>
      </c>
      <c r="U8082">
        <v>33255890.791200135</v>
      </c>
      <c r="V8082">
        <v>38153559.936250106</v>
      </c>
      <c r="W8082">
        <v>37035070.225016817</v>
      </c>
      <c r="X8082">
        <v>17035070.225016817</v>
      </c>
    </row>
    <row r="8083" spans="2:24" x14ac:dyDescent="0.4">
      <c r="B8083" s="13">
        <v>8080</v>
      </c>
      <c r="C8083">
        <v>0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25377544.52364967</v>
      </c>
      <c r="O8083">
        <v>24872717.000240657</v>
      </c>
      <c r="P8083">
        <v>21070232.91941271</v>
      </c>
      <c r="Q8083">
        <v>27929207.752575282</v>
      </c>
      <c r="R8083">
        <v>-106646907.89499685</v>
      </c>
      <c r="S8083">
        <v>-99867442.194759443</v>
      </c>
      <c r="T8083">
        <v>-36017582.344688252</v>
      </c>
      <c r="U8083">
        <v>-34518312.821827754</v>
      </c>
      <c r="V8083">
        <v>-38000895.625480674</v>
      </c>
      <c r="W8083">
        <v>-32637117.639967948</v>
      </c>
      <c r="X8083">
        <v>-52637117.639967948</v>
      </c>
    </row>
    <row r="8084" spans="2:24" x14ac:dyDescent="0.4">
      <c r="B8084" s="13">
        <v>8081</v>
      </c>
      <c r="C8084">
        <v>0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22416754.749494243</v>
      </c>
      <c r="O8084">
        <v>25482392.440867152</v>
      </c>
      <c r="P8084">
        <v>26037975.779707532</v>
      </c>
      <c r="Q8084">
        <v>26154086.672203936</v>
      </c>
      <c r="R8084">
        <v>24278801.527899623</v>
      </c>
      <c r="S8084">
        <v>27982437.466813326</v>
      </c>
      <c r="T8084">
        <v>26276233.800519444</v>
      </c>
      <c r="U8084">
        <v>29285750.794369839</v>
      </c>
      <c r="V8084">
        <v>33787781.235924929</v>
      </c>
      <c r="W8084">
        <v>3239888.8753467062</v>
      </c>
      <c r="X8084">
        <v>-16760111.124653295</v>
      </c>
    </row>
    <row r="8085" spans="2:24" x14ac:dyDescent="0.4">
      <c r="B8085" s="13">
        <v>8082</v>
      </c>
      <c r="C8085">
        <v>0</v>
      </c>
      <c r="D8085">
        <v>0</v>
      </c>
      <c r="E8085">
        <v>0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24987848.878392823</v>
      </c>
      <c r="O8085">
        <v>31397246.044134345</v>
      </c>
      <c r="P8085">
        <v>32294838.227723911</v>
      </c>
      <c r="Q8085">
        <v>32500036.437149115</v>
      </c>
      <c r="R8085">
        <v>-796357.63386737194</v>
      </c>
      <c r="S8085">
        <v>-7811638.7921578884</v>
      </c>
      <c r="T8085">
        <v>11988946.720425922</v>
      </c>
      <c r="U8085">
        <v>9145942.5792248547</v>
      </c>
      <c r="V8085">
        <v>15339319.581031971</v>
      </c>
      <c r="W8085">
        <v>14457152.767743386</v>
      </c>
      <c r="X8085">
        <v>-5542847.2322566109</v>
      </c>
    </row>
    <row r="8086" spans="2:24" x14ac:dyDescent="0.4">
      <c r="B8086" s="13">
        <v>8083</v>
      </c>
      <c r="C8086">
        <v>0</v>
      </c>
      <c r="D8086">
        <v>0</v>
      </c>
      <c r="E8086"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18895799.235720225</v>
      </c>
      <c r="O8086">
        <v>24959786.052549828</v>
      </c>
      <c r="P8086">
        <v>23932867.579317112</v>
      </c>
      <c r="Q8086">
        <v>22645205.167035479</v>
      </c>
      <c r="R8086">
        <v>32326962.148337871</v>
      </c>
      <c r="S8086">
        <v>31394462.823883578</v>
      </c>
      <c r="T8086">
        <v>37117262.123884924</v>
      </c>
      <c r="U8086">
        <v>45765822.427607715</v>
      </c>
      <c r="V8086">
        <v>24954227.800995458</v>
      </c>
      <c r="W8086">
        <v>-27907896.989865419</v>
      </c>
      <c r="X8086">
        <v>-47907896.989865422</v>
      </c>
    </row>
    <row r="8087" spans="2:24" x14ac:dyDescent="0.4">
      <c r="B8087" s="13">
        <v>8084</v>
      </c>
      <c r="C8087">
        <v>0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3672865.1797467559</v>
      </c>
      <c r="O8087">
        <v>-2079561.0122105647</v>
      </c>
      <c r="P8087">
        <v>8433405.3279171996</v>
      </c>
      <c r="Q8087">
        <v>9579598.8060767781</v>
      </c>
      <c r="R8087">
        <v>11507174.666092195</v>
      </c>
      <c r="S8087">
        <v>9802087.4647325762</v>
      </c>
      <c r="T8087">
        <v>10668507.137674795</v>
      </c>
      <c r="U8087">
        <v>14908378.297868423</v>
      </c>
      <c r="V8087">
        <v>18320825.567700859</v>
      </c>
      <c r="W8087">
        <v>20953326.347936027</v>
      </c>
      <c r="X8087">
        <v>953326.34793602303</v>
      </c>
    </row>
    <row r="8088" spans="2:24" x14ac:dyDescent="0.4">
      <c r="B8088" s="13">
        <v>8085</v>
      </c>
      <c r="C8088">
        <v>0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16579659.239287034</v>
      </c>
      <c r="O8088">
        <v>12246003.430963827</v>
      </c>
      <c r="P8088">
        <v>17022919.643112052</v>
      </c>
      <c r="Q8088">
        <v>16505615.290906586</v>
      </c>
      <c r="R8088">
        <v>13904095.269725882</v>
      </c>
      <c r="S8088">
        <v>18706843.801889867</v>
      </c>
      <c r="T8088">
        <v>18066281.470044702</v>
      </c>
      <c r="U8088">
        <v>-12108045.823757807</v>
      </c>
      <c r="V8088">
        <v>-15850387.267105248</v>
      </c>
      <c r="W8088">
        <v>3720011.1726592286</v>
      </c>
      <c r="X8088">
        <v>-16279988.827340774</v>
      </c>
    </row>
    <row r="8089" spans="2:24" x14ac:dyDescent="0.4">
      <c r="B8089" s="13">
        <v>8086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26328164.874138627</v>
      </c>
      <c r="O8089">
        <v>32197497.951096911</v>
      </c>
      <c r="P8089">
        <v>30231078.8835986</v>
      </c>
      <c r="Q8089">
        <v>30626735.868380338</v>
      </c>
      <c r="R8089">
        <v>39231060.527748995</v>
      </c>
      <c r="S8089">
        <v>40128844.860639751</v>
      </c>
      <c r="T8089">
        <v>45530595.270608842</v>
      </c>
      <c r="U8089">
        <v>54511208.58765123</v>
      </c>
      <c r="V8089">
        <v>61332079.237700798</v>
      </c>
      <c r="W8089">
        <v>62492370.411653377</v>
      </c>
      <c r="X8089">
        <v>42492370.411653362</v>
      </c>
    </row>
    <row r="8090" spans="2:24" x14ac:dyDescent="0.4">
      <c r="B8090" s="13">
        <v>8087</v>
      </c>
      <c r="C8090">
        <v>0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19904573.974942543</v>
      </c>
      <c r="O8090">
        <v>-416427896.04964805</v>
      </c>
      <c r="P8090">
        <v>-408428029.41443592</v>
      </c>
      <c r="Q8090">
        <v>-184839561.48261437</v>
      </c>
      <c r="R8090">
        <v>-183518370.00171205</v>
      </c>
      <c r="S8090">
        <v>-180091091.16382247</v>
      </c>
      <c r="T8090">
        <v>-171890492.26069921</v>
      </c>
      <c r="U8090">
        <v>-202737868.61035472</v>
      </c>
      <c r="V8090">
        <v>-199799356.4836989</v>
      </c>
      <c r="W8090">
        <v>-184483627.96132678</v>
      </c>
      <c r="X8090">
        <v>-204483627.96132678</v>
      </c>
    </row>
    <row r="8091" spans="2:24" x14ac:dyDescent="0.4">
      <c r="B8091" s="13">
        <v>8088</v>
      </c>
      <c r="C8091">
        <v>0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20742553.467554819</v>
      </c>
      <c r="O8091">
        <v>21482181.126297295</v>
      </c>
      <c r="P8091">
        <v>19125376.647041257</v>
      </c>
      <c r="Q8091">
        <v>18119317.532663807</v>
      </c>
      <c r="R8091">
        <v>16660758.84907487</v>
      </c>
      <c r="S8091">
        <v>22547623.064546742</v>
      </c>
      <c r="T8091">
        <v>23264859.345731206</v>
      </c>
      <c r="U8091">
        <v>26203983.893881112</v>
      </c>
      <c r="V8091">
        <v>28206362.162092447</v>
      </c>
      <c r="W8091">
        <v>29556858.530554175</v>
      </c>
      <c r="X8091">
        <v>9556858.5305541791</v>
      </c>
    </row>
    <row r="8092" spans="2:24" x14ac:dyDescent="0.4">
      <c r="B8092" s="13">
        <v>8089</v>
      </c>
      <c r="C8092">
        <v>0</v>
      </c>
      <c r="D8092">
        <v>0</v>
      </c>
      <c r="E8092">
        <v>0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19990269.298909448</v>
      </c>
      <c r="O8092">
        <v>-18034003.480414987</v>
      </c>
      <c r="P8092">
        <v>-11701989.414603295</v>
      </c>
      <c r="Q8092">
        <v>14665791.77186765</v>
      </c>
      <c r="R8092">
        <v>15455722.003868736</v>
      </c>
      <c r="S8092">
        <v>14992784.628639096</v>
      </c>
      <c r="T8092">
        <v>15341715.068419466</v>
      </c>
      <c r="U8092">
        <v>221845.93012978602</v>
      </c>
      <c r="V8092">
        <v>3968244.4986008084</v>
      </c>
      <c r="W8092">
        <v>-7715080.4509316096</v>
      </c>
      <c r="X8092">
        <v>-27715080.450931605</v>
      </c>
    </row>
    <row r="8093" spans="2:24" x14ac:dyDescent="0.4">
      <c r="B8093" s="13">
        <v>8090</v>
      </c>
      <c r="C8093">
        <v>0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18863599.492391486</v>
      </c>
      <c r="O8093">
        <v>18201684.465285849</v>
      </c>
      <c r="P8093">
        <v>21775341.428021032</v>
      </c>
      <c r="Q8093">
        <v>23885559.561439611</v>
      </c>
      <c r="R8093">
        <v>22298546.53226224</v>
      </c>
      <c r="S8093">
        <v>13542754.762670416</v>
      </c>
      <c r="T8093">
        <v>21631362.407931708</v>
      </c>
      <c r="U8093">
        <v>19985396.62365935</v>
      </c>
      <c r="V8093">
        <v>20162952.360979579</v>
      </c>
      <c r="W8093">
        <v>-120090483.01344264</v>
      </c>
      <c r="X8093">
        <v>-140090483.01344264</v>
      </c>
    </row>
    <row r="8094" spans="2:24" x14ac:dyDescent="0.4">
      <c r="B8094" s="13">
        <v>8091</v>
      </c>
      <c r="C8094">
        <v>0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21017731.797612563</v>
      </c>
      <c r="O8094">
        <v>21799224.851510096</v>
      </c>
      <c r="P8094">
        <v>22286040.131237902</v>
      </c>
      <c r="Q8094">
        <v>24268393.396140326</v>
      </c>
      <c r="R8094">
        <v>29576034.421837375</v>
      </c>
      <c r="S8094">
        <v>28739194.038579628</v>
      </c>
      <c r="T8094">
        <v>27966511.961245514</v>
      </c>
      <c r="U8094">
        <v>36840658.520240672</v>
      </c>
      <c r="V8094">
        <v>31205320.316479616</v>
      </c>
      <c r="W8094">
        <v>30697156.644658644</v>
      </c>
      <c r="X8094">
        <v>10697156.644658642</v>
      </c>
    </row>
    <row r="8095" spans="2:24" x14ac:dyDescent="0.4">
      <c r="B8095" s="13">
        <v>8092</v>
      </c>
      <c r="C8095">
        <v>0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1030400.0530414928</v>
      </c>
      <c r="O8095">
        <v>1162297.2105116257</v>
      </c>
      <c r="P8095">
        <v>10752674.656007083</v>
      </c>
      <c r="Q8095">
        <v>11583451.784018273</v>
      </c>
      <c r="R8095">
        <v>11340968.946267853</v>
      </c>
      <c r="S8095">
        <v>14273732.985819144</v>
      </c>
      <c r="T8095">
        <v>6223035.1997908344</v>
      </c>
      <c r="U8095">
        <v>5185222.6921191337</v>
      </c>
      <c r="V8095">
        <v>6125694.2289483659</v>
      </c>
      <c r="W8095">
        <v>7996487.8612964712</v>
      </c>
      <c r="X8095">
        <v>-12003512.138703533</v>
      </c>
    </row>
    <row r="8096" spans="2:24" x14ac:dyDescent="0.4">
      <c r="B8096" s="13">
        <v>8093</v>
      </c>
      <c r="C8096">
        <v>0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25497967.716331664</v>
      </c>
      <c r="O8096">
        <v>32362590.138369016</v>
      </c>
      <c r="P8096">
        <v>32254013.142496169</v>
      </c>
      <c r="Q8096">
        <v>38934008.917654648</v>
      </c>
      <c r="R8096">
        <v>45795382.062324919</v>
      </c>
      <c r="S8096">
        <v>42950879.001971602</v>
      </c>
      <c r="T8096">
        <v>47496531.744307742</v>
      </c>
      <c r="U8096">
        <v>47434787.289007217</v>
      </c>
      <c r="V8096">
        <v>48372225.707727104</v>
      </c>
      <c r="W8096">
        <v>42334470.810919084</v>
      </c>
      <c r="X8096">
        <v>22334470.810919091</v>
      </c>
    </row>
    <row r="8097" spans="2:24" x14ac:dyDescent="0.4">
      <c r="B8097" s="13">
        <v>8094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24070607.595764369</v>
      </c>
      <c r="O8097">
        <v>24433707.540795401</v>
      </c>
      <c r="P8097">
        <v>29526846.251288358</v>
      </c>
      <c r="Q8097">
        <v>10968728.718130084</v>
      </c>
      <c r="R8097">
        <v>16552552.957360089</v>
      </c>
      <c r="S8097">
        <v>23668431.535184965</v>
      </c>
      <c r="T8097">
        <v>22825879.335147906</v>
      </c>
      <c r="U8097">
        <v>22437216.345323037</v>
      </c>
      <c r="V8097">
        <v>24289299.85637898</v>
      </c>
      <c r="W8097">
        <v>28383723.783561993</v>
      </c>
      <c r="X8097">
        <v>8383723.7835619878</v>
      </c>
    </row>
    <row r="8098" spans="2:24" x14ac:dyDescent="0.4">
      <c r="B8098" s="13">
        <v>8095</v>
      </c>
      <c r="C8098">
        <v>0</v>
      </c>
      <c r="D8098">
        <v>0</v>
      </c>
      <c r="E8098">
        <v>0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19033126.372436613</v>
      </c>
      <c r="O8098">
        <v>6145586.7247881545</v>
      </c>
      <c r="P8098">
        <v>7278069.579287814</v>
      </c>
      <c r="Q8098">
        <v>15478238.906639464</v>
      </c>
      <c r="R8098">
        <v>4986131.7048490159</v>
      </c>
      <c r="S8098">
        <v>6125216.81856794</v>
      </c>
      <c r="T8098">
        <v>11486873.467000473</v>
      </c>
      <c r="U8098">
        <v>10973893.064981347</v>
      </c>
      <c r="V8098">
        <v>14671570.042428318</v>
      </c>
      <c r="W8098">
        <v>-10677118.195746789</v>
      </c>
      <c r="X8098">
        <v>-30677118.195746791</v>
      </c>
    </row>
    <row r="8099" spans="2:24" x14ac:dyDescent="0.4">
      <c r="B8099" s="13">
        <v>8096</v>
      </c>
      <c r="C8099">
        <v>0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20850810.636804432</v>
      </c>
      <c r="O8099">
        <v>25557318.724422045</v>
      </c>
      <c r="P8099">
        <v>-4754636.7565005403</v>
      </c>
      <c r="Q8099">
        <v>-2820049.5955346124</v>
      </c>
      <c r="R8099">
        <v>7227367.4500335194</v>
      </c>
      <c r="S8099">
        <v>9637403.2265048604</v>
      </c>
      <c r="T8099">
        <v>9008716.5552132726</v>
      </c>
      <c r="U8099">
        <v>12352610.451370817</v>
      </c>
      <c r="V8099">
        <v>11318941.620978465</v>
      </c>
      <c r="W8099">
        <v>13917091.354281796</v>
      </c>
      <c r="X8099">
        <v>-6082908.6457182039</v>
      </c>
    </row>
    <row r="8100" spans="2:24" x14ac:dyDescent="0.4">
      <c r="B8100" s="13">
        <v>8097</v>
      </c>
      <c r="C8100">
        <v>0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20379933.562149771</v>
      </c>
      <c r="O8100">
        <v>22637706.913154207</v>
      </c>
      <c r="P8100">
        <v>25818271.251214594</v>
      </c>
      <c r="Q8100">
        <v>28286957.455872972</v>
      </c>
      <c r="R8100">
        <v>26914762.043735098</v>
      </c>
      <c r="S8100">
        <v>25604344.440960623</v>
      </c>
      <c r="T8100">
        <v>26338135.432023548</v>
      </c>
      <c r="U8100">
        <v>24829239.333824687</v>
      </c>
      <c r="V8100">
        <v>28368863.953609865</v>
      </c>
      <c r="W8100">
        <v>29550293.001292937</v>
      </c>
      <c r="X8100">
        <v>9550293.0012929328</v>
      </c>
    </row>
    <row r="8101" spans="2:24" x14ac:dyDescent="0.4">
      <c r="B8101" s="13">
        <v>8098</v>
      </c>
      <c r="C8101">
        <v>0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21966252.948730189</v>
      </c>
      <c r="O8101">
        <v>30242621.813265942</v>
      </c>
      <c r="P8101">
        <v>13632150.443183525</v>
      </c>
      <c r="Q8101">
        <v>12376441.750527743</v>
      </c>
      <c r="R8101">
        <v>21906940.372083146</v>
      </c>
      <c r="S8101">
        <v>23925993.623981141</v>
      </c>
      <c r="T8101">
        <v>22213742.872784011</v>
      </c>
      <c r="U8101">
        <v>28011636.732881002</v>
      </c>
      <c r="V8101">
        <v>28800307.093650669</v>
      </c>
      <c r="W8101">
        <v>26834515.503576346</v>
      </c>
      <c r="X8101">
        <v>6834515.5035763476</v>
      </c>
    </row>
    <row r="8102" spans="2:24" x14ac:dyDescent="0.4">
      <c r="B8102" s="13">
        <v>8099</v>
      </c>
      <c r="C8102">
        <v>0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27372735.330467753</v>
      </c>
      <c r="O8102">
        <v>25430664.610358153</v>
      </c>
      <c r="P8102">
        <v>26834839.624776267</v>
      </c>
      <c r="Q8102">
        <v>20253981.776606318</v>
      </c>
      <c r="R8102">
        <v>22257346.300087724</v>
      </c>
      <c r="S8102">
        <v>25891259.854693256</v>
      </c>
      <c r="T8102">
        <v>27326927.527887311</v>
      </c>
      <c r="U8102">
        <v>34653682.54331921</v>
      </c>
      <c r="V8102">
        <v>32625435.795335684</v>
      </c>
      <c r="W8102">
        <v>39678632.579629123</v>
      </c>
      <c r="X8102">
        <v>19678632.579629127</v>
      </c>
    </row>
    <row r="8103" spans="2:24" x14ac:dyDescent="0.4">
      <c r="B8103" s="13">
        <v>8100</v>
      </c>
      <c r="C8103">
        <v>0</v>
      </c>
      <c r="D8103">
        <v>0</v>
      </c>
      <c r="E8103"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18782302.151292864</v>
      </c>
      <c r="O8103">
        <v>18692010.651408087</v>
      </c>
      <c r="P8103">
        <v>22878142.728631869</v>
      </c>
      <c r="Q8103">
        <v>21433640.559417699</v>
      </c>
      <c r="R8103">
        <v>22579287.150840867</v>
      </c>
      <c r="S8103">
        <v>23049433.507930435</v>
      </c>
      <c r="T8103">
        <v>-287140544.04430729</v>
      </c>
      <c r="U8103">
        <v>-284580561.96933699</v>
      </c>
      <c r="V8103">
        <v>-127256236.54207207</v>
      </c>
      <c r="W8103">
        <v>-127329841.07291315</v>
      </c>
      <c r="X8103">
        <v>-147329841.07291311</v>
      </c>
    </row>
    <row r="8104" spans="2:24" x14ac:dyDescent="0.4">
      <c r="B8104" s="13">
        <v>8101</v>
      </c>
      <c r="C8104">
        <v>0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19838399.882781543</v>
      </c>
      <c r="O8104">
        <v>20857121.038310014</v>
      </c>
      <c r="P8104">
        <v>23995354.436088659</v>
      </c>
      <c r="Q8104">
        <v>25033818.079678141</v>
      </c>
      <c r="R8104">
        <v>24784044.699996643</v>
      </c>
      <c r="S8104">
        <v>27589605.632135365</v>
      </c>
      <c r="T8104">
        <v>34318108.489667445</v>
      </c>
      <c r="U8104">
        <v>32343210.930710655</v>
      </c>
      <c r="V8104">
        <v>31099668.215429436</v>
      </c>
      <c r="W8104">
        <v>27671786.92423857</v>
      </c>
      <c r="X8104">
        <v>7671786.9242385682</v>
      </c>
    </row>
    <row r="8105" spans="2:24" x14ac:dyDescent="0.4">
      <c r="B8105" s="13">
        <v>8102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19139094.405435782</v>
      </c>
      <c r="O8105">
        <v>24339573.598453891</v>
      </c>
      <c r="P8105">
        <v>28594771.24910561</v>
      </c>
      <c r="Q8105">
        <v>33344150.481389217</v>
      </c>
      <c r="R8105">
        <v>30770475.72722229</v>
      </c>
      <c r="S8105">
        <v>30380271.833856042</v>
      </c>
      <c r="T8105">
        <v>22993425.034804516</v>
      </c>
      <c r="U8105">
        <v>24134096.75117182</v>
      </c>
      <c r="V8105">
        <v>24537975.06494008</v>
      </c>
      <c r="W8105">
        <v>24371966.951150343</v>
      </c>
      <c r="X8105">
        <v>4371966.951150341</v>
      </c>
    </row>
    <row r="8106" spans="2:24" x14ac:dyDescent="0.4">
      <c r="B8106" s="13">
        <v>8103</v>
      </c>
      <c r="C8106">
        <v>0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19765013.454295948</v>
      </c>
      <c r="O8106">
        <v>20243116.674825713</v>
      </c>
      <c r="P8106">
        <v>20165279.626048371</v>
      </c>
      <c r="Q8106">
        <v>22002011.159988895</v>
      </c>
      <c r="R8106">
        <v>21989707.248053938</v>
      </c>
      <c r="S8106">
        <v>25213017.007575143</v>
      </c>
      <c r="T8106">
        <v>23035914.116462167</v>
      </c>
      <c r="U8106">
        <v>21537026.935424984</v>
      </c>
      <c r="V8106">
        <v>22141390.517859772</v>
      </c>
      <c r="W8106">
        <v>22264865.487080537</v>
      </c>
      <c r="X8106">
        <v>2264865.4870805368</v>
      </c>
    </row>
    <row r="8107" spans="2:24" x14ac:dyDescent="0.4">
      <c r="B8107" s="13">
        <v>8104</v>
      </c>
      <c r="C8107">
        <v>0</v>
      </c>
      <c r="D8107">
        <v>0</v>
      </c>
      <c r="E8107"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19735281.921809644</v>
      </c>
      <c r="O8107">
        <v>26853892.323992487</v>
      </c>
      <c r="P8107">
        <v>26161652.038807224</v>
      </c>
      <c r="Q8107">
        <v>16228574.858806126</v>
      </c>
      <c r="R8107">
        <v>22072369.977806441</v>
      </c>
      <c r="S8107">
        <v>-42713237.133930676</v>
      </c>
      <c r="T8107">
        <v>-39851295.072138973</v>
      </c>
      <c r="U8107">
        <v>2498320.1322984379</v>
      </c>
      <c r="V8107">
        <v>2513776.8705269578</v>
      </c>
      <c r="W8107">
        <v>-8172787.5003456865</v>
      </c>
      <c r="X8107">
        <v>-28172787.500345699</v>
      </c>
    </row>
    <row r="8108" spans="2:24" x14ac:dyDescent="0.4">
      <c r="B8108" s="13">
        <v>8105</v>
      </c>
      <c r="C8108">
        <v>0</v>
      </c>
      <c r="D8108">
        <v>0</v>
      </c>
      <c r="E8108">
        <v>0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6168655.3819512082</v>
      </c>
      <c r="O8108">
        <v>5905402.0128089348</v>
      </c>
      <c r="P8108">
        <v>16523649.535879845</v>
      </c>
      <c r="Q8108">
        <v>10121359.887723625</v>
      </c>
      <c r="R8108">
        <v>10312246.401673352</v>
      </c>
      <c r="S8108">
        <v>14373293.694015766</v>
      </c>
      <c r="T8108">
        <v>16788725.35698583</v>
      </c>
      <c r="U8108">
        <v>19152310.839268703</v>
      </c>
      <c r="V8108">
        <v>21138660.569942873</v>
      </c>
      <c r="W8108">
        <v>20768380.949753292</v>
      </c>
      <c r="X8108">
        <v>768380.94975328993</v>
      </c>
    </row>
    <row r="8109" spans="2:24" x14ac:dyDescent="0.4">
      <c r="B8109" s="13">
        <v>8106</v>
      </c>
      <c r="C8109">
        <v>0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22483668.883654036</v>
      </c>
      <c r="O8109">
        <v>22551817.1968056</v>
      </c>
      <c r="P8109">
        <v>24719587.960366275</v>
      </c>
      <c r="Q8109">
        <v>22469468.290636994</v>
      </c>
      <c r="R8109">
        <v>20135786.506180212</v>
      </c>
      <c r="S8109">
        <v>18786625.288769715</v>
      </c>
      <c r="T8109">
        <v>22108160.324462704</v>
      </c>
      <c r="U8109">
        <v>28132367.350795675</v>
      </c>
      <c r="V8109">
        <v>31213640.07762504</v>
      </c>
      <c r="W8109">
        <v>31072438.556417741</v>
      </c>
      <c r="X8109">
        <v>11072438.556417735</v>
      </c>
    </row>
    <row r="8110" spans="2:24" x14ac:dyDescent="0.4">
      <c r="B8110" s="13">
        <v>8107</v>
      </c>
      <c r="C8110">
        <v>0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21725149.121537097</v>
      </c>
      <c r="O8110">
        <v>24388721.025286697</v>
      </c>
      <c r="P8110">
        <v>25687575.151463732</v>
      </c>
      <c r="Q8110">
        <v>24316649.807266541</v>
      </c>
      <c r="R8110">
        <v>28733490.688262708</v>
      </c>
      <c r="S8110">
        <v>31393498.526513331</v>
      </c>
      <c r="T8110">
        <v>30897939.59933877</v>
      </c>
      <c r="U8110">
        <v>31887992.370855995</v>
      </c>
      <c r="V8110">
        <v>31532130.389269639</v>
      </c>
      <c r="W8110">
        <v>30591075.119237997</v>
      </c>
      <c r="X8110">
        <v>10591075.119237997</v>
      </c>
    </row>
    <row r="8111" spans="2:24" x14ac:dyDescent="0.4">
      <c r="B8111" s="13">
        <v>8108</v>
      </c>
      <c r="C8111">
        <v>0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25548227.874096617</v>
      </c>
      <c r="O8111">
        <v>25175416.144732881</v>
      </c>
      <c r="P8111">
        <v>29986321.94870387</v>
      </c>
      <c r="Q8111">
        <v>32974800.53718495</v>
      </c>
      <c r="R8111">
        <v>34863860.928180911</v>
      </c>
      <c r="S8111">
        <v>34272804.320133135</v>
      </c>
      <c r="T8111">
        <v>38643222.300040044</v>
      </c>
      <c r="U8111">
        <v>39668370.935909331</v>
      </c>
      <c r="V8111">
        <v>41992192.020238787</v>
      </c>
      <c r="W8111">
        <v>31623324.791480735</v>
      </c>
      <c r="X8111">
        <v>11623324.791480735</v>
      </c>
    </row>
    <row r="8112" spans="2:24" x14ac:dyDescent="0.4">
      <c r="B8112" s="13">
        <v>8109</v>
      </c>
      <c r="C8112">
        <v>0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-6397905.6321854489</v>
      </c>
      <c r="O8112">
        <v>-8587548.5089671072</v>
      </c>
      <c r="P8112">
        <v>11443630.179076206</v>
      </c>
      <c r="Q8112">
        <v>12732533.331257857</v>
      </c>
      <c r="R8112">
        <v>15142568.332543716</v>
      </c>
      <c r="S8112">
        <v>19613176.401142798</v>
      </c>
      <c r="T8112">
        <v>25539598.671919093</v>
      </c>
      <c r="U8112">
        <v>31632812.503245566</v>
      </c>
      <c r="V8112">
        <v>33201836.580126528</v>
      </c>
      <c r="W8112">
        <v>32777340.730270434</v>
      </c>
      <c r="X8112">
        <v>12777340.730270436</v>
      </c>
    </row>
    <row r="8113" spans="2:24" x14ac:dyDescent="0.4">
      <c r="B8113" s="13">
        <v>8110</v>
      </c>
      <c r="C8113">
        <v>0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21721384.542176221</v>
      </c>
      <c r="O8113">
        <v>24726667.5843799</v>
      </c>
      <c r="P8113">
        <v>27662227.590310179</v>
      </c>
      <c r="Q8113">
        <v>30603534.739196438</v>
      </c>
      <c r="R8113">
        <v>39473067.109097004</v>
      </c>
      <c r="S8113">
        <v>42846459.285558268</v>
      </c>
      <c r="T8113">
        <v>40431462.186816871</v>
      </c>
      <c r="U8113">
        <v>41633740.756807387</v>
      </c>
      <c r="V8113">
        <v>45924706.758780658</v>
      </c>
      <c r="W8113">
        <v>11961993.125426631</v>
      </c>
      <c r="X8113">
        <v>-8038006.874573377</v>
      </c>
    </row>
    <row r="8114" spans="2:24" x14ac:dyDescent="0.4">
      <c r="B8114" s="13">
        <v>8111</v>
      </c>
      <c r="C8114">
        <v>0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13554100.64689758</v>
      </c>
      <c r="O8114">
        <v>15672129.973861964</v>
      </c>
      <c r="P8114">
        <v>17112649.066891968</v>
      </c>
      <c r="Q8114">
        <v>-334923025.17287838</v>
      </c>
      <c r="R8114">
        <v>-328186584.23177862</v>
      </c>
      <c r="S8114">
        <v>-151420081.04020399</v>
      </c>
      <c r="T8114">
        <v>-150854007.71255153</v>
      </c>
      <c r="U8114">
        <v>-151227547.98772618</v>
      </c>
      <c r="V8114">
        <v>-161352083.10575616</v>
      </c>
      <c r="W8114">
        <v>-161056948.98391226</v>
      </c>
      <c r="X8114">
        <v>-181056948.98391226</v>
      </c>
    </row>
    <row r="8115" spans="2:24" x14ac:dyDescent="0.4">
      <c r="B8115" s="13">
        <v>8112</v>
      </c>
      <c r="C8115">
        <v>0</v>
      </c>
      <c r="D8115">
        <v>0</v>
      </c>
      <c r="E8115"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22229555.908984322</v>
      </c>
      <c r="O8115">
        <v>29252958.737352118</v>
      </c>
      <c r="P8115">
        <v>28222557.376630679</v>
      </c>
      <c r="Q8115">
        <v>26926880.885578904</v>
      </c>
      <c r="R8115">
        <v>29163529.871486235</v>
      </c>
      <c r="S8115">
        <v>31904251.664733838</v>
      </c>
      <c r="T8115">
        <v>29681581.115063533</v>
      </c>
      <c r="U8115">
        <v>25913245.506000463</v>
      </c>
      <c r="V8115">
        <v>25279522.820874788</v>
      </c>
      <c r="W8115">
        <v>25284740.624080438</v>
      </c>
      <c r="X8115">
        <v>5284740.6240804391</v>
      </c>
    </row>
    <row r="8116" spans="2:24" x14ac:dyDescent="0.4">
      <c r="B8116" s="13">
        <v>8113</v>
      </c>
      <c r="C8116">
        <v>0</v>
      </c>
      <c r="D8116">
        <v>0</v>
      </c>
      <c r="E8116">
        <v>0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28828547.040125772</v>
      </c>
      <c r="O8116">
        <v>38175117.535695672</v>
      </c>
      <c r="P8116">
        <v>39474386.097720876</v>
      </c>
      <c r="Q8116">
        <v>-61631118.019604415</v>
      </c>
      <c r="R8116">
        <v>-62690589.746922381</v>
      </c>
      <c r="S8116">
        <v>-6476943.8843096299</v>
      </c>
      <c r="T8116">
        <v>-4681206.3432062175</v>
      </c>
      <c r="U8116">
        <v>-5892437.9679004308</v>
      </c>
      <c r="V8116">
        <v>-3186230.0230148672</v>
      </c>
      <c r="W8116">
        <v>-2290690.6882916936</v>
      </c>
      <c r="X8116">
        <v>-22290690.688291688</v>
      </c>
    </row>
    <row r="8117" spans="2:24" x14ac:dyDescent="0.4">
      <c r="B8117" s="13">
        <v>8114</v>
      </c>
      <c r="C8117">
        <v>0</v>
      </c>
      <c r="D8117">
        <v>0</v>
      </c>
      <c r="E8117"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-545020731.04189754</v>
      </c>
      <c r="O8117">
        <v>-541832088.58402085</v>
      </c>
      <c r="P8117">
        <v>-253263476.24907145</v>
      </c>
      <c r="Q8117">
        <v>-267733375.02432162</v>
      </c>
      <c r="R8117">
        <v>-264542126.43013301</v>
      </c>
      <c r="S8117">
        <v>-256427407.86598489</v>
      </c>
      <c r="T8117">
        <v>-251664973.52632561</v>
      </c>
      <c r="U8117">
        <v>-253292777.98760062</v>
      </c>
      <c r="V8117">
        <v>-283991967.42453176</v>
      </c>
      <c r="W8117">
        <v>-276097618.00806576</v>
      </c>
      <c r="X8117">
        <v>-296097618.00806582</v>
      </c>
    </row>
    <row r="8118" spans="2:24" x14ac:dyDescent="0.4">
      <c r="B8118" s="13">
        <v>8115</v>
      </c>
      <c r="C8118">
        <v>0</v>
      </c>
      <c r="D8118">
        <v>0</v>
      </c>
      <c r="E8118"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17597236.179060329</v>
      </c>
      <c r="O8118">
        <v>15774199.231722299</v>
      </c>
      <c r="P8118">
        <v>19382133.872665685</v>
      </c>
      <c r="Q8118">
        <v>23366461.610431992</v>
      </c>
      <c r="R8118">
        <v>27488372.903297309</v>
      </c>
      <c r="S8118">
        <v>29972160.026625499</v>
      </c>
      <c r="T8118">
        <v>31401138.132021591</v>
      </c>
      <c r="U8118">
        <v>32271718.389492169</v>
      </c>
      <c r="V8118">
        <v>33631240.240929149</v>
      </c>
      <c r="W8118">
        <v>41394834.576575905</v>
      </c>
      <c r="X8118">
        <v>21394834.576575905</v>
      </c>
    </row>
    <row r="8119" spans="2:24" x14ac:dyDescent="0.4">
      <c r="B8119" s="13">
        <v>8116</v>
      </c>
      <c r="C8119">
        <v>0</v>
      </c>
      <c r="D8119">
        <v>0</v>
      </c>
      <c r="E8119">
        <v>0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22373741.694258325</v>
      </c>
      <c r="O8119">
        <v>23122306.37592873</v>
      </c>
      <c r="P8119">
        <v>-5281646.8156447541</v>
      </c>
      <c r="Q8119">
        <v>-377445.44485010114</v>
      </c>
      <c r="R8119">
        <v>5892115.9026052244</v>
      </c>
      <c r="S8119">
        <v>6035652.3067266308</v>
      </c>
      <c r="T8119">
        <v>3527220.0065858169</v>
      </c>
      <c r="U8119">
        <v>5766458.8124351669</v>
      </c>
      <c r="V8119">
        <v>14115320.194499619</v>
      </c>
      <c r="W8119">
        <v>11038527.709103487</v>
      </c>
      <c r="X8119">
        <v>-8961472.2908965088</v>
      </c>
    </row>
    <row r="8120" spans="2:24" x14ac:dyDescent="0.4">
      <c r="B8120" s="13">
        <v>8117</v>
      </c>
      <c r="C8120">
        <v>0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26205394.525227487</v>
      </c>
      <c r="O8120">
        <v>34639864.820684701</v>
      </c>
      <c r="P8120">
        <v>32855645.082494363</v>
      </c>
      <c r="Q8120">
        <v>35316341.36620146</v>
      </c>
      <c r="R8120">
        <v>41475726.422699139</v>
      </c>
      <c r="S8120">
        <v>41253214.065926217</v>
      </c>
      <c r="T8120">
        <v>45282079.984402902</v>
      </c>
      <c r="U8120">
        <v>45405410.186796643</v>
      </c>
      <c r="V8120">
        <v>52098099.703223988</v>
      </c>
      <c r="W8120">
        <v>56858395.253106907</v>
      </c>
      <c r="X8120">
        <v>36858395.253106907</v>
      </c>
    </row>
    <row r="8121" spans="2:24" x14ac:dyDescent="0.4">
      <c r="B8121" s="13">
        <v>8118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15929132.842782898</v>
      </c>
      <c r="O8121">
        <v>13803507.017969308</v>
      </c>
      <c r="P8121">
        <v>14094712.014372133</v>
      </c>
      <c r="Q8121">
        <v>21386238.169073962</v>
      </c>
      <c r="R8121">
        <v>9792231.2707729358</v>
      </c>
      <c r="S8121">
        <v>9396250.210573446</v>
      </c>
      <c r="T8121">
        <v>16089927.944353661</v>
      </c>
      <c r="U8121">
        <v>16405336.870851487</v>
      </c>
      <c r="V8121">
        <v>19979771.511233371</v>
      </c>
      <c r="W8121">
        <v>19718652.642633475</v>
      </c>
      <c r="X8121">
        <v>-281347.35736652359</v>
      </c>
    </row>
    <row r="8122" spans="2:24" x14ac:dyDescent="0.4">
      <c r="B8122" s="13">
        <v>8119</v>
      </c>
      <c r="C8122">
        <v>0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22677194.788165599</v>
      </c>
      <c r="O8122">
        <v>18861461.046508521</v>
      </c>
      <c r="P8122">
        <v>19406316.457502775</v>
      </c>
      <c r="Q8122">
        <v>18447658.893019665</v>
      </c>
      <c r="R8122">
        <v>22031035.321643654</v>
      </c>
      <c r="S8122">
        <v>18769920.0494086</v>
      </c>
      <c r="T8122">
        <v>24311627.362966832</v>
      </c>
      <c r="U8122">
        <v>25329910.449149553</v>
      </c>
      <c r="V8122">
        <v>26124651.235890731</v>
      </c>
      <c r="W8122">
        <v>28935388.404824216</v>
      </c>
      <c r="X8122">
        <v>8935388.4048242178</v>
      </c>
    </row>
    <row r="8123" spans="2:24" x14ac:dyDescent="0.4">
      <c r="B8123" s="13">
        <v>8120</v>
      </c>
      <c r="C8123">
        <v>0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22029871.173866626</v>
      </c>
      <c r="O8123">
        <v>23689112.731315069</v>
      </c>
      <c r="P8123">
        <v>22868631.331429977</v>
      </c>
      <c r="Q8123">
        <v>26401697.551428702</v>
      </c>
      <c r="R8123">
        <v>30511230.727085963</v>
      </c>
      <c r="S8123">
        <v>28709803.067220703</v>
      </c>
      <c r="T8123">
        <v>31189313.794272576</v>
      </c>
      <c r="U8123">
        <v>10241858.639271867</v>
      </c>
      <c r="V8123">
        <v>13329026.724544592</v>
      </c>
      <c r="W8123">
        <v>13662647.814006791</v>
      </c>
      <c r="X8123">
        <v>-6337352.1859932067</v>
      </c>
    </row>
    <row r="8124" spans="2:24" x14ac:dyDescent="0.4">
      <c r="B8124" s="13">
        <v>8121</v>
      </c>
      <c r="C8124">
        <v>0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20526861.191903636</v>
      </c>
      <c r="O8124">
        <v>28098077.368339702</v>
      </c>
      <c r="P8124">
        <v>29105452.29744174</v>
      </c>
      <c r="Q8124">
        <v>30852286.83685746</v>
      </c>
      <c r="R8124">
        <v>32116734.21464533</v>
      </c>
      <c r="S8124">
        <v>37933660.926989153</v>
      </c>
      <c r="T8124">
        <v>39952019.972082861</v>
      </c>
      <c r="U8124">
        <v>43751365.430096231</v>
      </c>
      <c r="V8124">
        <v>45176715.755181529</v>
      </c>
      <c r="W8124">
        <v>45238738.975687146</v>
      </c>
      <c r="X8124">
        <v>25238738.975687142</v>
      </c>
    </row>
    <row r="8125" spans="2:24" x14ac:dyDescent="0.4">
      <c r="B8125" s="13">
        <v>8122</v>
      </c>
      <c r="C8125">
        <v>0</v>
      </c>
      <c r="D8125">
        <v>0</v>
      </c>
      <c r="E8125"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22448703.458046835</v>
      </c>
      <c r="O8125">
        <v>20798632.993116464</v>
      </c>
      <c r="P8125">
        <v>22182907.91052369</v>
      </c>
      <c r="Q8125">
        <v>19702413.63266651</v>
      </c>
      <c r="R8125">
        <v>8061315.3914690549</v>
      </c>
      <c r="S8125">
        <v>8696358.2291576359</v>
      </c>
      <c r="T8125">
        <v>22001545.229758028</v>
      </c>
      <c r="U8125">
        <v>28063398.589430597</v>
      </c>
      <c r="V8125">
        <v>27274428.620175198</v>
      </c>
      <c r="W8125">
        <v>32814672.760100458</v>
      </c>
      <c r="X8125">
        <v>12814672.760100458</v>
      </c>
    </row>
    <row r="8126" spans="2:24" x14ac:dyDescent="0.4">
      <c r="B8126" s="13">
        <v>8123</v>
      </c>
      <c r="C8126">
        <v>0</v>
      </c>
      <c r="D8126">
        <v>0</v>
      </c>
      <c r="E8126"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19172302.742389679</v>
      </c>
      <c r="O8126">
        <v>5723665.6366759557</v>
      </c>
      <c r="P8126">
        <v>8614805.4824135136</v>
      </c>
      <c r="Q8126">
        <v>23549079.2191188</v>
      </c>
      <c r="R8126">
        <v>30979955.168715056</v>
      </c>
      <c r="S8126">
        <v>38200567.680466533</v>
      </c>
      <c r="T8126">
        <v>37821857.09314774</v>
      </c>
      <c r="U8126">
        <v>40131209.6838236</v>
      </c>
      <c r="V8126">
        <v>39638211.684065267</v>
      </c>
      <c r="W8126">
        <v>37422069.411663584</v>
      </c>
      <c r="X8126">
        <v>17422069.411663584</v>
      </c>
    </row>
    <row r="8127" spans="2:24" x14ac:dyDescent="0.4">
      <c r="B8127" s="13">
        <v>8124</v>
      </c>
      <c r="C8127">
        <v>0</v>
      </c>
      <c r="D8127">
        <v>0</v>
      </c>
      <c r="E8127">
        <v>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23215469.588754155</v>
      </c>
      <c r="O8127">
        <v>21982992.275410946</v>
      </c>
      <c r="P8127">
        <v>16649833.483004108</v>
      </c>
      <c r="Q8127">
        <v>17494806.532307085</v>
      </c>
      <c r="R8127">
        <v>21402932.795721859</v>
      </c>
      <c r="S8127">
        <v>22970444.158784132</v>
      </c>
      <c r="T8127">
        <v>24851674.467338752</v>
      </c>
      <c r="U8127">
        <v>29233406.156297978</v>
      </c>
      <c r="V8127">
        <v>29668529.047868658</v>
      </c>
      <c r="W8127">
        <v>34605438.214189872</v>
      </c>
      <c r="X8127">
        <v>14605438.21418987</v>
      </c>
    </row>
    <row r="8128" spans="2:24" x14ac:dyDescent="0.4">
      <c r="B8128" s="13">
        <v>8125</v>
      </c>
      <c r="C8128">
        <v>0</v>
      </c>
      <c r="D8128">
        <v>0</v>
      </c>
      <c r="E8128">
        <v>0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24097707.888242438</v>
      </c>
      <c r="O8128">
        <v>24283657.826119885</v>
      </c>
      <c r="P8128">
        <v>22473971.086364795</v>
      </c>
      <c r="Q8128">
        <v>23001229.765925359</v>
      </c>
      <c r="R8128">
        <v>23963533.144467112</v>
      </c>
      <c r="S8128">
        <v>7929944.2008129247</v>
      </c>
      <c r="T8128">
        <v>2105055.0626716819</v>
      </c>
      <c r="U8128">
        <v>16065840.803934488</v>
      </c>
      <c r="V8128">
        <v>20265511.53750946</v>
      </c>
      <c r="W8128">
        <v>21110862.057098277</v>
      </c>
      <c r="X8128">
        <v>1110862.0570982737</v>
      </c>
    </row>
    <row r="8129" spans="2:24" x14ac:dyDescent="0.4">
      <c r="B8129" s="13">
        <v>8126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24926875.221584842</v>
      </c>
      <c r="O8129">
        <v>23598396.600600258</v>
      </c>
      <c r="P8129">
        <v>24098191.947046179</v>
      </c>
      <c r="Q8129">
        <v>27610112.066371366</v>
      </c>
      <c r="R8129">
        <v>27514361.750785891</v>
      </c>
      <c r="S8129">
        <v>33619176.277104527</v>
      </c>
      <c r="T8129">
        <v>30884812.466907293</v>
      </c>
      <c r="U8129">
        <v>29604755.585840806</v>
      </c>
      <c r="V8129">
        <v>34085789.512016214</v>
      </c>
      <c r="W8129">
        <v>38239516.516044863</v>
      </c>
      <c r="X8129">
        <v>18239516.516044866</v>
      </c>
    </row>
    <row r="8130" spans="2:24" x14ac:dyDescent="0.4">
      <c r="B8130" s="13">
        <v>8127</v>
      </c>
      <c r="C8130">
        <v>0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18410929.641761817</v>
      </c>
      <c r="O8130">
        <v>20856756.051534593</v>
      </c>
      <c r="P8130">
        <v>21442096.765836723</v>
      </c>
      <c r="Q8130">
        <v>22237083.235728566</v>
      </c>
      <c r="R8130">
        <v>24798380.754224919</v>
      </c>
      <c r="S8130">
        <v>26889207.825492695</v>
      </c>
      <c r="T8130">
        <v>28864314.948423799</v>
      </c>
      <c r="U8130">
        <v>32430826.264754575</v>
      </c>
      <c r="V8130">
        <v>30871509.401417635</v>
      </c>
      <c r="W8130">
        <v>31054969.930295546</v>
      </c>
      <c r="X8130">
        <v>11054969.930295546</v>
      </c>
    </row>
    <row r="8131" spans="2:24" x14ac:dyDescent="0.4">
      <c r="B8131" s="13">
        <v>8128</v>
      </c>
      <c r="C8131">
        <v>0</v>
      </c>
      <c r="D8131">
        <v>0</v>
      </c>
      <c r="E8131">
        <v>0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20081671.629301526</v>
      </c>
      <c r="O8131">
        <v>27382442.594975267</v>
      </c>
      <c r="P8131">
        <v>28134280.216210179</v>
      </c>
      <c r="Q8131">
        <v>32952923.44888512</v>
      </c>
      <c r="R8131">
        <v>34379531.632640839</v>
      </c>
      <c r="S8131">
        <v>41070536.369230568</v>
      </c>
      <c r="T8131">
        <v>46829809.213913187</v>
      </c>
      <c r="U8131">
        <v>45390221.856098399</v>
      </c>
      <c r="V8131">
        <v>47226596.916823149</v>
      </c>
      <c r="W8131">
        <v>46894999.140395537</v>
      </c>
      <c r="X8131">
        <v>26894999.140395541</v>
      </c>
    </row>
    <row r="8132" spans="2:24" x14ac:dyDescent="0.4">
      <c r="B8132" s="13">
        <v>8129</v>
      </c>
      <c r="C8132">
        <v>0</v>
      </c>
      <c r="D8132">
        <v>0</v>
      </c>
      <c r="E8132">
        <v>0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21953701.428086519</v>
      </c>
      <c r="O8132">
        <v>23652986.155922122</v>
      </c>
      <c r="P8132">
        <v>26837255.627402838</v>
      </c>
      <c r="Q8132">
        <v>34911383.997724347</v>
      </c>
      <c r="R8132">
        <v>32840670.598434746</v>
      </c>
      <c r="S8132">
        <v>29504506.717169587</v>
      </c>
      <c r="T8132">
        <v>-91380092.932171077</v>
      </c>
      <c r="U8132">
        <v>-93082501.029976755</v>
      </c>
      <c r="V8132">
        <v>-35442697.956627443</v>
      </c>
      <c r="W8132">
        <v>-33461163.014297947</v>
      </c>
      <c r="X8132">
        <v>-53461163.014297932</v>
      </c>
    </row>
    <row r="8133" spans="2:24" x14ac:dyDescent="0.4">
      <c r="B8133" s="13">
        <v>8130</v>
      </c>
      <c r="C8133">
        <v>0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26749817.891205326</v>
      </c>
      <c r="O8133">
        <v>25676179.674072742</v>
      </c>
      <c r="P8133">
        <v>24939658.826834261</v>
      </c>
      <c r="Q8133">
        <v>16573769.939677319</v>
      </c>
      <c r="R8133">
        <v>14513959.811743133</v>
      </c>
      <c r="S8133">
        <v>16061928.613226041</v>
      </c>
      <c r="T8133">
        <v>18586004.762012649</v>
      </c>
      <c r="U8133">
        <v>23949490.072125584</v>
      </c>
      <c r="V8133">
        <v>21619165.633644484</v>
      </c>
      <c r="W8133">
        <v>19455011.71382241</v>
      </c>
      <c r="X8133">
        <v>-544988.28617759328</v>
      </c>
    </row>
    <row r="8134" spans="2:24" x14ac:dyDescent="0.4">
      <c r="B8134" s="13">
        <v>8131</v>
      </c>
      <c r="C8134">
        <v>0</v>
      </c>
      <c r="D8134">
        <v>0</v>
      </c>
      <c r="E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25372860.372680217</v>
      </c>
      <c r="O8134">
        <v>30519320.675858442</v>
      </c>
      <c r="P8134">
        <v>30645301.426966537</v>
      </c>
      <c r="Q8134">
        <v>35594993.136705346</v>
      </c>
      <c r="R8134">
        <v>27390798.142223697</v>
      </c>
      <c r="S8134">
        <v>35374697.583638981</v>
      </c>
      <c r="T8134">
        <v>30411185.201448906</v>
      </c>
      <c r="U8134">
        <v>29786249.257483657</v>
      </c>
      <c r="V8134">
        <v>31256954.957017072</v>
      </c>
      <c r="W8134">
        <v>33480038.8901258</v>
      </c>
      <c r="X8134">
        <v>13480038.890125806</v>
      </c>
    </row>
    <row r="8135" spans="2:24" x14ac:dyDescent="0.4">
      <c r="B8135" s="13">
        <v>8132</v>
      </c>
      <c r="C8135">
        <v>0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17050738.936054438</v>
      </c>
      <c r="O8135">
        <v>17964463.404644772</v>
      </c>
      <c r="P8135">
        <v>22710165.504905831</v>
      </c>
      <c r="Q8135">
        <v>21747585.724874604</v>
      </c>
      <c r="R8135">
        <v>22464111.742236882</v>
      </c>
      <c r="S8135">
        <v>23293384.437177785</v>
      </c>
      <c r="T8135">
        <v>26028126.147505622</v>
      </c>
      <c r="U8135">
        <v>32528557.096526243</v>
      </c>
      <c r="V8135">
        <v>36867082.401078984</v>
      </c>
      <c r="W8135">
        <v>38646836.263586946</v>
      </c>
      <c r="X8135">
        <v>18646836.263586942</v>
      </c>
    </row>
    <row r="8136" spans="2:24" x14ac:dyDescent="0.4">
      <c r="B8136" s="13">
        <v>8133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16237826.850169292</v>
      </c>
      <c r="O8136">
        <v>19943809.863237731</v>
      </c>
      <c r="P8136">
        <v>17139713.031392209</v>
      </c>
      <c r="Q8136">
        <v>17137843.057472035</v>
      </c>
      <c r="R8136">
        <v>14447336.085980978</v>
      </c>
      <c r="S8136">
        <v>17893797.055575881</v>
      </c>
      <c r="T8136">
        <v>16788045.258799519</v>
      </c>
      <c r="U8136">
        <v>19100539.714388363</v>
      </c>
      <c r="V8136">
        <v>20265009.547137104</v>
      </c>
      <c r="W8136">
        <v>28443354.155217253</v>
      </c>
      <c r="X8136">
        <v>8443354.1552172527</v>
      </c>
    </row>
    <row r="8137" spans="2:24" x14ac:dyDescent="0.4">
      <c r="B8137" s="13">
        <v>8134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26601840.409112912</v>
      </c>
      <c r="O8137">
        <v>15499683.981165679</v>
      </c>
      <c r="P8137">
        <v>15674435.426488526</v>
      </c>
      <c r="Q8137">
        <v>15700829.90894958</v>
      </c>
      <c r="R8137">
        <v>17371680.966531437</v>
      </c>
      <c r="S8137">
        <v>23825391.187809333</v>
      </c>
      <c r="T8137">
        <v>22439339.889491245</v>
      </c>
      <c r="U8137">
        <v>21617123.292615142</v>
      </c>
      <c r="V8137">
        <v>21574916.126426712</v>
      </c>
      <c r="W8137">
        <v>22851558.427282657</v>
      </c>
      <c r="X8137">
        <v>2851558.4272826579</v>
      </c>
    </row>
    <row r="8138" spans="2:24" x14ac:dyDescent="0.4">
      <c r="B8138" s="13">
        <v>8135</v>
      </c>
      <c r="C8138">
        <v>0</v>
      </c>
      <c r="D8138">
        <v>0</v>
      </c>
      <c r="E8138">
        <v>0</v>
      </c>
      <c r="F8138">
        <v>0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20603969.707079444</v>
      </c>
      <c r="O8138">
        <v>343437.02354155388</v>
      </c>
      <c r="P8138">
        <v>-2566048.6292821821</v>
      </c>
      <c r="Q8138">
        <v>-10131500.439047065</v>
      </c>
      <c r="R8138">
        <v>-7606438.2558976384</v>
      </c>
      <c r="S8138">
        <v>826868.40132616297</v>
      </c>
      <c r="T8138">
        <v>6951589.7065785285</v>
      </c>
      <c r="U8138">
        <v>14385680.207033021</v>
      </c>
      <c r="V8138">
        <v>18596022.902419634</v>
      </c>
      <c r="W8138">
        <v>21401814.988680221</v>
      </c>
      <c r="X8138">
        <v>1401814.9886802174</v>
      </c>
    </row>
    <row r="8139" spans="2:24" x14ac:dyDescent="0.4">
      <c r="B8139" s="13">
        <v>8136</v>
      </c>
      <c r="C8139">
        <v>0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26685804.815654788</v>
      </c>
      <c r="O8139">
        <v>26751494.698431488</v>
      </c>
      <c r="P8139">
        <v>30788523.233173978</v>
      </c>
      <c r="Q8139">
        <v>39838898.703239016</v>
      </c>
      <c r="R8139">
        <v>-18301346.229694489</v>
      </c>
      <c r="S8139">
        <v>-18593837.116280299</v>
      </c>
      <c r="T8139">
        <v>11644188.520341665</v>
      </c>
      <c r="U8139">
        <v>11986648.522759324</v>
      </c>
      <c r="V8139">
        <v>12543393.364497775</v>
      </c>
      <c r="W8139">
        <v>13980134.900624117</v>
      </c>
      <c r="X8139">
        <v>-6019865.0993758803</v>
      </c>
    </row>
    <row r="8140" spans="2:24" x14ac:dyDescent="0.4">
      <c r="B8140" s="13">
        <v>8137</v>
      </c>
      <c r="C8140">
        <v>0</v>
      </c>
      <c r="D8140">
        <v>0</v>
      </c>
      <c r="E8140"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21221430.182859764</v>
      </c>
      <c r="O8140">
        <v>29480296.792227995</v>
      </c>
      <c r="P8140">
        <v>28778423.206643313</v>
      </c>
      <c r="Q8140">
        <v>28090057.238003079</v>
      </c>
      <c r="R8140">
        <v>4709903.1257559601</v>
      </c>
      <c r="S8140">
        <v>-15186747.550211873</v>
      </c>
      <c r="T8140">
        <v>2893909.4011024237</v>
      </c>
      <c r="U8140">
        <v>15540825.743835825</v>
      </c>
      <c r="V8140">
        <v>19272840.582553789</v>
      </c>
      <c r="W8140">
        <v>23631877.864779931</v>
      </c>
      <c r="X8140">
        <v>3631877.8647799292</v>
      </c>
    </row>
    <row r="8141" spans="2:24" x14ac:dyDescent="0.4">
      <c r="B8141" s="13">
        <v>8138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26823854.22781311</v>
      </c>
      <c r="O8141">
        <v>27684060.147323418</v>
      </c>
      <c r="P8141">
        <v>36068809.651473619</v>
      </c>
      <c r="Q8141">
        <v>35351602.170035116</v>
      </c>
      <c r="R8141">
        <v>38545681.78016267</v>
      </c>
      <c r="S8141">
        <v>43046303.929813817</v>
      </c>
      <c r="T8141">
        <v>41741815.965821095</v>
      </c>
      <c r="U8141">
        <v>46626392.033219576</v>
      </c>
      <c r="V8141">
        <v>50006638.181231774</v>
      </c>
      <c r="W8141">
        <v>49994476.740071073</v>
      </c>
      <c r="X8141">
        <v>29994476.740071069</v>
      </c>
    </row>
    <row r="8142" spans="2:24" x14ac:dyDescent="0.4">
      <c r="B8142" s="13">
        <v>8139</v>
      </c>
      <c r="C8142">
        <v>0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21503560.321138714</v>
      </c>
      <c r="O8142">
        <v>22991894.394120518</v>
      </c>
      <c r="P8142">
        <v>26375701.812061295</v>
      </c>
      <c r="Q8142">
        <v>32674787.301251419</v>
      </c>
      <c r="R8142">
        <v>-5616848814.1666536</v>
      </c>
      <c r="S8142">
        <v>-5615235863.8609028</v>
      </c>
      <c r="T8142">
        <v>-2786434847.2215266</v>
      </c>
      <c r="U8142">
        <v>-2786464703.3229361</v>
      </c>
      <c r="V8142">
        <v>-2784611323.724946</v>
      </c>
      <c r="W8142">
        <v>-2779602596.4142485</v>
      </c>
      <c r="X8142">
        <v>-2799602596.4142485</v>
      </c>
    </row>
    <row r="8143" spans="2:24" x14ac:dyDescent="0.4">
      <c r="B8143" s="13">
        <v>8140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20739334.644720621</v>
      </c>
      <c r="O8143">
        <v>23242905.534716129</v>
      </c>
      <c r="P8143">
        <v>24639506.709497627</v>
      </c>
      <c r="Q8143">
        <v>27702355.992547873</v>
      </c>
      <c r="R8143">
        <v>30581114.12890004</v>
      </c>
      <c r="S8143">
        <v>33259445.262988649</v>
      </c>
      <c r="T8143">
        <v>39651008.701623641</v>
      </c>
      <c r="U8143">
        <v>40512824.215985641</v>
      </c>
      <c r="V8143">
        <v>40455982.475003049</v>
      </c>
      <c r="W8143">
        <v>41883944.708374575</v>
      </c>
      <c r="X8143">
        <v>21883944.708374575</v>
      </c>
    </row>
    <row r="8144" spans="2:24" x14ac:dyDescent="0.4">
      <c r="B8144" s="13">
        <v>8141</v>
      </c>
      <c r="C8144">
        <v>0</v>
      </c>
      <c r="D8144">
        <v>0</v>
      </c>
      <c r="E8144">
        <v>0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18477872.681888483</v>
      </c>
      <c r="O8144">
        <v>22694217.77442766</v>
      </c>
      <c r="P8144">
        <v>29614251.029580273</v>
      </c>
      <c r="Q8144">
        <v>22771244.70377326</v>
      </c>
      <c r="R8144">
        <v>28478620.455487862</v>
      </c>
      <c r="S8144">
        <v>29771253.82613045</v>
      </c>
      <c r="T8144">
        <v>33158889.09421739</v>
      </c>
      <c r="U8144">
        <v>31079710.420001272</v>
      </c>
      <c r="V8144">
        <v>37407495.055526175</v>
      </c>
      <c r="W8144">
        <v>37375554.101397671</v>
      </c>
      <c r="X8144">
        <v>17375554.101397675</v>
      </c>
    </row>
    <row r="8145" spans="2:24" x14ac:dyDescent="0.4">
      <c r="B8145" s="13">
        <v>8142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19730906.14118892</v>
      </c>
      <c r="O8145">
        <v>26231674.659353886</v>
      </c>
      <c r="P8145">
        <v>27817351.053636696</v>
      </c>
      <c r="Q8145">
        <v>34360746.363821909</v>
      </c>
      <c r="R8145">
        <v>42015286.274288833</v>
      </c>
      <c r="S8145">
        <v>42460246.980627351</v>
      </c>
      <c r="T8145">
        <v>45725991.139214635</v>
      </c>
      <c r="U8145">
        <v>46278728.05866912</v>
      </c>
      <c r="V8145">
        <v>19249164.735393293</v>
      </c>
      <c r="W8145">
        <v>18002997.370052166</v>
      </c>
      <c r="X8145">
        <v>-1997002.6299478419</v>
      </c>
    </row>
    <row r="8146" spans="2:24" x14ac:dyDescent="0.4">
      <c r="B8146" s="13">
        <v>8143</v>
      </c>
      <c r="C8146">
        <v>0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17681412.144390419</v>
      </c>
      <c r="O8146">
        <v>23106046.821228549</v>
      </c>
      <c r="P8146">
        <v>26310422.691330172</v>
      </c>
      <c r="Q8146">
        <v>28277613.798863556</v>
      </c>
      <c r="R8146">
        <v>29434833.179187797</v>
      </c>
      <c r="S8146">
        <v>35068646.360531956</v>
      </c>
      <c r="T8146">
        <v>36115321.093947917</v>
      </c>
      <c r="U8146">
        <v>38534317.627058178</v>
      </c>
      <c r="V8146">
        <v>36809892.541338205</v>
      </c>
      <c r="W8146">
        <v>43423599.745697781</v>
      </c>
      <c r="X8146">
        <v>23423599.745697781</v>
      </c>
    </row>
    <row r="8147" spans="2:24" x14ac:dyDescent="0.4">
      <c r="B8147" s="13">
        <v>8144</v>
      </c>
      <c r="C8147">
        <v>0</v>
      </c>
      <c r="D8147">
        <v>0</v>
      </c>
      <c r="E8147">
        <v>0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20918239.989665054</v>
      </c>
      <c r="O8147">
        <v>21129092.85459872</v>
      </c>
      <c r="P8147">
        <v>28145599.227950975</v>
      </c>
      <c r="Q8147">
        <v>30952527.044090591</v>
      </c>
      <c r="R8147">
        <v>34507310.537002116</v>
      </c>
      <c r="S8147">
        <v>34094858.046205148</v>
      </c>
      <c r="T8147">
        <v>34466399.750522301</v>
      </c>
      <c r="U8147">
        <v>39212706.548460715</v>
      </c>
      <c r="V8147">
        <v>34437314.038961247</v>
      </c>
      <c r="W8147">
        <v>35131911.212305188</v>
      </c>
      <c r="X8147">
        <v>15131911.212305181</v>
      </c>
    </row>
    <row r="8148" spans="2:24" x14ac:dyDescent="0.4">
      <c r="B8148" s="13">
        <v>8145</v>
      </c>
      <c r="C8148">
        <v>0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26488469.071512666</v>
      </c>
      <c r="O8148">
        <v>28121778.287928589</v>
      </c>
      <c r="P8148">
        <v>25026841.471379414</v>
      </c>
      <c r="Q8148">
        <v>25323478.489868004</v>
      </c>
      <c r="R8148">
        <v>23304690.761470281</v>
      </c>
      <c r="S8148">
        <v>25388700.227903672</v>
      </c>
      <c r="T8148">
        <v>29895466.736021001</v>
      </c>
      <c r="U8148">
        <v>32767178.815658696</v>
      </c>
      <c r="V8148">
        <v>11246224.097882472</v>
      </c>
      <c r="W8148">
        <v>10641446.514572186</v>
      </c>
      <c r="X8148">
        <v>-9358553.4854278117</v>
      </c>
    </row>
    <row r="8149" spans="2:24" x14ac:dyDescent="0.4">
      <c r="B8149" s="13">
        <v>8146</v>
      </c>
      <c r="C8149">
        <v>0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22372899.997595411</v>
      </c>
      <c r="O8149">
        <v>28103085.843603555</v>
      </c>
      <c r="P8149">
        <v>26678656.118284151</v>
      </c>
      <c r="Q8149">
        <v>27517237.641854178</v>
      </c>
      <c r="R8149">
        <v>30994670.914080206</v>
      </c>
      <c r="S8149">
        <v>27270271.742352895</v>
      </c>
      <c r="T8149">
        <v>30391323.739205942</v>
      </c>
      <c r="U8149">
        <v>21290890.525156856</v>
      </c>
      <c r="V8149">
        <v>16912260.690478601</v>
      </c>
      <c r="W8149">
        <v>13414704.900382068</v>
      </c>
      <c r="X8149">
        <v>-6585295.0996179394</v>
      </c>
    </row>
    <row r="8150" spans="2:24" x14ac:dyDescent="0.4">
      <c r="B8150" s="13">
        <v>8147</v>
      </c>
      <c r="C8150">
        <v>0</v>
      </c>
      <c r="D8150">
        <v>0</v>
      </c>
      <c r="E8150">
        <v>0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28342905.893235408</v>
      </c>
      <c r="O8150">
        <v>25192257.323206414</v>
      </c>
      <c r="P8150">
        <v>31411267.774733253</v>
      </c>
      <c r="Q8150">
        <v>30802362.525814082</v>
      </c>
      <c r="R8150">
        <v>34503887.696600311</v>
      </c>
      <c r="S8150">
        <v>32746809.468106523</v>
      </c>
      <c r="T8150">
        <v>32058125.456102025</v>
      </c>
      <c r="U8150">
        <v>40859147.60820023</v>
      </c>
      <c r="V8150">
        <v>42321981.382394791</v>
      </c>
      <c r="W8150">
        <v>45709737.890089802</v>
      </c>
      <c r="X8150">
        <v>25709737.890089806</v>
      </c>
    </row>
    <row r="8151" spans="2:24" x14ac:dyDescent="0.4">
      <c r="B8151" s="13">
        <v>8148</v>
      </c>
      <c r="C8151">
        <v>0</v>
      </c>
      <c r="D8151">
        <v>0</v>
      </c>
      <c r="E8151">
        <v>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22476960.093695175</v>
      </c>
      <c r="O8151">
        <v>24873943.846561208</v>
      </c>
      <c r="P8151">
        <v>25056624.227093566</v>
      </c>
      <c r="Q8151">
        <v>26074636.35896641</v>
      </c>
      <c r="R8151">
        <v>30940095.955452792</v>
      </c>
      <c r="S8151">
        <v>32918245.632332642</v>
      </c>
      <c r="T8151">
        <v>39657087.228045367</v>
      </c>
      <c r="U8151">
        <v>43112430.860286117</v>
      </c>
      <c r="V8151">
        <v>17650657.384844024</v>
      </c>
      <c r="W8151">
        <v>21250148.75512138</v>
      </c>
      <c r="X8151">
        <v>1250148.755121381</v>
      </c>
    </row>
    <row r="8152" spans="2:24" x14ac:dyDescent="0.4">
      <c r="B8152" s="13">
        <v>8149</v>
      </c>
      <c r="C8152">
        <v>0</v>
      </c>
      <c r="D8152">
        <v>0</v>
      </c>
      <c r="E8152">
        <v>0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23555468.905920088</v>
      </c>
      <c r="O8152">
        <v>22796979.298407376</v>
      </c>
      <c r="P8152">
        <v>27896277.59298021</v>
      </c>
      <c r="Q8152">
        <v>26071512.503364965</v>
      </c>
      <c r="R8152">
        <v>25079202.721408676</v>
      </c>
      <c r="S8152">
        <v>30817357.38324796</v>
      </c>
      <c r="T8152">
        <v>17526545.400263432</v>
      </c>
      <c r="U8152">
        <v>14746880.141965138</v>
      </c>
      <c r="V8152">
        <v>25704519.176188715</v>
      </c>
      <c r="W8152">
        <v>28582235.80759228</v>
      </c>
      <c r="X8152">
        <v>8582235.8075922802</v>
      </c>
    </row>
    <row r="8153" spans="2:24" x14ac:dyDescent="0.4">
      <c r="B8153" s="13">
        <v>8150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26341491.761141315</v>
      </c>
      <c r="O8153">
        <v>31068493.58885299</v>
      </c>
      <c r="P8153">
        <v>33448270.203833602</v>
      </c>
      <c r="Q8153">
        <v>25586487.219840709</v>
      </c>
      <c r="R8153">
        <v>28840682.272330094</v>
      </c>
      <c r="S8153">
        <v>29784494.781556491</v>
      </c>
      <c r="T8153">
        <v>30086714.645985056</v>
      </c>
      <c r="U8153">
        <v>-4567268.3343866374</v>
      </c>
      <c r="V8153">
        <v>-396918136.60328287</v>
      </c>
      <c r="W8153">
        <v>-369720899.05802673</v>
      </c>
      <c r="X8153">
        <v>-389720899.05802673</v>
      </c>
    </row>
    <row r="8154" spans="2:24" x14ac:dyDescent="0.4">
      <c r="B8154" s="13">
        <v>8151</v>
      </c>
      <c r="C8154">
        <v>0</v>
      </c>
      <c r="D8154">
        <v>0</v>
      </c>
      <c r="E8154">
        <v>0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19415983.984704159</v>
      </c>
      <c r="O8154">
        <v>22473059.645862594</v>
      </c>
      <c r="P8154">
        <v>29540132.225509979</v>
      </c>
      <c r="Q8154">
        <v>22852697.941561479</v>
      </c>
      <c r="R8154">
        <v>25179916.679242399</v>
      </c>
      <c r="S8154">
        <v>21771019.337192953</v>
      </c>
      <c r="T8154">
        <v>23572761.61728394</v>
      </c>
      <c r="U8154">
        <v>23006685.569682527</v>
      </c>
      <c r="V8154">
        <v>23134446.152971838</v>
      </c>
      <c r="W8154">
        <v>8666261.3620729502</v>
      </c>
      <c r="X8154">
        <v>-11333738.637927053</v>
      </c>
    </row>
    <row r="8155" spans="2:24" x14ac:dyDescent="0.4">
      <c r="B8155" s="13">
        <v>8152</v>
      </c>
      <c r="C8155">
        <v>0</v>
      </c>
      <c r="D8155">
        <v>0</v>
      </c>
      <c r="E8155"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19803152.827279206</v>
      </c>
      <c r="O8155">
        <v>19175373.368032556</v>
      </c>
      <c r="P8155">
        <v>19196810.142426442</v>
      </c>
      <c r="Q8155">
        <v>20508438.248564132</v>
      </c>
      <c r="R8155">
        <v>23021293.56527387</v>
      </c>
      <c r="S8155">
        <v>23715644.189034659</v>
      </c>
      <c r="T8155">
        <v>27299504.788064051</v>
      </c>
      <c r="U8155">
        <v>31893268.947329614</v>
      </c>
      <c r="V8155">
        <v>32851487.932378571</v>
      </c>
      <c r="W8155">
        <v>40472324.313167907</v>
      </c>
      <c r="X8155">
        <v>20472324.313167904</v>
      </c>
    </row>
    <row r="8156" spans="2:24" x14ac:dyDescent="0.4">
      <c r="B8156" s="13">
        <v>8153</v>
      </c>
      <c r="C8156">
        <v>0</v>
      </c>
      <c r="D8156">
        <v>0</v>
      </c>
      <c r="E8156">
        <v>0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19378656.122977048</v>
      </c>
      <c r="O8156">
        <v>18772316.281786941</v>
      </c>
      <c r="P8156">
        <v>18794954.232989222</v>
      </c>
      <c r="Q8156">
        <v>19609141.435468659</v>
      </c>
      <c r="R8156">
        <v>24663351.634666886</v>
      </c>
      <c r="S8156">
        <v>33699714.626361981</v>
      </c>
      <c r="T8156">
        <v>33102379.525675829</v>
      </c>
      <c r="U8156">
        <v>31430721.541473333</v>
      </c>
      <c r="V8156">
        <v>37658252.343392707</v>
      </c>
      <c r="W8156">
        <v>38239208.012308694</v>
      </c>
      <c r="X8156">
        <v>18239208.012308706</v>
      </c>
    </row>
    <row r="8157" spans="2:24" x14ac:dyDescent="0.4">
      <c r="B8157" s="13">
        <v>8154</v>
      </c>
      <c r="C8157">
        <v>0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20385642.347544231</v>
      </c>
      <c r="O8157">
        <v>19494339.326047782</v>
      </c>
      <c r="P8157">
        <v>17648921.574805651</v>
      </c>
      <c r="Q8157">
        <v>17972514.159098405</v>
      </c>
      <c r="R8157">
        <v>21222208.830069784</v>
      </c>
      <c r="S8157">
        <v>28275082.434933756</v>
      </c>
      <c r="T8157">
        <v>28342636.56554113</v>
      </c>
      <c r="U8157">
        <v>30645593.886527009</v>
      </c>
      <c r="V8157">
        <v>30914253.22599059</v>
      </c>
      <c r="W8157">
        <v>31093456.03229304</v>
      </c>
      <c r="X8157">
        <v>11093456.03229304</v>
      </c>
    </row>
    <row r="8158" spans="2:24" x14ac:dyDescent="0.4">
      <c r="B8158" s="13">
        <v>8155</v>
      </c>
      <c r="C8158">
        <v>0</v>
      </c>
      <c r="D8158">
        <v>0</v>
      </c>
      <c r="E8158">
        <v>0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21002541.421840716</v>
      </c>
      <c r="O8158">
        <v>21792213.021496415</v>
      </c>
      <c r="P8158">
        <v>21686171.570320014</v>
      </c>
      <c r="Q8158">
        <v>20493847.925970703</v>
      </c>
      <c r="R8158">
        <v>22283302.286435932</v>
      </c>
      <c r="S8158">
        <v>21604495.395323221</v>
      </c>
      <c r="T8158">
        <v>23521556.449042778</v>
      </c>
      <c r="U8158">
        <v>24965651.427780818</v>
      </c>
      <c r="V8158">
        <v>25597799.701733969</v>
      </c>
      <c r="W8158">
        <v>32718773.328397676</v>
      </c>
      <c r="X8158">
        <v>12718773.328397678</v>
      </c>
    </row>
    <row r="8159" spans="2:24" x14ac:dyDescent="0.4">
      <c r="B8159" s="13">
        <v>8156</v>
      </c>
      <c r="C8159">
        <v>0</v>
      </c>
      <c r="D8159">
        <v>0</v>
      </c>
      <c r="E8159">
        <v>0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22874703.652882114</v>
      </c>
      <c r="O8159">
        <v>23158955.533455793</v>
      </c>
      <c r="P8159">
        <v>27551173.979606781</v>
      </c>
      <c r="Q8159">
        <v>25220412.897803757</v>
      </c>
      <c r="R8159">
        <v>21358149.033056531</v>
      </c>
      <c r="S8159">
        <v>22588306.628568679</v>
      </c>
      <c r="T8159">
        <v>23153367.356477626</v>
      </c>
      <c r="U8159">
        <v>26815552.930182938</v>
      </c>
      <c r="V8159">
        <v>32063944.972611297</v>
      </c>
      <c r="W8159">
        <v>31679127.696710203</v>
      </c>
      <c r="X8159">
        <v>11679127.696710208</v>
      </c>
    </row>
    <row r="8160" spans="2:24" x14ac:dyDescent="0.4">
      <c r="B8160" s="13">
        <v>8157</v>
      </c>
      <c r="C8160">
        <v>0</v>
      </c>
      <c r="D8160">
        <v>0</v>
      </c>
      <c r="E8160"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24863144.701653145</v>
      </c>
      <c r="O8160">
        <v>29374135.137794472</v>
      </c>
      <c r="P8160">
        <v>33204576.226964362</v>
      </c>
      <c r="Q8160">
        <v>22176263.280932758</v>
      </c>
      <c r="R8160">
        <v>26958862.345576599</v>
      </c>
      <c r="S8160">
        <v>35283083.913669899</v>
      </c>
      <c r="T8160">
        <v>38471108.160212263</v>
      </c>
      <c r="U8160">
        <v>39696204.986143164</v>
      </c>
      <c r="V8160">
        <v>44183950.892588638</v>
      </c>
      <c r="W8160">
        <v>44965719.129762933</v>
      </c>
      <c r="X8160">
        <v>24965719.12976294</v>
      </c>
    </row>
    <row r="8161" spans="2:24" x14ac:dyDescent="0.4">
      <c r="B8161" s="13">
        <v>8158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21705440.946646281</v>
      </c>
      <c r="O8161">
        <v>26776806.707445763</v>
      </c>
      <c r="P8161">
        <v>23110720.951543272</v>
      </c>
      <c r="Q8161">
        <v>25170738.186192136</v>
      </c>
      <c r="R8161">
        <v>26013862.482714679</v>
      </c>
      <c r="S8161">
        <v>35441454.740864187</v>
      </c>
      <c r="T8161">
        <v>-11443579.356166888</v>
      </c>
      <c r="U8161">
        <v>-9958654.0892239176</v>
      </c>
      <c r="V8161">
        <v>10783457.530869983</v>
      </c>
      <c r="W8161">
        <v>19108577.334502168</v>
      </c>
      <c r="X8161">
        <v>-891422.66549782548</v>
      </c>
    </row>
    <row r="8162" spans="2:24" x14ac:dyDescent="0.4">
      <c r="B8162" s="13">
        <v>8159</v>
      </c>
      <c r="C8162">
        <v>0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18730627.368275002</v>
      </c>
      <c r="O8162">
        <v>16231673.493096372</v>
      </c>
      <c r="P8162">
        <v>14345224.670996888</v>
      </c>
      <c r="Q8162">
        <v>14328004.931927653</v>
      </c>
      <c r="R8162">
        <v>13149221.519365346</v>
      </c>
      <c r="S8162">
        <v>19260944.997852474</v>
      </c>
      <c r="T8162">
        <v>20144795.11142043</v>
      </c>
      <c r="U8162">
        <v>21522066.416744657</v>
      </c>
      <c r="V8162">
        <v>23156312.030775547</v>
      </c>
      <c r="W8162">
        <v>20738591.038619377</v>
      </c>
      <c r="X8162">
        <v>738591.03861938231</v>
      </c>
    </row>
    <row r="8163" spans="2:24" x14ac:dyDescent="0.4">
      <c r="B8163" s="13">
        <v>8160</v>
      </c>
      <c r="C8163">
        <v>0</v>
      </c>
      <c r="D8163">
        <v>0</v>
      </c>
      <c r="E8163"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22614844.103588659</v>
      </c>
      <c r="O8163">
        <v>22658197.734064471</v>
      </c>
      <c r="P8163">
        <v>25546222.896054588</v>
      </c>
      <c r="Q8163">
        <v>24006396.245210607</v>
      </c>
      <c r="R8163">
        <v>28517863.908221591</v>
      </c>
      <c r="S8163">
        <v>28409205.547738899</v>
      </c>
      <c r="T8163">
        <v>30076456.567367867</v>
      </c>
      <c r="U8163">
        <v>32064330.058536302</v>
      </c>
      <c r="V8163">
        <v>28602003.493205406</v>
      </c>
      <c r="W8163">
        <v>27030695.267604694</v>
      </c>
      <c r="X8163">
        <v>7030695.2676046854</v>
      </c>
    </row>
    <row r="8164" spans="2:24" x14ac:dyDescent="0.4">
      <c r="B8164" s="13">
        <v>8161</v>
      </c>
      <c r="C8164">
        <v>0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20735808.503012896</v>
      </c>
      <c r="O8164">
        <v>22641567.106026605</v>
      </c>
      <c r="P8164">
        <v>20706965.012930963</v>
      </c>
      <c r="Q8164">
        <v>22662260.638552722</v>
      </c>
      <c r="R8164">
        <v>31412441.735238567</v>
      </c>
      <c r="S8164">
        <v>24933591.473112404</v>
      </c>
      <c r="T8164">
        <v>24030189.19511484</v>
      </c>
      <c r="U8164">
        <v>28675120.486704893</v>
      </c>
      <c r="V8164">
        <v>28352534.596656982</v>
      </c>
      <c r="W8164">
        <v>33260579.12698146</v>
      </c>
      <c r="X8164">
        <v>13260579.126981463</v>
      </c>
    </row>
    <row r="8165" spans="2:24" x14ac:dyDescent="0.4">
      <c r="B8165" s="13">
        <v>8162</v>
      </c>
      <c r="C8165">
        <v>0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24104170.780884851</v>
      </c>
      <c r="O8165">
        <v>29494586.974632289</v>
      </c>
      <c r="P8165">
        <v>28554965.733442653</v>
      </c>
      <c r="Q8165">
        <v>29295258.886955719</v>
      </c>
      <c r="R8165">
        <v>-945073054.3134923</v>
      </c>
      <c r="S8165">
        <v>-945914230.37966144</v>
      </c>
      <c r="T8165">
        <v>-458580040.82097828</v>
      </c>
      <c r="U8165">
        <v>-456546787.69376397</v>
      </c>
      <c r="V8165">
        <v>-453431617.98687893</v>
      </c>
      <c r="W8165">
        <v>-454008049.17305237</v>
      </c>
      <c r="X8165">
        <v>-474008049.17305237</v>
      </c>
    </row>
    <row r="8166" spans="2:24" x14ac:dyDescent="0.4">
      <c r="B8166" s="13">
        <v>8163</v>
      </c>
      <c r="C8166">
        <v>0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26026829.294830292</v>
      </c>
      <c r="O8166">
        <v>28491376.076580413</v>
      </c>
      <c r="P8166">
        <v>35072705.777999148</v>
      </c>
      <c r="Q8166">
        <v>33594603.293379635</v>
      </c>
      <c r="R8166">
        <v>32963462.905970145</v>
      </c>
      <c r="S8166">
        <v>35886889.379220791</v>
      </c>
      <c r="T8166">
        <v>34921659.670512855</v>
      </c>
      <c r="U8166">
        <v>32580899.69351545</v>
      </c>
      <c r="V8166">
        <v>25748055.991790779</v>
      </c>
      <c r="W8166">
        <v>30691312.497311115</v>
      </c>
      <c r="X8166">
        <v>10691312.497311112</v>
      </c>
    </row>
    <row r="8167" spans="2:24" x14ac:dyDescent="0.4">
      <c r="B8167" s="13">
        <v>8164</v>
      </c>
      <c r="C8167">
        <v>0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18189546.282153551</v>
      </c>
      <c r="O8167">
        <v>10968375.242831625</v>
      </c>
      <c r="P8167">
        <v>10859594.266804572</v>
      </c>
      <c r="Q8167">
        <v>18470903.877293434</v>
      </c>
      <c r="R8167">
        <v>19239027.415732175</v>
      </c>
      <c r="S8167">
        <v>17829899.914325286</v>
      </c>
      <c r="T8167">
        <v>16777747.964593533</v>
      </c>
      <c r="U8167">
        <v>16017940.473221768</v>
      </c>
      <c r="V8167">
        <v>19691952.223935083</v>
      </c>
      <c r="W8167">
        <v>27732072.294236727</v>
      </c>
      <c r="X8167">
        <v>7732072.2942367271</v>
      </c>
    </row>
    <row r="8168" spans="2:24" x14ac:dyDescent="0.4">
      <c r="B8168" s="13">
        <v>8165</v>
      </c>
      <c r="C8168">
        <v>0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23863629.794662714</v>
      </c>
      <c r="O8168">
        <v>27142168.316771101</v>
      </c>
      <c r="P8168">
        <v>33659223.298237167</v>
      </c>
      <c r="Q8168">
        <v>9932398.9004121013</v>
      </c>
      <c r="R8168">
        <v>18183919.387190096</v>
      </c>
      <c r="S8168">
        <v>36216713.368856855</v>
      </c>
      <c r="T8168">
        <v>35044256.483853862</v>
      </c>
      <c r="U8168">
        <v>33861160.395613305</v>
      </c>
      <c r="V8168">
        <v>33742956.756147176</v>
      </c>
      <c r="W8168">
        <v>31899689.259422857</v>
      </c>
      <c r="X8168">
        <v>11899689.259422855</v>
      </c>
    </row>
    <row r="8169" spans="2:24" x14ac:dyDescent="0.4">
      <c r="B8169" s="13">
        <v>8166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20245141.652417939</v>
      </c>
      <c r="O8169">
        <v>23077706.141344171</v>
      </c>
      <c r="P8169">
        <v>24320152.092891406</v>
      </c>
      <c r="Q8169">
        <v>26481075.809621088</v>
      </c>
      <c r="R8169">
        <v>27651747.377471786</v>
      </c>
      <c r="S8169">
        <v>28602870.354229562</v>
      </c>
      <c r="T8169">
        <v>31313962.143188227</v>
      </c>
      <c r="U8169">
        <v>22403817.19739316</v>
      </c>
      <c r="V8169">
        <v>19633201.231290951</v>
      </c>
      <c r="W8169">
        <v>26222256.446505677</v>
      </c>
      <c r="X8169">
        <v>6222256.4465056788</v>
      </c>
    </row>
    <row r="8170" spans="2:24" x14ac:dyDescent="0.4">
      <c r="B8170" s="13">
        <v>8167</v>
      </c>
      <c r="C8170">
        <v>0</v>
      </c>
      <c r="D8170">
        <v>0</v>
      </c>
      <c r="E8170">
        <v>0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18384064.44925594</v>
      </c>
      <c r="O8170">
        <v>22063696.984176591</v>
      </c>
      <c r="P8170">
        <v>23175802.03819114</v>
      </c>
      <c r="Q8170">
        <v>25752748.831799839</v>
      </c>
      <c r="R8170">
        <v>27552302.457817052</v>
      </c>
      <c r="S8170">
        <v>25374190.290242929</v>
      </c>
      <c r="T8170">
        <v>21616364.945900317</v>
      </c>
      <c r="U8170">
        <v>28972783.085427567</v>
      </c>
      <c r="V8170">
        <v>27163629.021570608</v>
      </c>
      <c r="W8170">
        <v>34666675.559939057</v>
      </c>
      <c r="X8170">
        <v>14666675.559939049</v>
      </c>
    </row>
    <row r="8171" spans="2:24" x14ac:dyDescent="0.4">
      <c r="B8171" s="13">
        <v>8168</v>
      </c>
      <c r="C8171">
        <v>0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26304922.474714041</v>
      </c>
      <c r="O8171">
        <v>32473811.652417544</v>
      </c>
      <c r="P8171">
        <v>29790455.078177724</v>
      </c>
      <c r="Q8171">
        <v>29215898.488024529</v>
      </c>
      <c r="R8171">
        <v>34705814.586846538</v>
      </c>
      <c r="S8171">
        <v>38005036.895748608</v>
      </c>
      <c r="T8171">
        <v>37504949.656744488</v>
      </c>
      <c r="U8171">
        <v>36037578.574396707</v>
      </c>
      <c r="V8171">
        <v>37921266.381866343</v>
      </c>
      <c r="W8171">
        <v>37596986.835005939</v>
      </c>
      <c r="X8171">
        <v>17596986.835005935</v>
      </c>
    </row>
    <row r="8172" spans="2:24" x14ac:dyDescent="0.4">
      <c r="B8172" s="13">
        <v>8169</v>
      </c>
      <c r="C8172">
        <v>0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26168545.784816943</v>
      </c>
      <c r="O8172">
        <v>27271554.94374194</v>
      </c>
      <c r="P8172">
        <v>32941590.199875157</v>
      </c>
      <c r="Q8172">
        <v>38060440.11680299</v>
      </c>
      <c r="R8172">
        <v>44055170.8391077</v>
      </c>
      <c r="S8172">
        <v>43080390.498379722</v>
      </c>
      <c r="T8172">
        <v>39877223.571252726</v>
      </c>
      <c r="U8172">
        <v>40563252.103405774</v>
      </c>
      <c r="V8172">
        <v>39824496.15988037</v>
      </c>
      <c r="W8172">
        <v>44888774.01368247</v>
      </c>
      <c r="X8172">
        <v>24888774.013682459</v>
      </c>
    </row>
    <row r="8173" spans="2:24" x14ac:dyDescent="0.4">
      <c r="B8173" s="13">
        <v>8170</v>
      </c>
      <c r="C8173">
        <v>0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23491292.101735808</v>
      </c>
      <c r="O8173">
        <v>26083747.017448105</v>
      </c>
      <c r="P8173">
        <v>26080248.378688272</v>
      </c>
      <c r="Q8173">
        <v>34426918.138964146</v>
      </c>
      <c r="R8173">
        <v>41433676.045375064</v>
      </c>
      <c r="S8173">
        <v>49571419.096837752</v>
      </c>
      <c r="T8173">
        <v>51381705.400994346</v>
      </c>
      <c r="U8173">
        <v>48144105.169842787</v>
      </c>
      <c r="V8173">
        <v>46539220.76245942</v>
      </c>
      <c r="W8173">
        <v>47730031.274928898</v>
      </c>
      <c r="X8173">
        <v>27730031.274928898</v>
      </c>
    </row>
    <row r="8174" spans="2:24" x14ac:dyDescent="0.4">
      <c r="B8174" s="13">
        <v>8171</v>
      </c>
      <c r="C8174">
        <v>0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22438066.557305738</v>
      </c>
      <c r="O8174">
        <v>27853573.5588082</v>
      </c>
      <c r="P8174">
        <v>19991575.262648772</v>
      </c>
      <c r="Q8174">
        <v>21167109.750046428</v>
      </c>
      <c r="R8174">
        <v>24838918.858374503</v>
      </c>
      <c r="S8174">
        <v>30874632.897046193</v>
      </c>
      <c r="T8174">
        <v>33936589.791887902</v>
      </c>
      <c r="U8174">
        <v>37077400.226718508</v>
      </c>
      <c r="V8174">
        <v>33953476.066192448</v>
      </c>
      <c r="W8174">
        <v>35532221.217103973</v>
      </c>
      <c r="X8174">
        <v>15532221.217103969</v>
      </c>
    </row>
    <row r="8175" spans="2:24" x14ac:dyDescent="0.4">
      <c r="B8175" s="13">
        <v>8172</v>
      </c>
      <c r="C8175">
        <v>0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19874682.369332042</v>
      </c>
      <c r="O8175">
        <v>26343646.496477492</v>
      </c>
      <c r="P8175">
        <v>26869718.624211285</v>
      </c>
      <c r="Q8175">
        <v>28589895.385556221</v>
      </c>
      <c r="R8175">
        <v>31631746.04772117</v>
      </c>
      <c r="S8175">
        <v>33217376.885004755</v>
      </c>
      <c r="T8175">
        <v>-13254555.073075801</v>
      </c>
      <c r="U8175">
        <v>-11127837.365691407</v>
      </c>
      <c r="V8175">
        <v>13910828.65251429</v>
      </c>
      <c r="W8175">
        <v>-3256493.8844720642</v>
      </c>
      <c r="X8175">
        <v>-23256493.884472065</v>
      </c>
    </row>
    <row r="8176" spans="2:24" x14ac:dyDescent="0.4">
      <c r="B8176" s="13">
        <v>8173</v>
      </c>
      <c r="C8176">
        <v>0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25868275.459912613</v>
      </c>
      <c r="O8176">
        <v>23677699.905572318</v>
      </c>
      <c r="P8176">
        <v>20625926.204096507</v>
      </c>
      <c r="Q8176">
        <v>22765673.189241577</v>
      </c>
      <c r="R8176">
        <v>28581429.440311637</v>
      </c>
      <c r="S8176">
        <v>30830022.357451025</v>
      </c>
      <c r="T8176">
        <v>30775224.108932249</v>
      </c>
      <c r="U8176">
        <v>33563422.948117726</v>
      </c>
      <c r="V8176">
        <v>42552711.920217931</v>
      </c>
      <c r="W8176">
        <v>44660620.74012623</v>
      </c>
      <c r="X8176">
        <v>24660620.74012623</v>
      </c>
    </row>
    <row r="8177" spans="2:24" x14ac:dyDescent="0.4">
      <c r="B8177" s="13">
        <v>8174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20327216.452746712</v>
      </c>
      <c r="O8177">
        <v>22947532.547089398</v>
      </c>
      <c r="P8177">
        <v>19865931.999651857</v>
      </c>
      <c r="Q8177">
        <v>22393006.095283616</v>
      </c>
      <c r="R8177">
        <v>25779076.199604023</v>
      </c>
      <c r="S8177">
        <v>19777339.615616798</v>
      </c>
      <c r="T8177">
        <v>19138943.900692355</v>
      </c>
      <c r="U8177">
        <v>23159122.590405241</v>
      </c>
      <c r="V8177">
        <v>25683355.406059459</v>
      </c>
      <c r="W8177">
        <v>28335459.999340598</v>
      </c>
      <c r="X8177">
        <v>8335459.9993405985</v>
      </c>
    </row>
    <row r="8178" spans="2:24" x14ac:dyDescent="0.4">
      <c r="B8178" s="13">
        <v>8175</v>
      </c>
      <c r="C8178">
        <v>0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20834593.180853985</v>
      </c>
      <c r="O8178">
        <v>8574593.4102107938</v>
      </c>
      <c r="P8178">
        <v>7942309.0371677615</v>
      </c>
      <c r="Q8178">
        <v>13953982.013413018</v>
      </c>
      <c r="R8178">
        <v>5041418.5295519829</v>
      </c>
      <c r="S8178">
        <v>8754834.4345855657</v>
      </c>
      <c r="T8178">
        <v>12304888.846990025</v>
      </c>
      <c r="U8178">
        <v>14021156.723331494</v>
      </c>
      <c r="V8178">
        <v>21039960.710955381</v>
      </c>
      <c r="W8178">
        <v>16052419.773311084</v>
      </c>
      <c r="X8178">
        <v>-3947580.2266889173</v>
      </c>
    </row>
    <row r="8179" spans="2:24" x14ac:dyDescent="0.4">
      <c r="B8179" s="13">
        <v>8176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22054172.163437221</v>
      </c>
      <c r="O8179">
        <v>23324165.046014287</v>
      </c>
      <c r="P8179">
        <v>-1666571.8022067118</v>
      </c>
      <c r="Q8179">
        <v>397313.26151049882</v>
      </c>
      <c r="R8179">
        <v>18426298.561892349</v>
      </c>
      <c r="S8179">
        <v>-165496538.32055759</v>
      </c>
      <c r="T8179">
        <v>-166949331.41653311</v>
      </c>
      <c r="U8179">
        <v>-74033754.59357667</v>
      </c>
      <c r="V8179">
        <v>-69347867.797947526</v>
      </c>
      <c r="W8179">
        <v>-65499712.834215298</v>
      </c>
      <c r="X8179">
        <v>-85499712.834215298</v>
      </c>
    </row>
    <row r="8180" spans="2:24" x14ac:dyDescent="0.4">
      <c r="B8180" s="13">
        <v>8177</v>
      </c>
      <c r="C8180">
        <v>0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20551562.428708035</v>
      </c>
      <c r="O8180">
        <v>26160740.217753448</v>
      </c>
      <c r="P8180">
        <v>21399405.004954409</v>
      </c>
      <c r="Q8180">
        <v>19566363.97455008</v>
      </c>
      <c r="R8180">
        <v>24566817.886153433</v>
      </c>
      <c r="S8180">
        <v>32326944.40690526</v>
      </c>
      <c r="T8180">
        <v>37574419.934956864</v>
      </c>
      <c r="U8180">
        <v>39352185.16076836</v>
      </c>
      <c r="V8180">
        <v>38632522.473809555</v>
      </c>
      <c r="W8180">
        <v>39444189.82418666</v>
      </c>
      <c r="X8180">
        <v>19444189.824186664</v>
      </c>
    </row>
    <row r="8181" spans="2:24" x14ac:dyDescent="0.4">
      <c r="B8181" s="13">
        <v>8178</v>
      </c>
      <c r="C8181">
        <v>0</v>
      </c>
      <c r="D8181">
        <v>0</v>
      </c>
      <c r="E8181">
        <v>0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22623404.620526325</v>
      </c>
      <c r="O8181">
        <v>22465118.281450216</v>
      </c>
      <c r="P8181">
        <v>-13312103.852154503</v>
      </c>
      <c r="Q8181">
        <v>-15443489.419663573</v>
      </c>
      <c r="R8181">
        <v>-1595423.483291728</v>
      </c>
      <c r="S8181">
        <v>5336908.6196162943</v>
      </c>
      <c r="T8181">
        <v>5016027.68619793</v>
      </c>
      <c r="U8181">
        <v>9404860.9604907595</v>
      </c>
      <c r="V8181">
        <v>9917663.6907544918</v>
      </c>
      <c r="W8181">
        <v>9896536.4073372968</v>
      </c>
      <c r="X8181">
        <v>-10103463.592662709</v>
      </c>
    </row>
    <row r="8182" spans="2:24" x14ac:dyDescent="0.4">
      <c r="B8182" s="13">
        <v>8179</v>
      </c>
      <c r="C8182">
        <v>0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17602325.172339253</v>
      </c>
      <c r="O8182">
        <v>21279431.112611607</v>
      </c>
      <c r="P8182">
        <v>25692073.695119958</v>
      </c>
      <c r="Q8182">
        <v>24735559.442495793</v>
      </c>
      <c r="R8182">
        <v>27334539.891950294</v>
      </c>
      <c r="S8182">
        <v>27082211.16134138</v>
      </c>
      <c r="T8182">
        <v>20655088.159233693</v>
      </c>
      <c r="U8182">
        <v>20212526.269127451</v>
      </c>
      <c r="V8182">
        <v>23007870.232249238</v>
      </c>
      <c r="W8182">
        <v>22608499.513559245</v>
      </c>
      <c r="X8182">
        <v>2608499.5135592432</v>
      </c>
    </row>
    <row r="8183" spans="2:24" x14ac:dyDescent="0.4">
      <c r="B8183" s="13">
        <v>8180</v>
      </c>
      <c r="C8183">
        <v>0</v>
      </c>
      <c r="D8183">
        <v>0</v>
      </c>
      <c r="E8183">
        <v>0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17082127.115413222</v>
      </c>
      <c r="O8183">
        <v>16945943.417639464</v>
      </c>
      <c r="P8183">
        <v>21764174.249189921</v>
      </c>
      <c r="Q8183">
        <v>22234178.200755365</v>
      </c>
      <c r="R8183">
        <v>21084001.214488648</v>
      </c>
      <c r="S8183">
        <v>22959217.933992852</v>
      </c>
      <c r="T8183">
        <v>24818260.161341362</v>
      </c>
      <c r="U8183">
        <v>22950409.221120272</v>
      </c>
      <c r="V8183">
        <v>30252951.119002327</v>
      </c>
      <c r="W8183">
        <v>29692153.422167014</v>
      </c>
      <c r="X8183">
        <v>9692153.4221670143</v>
      </c>
    </row>
    <row r="8184" spans="2:24" x14ac:dyDescent="0.4">
      <c r="B8184" s="13">
        <v>8181</v>
      </c>
      <c r="C8184">
        <v>0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17111708.425590131</v>
      </c>
      <c r="O8184">
        <v>20006049.626575582</v>
      </c>
      <c r="P8184">
        <v>20909342.958399665</v>
      </c>
      <c r="Q8184">
        <v>23388322.442461893</v>
      </c>
      <c r="R8184">
        <v>26286224.778061904</v>
      </c>
      <c r="S8184">
        <v>25589268.527918708</v>
      </c>
      <c r="T8184">
        <v>26973094.897535071</v>
      </c>
      <c r="U8184">
        <v>28273371.190596141</v>
      </c>
      <c r="V8184">
        <v>35589535.206539676</v>
      </c>
      <c r="W8184">
        <v>36005807.753789887</v>
      </c>
      <c r="X8184">
        <v>16005807.753789879</v>
      </c>
    </row>
    <row r="8185" spans="2:24" x14ac:dyDescent="0.4">
      <c r="B8185" s="13">
        <v>8182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19690909.891842622</v>
      </c>
      <c r="O8185">
        <v>16969706.842993263</v>
      </c>
      <c r="P8185">
        <v>15706576.228954369</v>
      </c>
      <c r="Q8185">
        <v>20155626.408714678</v>
      </c>
      <c r="R8185">
        <v>20217925.627975181</v>
      </c>
      <c r="S8185">
        <v>17747083.248309609</v>
      </c>
      <c r="T8185">
        <v>24637880.952547133</v>
      </c>
      <c r="U8185">
        <v>26078496.367143091</v>
      </c>
      <c r="V8185">
        <v>26417589.122676857</v>
      </c>
      <c r="W8185">
        <v>28755354.603953533</v>
      </c>
      <c r="X8185">
        <v>8755354.603953531</v>
      </c>
    </row>
    <row r="8186" spans="2:24" x14ac:dyDescent="0.4">
      <c r="B8186" s="13">
        <v>8183</v>
      </c>
      <c r="C8186">
        <v>0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20309776.684490409</v>
      </c>
      <c r="O8186">
        <v>19471402.550732385</v>
      </c>
      <c r="P8186">
        <v>20697184.761457838</v>
      </c>
      <c r="Q8186">
        <v>19291408.124384101</v>
      </c>
      <c r="R8186">
        <v>24825149.534069616</v>
      </c>
      <c r="S8186">
        <v>21652920.033792973</v>
      </c>
      <c r="T8186">
        <v>17365574.85291734</v>
      </c>
      <c r="U8186">
        <v>18167062.859808791</v>
      </c>
      <c r="V8186">
        <v>17885026.581778493</v>
      </c>
      <c r="W8186">
        <v>19671980.138276398</v>
      </c>
      <c r="X8186">
        <v>-328019.86172359996</v>
      </c>
    </row>
    <row r="8187" spans="2:24" x14ac:dyDescent="0.4">
      <c r="B8187" s="13">
        <v>8184</v>
      </c>
      <c r="C8187">
        <v>0</v>
      </c>
      <c r="D8187">
        <v>0</v>
      </c>
      <c r="E8187">
        <v>0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22441217.108962603</v>
      </c>
      <c r="O8187">
        <v>19297426.21856907</v>
      </c>
      <c r="P8187">
        <v>26354964.972466245</v>
      </c>
      <c r="Q8187">
        <v>27056566.694575675</v>
      </c>
      <c r="R8187">
        <v>32691701.363665868</v>
      </c>
      <c r="S8187">
        <v>32272208.626403656</v>
      </c>
      <c r="T8187">
        <v>35813385.367381409</v>
      </c>
      <c r="U8187">
        <v>30648099.010532256</v>
      </c>
      <c r="V8187">
        <v>27760330.701873738</v>
      </c>
      <c r="W8187">
        <v>29544596.222692706</v>
      </c>
      <c r="X8187">
        <v>9544596.2226927038</v>
      </c>
    </row>
    <row r="8188" spans="2:24" x14ac:dyDescent="0.4">
      <c r="B8188" s="13">
        <v>8185</v>
      </c>
      <c r="C8188">
        <v>0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25206937.07252612</v>
      </c>
      <c r="O8188">
        <v>25708014.177680425</v>
      </c>
      <c r="P8188">
        <v>25901181.042298798</v>
      </c>
      <c r="Q8188">
        <v>25485581.548677661</v>
      </c>
      <c r="R8188">
        <v>23309572.085403699</v>
      </c>
      <c r="S8188">
        <v>20249294.419437602</v>
      </c>
      <c r="T8188">
        <v>20289349.163085166</v>
      </c>
      <c r="U8188">
        <v>22219621.449199568</v>
      </c>
      <c r="V8188">
        <v>28248465.234133355</v>
      </c>
      <c r="W8188">
        <v>27464332.830199741</v>
      </c>
      <c r="X8188">
        <v>7464332.8301997464</v>
      </c>
    </row>
    <row r="8189" spans="2:24" x14ac:dyDescent="0.4">
      <c r="B8189" s="13">
        <v>8186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28527764.571013212</v>
      </c>
      <c r="O8189">
        <v>31743194.006260499</v>
      </c>
      <c r="P8189">
        <v>33523708.417661637</v>
      </c>
      <c r="Q8189">
        <v>32497181.663013134</v>
      </c>
      <c r="R8189">
        <v>32147028.889840253</v>
      </c>
      <c r="S8189">
        <v>32208051.546077311</v>
      </c>
      <c r="T8189">
        <v>31287610.346037075</v>
      </c>
      <c r="U8189">
        <v>29879750.850341465</v>
      </c>
      <c r="V8189">
        <v>28767334.25874782</v>
      </c>
      <c r="W8189">
        <v>29035920.72918307</v>
      </c>
      <c r="X8189">
        <v>9035920.7291830685</v>
      </c>
    </row>
    <row r="8190" spans="2:24" x14ac:dyDescent="0.4">
      <c r="B8190" s="13">
        <v>8187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17702542.45280499</v>
      </c>
      <c r="O8190">
        <v>18009355.313891914</v>
      </c>
      <c r="P8190">
        <v>19278013.636438154</v>
      </c>
      <c r="Q8190">
        <v>23916820.127775591</v>
      </c>
      <c r="R8190">
        <v>23754810.605666857</v>
      </c>
      <c r="S8190">
        <v>26799256.977961481</v>
      </c>
      <c r="T8190">
        <v>29514575.13997215</v>
      </c>
      <c r="U8190">
        <v>33835834.873372607</v>
      </c>
      <c r="V8190">
        <v>34330162.644666739</v>
      </c>
      <c r="W8190">
        <v>34672677.53619308</v>
      </c>
      <c r="X8190">
        <v>14672677.536193077</v>
      </c>
    </row>
    <row r="8191" spans="2:24" x14ac:dyDescent="0.4">
      <c r="B8191" s="13">
        <v>8188</v>
      </c>
      <c r="C8191">
        <v>0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21631538.259655945</v>
      </c>
      <c r="O8191">
        <v>28168389.024230033</v>
      </c>
      <c r="P8191">
        <v>26601794.869599599</v>
      </c>
      <c r="Q8191">
        <v>26510298.765638214</v>
      </c>
      <c r="R8191">
        <v>32773708.535399504</v>
      </c>
      <c r="S8191">
        <v>31602991.247589447</v>
      </c>
      <c r="T8191">
        <v>34152776.810468771</v>
      </c>
      <c r="U8191">
        <v>26431511.92220185</v>
      </c>
      <c r="V8191">
        <v>26945657.892955858</v>
      </c>
      <c r="W8191">
        <v>27206875.260228239</v>
      </c>
      <c r="X8191">
        <v>7206875.2602282343</v>
      </c>
    </row>
    <row r="8192" spans="2:24" x14ac:dyDescent="0.4">
      <c r="B8192" s="13">
        <v>8189</v>
      </c>
      <c r="C8192">
        <v>0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26000818.681573056</v>
      </c>
      <c r="O8192">
        <v>25769016.816033553</v>
      </c>
      <c r="P8192">
        <v>32757383.611355346</v>
      </c>
      <c r="Q8192">
        <v>31592785.084401883</v>
      </c>
      <c r="R8192">
        <v>30911100.281506293</v>
      </c>
      <c r="S8192">
        <v>31976681.301145308</v>
      </c>
      <c r="T8192">
        <v>38486166.663683236</v>
      </c>
      <c r="U8192">
        <v>36876077.328330547</v>
      </c>
      <c r="V8192">
        <v>36268966.556023322</v>
      </c>
      <c r="W8192">
        <v>25114097.233834181</v>
      </c>
      <c r="X8192">
        <v>5114097.233834181</v>
      </c>
    </row>
    <row r="8193" spans="2:24" x14ac:dyDescent="0.4">
      <c r="B8193" s="13">
        <v>8190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21117664.872718748</v>
      </c>
      <c r="O8193">
        <v>27196731.303522624</v>
      </c>
      <c r="P8193">
        <v>32661555.311798766</v>
      </c>
      <c r="Q8193">
        <v>36752346.285332248</v>
      </c>
      <c r="R8193">
        <v>37178880.537045896</v>
      </c>
      <c r="S8193">
        <v>40578108.846008219</v>
      </c>
      <c r="T8193">
        <v>47750708.190608457</v>
      </c>
      <c r="U8193">
        <v>50107170.563352145</v>
      </c>
      <c r="V8193">
        <v>51277454.415563665</v>
      </c>
      <c r="W8193">
        <v>15754165.287051709</v>
      </c>
      <c r="X8193">
        <v>-4245834.7129482906</v>
      </c>
    </row>
    <row r="8194" spans="2:24" x14ac:dyDescent="0.4">
      <c r="B8194" s="13">
        <v>8191</v>
      </c>
      <c r="C8194">
        <v>0</v>
      </c>
      <c r="D8194">
        <v>0</v>
      </c>
      <c r="E8194">
        <v>0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23785433.850240782</v>
      </c>
      <c r="O8194">
        <v>27085096.444867074</v>
      </c>
      <c r="P8194">
        <v>7385939.9416009551</v>
      </c>
      <c r="Q8194">
        <v>5753765.6082141735</v>
      </c>
      <c r="R8194">
        <v>18692676.884868629</v>
      </c>
      <c r="S8194">
        <v>26263313.250083618</v>
      </c>
      <c r="T8194">
        <v>26405228.312492941</v>
      </c>
      <c r="U8194">
        <v>33829881.816763297</v>
      </c>
      <c r="V8194">
        <v>24455354.166718997</v>
      </c>
      <c r="W8194">
        <v>27432897.964536507</v>
      </c>
      <c r="X8194">
        <v>7432897.9645365011</v>
      </c>
    </row>
    <row r="8195" spans="2:24" x14ac:dyDescent="0.4">
      <c r="B8195" s="13">
        <v>8192</v>
      </c>
      <c r="C8195">
        <v>0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21342910.41362083</v>
      </c>
      <c r="O8195">
        <v>18694301.624857865</v>
      </c>
      <c r="P8195">
        <v>20027831.664327189</v>
      </c>
      <c r="Q8195">
        <v>18738106.925134815</v>
      </c>
      <c r="R8195">
        <v>23188425.521798667</v>
      </c>
      <c r="S8195">
        <v>24018773.948515486</v>
      </c>
      <c r="T8195">
        <v>23798412.912572816</v>
      </c>
      <c r="U8195">
        <v>24065631.487968549</v>
      </c>
      <c r="V8195">
        <v>25047284.924734127</v>
      </c>
      <c r="W8195">
        <v>13700871.183727181</v>
      </c>
      <c r="X8195">
        <v>-6299128.8162728176</v>
      </c>
    </row>
    <row r="8196" spans="2:24" x14ac:dyDescent="0.4">
      <c r="B8196" s="13">
        <v>8193</v>
      </c>
      <c r="C8196">
        <v>0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27600868.864655375</v>
      </c>
      <c r="O8196">
        <v>18986428.167810678</v>
      </c>
      <c r="P8196">
        <v>25036745.761159085</v>
      </c>
      <c r="Q8196">
        <v>27072500.52546335</v>
      </c>
      <c r="R8196">
        <v>30983690.143223342</v>
      </c>
      <c r="S8196">
        <v>39094582.28535793</v>
      </c>
      <c r="T8196">
        <v>38061063.685041003</v>
      </c>
      <c r="U8196">
        <v>44831056.722923473</v>
      </c>
      <c r="V8196">
        <v>48914091.95511888</v>
      </c>
      <c r="W8196">
        <v>50997111.771402024</v>
      </c>
      <c r="X8196">
        <v>30997111.771402035</v>
      </c>
    </row>
    <row r="8197" spans="2:24" x14ac:dyDescent="0.4">
      <c r="B8197" s="13">
        <v>8194</v>
      </c>
      <c r="C8197">
        <v>0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18728958.070287831</v>
      </c>
      <c r="O8197">
        <v>21163809.750472359</v>
      </c>
      <c r="P8197">
        <v>23307138.761062138</v>
      </c>
      <c r="Q8197">
        <v>25175361.453413121</v>
      </c>
      <c r="R8197">
        <v>23660004.273948118</v>
      </c>
      <c r="S8197">
        <v>25927334.217470631</v>
      </c>
      <c r="T8197">
        <v>27869625.969180301</v>
      </c>
      <c r="U8197">
        <v>26806226.539905272</v>
      </c>
      <c r="V8197">
        <v>33421352.829850197</v>
      </c>
      <c r="W8197">
        <v>34541493.488671683</v>
      </c>
      <c r="X8197">
        <v>14541493.488671681</v>
      </c>
    </row>
    <row r="8198" spans="2:24" x14ac:dyDescent="0.4">
      <c r="B8198" s="13">
        <v>8195</v>
      </c>
      <c r="C8198">
        <v>0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19688791.957290486</v>
      </c>
      <c r="O8198">
        <v>17901060.471291989</v>
      </c>
      <c r="P8198">
        <v>12874325.455282856</v>
      </c>
      <c r="Q8198">
        <v>-18752377.562454723</v>
      </c>
      <c r="R8198">
        <v>-14715565.063400699</v>
      </c>
      <c r="S8198">
        <v>963790.93937561149</v>
      </c>
      <c r="T8198">
        <v>5778675.8173129912</v>
      </c>
      <c r="U8198">
        <v>9538817.9014938194</v>
      </c>
      <c r="V8198">
        <v>-92587866.069265425</v>
      </c>
      <c r="W8198">
        <v>-90335569.862341031</v>
      </c>
      <c r="X8198">
        <v>-110335569.86234103</v>
      </c>
    </row>
    <row r="8199" spans="2:24" x14ac:dyDescent="0.4">
      <c r="B8199" s="13">
        <v>8196</v>
      </c>
      <c r="C8199">
        <v>0</v>
      </c>
      <c r="D8199">
        <v>0</v>
      </c>
      <c r="E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24754184.239892136</v>
      </c>
      <c r="O8199">
        <v>17894173.756420229</v>
      </c>
      <c r="P8199">
        <v>22256726.636681639</v>
      </c>
      <c r="Q8199">
        <v>23963703.662270315</v>
      </c>
      <c r="R8199">
        <v>28471339.611698896</v>
      </c>
      <c r="S8199">
        <v>35065726.431817412</v>
      </c>
      <c r="T8199">
        <v>36393076.92914851</v>
      </c>
      <c r="U8199">
        <v>28796338.300566114</v>
      </c>
      <c r="V8199">
        <v>31995178.354320444</v>
      </c>
      <c r="W8199">
        <v>33558330.602666572</v>
      </c>
      <c r="X8199">
        <v>13558330.602666575</v>
      </c>
    </row>
    <row r="8200" spans="2:24" x14ac:dyDescent="0.4">
      <c r="B8200" s="13">
        <v>8197</v>
      </c>
      <c r="C8200">
        <v>0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20113311.947099112</v>
      </c>
      <c r="O8200">
        <v>26536568.019190378</v>
      </c>
      <c r="P8200">
        <v>29084879.599807952</v>
      </c>
      <c r="Q8200">
        <v>36528088.591293417</v>
      </c>
      <c r="R8200">
        <v>36082565.82097847</v>
      </c>
      <c r="S8200">
        <v>38281959.38637618</v>
      </c>
      <c r="T8200">
        <v>38451519.072259039</v>
      </c>
      <c r="U8200">
        <v>44507463.131162912</v>
      </c>
      <c r="V8200">
        <v>46488610.813977242</v>
      </c>
      <c r="W8200">
        <v>48643175.136416264</v>
      </c>
      <c r="X8200">
        <v>28643175.136416249</v>
      </c>
    </row>
    <row r="8201" spans="2:24" x14ac:dyDescent="0.4">
      <c r="B8201" s="13">
        <v>8198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11467172.061145104</v>
      </c>
      <c r="O8201">
        <v>10708482.934500888</v>
      </c>
      <c r="P8201">
        <v>8691050.4581711181</v>
      </c>
      <c r="Q8201">
        <v>6180676.2450024178</v>
      </c>
      <c r="R8201">
        <v>-5627228.5173254516</v>
      </c>
      <c r="S8201">
        <v>-2450208.7063038847</v>
      </c>
      <c r="T8201">
        <v>3232808.0478164693</v>
      </c>
      <c r="U8201">
        <v>11404608.917570841</v>
      </c>
      <c r="V8201">
        <v>12821696.829565506</v>
      </c>
      <c r="W8201">
        <v>13811770.870221263</v>
      </c>
      <c r="X8201">
        <v>-6188229.1297787381</v>
      </c>
    </row>
    <row r="8202" spans="2:24" x14ac:dyDescent="0.4">
      <c r="B8202" s="13">
        <v>8199</v>
      </c>
      <c r="C8202">
        <v>0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19047799.318514246</v>
      </c>
      <c r="O8202">
        <v>17519457.069712039</v>
      </c>
      <c r="P8202">
        <v>24990247.022449523</v>
      </c>
      <c r="Q8202">
        <v>29077683.237801302</v>
      </c>
      <c r="R8202">
        <v>31971950.972146936</v>
      </c>
      <c r="S8202">
        <v>41143372.2568326</v>
      </c>
      <c r="T8202">
        <v>38310948.230703175</v>
      </c>
      <c r="U8202">
        <v>48062591.504641466</v>
      </c>
      <c r="V8202">
        <v>46859141.455464855</v>
      </c>
      <c r="W8202">
        <v>49491216.6043097</v>
      </c>
      <c r="X8202">
        <v>29491216.604309693</v>
      </c>
    </row>
    <row r="8203" spans="2:24" x14ac:dyDescent="0.4">
      <c r="B8203" s="13">
        <v>8200</v>
      </c>
      <c r="C8203">
        <v>0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19717059.286664587</v>
      </c>
      <c r="O8203">
        <v>23260002.033045806</v>
      </c>
      <c r="P8203">
        <v>22275928.295233697</v>
      </c>
      <c r="Q8203">
        <v>14449688.675375808</v>
      </c>
      <c r="R8203">
        <v>15105360.111026224</v>
      </c>
      <c r="S8203">
        <v>17897564.090499263</v>
      </c>
      <c r="T8203">
        <v>8440724.1963205449</v>
      </c>
      <c r="U8203">
        <v>9277627.518861359</v>
      </c>
      <c r="V8203">
        <v>7948787.5388577618</v>
      </c>
      <c r="W8203">
        <v>13955682.788332196</v>
      </c>
      <c r="X8203">
        <v>-6044317.2116678078</v>
      </c>
    </row>
    <row r="8204" spans="2:24" x14ac:dyDescent="0.4">
      <c r="B8204" s="13">
        <v>8201</v>
      </c>
      <c r="C8204">
        <v>0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18943707.40710488</v>
      </c>
      <c r="O8204">
        <v>20869806.171754081</v>
      </c>
      <c r="P8204">
        <v>21561606.972268939</v>
      </c>
      <c r="Q8204">
        <v>25386505.620715693</v>
      </c>
      <c r="R8204">
        <v>17891189.448539428</v>
      </c>
      <c r="S8204">
        <v>17092232.390604939</v>
      </c>
      <c r="T8204">
        <v>20060271.027107507</v>
      </c>
      <c r="U8204">
        <v>24249690.993787613</v>
      </c>
      <c r="V8204">
        <v>26598851.819718871</v>
      </c>
      <c r="W8204">
        <v>29329860.29181309</v>
      </c>
      <c r="X8204">
        <v>9329860.2918130867</v>
      </c>
    </row>
    <row r="8205" spans="2:24" x14ac:dyDescent="0.4">
      <c r="B8205" s="13">
        <v>8202</v>
      </c>
      <c r="C8205">
        <v>0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22610302.765369527</v>
      </c>
      <c r="O8205">
        <v>21593744.259783581</v>
      </c>
      <c r="P8205">
        <v>22414033.746966351</v>
      </c>
      <c r="Q8205">
        <v>22370002.012313679</v>
      </c>
      <c r="R8205">
        <v>14257237.222333085</v>
      </c>
      <c r="S8205">
        <v>18698801.140247777</v>
      </c>
      <c r="T8205">
        <v>19738846.503626827</v>
      </c>
      <c r="U8205">
        <v>28811731.261066321</v>
      </c>
      <c r="V8205">
        <v>33138438.685376488</v>
      </c>
      <c r="W8205">
        <v>41460375.615950517</v>
      </c>
      <c r="X8205">
        <v>21460375.61595051</v>
      </c>
    </row>
    <row r="8206" spans="2:24" x14ac:dyDescent="0.4">
      <c r="B8206" s="13">
        <v>8203</v>
      </c>
      <c r="C8206">
        <v>0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20149664.718069799</v>
      </c>
      <c r="O8206">
        <v>24357523.843581628</v>
      </c>
      <c r="P8206">
        <v>24518214.403579861</v>
      </c>
      <c r="Q8206">
        <v>31612548.008713424</v>
      </c>
      <c r="R8206">
        <v>30899881.725390889</v>
      </c>
      <c r="S8206">
        <v>29527582.168965597</v>
      </c>
      <c r="T8206">
        <v>29154995.835882902</v>
      </c>
      <c r="U8206">
        <v>30263642.700764384</v>
      </c>
      <c r="V8206">
        <v>33523166.61355684</v>
      </c>
      <c r="W8206">
        <v>34667963.379464269</v>
      </c>
      <c r="X8206">
        <v>14667963.379464261</v>
      </c>
    </row>
    <row r="8207" spans="2:24" x14ac:dyDescent="0.4">
      <c r="B8207" s="13">
        <v>8204</v>
      </c>
      <c r="C8207">
        <v>0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9710081.8020014707</v>
      </c>
      <c r="O8207">
        <v>10773320.087522978</v>
      </c>
      <c r="P8207">
        <v>17943965.995329626</v>
      </c>
      <c r="Q8207">
        <v>16886355.871752962</v>
      </c>
      <c r="R8207">
        <v>17380377.933187038</v>
      </c>
      <c r="S8207">
        <v>-9983803.7641996648</v>
      </c>
      <c r="T8207">
        <v>-8393820.3854366317</v>
      </c>
      <c r="U8207">
        <v>-5973632.7215047162</v>
      </c>
      <c r="V8207">
        <v>-13708265.357732944</v>
      </c>
      <c r="W8207">
        <v>-4952440.0094963768</v>
      </c>
      <c r="X8207">
        <v>-24952440.009496376</v>
      </c>
    </row>
    <row r="8208" spans="2:24" x14ac:dyDescent="0.4">
      <c r="B8208" s="13">
        <v>8205</v>
      </c>
      <c r="C8208">
        <v>0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4846090.9301446592</v>
      </c>
      <c r="O8208">
        <v>2885290.9681338621</v>
      </c>
      <c r="P8208">
        <v>9181281.3721451256</v>
      </c>
      <c r="Q8208">
        <v>12857016.300890896</v>
      </c>
      <c r="R8208">
        <v>12634094.247107334</v>
      </c>
      <c r="S8208">
        <v>17388022.374099143</v>
      </c>
      <c r="T8208">
        <v>20412502.611903891</v>
      </c>
      <c r="U8208">
        <v>26556903.271184299</v>
      </c>
      <c r="V8208">
        <v>23180489.383822795</v>
      </c>
      <c r="W8208">
        <v>26414511.488343976</v>
      </c>
      <c r="X8208">
        <v>6414511.4883439746</v>
      </c>
    </row>
    <row r="8209" spans="2:24" x14ac:dyDescent="0.4">
      <c r="B8209" s="13">
        <v>8206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21903519.25521959</v>
      </c>
      <c r="O8209">
        <v>26697395.101792701</v>
      </c>
      <c r="P8209">
        <v>25369360.403917789</v>
      </c>
      <c r="Q8209">
        <v>25073116.848089777</v>
      </c>
      <c r="R8209">
        <v>27709315.329423122</v>
      </c>
      <c r="S8209">
        <v>27193644.403474372</v>
      </c>
      <c r="T8209">
        <v>31402662.985610679</v>
      </c>
      <c r="U8209">
        <v>34488468.681971036</v>
      </c>
      <c r="V8209">
        <v>33786581.457438752</v>
      </c>
      <c r="W8209">
        <v>37563853.410148285</v>
      </c>
      <c r="X8209">
        <v>17563853.410148278</v>
      </c>
    </row>
    <row r="8210" spans="2:24" x14ac:dyDescent="0.4">
      <c r="B8210" s="13">
        <v>8207</v>
      </c>
      <c r="C8210">
        <v>0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22521862.293469954</v>
      </c>
      <c r="O8210">
        <v>23582405.31853424</v>
      </c>
      <c r="P8210">
        <v>28197516.675146803</v>
      </c>
      <c r="Q8210">
        <v>30740251.784625478</v>
      </c>
      <c r="R8210">
        <v>27062759.452304546</v>
      </c>
      <c r="S8210">
        <v>26854699.6433216</v>
      </c>
      <c r="T8210">
        <v>29296016.058258504</v>
      </c>
      <c r="U8210">
        <v>29021380.504876539</v>
      </c>
      <c r="V8210">
        <v>22395094.403659008</v>
      </c>
      <c r="W8210">
        <v>25310430.036323667</v>
      </c>
      <c r="X8210">
        <v>5310430.0363236731</v>
      </c>
    </row>
    <row r="8211" spans="2:24" x14ac:dyDescent="0.4">
      <c r="B8211" s="13">
        <v>8208</v>
      </c>
      <c r="C8211">
        <v>0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19106517.173172168</v>
      </c>
      <c r="O8211">
        <v>22732600.126221061</v>
      </c>
      <c r="P8211">
        <v>25980956.791891314</v>
      </c>
      <c r="Q8211">
        <v>24411699.071477197</v>
      </c>
      <c r="R8211">
        <v>24145121.865510289</v>
      </c>
      <c r="S8211">
        <v>21005831.109802935</v>
      </c>
      <c r="T8211">
        <v>21557060.5690994</v>
      </c>
      <c r="U8211">
        <v>24694018.915193502</v>
      </c>
      <c r="V8211">
        <v>25461020.867069464</v>
      </c>
      <c r="W8211">
        <v>24278362.107822485</v>
      </c>
      <c r="X8211">
        <v>4278362.107822476</v>
      </c>
    </row>
    <row r="8212" spans="2:24" x14ac:dyDescent="0.4">
      <c r="B8212" s="13">
        <v>8209</v>
      </c>
      <c r="C8212">
        <v>0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26307615.244272437</v>
      </c>
      <c r="O8212">
        <v>27432096.432144228</v>
      </c>
      <c r="P8212">
        <v>30284232.759156801</v>
      </c>
      <c r="Q8212">
        <v>31750784.461823944</v>
      </c>
      <c r="R8212">
        <v>32182342.946330667</v>
      </c>
      <c r="S8212">
        <v>36198786.387570217</v>
      </c>
      <c r="T8212">
        <v>34242138.720472693</v>
      </c>
      <c r="U8212">
        <v>41002133.663470142</v>
      </c>
      <c r="V8212">
        <v>42893802.584365666</v>
      </c>
      <c r="W8212">
        <v>-49086759.659527354</v>
      </c>
      <c r="X8212">
        <v>-69086759.659527361</v>
      </c>
    </row>
    <row r="8213" spans="2:24" x14ac:dyDescent="0.4">
      <c r="B8213" s="13">
        <v>8210</v>
      </c>
      <c r="C8213">
        <v>0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22933229.356333613</v>
      </c>
      <c r="O8213">
        <v>25579519.563811526</v>
      </c>
      <c r="P8213">
        <v>23955498.846026059</v>
      </c>
      <c r="Q8213">
        <v>23729431.884645492</v>
      </c>
      <c r="R8213">
        <v>23017763.374199681</v>
      </c>
      <c r="S8213">
        <v>23378169.738420159</v>
      </c>
      <c r="T8213">
        <v>32303307.404448017</v>
      </c>
      <c r="U8213">
        <v>41273950.180779174</v>
      </c>
      <c r="V8213">
        <v>39730710.90650782</v>
      </c>
      <c r="W8213">
        <v>40569819.16738718</v>
      </c>
      <c r="X8213">
        <v>20569819.167387173</v>
      </c>
    </row>
    <row r="8214" spans="2:24" x14ac:dyDescent="0.4">
      <c r="B8214" s="13">
        <v>8211</v>
      </c>
      <c r="C8214">
        <v>0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22544799.645817257</v>
      </c>
      <c r="O8214">
        <v>22684980.148365702</v>
      </c>
      <c r="P8214">
        <v>19713873.026363708</v>
      </c>
      <c r="Q8214">
        <v>15671086.860818768</v>
      </c>
      <c r="R8214">
        <v>22048951.172014564</v>
      </c>
      <c r="S8214">
        <v>26351191.313455481</v>
      </c>
      <c r="T8214">
        <v>32640749.753161162</v>
      </c>
      <c r="U8214">
        <v>31918548.164981592</v>
      </c>
      <c r="V8214">
        <v>29696342.027109303</v>
      </c>
      <c r="W8214">
        <v>32789697.415077858</v>
      </c>
      <c r="X8214">
        <v>12789697.415077856</v>
      </c>
    </row>
    <row r="8215" spans="2:24" x14ac:dyDescent="0.4">
      <c r="B8215" s="13">
        <v>8212</v>
      </c>
      <c r="C8215">
        <v>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19331066.790139101</v>
      </c>
      <c r="O8215">
        <v>25183983.446207352</v>
      </c>
      <c r="P8215">
        <v>31328481.440763541</v>
      </c>
      <c r="Q8215">
        <v>26197120.052290671</v>
      </c>
      <c r="R8215">
        <v>30527595.950839482</v>
      </c>
      <c r="S8215">
        <v>30840204.800948583</v>
      </c>
      <c r="T8215">
        <v>37091536.679428264</v>
      </c>
      <c r="U8215">
        <v>40779783.129844807</v>
      </c>
      <c r="V8215">
        <v>38788184.318456367</v>
      </c>
      <c r="W8215">
        <v>37178753.48208198</v>
      </c>
      <c r="X8215">
        <v>17178753.482081991</v>
      </c>
    </row>
    <row r="8216" spans="2:24" x14ac:dyDescent="0.4">
      <c r="B8216" s="13">
        <v>8213</v>
      </c>
      <c r="C8216">
        <v>0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17857909.162974749</v>
      </c>
      <c r="O8216">
        <v>11960993.233179795</v>
      </c>
      <c r="P8216">
        <v>11814426.046771586</v>
      </c>
      <c r="Q8216">
        <v>14559557.729487399</v>
      </c>
      <c r="R8216">
        <v>13973669.736037154</v>
      </c>
      <c r="S8216">
        <v>11974670.247999717</v>
      </c>
      <c r="T8216">
        <v>11930853.635769106</v>
      </c>
      <c r="U8216">
        <v>15105656.123057257</v>
      </c>
      <c r="V8216">
        <v>19419108.957041696</v>
      </c>
      <c r="W8216">
        <v>24156897.584526766</v>
      </c>
      <c r="X8216">
        <v>4156897.5845267661</v>
      </c>
    </row>
    <row r="8217" spans="2:24" x14ac:dyDescent="0.4">
      <c r="B8217" s="13">
        <v>8214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18259649.824581254</v>
      </c>
      <c r="O8217">
        <v>21432801.804272238</v>
      </c>
      <c r="P8217">
        <v>21185317.001851581</v>
      </c>
      <c r="Q8217">
        <v>25310485.81869996</v>
      </c>
      <c r="R8217">
        <v>28508570.475643732</v>
      </c>
      <c r="S8217">
        <v>21978366.118525177</v>
      </c>
      <c r="T8217">
        <v>22003950.299389884</v>
      </c>
      <c r="U8217">
        <v>25337437.494944647</v>
      </c>
      <c r="V8217">
        <v>20897650.206181116</v>
      </c>
      <c r="W8217">
        <v>24940302.412921615</v>
      </c>
      <c r="X8217">
        <v>4940302.4129216094</v>
      </c>
    </row>
    <row r="8218" spans="2:24" x14ac:dyDescent="0.4">
      <c r="B8218" s="13">
        <v>8215</v>
      </c>
      <c r="C8218">
        <v>0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25163066.353183873</v>
      </c>
      <c r="O8218">
        <v>24300518.142041791</v>
      </c>
      <c r="P8218">
        <v>26425598.316698998</v>
      </c>
      <c r="Q8218">
        <v>29763794.794009138</v>
      </c>
      <c r="R8218">
        <v>35883682.777410075</v>
      </c>
      <c r="S8218">
        <v>29039931.39730661</v>
      </c>
      <c r="T8218">
        <v>36112646.674433939</v>
      </c>
      <c r="U8218">
        <v>39841027.328089468</v>
      </c>
      <c r="V8218">
        <v>11730052.55066251</v>
      </c>
      <c r="W8218">
        <v>11068895.437230766</v>
      </c>
      <c r="X8218">
        <v>-8931104.5627692342</v>
      </c>
    </row>
    <row r="8219" spans="2:24" x14ac:dyDescent="0.4">
      <c r="B8219" s="13">
        <v>8216</v>
      </c>
      <c r="C8219">
        <v>0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17763939.436126769</v>
      </c>
      <c r="O8219">
        <v>23812041.506728269</v>
      </c>
      <c r="P8219">
        <v>23982298.181330934</v>
      </c>
      <c r="Q8219">
        <v>27763205.849192236</v>
      </c>
      <c r="R8219">
        <v>35400055.578856453</v>
      </c>
      <c r="S8219">
        <v>42124657.986340351</v>
      </c>
      <c r="T8219">
        <v>44793386.162882924</v>
      </c>
      <c r="U8219">
        <v>49743352.404771</v>
      </c>
      <c r="V8219">
        <v>54660582.593406573</v>
      </c>
      <c r="W8219">
        <v>56815540.211654387</v>
      </c>
      <c r="X8219">
        <v>36815540.211654387</v>
      </c>
    </row>
    <row r="8220" spans="2:24" x14ac:dyDescent="0.4">
      <c r="B8220" s="13">
        <v>8217</v>
      </c>
      <c r="C8220">
        <v>0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20594949.952865299</v>
      </c>
      <c r="O8220">
        <v>20623506.212025244</v>
      </c>
      <c r="P8220">
        <v>20979180.19685033</v>
      </c>
      <c r="Q8220">
        <v>12578228.473018032</v>
      </c>
      <c r="R8220">
        <v>16902371.477095835</v>
      </c>
      <c r="S8220">
        <v>6601280.8221272975</v>
      </c>
      <c r="T8220">
        <v>-3880199.3950969437</v>
      </c>
      <c r="U8220">
        <v>-2884726.7763467259</v>
      </c>
      <c r="V8220">
        <v>4450152.6033523958</v>
      </c>
      <c r="W8220">
        <v>5852655.9312534593</v>
      </c>
      <c r="X8220">
        <v>-14147344.068746539</v>
      </c>
    </row>
    <row r="8221" spans="2:24" x14ac:dyDescent="0.4">
      <c r="B8221" s="13">
        <v>8218</v>
      </c>
      <c r="C8221">
        <v>0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25264861.669983022</v>
      </c>
      <c r="O8221">
        <v>24189716.268613499</v>
      </c>
      <c r="P8221">
        <v>30038080.189615235</v>
      </c>
      <c r="Q8221">
        <v>29376048.898785982</v>
      </c>
      <c r="R8221">
        <v>29317316.254992899</v>
      </c>
      <c r="S8221">
        <v>31668195.902761944</v>
      </c>
      <c r="T8221">
        <v>29286431.522922732</v>
      </c>
      <c r="U8221">
        <v>30260961.559136316</v>
      </c>
      <c r="V8221">
        <v>28690298.623524223</v>
      </c>
      <c r="W8221">
        <v>33257721.941490352</v>
      </c>
      <c r="X8221">
        <v>13257721.941490356</v>
      </c>
    </row>
    <row r="8222" spans="2:24" x14ac:dyDescent="0.4">
      <c r="B8222" s="13">
        <v>8219</v>
      </c>
      <c r="C8222">
        <v>0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25375344.91549065</v>
      </c>
      <c r="O8222">
        <v>24073825.59404067</v>
      </c>
      <c r="P8222">
        <v>22458664.32377363</v>
      </c>
      <c r="Q8222">
        <v>16987099.558770005</v>
      </c>
      <c r="R8222">
        <v>16708560.442651359</v>
      </c>
      <c r="S8222">
        <v>17902479.681214448</v>
      </c>
      <c r="T8222">
        <v>16738785.331925254</v>
      </c>
      <c r="U8222">
        <v>14206648.335619332</v>
      </c>
      <c r="V8222">
        <v>8242893.120750891</v>
      </c>
      <c r="W8222">
        <v>-76187904.438482031</v>
      </c>
      <c r="X8222">
        <v>-96187904.438482031</v>
      </c>
    </row>
    <row r="8223" spans="2:24" x14ac:dyDescent="0.4">
      <c r="B8223" s="13">
        <v>8220</v>
      </c>
      <c r="C8223">
        <v>0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22117677.531779867</v>
      </c>
      <c r="O8223">
        <v>16288783.058207387</v>
      </c>
      <c r="P8223">
        <v>18180720.029635381</v>
      </c>
      <c r="Q8223">
        <v>15857514.520981541</v>
      </c>
      <c r="R8223">
        <v>17953222.669533882</v>
      </c>
      <c r="S8223">
        <v>15600435.005745649</v>
      </c>
      <c r="T8223">
        <v>15486056.015397957</v>
      </c>
      <c r="U8223">
        <v>15489575.846637903</v>
      </c>
      <c r="V8223">
        <v>18142754.416872781</v>
      </c>
      <c r="W8223">
        <v>17809539.304892421</v>
      </c>
      <c r="X8223">
        <v>-2190460.6951075769</v>
      </c>
    </row>
    <row r="8224" spans="2:24" x14ac:dyDescent="0.4">
      <c r="B8224" s="13">
        <v>8221</v>
      </c>
      <c r="C8224">
        <v>0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18657686.911616109</v>
      </c>
      <c r="O8224">
        <v>20835897.883652858</v>
      </c>
      <c r="P8224">
        <v>18889047.098863192</v>
      </c>
      <c r="Q8224">
        <v>22725380.698316719</v>
      </c>
      <c r="R8224">
        <v>10362291.401009547</v>
      </c>
      <c r="S8224">
        <v>13453723.863901388</v>
      </c>
      <c r="T8224">
        <v>25904975.227517679</v>
      </c>
      <c r="U8224">
        <v>24385375.953511547</v>
      </c>
      <c r="V8224">
        <v>27964789.751679156</v>
      </c>
      <c r="W8224">
        <v>24361523.771496121</v>
      </c>
      <c r="X8224">
        <v>4361523.7714961162</v>
      </c>
    </row>
    <row r="8225" spans="2:24" x14ac:dyDescent="0.4">
      <c r="B8225" s="13">
        <v>8222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20132299.585938025</v>
      </c>
      <c r="O8225">
        <v>27445481.804976884</v>
      </c>
      <c r="P8225">
        <v>30393617.197973654</v>
      </c>
      <c r="Q8225">
        <v>30998025.933468472</v>
      </c>
      <c r="R8225">
        <v>33781157.479855567</v>
      </c>
      <c r="S8225">
        <v>34425988.440373719</v>
      </c>
      <c r="T8225">
        <v>29202960.80262538</v>
      </c>
      <c r="U8225">
        <v>34727161.556434773</v>
      </c>
      <c r="V8225">
        <v>38289755.233230032</v>
      </c>
      <c r="W8225">
        <v>46209254.89554628</v>
      </c>
      <c r="X8225">
        <v>26209254.895546269</v>
      </c>
    </row>
    <row r="8226" spans="2:24" x14ac:dyDescent="0.4">
      <c r="B8226" s="13">
        <v>8223</v>
      </c>
      <c r="C8226">
        <v>0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18708143.856931601</v>
      </c>
      <c r="O8226">
        <v>20939707.489636064</v>
      </c>
      <c r="P8226">
        <v>21394684.632352471</v>
      </c>
      <c r="Q8226">
        <v>14908002.127256352</v>
      </c>
      <c r="R8226">
        <v>21832713.83920015</v>
      </c>
      <c r="S8226">
        <v>36065570.35047894</v>
      </c>
      <c r="T8226">
        <v>41456665.952415206</v>
      </c>
      <c r="U8226">
        <v>41258323.681565866</v>
      </c>
      <c r="V8226">
        <v>47011377.277431063</v>
      </c>
      <c r="W8226">
        <v>52294129.382689752</v>
      </c>
      <c r="X8226">
        <v>32294129.382689752</v>
      </c>
    </row>
    <row r="8227" spans="2:24" x14ac:dyDescent="0.4">
      <c r="B8227" s="13">
        <v>8224</v>
      </c>
      <c r="C8227">
        <v>0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-3055856.8333713757</v>
      </c>
      <c r="O8227">
        <v>-13863478.062348559</v>
      </c>
      <c r="P8227">
        <v>-32121.773212703061</v>
      </c>
      <c r="Q8227">
        <v>7305120.8909916347</v>
      </c>
      <c r="R8227">
        <v>12549344.209037013</v>
      </c>
      <c r="S8227">
        <v>19012918.238971986</v>
      </c>
      <c r="T8227">
        <v>17069101.850817613</v>
      </c>
      <c r="U8227">
        <v>21940532.36436161</v>
      </c>
      <c r="V8227">
        <v>22518689.105791222</v>
      </c>
      <c r="W8227">
        <v>19487082.588550594</v>
      </c>
      <c r="X8227">
        <v>-512917.41144940816</v>
      </c>
    </row>
    <row r="8228" spans="2:24" x14ac:dyDescent="0.4">
      <c r="B8228" s="13">
        <v>8225</v>
      </c>
      <c r="C8228">
        <v>0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-10712615.761903826</v>
      </c>
      <c r="O8228">
        <v>-8156974.8207156882</v>
      </c>
      <c r="P8228">
        <v>13888060.131969549</v>
      </c>
      <c r="Q8228">
        <v>16984792.054314397</v>
      </c>
      <c r="R8228">
        <v>21911535.536707737</v>
      </c>
      <c r="S8228">
        <v>22283401.528249532</v>
      </c>
      <c r="T8228">
        <v>27318413.276511714</v>
      </c>
      <c r="U8228">
        <v>28898564.445156921</v>
      </c>
      <c r="V8228">
        <v>29409299.673128646</v>
      </c>
      <c r="W8228">
        <v>29241227.832926568</v>
      </c>
      <c r="X8228">
        <v>9241227.8329265676</v>
      </c>
    </row>
    <row r="8229" spans="2:24" x14ac:dyDescent="0.4">
      <c r="B8229" s="13">
        <v>8226</v>
      </c>
      <c r="C8229">
        <v>0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25400285.116371125</v>
      </c>
      <c r="O8229">
        <v>25518136.432388067</v>
      </c>
      <c r="P8229">
        <v>27287204.759596147</v>
      </c>
      <c r="Q8229">
        <v>30386343.715042092</v>
      </c>
      <c r="R8229">
        <v>33932187.341862246</v>
      </c>
      <c r="S8229">
        <v>38894320.893017091</v>
      </c>
      <c r="T8229">
        <v>38354787.334514514</v>
      </c>
      <c r="U8229">
        <v>45112894.313145302</v>
      </c>
      <c r="V8229">
        <v>50333278.993974023</v>
      </c>
      <c r="W8229">
        <v>55751418.344840631</v>
      </c>
      <c r="X8229">
        <v>35751418.344840623</v>
      </c>
    </row>
    <row r="8230" spans="2:24" x14ac:dyDescent="0.4">
      <c r="B8230" s="13">
        <v>8227</v>
      </c>
      <c r="C8230">
        <v>0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25835691.237384491</v>
      </c>
      <c r="O8230">
        <v>26129502.166191071</v>
      </c>
      <c r="P8230">
        <v>30289408.857673071</v>
      </c>
      <c r="Q8230">
        <v>32464495.973991893</v>
      </c>
      <c r="R8230">
        <v>31220728.907000516</v>
      </c>
      <c r="S8230">
        <v>34440429.487213448</v>
      </c>
      <c r="T8230">
        <v>32955253.912206072</v>
      </c>
      <c r="U8230">
        <v>34922411.643627465</v>
      </c>
      <c r="V8230">
        <v>37192445.23925209</v>
      </c>
      <c r="W8230">
        <v>38371948.126936473</v>
      </c>
      <c r="X8230">
        <v>18371948.126936477</v>
      </c>
    </row>
    <row r="8231" spans="2:24" x14ac:dyDescent="0.4">
      <c r="B8231" s="13">
        <v>8228</v>
      </c>
      <c r="C8231">
        <v>0</v>
      </c>
      <c r="D8231">
        <v>0</v>
      </c>
      <c r="E8231">
        <v>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15082332.948944636</v>
      </c>
      <c r="O8231">
        <v>22153181.058751456</v>
      </c>
      <c r="P8231">
        <v>21467220.854103867</v>
      </c>
      <c r="Q8231">
        <v>22504491.282768622</v>
      </c>
      <c r="R8231">
        <v>20233228.268612619</v>
      </c>
      <c r="S8231">
        <v>25446413.064437564</v>
      </c>
      <c r="T8231">
        <v>32330511.837153845</v>
      </c>
      <c r="U8231">
        <v>31580866.784779519</v>
      </c>
      <c r="V8231">
        <v>24222216.591505356</v>
      </c>
      <c r="W8231">
        <v>26719735.086507458</v>
      </c>
      <c r="X8231">
        <v>6719735.0865074536</v>
      </c>
    </row>
    <row r="8232" spans="2:24" x14ac:dyDescent="0.4">
      <c r="B8232" s="13">
        <v>8229</v>
      </c>
      <c r="C8232">
        <v>0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20147037.790899303</v>
      </c>
      <c r="O8232">
        <v>22473342.588503134</v>
      </c>
      <c r="P8232">
        <v>-1726286.9390265765</v>
      </c>
      <c r="Q8232">
        <v>1512582.2625993337</v>
      </c>
      <c r="R8232">
        <v>18967704.03157033</v>
      </c>
      <c r="S8232">
        <v>21616254.951881502</v>
      </c>
      <c r="T8232">
        <v>25300528.22906189</v>
      </c>
      <c r="U8232">
        <v>27630592.958221853</v>
      </c>
      <c r="V8232">
        <v>31830869.462992996</v>
      </c>
      <c r="W8232">
        <v>29067001.837622449</v>
      </c>
      <c r="X8232">
        <v>9067001.8376224507</v>
      </c>
    </row>
    <row r="8233" spans="2:24" x14ac:dyDescent="0.4">
      <c r="B8233" s="13">
        <v>8230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20886405.879195575</v>
      </c>
      <c r="O8233">
        <v>17321493.062586766</v>
      </c>
      <c r="P8233">
        <v>19042900.603197444</v>
      </c>
      <c r="Q8233">
        <v>20738694.144920282</v>
      </c>
      <c r="R8233">
        <v>25688593.662121147</v>
      </c>
      <c r="S8233">
        <v>-12288891.327939363</v>
      </c>
      <c r="T8233">
        <v>-3989391.9924352188</v>
      </c>
      <c r="U8233">
        <v>13159933.167334771</v>
      </c>
      <c r="V8233">
        <v>20421358.796615142</v>
      </c>
      <c r="W8233">
        <v>21653989.881156292</v>
      </c>
      <c r="X8233">
        <v>1653989.881156293</v>
      </c>
    </row>
    <row r="8234" spans="2:24" x14ac:dyDescent="0.4">
      <c r="B8234" s="13">
        <v>8231</v>
      </c>
      <c r="C8234">
        <v>0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17551972.342882726</v>
      </c>
      <c r="O8234">
        <v>22976254.127405532</v>
      </c>
      <c r="P8234">
        <v>31064919.508801755</v>
      </c>
      <c r="Q8234">
        <v>33610337.813265309</v>
      </c>
      <c r="R8234">
        <v>31835481.671699636</v>
      </c>
      <c r="S8234">
        <v>36173709.33828555</v>
      </c>
      <c r="T8234">
        <v>44975021.064054154</v>
      </c>
      <c r="U8234">
        <v>45467512.450555928</v>
      </c>
      <c r="V8234">
        <v>43962075.741320707</v>
      </c>
      <c r="W8234">
        <v>47919045.607209191</v>
      </c>
      <c r="X8234">
        <v>27919045.607209194</v>
      </c>
    </row>
    <row r="8235" spans="2:24" x14ac:dyDescent="0.4">
      <c r="B8235" s="13">
        <v>8232</v>
      </c>
      <c r="C8235">
        <v>0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21933851.982669827</v>
      </c>
      <c r="O8235">
        <v>23701770.471368622</v>
      </c>
      <c r="P8235">
        <v>20870506.50111758</v>
      </c>
      <c r="Q8235">
        <v>22488886.407211374</v>
      </c>
      <c r="R8235">
        <v>20909518.022979021</v>
      </c>
      <c r="S8235">
        <v>27490786.759518895</v>
      </c>
      <c r="T8235">
        <v>31155229.863033514</v>
      </c>
      <c r="U8235">
        <v>30275889.77013053</v>
      </c>
      <c r="V8235">
        <v>31882945.063986253</v>
      </c>
      <c r="W8235">
        <v>-220087294.80159232</v>
      </c>
      <c r="X8235">
        <v>-240087294.80159232</v>
      </c>
    </row>
    <row r="8236" spans="2:24" x14ac:dyDescent="0.4">
      <c r="B8236" s="13">
        <v>8233</v>
      </c>
      <c r="C8236">
        <v>0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25865913.551124677</v>
      </c>
      <c r="O8236">
        <v>30119270.182753138</v>
      </c>
      <c r="P8236">
        <v>29429851.198133007</v>
      </c>
      <c r="Q8236">
        <v>29640121.471681479</v>
      </c>
      <c r="R8236">
        <v>36028584.558323324</v>
      </c>
      <c r="S8236">
        <v>40388581.435934015</v>
      </c>
      <c r="T8236">
        <v>44148644.329157129</v>
      </c>
      <c r="U8236">
        <v>52020420.64480944</v>
      </c>
      <c r="V8236">
        <v>51993481.389314324</v>
      </c>
      <c r="W8236">
        <v>50366383.730177678</v>
      </c>
      <c r="X8236">
        <v>30366383.730177674</v>
      </c>
    </row>
    <row r="8237" spans="2:24" x14ac:dyDescent="0.4">
      <c r="B8237" s="13">
        <v>8234</v>
      </c>
      <c r="C8237">
        <v>0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23275605.268265747</v>
      </c>
      <c r="O8237">
        <v>24966725.07221999</v>
      </c>
      <c r="P8237">
        <v>18190799.721495137</v>
      </c>
      <c r="Q8237">
        <v>19272590.18939482</v>
      </c>
      <c r="R8237">
        <v>26550095.488766436</v>
      </c>
      <c r="S8237">
        <v>32800622.500086688</v>
      </c>
      <c r="T8237">
        <v>17545556.325110376</v>
      </c>
      <c r="U8237">
        <v>20139653.108494036</v>
      </c>
      <c r="V8237">
        <v>33224750.232060235</v>
      </c>
      <c r="W8237">
        <v>33591157.775296949</v>
      </c>
      <c r="X8237">
        <v>13591157.775296945</v>
      </c>
    </row>
    <row r="8238" spans="2:24" x14ac:dyDescent="0.4">
      <c r="B8238" s="13">
        <v>8235</v>
      </c>
      <c r="C8238">
        <v>0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-9771786.8827894889</v>
      </c>
      <c r="O8238">
        <v>-4526365.9820885761</v>
      </c>
      <c r="P8238">
        <v>16117883.249216376</v>
      </c>
      <c r="Q8238">
        <v>15403308.831288919</v>
      </c>
      <c r="R8238">
        <v>-3053979.6964547466</v>
      </c>
      <c r="S8238">
        <v>2183052.7703207238</v>
      </c>
      <c r="T8238">
        <v>9989394.9270194545</v>
      </c>
      <c r="U8238">
        <v>9562491.1815153547</v>
      </c>
      <c r="V8238">
        <v>13239933.602986753</v>
      </c>
      <c r="W8238">
        <v>8690932.6610018611</v>
      </c>
      <c r="X8238">
        <v>-11309067.338998143</v>
      </c>
    </row>
    <row r="8239" spans="2:24" x14ac:dyDescent="0.4">
      <c r="B8239" s="13">
        <v>8236</v>
      </c>
      <c r="C8239">
        <v>0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23320744.267518785</v>
      </c>
      <c r="O8239">
        <v>27993817.47321739</v>
      </c>
      <c r="P8239">
        <v>31839053.7353344</v>
      </c>
      <c r="Q8239">
        <v>37560860.260187782</v>
      </c>
      <c r="R8239">
        <v>41956416.409801684</v>
      </c>
      <c r="S8239">
        <v>41644789.929067895</v>
      </c>
      <c r="T8239">
        <v>44003484.322880886</v>
      </c>
      <c r="U8239">
        <v>46451210.686663605</v>
      </c>
      <c r="V8239">
        <v>49013038.696345814</v>
      </c>
      <c r="W8239">
        <v>52967536.484650761</v>
      </c>
      <c r="X8239">
        <v>32967536.484650761</v>
      </c>
    </row>
    <row r="8240" spans="2:24" x14ac:dyDescent="0.4">
      <c r="B8240" s="13">
        <v>8237</v>
      </c>
      <c r="C8240">
        <v>0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19701723.141367726</v>
      </c>
      <c r="O8240">
        <v>18583216.298851348</v>
      </c>
      <c r="P8240">
        <v>16651065.473739116</v>
      </c>
      <c r="Q8240">
        <v>17202802.39722148</v>
      </c>
      <c r="R8240">
        <v>21976243.192717887</v>
      </c>
      <c r="S8240">
        <v>21525167.54186321</v>
      </c>
      <c r="T8240">
        <v>20472293.940870367</v>
      </c>
      <c r="U8240">
        <v>-252521282.24391866</v>
      </c>
      <c r="V8240">
        <v>-249514397.55768982</v>
      </c>
      <c r="W8240">
        <v>-110882783.31596</v>
      </c>
      <c r="X8240">
        <v>-130882783.31596003</v>
      </c>
    </row>
    <row r="8241" spans="2:24" x14ac:dyDescent="0.4">
      <c r="B8241" s="13">
        <v>8238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18402403.793321189</v>
      </c>
      <c r="O8241">
        <v>20659991.980023503</v>
      </c>
      <c r="P8241">
        <v>25842435.23563448</v>
      </c>
      <c r="Q8241">
        <v>17701568.881492108</v>
      </c>
      <c r="R8241">
        <v>15364383.122537829</v>
      </c>
      <c r="S8241">
        <v>23049052.287139982</v>
      </c>
      <c r="T8241">
        <v>21580211.382721469</v>
      </c>
      <c r="U8241">
        <v>26173752.335659545</v>
      </c>
      <c r="V8241">
        <v>26864468.74803751</v>
      </c>
      <c r="W8241">
        <v>28490260.049673192</v>
      </c>
      <c r="X8241">
        <v>8490260.0496731848</v>
      </c>
    </row>
    <row r="8242" spans="2:24" x14ac:dyDescent="0.4">
      <c r="B8242" s="13">
        <v>8239</v>
      </c>
      <c r="C8242">
        <v>0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18562564.185221106</v>
      </c>
      <c r="O8242">
        <v>15802700.47168974</v>
      </c>
      <c r="P8242">
        <v>15270547.388198219</v>
      </c>
      <c r="Q8242">
        <v>16993110.858645704</v>
      </c>
      <c r="R8242">
        <v>19692627.843117032</v>
      </c>
      <c r="S8242">
        <v>18379760.205458462</v>
      </c>
      <c r="T8242">
        <v>21304479.522345483</v>
      </c>
      <c r="U8242">
        <v>23544312.822099917</v>
      </c>
      <c r="V8242">
        <v>25485414.845883276</v>
      </c>
      <c r="W8242">
        <v>23408947.048398733</v>
      </c>
      <c r="X8242">
        <v>3408947.0483987341</v>
      </c>
    </row>
    <row r="8243" spans="2:24" x14ac:dyDescent="0.4">
      <c r="B8243" s="13">
        <v>8240</v>
      </c>
      <c r="C8243">
        <v>0</v>
      </c>
      <c r="D8243">
        <v>0</v>
      </c>
      <c r="E8243">
        <v>0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22635359.911140975</v>
      </c>
      <c r="O8243">
        <v>23232740.727258217</v>
      </c>
      <c r="P8243">
        <v>24252351.52642576</v>
      </c>
      <c r="Q8243">
        <v>26843390.646337483</v>
      </c>
      <c r="R8243">
        <v>26789100.086103767</v>
      </c>
      <c r="S8243">
        <v>26749875.594883721</v>
      </c>
      <c r="T8243">
        <v>32582669.060066555</v>
      </c>
      <c r="U8243">
        <v>31712378.641387824</v>
      </c>
      <c r="V8243">
        <v>34793985.773520865</v>
      </c>
      <c r="W8243">
        <v>33688083.736430921</v>
      </c>
      <c r="X8243">
        <v>13688083.736430921</v>
      </c>
    </row>
    <row r="8244" spans="2:24" x14ac:dyDescent="0.4">
      <c r="B8244" s="13">
        <v>8241</v>
      </c>
      <c r="C8244">
        <v>0</v>
      </c>
      <c r="D8244">
        <v>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19711164.094004992</v>
      </c>
      <c r="O8244">
        <v>20958252.298344031</v>
      </c>
      <c r="P8244">
        <v>30307755.325515285</v>
      </c>
      <c r="Q8244">
        <v>19722859.48328859</v>
      </c>
      <c r="R8244">
        <v>19674808.4645635</v>
      </c>
      <c r="S8244">
        <v>27456263.857440263</v>
      </c>
      <c r="T8244">
        <v>32130144.005199887</v>
      </c>
      <c r="U8244">
        <v>31995582.740240086</v>
      </c>
      <c r="V8244">
        <v>35178965.298201345</v>
      </c>
      <c r="W8244">
        <v>42637980.93875584</v>
      </c>
      <c r="X8244">
        <v>22637980.938755848</v>
      </c>
    </row>
    <row r="8245" spans="2:24" x14ac:dyDescent="0.4">
      <c r="B8245" s="13">
        <v>8242</v>
      </c>
      <c r="C8245">
        <v>0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19314815.04641968</v>
      </c>
      <c r="O8245">
        <v>19812388.93560183</v>
      </c>
      <c r="P8245">
        <v>23608836.777820468</v>
      </c>
      <c r="Q8245">
        <v>22056707.129443407</v>
      </c>
      <c r="R8245">
        <v>23447799.631128222</v>
      </c>
      <c r="S8245">
        <v>17667187.837363005</v>
      </c>
      <c r="T8245">
        <v>17373689.152636178</v>
      </c>
      <c r="U8245">
        <v>18723992.429084584</v>
      </c>
      <c r="V8245">
        <v>19993518.273465015</v>
      </c>
      <c r="W8245">
        <v>23694868.970297489</v>
      </c>
      <c r="X8245">
        <v>3694868.9702974893</v>
      </c>
    </row>
    <row r="8246" spans="2:24" x14ac:dyDescent="0.4">
      <c r="B8246" s="13">
        <v>8243</v>
      </c>
      <c r="C8246">
        <v>0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17102172.297672879</v>
      </c>
      <c r="O8246">
        <v>22245911.328806266</v>
      </c>
      <c r="P8246">
        <v>22506778.06605516</v>
      </c>
      <c r="Q8246">
        <v>30958171.185997941</v>
      </c>
      <c r="R8246">
        <v>28747293.755279295</v>
      </c>
      <c r="S8246">
        <v>27731227.756455865</v>
      </c>
      <c r="T8246">
        <v>32782993.714201365</v>
      </c>
      <c r="U8246">
        <v>32642426.471273258</v>
      </c>
      <c r="V8246">
        <v>36511311.719025955</v>
      </c>
      <c r="W8246">
        <v>37745078.15582376</v>
      </c>
      <c r="X8246">
        <v>17745078.155823767</v>
      </c>
    </row>
    <row r="8247" spans="2:24" x14ac:dyDescent="0.4">
      <c r="B8247" s="13">
        <v>8244</v>
      </c>
      <c r="C8247">
        <v>0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27587996.150695715</v>
      </c>
      <c r="O8247">
        <v>28008403.290396407</v>
      </c>
      <c r="P8247">
        <v>36864744.528658584</v>
      </c>
      <c r="Q8247">
        <v>40283508.27806212</v>
      </c>
      <c r="R8247">
        <v>38487870.88869372</v>
      </c>
      <c r="S8247">
        <v>38344467.537692703</v>
      </c>
      <c r="T8247">
        <v>40804104.176482841</v>
      </c>
      <c r="U8247">
        <v>38053412.94587522</v>
      </c>
      <c r="V8247">
        <v>42056394.37920437</v>
      </c>
      <c r="W8247">
        <v>48974013.92567572</v>
      </c>
      <c r="X8247">
        <v>28974013.925675716</v>
      </c>
    </row>
    <row r="8248" spans="2:24" x14ac:dyDescent="0.4">
      <c r="B8248" s="13">
        <v>8245</v>
      </c>
      <c r="C8248">
        <v>0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23137748.517914083</v>
      </c>
      <c r="O8248">
        <v>26092127.586104207</v>
      </c>
      <c r="P8248">
        <v>25118494.407244302</v>
      </c>
      <c r="Q8248">
        <v>22608433.006675065</v>
      </c>
      <c r="R8248">
        <v>24167883.062699035</v>
      </c>
      <c r="S8248">
        <v>23796381.764324337</v>
      </c>
      <c r="T8248">
        <v>27648197.550391011</v>
      </c>
      <c r="U8248">
        <v>31731764.855832957</v>
      </c>
      <c r="V8248">
        <v>32977330.71484787</v>
      </c>
      <c r="W8248">
        <v>33475569.709995724</v>
      </c>
      <c r="X8248">
        <v>13475569.709995726</v>
      </c>
    </row>
    <row r="8249" spans="2:24" x14ac:dyDescent="0.4">
      <c r="B8249" s="13">
        <v>8246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21945359.191991709</v>
      </c>
      <c r="O8249">
        <v>28399788.163623165</v>
      </c>
      <c r="P8249">
        <v>35273848.500954673</v>
      </c>
      <c r="Q8249">
        <v>37961634.657468423</v>
      </c>
      <c r="R8249">
        <v>18310958.413782682</v>
      </c>
      <c r="S8249">
        <v>23623526.70456342</v>
      </c>
      <c r="T8249">
        <v>30894498.663870823</v>
      </c>
      <c r="U8249">
        <v>34859561.46182926</v>
      </c>
      <c r="V8249">
        <v>38681452.908869512</v>
      </c>
      <c r="W8249">
        <v>36395235.310451962</v>
      </c>
      <c r="X8249">
        <v>16395235.310451962</v>
      </c>
    </row>
    <row r="8250" spans="2:24" x14ac:dyDescent="0.4">
      <c r="B8250" s="13">
        <v>8247</v>
      </c>
      <c r="C8250">
        <v>0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21652377.977891002</v>
      </c>
      <c r="O8250">
        <v>18353455.700452141</v>
      </c>
      <c r="P8250">
        <v>18576671.650681194</v>
      </c>
      <c r="Q8250">
        <v>20375119.834666863</v>
      </c>
      <c r="R8250">
        <v>22294024.282901965</v>
      </c>
      <c r="S8250">
        <v>25724551.111265354</v>
      </c>
      <c r="T8250">
        <v>27043449.716665205</v>
      </c>
      <c r="U8250">
        <v>28771932.91975759</v>
      </c>
      <c r="V8250">
        <v>30222894.725704491</v>
      </c>
      <c r="W8250">
        <v>21312157.147097204</v>
      </c>
      <c r="X8250">
        <v>1312157.1470972053</v>
      </c>
    </row>
    <row r="8251" spans="2:24" x14ac:dyDescent="0.4">
      <c r="B8251" s="13">
        <v>8248</v>
      </c>
      <c r="C8251">
        <v>0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22197920.234845694</v>
      </c>
      <c r="O8251">
        <v>22262339.89864888</v>
      </c>
      <c r="P8251">
        <v>26122789.718186878</v>
      </c>
      <c r="Q8251">
        <v>13859292.461513007</v>
      </c>
      <c r="R8251">
        <v>18964509.676718749</v>
      </c>
      <c r="S8251">
        <v>19466075.704003539</v>
      </c>
      <c r="T8251">
        <v>17934100.340006497</v>
      </c>
      <c r="U8251">
        <v>19356093.446038917</v>
      </c>
      <c r="V8251">
        <v>25761365.155020826</v>
      </c>
      <c r="W8251">
        <v>22145594.500628814</v>
      </c>
      <c r="X8251">
        <v>2145594.5006288122</v>
      </c>
    </row>
    <row r="8252" spans="2:24" x14ac:dyDescent="0.4">
      <c r="B8252" s="13">
        <v>8249</v>
      </c>
      <c r="C8252">
        <v>0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26709799.395221852</v>
      </c>
      <c r="O8252">
        <v>27836503.61673684</v>
      </c>
      <c r="P8252">
        <v>31264770.70756495</v>
      </c>
      <c r="Q8252">
        <v>32010641.437812142</v>
      </c>
      <c r="R8252">
        <v>34075614.391695887</v>
      </c>
      <c r="S8252">
        <v>39674267.174217351</v>
      </c>
      <c r="T8252">
        <v>39390506.468867101</v>
      </c>
      <c r="U8252">
        <v>38249759.093841329</v>
      </c>
      <c r="V8252">
        <v>46999966.949725322</v>
      </c>
      <c r="W8252">
        <v>50297671.371294051</v>
      </c>
      <c r="X8252">
        <v>30297671.371294051</v>
      </c>
    </row>
    <row r="8253" spans="2:24" x14ac:dyDescent="0.4">
      <c r="B8253" s="13">
        <v>8250</v>
      </c>
      <c r="C8253">
        <v>0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19421506.918664027</v>
      </c>
      <c r="O8253">
        <v>16322190.068841102</v>
      </c>
      <c r="P8253">
        <v>21471361.602636676</v>
      </c>
      <c r="Q8253">
        <v>20600820.482061069</v>
      </c>
      <c r="R8253">
        <v>21576930.530030474</v>
      </c>
      <c r="S8253">
        <v>26768971.373291533</v>
      </c>
      <c r="T8253">
        <v>28841908.5491095</v>
      </c>
      <c r="U8253">
        <v>27033842.930157036</v>
      </c>
      <c r="V8253">
        <v>29241455.193385389</v>
      </c>
      <c r="W8253">
        <v>23165949.58260664</v>
      </c>
      <c r="X8253">
        <v>3165949.5826066346</v>
      </c>
    </row>
    <row r="8254" spans="2:24" x14ac:dyDescent="0.4">
      <c r="B8254" s="13">
        <v>8251</v>
      </c>
      <c r="C8254">
        <v>0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19116712.727328546</v>
      </c>
      <c r="O8254">
        <v>26657135.904008776</v>
      </c>
      <c r="P8254">
        <v>28597961.72410753</v>
      </c>
      <c r="Q8254">
        <v>26577703.335362446</v>
      </c>
      <c r="R8254">
        <v>25478228.354845371</v>
      </c>
      <c r="S8254">
        <v>21737268.404079046</v>
      </c>
      <c r="T8254">
        <v>24017399.385153405</v>
      </c>
      <c r="U8254">
        <v>26017273.380151343</v>
      </c>
      <c r="V8254">
        <v>32135462.631431025</v>
      </c>
      <c r="W8254">
        <v>36026233.958889604</v>
      </c>
      <c r="X8254">
        <v>16026233.958889607</v>
      </c>
    </row>
    <row r="8255" spans="2:24" x14ac:dyDescent="0.4">
      <c r="B8255" s="13">
        <v>8252</v>
      </c>
      <c r="C8255">
        <v>0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17091168.059190601</v>
      </c>
      <c r="O8255">
        <v>17876016.269575994</v>
      </c>
      <c r="P8255">
        <v>18954216.027866662</v>
      </c>
      <c r="Q8255">
        <v>-239791347.05066299</v>
      </c>
      <c r="R8255">
        <v>-237183501.50394347</v>
      </c>
      <c r="S8255">
        <v>-116901971.67737244</v>
      </c>
      <c r="T8255">
        <v>-115330303.66022867</v>
      </c>
      <c r="U8255">
        <v>-107238738.80366021</v>
      </c>
      <c r="V8255">
        <v>-168542730.52410182</v>
      </c>
      <c r="W8255">
        <v>-174850803.26644388</v>
      </c>
      <c r="X8255">
        <v>-194850803.26644382</v>
      </c>
    </row>
    <row r="8256" spans="2:24" x14ac:dyDescent="0.4">
      <c r="B8256" s="13">
        <v>8253</v>
      </c>
      <c r="C8256">
        <v>0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20229795.513662633</v>
      </c>
      <c r="O8256">
        <v>-8356045.7113299398</v>
      </c>
      <c r="P8256">
        <v>-26522158.876021501</v>
      </c>
      <c r="Q8256">
        <v>-6534175.5455797389</v>
      </c>
      <c r="R8256">
        <v>4954883.9629543992</v>
      </c>
      <c r="S8256">
        <v>1832887.4605768737</v>
      </c>
      <c r="T8256">
        <v>2534115.1972778421</v>
      </c>
      <c r="U8256">
        <v>6488942.5509990221</v>
      </c>
      <c r="V8256">
        <v>9033746.2062063217</v>
      </c>
      <c r="W8256">
        <v>12448186.83369074</v>
      </c>
      <c r="X8256">
        <v>-7551813.1663092673</v>
      </c>
    </row>
    <row r="8257" spans="2:24" x14ac:dyDescent="0.4">
      <c r="B8257" s="13">
        <v>8254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25795990.884835906</v>
      </c>
      <c r="O8257">
        <v>24840942.282764159</v>
      </c>
      <c r="P8257">
        <v>23774475.998129424</v>
      </c>
      <c r="Q8257">
        <v>27336745.87503846</v>
      </c>
      <c r="R8257">
        <v>25381782.092802122</v>
      </c>
      <c r="S8257">
        <v>17757703.613477554</v>
      </c>
      <c r="T8257">
        <v>25362485.284380384</v>
      </c>
      <c r="U8257">
        <v>30219311.869207799</v>
      </c>
      <c r="V8257">
        <v>29472811.426828351</v>
      </c>
      <c r="W8257">
        <v>30497360.377332691</v>
      </c>
      <c r="X8257">
        <v>10497360.377332689</v>
      </c>
    </row>
    <row r="8258" spans="2:24" x14ac:dyDescent="0.4">
      <c r="B8258" s="13">
        <v>8255</v>
      </c>
      <c r="C8258">
        <v>0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22295692.363464002</v>
      </c>
      <c r="O8258">
        <v>18717018.390783772</v>
      </c>
      <c r="P8258">
        <v>19015285.546646278</v>
      </c>
      <c r="Q8258">
        <v>25073648.273273647</v>
      </c>
      <c r="R8258">
        <v>27812169.644282594</v>
      </c>
      <c r="S8258">
        <v>34481686.876571991</v>
      </c>
      <c r="T8258">
        <v>36949340.501636513</v>
      </c>
      <c r="U8258">
        <v>37559882.937196732</v>
      </c>
      <c r="V8258">
        <v>34811797.76667992</v>
      </c>
      <c r="W8258">
        <v>36587020.586769342</v>
      </c>
      <c r="X8258">
        <v>16587020.586769346</v>
      </c>
    </row>
    <row r="8259" spans="2:24" x14ac:dyDescent="0.4">
      <c r="B8259" s="13">
        <v>8256</v>
      </c>
      <c r="C8259">
        <v>0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21334073.946131259</v>
      </c>
      <c r="O8259">
        <v>20420300.316405602</v>
      </c>
      <c r="P8259">
        <v>20006201.018334888</v>
      </c>
      <c r="Q8259">
        <v>18322390.969207376</v>
      </c>
      <c r="R8259">
        <v>16123214.329583703</v>
      </c>
      <c r="S8259">
        <v>13982697.10743551</v>
      </c>
      <c r="T8259">
        <v>16601578.384927239</v>
      </c>
      <c r="U8259">
        <v>16191541.922439286</v>
      </c>
      <c r="V8259">
        <v>17326322.21807304</v>
      </c>
      <c r="W8259">
        <v>20435848.854194339</v>
      </c>
      <c r="X8259">
        <v>435848.8541943389</v>
      </c>
    </row>
    <row r="8260" spans="2:24" x14ac:dyDescent="0.4">
      <c r="B8260" s="13">
        <v>8257</v>
      </c>
      <c r="C8260">
        <v>0</v>
      </c>
      <c r="D8260">
        <v>0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25113725.583663035</v>
      </c>
      <c r="O8260">
        <v>26908332.569919243</v>
      </c>
      <c r="P8260">
        <v>33665338.016115785</v>
      </c>
      <c r="Q8260">
        <v>-26464541.706246529</v>
      </c>
      <c r="R8260">
        <v>-28309320.220424555</v>
      </c>
      <c r="S8260">
        <v>9136421.8973956108</v>
      </c>
      <c r="T8260">
        <v>12081999.855371933</v>
      </c>
      <c r="U8260">
        <v>13722338.249540331</v>
      </c>
      <c r="V8260">
        <v>18408681.792641595</v>
      </c>
      <c r="W8260">
        <v>22666132.999100164</v>
      </c>
      <c r="X8260">
        <v>2666132.9991001701</v>
      </c>
    </row>
    <row r="8261" spans="2:24" x14ac:dyDescent="0.4">
      <c r="B8261" s="13">
        <v>8258</v>
      </c>
      <c r="C8261">
        <v>0</v>
      </c>
      <c r="D8261">
        <v>0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18342431.729040604</v>
      </c>
      <c r="O8261">
        <v>20261363.470996972</v>
      </c>
      <c r="P8261">
        <v>17629288.403440081</v>
      </c>
      <c r="Q8261">
        <v>22764257.991004303</v>
      </c>
      <c r="R8261">
        <v>27802157.307325386</v>
      </c>
      <c r="S8261">
        <v>32201406.903122455</v>
      </c>
      <c r="T8261">
        <v>31756370.16110988</v>
      </c>
      <c r="U8261">
        <v>36870693.402005792</v>
      </c>
      <c r="V8261">
        <v>37762070.628524475</v>
      </c>
      <c r="W8261">
        <v>38357037.383741148</v>
      </c>
      <c r="X8261">
        <v>18357037.383741148</v>
      </c>
    </row>
    <row r="8262" spans="2:24" x14ac:dyDescent="0.4">
      <c r="B8262" s="13">
        <v>8259</v>
      </c>
      <c r="C8262">
        <v>0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21807244.058359142</v>
      </c>
      <c r="O8262">
        <v>24316751.103601057</v>
      </c>
      <c r="P8262">
        <v>-66626224.201032028</v>
      </c>
      <c r="Q8262">
        <v>-61700781.176480018</v>
      </c>
      <c r="R8262">
        <v>-11811992.190271016</v>
      </c>
      <c r="S8262">
        <v>-7997305.4718947727</v>
      </c>
      <c r="T8262">
        <v>-8172209.7950679231</v>
      </c>
      <c r="U8262">
        <v>-5910954.2542824252</v>
      </c>
      <c r="V8262">
        <v>-6963478.9280896205</v>
      </c>
      <c r="W8262">
        <v>-7444661.6740431422</v>
      </c>
      <c r="X8262">
        <v>-27444661.674043138</v>
      </c>
    </row>
    <row r="8263" spans="2:24" x14ac:dyDescent="0.4">
      <c r="B8263" s="13">
        <v>8260</v>
      </c>
      <c r="C8263">
        <v>0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22568139.830290675</v>
      </c>
      <c r="O8263">
        <v>22974750.426554039</v>
      </c>
      <c r="P8263">
        <v>24809671.495494884</v>
      </c>
      <c r="Q8263">
        <v>25767915.660218611</v>
      </c>
      <c r="R8263">
        <v>29122504.235215694</v>
      </c>
      <c r="S8263">
        <v>27529370.45885485</v>
      </c>
      <c r="T8263">
        <v>33723943.122531779</v>
      </c>
      <c r="U8263">
        <v>35514985.812112659</v>
      </c>
      <c r="V8263">
        <v>36973748.667694211</v>
      </c>
      <c r="W8263">
        <v>37833145.637253985</v>
      </c>
      <c r="X8263">
        <v>17833145.637253977</v>
      </c>
    </row>
    <row r="8264" spans="2:24" x14ac:dyDescent="0.4">
      <c r="B8264" s="13">
        <v>8261</v>
      </c>
      <c r="C8264">
        <v>0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22279512.263316199</v>
      </c>
      <c r="O8264">
        <v>21321242.079410829</v>
      </c>
      <c r="P8264">
        <v>22500526.02341105</v>
      </c>
      <c r="Q8264">
        <v>23436263.381933559</v>
      </c>
      <c r="R8264">
        <v>25819757.013287406</v>
      </c>
      <c r="S8264">
        <v>615932.82922483212</v>
      </c>
      <c r="T8264">
        <v>2886127.6481450032</v>
      </c>
      <c r="U8264">
        <v>17819501.215407316</v>
      </c>
      <c r="V8264">
        <v>22644449.456884068</v>
      </c>
      <c r="W8264">
        <v>25721022.379522055</v>
      </c>
      <c r="X8264">
        <v>5721022.3795220591</v>
      </c>
    </row>
    <row r="8265" spans="2:24" x14ac:dyDescent="0.4">
      <c r="B8265" s="13">
        <v>8262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23102149.957577422</v>
      </c>
      <c r="O8265">
        <v>23071372.588518862</v>
      </c>
      <c r="P8265">
        <v>-8142433.3601518478</v>
      </c>
      <c r="Q8265">
        <v>-9672086.6804308705</v>
      </c>
      <c r="R8265">
        <v>9560773.3241732586</v>
      </c>
      <c r="S8265">
        <v>-8419411.1096866373</v>
      </c>
      <c r="T8265">
        <v>-10405543.368434072</v>
      </c>
      <c r="U8265">
        <v>-779347.06840508315</v>
      </c>
      <c r="V8265">
        <v>3241039.1462878073</v>
      </c>
      <c r="W8265">
        <v>2947858.1950409701</v>
      </c>
      <c r="X8265">
        <v>-17052141.804959025</v>
      </c>
    </row>
    <row r="8266" spans="2:24" x14ac:dyDescent="0.4">
      <c r="B8266" s="13">
        <v>8263</v>
      </c>
      <c r="C8266">
        <v>0</v>
      </c>
      <c r="D8266">
        <v>0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20096137.875775572</v>
      </c>
      <c r="O8266">
        <v>21907739.952118937</v>
      </c>
      <c r="P8266">
        <v>21166768.971476525</v>
      </c>
      <c r="Q8266">
        <v>27385605.431649975</v>
      </c>
      <c r="R8266">
        <v>27489208.379145548</v>
      </c>
      <c r="S8266">
        <v>26027001.132925231</v>
      </c>
      <c r="T8266">
        <v>30786628.242960155</v>
      </c>
      <c r="U8266">
        <v>30094348.107941978</v>
      </c>
      <c r="V8266">
        <v>37782219.577109605</v>
      </c>
      <c r="W8266">
        <v>41670980.603973776</v>
      </c>
      <c r="X8266">
        <v>21670980.603973776</v>
      </c>
    </row>
    <row r="8267" spans="2:24" x14ac:dyDescent="0.4">
      <c r="B8267" s="13">
        <v>8264</v>
      </c>
      <c r="C8267">
        <v>0</v>
      </c>
      <c r="D8267">
        <v>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24186603.629158936</v>
      </c>
      <c r="O8267">
        <v>23652775.544673167</v>
      </c>
      <c r="P8267">
        <v>28420994.527020462</v>
      </c>
      <c r="Q8267">
        <v>24746340.944610082</v>
      </c>
      <c r="R8267">
        <v>25629647.341027331</v>
      </c>
      <c r="S8267">
        <v>25725230.66146294</v>
      </c>
      <c r="T8267">
        <v>26206253.851744324</v>
      </c>
      <c r="U8267">
        <v>29136714.147616003</v>
      </c>
      <c r="V8267">
        <v>28356722.174484145</v>
      </c>
      <c r="W8267">
        <v>30009091.934602641</v>
      </c>
      <c r="X8267">
        <v>10009091.934602642</v>
      </c>
    </row>
    <row r="8268" spans="2:24" x14ac:dyDescent="0.4">
      <c r="B8268" s="13">
        <v>8265</v>
      </c>
      <c r="C8268">
        <v>0</v>
      </c>
      <c r="D8268">
        <v>0</v>
      </c>
      <c r="E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27209274.160965152</v>
      </c>
      <c r="O8268">
        <v>32471367.248178963</v>
      </c>
      <c r="P8268">
        <v>5276411.1070094602</v>
      </c>
      <c r="Q8268">
        <v>12931028.789792586</v>
      </c>
      <c r="R8268">
        <v>26563872.081901632</v>
      </c>
      <c r="S8268">
        <v>27223702.022563398</v>
      </c>
      <c r="T8268">
        <v>33965162.716632418</v>
      </c>
      <c r="U8268">
        <v>38484472.818617068</v>
      </c>
      <c r="V8268">
        <v>42496259.562117063</v>
      </c>
      <c r="W8268">
        <v>45611744.457206964</v>
      </c>
      <c r="X8268">
        <v>25611744.457206964</v>
      </c>
    </row>
    <row r="8269" spans="2:24" x14ac:dyDescent="0.4">
      <c r="B8269" s="13">
        <v>8266</v>
      </c>
      <c r="C8269">
        <v>0</v>
      </c>
      <c r="D8269">
        <v>0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27434333.144351766</v>
      </c>
      <c r="O8269">
        <v>27327699.559623338</v>
      </c>
      <c r="P8269">
        <v>29098288.020552356</v>
      </c>
      <c r="Q8269">
        <v>32182646.007321637</v>
      </c>
      <c r="R8269">
        <v>34033380.442665264</v>
      </c>
      <c r="S8269">
        <v>37884530.486412525</v>
      </c>
      <c r="T8269">
        <v>40530468.188405886</v>
      </c>
      <c r="U8269">
        <v>47156534.59519238</v>
      </c>
      <c r="V8269">
        <v>55752444.376494549</v>
      </c>
      <c r="W8269">
        <v>53226233.612036034</v>
      </c>
      <c r="X8269">
        <v>33226233.612036038</v>
      </c>
    </row>
    <row r="8270" spans="2:24" x14ac:dyDescent="0.4">
      <c r="B8270" s="13">
        <v>8267</v>
      </c>
      <c r="C8270">
        <v>0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19651932.056066118</v>
      </c>
      <c r="O8270">
        <v>19895839.512033448</v>
      </c>
      <c r="P8270">
        <v>24385867.070488568</v>
      </c>
      <c r="Q8270">
        <v>26341422.149150625</v>
      </c>
      <c r="R8270">
        <v>27860998.385072529</v>
      </c>
      <c r="S8270">
        <v>-110423755.02084611</v>
      </c>
      <c r="T8270">
        <v>-102967233.14150283</v>
      </c>
      <c r="U8270">
        <v>-31581334.054724548</v>
      </c>
      <c r="V8270">
        <v>-33659085.100308768</v>
      </c>
      <c r="W8270">
        <v>-32914004.382024672</v>
      </c>
      <c r="X8270">
        <v>-52914004.382024661</v>
      </c>
    </row>
    <row r="8271" spans="2:24" x14ac:dyDescent="0.4">
      <c r="B8271" s="13">
        <v>8268</v>
      </c>
      <c r="C8271">
        <v>0</v>
      </c>
      <c r="D8271">
        <v>0</v>
      </c>
      <c r="E8271"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23435047.177154094</v>
      </c>
      <c r="O8271">
        <v>29480779.424262911</v>
      </c>
      <c r="P8271">
        <v>31019923.801875491</v>
      </c>
      <c r="Q8271">
        <v>31303933.877520736</v>
      </c>
      <c r="R8271">
        <v>31663748.828693759</v>
      </c>
      <c r="S8271">
        <v>34595943.764268816</v>
      </c>
      <c r="T8271">
        <v>41710345.099043913</v>
      </c>
      <c r="U8271">
        <v>49319413.054234102</v>
      </c>
      <c r="V8271">
        <v>53180855.07401412</v>
      </c>
      <c r="W8271">
        <v>53360851.230706356</v>
      </c>
      <c r="X8271">
        <v>33360851.230706349</v>
      </c>
    </row>
    <row r="8272" spans="2:24" x14ac:dyDescent="0.4">
      <c r="B8272" s="13">
        <v>8269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25810768.68656671</v>
      </c>
      <c r="O8272">
        <v>17813495.340304665</v>
      </c>
      <c r="P8272">
        <v>19014136.410343029</v>
      </c>
      <c r="Q8272">
        <v>23397421.301036902</v>
      </c>
      <c r="R8272">
        <v>24891229.403355848</v>
      </c>
      <c r="S8272">
        <v>17074869.528817959</v>
      </c>
      <c r="T8272">
        <v>25870324.555951677</v>
      </c>
      <c r="U8272">
        <v>34247737.573634833</v>
      </c>
      <c r="V8272">
        <v>32730882.8693307</v>
      </c>
      <c r="W8272">
        <v>-68152677.751941815</v>
      </c>
      <c r="X8272">
        <v>-88152677.75194183</v>
      </c>
    </row>
    <row r="8273" spans="2:24" x14ac:dyDescent="0.4">
      <c r="B8273" s="13">
        <v>8270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25808957.780595198</v>
      </c>
      <c r="O8273">
        <v>31266570.767507661</v>
      </c>
      <c r="P8273">
        <v>31580187.901915222</v>
      </c>
      <c r="Q8273">
        <v>33145526.093351919</v>
      </c>
      <c r="R8273">
        <v>32470485.355798114</v>
      </c>
      <c r="S8273">
        <v>36912534.441867821</v>
      </c>
      <c r="T8273">
        <v>37314529.117245741</v>
      </c>
      <c r="U8273">
        <v>40130233.420331985</v>
      </c>
      <c r="V8273">
        <v>38332503.261878043</v>
      </c>
      <c r="W8273">
        <v>38292167.40092773</v>
      </c>
      <c r="X8273">
        <v>18292167.400927722</v>
      </c>
    </row>
    <row r="8274" spans="2:24" x14ac:dyDescent="0.4">
      <c r="B8274" s="13">
        <v>8271</v>
      </c>
      <c r="C8274">
        <v>0</v>
      </c>
      <c r="D8274">
        <v>0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23611840.071857218</v>
      </c>
      <c r="O8274">
        <v>24862930.920686301</v>
      </c>
      <c r="P8274">
        <v>26476950.038049247</v>
      </c>
      <c r="Q8274">
        <v>32825848.285498872</v>
      </c>
      <c r="R8274">
        <v>29806661.175066549</v>
      </c>
      <c r="S8274">
        <v>22930545.848554164</v>
      </c>
      <c r="T8274">
        <v>27438632.466515511</v>
      </c>
      <c r="U8274">
        <v>-141245920.53308675</v>
      </c>
      <c r="V8274">
        <v>-134089907.19322433</v>
      </c>
      <c r="W8274">
        <v>-50312671.570452556</v>
      </c>
      <c r="X8274">
        <v>-70312671.570452571</v>
      </c>
    </row>
    <row r="8275" spans="2:24" x14ac:dyDescent="0.4">
      <c r="B8275" s="13">
        <v>8272</v>
      </c>
      <c r="C8275">
        <v>0</v>
      </c>
      <c r="D8275">
        <v>0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26983729.298895363</v>
      </c>
      <c r="O8275">
        <v>27781389.847589016</v>
      </c>
      <c r="P8275">
        <v>31833376.927319884</v>
      </c>
      <c r="Q8275">
        <v>38077951.736222833</v>
      </c>
      <c r="R8275">
        <v>41039472.609169826</v>
      </c>
      <c r="S8275">
        <v>39919959.833343096</v>
      </c>
      <c r="T8275">
        <v>36901327.400277324</v>
      </c>
      <c r="U8275">
        <v>34982990.764970474</v>
      </c>
      <c r="V8275">
        <v>38258643.269556709</v>
      </c>
      <c r="W8275">
        <v>39516181.837692492</v>
      </c>
      <c r="X8275">
        <v>19516181.837692488</v>
      </c>
    </row>
    <row r="8276" spans="2:24" x14ac:dyDescent="0.4">
      <c r="B8276" s="13">
        <v>8273</v>
      </c>
      <c r="C8276">
        <v>0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18500031.774475414</v>
      </c>
      <c r="O8276">
        <v>21132275.148676552</v>
      </c>
      <c r="P8276">
        <v>24440592.407975733</v>
      </c>
      <c r="Q8276">
        <v>24197749.639537618</v>
      </c>
      <c r="R8276">
        <v>24907098.651083745</v>
      </c>
      <c r="S8276">
        <v>28005637.040654924</v>
      </c>
      <c r="T8276">
        <v>17494148.216397185</v>
      </c>
      <c r="U8276">
        <v>21782552.197116561</v>
      </c>
      <c r="V8276">
        <v>29300170.572687909</v>
      </c>
      <c r="W8276">
        <v>29305173.635879867</v>
      </c>
      <c r="X8276">
        <v>9305173.6358798686</v>
      </c>
    </row>
    <row r="8277" spans="2:24" x14ac:dyDescent="0.4">
      <c r="B8277" s="13">
        <v>8274</v>
      </c>
      <c r="C8277">
        <v>0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21708229.866901886</v>
      </c>
      <c r="O8277">
        <v>22485346.578333788</v>
      </c>
      <c r="P8277">
        <v>23582886.885187015</v>
      </c>
      <c r="Q8277">
        <v>24167729.643461492</v>
      </c>
      <c r="R8277">
        <v>26770205.591718256</v>
      </c>
      <c r="S8277">
        <v>24023686.609497737</v>
      </c>
      <c r="T8277">
        <v>23521821.579652458</v>
      </c>
      <c r="U8277">
        <v>20827850.741019126</v>
      </c>
      <c r="V8277">
        <v>27766308.97652413</v>
      </c>
      <c r="W8277">
        <v>30458664.269683938</v>
      </c>
      <c r="X8277">
        <v>10458664.26968394</v>
      </c>
    </row>
    <row r="8278" spans="2:24" x14ac:dyDescent="0.4">
      <c r="B8278" s="13">
        <v>8275</v>
      </c>
      <c r="C8278">
        <v>0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20225470.811779808</v>
      </c>
      <c r="O8278">
        <v>21723714.125391811</v>
      </c>
      <c r="P8278">
        <v>17567908.41712112</v>
      </c>
      <c r="Q8278">
        <v>17386585.350634113</v>
      </c>
      <c r="R8278">
        <v>16509394.074862428</v>
      </c>
      <c r="S8278">
        <v>15322845.797860138</v>
      </c>
      <c r="T8278">
        <v>22351834.363710761</v>
      </c>
      <c r="U8278">
        <v>23745198.856453165</v>
      </c>
      <c r="V8278">
        <v>22870445.177393984</v>
      </c>
      <c r="W8278">
        <v>23362498.489845786</v>
      </c>
      <c r="X8278">
        <v>3362498.4898457942</v>
      </c>
    </row>
    <row r="8279" spans="2:24" x14ac:dyDescent="0.4">
      <c r="B8279" s="13">
        <v>8276</v>
      </c>
      <c r="C8279">
        <v>0</v>
      </c>
      <c r="D8279">
        <v>0</v>
      </c>
      <c r="E8279">
        <v>0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25507913.407391377</v>
      </c>
      <c r="O8279">
        <v>30294969.36881905</v>
      </c>
      <c r="P8279">
        <v>30526907.434542254</v>
      </c>
      <c r="Q8279">
        <v>31016180.855601415</v>
      </c>
      <c r="R8279">
        <v>37947934.966529101</v>
      </c>
      <c r="S8279">
        <v>38007327.128215477</v>
      </c>
      <c r="T8279">
        <v>41253372.902438372</v>
      </c>
      <c r="U8279">
        <v>40053895.644724071</v>
      </c>
      <c r="V8279">
        <v>37294390.914197125</v>
      </c>
      <c r="W8279">
        <v>17331047.383322321</v>
      </c>
      <c r="X8279">
        <v>-2668952.6166776703</v>
      </c>
    </row>
    <row r="8280" spans="2:24" x14ac:dyDescent="0.4">
      <c r="B8280" s="13">
        <v>8277</v>
      </c>
      <c r="C8280">
        <v>0</v>
      </c>
      <c r="D8280">
        <v>0</v>
      </c>
      <c r="E8280">
        <v>0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23448851.397965789</v>
      </c>
      <c r="O8280">
        <v>26275437.833479665</v>
      </c>
      <c r="P8280">
        <v>24178672.963439584</v>
      </c>
      <c r="Q8280">
        <v>7014402.7419538889</v>
      </c>
      <c r="R8280">
        <v>5359642.6044804715</v>
      </c>
      <c r="S8280">
        <v>20095832.512820832</v>
      </c>
      <c r="T8280">
        <v>18875413.657196596</v>
      </c>
      <c r="U8280">
        <v>23376920.208667621</v>
      </c>
      <c r="V8280">
        <v>30576722.14126616</v>
      </c>
      <c r="W8280">
        <v>28720619.824507203</v>
      </c>
      <c r="X8280">
        <v>8720619.824507203</v>
      </c>
    </row>
    <row r="8281" spans="2:24" x14ac:dyDescent="0.4">
      <c r="B8281" s="13">
        <v>8278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15801603.799774498</v>
      </c>
      <c r="O8281">
        <v>17221446.391954031</v>
      </c>
      <c r="P8281">
        <v>14681038.708207788</v>
      </c>
      <c r="Q8281">
        <v>18672286.032724451</v>
      </c>
      <c r="R8281">
        <v>20549760.516520284</v>
      </c>
      <c r="S8281">
        <v>20496884.844308108</v>
      </c>
      <c r="T8281">
        <v>20700387.533449337</v>
      </c>
      <c r="U8281">
        <v>18346602.712998476</v>
      </c>
      <c r="V8281">
        <v>19819390.497975785</v>
      </c>
      <c r="W8281">
        <v>23674628.458692048</v>
      </c>
      <c r="X8281">
        <v>3674628.4586920473</v>
      </c>
    </row>
    <row r="8282" spans="2:24" x14ac:dyDescent="0.4">
      <c r="B8282" s="13">
        <v>8279</v>
      </c>
      <c r="C8282">
        <v>0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19985487.733578987</v>
      </c>
      <c r="O8282">
        <v>19100865.9574618</v>
      </c>
      <c r="P8282">
        <v>21290774.242902569</v>
      </c>
      <c r="Q8282">
        <v>22992167.129565798</v>
      </c>
      <c r="R8282">
        <v>30038274.852002703</v>
      </c>
      <c r="S8282">
        <v>36460488.867723279</v>
      </c>
      <c r="T8282">
        <v>38530049.483582184</v>
      </c>
      <c r="U8282">
        <v>33043205.236801241</v>
      </c>
      <c r="V8282">
        <v>31678568.068713594</v>
      </c>
      <c r="W8282">
        <v>31888811.808385123</v>
      </c>
      <c r="X8282">
        <v>11888811.808385117</v>
      </c>
    </row>
    <row r="8283" spans="2:24" x14ac:dyDescent="0.4">
      <c r="B8283" s="13">
        <v>8280</v>
      </c>
      <c r="C8283">
        <v>0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24409230.013203472</v>
      </c>
      <c r="O8283">
        <v>25974426.101955518</v>
      </c>
      <c r="P8283">
        <v>26371420.302894827</v>
      </c>
      <c r="Q8283">
        <v>24888765.080017127</v>
      </c>
      <c r="R8283">
        <v>27684546.998674929</v>
      </c>
      <c r="S8283">
        <v>27637385.618257008</v>
      </c>
      <c r="T8283">
        <v>26241354.975802872</v>
      </c>
      <c r="U8283">
        <v>32920482.262893613</v>
      </c>
      <c r="V8283">
        <v>34506556.44107917</v>
      </c>
      <c r="W8283">
        <v>32131603.398831155</v>
      </c>
      <c r="X8283">
        <v>12131603.39883115</v>
      </c>
    </row>
    <row r="8284" spans="2:24" x14ac:dyDescent="0.4">
      <c r="B8284" s="13">
        <v>8281</v>
      </c>
      <c r="C8284">
        <v>0</v>
      </c>
      <c r="D8284">
        <v>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16636798.396570286</v>
      </c>
      <c r="O8284">
        <v>13342410.676033575</v>
      </c>
      <c r="P8284">
        <v>12232391.242387097</v>
      </c>
      <c r="Q8284">
        <v>19024730.118306611</v>
      </c>
      <c r="R8284">
        <v>22746346.466776118</v>
      </c>
      <c r="S8284">
        <v>31685384.803266846</v>
      </c>
      <c r="T8284">
        <v>30961594.650766645</v>
      </c>
      <c r="U8284">
        <v>30549290.724954803</v>
      </c>
      <c r="V8284">
        <v>35527241.04815606</v>
      </c>
      <c r="W8284">
        <v>34686707.29442177</v>
      </c>
      <c r="X8284">
        <v>14686707.29442177</v>
      </c>
    </row>
    <row r="8285" spans="2:24" x14ac:dyDescent="0.4">
      <c r="B8285" s="13">
        <v>8282</v>
      </c>
      <c r="C8285">
        <v>0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26267102.646023218</v>
      </c>
      <c r="O8285">
        <v>24209129.237611704</v>
      </c>
      <c r="P8285">
        <v>21841289.024985302</v>
      </c>
      <c r="Q8285">
        <v>27711867.681275148</v>
      </c>
      <c r="R8285">
        <v>32078475.067276977</v>
      </c>
      <c r="S8285">
        <v>33871989.106484011</v>
      </c>
      <c r="T8285">
        <v>34068654.48387032</v>
      </c>
      <c r="U8285">
        <v>31992882.006637633</v>
      </c>
      <c r="V8285">
        <v>31035006.628757231</v>
      </c>
      <c r="W8285">
        <v>38006373.879713789</v>
      </c>
      <c r="X8285">
        <v>18006373.879713789</v>
      </c>
    </row>
    <row r="8286" spans="2:24" x14ac:dyDescent="0.4">
      <c r="B8286" s="13">
        <v>8283</v>
      </c>
      <c r="C8286">
        <v>0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18492809.392391365</v>
      </c>
      <c r="O8286">
        <v>19312905.914711755</v>
      </c>
      <c r="P8286">
        <v>21485513.045763835</v>
      </c>
      <c r="Q8286">
        <v>25413974.43800104</v>
      </c>
      <c r="R8286">
        <v>27350285.531483941</v>
      </c>
      <c r="S8286">
        <v>24472107.880976424</v>
      </c>
      <c r="T8286">
        <v>29513349.01653282</v>
      </c>
      <c r="U8286">
        <v>16971559.136836633</v>
      </c>
      <c r="V8286">
        <v>19138262.103446864</v>
      </c>
      <c r="W8286">
        <v>28060212.914437566</v>
      </c>
      <c r="X8286">
        <v>8060212.9144375706</v>
      </c>
    </row>
    <row r="8287" spans="2:24" x14ac:dyDescent="0.4">
      <c r="B8287" s="13">
        <v>8284</v>
      </c>
      <c r="C8287">
        <v>0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19481399.239292752</v>
      </c>
      <c r="O8287">
        <v>2917906.8955616145</v>
      </c>
      <c r="P8287">
        <v>4794875.0034834146</v>
      </c>
      <c r="Q8287">
        <v>12974549.011921691</v>
      </c>
      <c r="R8287">
        <v>12635132.529768279</v>
      </c>
      <c r="S8287">
        <v>12052177.707379671</v>
      </c>
      <c r="T8287">
        <v>12221093.83388433</v>
      </c>
      <c r="U8287">
        <v>14862230.824366497</v>
      </c>
      <c r="V8287">
        <v>12853079.825471746</v>
      </c>
      <c r="W8287">
        <v>-459780.37029792718</v>
      </c>
      <c r="X8287">
        <v>-20459780.370297927</v>
      </c>
    </row>
    <row r="8288" spans="2:24" x14ac:dyDescent="0.4">
      <c r="B8288" s="13">
        <v>8285</v>
      </c>
      <c r="C8288">
        <v>0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26122310.759057317</v>
      </c>
      <c r="O8288">
        <v>26846097.606523793</v>
      </c>
      <c r="P8288">
        <v>26984865.232783582</v>
      </c>
      <c r="Q8288">
        <v>29633149.9984814</v>
      </c>
      <c r="R8288">
        <v>34757154.806467682</v>
      </c>
      <c r="S8288">
        <v>40849329.146153674</v>
      </c>
      <c r="T8288">
        <v>40863560.271604806</v>
      </c>
      <c r="U8288">
        <v>45210601.37776345</v>
      </c>
      <c r="V8288">
        <v>48363861.442925528</v>
      </c>
      <c r="W8288">
        <v>46258759.609887846</v>
      </c>
      <c r="X8288">
        <v>26258759.60988785</v>
      </c>
    </row>
    <row r="8289" spans="2:24" x14ac:dyDescent="0.4">
      <c r="B8289" s="13">
        <v>8286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20870064.646638162</v>
      </c>
      <c r="O8289">
        <v>20609986.127055716</v>
      </c>
      <c r="P8289">
        <v>16973164.954146598</v>
      </c>
      <c r="Q8289">
        <v>16858715.838234313</v>
      </c>
      <c r="R8289">
        <v>15748004.332794212</v>
      </c>
      <c r="S8289">
        <v>12093022.125183556</v>
      </c>
      <c r="T8289">
        <v>13735016.618565321</v>
      </c>
      <c r="U8289">
        <v>13691411.36250638</v>
      </c>
      <c r="V8289">
        <v>20927917.915031426</v>
      </c>
      <c r="W8289">
        <v>14844333.028599247</v>
      </c>
      <c r="X8289">
        <v>-5155666.9714007489</v>
      </c>
    </row>
    <row r="8290" spans="2:24" x14ac:dyDescent="0.4">
      <c r="B8290" s="13">
        <v>8287</v>
      </c>
      <c r="C8290">
        <v>0</v>
      </c>
      <c r="D8290">
        <v>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21563569.108080998</v>
      </c>
      <c r="O8290">
        <v>24172911.759306017</v>
      </c>
      <c r="P8290">
        <v>28350092.036504734</v>
      </c>
      <c r="Q8290">
        <v>27581030.624185607</v>
      </c>
      <c r="R8290">
        <v>26887317.41102688</v>
      </c>
      <c r="S8290">
        <v>36220247.103953391</v>
      </c>
      <c r="T8290">
        <v>38534646.865637913</v>
      </c>
      <c r="U8290">
        <v>46796591.854097128</v>
      </c>
      <c r="V8290">
        <v>48457956.449114345</v>
      </c>
      <c r="W8290">
        <v>48441983.644221038</v>
      </c>
      <c r="X8290">
        <v>28441983.644221026</v>
      </c>
    </row>
    <row r="8291" spans="2:24" x14ac:dyDescent="0.4">
      <c r="B8291" s="13">
        <v>8288</v>
      </c>
      <c r="C8291">
        <v>0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21241575.760160871</v>
      </c>
      <c r="O8291">
        <v>19877478.373306688</v>
      </c>
      <c r="P8291">
        <v>25336333.861820996</v>
      </c>
      <c r="Q8291">
        <v>24352913.006716616</v>
      </c>
      <c r="R8291">
        <v>27618928.933362667</v>
      </c>
      <c r="S8291">
        <v>30457351.049083196</v>
      </c>
      <c r="T8291">
        <v>38580856.326381497</v>
      </c>
      <c r="U8291">
        <v>33307033.333907869</v>
      </c>
      <c r="V8291">
        <v>34256705.06731426</v>
      </c>
      <c r="W8291">
        <v>38994608.895346202</v>
      </c>
      <c r="X8291">
        <v>18994608.895346198</v>
      </c>
    </row>
    <row r="8292" spans="2:24" x14ac:dyDescent="0.4">
      <c r="B8292" s="13">
        <v>8289</v>
      </c>
      <c r="C8292">
        <v>0</v>
      </c>
      <c r="D8292">
        <v>0</v>
      </c>
      <c r="E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20387896.416957084</v>
      </c>
      <c r="O8292">
        <v>22456505.951561831</v>
      </c>
      <c r="P8292">
        <v>23591813.719562512</v>
      </c>
      <c r="Q8292">
        <v>30417653.879587449</v>
      </c>
      <c r="R8292">
        <v>32431773.393700209</v>
      </c>
      <c r="S8292">
        <v>33195990.771468785</v>
      </c>
      <c r="T8292">
        <v>-37831839.732908562</v>
      </c>
      <c r="U8292">
        <v>-34170000.334749125</v>
      </c>
      <c r="V8292">
        <v>13377904.894463047</v>
      </c>
      <c r="W8292">
        <v>10931486.53717801</v>
      </c>
      <c r="X8292">
        <v>-9068513.4628220052</v>
      </c>
    </row>
    <row r="8293" spans="2:24" x14ac:dyDescent="0.4">
      <c r="B8293" s="13">
        <v>8290</v>
      </c>
      <c r="C8293">
        <v>0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19420139.171994131</v>
      </c>
      <c r="O8293">
        <v>22181063.104948897</v>
      </c>
      <c r="P8293">
        <v>22066325.079368722</v>
      </c>
      <c r="Q8293">
        <v>27027038.250268113</v>
      </c>
      <c r="R8293">
        <v>21663345.053672094</v>
      </c>
      <c r="S8293">
        <v>21353986.67702689</v>
      </c>
      <c r="T8293">
        <v>22685416.491712116</v>
      </c>
      <c r="U8293">
        <v>-495406.13417398976</v>
      </c>
      <c r="V8293">
        <v>-5404106.7867004909</v>
      </c>
      <c r="W8293">
        <v>10433012.055986732</v>
      </c>
      <c r="X8293">
        <v>-9566987.944013264</v>
      </c>
    </row>
    <row r="8294" spans="2:24" x14ac:dyDescent="0.4">
      <c r="B8294" s="13">
        <v>8291</v>
      </c>
      <c r="C8294">
        <v>0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19441352.008804552</v>
      </c>
      <c r="O8294">
        <v>9978548.0253671221</v>
      </c>
      <c r="P8294">
        <v>12031054.43372695</v>
      </c>
      <c r="Q8294">
        <v>14073778.571048832</v>
      </c>
      <c r="R8294">
        <v>13257635.835076069</v>
      </c>
      <c r="S8294">
        <v>15342468.850496242</v>
      </c>
      <c r="T8294">
        <v>24353128.312091112</v>
      </c>
      <c r="U8294">
        <v>26343612.494387127</v>
      </c>
      <c r="V8294">
        <v>17783169.511166368</v>
      </c>
      <c r="W8294">
        <v>18910184.476246737</v>
      </c>
      <c r="X8294">
        <v>-1089815.5237532665</v>
      </c>
    </row>
    <row r="8295" spans="2:24" x14ac:dyDescent="0.4">
      <c r="B8295" s="13">
        <v>8292</v>
      </c>
      <c r="C8295">
        <v>0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27707472.171500769</v>
      </c>
      <c r="O8295">
        <v>22589424.611040685</v>
      </c>
      <c r="P8295">
        <v>30893056.167717416</v>
      </c>
      <c r="Q8295">
        <v>37178507.149182007</v>
      </c>
      <c r="R8295">
        <v>29916275.707687221</v>
      </c>
      <c r="S8295">
        <v>31219889.374297645</v>
      </c>
      <c r="T8295">
        <v>31044242.383381948</v>
      </c>
      <c r="U8295">
        <v>33043947.369025655</v>
      </c>
      <c r="V8295">
        <v>36735983.220351361</v>
      </c>
      <c r="W8295">
        <v>42083677.454479642</v>
      </c>
      <c r="X8295">
        <v>22083677.454479642</v>
      </c>
    </row>
    <row r="8296" spans="2:24" x14ac:dyDescent="0.4">
      <c r="B8296" s="13">
        <v>8293</v>
      </c>
      <c r="C8296">
        <v>0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25595015.79011539</v>
      </c>
      <c r="O8296">
        <v>25853226.393537302</v>
      </c>
      <c r="P8296">
        <v>27253961.541991066</v>
      </c>
      <c r="Q8296">
        <v>25916778.373938967</v>
      </c>
      <c r="R8296">
        <v>25240097.786162086</v>
      </c>
      <c r="S8296">
        <v>26414801.047731046</v>
      </c>
      <c r="T8296">
        <v>-11900035.440361058</v>
      </c>
      <c r="U8296">
        <v>-11290312.026822856</v>
      </c>
      <c r="V8296">
        <v>10149826.952468112</v>
      </c>
      <c r="W8296">
        <v>13776665.8192562</v>
      </c>
      <c r="X8296">
        <v>-6223334.1807437968</v>
      </c>
    </row>
    <row r="8297" spans="2:24" x14ac:dyDescent="0.4">
      <c r="B8297" s="13">
        <v>8294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18031638.253455747</v>
      </c>
      <c r="O8297">
        <v>22569097.362413403</v>
      </c>
      <c r="P8297">
        <v>24317071.143256288</v>
      </c>
      <c r="Q8297">
        <v>24968830.067363866</v>
      </c>
      <c r="R8297">
        <v>27955078.757366657</v>
      </c>
      <c r="S8297">
        <v>26448138.398560379</v>
      </c>
      <c r="T8297">
        <v>28767236.513950914</v>
      </c>
      <c r="U8297">
        <v>33517579.487485923</v>
      </c>
      <c r="V8297">
        <v>37208230.388684332</v>
      </c>
      <c r="W8297">
        <v>35203361.752178259</v>
      </c>
      <c r="X8297">
        <v>15203361.752178259</v>
      </c>
    </row>
    <row r="8298" spans="2:24" x14ac:dyDescent="0.4">
      <c r="B8298" s="13">
        <v>8295</v>
      </c>
      <c r="C8298">
        <v>0</v>
      </c>
      <c r="D8298">
        <v>0</v>
      </c>
      <c r="E8298">
        <v>0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19085522.593449656</v>
      </c>
      <c r="O8298">
        <v>21809269.379722588</v>
      </c>
      <c r="P8298">
        <v>20384089.183881883</v>
      </c>
      <c r="Q8298">
        <v>25779513.834558148</v>
      </c>
      <c r="R8298">
        <v>22442197.637067646</v>
      </c>
      <c r="S8298">
        <v>21506056.322640814</v>
      </c>
      <c r="T8298">
        <v>24269966.726168618</v>
      </c>
      <c r="U8298">
        <v>27152267.259886868</v>
      </c>
      <c r="V8298">
        <v>23540016.090961471</v>
      </c>
      <c r="W8298">
        <v>21114843.708454937</v>
      </c>
      <c r="X8298">
        <v>1114843.7084549391</v>
      </c>
    </row>
    <row r="8299" spans="2:24" x14ac:dyDescent="0.4">
      <c r="B8299" s="13">
        <v>8296</v>
      </c>
      <c r="C8299">
        <v>0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18223122.229653813</v>
      </c>
      <c r="O8299">
        <v>20706091.757242799</v>
      </c>
      <c r="P8299">
        <v>25231338.461266506</v>
      </c>
      <c r="Q8299">
        <v>30387044.286766723</v>
      </c>
      <c r="R8299">
        <v>26532022.225314789</v>
      </c>
      <c r="S8299">
        <v>18110461.141936749</v>
      </c>
      <c r="T8299">
        <v>15774915.669750188</v>
      </c>
      <c r="U8299">
        <v>17893304.020327263</v>
      </c>
      <c r="V8299">
        <v>16831632.209828809</v>
      </c>
      <c r="W8299">
        <v>-12026208.164939839</v>
      </c>
      <c r="X8299">
        <v>-32026208.164939847</v>
      </c>
    </row>
    <row r="8300" spans="2:24" x14ac:dyDescent="0.4">
      <c r="B8300" s="13">
        <v>8297</v>
      </c>
      <c r="C8300">
        <v>0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21435699.735432118</v>
      </c>
      <c r="O8300">
        <v>27946102.561431009</v>
      </c>
      <c r="P8300">
        <v>31950965.123066265</v>
      </c>
      <c r="Q8300">
        <v>37641412.909832217</v>
      </c>
      <c r="R8300">
        <v>42166010.150217667</v>
      </c>
      <c r="S8300">
        <v>38938758.746467754</v>
      </c>
      <c r="T8300">
        <v>38818243.302688427</v>
      </c>
      <c r="U8300">
        <v>39539266.735028349</v>
      </c>
      <c r="V8300">
        <v>45864672.010578901</v>
      </c>
      <c r="W8300">
        <v>50217077.98146414</v>
      </c>
      <c r="X8300">
        <v>30217077.98146414</v>
      </c>
    </row>
    <row r="8301" spans="2:24" x14ac:dyDescent="0.4">
      <c r="B8301" s="13">
        <v>8298</v>
      </c>
      <c r="C8301">
        <v>0</v>
      </c>
      <c r="D8301">
        <v>0</v>
      </c>
      <c r="E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21688899.244847842</v>
      </c>
      <c r="O8301">
        <v>23569980.275671136</v>
      </c>
      <c r="P8301">
        <v>25215160.253450483</v>
      </c>
      <c r="Q8301">
        <v>25054923.362430796</v>
      </c>
      <c r="R8301">
        <v>24614930.472699232</v>
      </c>
      <c r="S8301">
        <v>28833990.608616084</v>
      </c>
      <c r="T8301">
        <v>36498336.142869711</v>
      </c>
      <c r="U8301">
        <v>38574174.511939287</v>
      </c>
      <c r="V8301">
        <v>37536543.509596139</v>
      </c>
      <c r="W8301">
        <v>38294578.01117266</v>
      </c>
      <c r="X8301">
        <v>18294578.011172652</v>
      </c>
    </row>
    <row r="8302" spans="2:24" x14ac:dyDescent="0.4">
      <c r="B8302" s="13">
        <v>8299</v>
      </c>
      <c r="C8302">
        <v>0</v>
      </c>
      <c r="D8302">
        <v>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17518321.269884288</v>
      </c>
      <c r="O8302">
        <v>20765686.518468685</v>
      </c>
      <c r="P8302">
        <v>20473947.91213489</v>
      </c>
      <c r="Q8302">
        <v>20644087.902597107</v>
      </c>
      <c r="R8302">
        <v>19591964.468211107</v>
      </c>
      <c r="S8302">
        <v>-10553063.98186712</v>
      </c>
      <c r="T8302">
        <v>-2889851.1523225168</v>
      </c>
      <c r="U8302">
        <v>20675922.025318507</v>
      </c>
      <c r="V8302">
        <v>24018122.988256034</v>
      </c>
      <c r="W8302">
        <v>-79550112.050256431</v>
      </c>
      <c r="X8302">
        <v>-99550112.050256431</v>
      </c>
    </row>
    <row r="8303" spans="2:24" x14ac:dyDescent="0.4">
      <c r="B8303" s="13">
        <v>8300</v>
      </c>
      <c r="C8303">
        <v>0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25211722.610178847</v>
      </c>
      <c r="O8303">
        <v>30177070.429522198</v>
      </c>
      <c r="P8303">
        <v>33185093.885363385</v>
      </c>
      <c r="Q8303">
        <v>34100636.640539289</v>
      </c>
      <c r="R8303">
        <v>32663320.552975334</v>
      </c>
      <c r="S8303">
        <v>36322842.959535465</v>
      </c>
      <c r="T8303">
        <v>41656422.358233973</v>
      </c>
      <c r="U8303">
        <v>50173140.815266967</v>
      </c>
      <c r="V8303">
        <v>52043175.96184431</v>
      </c>
      <c r="W8303">
        <v>56021604.245425828</v>
      </c>
      <c r="X8303">
        <v>36021604.245425828</v>
      </c>
    </row>
    <row r="8304" spans="2:24" x14ac:dyDescent="0.4">
      <c r="B8304" s="13">
        <v>8301</v>
      </c>
      <c r="C8304">
        <v>0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26606440.08822123</v>
      </c>
      <c r="O8304">
        <v>26126651.518674299</v>
      </c>
      <c r="P8304">
        <v>19726294.284470536</v>
      </c>
      <c r="Q8304">
        <v>18605766.973744296</v>
      </c>
      <c r="R8304">
        <v>-4889630.5632805545</v>
      </c>
      <c r="S8304">
        <v>-4346574.5669670794</v>
      </c>
      <c r="T8304">
        <v>1065438.6176618156</v>
      </c>
      <c r="U8304">
        <v>948361.27975415112</v>
      </c>
      <c r="V8304">
        <v>-4320749.6284189168</v>
      </c>
      <c r="W8304">
        <v>-4096197.4211919615</v>
      </c>
      <c r="X8304">
        <v>-24096197.421191957</v>
      </c>
    </row>
    <row r="8305" spans="2:24" x14ac:dyDescent="0.4">
      <c r="B8305" s="13">
        <v>8302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25447830.511962954</v>
      </c>
      <c r="O8305">
        <v>24545653.659642156</v>
      </c>
      <c r="P8305">
        <v>27923065.716828741</v>
      </c>
      <c r="Q8305">
        <v>32917769.669418518</v>
      </c>
      <c r="R8305">
        <v>31408410.041528624</v>
      </c>
      <c r="S8305">
        <v>30897613.323476665</v>
      </c>
      <c r="T8305">
        <v>38098323.599857032</v>
      </c>
      <c r="U8305">
        <v>38550434.894097149</v>
      </c>
      <c r="V8305">
        <v>44018123.551390663</v>
      </c>
      <c r="W8305">
        <v>41925098.605870098</v>
      </c>
      <c r="X8305">
        <v>21925098.605870105</v>
      </c>
    </row>
    <row r="8306" spans="2:24" x14ac:dyDescent="0.4">
      <c r="B8306" s="13">
        <v>8303</v>
      </c>
      <c r="C8306">
        <v>0</v>
      </c>
      <c r="D8306">
        <v>0</v>
      </c>
      <c r="E8306"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22298666.419976667</v>
      </c>
      <c r="O8306">
        <v>23644757.19496122</v>
      </c>
      <c r="P8306">
        <v>32887548.971505862</v>
      </c>
      <c r="Q8306">
        <v>41285692.409911633</v>
      </c>
      <c r="R8306">
        <v>40734500.681162328</v>
      </c>
      <c r="S8306">
        <v>37302339.850115709</v>
      </c>
      <c r="T8306">
        <v>37419513.721511297</v>
      </c>
      <c r="U8306">
        <v>36263298.54072687</v>
      </c>
      <c r="V8306">
        <v>41395222.968672648</v>
      </c>
      <c r="W8306">
        <v>40982323.084883012</v>
      </c>
      <c r="X8306">
        <v>20982323.084883016</v>
      </c>
    </row>
    <row r="8307" spans="2:24" x14ac:dyDescent="0.4">
      <c r="B8307" s="13">
        <v>8304</v>
      </c>
      <c r="C8307">
        <v>0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20721858.204356812</v>
      </c>
      <c r="O8307">
        <v>30468269.400814936</v>
      </c>
      <c r="P8307">
        <v>32820972.253639717</v>
      </c>
      <c r="Q8307">
        <v>34635846.520167634</v>
      </c>
      <c r="R8307">
        <v>36611699.462396368</v>
      </c>
      <c r="S8307">
        <v>36344550.4321137</v>
      </c>
      <c r="T8307">
        <v>41096577.790953636</v>
      </c>
      <c r="U8307">
        <v>42527059.254888646</v>
      </c>
      <c r="V8307">
        <v>40985395.554035343</v>
      </c>
      <c r="W8307">
        <v>39906697.421636492</v>
      </c>
      <c r="X8307">
        <v>19906697.421636499</v>
      </c>
    </row>
    <row r="8308" spans="2:24" x14ac:dyDescent="0.4">
      <c r="B8308" s="13">
        <v>8305</v>
      </c>
      <c r="C8308">
        <v>0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-42040250.590768144</v>
      </c>
      <c r="O8308">
        <v>-32812332.499539874</v>
      </c>
      <c r="P8308">
        <v>4277262.3607009482</v>
      </c>
      <c r="Q8308">
        <v>10201211.480241772</v>
      </c>
      <c r="R8308">
        <v>7586178.5919454526</v>
      </c>
      <c r="S8308">
        <v>8623257.9614537917</v>
      </c>
      <c r="T8308">
        <v>7318999.7210410144</v>
      </c>
      <c r="U8308">
        <v>10489196.132098284</v>
      </c>
      <c r="V8308">
        <v>13109772.712170633</v>
      </c>
      <c r="W8308">
        <v>13836882.167777056</v>
      </c>
      <c r="X8308">
        <v>-6163117.8322229404</v>
      </c>
    </row>
    <row r="8309" spans="2:24" x14ac:dyDescent="0.4">
      <c r="B8309" s="13">
        <v>8306</v>
      </c>
      <c r="C8309">
        <v>0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27566867.567372933</v>
      </c>
      <c r="O8309">
        <v>27687918.866253659</v>
      </c>
      <c r="P8309">
        <v>27274752.004823193</v>
      </c>
      <c r="Q8309">
        <v>31991899.444989499</v>
      </c>
      <c r="R8309">
        <v>38544768.906348139</v>
      </c>
      <c r="S8309">
        <v>38538166.554033034</v>
      </c>
      <c r="T8309">
        <v>37194536.98967512</v>
      </c>
      <c r="U8309">
        <v>36133000.796079949</v>
      </c>
      <c r="V8309">
        <v>38547019.163511343</v>
      </c>
      <c r="W8309">
        <v>43150890.43579831</v>
      </c>
      <c r="X8309">
        <v>23150890.43579831</v>
      </c>
    </row>
    <row r="8310" spans="2:24" x14ac:dyDescent="0.4">
      <c r="B8310" s="13">
        <v>8307</v>
      </c>
      <c r="C8310">
        <v>0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21405533.396941196</v>
      </c>
      <c r="O8310">
        <v>19020397.981603164</v>
      </c>
      <c r="P8310">
        <v>24066240.589475319</v>
      </c>
      <c r="Q8310">
        <v>27017914.176293544</v>
      </c>
      <c r="R8310">
        <v>25852631.755590409</v>
      </c>
      <c r="S8310">
        <v>31367764.125182699</v>
      </c>
      <c r="T8310">
        <v>38618693.165723063</v>
      </c>
      <c r="U8310">
        <v>35464758.420568593</v>
      </c>
      <c r="V8310">
        <v>38522527.160061628</v>
      </c>
      <c r="W8310">
        <v>41607180.328381985</v>
      </c>
      <c r="X8310">
        <v>21607180.328381993</v>
      </c>
    </row>
    <row r="8311" spans="2:24" x14ac:dyDescent="0.4">
      <c r="B8311" s="13">
        <v>8308</v>
      </c>
      <c r="C8311">
        <v>0</v>
      </c>
      <c r="D8311">
        <v>0</v>
      </c>
      <c r="E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19952518.490230102</v>
      </c>
      <c r="O8311">
        <v>24618694.876770493</v>
      </c>
      <c r="P8311">
        <v>23914761.568501547</v>
      </c>
      <c r="Q8311">
        <v>-18732534.847545821</v>
      </c>
      <c r="R8311">
        <v>-21001899.847860809</v>
      </c>
      <c r="S8311">
        <v>4507162.2240437614</v>
      </c>
      <c r="T8311">
        <v>3582174.4678734643</v>
      </c>
      <c r="U8311">
        <v>5754081.7092640866</v>
      </c>
      <c r="V8311">
        <v>9604480.6319465116</v>
      </c>
      <c r="W8311">
        <v>8939741.6239168346</v>
      </c>
      <c r="X8311">
        <v>-11060258.376083173</v>
      </c>
    </row>
    <row r="8312" spans="2:24" x14ac:dyDescent="0.4">
      <c r="B8312" s="13">
        <v>8309</v>
      </c>
      <c r="C8312">
        <v>0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19933676.375612315</v>
      </c>
      <c r="O8312">
        <v>22936454.717866275</v>
      </c>
      <c r="P8312">
        <v>15173663.663549174</v>
      </c>
      <c r="Q8312">
        <v>20487426.017262213</v>
      </c>
      <c r="R8312">
        <v>25740680.496659108</v>
      </c>
      <c r="S8312">
        <v>31063394.938789889</v>
      </c>
      <c r="T8312">
        <v>30401474.480405103</v>
      </c>
      <c r="U8312">
        <v>39513625.870126784</v>
      </c>
      <c r="V8312">
        <v>44854053.374867581</v>
      </c>
      <c r="W8312">
        <v>45255195.611361705</v>
      </c>
      <c r="X8312">
        <v>25255195.611361701</v>
      </c>
    </row>
    <row r="8313" spans="2:24" x14ac:dyDescent="0.4">
      <c r="B8313" s="13">
        <v>8310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22671375.229649004</v>
      </c>
      <c r="O8313">
        <v>25824265.446398813</v>
      </c>
      <c r="P8313">
        <v>31262105.742261544</v>
      </c>
      <c r="Q8313">
        <v>32718719.313098684</v>
      </c>
      <c r="R8313">
        <v>35695034.819075674</v>
      </c>
      <c r="S8313">
        <v>28969692.765409887</v>
      </c>
      <c r="T8313">
        <v>32423593.580872759</v>
      </c>
      <c r="U8313">
        <v>25764198.56187949</v>
      </c>
      <c r="V8313">
        <v>26313414.521579389</v>
      </c>
      <c r="W8313">
        <v>34356003.662310034</v>
      </c>
      <c r="X8313">
        <v>14356003.66231003</v>
      </c>
    </row>
    <row r="8314" spans="2:24" x14ac:dyDescent="0.4">
      <c r="B8314" s="13">
        <v>8311</v>
      </c>
      <c r="C8314">
        <v>0</v>
      </c>
      <c r="D8314">
        <v>0</v>
      </c>
      <c r="E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22002944.574714653</v>
      </c>
      <c r="O8314">
        <v>25545951.496211719</v>
      </c>
      <c r="P8314">
        <v>-17965342.205535341</v>
      </c>
      <c r="Q8314">
        <v>-20403793.195876483</v>
      </c>
      <c r="R8314">
        <v>7862180.9053791994</v>
      </c>
      <c r="S8314">
        <v>10188222.998301882</v>
      </c>
      <c r="T8314">
        <v>7496643.9015650079</v>
      </c>
      <c r="U8314">
        <v>9121602.1584846117</v>
      </c>
      <c r="V8314">
        <v>10411643.419199377</v>
      </c>
      <c r="W8314">
        <v>11423020.104444716</v>
      </c>
      <c r="X8314">
        <v>-8576979.8955552876</v>
      </c>
    </row>
    <row r="8315" spans="2:24" x14ac:dyDescent="0.4">
      <c r="B8315" s="13">
        <v>8312</v>
      </c>
      <c r="C8315">
        <v>0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19917365.410051875</v>
      </c>
      <c r="O8315">
        <v>18926856.527247194</v>
      </c>
      <c r="P8315">
        <v>19216569.281578429</v>
      </c>
      <c r="Q8315">
        <v>25107487.667416193</v>
      </c>
      <c r="R8315">
        <v>24419591.190563515</v>
      </c>
      <c r="S8315">
        <v>22517140.761076078</v>
      </c>
      <c r="T8315">
        <v>25067305.227211319</v>
      </c>
      <c r="U8315">
        <v>-24005299.45264928</v>
      </c>
      <c r="V8315">
        <v>-28223549.414234143</v>
      </c>
      <c r="W8315">
        <v>-1137696.9508366273</v>
      </c>
      <c r="X8315">
        <v>-21137696.950836632</v>
      </c>
    </row>
    <row r="8316" spans="2:24" x14ac:dyDescent="0.4">
      <c r="B8316" s="13">
        <v>8313</v>
      </c>
      <c r="C8316">
        <v>0</v>
      </c>
      <c r="D8316">
        <v>0</v>
      </c>
      <c r="E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20597573.015020203</v>
      </c>
      <c r="O8316">
        <v>20212119.558344461</v>
      </c>
      <c r="P8316">
        <v>26593285.053165454</v>
      </c>
      <c r="Q8316">
        <v>31584160.996710289</v>
      </c>
      <c r="R8316">
        <v>35523334.200828776</v>
      </c>
      <c r="S8316">
        <v>39785846.507566541</v>
      </c>
      <c r="T8316">
        <v>41897701.65873868</v>
      </c>
      <c r="U8316">
        <v>29744717.003128655</v>
      </c>
      <c r="V8316">
        <v>37473788.891422264</v>
      </c>
      <c r="W8316">
        <v>43910066.803880431</v>
      </c>
      <c r="X8316">
        <v>23910066.803880412</v>
      </c>
    </row>
    <row r="8317" spans="2:24" x14ac:dyDescent="0.4">
      <c r="B8317" s="13">
        <v>8314</v>
      </c>
      <c r="C8317">
        <v>0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17750691.153134391</v>
      </c>
      <c r="O8317">
        <v>18401509.305815995</v>
      </c>
      <c r="P8317">
        <v>21670177.222755339</v>
      </c>
      <c r="Q8317">
        <v>21109744.138958544</v>
      </c>
      <c r="R8317">
        <v>-5749048.2452867664</v>
      </c>
      <c r="S8317">
        <v>1158488.2985063856</v>
      </c>
      <c r="T8317">
        <v>15744924.303067755</v>
      </c>
      <c r="U8317">
        <v>21052667.390415505</v>
      </c>
      <c r="V8317">
        <v>24463987.11721652</v>
      </c>
      <c r="W8317">
        <v>28533705.582123149</v>
      </c>
      <c r="X8317">
        <v>8533705.582123151</v>
      </c>
    </row>
    <row r="8318" spans="2:24" x14ac:dyDescent="0.4">
      <c r="B8318" s="13">
        <v>8315</v>
      </c>
      <c r="C8318">
        <v>0</v>
      </c>
      <c r="D8318">
        <v>0</v>
      </c>
      <c r="E8318">
        <v>0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26056369.31109741</v>
      </c>
      <c r="O8318">
        <v>25257013.459150638</v>
      </c>
      <c r="P8318">
        <v>24778424.352989487</v>
      </c>
      <c r="Q8318">
        <v>30091093.633982353</v>
      </c>
      <c r="R8318">
        <v>33086696.532399379</v>
      </c>
      <c r="S8318">
        <v>30193981.190477781</v>
      </c>
      <c r="T8318">
        <v>30539678.466506992</v>
      </c>
      <c r="U8318">
        <v>34314432.66736573</v>
      </c>
      <c r="V8318">
        <v>34870932.522037283</v>
      </c>
      <c r="W8318">
        <v>35699707.371422142</v>
      </c>
      <c r="X8318">
        <v>15699707.37142214</v>
      </c>
    </row>
    <row r="8319" spans="2:24" x14ac:dyDescent="0.4">
      <c r="B8319" s="13">
        <v>8316</v>
      </c>
      <c r="C8319">
        <v>0</v>
      </c>
      <c r="D8319">
        <v>0</v>
      </c>
      <c r="E8319">
        <v>0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20788145.44596361</v>
      </c>
      <c r="O8319">
        <v>20351522.544384953</v>
      </c>
      <c r="P8319">
        <v>26158787.667848378</v>
      </c>
      <c r="Q8319">
        <v>32517915.84564285</v>
      </c>
      <c r="R8319">
        <v>32886624.228739947</v>
      </c>
      <c r="S8319">
        <v>31998946.831769858</v>
      </c>
      <c r="T8319">
        <v>19941594.923531789</v>
      </c>
      <c r="U8319">
        <v>22438258.677643735</v>
      </c>
      <c r="V8319">
        <v>26401307.717348676</v>
      </c>
      <c r="W8319">
        <v>25873165.465226911</v>
      </c>
      <c r="X8319">
        <v>5873165.465226911</v>
      </c>
    </row>
    <row r="8320" spans="2:24" x14ac:dyDescent="0.4">
      <c r="B8320" s="13">
        <v>8317</v>
      </c>
      <c r="C8320">
        <v>0</v>
      </c>
      <c r="D8320">
        <v>0</v>
      </c>
      <c r="E8320">
        <v>0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26140406.224396095</v>
      </c>
      <c r="O8320">
        <v>25222310.494245343</v>
      </c>
      <c r="P8320">
        <v>22458689.88533685</v>
      </c>
      <c r="Q8320">
        <v>27843698.330004804</v>
      </c>
      <c r="R8320">
        <v>27981580.238100737</v>
      </c>
      <c r="S8320">
        <v>28885872.752837073</v>
      </c>
      <c r="T8320">
        <v>26475232.013719779</v>
      </c>
      <c r="U8320">
        <v>28798295.862584915</v>
      </c>
      <c r="V8320">
        <v>29119417.691280235</v>
      </c>
      <c r="W8320">
        <v>26617124.437396947</v>
      </c>
      <c r="X8320">
        <v>6617124.4373969454</v>
      </c>
    </row>
    <row r="8321" spans="2:24" x14ac:dyDescent="0.4">
      <c r="B8321" s="13">
        <v>8318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20191292.917870436</v>
      </c>
      <c r="O8321">
        <v>25509244.699537925</v>
      </c>
      <c r="P8321">
        <v>27334931.901169512</v>
      </c>
      <c r="Q8321">
        <v>25997558.046297934</v>
      </c>
      <c r="R8321">
        <v>27425812.476856619</v>
      </c>
      <c r="S8321">
        <v>33102394.227095157</v>
      </c>
      <c r="T8321">
        <v>37881407.92652446</v>
      </c>
      <c r="U8321">
        <v>44086751.121563487</v>
      </c>
      <c r="V8321">
        <v>44975587.419599831</v>
      </c>
      <c r="W8321">
        <v>45542402.14216318</v>
      </c>
      <c r="X8321">
        <v>25542402.142163184</v>
      </c>
    </row>
    <row r="8322" spans="2:24" x14ac:dyDescent="0.4">
      <c r="B8322" s="13">
        <v>8319</v>
      </c>
      <c r="C8322">
        <v>0</v>
      </c>
      <c r="D8322">
        <v>0</v>
      </c>
      <c r="E8322">
        <v>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18428434.897903878</v>
      </c>
      <c r="O8322">
        <v>18974751.359647766</v>
      </c>
      <c r="P8322">
        <v>23231903.093609676</v>
      </c>
      <c r="Q8322">
        <v>25121816.770159207</v>
      </c>
      <c r="R8322">
        <v>29250523.101613298</v>
      </c>
      <c r="S8322">
        <v>29427130.172178287</v>
      </c>
      <c r="T8322">
        <v>-91685547.005526811</v>
      </c>
      <c r="U8322">
        <v>-92396503.344754294</v>
      </c>
      <c r="V8322">
        <v>-22789963.162345357</v>
      </c>
      <c r="W8322">
        <v>-21664400.906224892</v>
      </c>
      <c r="X8322">
        <v>-41664400.906224892</v>
      </c>
    </row>
    <row r="8323" spans="2:24" x14ac:dyDescent="0.4">
      <c r="B8323" s="13">
        <v>8320</v>
      </c>
      <c r="C8323">
        <v>0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27024011.336610511</v>
      </c>
      <c r="O8323">
        <v>27166419.02504893</v>
      </c>
      <c r="P8323">
        <v>34697240.71200943</v>
      </c>
      <c r="Q8323">
        <v>39838162.770371228</v>
      </c>
      <c r="R8323">
        <v>42471758.112563238</v>
      </c>
      <c r="S8323">
        <v>47387965.855138034</v>
      </c>
      <c r="T8323">
        <v>51093585.340937443</v>
      </c>
      <c r="U8323">
        <v>56079162.268382013</v>
      </c>
      <c r="V8323">
        <v>56633158.448256262</v>
      </c>
      <c r="W8323">
        <v>57981864.882406875</v>
      </c>
      <c r="X8323">
        <v>37981864.882406883</v>
      </c>
    </row>
    <row r="8324" spans="2:24" x14ac:dyDescent="0.4">
      <c r="B8324" s="13">
        <v>8321</v>
      </c>
      <c r="C8324">
        <v>0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21739543.39726245</v>
      </c>
      <c r="O8324">
        <v>21631322.027208604</v>
      </c>
      <c r="P8324">
        <v>23714314.099363185</v>
      </c>
      <c r="Q8324">
        <v>24326659.100523025</v>
      </c>
      <c r="R8324">
        <v>32919344.053428642</v>
      </c>
      <c r="S8324">
        <v>39532735.050420001</v>
      </c>
      <c r="T8324">
        <v>39748649.251436129</v>
      </c>
      <c r="U8324">
        <v>41288959.030193217</v>
      </c>
      <c r="V8324">
        <v>28128673.298371021</v>
      </c>
      <c r="W8324">
        <v>36711225.757391438</v>
      </c>
      <c r="X8324">
        <v>16711225.757391438</v>
      </c>
    </row>
    <row r="8325" spans="2:24" x14ac:dyDescent="0.4">
      <c r="B8325" s="13">
        <v>8322</v>
      </c>
      <c r="C8325">
        <v>0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24457434.209393665</v>
      </c>
      <c r="O8325">
        <v>23366176.274247732</v>
      </c>
      <c r="P8325">
        <v>23269312.054756485</v>
      </c>
      <c r="Q8325">
        <v>31327320.114604689</v>
      </c>
      <c r="R8325">
        <v>35872968.30606363</v>
      </c>
      <c r="S8325">
        <v>40238355.113792039</v>
      </c>
      <c r="T8325">
        <v>40335773.919721238</v>
      </c>
      <c r="U8325">
        <v>44192218.983721703</v>
      </c>
      <c r="V8325">
        <v>46565643.766263783</v>
      </c>
      <c r="W8325">
        <v>43792247.756089538</v>
      </c>
      <c r="X8325">
        <v>23792247.756089531</v>
      </c>
    </row>
    <row r="8326" spans="2:24" x14ac:dyDescent="0.4">
      <c r="B8326" s="13">
        <v>8323</v>
      </c>
      <c r="C8326">
        <v>0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23339048.554573268</v>
      </c>
      <c r="O8326">
        <v>20331192.276107833</v>
      </c>
      <c r="P8326">
        <v>21253419.436694909</v>
      </c>
      <c r="Q8326">
        <v>21680875.65935703</v>
      </c>
      <c r="R8326">
        <v>21061279.765119974</v>
      </c>
      <c r="S8326">
        <v>-329938001.93602175</v>
      </c>
      <c r="T8326">
        <v>-328333401.15582478</v>
      </c>
      <c r="U8326">
        <v>-151131181.97006401</v>
      </c>
      <c r="V8326">
        <v>-149927803.13459617</v>
      </c>
      <c r="W8326">
        <v>-150023584.96583316</v>
      </c>
      <c r="X8326">
        <v>-170023584.96583316</v>
      </c>
    </row>
    <row r="8327" spans="2:24" x14ac:dyDescent="0.4">
      <c r="B8327" s="13">
        <v>8324</v>
      </c>
      <c r="C8327">
        <v>0</v>
      </c>
      <c r="D8327">
        <v>0</v>
      </c>
      <c r="E8327"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22623321.267662995</v>
      </c>
      <c r="O8327">
        <v>28080188.766052205</v>
      </c>
      <c r="P8327">
        <v>26989363.692059573</v>
      </c>
      <c r="Q8327">
        <v>28685791.066162188</v>
      </c>
      <c r="R8327">
        <v>33985872.748781934</v>
      </c>
      <c r="S8327">
        <v>26455743.056083236</v>
      </c>
      <c r="T8327">
        <v>29172827.331106003</v>
      </c>
      <c r="U8327">
        <v>33076334.367089998</v>
      </c>
      <c r="V8327">
        <v>39939952.263112381</v>
      </c>
      <c r="W8327">
        <v>41477429.528864987</v>
      </c>
      <c r="X8327">
        <v>21477429.52886498</v>
      </c>
    </row>
    <row r="8328" spans="2:24" x14ac:dyDescent="0.4">
      <c r="B8328" s="13">
        <v>8325</v>
      </c>
      <c r="C8328">
        <v>0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23736487.295511138</v>
      </c>
      <c r="O8328">
        <v>22277403.81909905</v>
      </c>
      <c r="P8328">
        <v>23968845.620865695</v>
      </c>
      <c r="Q8328">
        <v>22032019.243158564</v>
      </c>
      <c r="R8328">
        <v>26482416.959941939</v>
      </c>
      <c r="S8328">
        <v>30656719.136111196</v>
      </c>
      <c r="T8328">
        <v>29140334.061558142</v>
      </c>
      <c r="U8328">
        <v>36038689.867712177</v>
      </c>
      <c r="V8328">
        <v>40840285.780572824</v>
      </c>
      <c r="W8328">
        <v>48083641.966073282</v>
      </c>
      <c r="X8328">
        <v>28083641.966073275</v>
      </c>
    </row>
    <row r="8329" spans="2:24" x14ac:dyDescent="0.4">
      <c r="B8329" s="13">
        <v>8326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24616630.689360827</v>
      </c>
      <c r="O8329">
        <v>26966774.512943007</v>
      </c>
      <c r="P8329">
        <v>11958129.183845058</v>
      </c>
      <c r="Q8329">
        <v>8806163.316127371</v>
      </c>
      <c r="R8329">
        <v>13883086.178005634</v>
      </c>
      <c r="S8329">
        <v>12731097.957084045</v>
      </c>
      <c r="T8329">
        <v>19720201.184044059</v>
      </c>
      <c r="U8329">
        <v>24059020.984024245</v>
      </c>
      <c r="V8329">
        <v>27266166.978321776</v>
      </c>
      <c r="W8329">
        <v>33397824.148332961</v>
      </c>
      <c r="X8329">
        <v>13397824.148332961</v>
      </c>
    </row>
    <row r="8330" spans="2:24" x14ac:dyDescent="0.4">
      <c r="B8330" s="13">
        <v>8327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25054742.20394836</v>
      </c>
      <c r="O8330">
        <v>24120823.467799671</v>
      </c>
      <c r="P8330">
        <v>21351500.442915577</v>
      </c>
      <c r="Q8330">
        <v>21926588.212550044</v>
      </c>
      <c r="R8330">
        <v>19949588.039858777</v>
      </c>
      <c r="S8330">
        <v>28182873.979134202</v>
      </c>
      <c r="T8330">
        <v>3771710.498612104</v>
      </c>
      <c r="U8330">
        <v>10902843.678279532</v>
      </c>
      <c r="V8330">
        <v>23573489.246348817</v>
      </c>
      <c r="W8330">
        <v>22848778.632023677</v>
      </c>
      <c r="X8330">
        <v>2848778.6320236814</v>
      </c>
    </row>
    <row r="8331" spans="2:24" x14ac:dyDescent="0.4">
      <c r="B8331" s="13">
        <v>8328</v>
      </c>
      <c r="C8331">
        <v>0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17771435.522175521</v>
      </c>
      <c r="O8331">
        <v>16288568.056317901</v>
      </c>
      <c r="P8331">
        <v>5678156.9331972888</v>
      </c>
      <c r="Q8331">
        <v>9954116.9496442787</v>
      </c>
      <c r="R8331">
        <v>-1323536.2898896853</v>
      </c>
      <c r="S8331">
        <v>5015947.8154014461</v>
      </c>
      <c r="T8331">
        <v>9458338.4224055763</v>
      </c>
      <c r="U8331">
        <v>15372178.340620585</v>
      </c>
      <c r="V8331">
        <v>17576384.557035629</v>
      </c>
      <c r="W8331">
        <v>20868275.495083176</v>
      </c>
      <c r="X8331">
        <v>868275.49508317839</v>
      </c>
    </row>
    <row r="8332" spans="2:24" x14ac:dyDescent="0.4">
      <c r="B8332" s="13">
        <v>8329</v>
      </c>
      <c r="C8332">
        <v>0</v>
      </c>
      <c r="D8332">
        <v>0</v>
      </c>
      <c r="E8332"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19424461.595973082</v>
      </c>
      <c r="O8332">
        <v>2761234.9268624336</v>
      </c>
      <c r="P8332">
        <v>1330871.4834515485</v>
      </c>
      <c r="Q8332">
        <v>12230109.658358719</v>
      </c>
      <c r="R8332">
        <v>11215493.393701088</v>
      </c>
      <c r="S8332">
        <v>10851412.164070208</v>
      </c>
      <c r="T8332">
        <v>16213193.920165677</v>
      </c>
      <c r="U8332">
        <v>11154502.678303206</v>
      </c>
      <c r="V8332">
        <v>10646078.563354567</v>
      </c>
      <c r="W8332">
        <v>14062867.357695624</v>
      </c>
      <c r="X8332">
        <v>-5937132.6423043767</v>
      </c>
    </row>
    <row r="8333" spans="2:24" x14ac:dyDescent="0.4">
      <c r="B8333" s="13">
        <v>8330</v>
      </c>
      <c r="C8333">
        <v>0</v>
      </c>
      <c r="D8333">
        <v>0</v>
      </c>
      <c r="E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17601328.399800301</v>
      </c>
      <c r="O8333">
        <v>16550893.686003584</v>
      </c>
      <c r="P8333">
        <v>15984968.971014779</v>
      </c>
      <c r="Q8333">
        <v>14388631.943022499</v>
      </c>
      <c r="R8333">
        <v>14746936.658231292</v>
      </c>
      <c r="S8333">
        <v>15871802.936454259</v>
      </c>
      <c r="T8333">
        <v>15766091.114236111</v>
      </c>
      <c r="U8333">
        <v>14350759.903382987</v>
      </c>
      <c r="V8333">
        <v>-26204642.121475976</v>
      </c>
      <c r="W8333">
        <v>-30102383.351227529</v>
      </c>
      <c r="X8333">
        <v>-50102383.351227522</v>
      </c>
    </row>
    <row r="8334" spans="2:24" x14ac:dyDescent="0.4">
      <c r="B8334" s="13">
        <v>8331</v>
      </c>
      <c r="C8334">
        <v>0</v>
      </c>
      <c r="D8334">
        <v>0</v>
      </c>
      <c r="E8334">
        <v>0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26695460.964202739</v>
      </c>
      <c r="O8334">
        <v>25208403.292710215</v>
      </c>
      <c r="P8334">
        <v>26733160.587475263</v>
      </c>
      <c r="Q8334">
        <v>31766657.715426728</v>
      </c>
      <c r="R8334">
        <v>6721539.9184865411</v>
      </c>
      <c r="S8334">
        <v>10031843.358798448</v>
      </c>
      <c r="T8334">
        <v>22171580.407791868</v>
      </c>
      <c r="U8334">
        <v>20568555.754882272</v>
      </c>
      <c r="V8334">
        <v>-86079276.469831318</v>
      </c>
      <c r="W8334">
        <v>-78800187.862261981</v>
      </c>
      <c r="X8334">
        <v>-98800187.862261981</v>
      </c>
    </row>
    <row r="8335" spans="2:24" x14ac:dyDescent="0.4">
      <c r="B8335" s="13">
        <v>8332</v>
      </c>
      <c r="C8335">
        <v>0</v>
      </c>
      <c r="D8335">
        <v>0</v>
      </c>
      <c r="E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26044471.273953702</v>
      </c>
      <c r="O8335">
        <v>33783984.954965122</v>
      </c>
      <c r="P8335">
        <v>34012509.432694495</v>
      </c>
      <c r="Q8335">
        <v>33837947.993434884</v>
      </c>
      <c r="R8335">
        <v>36638583.301728614</v>
      </c>
      <c r="S8335">
        <v>35799934.362147421</v>
      </c>
      <c r="T8335">
        <v>43032526.337541878</v>
      </c>
      <c r="U8335">
        <v>45301927.651502185</v>
      </c>
      <c r="V8335">
        <v>45556540.717218399</v>
      </c>
      <c r="W8335">
        <v>45460021.809049115</v>
      </c>
      <c r="X8335">
        <v>25460021.809049111</v>
      </c>
    </row>
    <row r="8336" spans="2:24" x14ac:dyDescent="0.4">
      <c r="B8336" s="13">
        <v>8333</v>
      </c>
      <c r="C8336">
        <v>0</v>
      </c>
      <c r="D8336">
        <v>0</v>
      </c>
      <c r="E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26035813.988373425</v>
      </c>
      <c r="O8336">
        <v>33384699.638049372</v>
      </c>
      <c r="P8336">
        <v>34696562.450859569</v>
      </c>
      <c r="Q8336">
        <v>38684459.410858795</v>
      </c>
      <c r="R8336">
        <v>47185153.444456324</v>
      </c>
      <c r="S8336">
        <v>51434295.024170861</v>
      </c>
      <c r="T8336">
        <v>51649789.090902194</v>
      </c>
      <c r="U8336">
        <v>53090567.349790111</v>
      </c>
      <c r="V8336">
        <v>55524384.581951566</v>
      </c>
      <c r="W8336">
        <v>52204829.554657996</v>
      </c>
      <c r="X8336">
        <v>32204829.554657988</v>
      </c>
    </row>
    <row r="8337" spans="2:24" x14ac:dyDescent="0.4">
      <c r="B8337" s="13">
        <v>8334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21420113.672570761</v>
      </c>
      <c r="O8337">
        <v>22543649.919652387</v>
      </c>
      <c r="P8337">
        <v>22681140.337674972</v>
      </c>
      <c r="Q8337">
        <v>27717190.31164372</v>
      </c>
      <c r="R8337">
        <v>28439968.563617025</v>
      </c>
      <c r="S8337">
        <v>27617445.076629695</v>
      </c>
      <c r="T8337">
        <v>30000452.32170707</v>
      </c>
      <c r="U8337">
        <v>35004848.6490549</v>
      </c>
      <c r="V8337">
        <v>38545282.046475358</v>
      </c>
      <c r="W8337">
        <v>41850577.705368064</v>
      </c>
      <c r="X8337">
        <v>21850577.705368057</v>
      </c>
    </row>
    <row r="8338" spans="2:24" x14ac:dyDescent="0.4">
      <c r="B8338" s="13">
        <v>8335</v>
      </c>
      <c r="C8338">
        <v>0</v>
      </c>
      <c r="D8338">
        <v>0</v>
      </c>
      <c r="E8338">
        <v>0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18990369.676740628</v>
      </c>
      <c r="O8338">
        <v>27531558.691023774</v>
      </c>
      <c r="P8338">
        <v>30395132.354841232</v>
      </c>
      <c r="Q8338">
        <v>29022778.199040964</v>
      </c>
      <c r="R8338">
        <v>29057906.39641491</v>
      </c>
      <c r="S8338">
        <v>36598722.377820186</v>
      </c>
      <c r="T8338">
        <v>41642337.892762139</v>
      </c>
      <c r="U8338">
        <v>49778786.972751662</v>
      </c>
      <c r="V8338">
        <v>48988237.434414975</v>
      </c>
      <c r="W8338">
        <v>50151145.166376121</v>
      </c>
      <c r="X8338">
        <v>30151145.166376129</v>
      </c>
    </row>
    <row r="8339" spans="2:24" x14ac:dyDescent="0.4">
      <c r="B8339" s="13">
        <v>8336</v>
      </c>
      <c r="C8339">
        <v>0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22345662.776366401</v>
      </c>
      <c r="O8339">
        <v>25329450.584110342</v>
      </c>
      <c r="P8339">
        <v>25904890.038643509</v>
      </c>
      <c r="Q8339">
        <v>23050664.502975751</v>
      </c>
      <c r="R8339">
        <v>15403673.435259266</v>
      </c>
      <c r="S8339">
        <v>18333692.416808411</v>
      </c>
      <c r="T8339">
        <v>25227289.625927176</v>
      </c>
      <c r="U8339">
        <v>34337215.461360097</v>
      </c>
      <c r="V8339">
        <v>33246370.2323712</v>
      </c>
      <c r="W8339">
        <v>33870363.275288947</v>
      </c>
      <c r="X8339">
        <v>13870363.275288953</v>
      </c>
    </row>
    <row r="8340" spans="2:24" x14ac:dyDescent="0.4">
      <c r="B8340" s="13">
        <v>8337</v>
      </c>
      <c r="C8340">
        <v>0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29619022.017998561</v>
      </c>
      <c r="O8340">
        <v>31105982.877869178</v>
      </c>
      <c r="P8340">
        <v>35395745.668851048</v>
      </c>
      <c r="Q8340">
        <v>39923974.451041177</v>
      </c>
      <c r="R8340">
        <v>31312514.1704023</v>
      </c>
      <c r="S8340">
        <v>36261455.537636749</v>
      </c>
      <c r="T8340">
        <v>38592554.319099285</v>
      </c>
      <c r="U8340">
        <v>43704237.79228282</v>
      </c>
      <c r="V8340">
        <v>-391023874.33354557</v>
      </c>
      <c r="W8340">
        <v>-390559761.08720648</v>
      </c>
      <c r="X8340">
        <v>-410559761.08720648</v>
      </c>
    </row>
    <row r="8341" spans="2:24" x14ac:dyDescent="0.4">
      <c r="B8341" s="13">
        <v>8338</v>
      </c>
      <c r="C8341">
        <v>0</v>
      </c>
      <c r="D8341">
        <v>0</v>
      </c>
      <c r="E8341"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17635372.824743085</v>
      </c>
      <c r="O8341">
        <v>24709405.062157005</v>
      </c>
      <c r="P8341">
        <v>18308981.675092116</v>
      </c>
      <c r="Q8341">
        <v>17904423.684192579</v>
      </c>
      <c r="R8341">
        <v>16250586.897179503</v>
      </c>
      <c r="S8341">
        <v>19107445.553897332</v>
      </c>
      <c r="T8341">
        <v>20755935.295022786</v>
      </c>
      <c r="U8341">
        <v>20837415.318392478</v>
      </c>
      <c r="V8341">
        <v>20158396.014171623</v>
      </c>
      <c r="W8341">
        <v>21194595.890180431</v>
      </c>
      <c r="X8341">
        <v>1194595.8901804346</v>
      </c>
    </row>
    <row r="8342" spans="2:24" x14ac:dyDescent="0.4">
      <c r="B8342" s="13">
        <v>8339</v>
      </c>
      <c r="C8342">
        <v>0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3037960.0979094841</v>
      </c>
      <c r="O8342">
        <v>2156765.5957244867</v>
      </c>
      <c r="P8342">
        <v>8984268.2465286814</v>
      </c>
      <c r="Q8342">
        <v>7926816.7159503009</v>
      </c>
      <c r="R8342">
        <v>12894710.704426566</v>
      </c>
      <c r="S8342">
        <v>12864815.439431444</v>
      </c>
      <c r="T8342">
        <v>15415383.948801862</v>
      </c>
      <c r="U8342">
        <v>-1766874.42922158</v>
      </c>
      <c r="V8342">
        <v>2323390.6353311567</v>
      </c>
      <c r="W8342">
        <v>11851505.985230381</v>
      </c>
      <c r="X8342">
        <v>-8148494.0147696212</v>
      </c>
    </row>
    <row r="8343" spans="2:24" x14ac:dyDescent="0.4">
      <c r="B8343" s="13">
        <v>8340</v>
      </c>
      <c r="C8343">
        <v>0</v>
      </c>
      <c r="D8343">
        <v>0</v>
      </c>
      <c r="E8343"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22803513.366724886</v>
      </c>
      <c r="O8343">
        <v>26059169.581947502</v>
      </c>
      <c r="P8343">
        <v>31684726.188763596</v>
      </c>
      <c r="Q8343">
        <v>31936691.035905987</v>
      </c>
      <c r="R8343">
        <v>33913137.26686164</v>
      </c>
      <c r="S8343">
        <v>37184711.742714539</v>
      </c>
      <c r="T8343">
        <v>39027468.218261614</v>
      </c>
      <c r="U8343">
        <v>38405609.544662192</v>
      </c>
      <c r="V8343">
        <v>35044988.635890238</v>
      </c>
      <c r="W8343">
        <v>25724866.30075847</v>
      </c>
      <c r="X8343">
        <v>5724866.3007584745</v>
      </c>
    </row>
    <row r="8344" spans="2:24" x14ac:dyDescent="0.4">
      <c r="B8344" s="13">
        <v>8341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22025840.389632508</v>
      </c>
      <c r="O8344">
        <v>31274194.42133306</v>
      </c>
      <c r="P8344">
        <v>33697855.611127928</v>
      </c>
      <c r="Q8344">
        <v>39603158.220578387</v>
      </c>
      <c r="R8344">
        <v>44597355.973479636</v>
      </c>
      <c r="S8344">
        <v>46547842.204623416</v>
      </c>
      <c r="T8344">
        <v>50829609.626597933</v>
      </c>
      <c r="U8344">
        <v>50222001.496828526</v>
      </c>
      <c r="V8344">
        <v>48862507.224711649</v>
      </c>
      <c r="W8344">
        <v>48891665.308489285</v>
      </c>
      <c r="X8344">
        <v>28891665.308489274</v>
      </c>
    </row>
    <row r="8345" spans="2:24" x14ac:dyDescent="0.4">
      <c r="B8345" s="13">
        <v>8342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23703013.613769922</v>
      </c>
      <c r="O8345">
        <v>27311227.458031893</v>
      </c>
      <c r="P8345">
        <v>24532376.248672035</v>
      </c>
      <c r="Q8345">
        <v>22878064.419558469</v>
      </c>
      <c r="R8345">
        <v>22881262.487418342</v>
      </c>
      <c r="S8345">
        <v>23913151.126495637</v>
      </c>
      <c r="T8345">
        <v>26784997.590787258</v>
      </c>
      <c r="U8345">
        <v>25430248.156231288</v>
      </c>
      <c r="V8345">
        <v>30723260.572895527</v>
      </c>
      <c r="W8345">
        <v>33566603.773549773</v>
      </c>
      <c r="X8345">
        <v>13566603.773549769</v>
      </c>
    </row>
    <row r="8346" spans="2:24" x14ac:dyDescent="0.4">
      <c r="B8346" s="13">
        <v>8343</v>
      </c>
      <c r="C8346">
        <v>0</v>
      </c>
      <c r="D8346">
        <v>0</v>
      </c>
      <c r="E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24712535.474846695</v>
      </c>
      <c r="O8346">
        <v>29925431.886048295</v>
      </c>
      <c r="P8346">
        <v>28796508.012319904</v>
      </c>
      <c r="Q8346">
        <v>28864252.605594546</v>
      </c>
      <c r="R8346">
        <v>33242136.106548879</v>
      </c>
      <c r="S8346">
        <v>32003610.958916478</v>
      </c>
      <c r="T8346">
        <v>33530170.497383885</v>
      </c>
      <c r="U8346">
        <v>36862137.615154669</v>
      </c>
      <c r="V8346">
        <v>32976586.799060263</v>
      </c>
      <c r="W8346">
        <v>35129834.828335322</v>
      </c>
      <c r="X8346">
        <v>15129834.828335317</v>
      </c>
    </row>
    <row r="8347" spans="2:24" x14ac:dyDescent="0.4">
      <c r="B8347" s="13">
        <v>8344</v>
      </c>
      <c r="C8347">
        <v>0</v>
      </c>
      <c r="D8347">
        <v>0</v>
      </c>
      <c r="E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22223969.449484434</v>
      </c>
      <c r="O8347">
        <v>19213978.920377113</v>
      </c>
      <c r="P8347">
        <v>22776393.159232017</v>
      </c>
      <c r="Q8347">
        <v>26070012.733515225</v>
      </c>
      <c r="R8347">
        <v>25546076.89881672</v>
      </c>
      <c r="S8347">
        <v>28833770.832429562</v>
      </c>
      <c r="T8347">
        <v>27225235.366618712</v>
      </c>
      <c r="U8347">
        <v>31140681.536740709</v>
      </c>
      <c r="V8347">
        <v>30175691.711035464</v>
      </c>
      <c r="W8347">
        <v>27689912.804341149</v>
      </c>
      <c r="X8347">
        <v>7689912.8043411504</v>
      </c>
    </row>
    <row r="8348" spans="2:24" x14ac:dyDescent="0.4">
      <c r="B8348" s="13">
        <v>8345</v>
      </c>
      <c r="C8348">
        <v>0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28098239.775583081</v>
      </c>
      <c r="O8348">
        <v>34074339.300573193</v>
      </c>
      <c r="P8348">
        <v>35887906.821190745</v>
      </c>
      <c r="Q8348">
        <v>36413063.179782405</v>
      </c>
      <c r="R8348">
        <v>35522477.894942239</v>
      </c>
      <c r="S8348">
        <v>39780646.956740186</v>
      </c>
      <c r="T8348">
        <v>45243579.108791582</v>
      </c>
      <c r="U8348">
        <v>44006699.584894031</v>
      </c>
      <c r="V8348">
        <v>44764801.788993217</v>
      </c>
      <c r="W8348">
        <v>44070184.883859113</v>
      </c>
      <c r="X8348">
        <v>24070184.883859117</v>
      </c>
    </row>
    <row r="8349" spans="2:24" x14ac:dyDescent="0.4">
      <c r="B8349" s="13">
        <v>8346</v>
      </c>
      <c r="C8349">
        <v>0</v>
      </c>
      <c r="D8349">
        <v>0</v>
      </c>
      <c r="E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19836694.216067195</v>
      </c>
      <c r="O8349">
        <v>18778918.023846351</v>
      </c>
      <c r="P8349">
        <v>18626169.25379359</v>
      </c>
      <c r="Q8349">
        <v>26038922.892148137</v>
      </c>
      <c r="R8349">
        <v>28990034.671487782</v>
      </c>
      <c r="S8349">
        <v>28312050.690330945</v>
      </c>
      <c r="T8349">
        <v>27509123.657556415</v>
      </c>
      <c r="U8349">
        <v>-105552233.31463836</v>
      </c>
      <c r="V8349">
        <v>-104761830.48274331</v>
      </c>
      <c r="W8349">
        <v>-32741589.691384222</v>
      </c>
      <c r="X8349">
        <v>-52741589.691384226</v>
      </c>
    </row>
    <row r="8350" spans="2:24" x14ac:dyDescent="0.4">
      <c r="B8350" s="13">
        <v>8347</v>
      </c>
      <c r="C8350">
        <v>0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18995429.446389265</v>
      </c>
      <c r="O8350">
        <v>18018844.150376018</v>
      </c>
      <c r="P8350">
        <v>24363406.086547911</v>
      </c>
      <c r="Q8350">
        <v>23708970.227052968</v>
      </c>
      <c r="R8350">
        <v>26581620.459354106</v>
      </c>
      <c r="S8350">
        <v>29557090.781102501</v>
      </c>
      <c r="T8350">
        <v>28325056.585497372</v>
      </c>
      <c r="U8350">
        <v>31841861.481150702</v>
      </c>
      <c r="V8350">
        <v>35086861.624893248</v>
      </c>
      <c r="W8350">
        <v>18935982.108247783</v>
      </c>
      <c r="X8350">
        <v>-1064017.8917522165</v>
      </c>
    </row>
    <row r="8351" spans="2:24" x14ac:dyDescent="0.4">
      <c r="B8351" s="13">
        <v>8348</v>
      </c>
      <c r="C8351">
        <v>0</v>
      </c>
      <c r="D8351">
        <v>0</v>
      </c>
      <c r="E8351">
        <v>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19976079.316916529</v>
      </c>
      <c r="O8351">
        <v>22578073.861966394</v>
      </c>
      <c r="P8351">
        <v>21108902.493986331</v>
      </c>
      <c r="Q8351">
        <v>21986937.094763894</v>
      </c>
      <c r="R8351">
        <v>23665868.332240336</v>
      </c>
      <c r="S8351">
        <v>23903327.379807398</v>
      </c>
      <c r="T8351">
        <v>24927792.448956862</v>
      </c>
      <c r="U8351">
        <v>23610619.46072891</v>
      </c>
      <c r="V8351">
        <v>27537734.99838981</v>
      </c>
      <c r="W8351">
        <v>28767671.932182577</v>
      </c>
      <c r="X8351">
        <v>8767671.9321825802</v>
      </c>
    </row>
    <row r="8352" spans="2:24" x14ac:dyDescent="0.4">
      <c r="B8352" s="13">
        <v>8349</v>
      </c>
      <c r="C8352">
        <v>0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20865777.52551882</v>
      </c>
      <c r="O8352">
        <v>21039953.190887965</v>
      </c>
      <c r="P8352">
        <v>22830936.471263587</v>
      </c>
      <c r="Q8352">
        <v>30718603.413686354</v>
      </c>
      <c r="R8352">
        <v>32678985.099517141</v>
      </c>
      <c r="S8352">
        <v>35367285.078586616</v>
      </c>
      <c r="T8352">
        <v>31911748.248852618</v>
      </c>
      <c r="U8352">
        <v>30843434.474664822</v>
      </c>
      <c r="V8352">
        <v>29911118.476641383</v>
      </c>
      <c r="W8352">
        <v>29333725.215114348</v>
      </c>
      <c r="X8352">
        <v>9333725.2151143458</v>
      </c>
    </row>
    <row r="8353" spans="2:24" x14ac:dyDescent="0.4">
      <c r="B8353" s="13">
        <v>8350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19530693.032297321</v>
      </c>
      <c r="O8353">
        <v>23072091.563081536</v>
      </c>
      <c r="P8353">
        <v>21351456.367568698</v>
      </c>
      <c r="Q8353">
        <v>22334876.412975837</v>
      </c>
      <c r="R8353">
        <v>22269936.027851857</v>
      </c>
      <c r="S8353">
        <v>19207644.720718239</v>
      </c>
      <c r="T8353">
        <v>20880156.714560714</v>
      </c>
      <c r="U8353">
        <v>7942525.0027989037</v>
      </c>
      <c r="V8353">
        <v>15029732.443383586</v>
      </c>
      <c r="W8353">
        <v>18205720.907855738</v>
      </c>
      <c r="X8353">
        <v>-1794279.0921442644</v>
      </c>
    </row>
    <row r="8354" spans="2:24" x14ac:dyDescent="0.4">
      <c r="B8354" s="13">
        <v>8351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-7029042.763516441</v>
      </c>
      <c r="O8354">
        <v>-8331896.5325857643</v>
      </c>
      <c r="P8354">
        <v>14805948.878121471</v>
      </c>
      <c r="Q8354">
        <v>17841690.267964702</v>
      </c>
      <c r="R8354">
        <v>11550947.043189833</v>
      </c>
      <c r="S8354">
        <v>9692724.9735996928</v>
      </c>
      <c r="T8354">
        <v>7673430.3088715654</v>
      </c>
      <c r="U8354">
        <v>14983510.418545384</v>
      </c>
      <c r="V8354">
        <v>24205216.469244845</v>
      </c>
      <c r="W8354">
        <v>20333916.02886394</v>
      </c>
      <c r="X8354">
        <v>333916.02886393806</v>
      </c>
    </row>
    <row r="8355" spans="2:24" x14ac:dyDescent="0.4">
      <c r="B8355" s="13">
        <v>8352</v>
      </c>
      <c r="C8355">
        <v>0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20100138.958430339</v>
      </c>
      <c r="O8355">
        <v>27708247.839832317</v>
      </c>
      <c r="P8355">
        <v>35556523.55160889</v>
      </c>
      <c r="Q8355">
        <v>35560332.829887465</v>
      </c>
      <c r="R8355">
        <v>40441804.011468194</v>
      </c>
      <c r="S8355">
        <v>44527017.879881255</v>
      </c>
      <c r="T8355">
        <v>33111203.065825593</v>
      </c>
      <c r="U8355">
        <v>37785842.913760968</v>
      </c>
      <c r="V8355">
        <v>52370344.039721966</v>
      </c>
      <c r="W8355">
        <v>54827559.984059013</v>
      </c>
      <c r="X8355">
        <v>34827559.984059006</v>
      </c>
    </row>
    <row r="8356" spans="2:24" x14ac:dyDescent="0.4">
      <c r="B8356" s="13">
        <v>8353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21837521.404241983</v>
      </c>
      <c r="O8356">
        <v>24722848.845340285</v>
      </c>
      <c r="P8356">
        <v>23299518.497653317</v>
      </c>
      <c r="Q8356">
        <v>26849375.886703603</v>
      </c>
      <c r="R8356">
        <v>31002104.361188393</v>
      </c>
      <c r="S8356">
        <v>19097873.403886974</v>
      </c>
      <c r="T8356">
        <v>13229283.49385735</v>
      </c>
      <c r="U8356">
        <v>22778853.432142816</v>
      </c>
      <c r="V8356">
        <v>26322477.744528163</v>
      </c>
      <c r="W8356">
        <v>29511297.371631812</v>
      </c>
      <c r="X8356">
        <v>9511297.3716318104</v>
      </c>
    </row>
    <row r="8357" spans="2:24" x14ac:dyDescent="0.4">
      <c r="B8357" s="13">
        <v>8354</v>
      </c>
      <c r="C8357">
        <v>0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19961845.491735969</v>
      </c>
      <c r="O8357">
        <v>22898231.91246558</v>
      </c>
      <c r="P8357">
        <v>25888848.228524636</v>
      </c>
      <c r="Q8357">
        <v>34374678.934896708</v>
      </c>
      <c r="R8357">
        <v>40051432.132354379</v>
      </c>
      <c r="S8357">
        <v>45173055.744067684</v>
      </c>
      <c r="T8357">
        <v>47549340.868261136</v>
      </c>
      <c r="U8357">
        <v>48204817.608907782</v>
      </c>
      <c r="V8357">
        <v>50814930.055557065</v>
      </c>
      <c r="W8357">
        <v>51711764.181295104</v>
      </c>
      <c r="X8357">
        <v>31711764.181295101</v>
      </c>
    </row>
    <row r="8358" spans="2:24" x14ac:dyDescent="0.4">
      <c r="B8358" s="13">
        <v>8355</v>
      </c>
      <c r="C8358">
        <v>0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24066021.142054942</v>
      </c>
      <c r="O8358">
        <v>27588540.093097262</v>
      </c>
      <c r="P8358">
        <v>30586782.763862941</v>
      </c>
      <c r="Q8358">
        <v>29517727.339845065</v>
      </c>
      <c r="R8358">
        <v>33546638.003003296</v>
      </c>
      <c r="S8358">
        <v>27205866.686402559</v>
      </c>
      <c r="T8358">
        <v>28569058.611392044</v>
      </c>
      <c r="U8358">
        <v>33304828.573906247</v>
      </c>
      <c r="V8358">
        <v>42092492.354082853</v>
      </c>
      <c r="W8358">
        <v>39236853.686497331</v>
      </c>
      <c r="X8358">
        <v>19236853.686497331</v>
      </c>
    </row>
    <row r="8359" spans="2:24" x14ac:dyDescent="0.4">
      <c r="B8359" s="13">
        <v>8356</v>
      </c>
      <c r="C8359">
        <v>0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26853255.188047644</v>
      </c>
      <c r="O8359">
        <v>33491364.171288654</v>
      </c>
      <c r="P8359">
        <v>36814738.352587163</v>
      </c>
      <c r="Q8359">
        <v>-42772688.605633125</v>
      </c>
      <c r="R8359">
        <v>-35484542.151293479</v>
      </c>
      <c r="S8359">
        <v>9909549.8150461186</v>
      </c>
      <c r="T8359">
        <v>6591078.0905487631</v>
      </c>
      <c r="U8359">
        <v>6868760.8245387515</v>
      </c>
      <c r="V8359">
        <v>12445221.637819167</v>
      </c>
      <c r="W8359">
        <v>10378877.812742786</v>
      </c>
      <c r="X8359">
        <v>-9621122.1872572154</v>
      </c>
    </row>
    <row r="8360" spans="2:24" x14ac:dyDescent="0.4">
      <c r="B8360" s="13">
        <v>8357</v>
      </c>
      <c r="C8360">
        <v>0</v>
      </c>
      <c r="D8360">
        <v>0</v>
      </c>
      <c r="E8360">
        <v>0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25453014.125600677</v>
      </c>
      <c r="O8360">
        <v>8559159.5077917054</v>
      </c>
      <c r="P8360">
        <v>6751635.4837969802</v>
      </c>
      <c r="Q8360">
        <v>13132507.464976728</v>
      </c>
      <c r="R8360">
        <v>11832638.876919873</v>
      </c>
      <c r="S8360">
        <v>14592513.149219722</v>
      </c>
      <c r="T8360">
        <v>14829993.098414296</v>
      </c>
      <c r="U8360">
        <v>14249503.842769912</v>
      </c>
      <c r="V8360">
        <v>14955876.847371483</v>
      </c>
      <c r="W8360">
        <v>16838007.375170857</v>
      </c>
      <c r="X8360">
        <v>-3161992.6248291442</v>
      </c>
    </row>
    <row r="8361" spans="2:24" x14ac:dyDescent="0.4">
      <c r="B8361" s="13">
        <v>8358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20493974.615769304</v>
      </c>
      <c r="O8361">
        <v>22447214.45347251</v>
      </c>
      <c r="P8361">
        <v>28778234.343384288</v>
      </c>
      <c r="Q8361">
        <v>26851726.124053333</v>
      </c>
      <c r="R8361">
        <v>31273889.57445731</v>
      </c>
      <c r="S8361">
        <v>34141383.88316904</v>
      </c>
      <c r="T8361">
        <v>32584720.544643931</v>
      </c>
      <c r="U8361">
        <v>32716357.046958815</v>
      </c>
      <c r="V8361">
        <v>34288491.21690838</v>
      </c>
      <c r="W8361">
        <v>42301543.326430283</v>
      </c>
      <c r="X8361">
        <v>22301543.326430291</v>
      </c>
    </row>
    <row r="8362" spans="2:24" x14ac:dyDescent="0.4">
      <c r="B8362" s="13">
        <v>8359</v>
      </c>
      <c r="C8362">
        <v>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25088648.939222276</v>
      </c>
      <c r="O8362">
        <v>27248015.094093971</v>
      </c>
      <c r="P8362">
        <v>35275342.553208575</v>
      </c>
      <c r="Q8362">
        <v>35203165.084593274</v>
      </c>
      <c r="R8362">
        <v>36273116.326819018</v>
      </c>
      <c r="S8362">
        <v>38940249.678685971</v>
      </c>
      <c r="T8362">
        <v>43992251.212875649</v>
      </c>
      <c r="U8362">
        <v>-6688881.2204628289</v>
      </c>
      <c r="V8362">
        <v>-8800326.0397992376</v>
      </c>
      <c r="W8362">
        <v>18054167.031024944</v>
      </c>
      <c r="X8362">
        <v>-1945832.9689750604</v>
      </c>
    </row>
    <row r="8363" spans="2:24" x14ac:dyDescent="0.4">
      <c r="B8363" s="13">
        <v>8360</v>
      </c>
      <c r="C8363">
        <v>0</v>
      </c>
      <c r="D8363">
        <v>0</v>
      </c>
      <c r="E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-62885710.373132333</v>
      </c>
      <c r="O8363">
        <v>-56063685.140068501</v>
      </c>
      <c r="P8363">
        <v>-11268165.78216581</v>
      </c>
      <c r="Q8363">
        <v>-11870770.408009099</v>
      </c>
      <c r="R8363">
        <v>-9904839.449718466</v>
      </c>
      <c r="S8363">
        <v>-12882250.232852688</v>
      </c>
      <c r="T8363">
        <v>-10189388.013557781</v>
      </c>
      <c r="U8363">
        <v>-140921827.52329108</v>
      </c>
      <c r="V8363">
        <v>-140540235.75432649</v>
      </c>
      <c r="W8363">
        <v>-70256197.207553566</v>
      </c>
      <c r="X8363">
        <v>-90256197.207553566</v>
      </c>
    </row>
    <row r="8364" spans="2:24" x14ac:dyDescent="0.4">
      <c r="B8364" s="13">
        <v>8361</v>
      </c>
      <c r="C8364">
        <v>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21113392.686625566</v>
      </c>
      <c r="O8364">
        <v>19186264.673263837</v>
      </c>
      <c r="P8364">
        <v>20325292.503079753</v>
      </c>
      <c r="Q8364">
        <v>18212483.941628575</v>
      </c>
      <c r="R8364">
        <v>10827081.898841711</v>
      </c>
      <c r="S8364">
        <v>15616219.474113489</v>
      </c>
      <c r="T8364">
        <v>17769531.283813376</v>
      </c>
      <c r="U8364">
        <v>16554000.131189972</v>
      </c>
      <c r="V8364">
        <v>15716355.808024447</v>
      </c>
      <c r="W8364">
        <v>22505309.283916086</v>
      </c>
      <c r="X8364">
        <v>2505309.2839160897</v>
      </c>
    </row>
    <row r="8365" spans="2:24" x14ac:dyDescent="0.4">
      <c r="B8365" s="13">
        <v>8362</v>
      </c>
      <c r="C8365">
        <v>0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19790032.070642956</v>
      </c>
      <c r="O8365">
        <v>22977804.783517029</v>
      </c>
      <c r="P8365">
        <v>25510008.305377118</v>
      </c>
      <c r="Q8365">
        <v>32939338.038177833</v>
      </c>
      <c r="R8365">
        <v>31342995.013464034</v>
      </c>
      <c r="S8365">
        <v>35729277.300513484</v>
      </c>
      <c r="T8365">
        <v>36931340.781936653</v>
      </c>
      <c r="U8365">
        <v>41598698.920370474</v>
      </c>
      <c r="V8365">
        <v>43590121.383179367</v>
      </c>
      <c r="W8365">
        <v>50547188.961853355</v>
      </c>
      <c r="X8365">
        <v>30547188.961853348</v>
      </c>
    </row>
    <row r="8366" spans="2:24" x14ac:dyDescent="0.4">
      <c r="B8366" s="13">
        <v>8363</v>
      </c>
      <c r="C8366">
        <v>0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20366301.868696749</v>
      </c>
      <c r="O8366">
        <v>24356708.114917543</v>
      </c>
      <c r="P8366">
        <v>25178111.821551267</v>
      </c>
      <c r="Q8366">
        <v>28522930.83145367</v>
      </c>
      <c r="R8366">
        <v>30759596.740399808</v>
      </c>
      <c r="S8366">
        <v>30408872.73124022</v>
      </c>
      <c r="T8366">
        <v>26314307.646086399</v>
      </c>
      <c r="U8366">
        <v>33154466.730925839</v>
      </c>
      <c r="V8366">
        <v>33547029.328364972</v>
      </c>
      <c r="W8366">
        <v>32990861.912254982</v>
      </c>
      <c r="X8366">
        <v>12990861.912254984</v>
      </c>
    </row>
    <row r="8367" spans="2:24" x14ac:dyDescent="0.4">
      <c r="B8367" s="13">
        <v>8364</v>
      </c>
      <c r="C8367">
        <v>0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-1312620496.0440407</v>
      </c>
      <c r="O8367">
        <v>-1313912477.2986996</v>
      </c>
      <c r="P8367">
        <v>-644503360.20650601</v>
      </c>
      <c r="Q8367">
        <v>-639620148.63125038</v>
      </c>
      <c r="R8367">
        <v>-637055302.06908178</v>
      </c>
      <c r="S8367">
        <v>-634488069.10501695</v>
      </c>
      <c r="T8367">
        <v>-632117607.39208424</v>
      </c>
      <c r="U8367">
        <v>-630050248.79718673</v>
      </c>
      <c r="V8367">
        <v>-626514040.40807676</v>
      </c>
      <c r="W8367">
        <v>-622292290.79396284</v>
      </c>
      <c r="X8367">
        <v>-642292290.79396284</v>
      </c>
    </row>
    <row r="8368" spans="2:24" x14ac:dyDescent="0.4">
      <c r="B8368" s="13">
        <v>8365</v>
      </c>
      <c r="C8368">
        <v>0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21711132.403777789</v>
      </c>
      <c r="O8368">
        <v>21632335.64333804</v>
      </c>
      <c r="P8368">
        <v>22182713.916947979</v>
      </c>
      <c r="Q8368">
        <v>20584100.181155089</v>
      </c>
      <c r="R8368">
        <v>18519329.395672917</v>
      </c>
      <c r="S8368">
        <v>6851455.2341991225</v>
      </c>
      <c r="T8368">
        <v>13944481.239543069</v>
      </c>
      <c r="U8368">
        <v>10479205.198020248</v>
      </c>
      <c r="V8368">
        <v>4702884.3008107692</v>
      </c>
      <c r="W8368">
        <v>5426261.9841665132</v>
      </c>
      <c r="X8368">
        <v>-14573738.015833482</v>
      </c>
    </row>
    <row r="8369" spans="2:24" x14ac:dyDescent="0.4">
      <c r="B8369" s="13">
        <v>8366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25283911.227773622</v>
      </c>
      <c r="O8369">
        <v>22788386.594447058</v>
      </c>
      <c r="P8369">
        <v>-26497183.726575002</v>
      </c>
      <c r="Q8369">
        <v>-24166806.514510699</v>
      </c>
      <c r="R8369">
        <v>-3899.3347700983868</v>
      </c>
      <c r="S8369">
        <v>-31655902.187538851</v>
      </c>
      <c r="T8369">
        <v>-25845657.940649487</v>
      </c>
      <c r="U8369">
        <v>-12332562.995273961</v>
      </c>
      <c r="V8369">
        <v>-11894267.116773224</v>
      </c>
      <c r="W8369">
        <v>-14029382.518147418</v>
      </c>
      <c r="X8369">
        <v>-34029382.518147409</v>
      </c>
    </row>
    <row r="8370" spans="2:24" x14ac:dyDescent="0.4">
      <c r="B8370" s="13">
        <v>8367</v>
      </c>
      <c r="C8370">
        <v>0</v>
      </c>
      <c r="D8370">
        <v>0</v>
      </c>
      <c r="E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10450772.390896749</v>
      </c>
      <c r="O8370">
        <v>11543585.12436649</v>
      </c>
      <c r="P8370">
        <v>26579639.410024803</v>
      </c>
      <c r="Q8370">
        <v>31882065.849270128</v>
      </c>
      <c r="R8370">
        <v>31113368.377949681</v>
      </c>
      <c r="S8370">
        <v>38685321.335391112</v>
      </c>
      <c r="T8370">
        <v>39045400.127394579</v>
      </c>
      <c r="U8370">
        <v>47617343.029635444</v>
      </c>
      <c r="V8370">
        <v>51891854.188121937</v>
      </c>
      <c r="W8370">
        <v>57037407.085635923</v>
      </c>
      <c r="X8370">
        <v>37037407.08563593</v>
      </c>
    </row>
    <row r="8371" spans="2:24" x14ac:dyDescent="0.4">
      <c r="B8371" s="13">
        <v>8368</v>
      </c>
      <c r="C8371">
        <v>0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18759541.551540121</v>
      </c>
      <c r="O8371">
        <v>26596321.238936834</v>
      </c>
      <c r="P8371">
        <v>29110444.900702044</v>
      </c>
      <c r="Q8371">
        <v>34969080.827174693</v>
      </c>
      <c r="R8371">
        <v>39958618.195371293</v>
      </c>
      <c r="S8371">
        <v>45552312.116476186</v>
      </c>
      <c r="T8371">
        <v>45547093.291455261</v>
      </c>
      <c r="U8371">
        <v>43831010.708150074</v>
      </c>
      <c r="V8371">
        <v>34554938.922703251</v>
      </c>
      <c r="W8371">
        <v>33028332.502922628</v>
      </c>
      <c r="X8371">
        <v>13028332.502922628</v>
      </c>
    </row>
    <row r="8372" spans="2:24" x14ac:dyDescent="0.4">
      <c r="B8372" s="13">
        <v>8369</v>
      </c>
      <c r="C8372">
        <v>0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17062578.959634036</v>
      </c>
      <c r="O8372">
        <v>-1901413.7808275381</v>
      </c>
      <c r="P8372">
        <v>3916427.0713121854</v>
      </c>
      <c r="Q8372">
        <v>9213392.1619713213</v>
      </c>
      <c r="R8372">
        <v>9528062.7735765316</v>
      </c>
      <c r="S8372">
        <v>9650993.3550948836</v>
      </c>
      <c r="T8372">
        <v>8578248.9316451494</v>
      </c>
      <c r="U8372">
        <v>7354108.5732716043</v>
      </c>
      <c r="V8372">
        <v>6344829.3516000463</v>
      </c>
      <c r="W8372">
        <v>-23267765.765367579</v>
      </c>
      <c r="X8372">
        <v>-43267765.765367582</v>
      </c>
    </row>
    <row r="8373" spans="2:24" x14ac:dyDescent="0.4">
      <c r="B8373" s="13">
        <v>8370</v>
      </c>
      <c r="C8373">
        <v>0</v>
      </c>
      <c r="D8373">
        <v>0</v>
      </c>
      <c r="E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25859387.508840833</v>
      </c>
      <c r="O8373">
        <v>28082835.313568588</v>
      </c>
      <c r="P8373">
        <v>28084960.984430846</v>
      </c>
      <c r="Q8373">
        <v>26005502.746864211</v>
      </c>
      <c r="R8373">
        <v>18770960.497791678</v>
      </c>
      <c r="S8373">
        <v>20408235.843210887</v>
      </c>
      <c r="T8373">
        <v>25503915.582024645</v>
      </c>
      <c r="U8373">
        <v>31312498.226410843</v>
      </c>
      <c r="V8373">
        <v>29927357.635407023</v>
      </c>
      <c r="W8373">
        <v>30156124.353066016</v>
      </c>
      <c r="X8373">
        <v>10156124.353066016</v>
      </c>
    </row>
    <row r="8374" spans="2:24" x14ac:dyDescent="0.4">
      <c r="B8374" s="13">
        <v>8371</v>
      </c>
      <c r="C8374">
        <v>0</v>
      </c>
      <c r="D8374">
        <v>0</v>
      </c>
      <c r="E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23346184.596198652</v>
      </c>
      <c r="O8374">
        <v>21635198.447102964</v>
      </c>
      <c r="P8374">
        <v>23854732.878591154</v>
      </c>
      <c r="Q8374">
        <v>-98748535.899600938</v>
      </c>
      <c r="R8374">
        <v>-96277003.23773402</v>
      </c>
      <c r="S8374">
        <v>-33697283.157523714</v>
      </c>
      <c r="T8374">
        <v>-28351077.222651705</v>
      </c>
      <c r="U8374">
        <v>-24337900.866158344</v>
      </c>
      <c r="V8374">
        <v>-22033329.798715219</v>
      </c>
      <c r="W8374">
        <v>-19273293.264073186</v>
      </c>
      <c r="X8374">
        <v>-39273293.264073186</v>
      </c>
    </row>
    <row r="8375" spans="2:24" x14ac:dyDescent="0.4">
      <c r="B8375" s="13">
        <v>8372</v>
      </c>
      <c r="C8375">
        <v>0</v>
      </c>
      <c r="D8375">
        <v>0</v>
      </c>
      <c r="E8375"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17938077.606685717</v>
      </c>
      <c r="O8375">
        <v>15039189.808084972</v>
      </c>
      <c r="P8375">
        <v>16112228.408445111</v>
      </c>
      <c r="Q8375">
        <v>21582338.453728646</v>
      </c>
      <c r="R8375">
        <v>21467535.811606143</v>
      </c>
      <c r="S8375">
        <v>20727651.267886329</v>
      </c>
      <c r="T8375">
        <v>15929766.352653459</v>
      </c>
      <c r="U8375">
        <v>14906966.589859391</v>
      </c>
      <c r="V8375">
        <v>20208898.775409274</v>
      </c>
      <c r="W8375">
        <v>17764304.484163873</v>
      </c>
      <c r="X8375">
        <v>-2235695.5158361276</v>
      </c>
    </row>
    <row r="8376" spans="2:24" x14ac:dyDescent="0.4">
      <c r="B8376" s="13">
        <v>8373</v>
      </c>
      <c r="C8376">
        <v>0</v>
      </c>
      <c r="D8376">
        <v>0</v>
      </c>
      <c r="E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19603359.090175726</v>
      </c>
      <c r="O8376">
        <v>22269490.779750526</v>
      </c>
      <c r="P8376">
        <v>22827963.933505818</v>
      </c>
      <c r="Q8376">
        <v>23016144.098918129</v>
      </c>
      <c r="R8376">
        <v>27129570.689815924</v>
      </c>
      <c r="S8376">
        <v>17476228.406699006</v>
      </c>
      <c r="T8376">
        <v>22911238.575237677</v>
      </c>
      <c r="U8376">
        <v>30287511.505751178</v>
      </c>
      <c r="V8376">
        <v>31955770.426078908</v>
      </c>
      <c r="W8376">
        <v>24460318.880500603</v>
      </c>
      <c r="X8376">
        <v>4460318.8805006091</v>
      </c>
    </row>
    <row r="8377" spans="2:24" x14ac:dyDescent="0.4">
      <c r="B8377" s="13">
        <v>8374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19589008.863468271</v>
      </c>
      <c r="O8377">
        <v>21021284.651958417</v>
      </c>
      <c r="P8377">
        <v>22101878.115123238</v>
      </c>
      <c r="Q8377">
        <v>21421426.102026019</v>
      </c>
      <c r="R8377">
        <v>26123912.832450509</v>
      </c>
      <c r="S8377">
        <v>27891438.276304789</v>
      </c>
      <c r="T8377">
        <v>34796560.077811293</v>
      </c>
      <c r="U8377">
        <v>42949743.401539266</v>
      </c>
      <c r="V8377">
        <v>44273552.95538988</v>
      </c>
      <c r="W8377">
        <v>46365602.271851599</v>
      </c>
      <c r="X8377">
        <v>26365602.271851603</v>
      </c>
    </row>
    <row r="8378" spans="2:24" x14ac:dyDescent="0.4">
      <c r="B8378" s="13">
        <v>8375</v>
      </c>
      <c r="C8378">
        <v>0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23971460.132319182</v>
      </c>
      <c r="O8378">
        <v>28409181.722148236</v>
      </c>
      <c r="P8378">
        <v>30073026.938761331</v>
      </c>
      <c r="Q8378">
        <v>31523648.979834288</v>
      </c>
      <c r="R8378">
        <v>33694485.197588727</v>
      </c>
      <c r="S8378">
        <v>34811035.704384647</v>
      </c>
      <c r="T8378">
        <v>35130474.330463357</v>
      </c>
      <c r="U8378">
        <v>27857578.516303282</v>
      </c>
      <c r="V8378">
        <v>31095151.2210337</v>
      </c>
      <c r="W8378">
        <v>37303592.055777512</v>
      </c>
      <c r="X8378">
        <v>17303592.055777516</v>
      </c>
    </row>
    <row r="8379" spans="2:24" x14ac:dyDescent="0.4">
      <c r="B8379" s="13">
        <v>8376</v>
      </c>
      <c r="C8379">
        <v>0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25608911.222033985</v>
      </c>
      <c r="O8379">
        <v>27471642.277584452</v>
      </c>
      <c r="P8379">
        <v>29312925.687299717</v>
      </c>
      <c r="Q8379">
        <v>31051468.018928207</v>
      </c>
      <c r="R8379">
        <v>38017976.602533266</v>
      </c>
      <c r="S8379">
        <v>45144057.764642783</v>
      </c>
      <c r="T8379">
        <v>43908560.375228085</v>
      </c>
      <c r="U8379">
        <v>45122537.377655096</v>
      </c>
      <c r="V8379">
        <v>42193072.676206321</v>
      </c>
      <c r="W8379">
        <v>43960218.593182378</v>
      </c>
      <c r="X8379">
        <v>23960218.593182385</v>
      </c>
    </row>
    <row r="8380" spans="2:24" x14ac:dyDescent="0.4">
      <c r="B8380" s="13">
        <v>8377</v>
      </c>
      <c r="C8380">
        <v>0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19557196.180300489</v>
      </c>
      <c r="O8380">
        <v>24713985.622039471</v>
      </c>
      <c r="P8380">
        <v>28334836.686726972</v>
      </c>
      <c r="Q8380">
        <v>29629611.393472891</v>
      </c>
      <c r="R8380">
        <v>28405539.748260345</v>
      </c>
      <c r="S8380">
        <v>33293325.867165219</v>
      </c>
      <c r="T8380">
        <v>38314693.115715921</v>
      </c>
      <c r="U8380">
        <v>40496140.880838372</v>
      </c>
      <c r="V8380">
        <v>39380777.701562762</v>
      </c>
      <c r="W8380">
        <v>38470162.789845012</v>
      </c>
      <c r="X8380">
        <v>18470162.789845016</v>
      </c>
    </row>
    <row r="8381" spans="2:24" x14ac:dyDescent="0.4">
      <c r="B8381" s="13">
        <v>8378</v>
      </c>
      <c r="C8381">
        <v>0</v>
      </c>
      <c r="D8381">
        <v>0</v>
      </c>
      <c r="E8381"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20220005.265172724</v>
      </c>
      <c r="O8381">
        <v>24435622.979246899</v>
      </c>
      <c r="P8381">
        <v>23685650.494840968</v>
      </c>
      <c r="Q8381">
        <v>21748890.04889204</v>
      </c>
      <c r="R8381">
        <v>27531287.761922006</v>
      </c>
      <c r="S8381">
        <v>21626701.59165106</v>
      </c>
      <c r="T8381">
        <v>22334242.281982102</v>
      </c>
      <c r="U8381">
        <v>30227428.088214003</v>
      </c>
      <c r="V8381">
        <v>32315961.901194371</v>
      </c>
      <c r="W8381">
        <v>31519990.766348969</v>
      </c>
      <c r="X8381">
        <v>11519990.766348965</v>
      </c>
    </row>
    <row r="8382" spans="2:24" x14ac:dyDescent="0.4">
      <c r="B8382" s="13">
        <v>8379</v>
      </c>
      <c r="C8382">
        <v>0</v>
      </c>
      <c r="D8382">
        <v>0</v>
      </c>
      <c r="E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11709403.03027552</v>
      </c>
      <c r="O8382">
        <v>15227566.970483536</v>
      </c>
      <c r="P8382">
        <v>17860574.316503841</v>
      </c>
      <c r="Q8382">
        <v>16336743.644151023</v>
      </c>
      <c r="R8382">
        <v>18799149.637249082</v>
      </c>
      <c r="S8382">
        <v>21440746.785921648</v>
      </c>
      <c r="T8382">
        <v>21275953.400585711</v>
      </c>
      <c r="U8382">
        <v>24246037.348107383</v>
      </c>
      <c r="V8382">
        <v>24926695.472430177</v>
      </c>
      <c r="W8382">
        <v>29158200.168171912</v>
      </c>
      <c r="X8382">
        <v>9158200.1681719162</v>
      </c>
    </row>
    <row r="8383" spans="2:24" x14ac:dyDescent="0.4">
      <c r="B8383" s="13">
        <v>8380</v>
      </c>
      <c r="C8383">
        <v>0</v>
      </c>
      <c r="D8383">
        <v>0</v>
      </c>
      <c r="E8383">
        <v>0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-6109410.0219309442</v>
      </c>
      <c r="O8383">
        <v>-31777156.81957211</v>
      </c>
      <c r="P8383">
        <v>-18982440.707866237</v>
      </c>
      <c r="Q8383">
        <v>-4004630.5250395639</v>
      </c>
      <c r="R8383">
        <v>-361473002.8936888</v>
      </c>
      <c r="S8383">
        <v>-360744723.96697474</v>
      </c>
      <c r="T8383">
        <v>-178912294.12898153</v>
      </c>
      <c r="U8383">
        <v>-355124319.42475218</v>
      </c>
      <c r="V8383">
        <v>-355600105.11379606</v>
      </c>
      <c r="W8383">
        <v>-260356852.26685125</v>
      </c>
      <c r="X8383">
        <v>-280356852.26685125</v>
      </c>
    </row>
    <row r="8384" spans="2:24" x14ac:dyDescent="0.4">
      <c r="B8384" s="13">
        <v>8381</v>
      </c>
      <c r="C8384">
        <v>0</v>
      </c>
      <c r="D8384">
        <v>0</v>
      </c>
      <c r="E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20810692.229011782</v>
      </c>
      <c r="O8384">
        <v>23189848.22543516</v>
      </c>
      <c r="P8384">
        <v>24692443.28936195</v>
      </c>
      <c r="Q8384">
        <v>29732710.117623176</v>
      </c>
      <c r="R8384">
        <v>29396765.999722388</v>
      </c>
      <c r="S8384">
        <v>11297806.110215209</v>
      </c>
      <c r="T8384">
        <v>13646390.533329947</v>
      </c>
      <c r="U8384">
        <v>28330829.515804827</v>
      </c>
      <c r="V8384">
        <v>30714636.743657835</v>
      </c>
      <c r="W8384">
        <v>29926474.947559647</v>
      </c>
      <c r="X8384">
        <v>9926474.9475596435</v>
      </c>
    </row>
    <row r="8385" spans="2:24" x14ac:dyDescent="0.4">
      <c r="B8385" s="13">
        <v>8382</v>
      </c>
      <c r="C8385">
        <v>0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28149635.668538339</v>
      </c>
      <c r="O8385">
        <v>29141626.672131807</v>
      </c>
      <c r="P8385">
        <v>36189868.777714759</v>
      </c>
      <c r="Q8385">
        <v>41383764.101591237</v>
      </c>
      <c r="R8385">
        <v>43917787.831132419</v>
      </c>
      <c r="S8385">
        <v>48343565.946229726</v>
      </c>
      <c r="T8385">
        <v>50690613.6224114</v>
      </c>
      <c r="U8385">
        <v>48862298.821136735</v>
      </c>
      <c r="V8385">
        <v>49122943.324136339</v>
      </c>
      <c r="W8385">
        <v>49055096.736293748</v>
      </c>
      <c r="X8385">
        <v>29055096.736293744</v>
      </c>
    </row>
    <row r="8386" spans="2:24" x14ac:dyDescent="0.4">
      <c r="B8386" s="13">
        <v>8383</v>
      </c>
      <c r="C8386">
        <v>0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18234629.801788621</v>
      </c>
      <c r="O8386">
        <v>18231487.933829628</v>
      </c>
      <c r="P8386">
        <v>25876548.13777186</v>
      </c>
      <c r="Q8386">
        <v>18059859.978309721</v>
      </c>
      <c r="R8386">
        <v>22128053.83185238</v>
      </c>
      <c r="S8386">
        <v>21457204.982110128</v>
      </c>
      <c r="T8386">
        <v>24243937.069834389</v>
      </c>
      <c r="U8386">
        <v>24889558.205469653</v>
      </c>
      <c r="V8386">
        <v>24706245.1600844</v>
      </c>
      <c r="W8386">
        <v>27539961.327552281</v>
      </c>
      <c r="X8386">
        <v>7539961.3275522776</v>
      </c>
    </row>
    <row r="8387" spans="2:24" x14ac:dyDescent="0.4">
      <c r="B8387" s="13">
        <v>8384</v>
      </c>
      <c r="C8387">
        <v>0</v>
      </c>
      <c r="D8387">
        <v>0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19403720.729401395</v>
      </c>
      <c r="O8387">
        <v>12052350.115165431</v>
      </c>
      <c r="P8387">
        <v>6795344.1588206775</v>
      </c>
      <c r="Q8387">
        <v>10462370.211661031</v>
      </c>
      <c r="R8387">
        <v>10225479.424142584</v>
      </c>
      <c r="S8387">
        <v>10439726.553525073</v>
      </c>
      <c r="T8387">
        <v>11747940.079347065</v>
      </c>
      <c r="U8387">
        <v>16711283.940383669</v>
      </c>
      <c r="V8387">
        <v>15450562.653231062</v>
      </c>
      <c r="W8387">
        <v>16107309.28816843</v>
      </c>
      <c r="X8387">
        <v>-3892690.711831565</v>
      </c>
    </row>
    <row r="8388" spans="2:24" x14ac:dyDescent="0.4">
      <c r="B8388" s="13">
        <v>8385</v>
      </c>
      <c r="C8388">
        <v>0</v>
      </c>
      <c r="D8388">
        <v>0</v>
      </c>
      <c r="E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24628214.389321525</v>
      </c>
      <c r="O8388">
        <v>22872621.268919386</v>
      </c>
      <c r="P8388">
        <v>22755870.11336394</v>
      </c>
      <c r="Q8388">
        <v>23417836.197572459</v>
      </c>
      <c r="R8388">
        <v>22881091.268753186</v>
      </c>
      <c r="S8388">
        <v>23992665.052812658</v>
      </c>
      <c r="T8388">
        <v>21446904.229640916</v>
      </c>
      <c r="U8388">
        <v>20497247.126275275</v>
      </c>
      <c r="V8388">
        <v>29183713.36671951</v>
      </c>
      <c r="W8388">
        <v>28387689.776713852</v>
      </c>
      <c r="X8388">
        <v>8387689.776713849</v>
      </c>
    </row>
    <row r="8389" spans="2:24" x14ac:dyDescent="0.4">
      <c r="B8389" s="13">
        <v>8386</v>
      </c>
      <c r="C8389">
        <v>0</v>
      </c>
      <c r="D8389">
        <v>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25991941.626356803</v>
      </c>
      <c r="O8389">
        <v>23534128.510272928</v>
      </c>
      <c r="P8389">
        <v>32534198.61640735</v>
      </c>
      <c r="Q8389">
        <v>30993111.603985358</v>
      </c>
      <c r="R8389">
        <v>32638227.835478019</v>
      </c>
      <c r="S8389">
        <v>34555709.076045729</v>
      </c>
      <c r="T8389">
        <v>36476940.093905233</v>
      </c>
      <c r="U8389">
        <v>36007570.187451564</v>
      </c>
      <c r="V8389">
        <v>35796393.504897371</v>
      </c>
      <c r="W8389">
        <v>39175759.404070392</v>
      </c>
      <c r="X8389">
        <v>19175759.404070392</v>
      </c>
    </row>
    <row r="8390" spans="2:24" x14ac:dyDescent="0.4">
      <c r="B8390" s="13">
        <v>8387</v>
      </c>
      <c r="C8390">
        <v>0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19794514.260289364</v>
      </c>
      <c r="O8390">
        <v>22997618.765400179</v>
      </c>
      <c r="P8390">
        <v>7155703.945852926</v>
      </c>
      <c r="Q8390">
        <v>4620852.4861121271</v>
      </c>
      <c r="R8390">
        <v>10729647.397153037</v>
      </c>
      <c r="S8390">
        <v>11388373.234319633</v>
      </c>
      <c r="T8390">
        <v>15972528.186312672</v>
      </c>
      <c r="U8390">
        <v>20358949.265958391</v>
      </c>
      <c r="V8390">
        <v>28100620.471085723</v>
      </c>
      <c r="W8390">
        <v>33714797.987693287</v>
      </c>
      <c r="X8390">
        <v>13714797.987693286</v>
      </c>
    </row>
    <row r="8391" spans="2:24" x14ac:dyDescent="0.4">
      <c r="B8391" s="13">
        <v>8388</v>
      </c>
      <c r="C8391">
        <v>0</v>
      </c>
      <c r="D8391">
        <v>0</v>
      </c>
      <c r="E8391">
        <v>0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27567105.004485663</v>
      </c>
      <c r="O8391">
        <v>19501671.625152484</v>
      </c>
      <c r="P8391">
        <v>18593785.274742194</v>
      </c>
      <c r="Q8391">
        <v>19917206.940157518</v>
      </c>
      <c r="R8391">
        <v>21608849.230621908</v>
      </c>
      <c r="S8391">
        <v>24838694.593476713</v>
      </c>
      <c r="T8391">
        <v>26684920.075051252</v>
      </c>
      <c r="U8391">
        <v>26621922.587397363</v>
      </c>
      <c r="V8391">
        <v>27388723.240887288</v>
      </c>
      <c r="W8391">
        <v>32955981.275557645</v>
      </c>
      <c r="X8391">
        <v>12955981.275557645</v>
      </c>
    </row>
    <row r="8392" spans="2:24" x14ac:dyDescent="0.4">
      <c r="B8392" s="13">
        <v>8389</v>
      </c>
      <c r="C8392">
        <v>0</v>
      </c>
      <c r="D8392">
        <v>0</v>
      </c>
      <c r="E8392"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22468535.283109155</v>
      </c>
      <c r="O8392">
        <v>23244657.201987501</v>
      </c>
      <c r="P8392">
        <v>26883753.914101683</v>
      </c>
      <c r="Q8392">
        <v>32083347.462602165</v>
      </c>
      <c r="R8392">
        <v>31139054.603355467</v>
      </c>
      <c r="S8392">
        <v>29277678.157657694</v>
      </c>
      <c r="T8392">
        <v>30397679.519450966</v>
      </c>
      <c r="U8392">
        <v>31195447.65523291</v>
      </c>
      <c r="V8392">
        <v>31530757.153562699</v>
      </c>
      <c r="W8392">
        <v>35133584.484958842</v>
      </c>
      <c r="X8392">
        <v>15133584.484958842</v>
      </c>
    </row>
    <row r="8393" spans="2:24" x14ac:dyDescent="0.4">
      <c r="B8393" s="13">
        <v>8390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25778914.798497323</v>
      </c>
      <c r="O8393">
        <v>23693967.339563105</v>
      </c>
      <c r="P8393">
        <v>21607145.747890007</v>
      </c>
      <c r="Q8393">
        <v>22667339.24720566</v>
      </c>
      <c r="R8393">
        <v>11700549.098013457</v>
      </c>
      <c r="S8393">
        <v>19752641.549271792</v>
      </c>
      <c r="T8393">
        <v>28688539.20171785</v>
      </c>
      <c r="U8393">
        <v>30295122.275101285</v>
      </c>
      <c r="V8393">
        <v>39129032.146276206</v>
      </c>
      <c r="W8393">
        <v>39735972.733648725</v>
      </c>
      <c r="X8393">
        <v>19735972.733648732</v>
      </c>
    </row>
    <row r="8394" spans="2:24" x14ac:dyDescent="0.4">
      <c r="B8394" s="13">
        <v>8391</v>
      </c>
      <c r="C8394">
        <v>0</v>
      </c>
      <c r="D8394">
        <v>0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21040800.499723323</v>
      </c>
      <c r="O8394">
        <v>17685096.034284599</v>
      </c>
      <c r="P8394">
        <v>16220599.584016236</v>
      </c>
      <c r="Q8394">
        <v>-32387460.399897076</v>
      </c>
      <c r="R8394">
        <v>-234263572.60710821</v>
      </c>
      <c r="S8394">
        <v>-199625702.57612485</v>
      </c>
      <c r="T8394">
        <v>-98582807.146062672</v>
      </c>
      <c r="U8394">
        <v>-91940267.710322171</v>
      </c>
      <c r="V8394">
        <v>-88619313.494540021</v>
      </c>
      <c r="W8394">
        <v>-88520528.75932841</v>
      </c>
      <c r="X8394">
        <v>-108520528.75932841</v>
      </c>
    </row>
    <row r="8395" spans="2:24" x14ac:dyDescent="0.4">
      <c r="B8395" s="13">
        <v>8392</v>
      </c>
      <c r="C8395">
        <v>0</v>
      </c>
      <c r="D8395">
        <v>0</v>
      </c>
      <c r="E8395">
        <v>0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28107083.933549292</v>
      </c>
      <c r="O8395">
        <v>29549008.441441335</v>
      </c>
      <c r="P8395">
        <v>28432420.951911248</v>
      </c>
      <c r="Q8395">
        <v>28019171.610811442</v>
      </c>
      <c r="R8395">
        <v>33368117.426780175</v>
      </c>
      <c r="S8395">
        <v>39113962.037372246</v>
      </c>
      <c r="T8395">
        <v>40167778.992598899</v>
      </c>
      <c r="U8395">
        <v>44796088.463114463</v>
      </c>
      <c r="V8395">
        <v>49945477.398703732</v>
      </c>
      <c r="W8395">
        <v>51240793.240380846</v>
      </c>
      <c r="X8395">
        <v>31240793.240380839</v>
      </c>
    </row>
    <row r="8396" spans="2:24" x14ac:dyDescent="0.4">
      <c r="B8396" s="13">
        <v>8393</v>
      </c>
      <c r="C8396">
        <v>0</v>
      </c>
      <c r="D8396">
        <v>0</v>
      </c>
      <c r="E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22337993.968664579</v>
      </c>
      <c r="O8396">
        <v>15197418.497257948</v>
      </c>
      <c r="P8396">
        <v>20125522.196403995</v>
      </c>
      <c r="Q8396">
        <v>17123924.562047157</v>
      </c>
      <c r="R8396">
        <v>14387082.866401454</v>
      </c>
      <c r="S8396">
        <v>12676783.057650819</v>
      </c>
      <c r="T8396">
        <v>10358196.351203049</v>
      </c>
      <c r="U8396">
        <v>11353610.811397739</v>
      </c>
      <c r="V8396">
        <v>13002011.45436988</v>
      </c>
      <c r="W8396">
        <v>17237857.84357699</v>
      </c>
      <c r="X8396">
        <v>-2762142.1564230109</v>
      </c>
    </row>
    <row r="8397" spans="2:24" x14ac:dyDescent="0.4">
      <c r="B8397" s="13">
        <v>8394</v>
      </c>
      <c r="C8397">
        <v>0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18125599.639143523</v>
      </c>
      <c r="O8397">
        <v>16635362.971427782</v>
      </c>
      <c r="P8397">
        <v>21068061.79867319</v>
      </c>
      <c r="Q8397">
        <v>21857023.747273229</v>
      </c>
      <c r="R8397">
        <v>22127076.439018298</v>
      </c>
      <c r="S8397">
        <v>23575457.04020093</v>
      </c>
      <c r="T8397">
        <v>28410975.275831454</v>
      </c>
      <c r="U8397">
        <v>28344538.100310508</v>
      </c>
      <c r="V8397">
        <v>26099597.184313077</v>
      </c>
      <c r="W8397">
        <v>26797330.511749808</v>
      </c>
      <c r="X8397">
        <v>6797330.5117498105</v>
      </c>
    </row>
    <row r="8398" spans="2:24" x14ac:dyDescent="0.4">
      <c r="B8398" s="13">
        <v>8395</v>
      </c>
      <c r="C8398">
        <v>0</v>
      </c>
      <c r="D8398">
        <v>0</v>
      </c>
      <c r="E8398"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24015340.482007425</v>
      </c>
      <c r="O8398">
        <v>21335343.548617117</v>
      </c>
      <c r="P8398">
        <v>25975945.494745702</v>
      </c>
      <c r="Q8398">
        <v>27502287.735488899</v>
      </c>
      <c r="R8398">
        <v>25682224.353499915</v>
      </c>
      <c r="S8398">
        <v>31092089.047889613</v>
      </c>
      <c r="T8398">
        <v>32795895.206609812</v>
      </c>
      <c r="U8398">
        <v>34191671.20246537</v>
      </c>
      <c r="V8398">
        <v>33147131.184276666</v>
      </c>
      <c r="W8398">
        <v>40615698.13353353</v>
      </c>
      <c r="X8398">
        <v>20615698.133533526</v>
      </c>
    </row>
    <row r="8399" spans="2:24" x14ac:dyDescent="0.4">
      <c r="B8399" s="13">
        <v>8396</v>
      </c>
      <c r="C8399">
        <v>0</v>
      </c>
      <c r="D8399">
        <v>0</v>
      </c>
      <c r="E8399"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19482042.46565301</v>
      </c>
      <c r="O8399">
        <v>20930257.81366669</v>
      </c>
      <c r="P8399">
        <v>30528454.396541029</v>
      </c>
      <c r="Q8399">
        <v>31307993.181118377</v>
      </c>
      <c r="R8399">
        <v>31536080.302151259</v>
      </c>
      <c r="S8399">
        <v>33997564.401654445</v>
      </c>
      <c r="T8399">
        <v>34893957.427323192</v>
      </c>
      <c r="U8399">
        <v>31483504.806203477</v>
      </c>
      <c r="V8399">
        <v>34530211.802663557</v>
      </c>
      <c r="W8399">
        <v>35844478.58072003</v>
      </c>
      <c r="X8399">
        <v>15844478.580720026</v>
      </c>
    </row>
    <row r="8400" spans="2:24" x14ac:dyDescent="0.4">
      <c r="B8400" s="13">
        <v>8397</v>
      </c>
      <c r="C8400">
        <v>0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18950087.779104747</v>
      </c>
      <c r="O8400">
        <v>-22323984.88456016</v>
      </c>
      <c r="P8400">
        <v>-23785067.256406788</v>
      </c>
      <c r="Q8400">
        <v>-1832687.9711498192</v>
      </c>
      <c r="R8400">
        <v>-4036900.7957291435</v>
      </c>
      <c r="S8400">
        <v>-868642.58277729433</v>
      </c>
      <c r="T8400">
        <v>-1188242.6817279342</v>
      </c>
      <c r="U8400">
        <v>2667893.9709034036</v>
      </c>
      <c r="V8400">
        <v>6963234.6616305839</v>
      </c>
      <c r="W8400">
        <v>4947357.6172393914</v>
      </c>
      <c r="X8400">
        <v>-15052642.382760605</v>
      </c>
    </row>
    <row r="8401" spans="2:24" x14ac:dyDescent="0.4">
      <c r="B8401" s="13">
        <v>8398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18966600.634637345</v>
      </c>
      <c r="O8401">
        <v>25831253.647903085</v>
      </c>
      <c r="P8401">
        <v>26984113.108503755</v>
      </c>
      <c r="Q8401">
        <v>31713799.476515718</v>
      </c>
      <c r="R8401">
        <v>32360211.889035109</v>
      </c>
      <c r="S8401">
        <v>32887600.892832961</v>
      </c>
      <c r="T8401">
        <v>22464703.6520289</v>
      </c>
      <c r="U8401">
        <v>17439585.319622729</v>
      </c>
      <c r="V8401">
        <v>26294150.713710707</v>
      </c>
      <c r="W8401">
        <v>24874235.044986118</v>
      </c>
      <c r="X8401">
        <v>4874235.0449861232</v>
      </c>
    </row>
    <row r="8402" spans="2:24" x14ac:dyDescent="0.4">
      <c r="B8402" s="13">
        <v>8399</v>
      </c>
      <c r="C8402">
        <v>0</v>
      </c>
      <c r="D8402">
        <v>0</v>
      </c>
      <c r="E8402"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25153999.496924207</v>
      </c>
      <c r="O8402">
        <v>25223599.106107399</v>
      </c>
      <c r="P8402">
        <v>28349992.628335007</v>
      </c>
      <c r="Q8402">
        <v>30251801.106263518</v>
      </c>
      <c r="R8402">
        <v>30489124.007199895</v>
      </c>
      <c r="S8402">
        <v>28641684.817284368</v>
      </c>
      <c r="T8402">
        <v>30068831.735155441</v>
      </c>
      <c r="U8402">
        <v>28970752.206921816</v>
      </c>
      <c r="V8402">
        <v>29029469.801038958</v>
      </c>
      <c r="W8402">
        <v>28062778.181640029</v>
      </c>
      <c r="X8402">
        <v>8062778.1816400262</v>
      </c>
    </row>
    <row r="8403" spans="2:24" x14ac:dyDescent="0.4">
      <c r="B8403" s="13">
        <v>8400</v>
      </c>
      <c r="C8403">
        <v>0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25613665.12638779</v>
      </c>
      <c r="O8403">
        <v>31316096.181431908</v>
      </c>
      <c r="P8403">
        <v>32787586.599141087</v>
      </c>
      <c r="Q8403">
        <v>38059589.85831096</v>
      </c>
      <c r="R8403">
        <v>23876808.807780698</v>
      </c>
      <c r="S8403">
        <v>29906065.559528951</v>
      </c>
      <c r="T8403">
        <v>35931806.708315454</v>
      </c>
      <c r="U8403">
        <v>35092909.636080086</v>
      </c>
      <c r="V8403">
        <v>34364980.07529074</v>
      </c>
      <c r="W8403">
        <v>36387500.956595108</v>
      </c>
      <c r="X8403">
        <v>16387500.956595108</v>
      </c>
    </row>
    <row r="8404" spans="2:24" x14ac:dyDescent="0.4">
      <c r="B8404" s="13">
        <v>8401</v>
      </c>
      <c r="C8404">
        <v>0</v>
      </c>
      <c r="D8404">
        <v>0</v>
      </c>
      <c r="E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27357854.744405344</v>
      </c>
      <c r="O8404">
        <v>17742560.672828164</v>
      </c>
      <c r="P8404">
        <v>19750402.172696248</v>
      </c>
      <c r="Q8404">
        <v>18519026.667098772</v>
      </c>
      <c r="R8404">
        <v>22076007.121865135</v>
      </c>
      <c r="S8404">
        <v>28464024.069030721</v>
      </c>
      <c r="T8404">
        <v>29919318.628389493</v>
      </c>
      <c r="U8404">
        <v>30989965.459682092</v>
      </c>
      <c r="V8404">
        <v>35650873.31510213</v>
      </c>
      <c r="W8404">
        <v>28214498.246310953</v>
      </c>
      <c r="X8404">
        <v>8214498.2463109586</v>
      </c>
    </row>
    <row r="8405" spans="2:24" x14ac:dyDescent="0.4">
      <c r="B8405" s="13">
        <v>8402</v>
      </c>
      <c r="C8405">
        <v>0</v>
      </c>
      <c r="D8405">
        <v>0</v>
      </c>
      <c r="E8405">
        <v>0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19177384.494571134</v>
      </c>
      <c r="O8405">
        <v>23136834.338035613</v>
      </c>
      <c r="P8405">
        <v>21231728.325931709</v>
      </c>
      <c r="Q8405">
        <v>20730319.410440795</v>
      </c>
      <c r="R8405">
        <v>23941785.58948385</v>
      </c>
      <c r="S8405">
        <v>25145130.800885618</v>
      </c>
      <c r="T8405">
        <v>23278911.187550485</v>
      </c>
      <c r="U8405">
        <v>21712670.792203482</v>
      </c>
      <c r="V8405">
        <v>23818876.378565658</v>
      </c>
      <c r="W8405">
        <v>21626365.302623916</v>
      </c>
      <c r="X8405">
        <v>1626365.3026239132</v>
      </c>
    </row>
    <row r="8406" spans="2:24" x14ac:dyDescent="0.4">
      <c r="B8406" s="13">
        <v>8403</v>
      </c>
      <c r="C8406">
        <v>0</v>
      </c>
      <c r="D8406">
        <v>0</v>
      </c>
      <c r="E8406"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22637230.769329187</v>
      </c>
      <c r="O8406">
        <v>23305873.977193505</v>
      </c>
      <c r="P8406">
        <v>22129151.818725713</v>
      </c>
      <c r="Q8406">
        <v>23620934.319374338</v>
      </c>
      <c r="R8406">
        <v>30164441.689811993</v>
      </c>
      <c r="S8406">
        <v>36018504.047746815</v>
      </c>
      <c r="T8406">
        <v>36713239.176742449</v>
      </c>
      <c r="U8406">
        <v>38233183.628863178</v>
      </c>
      <c r="V8406">
        <v>38288372.067552537</v>
      </c>
      <c r="W8406">
        <v>38594241.70964285</v>
      </c>
      <c r="X8406">
        <v>18594241.709642857</v>
      </c>
    </row>
    <row r="8407" spans="2:24" x14ac:dyDescent="0.4">
      <c r="B8407" s="13">
        <v>8404</v>
      </c>
      <c r="C8407">
        <v>0</v>
      </c>
      <c r="D8407">
        <v>0</v>
      </c>
      <c r="E8407">
        <v>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12927304.891431555</v>
      </c>
      <c r="O8407">
        <v>13420067.699032634</v>
      </c>
      <c r="P8407">
        <v>18573720.548258375</v>
      </c>
      <c r="Q8407">
        <v>16774182.640371475</v>
      </c>
      <c r="R8407">
        <v>20363038.096707568</v>
      </c>
      <c r="S8407">
        <v>26152273.388312288</v>
      </c>
      <c r="T8407">
        <v>25024136.006805368</v>
      </c>
      <c r="U8407">
        <v>28129531.298777729</v>
      </c>
      <c r="V8407">
        <v>31237508.761014156</v>
      </c>
      <c r="W8407">
        <v>30046812.448561758</v>
      </c>
      <c r="X8407">
        <v>10046812.44856176</v>
      </c>
    </row>
    <row r="8408" spans="2:24" x14ac:dyDescent="0.4">
      <c r="B8408" s="13">
        <v>8405</v>
      </c>
      <c r="C8408">
        <v>0</v>
      </c>
      <c r="D8408">
        <v>0</v>
      </c>
      <c r="E8408">
        <v>0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18386745.117739543</v>
      </c>
      <c r="O8408">
        <v>20409341.090577461</v>
      </c>
      <c r="P8408">
        <v>20830536.99038979</v>
      </c>
      <c r="Q8408">
        <v>18277519.648580801</v>
      </c>
      <c r="R8408">
        <v>18915175.322229419</v>
      </c>
      <c r="S8408">
        <v>20099400.067070492</v>
      </c>
      <c r="T8408">
        <v>24759834.636897616</v>
      </c>
      <c r="U8408">
        <v>27663723.719661172</v>
      </c>
      <c r="V8408">
        <v>24945271.656452142</v>
      </c>
      <c r="W8408">
        <v>25828541.704908267</v>
      </c>
      <c r="X8408">
        <v>5828541.704908276</v>
      </c>
    </row>
    <row r="8409" spans="2:24" x14ac:dyDescent="0.4">
      <c r="B8409" s="13">
        <v>8406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20899283.047918245</v>
      </c>
      <c r="O8409">
        <v>25648627.549195752</v>
      </c>
      <c r="P8409">
        <v>32525501.152920224</v>
      </c>
      <c r="Q8409">
        <v>34677268.291532524</v>
      </c>
      <c r="R8409">
        <v>40703514.879557781</v>
      </c>
      <c r="S8409">
        <v>-305785490.28130925</v>
      </c>
      <c r="T8409">
        <v>-302476546.44883221</v>
      </c>
      <c r="U8409">
        <v>-127345459.24925224</v>
      </c>
      <c r="V8409">
        <v>-129362833.41518347</v>
      </c>
      <c r="W8409">
        <v>-129788625.81628534</v>
      </c>
      <c r="X8409">
        <v>-149788625.81628534</v>
      </c>
    </row>
    <row r="8410" spans="2:24" x14ac:dyDescent="0.4">
      <c r="B8410" s="13">
        <v>8407</v>
      </c>
      <c r="C8410">
        <v>0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23192711.415442176</v>
      </c>
      <c r="O8410">
        <v>31777924.671821211</v>
      </c>
      <c r="P8410">
        <v>30576379.523734488</v>
      </c>
      <c r="Q8410">
        <v>28180769.682542294</v>
      </c>
      <c r="R8410">
        <v>26502947.319794759</v>
      </c>
      <c r="S8410">
        <v>29264625.044577636</v>
      </c>
      <c r="T8410">
        <v>31053934.813065566</v>
      </c>
      <c r="U8410">
        <v>30515841.185229566</v>
      </c>
      <c r="V8410">
        <v>27993938.808411475</v>
      </c>
      <c r="W8410">
        <v>30763362.341384232</v>
      </c>
      <c r="X8410">
        <v>10763362.34138423</v>
      </c>
    </row>
    <row r="8411" spans="2:24" x14ac:dyDescent="0.4">
      <c r="B8411" s="13">
        <v>8408</v>
      </c>
      <c r="C8411">
        <v>0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20651807.433849778</v>
      </c>
      <c r="O8411">
        <v>20790785.245785505</v>
      </c>
      <c r="P8411">
        <v>27838103.201673452</v>
      </c>
      <c r="Q8411">
        <v>30403523.73190761</v>
      </c>
      <c r="R8411">
        <v>31645477.536352754</v>
      </c>
      <c r="S8411">
        <v>30241248.469832465</v>
      </c>
      <c r="T8411">
        <v>38036129.566657476</v>
      </c>
      <c r="U8411">
        <v>39315255.517101772</v>
      </c>
      <c r="V8411">
        <v>39211662.753307477</v>
      </c>
      <c r="W8411">
        <v>39187647.19249741</v>
      </c>
      <c r="X8411">
        <v>19187647.19249741</v>
      </c>
    </row>
    <row r="8412" spans="2:24" x14ac:dyDescent="0.4">
      <c r="B8412" s="13">
        <v>8409</v>
      </c>
      <c r="C8412">
        <v>0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19021566.557090215</v>
      </c>
      <c r="O8412">
        <v>17613800.321299646</v>
      </c>
      <c r="P8412">
        <v>13784576.205855001</v>
      </c>
      <c r="Q8412">
        <v>20401943.066423457</v>
      </c>
      <c r="R8412">
        <v>27938155.707160551</v>
      </c>
      <c r="S8412">
        <v>30886868.403983235</v>
      </c>
      <c r="T8412">
        <v>13106421.697657539</v>
      </c>
      <c r="U8412">
        <v>14095835.877539674</v>
      </c>
      <c r="V8412">
        <v>26033596.166910887</v>
      </c>
      <c r="W8412">
        <v>27583690.321153179</v>
      </c>
      <c r="X8412">
        <v>7583690.3211531751</v>
      </c>
    </row>
    <row r="8413" spans="2:24" x14ac:dyDescent="0.4">
      <c r="B8413" s="13">
        <v>8410</v>
      </c>
      <c r="C8413">
        <v>0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23890725.884476297</v>
      </c>
      <c r="O8413">
        <v>27941701.654929463</v>
      </c>
      <c r="P8413">
        <v>28772541.954932295</v>
      </c>
      <c r="Q8413">
        <v>32156580.308196224</v>
      </c>
      <c r="R8413">
        <v>38563985.769637555</v>
      </c>
      <c r="S8413">
        <v>41387310.731361285</v>
      </c>
      <c r="T8413">
        <v>43274270.694268934</v>
      </c>
      <c r="U8413">
        <v>43924452.791326731</v>
      </c>
      <c r="V8413">
        <v>46506144.255646668</v>
      </c>
      <c r="W8413">
        <v>53926108.421594203</v>
      </c>
      <c r="X8413">
        <v>33926108.421594203</v>
      </c>
    </row>
    <row r="8414" spans="2:24" x14ac:dyDescent="0.4">
      <c r="B8414" s="13">
        <v>8411</v>
      </c>
      <c r="C8414">
        <v>0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18600315.794234097</v>
      </c>
      <c r="O8414">
        <v>18070806.154662035</v>
      </c>
      <c r="P8414">
        <v>-55769794.308787793</v>
      </c>
      <c r="Q8414">
        <v>-58008016.984651536</v>
      </c>
      <c r="R8414">
        <v>-14560687.766030807</v>
      </c>
      <c r="S8414">
        <v>-14495933.831086062</v>
      </c>
      <c r="T8414">
        <v>-16467866.176974492</v>
      </c>
      <c r="U8414">
        <v>-7181833.0683363602</v>
      </c>
      <c r="V8414">
        <v>-4862753.6723700035</v>
      </c>
      <c r="W8414">
        <v>-4948818.6656883527</v>
      </c>
      <c r="X8414">
        <v>-24948818.665688347</v>
      </c>
    </row>
    <row r="8415" spans="2:24" x14ac:dyDescent="0.4">
      <c r="B8415" s="13">
        <v>8412</v>
      </c>
      <c r="C8415">
        <v>0</v>
      </c>
      <c r="D8415">
        <v>0</v>
      </c>
      <c r="E8415"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16303822.122595876</v>
      </c>
      <c r="O8415">
        <v>18323372.984006856</v>
      </c>
      <c r="P8415">
        <v>21923840.729743954</v>
      </c>
      <c r="Q8415">
        <v>20912197.426117152</v>
      </c>
      <c r="R8415">
        <v>23204285.687780961</v>
      </c>
      <c r="S8415">
        <v>27774201.230854735</v>
      </c>
      <c r="T8415">
        <v>24143088.346615333</v>
      </c>
      <c r="U8415">
        <v>26595141.943009634</v>
      </c>
      <c r="V8415">
        <v>35605451.745233312</v>
      </c>
      <c r="W8415">
        <v>35056812.164240301</v>
      </c>
      <c r="X8415">
        <v>15056812.164240303</v>
      </c>
    </row>
    <row r="8416" spans="2:24" x14ac:dyDescent="0.4">
      <c r="B8416" s="13">
        <v>8413</v>
      </c>
      <c r="C8416">
        <v>0</v>
      </c>
      <c r="D8416">
        <v>0</v>
      </c>
      <c r="E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26420766.379137211</v>
      </c>
      <c r="O8416">
        <v>28521780.981912721</v>
      </c>
      <c r="P8416">
        <v>35334958.363015264</v>
      </c>
      <c r="Q8416">
        <v>39189209.495495141</v>
      </c>
      <c r="R8416">
        <v>38301173.126392663</v>
      </c>
      <c r="S8416">
        <v>39741369.329396799</v>
      </c>
      <c r="T8416">
        <v>48051507.253710561</v>
      </c>
      <c r="U8416">
        <v>46014021.432816565</v>
      </c>
      <c r="V8416">
        <v>47885627.171418041</v>
      </c>
      <c r="W8416">
        <v>47179958.256517544</v>
      </c>
      <c r="X8416">
        <v>27179958.256517548</v>
      </c>
    </row>
    <row r="8417" spans="2:24" x14ac:dyDescent="0.4">
      <c r="B8417" s="13">
        <v>8414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13254559.465598712</v>
      </c>
      <c r="O8417">
        <v>16178266.682318283</v>
      </c>
      <c r="P8417">
        <v>18508365.555075087</v>
      </c>
      <c r="Q8417">
        <v>18623425.848287378</v>
      </c>
      <c r="R8417">
        <v>17732384.523755241</v>
      </c>
      <c r="S8417">
        <v>21473108.77604663</v>
      </c>
      <c r="T8417">
        <v>23117482.02404267</v>
      </c>
      <c r="U8417">
        <v>23707553.556679439</v>
      </c>
      <c r="V8417">
        <v>24743572.019978981</v>
      </c>
      <c r="W8417">
        <v>24678726.796862394</v>
      </c>
      <c r="X8417">
        <v>4678726.7968623945</v>
      </c>
    </row>
    <row r="8418" spans="2:24" x14ac:dyDescent="0.4">
      <c r="B8418" s="13">
        <v>8415</v>
      </c>
      <c r="C8418">
        <v>0</v>
      </c>
      <c r="D8418">
        <v>0</v>
      </c>
      <c r="E8418">
        <v>0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-28141843.829875007</v>
      </c>
      <c r="O8418">
        <v>-30248281.814245567</v>
      </c>
      <c r="P8418">
        <v>-5961130.9628686095</v>
      </c>
      <c r="Q8418">
        <v>-58729869.572561152</v>
      </c>
      <c r="R8418">
        <v>-55023437.395352177</v>
      </c>
      <c r="S8418">
        <v>-40947858.778927438</v>
      </c>
      <c r="T8418">
        <v>-48898029.687713832</v>
      </c>
      <c r="U8418">
        <v>-57774387.539434969</v>
      </c>
      <c r="V8418">
        <v>-56161195.888118662</v>
      </c>
      <c r="W8418">
        <v>-45588793.732493393</v>
      </c>
      <c r="X8418">
        <v>-65588793.732493401</v>
      </c>
    </row>
    <row r="8419" spans="2:24" x14ac:dyDescent="0.4">
      <c r="B8419" s="13">
        <v>8416</v>
      </c>
      <c r="C8419">
        <v>0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16123483.945287894</v>
      </c>
      <c r="O8419">
        <v>14985712.319694813</v>
      </c>
      <c r="P8419">
        <v>17315560.299633376</v>
      </c>
      <c r="Q8419">
        <v>19633832.48027692</v>
      </c>
      <c r="R8419">
        <v>17705801.345927622</v>
      </c>
      <c r="S8419">
        <v>20391202.322467461</v>
      </c>
      <c r="T8419">
        <v>19979716.819333874</v>
      </c>
      <c r="U8419">
        <v>27812479.404748816</v>
      </c>
      <c r="V8419">
        <v>35519421.607646294</v>
      </c>
      <c r="W8419">
        <v>37815738.511581033</v>
      </c>
      <c r="X8419">
        <v>17815738.51158103</v>
      </c>
    </row>
    <row r="8420" spans="2:24" x14ac:dyDescent="0.4">
      <c r="B8420" s="13">
        <v>8417</v>
      </c>
      <c r="C8420">
        <v>0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21475039.387407243</v>
      </c>
      <c r="O8420">
        <v>22261985.314021412</v>
      </c>
      <c r="P8420">
        <v>22647463.077157963</v>
      </c>
      <c r="Q8420">
        <v>19758320.87624944</v>
      </c>
      <c r="R8420">
        <v>17700807.568626538</v>
      </c>
      <c r="S8420">
        <v>22881236.60517478</v>
      </c>
      <c r="T8420">
        <v>23775684.399925906</v>
      </c>
      <c r="U8420">
        <v>23516837.222710378</v>
      </c>
      <c r="V8420">
        <v>-2039213.4279211883</v>
      </c>
      <c r="W8420">
        <v>-5389755.1415353818</v>
      </c>
      <c r="X8420">
        <v>-25389755.141535379</v>
      </c>
    </row>
    <row r="8421" spans="2:24" x14ac:dyDescent="0.4">
      <c r="B8421" s="13">
        <v>8418</v>
      </c>
      <c r="C8421">
        <v>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19504555.913757894</v>
      </c>
      <c r="O8421">
        <v>21420067.653338708</v>
      </c>
      <c r="P8421">
        <v>19550030.203281395</v>
      </c>
      <c r="Q8421">
        <v>18222923.362487458</v>
      </c>
      <c r="R8421">
        <v>21798362.03226953</v>
      </c>
      <c r="S8421">
        <v>21117358.30418681</v>
      </c>
      <c r="T8421">
        <v>18958146.455826502</v>
      </c>
      <c r="U8421">
        <v>21588457.472794089</v>
      </c>
      <c r="V8421">
        <v>21721912.057065956</v>
      </c>
      <c r="W8421">
        <v>24199715.78453701</v>
      </c>
      <c r="X8421">
        <v>4199715.7845370127</v>
      </c>
    </row>
    <row r="8422" spans="2:24" x14ac:dyDescent="0.4">
      <c r="B8422" s="13">
        <v>8419</v>
      </c>
      <c r="C8422">
        <v>0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20801000.039992515</v>
      </c>
      <c r="O8422">
        <v>20737940.303487051</v>
      </c>
      <c r="P8422">
        <v>22273410.61684671</v>
      </c>
      <c r="Q8422">
        <v>-8549772.9489213154</v>
      </c>
      <c r="R8422">
        <v>-10737299.916787583</v>
      </c>
      <c r="S8422">
        <v>5392905.135087844</v>
      </c>
      <c r="T8422">
        <v>4731662.4227148676</v>
      </c>
      <c r="U8422">
        <v>7550257.1892789835</v>
      </c>
      <c r="V8422">
        <v>9670899.7159899957</v>
      </c>
      <c r="W8422">
        <v>14532634.786554288</v>
      </c>
      <c r="X8422">
        <v>-5467365.2134457128</v>
      </c>
    </row>
    <row r="8423" spans="2:24" x14ac:dyDescent="0.4">
      <c r="B8423" s="13">
        <v>8420</v>
      </c>
      <c r="C8423">
        <v>0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25656272.009124443</v>
      </c>
      <c r="O8423">
        <v>26740476.828067247</v>
      </c>
      <c r="P8423">
        <v>25557811.286550522</v>
      </c>
      <c r="Q8423">
        <v>27774218.270336799</v>
      </c>
      <c r="R8423">
        <v>30981208.671329759</v>
      </c>
      <c r="S8423">
        <v>31137652.831235725</v>
      </c>
      <c r="T8423">
        <v>34166490.801883772</v>
      </c>
      <c r="U8423">
        <v>32871938.986939814</v>
      </c>
      <c r="V8423">
        <v>34141305.955950171</v>
      </c>
      <c r="W8423">
        <v>35149222.896659359</v>
      </c>
      <c r="X8423">
        <v>15149222.896659365</v>
      </c>
    </row>
    <row r="8424" spans="2:24" x14ac:dyDescent="0.4">
      <c r="B8424" s="13">
        <v>8421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-15859679579.949875</v>
      </c>
      <c r="O8424">
        <v>-15902588942.093761</v>
      </c>
      <c r="P8424">
        <v>-8009526282.4417906</v>
      </c>
      <c r="Q8424">
        <v>-7984804089.584672</v>
      </c>
      <c r="R8424">
        <v>-7958029186.9530268</v>
      </c>
      <c r="S8424">
        <v>-7953255185.9940691</v>
      </c>
      <c r="T8424">
        <v>-7951738420.9641838</v>
      </c>
      <c r="U8424">
        <v>-7951537889.218524</v>
      </c>
      <c r="V8424">
        <v>-7949345479.6397276</v>
      </c>
      <c r="W8424">
        <v>-7958596001.1546965</v>
      </c>
      <c r="X8424">
        <v>-7978596001.1546965</v>
      </c>
    </row>
    <row r="8425" spans="2:24" x14ac:dyDescent="0.4">
      <c r="B8425" s="13">
        <v>8422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-377715.39184850687</v>
      </c>
      <c r="O8425">
        <v>1373334.4670353173</v>
      </c>
      <c r="P8425">
        <v>5369440.7668518797</v>
      </c>
      <c r="Q8425">
        <v>-4957871.1102939462</v>
      </c>
      <c r="R8425">
        <v>-3639075.1883478668</v>
      </c>
      <c r="S8425">
        <v>2051405.6063090665</v>
      </c>
      <c r="T8425">
        <v>3341479.4354611263</v>
      </c>
      <c r="U8425">
        <v>9084330.139367044</v>
      </c>
      <c r="V8425">
        <v>9513848.3134356085</v>
      </c>
      <c r="W8425">
        <v>9255049.5987980962</v>
      </c>
      <c r="X8425">
        <v>-10744950.401201911</v>
      </c>
    </row>
    <row r="8426" spans="2:24" x14ac:dyDescent="0.4">
      <c r="B8426" s="13">
        <v>8423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-5268068.3622969184</v>
      </c>
      <c r="O8426">
        <v>-3599661.2309014453</v>
      </c>
      <c r="P8426">
        <v>16269184.707215331</v>
      </c>
      <c r="Q8426">
        <v>16574813.244211279</v>
      </c>
      <c r="R8426">
        <v>21939112.816915493</v>
      </c>
      <c r="S8426">
        <v>21661233.221621331</v>
      </c>
      <c r="T8426">
        <v>22845657.614997376</v>
      </c>
      <c r="U8426">
        <v>30683854.468350563</v>
      </c>
      <c r="V8426">
        <v>31042906.97655879</v>
      </c>
      <c r="W8426">
        <v>32210642.531354837</v>
      </c>
      <c r="X8426">
        <v>12210642.531354841</v>
      </c>
    </row>
    <row r="8427" spans="2:24" x14ac:dyDescent="0.4">
      <c r="B8427" s="13">
        <v>8424</v>
      </c>
      <c r="C8427">
        <v>0</v>
      </c>
      <c r="D8427">
        <v>0</v>
      </c>
      <c r="E8427">
        <v>0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26530551.618445482</v>
      </c>
      <c r="O8427">
        <v>25541904.275185414</v>
      </c>
      <c r="P8427">
        <v>28070039.061724816</v>
      </c>
      <c r="Q8427">
        <v>35325179.639032669</v>
      </c>
      <c r="R8427">
        <v>33214664.565077133</v>
      </c>
      <c r="S8427">
        <v>38792174.274543166</v>
      </c>
      <c r="T8427">
        <v>35740494.621320762</v>
      </c>
      <c r="U8427">
        <v>33155173.219620332</v>
      </c>
      <c r="V8427">
        <v>37342293.641636573</v>
      </c>
      <c r="W8427">
        <v>41515977.023380227</v>
      </c>
      <c r="X8427">
        <v>21515977.023380216</v>
      </c>
    </row>
    <row r="8428" spans="2:24" x14ac:dyDescent="0.4">
      <c r="B8428" s="13">
        <v>8425</v>
      </c>
      <c r="C8428">
        <v>0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21116619.451902241</v>
      </c>
      <c r="O8428">
        <v>24984598.743850462</v>
      </c>
      <c r="P8428">
        <v>30615207.203716725</v>
      </c>
      <c r="Q8428">
        <v>29626313.457343131</v>
      </c>
      <c r="R8428">
        <v>28789574.088049348</v>
      </c>
      <c r="S8428">
        <v>4756608.364483959</v>
      </c>
      <c r="T8428">
        <v>-150760970.50220713</v>
      </c>
      <c r="U8428">
        <v>-140702246.94290081</v>
      </c>
      <c r="V8428">
        <v>-55209974.559802622</v>
      </c>
      <c r="W8428">
        <v>-52123829.269668929</v>
      </c>
      <c r="X8428">
        <v>-72123829.269668937</v>
      </c>
    </row>
    <row r="8429" spans="2:24" x14ac:dyDescent="0.4">
      <c r="B8429" s="13">
        <v>8426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16788900.689846646</v>
      </c>
      <c r="O8429">
        <v>7083749.8639557511</v>
      </c>
      <c r="P8429">
        <v>15691250.158973895</v>
      </c>
      <c r="Q8429">
        <v>24728730.710369129</v>
      </c>
      <c r="R8429">
        <v>32171153.686837856</v>
      </c>
      <c r="S8429">
        <v>37822423.71527449</v>
      </c>
      <c r="T8429">
        <v>36295827.972911909</v>
      </c>
      <c r="U8429">
        <v>11532944.662210388</v>
      </c>
      <c r="V8429">
        <v>11712862.714283885</v>
      </c>
      <c r="W8429">
        <v>-58687332.920765914</v>
      </c>
      <c r="X8429">
        <v>-78687332.920765892</v>
      </c>
    </row>
    <row r="8430" spans="2:24" x14ac:dyDescent="0.4">
      <c r="B8430" s="13">
        <v>8427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26193314.342229351</v>
      </c>
      <c r="O8430">
        <v>27988588.540513638</v>
      </c>
      <c r="P8430">
        <v>28098984.50276446</v>
      </c>
      <c r="Q8430">
        <v>28117579.228920769</v>
      </c>
      <c r="R8430">
        <v>36487168.660129711</v>
      </c>
      <c r="S8430">
        <v>42866802.387937658</v>
      </c>
      <c r="T8430">
        <v>40498241.916603319</v>
      </c>
      <c r="U8430">
        <v>41071048.123022482</v>
      </c>
      <c r="V8430">
        <v>41092462.615746997</v>
      </c>
      <c r="W8430">
        <v>40006650.25179334</v>
      </c>
      <c r="X8430">
        <v>20006650.251793332</v>
      </c>
    </row>
    <row r="8431" spans="2:24" x14ac:dyDescent="0.4">
      <c r="B8431" s="13">
        <v>8428</v>
      </c>
      <c r="C8431">
        <v>0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27992126.777584709</v>
      </c>
      <c r="O8431">
        <v>33405158.654079307</v>
      </c>
      <c r="P8431">
        <v>33109209.324391689</v>
      </c>
      <c r="Q8431">
        <v>32982766.996691015</v>
      </c>
      <c r="R8431">
        <v>37930303.924480543</v>
      </c>
      <c r="S8431">
        <v>29515084.446533095</v>
      </c>
      <c r="T8431">
        <v>30275457.570980985</v>
      </c>
      <c r="U8431">
        <v>32747160.38047957</v>
      </c>
      <c r="V8431">
        <v>35619312.482976682</v>
      </c>
      <c r="W8431">
        <v>36813955.786892407</v>
      </c>
      <c r="X8431">
        <v>16813955.786892403</v>
      </c>
    </row>
    <row r="8432" spans="2:24" x14ac:dyDescent="0.4">
      <c r="B8432" s="13">
        <v>8429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22089913.339243978</v>
      </c>
      <c r="O8432">
        <v>23449398.9916372</v>
      </c>
      <c r="P8432">
        <v>22548492.022112448</v>
      </c>
      <c r="Q8432">
        <v>22840706.897493754</v>
      </c>
      <c r="R8432">
        <v>-190084475.36443642</v>
      </c>
      <c r="S8432">
        <v>-194366715.5143584</v>
      </c>
      <c r="T8432">
        <v>-85196034.9705524</v>
      </c>
      <c r="U8432">
        <v>-84767834.881689534</v>
      </c>
      <c r="V8432">
        <v>-85022492.640651479</v>
      </c>
      <c r="W8432">
        <v>-78474791.233739689</v>
      </c>
      <c r="X8432">
        <v>-98474791.233739689</v>
      </c>
    </row>
    <row r="8433" spans="2:24" x14ac:dyDescent="0.4">
      <c r="B8433" s="13">
        <v>8430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21011846.27021103</v>
      </c>
      <c r="O8433">
        <v>123203.15364764509</v>
      </c>
      <c r="P8433">
        <v>-2245116.427670551</v>
      </c>
      <c r="Q8433">
        <v>12553799.655281151</v>
      </c>
      <c r="R8433">
        <v>16499997.32338755</v>
      </c>
      <c r="S8433">
        <v>16205612.897260588</v>
      </c>
      <c r="T8433">
        <v>17523196.888004281</v>
      </c>
      <c r="U8433">
        <v>24637097.517116919</v>
      </c>
      <c r="V8433">
        <v>24456407.905399013</v>
      </c>
      <c r="W8433">
        <v>24795909.834400531</v>
      </c>
      <c r="X8433">
        <v>4795909.8344005309</v>
      </c>
    </row>
    <row r="8434" spans="2:24" x14ac:dyDescent="0.4">
      <c r="B8434" s="13">
        <v>8431</v>
      </c>
      <c r="C8434">
        <v>0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22797872.972843505</v>
      </c>
      <c r="O8434">
        <v>29047654.593682021</v>
      </c>
      <c r="P8434">
        <v>29113578.818035942</v>
      </c>
      <c r="Q8434">
        <v>30644833.357860118</v>
      </c>
      <c r="R8434">
        <v>35130524.90116787</v>
      </c>
      <c r="S8434">
        <v>33056142.263822902</v>
      </c>
      <c r="T8434">
        <v>38616384.283620767</v>
      </c>
      <c r="U8434">
        <v>38550820.246348321</v>
      </c>
      <c r="V8434">
        <v>39490945.0170369</v>
      </c>
      <c r="W8434">
        <v>40508826.949599572</v>
      </c>
      <c r="X8434">
        <v>20508826.949599572</v>
      </c>
    </row>
    <row r="8435" spans="2:24" x14ac:dyDescent="0.4">
      <c r="B8435" s="13">
        <v>8432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26792729.004032962</v>
      </c>
      <c r="O8435">
        <v>30774537.472951114</v>
      </c>
      <c r="P8435">
        <v>32064448.360090759</v>
      </c>
      <c r="Q8435">
        <v>21323586.654124074</v>
      </c>
      <c r="R8435">
        <v>24899993.874718346</v>
      </c>
      <c r="S8435">
        <v>34648879.938573636</v>
      </c>
      <c r="T8435">
        <v>36814510.774798959</v>
      </c>
      <c r="U8435">
        <v>34995842.200764872</v>
      </c>
      <c r="V8435">
        <v>38847165.810936205</v>
      </c>
      <c r="W8435">
        <v>44494034.595748678</v>
      </c>
      <c r="X8435">
        <v>24494034.59574867</v>
      </c>
    </row>
    <row r="8436" spans="2:24" x14ac:dyDescent="0.4">
      <c r="B8436" s="13">
        <v>8433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19323397.077778436</v>
      </c>
      <c r="O8436">
        <v>20854537.49713501</v>
      </c>
      <c r="P8436">
        <v>18097766.460609835</v>
      </c>
      <c r="Q8436">
        <v>18980372.558945447</v>
      </c>
      <c r="R8436">
        <v>24224381.696448024</v>
      </c>
      <c r="S8436">
        <v>25595518.819337912</v>
      </c>
      <c r="T8436">
        <v>25295974.669433527</v>
      </c>
      <c r="U8436">
        <v>26278233.914245918</v>
      </c>
      <c r="V8436">
        <v>25267095.01723776</v>
      </c>
      <c r="W8436">
        <v>1572213.9104750671</v>
      </c>
      <c r="X8436">
        <v>-18427786.08952494</v>
      </c>
    </row>
    <row r="8437" spans="2:24" x14ac:dyDescent="0.4">
      <c r="B8437" s="13">
        <v>8434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20897726.522764131</v>
      </c>
      <c r="O8437">
        <v>25644809.226174645</v>
      </c>
      <c r="P8437">
        <v>30119908.330635965</v>
      </c>
      <c r="Q8437">
        <v>30600835.328041028</v>
      </c>
      <c r="R8437">
        <v>38466234.11599692</v>
      </c>
      <c r="S8437">
        <v>35491946.863836527</v>
      </c>
      <c r="T8437">
        <v>38486543.315954015</v>
      </c>
      <c r="U8437">
        <v>42245985.031602979</v>
      </c>
      <c r="V8437">
        <v>41650747.19222986</v>
      </c>
      <c r="W8437">
        <v>45901093.341114894</v>
      </c>
      <c r="X8437">
        <v>25901093.34111489</v>
      </c>
    </row>
    <row r="8438" spans="2:24" x14ac:dyDescent="0.4">
      <c r="B8438" s="13">
        <v>8435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-31315605.542667039</v>
      </c>
      <c r="O8438">
        <v>-28189907.849629913</v>
      </c>
      <c r="P8438">
        <v>990909.88513403526</v>
      </c>
      <c r="Q8438">
        <v>3456069.3808394326</v>
      </c>
      <c r="R8438">
        <v>1197151.9919977626</v>
      </c>
      <c r="S8438">
        <v>8180174.8022228051</v>
      </c>
      <c r="T8438">
        <v>9387420.5845075827</v>
      </c>
      <c r="U8438">
        <v>14950317.508487256</v>
      </c>
      <c r="V8438">
        <v>17909246.976828471</v>
      </c>
      <c r="W8438">
        <v>22306770.491014775</v>
      </c>
      <c r="X8438">
        <v>2306770.4910147772</v>
      </c>
    </row>
    <row r="8439" spans="2:24" x14ac:dyDescent="0.4">
      <c r="B8439" s="13">
        <v>8436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26283301.426229976</v>
      </c>
      <c r="O8439">
        <v>23017110.549351655</v>
      </c>
      <c r="P8439">
        <v>23301347.003668793</v>
      </c>
      <c r="Q8439">
        <v>29706937.741205625</v>
      </c>
      <c r="R8439">
        <v>35045109.865592197</v>
      </c>
      <c r="S8439">
        <v>37377905.085612945</v>
      </c>
      <c r="T8439">
        <v>39968018.216333292</v>
      </c>
      <c r="U8439">
        <v>44195203.780891977</v>
      </c>
      <c r="V8439">
        <v>43447979.487000413</v>
      </c>
      <c r="W8439">
        <v>45206643.463982537</v>
      </c>
      <c r="X8439">
        <v>25206643.463982534</v>
      </c>
    </row>
    <row r="8440" spans="2:24" x14ac:dyDescent="0.4">
      <c r="B8440" s="13">
        <v>8437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5839400.7151289936</v>
      </c>
      <c r="O8440">
        <v>-1035113.3239076785</v>
      </c>
      <c r="P8440">
        <v>10678112.988499982</v>
      </c>
      <c r="Q8440">
        <v>15223701.325669397</v>
      </c>
      <c r="R8440">
        <v>18879280.985848371</v>
      </c>
      <c r="S8440">
        <v>3702150.8116281307</v>
      </c>
      <c r="T8440">
        <v>2755703.2162529277</v>
      </c>
      <c r="U8440">
        <v>-9275087.0124501884</v>
      </c>
      <c r="V8440">
        <v>-13269756.738271549</v>
      </c>
      <c r="W8440">
        <v>-724938.46184817562</v>
      </c>
      <c r="X8440">
        <v>-20724938.461848173</v>
      </c>
    </row>
    <row r="8441" spans="2:24" x14ac:dyDescent="0.4">
      <c r="B8441" s="13">
        <v>8438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19053244.143510617</v>
      </c>
      <c r="O8441">
        <v>19902422.257580355</v>
      </c>
      <c r="P8441">
        <v>19932476.141590655</v>
      </c>
      <c r="Q8441">
        <v>24744293.55564224</v>
      </c>
      <c r="R8441">
        <v>25036014.745584317</v>
      </c>
      <c r="S8441">
        <v>18817000.237212107</v>
      </c>
      <c r="T8441">
        <v>22605407.979651019</v>
      </c>
      <c r="U8441">
        <v>21387134.805904675</v>
      </c>
      <c r="V8441">
        <v>28157831.282222845</v>
      </c>
      <c r="W8441">
        <v>32215112.109416883</v>
      </c>
      <c r="X8441">
        <v>12215112.109416885</v>
      </c>
    </row>
    <row r="8442" spans="2:24" x14ac:dyDescent="0.4">
      <c r="B8442" s="13">
        <v>8439</v>
      </c>
      <c r="C8442">
        <v>0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20462915.612427711</v>
      </c>
      <c r="O8442">
        <v>24877740.230433367</v>
      </c>
      <c r="P8442">
        <v>26761213.2653194</v>
      </c>
      <c r="Q8442">
        <v>28369411.291465014</v>
      </c>
      <c r="R8442">
        <v>29963249.045553755</v>
      </c>
      <c r="S8442">
        <v>36902040.236738637</v>
      </c>
      <c r="T8442">
        <v>41545331.036580421</v>
      </c>
      <c r="U8442">
        <v>33769852.978783332</v>
      </c>
      <c r="V8442">
        <v>35503956.136862904</v>
      </c>
      <c r="W8442">
        <v>34622383.151349314</v>
      </c>
      <c r="X8442">
        <v>14622383.151349319</v>
      </c>
    </row>
    <row r="8443" spans="2:24" x14ac:dyDescent="0.4">
      <c r="B8443" s="13">
        <v>8440</v>
      </c>
      <c r="C8443">
        <v>0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16677925.965687156</v>
      </c>
      <c r="O8443">
        <v>21539599.777401727</v>
      </c>
      <c r="P8443">
        <v>23155904.815507725</v>
      </c>
      <c r="Q8443">
        <v>31000020.059541397</v>
      </c>
      <c r="R8443">
        <v>31147283.864328243</v>
      </c>
      <c r="S8443">
        <v>33053985.4729282</v>
      </c>
      <c r="T8443">
        <v>32882877.612574607</v>
      </c>
      <c r="U8443">
        <v>30032949.481204659</v>
      </c>
      <c r="V8443">
        <v>29504328.818453409</v>
      </c>
      <c r="W8443">
        <v>30372582.122577827</v>
      </c>
      <c r="X8443">
        <v>10372582.122577831</v>
      </c>
    </row>
    <row r="8444" spans="2:24" x14ac:dyDescent="0.4">
      <c r="B8444" s="13">
        <v>8441</v>
      </c>
      <c r="C8444">
        <v>0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25635135.049952082</v>
      </c>
      <c r="O8444">
        <v>24425443.236745711</v>
      </c>
      <c r="P8444">
        <v>26315163.795684174</v>
      </c>
      <c r="Q8444">
        <v>27323871.281877812</v>
      </c>
      <c r="R8444">
        <v>20281800.90481215</v>
      </c>
      <c r="S8444">
        <v>18292249.285197616</v>
      </c>
      <c r="T8444">
        <v>25551200.227990609</v>
      </c>
      <c r="U8444">
        <v>26158316.548870362</v>
      </c>
      <c r="V8444">
        <v>26124705.393331993</v>
      </c>
      <c r="W8444">
        <v>5383517.4272110891</v>
      </c>
      <c r="X8444">
        <v>-14616482.572788915</v>
      </c>
    </row>
    <row r="8445" spans="2:24" x14ac:dyDescent="0.4">
      <c r="B8445" s="13">
        <v>8442</v>
      </c>
      <c r="C8445">
        <v>0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19622703.509884223</v>
      </c>
      <c r="O8445">
        <v>25314005.742496565</v>
      </c>
      <c r="P8445">
        <v>23212387.47993806</v>
      </c>
      <c r="Q8445">
        <v>30971811.373766769</v>
      </c>
      <c r="R8445">
        <v>39021896.377492964</v>
      </c>
      <c r="S8445">
        <v>39218500.662802622</v>
      </c>
      <c r="T8445">
        <v>41164460.849300072</v>
      </c>
      <c r="U8445">
        <v>42751211.84821777</v>
      </c>
      <c r="V8445">
        <v>40433337.836969271</v>
      </c>
      <c r="W8445">
        <v>44575333.106315397</v>
      </c>
      <c r="X8445">
        <v>24575333.106315393</v>
      </c>
    </row>
    <row r="8446" spans="2:24" x14ac:dyDescent="0.4">
      <c r="B8446" s="13">
        <v>8443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20423553.216301654</v>
      </c>
      <c r="O8446">
        <v>20190987.288613062</v>
      </c>
      <c r="P8446">
        <v>19618659.868356612</v>
      </c>
      <c r="Q8446">
        <v>21724245.138275038</v>
      </c>
      <c r="R8446">
        <v>15913786.639288209</v>
      </c>
      <c r="S8446">
        <v>6784863.8933699979</v>
      </c>
      <c r="T8446">
        <v>7912860.1828317568</v>
      </c>
      <c r="U8446">
        <v>10771464.932388704</v>
      </c>
      <c r="V8446">
        <v>12092478.868635934</v>
      </c>
      <c r="W8446">
        <v>14810851.571192984</v>
      </c>
      <c r="X8446">
        <v>-5189148.4288070118</v>
      </c>
    </row>
    <row r="8447" spans="2:24" x14ac:dyDescent="0.4">
      <c r="B8447" s="13">
        <v>8444</v>
      </c>
      <c r="C8447">
        <v>0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21940912.854705602</v>
      </c>
      <c r="O8447">
        <v>21526859.877801072</v>
      </c>
      <c r="P8447">
        <v>30634033.996983215</v>
      </c>
      <c r="Q8447">
        <v>39424333.770673826</v>
      </c>
      <c r="R8447">
        <v>43198243.78677468</v>
      </c>
      <c r="S8447">
        <v>43611178.322920866</v>
      </c>
      <c r="T8447">
        <v>45578914.131969936</v>
      </c>
      <c r="U8447">
        <v>45174980.509667344</v>
      </c>
      <c r="V8447">
        <v>43987650.198144212</v>
      </c>
      <c r="W8447">
        <v>44789748.928774789</v>
      </c>
      <c r="X8447">
        <v>24789748.928774793</v>
      </c>
    </row>
    <row r="8448" spans="2:24" x14ac:dyDescent="0.4">
      <c r="B8448" s="13">
        <v>8445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25101892.4562364</v>
      </c>
      <c r="O8448">
        <v>22740660.33040753</v>
      </c>
      <c r="P8448">
        <v>22941274.845549092</v>
      </c>
      <c r="Q8448">
        <v>28164886.960524231</v>
      </c>
      <c r="R8448">
        <v>30002613.280235443</v>
      </c>
      <c r="S8448">
        <v>28303762.391422004</v>
      </c>
      <c r="T8448">
        <v>28994381.391326074</v>
      </c>
      <c r="U8448">
        <v>35313717.393538788</v>
      </c>
      <c r="V8448">
        <v>32486528.139180299</v>
      </c>
      <c r="W8448">
        <v>32437294.563821316</v>
      </c>
      <c r="X8448">
        <v>12437294.563821303</v>
      </c>
    </row>
    <row r="8449" spans="2:24" x14ac:dyDescent="0.4">
      <c r="B8449" s="13">
        <v>8446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18906979.442552298</v>
      </c>
      <c r="O8449">
        <v>18251614.965738911</v>
      </c>
      <c r="P8449">
        <v>23926666.387331255</v>
      </c>
      <c r="Q8449">
        <v>25103388.386583418</v>
      </c>
      <c r="R8449">
        <v>26604965.089998581</v>
      </c>
      <c r="S8449">
        <v>25677025.611638874</v>
      </c>
      <c r="T8449">
        <v>24702253.640803326</v>
      </c>
      <c r="U8449">
        <v>26722283.855249364</v>
      </c>
      <c r="V8449">
        <v>-4560981.4992066119</v>
      </c>
      <c r="W8449">
        <v>-4311306.1422724789</v>
      </c>
      <c r="X8449">
        <v>-24311306.142272484</v>
      </c>
    </row>
    <row r="8450" spans="2:24" x14ac:dyDescent="0.4">
      <c r="B8450" s="13">
        <v>8447</v>
      </c>
      <c r="C8450">
        <v>0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20147423.113005012</v>
      </c>
      <c r="O8450">
        <v>6909636.9641659604</v>
      </c>
      <c r="P8450">
        <v>8145933.0717665711</v>
      </c>
      <c r="Q8450">
        <v>15869716.266955376</v>
      </c>
      <c r="R8450">
        <v>16215246.663339846</v>
      </c>
      <c r="S8450">
        <v>17933265.372081909</v>
      </c>
      <c r="T8450">
        <v>21254886.342233982</v>
      </c>
      <c r="U8450">
        <v>24765565.035176449</v>
      </c>
      <c r="V8450">
        <v>21590344.206559446</v>
      </c>
      <c r="W8450">
        <v>26749303.210974529</v>
      </c>
      <c r="X8450">
        <v>6749303.2109745266</v>
      </c>
    </row>
    <row r="8451" spans="2:24" x14ac:dyDescent="0.4">
      <c r="B8451" s="13">
        <v>8448</v>
      </c>
      <c r="C8451">
        <v>0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20077884.330744486</v>
      </c>
      <c r="O8451">
        <v>15106184.667330831</v>
      </c>
      <c r="P8451">
        <v>22703713.086214062</v>
      </c>
      <c r="Q8451">
        <v>27917528.465165354</v>
      </c>
      <c r="R8451">
        <v>25081489.74927792</v>
      </c>
      <c r="S8451">
        <v>24268450.305700563</v>
      </c>
      <c r="T8451">
        <v>20747373.186750434</v>
      </c>
      <c r="U8451">
        <v>26856266.793706197</v>
      </c>
      <c r="V8451">
        <v>35426343.596795559</v>
      </c>
      <c r="W8451">
        <v>35650258.835745506</v>
      </c>
      <c r="X8451">
        <v>15650258.8357455</v>
      </c>
    </row>
    <row r="8452" spans="2:24" x14ac:dyDescent="0.4">
      <c r="B8452" s="13">
        <v>8449</v>
      </c>
      <c r="C8452">
        <v>0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-13384966.212086804</v>
      </c>
      <c r="O8452">
        <v>-10454861.61035433</v>
      </c>
      <c r="P8452">
        <v>4205885.4398857644</v>
      </c>
      <c r="Q8452">
        <v>8545300.1992643401</v>
      </c>
      <c r="R8452">
        <v>13662672.359614568</v>
      </c>
      <c r="S8452">
        <v>20786725.661928963</v>
      </c>
      <c r="T8452">
        <v>12163192.67237414</v>
      </c>
      <c r="U8452">
        <v>15740941.350876302</v>
      </c>
      <c r="V8452">
        <v>26792692.322920866</v>
      </c>
      <c r="W8452">
        <v>29250843.979694728</v>
      </c>
      <c r="X8452">
        <v>9250843.9796947259</v>
      </c>
    </row>
    <row r="8453" spans="2:24" x14ac:dyDescent="0.4">
      <c r="B8453" s="13">
        <v>8450</v>
      </c>
      <c r="C8453">
        <v>0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16825565.869462203</v>
      </c>
      <c r="O8453">
        <v>22584018.783705689</v>
      </c>
      <c r="P8453">
        <v>25781011.325760987</v>
      </c>
      <c r="Q8453">
        <v>27648415.459952701</v>
      </c>
      <c r="R8453">
        <v>35282676.642964184</v>
      </c>
      <c r="S8453">
        <v>32291158.421819806</v>
      </c>
      <c r="T8453">
        <v>31345252.658510234</v>
      </c>
      <c r="U8453">
        <v>38671450.487736434</v>
      </c>
      <c r="V8453">
        <v>38833198.772733748</v>
      </c>
      <c r="W8453">
        <v>39556481.943861112</v>
      </c>
      <c r="X8453">
        <v>19556481.943861101</v>
      </c>
    </row>
    <row r="8454" spans="2:24" x14ac:dyDescent="0.4">
      <c r="B8454" s="13">
        <v>8451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20648935.565666772</v>
      </c>
      <c r="O8454">
        <v>24552564.903935596</v>
      </c>
      <c r="P8454">
        <v>24253550.078136362</v>
      </c>
      <c r="Q8454">
        <v>25907979.862732347</v>
      </c>
      <c r="R8454">
        <v>23628449.120559298</v>
      </c>
      <c r="S8454">
        <v>25240202.068680979</v>
      </c>
      <c r="T8454">
        <v>16657367.745443366</v>
      </c>
      <c r="U8454">
        <v>17423910.741002306</v>
      </c>
      <c r="V8454">
        <v>31789264.034135498</v>
      </c>
      <c r="W8454">
        <v>33306278.391849849</v>
      </c>
      <c r="X8454">
        <v>13306278.391849853</v>
      </c>
    </row>
    <row r="8455" spans="2:24" x14ac:dyDescent="0.4">
      <c r="B8455" s="13">
        <v>8452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20759891.620251041</v>
      </c>
      <c r="O8455">
        <v>20245691.619316489</v>
      </c>
      <c r="P8455">
        <v>19891296.971365221</v>
      </c>
      <c r="Q8455">
        <v>21194071.601157285</v>
      </c>
      <c r="R8455">
        <v>19808775.649374895</v>
      </c>
      <c r="S8455">
        <v>20349049.164318793</v>
      </c>
      <c r="T8455">
        <v>26233211.883590031</v>
      </c>
      <c r="U8455">
        <v>26691016.30734757</v>
      </c>
      <c r="V8455">
        <v>26228602.207123347</v>
      </c>
      <c r="W8455">
        <v>24237540.91557816</v>
      </c>
      <c r="X8455">
        <v>4237540.9155781586</v>
      </c>
    </row>
    <row r="8456" spans="2:24" x14ac:dyDescent="0.4">
      <c r="B8456" s="13">
        <v>8453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22545174.618375078</v>
      </c>
      <c r="O8456">
        <v>25947216.121979628</v>
      </c>
      <c r="P8456">
        <v>35463491.457322411</v>
      </c>
      <c r="Q8456">
        <v>36759227.453304738</v>
      </c>
      <c r="R8456">
        <v>40709307.958245777</v>
      </c>
      <c r="S8456">
        <v>40038647.757494226</v>
      </c>
      <c r="T8456">
        <v>45720116.848909363</v>
      </c>
      <c r="U8456">
        <v>47699761.931059651</v>
      </c>
      <c r="V8456">
        <v>49592357.499432996</v>
      </c>
      <c r="W8456">
        <v>56297584.812053278</v>
      </c>
      <c r="X8456">
        <v>36297584.812053271</v>
      </c>
    </row>
    <row r="8457" spans="2:24" x14ac:dyDescent="0.4">
      <c r="B8457" s="13">
        <v>8454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27989182.787081383</v>
      </c>
      <c r="O8457">
        <v>29889808.141735837</v>
      </c>
      <c r="P8457">
        <v>34128580.6929553</v>
      </c>
      <c r="Q8457">
        <v>33897680.603131287</v>
      </c>
      <c r="R8457">
        <v>34860529.362322532</v>
      </c>
      <c r="S8457">
        <v>32814261.901661012</v>
      </c>
      <c r="T8457">
        <v>41024244.162597671</v>
      </c>
      <c r="U8457">
        <v>41401526.711860895</v>
      </c>
      <c r="V8457">
        <v>39832355.795605101</v>
      </c>
      <c r="W8457">
        <v>42538288.957452968</v>
      </c>
      <c r="X8457">
        <v>22538288.957452964</v>
      </c>
    </row>
    <row r="8458" spans="2:24" x14ac:dyDescent="0.4">
      <c r="B8458" s="13">
        <v>8455</v>
      </c>
      <c r="C8458">
        <v>0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21889196.145378254</v>
      </c>
      <c r="O8458">
        <v>24782719.17399535</v>
      </c>
      <c r="P8458">
        <v>24849228.817075375</v>
      </c>
      <c r="Q8458">
        <v>24526951.853437517</v>
      </c>
      <c r="R8458">
        <v>24082823.10173627</v>
      </c>
      <c r="S8458">
        <v>27279214.311879154</v>
      </c>
      <c r="T8458">
        <v>24380032.580792047</v>
      </c>
      <c r="U8458">
        <v>-33380978.042574018</v>
      </c>
      <c r="V8458">
        <v>-30419101.633799598</v>
      </c>
      <c r="W8458">
        <v>-5772717.3123986097</v>
      </c>
      <c r="X8458">
        <v>-25772717.312398609</v>
      </c>
    </row>
    <row r="8459" spans="2:24" x14ac:dyDescent="0.4">
      <c r="B8459" s="13">
        <v>8456</v>
      </c>
      <c r="C8459">
        <v>0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23658202.611853041</v>
      </c>
      <c r="O8459">
        <v>25035002.7319398</v>
      </c>
      <c r="P8459">
        <v>23642270.941369627</v>
      </c>
      <c r="Q8459">
        <v>27811465.572641395</v>
      </c>
      <c r="R8459">
        <v>25499106.078947067</v>
      </c>
      <c r="S8459">
        <v>29864708.69769039</v>
      </c>
      <c r="T8459">
        <v>15621917.076925604</v>
      </c>
      <c r="U8459">
        <v>13434420.308162453</v>
      </c>
      <c r="V8459">
        <v>19487848.471278451</v>
      </c>
      <c r="W8459">
        <v>18024496.448221497</v>
      </c>
      <c r="X8459">
        <v>-1975503.5517785065</v>
      </c>
    </row>
    <row r="8460" spans="2:24" x14ac:dyDescent="0.4">
      <c r="B8460" s="13">
        <v>8457</v>
      </c>
      <c r="C8460">
        <v>0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17483082.88936064</v>
      </c>
      <c r="O8460">
        <v>17300552.560743626</v>
      </c>
      <c r="P8460">
        <v>18710438.396749865</v>
      </c>
      <c r="Q8460">
        <v>26973810.548206944</v>
      </c>
      <c r="R8460">
        <v>30850013.413811915</v>
      </c>
      <c r="S8460">
        <v>33043520.653364822</v>
      </c>
      <c r="T8460">
        <v>37654827.705150381</v>
      </c>
      <c r="U8460">
        <v>43371490.723908283</v>
      </c>
      <c r="V8460">
        <v>43462258.897595368</v>
      </c>
      <c r="W8460">
        <v>42156694.471479595</v>
      </c>
      <c r="X8460">
        <v>22156694.471479598</v>
      </c>
    </row>
    <row r="8461" spans="2:24" x14ac:dyDescent="0.4">
      <c r="B8461" s="13">
        <v>8458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28750263.619094983</v>
      </c>
      <c r="O8461">
        <v>33136644.760496482</v>
      </c>
      <c r="P8461">
        <v>38402112.962894887</v>
      </c>
      <c r="Q8461">
        <v>38621866.619805388</v>
      </c>
      <c r="R8461">
        <v>43099100.060699724</v>
      </c>
      <c r="S8461">
        <v>43181309.241268985</v>
      </c>
      <c r="T8461">
        <v>51339365.173708208</v>
      </c>
      <c r="U8461">
        <v>53133594.949698806</v>
      </c>
      <c r="V8461">
        <v>56644528.490394391</v>
      </c>
      <c r="W8461">
        <v>64709605.130727515</v>
      </c>
      <c r="X8461">
        <v>44709605.130727515</v>
      </c>
    </row>
    <row r="8462" spans="2:24" x14ac:dyDescent="0.4">
      <c r="B8462" s="13">
        <v>8459</v>
      </c>
      <c r="C8462">
        <v>0</v>
      </c>
      <c r="D8462">
        <v>0</v>
      </c>
      <c r="E8462"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20422920.243123546</v>
      </c>
      <c r="O8462">
        <v>21324222.871722851</v>
      </c>
      <c r="P8462">
        <v>-272628437.13864553</v>
      </c>
      <c r="Q8462">
        <v>-270232689.62008798</v>
      </c>
      <c r="R8462">
        <v>-121807060.2024575</v>
      </c>
      <c r="S8462">
        <v>-114441446.20317878</v>
      </c>
      <c r="T8462">
        <v>-113576338.802063</v>
      </c>
      <c r="U8462">
        <v>-134768737.18197024</v>
      </c>
      <c r="V8462">
        <v>-136052810.15383342</v>
      </c>
      <c r="W8462">
        <v>-125312438.74892351</v>
      </c>
      <c r="X8462">
        <v>-145312438.74892351</v>
      </c>
    </row>
    <row r="8463" spans="2:24" x14ac:dyDescent="0.4">
      <c r="B8463" s="13">
        <v>8460</v>
      </c>
      <c r="C8463">
        <v>0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18677770.58464209</v>
      </c>
      <c r="O8463">
        <v>18543129.516343713</v>
      </c>
      <c r="P8463">
        <v>-10063799.65741704</v>
      </c>
      <c r="Q8463">
        <v>-10899161.135667548</v>
      </c>
      <c r="R8463">
        <v>2440432.4696327802</v>
      </c>
      <c r="S8463">
        <v>8293049.4563312251</v>
      </c>
      <c r="T8463">
        <v>8990142.4360210877</v>
      </c>
      <c r="U8463">
        <v>11846498.563417846</v>
      </c>
      <c r="V8463">
        <v>1265064.0189271513</v>
      </c>
      <c r="W8463">
        <v>3996500.4688793458</v>
      </c>
      <c r="X8463">
        <v>-16003499.531120656</v>
      </c>
    </row>
    <row r="8464" spans="2:24" x14ac:dyDescent="0.4">
      <c r="B8464" s="13">
        <v>8461</v>
      </c>
      <c r="C8464">
        <v>0</v>
      </c>
      <c r="D8464">
        <v>0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20201705.374332309</v>
      </c>
      <c r="O8464">
        <v>20339991.751567401</v>
      </c>
      <c r="P8464">
        <v>20520039.031770069</v>
      </c>
      <c r="Q8464">
        <v>19108153.233896475</v>
      </c>
      <c r="R8464">
        <v>27470733.918352351</v>
      </c>
      <c r="S8464">
        <v>31947867.132508531</v>
      </c>
      <c r="T8464">
        <v>22801630.855768524</v>
      </c>
      <c r="U8464">
        <v>23868531.898408875</v>
      </c>
      <c r="V8464">
        <v>27251758.616611205</v>
      </c>
      <c r="W8464">
        <v>26160023.847146541</v>
      </c>
      <c r="X8464">
        <v>6160023.8471465334</v>
      </c>
    </row>
    <row r="8465" spans="2:24" x14ac:dyDescent="0.4">
      <c r="B8465" s="13">
        <v>8462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25877014.411623251</v>
      </c>
      <c r="O8465">
        <v>30177098.252043325</v>
      </c>
      <c r="P8465">
        <v>33936657.6444626</v>
      </c>
      <c r="Q8465">
        <v>37738921.314418361</v>
      </c>
      <c r="R8465">
        <v>36705802.297246814</v>
      </c>
      <c r="S8465">
        <v>37961943.060836464</v>
      </c>
      <c r="T8465">
        <v>44893831.474892065</v>
      </c>
      <c r="U8465">
        <v>46970308.059425697</v>
      </c>
      <c r="V8465">
        <v>48802006.074464843</v>
      </c>
      <c r="W8465">
        <v>50967896.104435153</v>
      </c>
      <c r="X8465">
        <v>30967896.10443515</v>
      </c>
    </row>
    <row r="8466" spans="2:24" x14ac:dyDescent="0.4">
      <c r="B8466" s="13">
        <v>8463</v>
      </c>
      <c r="C8466">
        <v>0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21053645.698674679</v>
      </c>
      <c r="O8466">
        <v>24331330.813696414</v>
      </c>
      <c r="P8466">
        <v>27553665.913406108</v>
      </c>
      <c r="Q8466">
        <v>34192877.060582526</v>
      </c>
      <c r="R8466">
        <v>36821500.967713706</v>
      </c>
      <c r="S8466">
        <v>30521240.193973679</v>
      </c>
      <c r="T8466">
        <v>27250837.978260551</v>
      </c>
      <c r="U8466">
        <v>26551377.559047155</v>
      </c>
      <c r="V8466">
        <v>31130025.778104685</v>
      </c>
      <c r="W8466">
        <v>33417415.60423043</v>
      </c>
      <c r="X8466">
        <v>13417415.604230432</v>
      </c>
    </row>
    <row r="8467" spans="2:24" x14ac:dyDescent="0.4">
      <c r="B8467" s="13">
        <v>8464</v>
      </c>
      <c r="C8467">
        <v>0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18180139.8867037</v>
      </c>
      <c r="O8467">
        <v>19819254.252258919</v>
      </c>
      <c r="P8467">
        <v>10769721.338753743</v>
      </c>
      <c r="Q8467">
        <v>15703820.032674763</v>
      </c>
      <c r="R8467">
        <v>20601759.872449435</v>
      </c>
      <c r="S8467">
        <v>19905480.976304974</v>
      </c>
      <c r="T8467">
        <v>21600800.054210011</v>
      </c>
      <c r="U8467">
        <v>26135896.005987354</v>
      </c>
      <c r="V8467">
        <v>25964346.245351203</v>
      </c>
      <c r="W8467">
        <v>25595388.774937604</v>
      </c>
      <c r="X8467">
        <v>5595388.7749376046</v>
      </c>
    </row>
    <row r="8468" spans="2:24" x14ac:dyDescent="0.4">
      <c r="B8468" s="13">
        <v>8465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23985726.525939967</v>
      </c>
      <c r="O8468">
        <v>11002644.595289242</v>
      </c>
      <c r="P8468">
        <v>13131654.301440487</v>
      </c>
      <c r="Q8468">
        <v>25639093.500108764</v>
      </c>
      <c r="R8468">
        <v>27553791.122188315</v>
      </c>
      <c r="S8468">
        <v>35320888.905557007</v>
      </c>
      <c r="T8468">
        <v>39132794.72480879</v>
      </c>
      <c r="U8468">
        <v>45095767.023301095</v>
      </c>
      <c r="V8468">
        <v>45969319.626613602</v>
      </c>
      <c r="W8468">
        <v>44694324.379457854</v>
      </c>
      <c r="X8468">
        <v>24694324.379457865</v>
      </c>
    </row>
    <row r="8469" spans="2:24" x14ac:dyDescent="0.4">
      <c r="B8469" s="13">
        <v>8466</v>
      </c>
      <c r="C8469">
        <v>0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28457864.449873827</v>
      </c>
      <c r="O8469">
        <v>38314453.009877697</v>
      </c>
      <c r="P8469">
        <v>38587184.463070579</v>
      </c>
      <c r="Q8469">
        <v>38873400.283006206</v>
      </c>
      <c r="R8469">
        <v>37716210.77809605</v>
      </c>
      <c r="S8469">
        <v>37434804.874496922</v>
      </c>
      <c r="T8469">
        <v>40708221.423496909</v>
      </c>
      <c r="U8469">
        <v>49980497.171733163</v>
      </c>
      <c r="V8469">
        <v>47437082.540488295</v>
      </c>
      <c r="W8469">
        <v>48445742.908553824</v>
      </c>
      <c r="X8469">
        <v>28445742.908553824</v>
      </c>
    </row>
    <row r="8470" spans="2:24" x14ac:dyDescent="0.4">
      <c r="B8470" s="13">
        <v>8467</v>
      </c>
      <c r="C8470">
        <v>0</v>
      </c>
      <c r="D8470">
        <v>0</v>
      </c>
      <c r="E8470"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23248831.470576465</v>
      </c>
      <c r="O8470">
        <v>24317622.667697024</v>
      </c>
      <c r="P8470">
        <v>20624146.354850158</v>
      </c>
      <c r="Q8470">
        <v>17484501.337472763</v>
      </c>
      <c r="R8470">
        <v>13018169.656817446</v>
      </c>
      <c r="S8470">
        <v>12949899.680661853</v>
      </c>
      <c r="T8470">
        <v>16136879.919722682</v>
      </c>
      <c r="U8470">
        <v>14482528.127407359</v>
      </c>
      <c r="V8470">
        <v>17654490.071189843</v>
      </c>
      <c r="W8470">
        <v>13423820.426292986</v>
      </c>
      <c r="X8470">
        <v>-6576179.5737070143</v>
      </c>
    </row>
    <row r="8471" spans="2:24" x14ac:dyDescent="0.4">
      <c r="B8471" s="13">
        <v>8468</v>
      </c>
      <c r="C8471">
        <v>0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19505932.302035257</v>
      </c>
      <c r="O8471">
        <v>20756327.051081575</v>
      </c>
      <c r="P8471">
        <v>19304065.402541257</v>
      </c>
      <c r="Q8471">
        <v>19905066.155040346</v>
      </c>
      <c r="R8471">
        <v>21625273.483989742</v>
      </c>
      <c r="S8471">
        <v>22517332.604298927</v>
      </c>
      <c r="T8471">
        <v>23288544.122014988</v>
      </c>
      <c r="U8471">
        <v>23782929.65050599</v>
      </c>
      <c r="V8471">
        <v>23148158.849065199</v>
      </c>
      <c r="W8471">
        <v>24489552.092997283</v>
      </c>
      <c r="X8471">
        <v>4489552.0929972837</v>
      </c>
    </row>
    <row r="8472" spans="2:24" x14ac:dyDescent="0.4">
      <c r="B8472" s="13">
        <v>8469</v>
      </c>
      <c r="C8472">
        <v>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23036735.889271498</v>
      </c>
      <c r="O8472">
        <v>22727663.46527788</v>
      </c>
      <c r="P8472">
        <v>24424151.069683231</v>
      </c>
      <c r="Q8472">
        <v>26700203.238567501</v>
      </c>
      <c r="R8472">
        <v>31547448.574670754</v>
      </c>
      <c r="S8472">
        <v>29760003.729402311</v>
      </c>
      <c r="T8472">
        <v>28747774.457773525</v>
      </c>
      <c r="U8472">
        <v>25794367.920968443</v>
      </c>
      <c r="V8472">
        <v>28071423.812339786</v>
      </c>
      <c r="W8472">
        <v>30748846.917705163</v>
      </c>
      <c r="X8472">
        <v>10748846.917705165</v>
      </c>
    </row>
    <row r="8473" spans="2:24" x14ac:dyDescent="0.4">
      <c r="B8473" s="13">
        <v>8470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19074705.453605421</v>
      </c>
      <c r="O8473">
        <v>27771750.841169938</v>
      </c>
      <c r="P8473">
        <v>29560851.435970567</v>
      </c>
      <c r="Q8473">
        <v>28626153.638200313</v>
      </c>
      <c r="R8473">
        <v>31914279.933083344</v>
      </c>
      <c r="S8473">
        <v>36825650.339430317</v>
      </c>
      <c r="T8473">
        <v>40581771.352533124</v>
      </c>
      <c r="U8473">
        <v>38804952.541816749</v>
      </c>
      <c r="V8473">
        <v>31547601.9191784</v>
      </c>
      <c r="W8473">
        <v>27805966.524624147</v>
      </c>
      <c r="X8473">
        <v>7805966.5246241447</v>
      </c>
    </row>
    <row r="8474" spans="2:24" x14ac:dyDescent="0.4">
      <c r="B8474" s="13">
        <v>8471</v>
      </c>
      <c r="C8474">
        <v>0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22700590.783405002</v>
      </c>
      <c r="O8474">
        <v>21445013.703712288</v>
      </c>
      <c r="P8474">
        <v>28944481.045341581</v>
      </c>
      <c r="Q8474">
        <v>30852800.072439369</v>
      </c>
      <c r="R8474">
        <v>29727876.928848043</v>
      </c>
      <c r="S8474">
        <v>30215559.751250967</v>
      </c>
      <c r="T8474">
        <v>33763683.45576825</v>
      </c>
      <c r="U8474">
        <v>33415318.171761207</v>
      </c>
      <c r="V8474">
        <v>36103872.456424326</v>
      </c>
      <c r="W8474">
        <v>36249286.541712925</v>
      </c>
      <c r="X8474">
        <v>16249286.541712925</v>
      </c>
    </row>
    <row r="8475" spans="2:24" x14ac:dyDescent="0.4">
      <c r="B8475" s="13">
        <v>8472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23523021.395187117</v>
      </c>
      <c r="O8475">
        <v>27439452.398375161</v>
      </c>
      <c r="P8475">
        <v>24244122.908357579</v>
      </c>
      <c r="Q8475">
        <v>21574099.032157775</v>
      </c>
      <c r="R8475">
        <v>24537657.273850791</v>
      </c>
      <c r="S8475">
        <v>23582179.774598289</v>
      </c>
      <c r="T8475">
        <v>15387386.878309485</v>
      </c>
      <c r="U8475">
        <v>17413231.647956461</v>
      </c>
      <c r="V8475">
        <v>17127794.452904783</v>
      </c>
      <c r="W8475">
        <v>15990669.466887699</v>
      </c>
      <c r="X8475">
        <v>-4009330.5331122922</v>
      </c>
    </row>
    <row r="8476" spans="2:24" x14ac:dyDescent="0.4">
      <c r="B8476" s="13">
        <v>8473</v>
      </c>
      <c r="C8476">
        <v>0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22349076.081081573</v>
      </c>
      <c r="O8476">
        <v>25492852.70088682</v>
      </c>
      <c r="P8476">
        <v>28404305.826673154</v>
      </c>
      <c r="Q8476">
        <v>25921262.202635251</v>
      </c>
      <c r="R8476">
        <v>27322607.45118615</v>
      </c>
      <c r="S8476">
        <v>13723582.233614504</v>
      </c>
      <c r="T8476">
        <v>16389589.152531918</v>
      </c>
      <c r="U8476">
        <v>21932716.810055904</v>
      </c>
      <c r="V8476">
        <v>25835443.21490474</v>
      </c>
      <c r="W8476">
        <v>33021611.586127952</v>
      </c>
      <c r="X8476">
        <v>13021611.586127952</v>
      </c>
    </row>
    <row r="8477" spans="2:24" x14ac:dyDescent="0.4">
      <c r="B8477" s="13">
        <v>8474</v>
      </c>
      <c r="C8477">
        <v>0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16085819.091030512</v>
      </c>
      <c r="O8477">
        <v>19157294.782681294</v>
      </c>
      <c r="P8477">
        <v>22300582.241915874</v>
      </c>
      <c r="Q8477">
        <v>26567689.902085893</v>
      </c>
      <c r="R8477">
        <v>34121758.372231022</v>
      </c>
      <c r="S8477">
        <v>36687148.753088824</v>
      </c>
      <c r="T8477">
        <v>38906719.717135973</v>
      </c>
      <c r="U8477">
        <v>48115121.415994734</v>
      </c>
      <c r="V8477">
        <v>47333243.645386055</v>
      </c>
      <c r="W8477">
        <v>49770532.754809104</v>
      </c>
      <c r="X8477">
        <v>29770532.754809108</v>
      </c>
    </row>
    <row r="8478" spans="2:24" x14ac:dyDescent="0.4">
      <c r="B8478" s="13">
        <v>8475</v>
      </c>
      <c r="C8478">
        <v>0</v>
      </c>
      <c r="D8478">
        <v>0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27143116.208254486</v>
      </c>
      <c r="O8478">
        <v>32823977.380899034</v>
      </c>
      <c r="P8478">
        <v>36137327.603533752</v>
      </c>
      <c r="Q8478">
        <v>40383341.163670607</v>
      </c>
      <c r="R8478">
        <v>41449810.148287721</v>
      </c>
      <c r="S8478">
        <v>43957280.388614662</v>
      </c>
      <c r="T8478">
        <v>49398790.143331982</v>
      </c>
      <c r="U8478">
        <v>51051820.2562593</v>
      </c>
      <c r="V8478">
        <v>50269161.657381199</v>
      </c>
      <c r="W8478">
        <v>54161454.364689216</v>
      </c>
      <c r="X8478">
        <v>34161454.364689231</v>
      </c>
    </row>
    <row r="8479" spans="2:24" x14ac:dyDescent="0.4">
      <c r="B8479" s="13">
        <v>8476</v>
      </c>
      <c r="C8479">
        <v>0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18740117.460225526</v>
      </c>
      <c r="O8479">
        <v>19356243.616546154</v>
      </c>
      <c r="P8479">
        <v>19815014.838810284</v>
      </c>
      <c r="Q8479">
        <v>19566807.109486803</v>
      </c>
      <c r="R8479">
        <v>19942852.701005507</v>
      </c>
      <c r="S8479">
        <v>19272540.687290989</v>
      </c>
      <c r="T8479">
        <v>23175551.796989448</v>
      </c>
      <c r="U8479">
        <v>26396759.578217499</v>
      </c>
      <c r="V8479">
        <v>31314946.847987264</v>
      </c>
      <c r="W8479">
        <v>31734790.77391753</v>
      </c>
      <c r="X8479">
        <v>11734790.773917526</v>
      </c>
    </row>
    <row r="8480" spans="2:24" x14ac:dyDescent="0.4">
      <c r="B8480" s="13">
        <v>8477</v>
      </c>
      <c r="C8480">
        <v>0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20406375.720343255</v>
      </c>
      <c r="O8480">
        <v>16901872.175418064</v>
      </c>
      <c r="P8480">
        <v>20583102.924822956</v>
      </c>
      <c r="Q8480">
        <v>22216100.446893115</v>
      </c>
      <c r="R8480">
        <v>23252867.11399883</v>
      </c>
      <c r="S8480">
        <v>25213720.618720725</v>
      </c>
      <c r="T8480">
        <v>26768194.039497588</v>
      </c>
      <c r="U8480">
        <v>25729494.979239188</v>
      </c>
      <c r="V8480">
        <v>28208725.973768041</v>
      </c>
      <c r="W8480">
        <v>30778293.476782661</v>
      </c>
      <c r="X8480">
        <v>10778293.476782657</v>
      </c>
    </row>
    <row r="8481" spans="2:24" x14ac:dyDescent="0.4">
      <c r="B8481" s="13">
        <v>8478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12092005.895588418</v>
      </c>
      <c r="O8481">
        <v>13532694.642191475</v>
      </c>
      <c r="P8481">
        <v>16131950.323501479</v>
      </c>
      <c r="Q8481">
        <v>15181922.9219201</v>
      </c>
      <c r="R8481">
        <v>17395572.507049173</v>
      </c>
      <c r="S8481">
        <v>21394912.583445545</v>
      </c>
      <c r="T8481">
        <v>26657028.797474351</v>
      </c>
      <c r="U8481">
        <v>27411974.596882764</v>
      </c>
      <c r="V8481">
        <v>28596866.576355521</v>
      </c>
      <c r="W8481">
        <v>31579421.599176198</v>
      </c>
      <c r="X8481">
        <v>11579421.599176198</v>
      </c>
    </row>
    <row r="8482" spans="2:24" x14ac:dyDescent="0.4">
      <c r="B8482" s="13">
        <v>8479</v>
      </c>
      <c r="C8482">
        <v>0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24232140.060830411</v>
      </c>
      <c r="O8482">
        <v>22310751.749486256</v>
      </c>
      <c r="P8482">
        <v>24793094.617450401</v>
      </c>
      <c r="Q8482">
        <v>28255452.708233573</v>
      </c>
      <c r="R8482">
        <v>28503093.587788753</v>
      </c>
      <c r="S8482">
        <v>23420447.554252483</v>
      </c>
      <c r="T8482">
        <v>22858823.457135376</v>
      </c>
      <c r="U8482">
        <v>20640876.284889575</v>
      </c>
      <c r="V8482">
        <v>9972051.6107216254</v>
      </c>
      <c r="W8482">
        <v>-101042720.82445991</v>
      </c>
      <c r="X8482">
        <v>-121042720.82445988</v>
      </c>
    </row>
    <row r="8483" spans="2:24" x14ac:dyDescent="0.4">
      <c r="B8483" s="13">
        <v>8480</v>
      </c>
      <c r="C8483">
        <v>0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25633751.194744211</v>
      </c>
      <c r="O8483">
        <v>25211567.958171275</v>
      </c>
      <c r="P8483">
        <v>24432579.587386753</v>
      </c>
      <c r="Q8483">
        <v>26747112.051501337</v>
      </c>
      <c r="R8483">
        <v>27264401.97910291</v>
      </c>
      <c r="S8483">
        <v>25018342.790163878</v>
      </c>
      <c r="T8483">
        <v>28020656.098283388</v>
      </c>
      <c r="U8483">
        <v>36194651.296689242</v>
      </c>
      <c r="V8483">
        <v>35865333.017291263</v>
      </c>
      <c r="W8483">
        <v>43369517.756193534</v>
      </c>
      <c r="X8483">
        <v>23369517.756193534</v>
      </c>
    </row>
    <row r="8484" spans="2:24" x14ac:dyDescent="0.4">
      <c r="B8484" s="13">
        <v>8481</v>
      </c>
      <c r="C8484">
        <v>0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21135143.642512456</v>
      </c>
      <c r="O8484">
        <v>25527015.956622519</v>
      </c>
      <c r="P8484">
        <v>27932694.564364571</v>
      </c>
      <c r="Q8484">
        <v>31677706.750858564</v>
      </c>
      <c r="R8484">
        <v>31309949.29742698</v>
      </c>
      <c r="S8484">
        <v>32321044.680434756</v>
      </c>
      <c r="T8484">
        <v>33059055.211477373</v>
      </c>
      <c r="U8484">
        <v>37011907.070005141</v>
      </c>
      <c r="V8484">
        <v>42065901.866266415</v>
      </c>
      <c r="W8484">
        <v>40877396.699188322</v>
      </c>
      <c r="X8484">
        <v>20877396.699188318</v>
      </c>
    </row>
    <row r="8485" spans="2:24" x14ac:dyDescent="0.4">
      <c r="B8485" s="13">
        <v>8482</v>
      </c>
      <c r="C8485">
        <v>0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22013256.080877323</v>
      </c>
      <c r="O8485">
        <v>23632709.335833773</v>
      </c>
      <c r="P8485">
        <v>22949167.063487682</v>
      </c>
      <c r="Q8485">
        <v>24401698.781597026</v>
      </c>
      <c r="R8485">
        <v>29115207.494362786</v>
      </c>
      <c r="S8485">
        <v>18613561.69202159</v>
      </c>
      <c r="T8485">
        <v>15973953.219597656</v>
      </c>
      <c r="U8485">
        <v>27420823.960143629</v>
      </c>
      <c r="V8485">
        <v>24621771.829886962</v>
      </c>
      <c r="W8485">
        <v>26359362.337852444</v>
      </c>
      <c r="X8485">
        <v>6359362.3378524473</v>
      </c>
    </row>
    <row r="8486" spans="2:24" x14ac:dyDescent="0.4">
      <c r="B8486" s="13">
        <v>8483</v>
      </c>
      <c r="C8486">
        <v>0</v>
      </c>
      <c r="D8486">
        <v>0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22455263.177025266</v>
      </c>
      <c r="O8486">
        <v>23578315.83400555</v>
      </c>
      <c r="P8486">
        <v>31925567.738791741</v>
      </c>
      <c r="Q8486">
        <v>35963487.721501313</v>
      </c>
      <c r="R8486">
        <v>41217119.732076317</v>
      </c>
      <c r="S8486">
        <v>49291093.003599882</v>
      </c>
      <c r="T8486">
        <v>47609739.519024007</v>
      </c>
      <c r="U8486">
        <v>42092144.419551462</v>
      </c>
      <c r="V8486">
        <v>45158582.933872595</v>
      </c>
      <c r="W8486">
        <v>45323376.26739528</v>
      </c>
      <c r="X8486">
        <v>25323376.26739528</v>
      </c>
    </row>
    <row r="8487" spans="2:24" x14ac:dyDescent="0.4">
      <c r="B8487" s="13">
        <v>8484</v>
      </c>
      <c r="C8487">
        <v>0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22086969.730388697</v>
      </c>
      <c r="O8487">
        <v>20455920.095816083</v>
      </c>
      <c r="P8487">
        <v>29322101.633462366</v>
      </c>
      <c r="Q8487">
        <v>33700101.185743086</v>
      </c>
      <c r="R8487">
        <v>33221587.131290413</v>
      </c>
      <c r="S8487">
        <v>33349912.497623108</v>
      </c>
      <c r="T8487">
        <v>25054153.334542971</v>
      </c>
      <c r="U8487">
        <v>24439082.725206904</v>
      </c>
      <c r="V8487">
        <v>29285224.521431241</v>
      </c>
      <c r="W8487">
        <v>33292753.450417537</v>
      </c>
      <c r="X8487">
        <v>13292753.450417537</v>
      </c>
    </row>
    <row r="8488" spans="2:24" x14ac:dyDescent="0.4">
      <c r="B8488" s="13">
        <v>8485</v>
      </c>
      <c r="C8488">
        <v>0</v>
      </c>
      <c r="D8488">
        <v>0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25177922.40136072</v>
      </c>
      <c r="O8488">
        <v>26538486.154609133</v>
      </c>
      <c r="P8488">
        <v>33326002.193450242</v>
      </c>
      <c r="Q8488">
        <v>39717713.045907408</v>
      </c>
      <c r="R8488">
        <v>47209985.462331668</v>
      </c>
      <c r="S8488">
        <v>51612043.454535708</v>
      </c>
      <c r="T8488">
        <v>50354682.615771793</v>
      </c>
      <c r="U8488">
        <v>51294491.313340478</v>
      </c>
      <c r="V8488">
        <v>55297275.574763529</v>
      </c>
      <c r="W8488">
        <v>60789529.129641667</v>
      </c>
      <c r="X8488">
        <v>40789529.129641674</v>
      </c>
    </row>
    <row r="8489" spans="2:24" x14ac:dyDescent="0.4">
      <c r="B8489" s="13">
        <v>8486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23327276.638247296</v>
      </c>
      <c r="O8489">
        <v>23050244.210741106</v>
      </c>
      <c r="P8489">
        <v>29530590.917749211</v>
      </c>
      <c r="Q8489">
        <v>12266027.392273316</v>
      </c>
      <c r="R8489">
        <v>17400883.022172287</v>
      </c>
      <c r="S8489">
        <v>21747341.204942957</v>
      </c>
      <c r="T8489">
        <v>21495632.055710815</v>
      </c>
      <c r="U8489">
        <v>25041452.773803476</v>
      </c>
      <c r="V8489">
        <v>27399441.116300676</v>
      </c>
      <c r="W8489">
        <v>26074075.28094472</v>
      </c>
      <c r="X8489">
        <v>6074075.2809447171</v>
      </c>
    </row>
    <row r="8490" spans="2:24" x14ac:dyDescent="0.4">
      <c r="B8490" s="13">
        <v>8487</v>
      </c>
      <c r="C8490">
        <v>0</v>
      </c>
      <c r="D8490">
        <v>0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23123024.422215812</v>
      </c>
      <c r="O8490">
        <v>23566200.709361341</v>
      </c>
      <c r="P8490">
        <v>23406419.157351237</v>
      </c>
      <c r="Q8490">
        <v>24536472.934051849</v>
      </c>
      <c r="R8490">
        <v>27031840.348736733</v>
      </c>
      <c r="S8490">
        <v>26876329.031899128</v>
      </c>
      <c r="T8490">
        <v>-202601035.73002622</v>
      </c>
      <c r="U8490">
        <v>-203519588.90556866</v>
      </c>
      <c r="V8490">
        <v>-83811594.270048872</v>
      </c>
      <c r="W8490">
        <v>-83208992.918549925</v>
      </c>
      <c r="X8490">
        <v>-103208992.91854993</v>
      </c>
    </row>
    <row r="8491" spans="2:24" x14ac:dyDescent="0.4">
      <c r="B8491" s="13">
        <v>8488</v>
      </c>
      <c r="C8491">
        <v>0</v>
      </c>
      <c r="D8491">
        <v>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23372705.07438273</v>
      </c>
      <c r="O8491">
        <v>24474673.64819264</v>
      </c>
      <c r="P8491">
        <v>28229718.337821215</v>
      </c>
      <c r="Q8491">
        <v>28108049.54453053</v>
      </c>
      <c r="R8491">
        <v>30376838.566894911</v>
      </c>
      <c r="S8491">
        <v>8516042.7500337791</v>
      </c>
      <c r="T8491">
        <v>15226036.542825405</v>
      </c>
      <c r="U8491">
        <v>29146042.219644375</v>
      </c>
      <c r="V8491">
        <v>29232082.906366188</v>
      </c>
      <c r="W8491">
        <v>27159166.574586309</v>
      </c>
      <c r="X8491">
        <v>7159166.5745863076</v>
      </c>
    </row>
    <row r="8492" spans="2:24" x14ac:dyDescent="0.4">
      <c r="B8492" s="13">
        <v>8489</v>
      </c>
      <c r="C8492">
        <v>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23481511.072961994</v>
      </c>
      <c r="O8492">
        <v>25054424.220042042</v>
      </c>
      <c r="P8492">
        <v>27542741.582453717</v>
      </c>
      <c r="Q8492">
        <v>33151937.010323282</v>
      </c>
      <c r="R8492">
        <v>30307345.029388405</v>
      </c>
      <c r="S8492">
        <v>32838015.731087264</v>
      </c>
      <c r="T8492">
        <v>31744955.328689374</v>
      </c>
      <c r="U8492">
        <v>11247733.293431288</v>
      </c>
      <c r="V8492">
        <v>11277848.712043915</v>
      </c>
      <c r="W8492">
        <v>23253457.993525393</v>
      </c>
      <c r="X8492">
        <v>3253457.9935253896</v>
      </c>
    </row>
    <row r="8493" spans="2:24" x14ac:dyDescent="0.4">
      <c r="B8493" s="13">
        <v>8490</v>
      </c>
      <c r="C8493">
        <v>0</v>
      </c>
      <c r="D8493">
        <v>0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20268618.876142066</v>
      </c>
      <c r="O8493">
        <v>18856550.462569293</v>
      </c>
      <c r="P8493">
        <v>26627381.528200042</v>
      </c>
      <c r="Q8493">
        <v>28303025.490703568</v>
      </c>
      <c r="R8493">
        <v>30823111.438514657</v>
      </c>
      <c r="S8493">
        <v>33962614.214330159</v>
      </c>
      <c r="T8493">
        <v>35412552.837476827</v>
      </c>
      <c r="U8493">
        <v>43006875.116215162</v>
      </c>
      <c r="V8493">
        <v>20228670.88474483</v>
      </c>
      <c r="W8493">
        <v>25987078.192599941</v>
      </c>
      <c r="X8493">
        <v>5987078.1925999448</v>
      </c>
    </row>
    <row r="8494" spans="2:24" x14ac:dyDescent="0.4">
      <c r="B8494" s="13">
        <v>8491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26887518.45664794</v>
      </c>
      <c r="O8494">
        <v>25749019.329978842</v>
      </c>
      <c r="P8494">
        <v>18595565.472624563</v>
      </c>
      <c r="Q8494">
        <v>20451219.880630676</v>
      </c>
      <c r="R8494">
        <v>588493.92124228505</v>
      </c>
      <c r="S8494">
        <v>5642830.0607180335</v>
      </c>
      <c r="T8494">
        <v>10543976.859535821</v>
      </c>
      <c r="U8494">
        <v>13626834.644219346</v>
      </c>
      <c r="V8494">
        <v>23911231.758758403</v>
      </c>
      <c r="W8494">
        <v>21727901.314278312</v>
      </c>
      <c r="X8494">
        <v>1727901.3142783088</v>
      </c>
    </row>
    <row r="8495" spans="2:24" x14ac:dyDescent="0.4">
      <c r="B8495" s="13">
        <v>8492</v>
      </c>
      <c r="C8495">
        <v>0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13911841.471226808</v>
      </c>
      <c r="O8495">
        <v>19992318.923317388</v>
      </c>
      <c r="P8495">
        <v>22119103.963741727</v>
      </c>
      <c r="Q8495">
        <v>24878944.850263331</v>
      </c>
      <c r="R8495">
        <v>25592135.398268979</v>
      </c>
      <c r="S8495">
        <v>28831579.054699469</v>
      </c>
      <c r="T8495">
        <v>34605765.644172102</v>
      </c>
      <c r="U8495">
        <v>37797914.580066584</v>
      </c>
      <c r="V8495">
        <v>42443632.47102426</v>
      </c>
      <c r="W8495">
        <v>43965276.019710742</v>
      </c>
      <c r="X8495">
        <v>23965276.019710738</v>
      </c>
    </row>
    <row r="8496" spans="2:24" x14ac:dyDescent="0.4">
      <c r="B8496" s="13">
        <v>8493</v>
      </c>
      <c r="C8496">
        <v>0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22196481.0024979</v>
      </c>
      <c r="O8496">
        <v>21899998.389642384</v>
      </c>
      <c r="P8496">
        <v>12183446.883690618</v>
      </c>
      <c r="Q8496">
        <v>17216709.276780967</v>
      </c>
      <c r="R8496">
        <v>22977751.630705159</v>
      </c>
      <c r="S8496">
        <v>21913657.709461603</v>
      </c>
      <c r="T8496">
        <v>25239096.466071952</v>
      </c>
      <c r="U8496">
        <v>23806448.556399409</v>
      </c>
      <c r="V8496">
        <v>28292087.333454818</v>
      </c>
      <c r="W8496">
        <v>25959912.215088751</v>
      </c>
      <c r="X8496">
        <v>5959912.2150887512</v>
      </c>
    </row>
    <row r="8497" spans="2:24" x14ac:dyDescent="0.4">
      <c r="B8497" s="13">
        <v>8494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24166669.890130207</v>
      </c>
      <c r="O8497">
        <v>23098077.60809518</v>
      </c>
      <c r="P8497">
        <v>24789818.168330032</v>
      </c>
      <c r="Q8497">
        <v>28315113.675983623</v>
      </c>
      <c r="R8497">
        <v>28596145.907342881</v>
      </c>
      <c r="S8497">
        <v>27724664.197539359</v>
      </c>
      <c r="T8497">
        <v>-84100922.888725221</v>
      </c>
      <c r="U8497">
        <v>-83285828.613283768</v>
      </c>
      <c r="V8497">
        <v>-24453618.392533898</v>
      </c>
      <c r="W8497">
        <v>-15875389.184895039</v>
      </c>
      <c r="X8497">
        <v>-35875389.184895039</v>
      </c>
    </row>
    <row r="8498" spans="2:24" x14ac:dyDescent="0.4">
      <c r="B8498" s="13">
        <v>8495</v>
      </c>
      <c r="C8498">
        <v>0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18294067.433761738</v>
      </c>
      <c r="O8498">
        <v>19762838.940940466</v>
      </c>
      <c r="P8498">
        <v>22557488.307074513</v>
      </c>
      <c r="Q8498">
        <v>24792350.130887453</v>
      </c>
      <c r="R8498">
        <v>17748914.553292241</v>
      </c>
      <c r="S8498">
        <v>17159383.336474225</v>
      </c>
      <c r="T8498">
        <v>21532466.411202408</v>
      </c>
      <c r="U8498">
        <v>23752718.585977551</v>
      </c>
      <c r="V8498">
        <v>-10079113.918810615</v>
      </c>
      <c r="W8498">
        <v>-11018637.642541891</v>
      </c>
      <c r="X8498">
        <v>-31018637.642541897</v>
      </c>
    </row>
    <row r="8499" spans="2:24" x14ac:dyDescent="0.4">
      <c r="B8499" s="13">
        <v>8496</v>
      </c>
      <c r="C8499">
        <v>0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18585777.524648599</v>
      </c>
      <c r="O8499">
        <v>19163226.32870777</v>
      </c>
      <c r="P8499">
        <v>25251181.113173448</v>
      </c>
      <c r="Q8499">
        <v>26412806.444139335</v>
      </c>
      <c r="R8499">
        <v>26131704.789252505</v>
      </c>
      <c r="S8499">
        <v>32379378.853518516</v>
      </c>
      <c r="T8499">
        <v>40652767.049179427</v>
      </c>
      <c r="U8499">
        <v>37484921.555253662</v>
      </c>
      <c r="V8499">
        <v>40882718.750256814</v>
      </c>
      <c r="W8499">
        <v>37296940.133628868</v>
      </c>
      <c r="X8499">
        <v>17296940.133628868</v>
      </c>
    </row>
    <row r="8500" spans="2:24" x14ac:dyDescent="0.4">
      <c r="B8500" s="13">
        <v>8497</v>
      </c>
      <c r="C8500">
        <v>0</v>
      </c>
      <c r="D8500">
        <v>0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19498570.872202378</v>
      </c>
      <c r="O8500">
        <v>22871226.21345048</v>
      </c>
      <c r="P8500">
        <v>19216926.476068683</v>
      </c>
      <c r="Q8500">
        <v>21385252.826278869</v>
      </c>
      <c r="R8500">
        <v>29943524.20983427</v>
      </c>
      <c r="S8500">
        <v>29011543.861438654</v>
      </c>
      <c r="T8500">
        <v>27946619.13246337</v>
      </c>
      <c r="U8500">
        <v>28668401.851765547</v>
      </c>
      <c r="V8500">
        <v>33776471.963915758</v>
      </c>
      <c r="W8500">
        <v>38542925.101854905</v>
      </c>
      <c r="X8500">
        <v>18542925.101854913</v>
      </c>
    </row>
    <row r="8501" spans="2:24" x14ac:dyDescent="0.4">
      <c r="B8501" s="13">
        <v>8498</v>
      </c>
      <c r="C8501">
        <v>0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23765147.15088325</v>
      </c>
      <c r="O8501">
        <v>20916520.692554515</v>
      </c>
      <c r="P8501">
        <v>6129995.4664834989</v>
      </c>
      <c r="Q8501">
        <v>9551367.7114207484</v>
      </c>
      <c r="R8501">
        <v>17119862.999582816</v>
      </c>
      <c r="S8501">
        <v>14335008.78262734</v>
      </c>
      <c r="T8501">
        <v>18630027.022766136</v>
      </c>
      <c r="U8501">
        <v>17281768.85609119</v>
      </c>
      <c r="V8501">
        <v>15708840.327922003</v>
      </c>
      <c r="W8501">
        <v>16989881.115645409</v>
      </c>
      <c r="X8501">
        <v>-3010118.8843545914</v>
      </c>
    </row>
    <row r="8502" spans="2:24" x14ac:dyDescent="0.4">
      <c r="B8502" s="13">
        <v>8499</v>
      </c>
      <c r="C8502">
        <v>0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24673612.624274813</v>
      </c>
      <c r="O8502">
        <v>17760521.008015487</v>
      </c>
      <c r="P8502">
        <v>17991906.529356431</v>
      </c>
      <c r="Q8502">
        <v>19291180.632286876</v>
      </c>
      <c r="R8502">
        <v>25885486.498952817</v>
      </c>
      <c r="S8502">
        <v>25584367.417687986</v>
      </c>
      <c r="T8502">
        <v>28454554.823348433</v>
      </c>
      <c r="U8502">
        <v>28857434.726330049</v>
      </c>
      <c r="V8502">
        <v>29354480.950351778</v>
      </c>
      <c r="W8502">
        <v>29722558.597249422</v>
      </c>
      <c r="X8502">
        <v>9722558.5972494222</v>
      </c>
    </row>
    <row r="8503" spans="2:24" x14ac:dyDescent="0.4">
      <c r="B8503" s="13">
        <v>8500</v>
      </c>
      <c r="C8503">
        <v>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26783636.759959739</v>
      </c>
      <c r="O8503">
        <v>26606175.747730348</v>
      </c>
      <c r="P8503">
        <v>28823441.715549033</v>
      </c>
      <c r="Q8503">
        <v>29367986.399466462</v>
      </c>
      <c r="R8503">
        <v>32263478.612198606</v>
      </c>
      <c r="S8503">
        <v>34997799.624210365</v>
      </c>
      <c r="T8503">
        <v>37650379.875779726</v>
      </c>
      <c r="U8503">
        <v>44238513.988675281</v>
      </c>
      <c r="V8503">
        <v>43495938.259633876</v>
      </c>
      <c r="W8503">
        <v>42719639.12132173</v>
      </c>
      <c r="X8503">
        <v>22719639.121321723</v>
      </c>
    </row>
    <row r="8504" spans="2:24" x14ac:dyDescent="0.4">
      <c r="B8504" s="13">
        <v>8501</v>
      </c>
      <c r="C8504">
        <v>0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18801160.385528255</v>
      </c>
      <c r="O8504">
        <v>18662256.908695117</v>
      </c>
      <c r="P8504">
        <v>23605031.893898681</v>
      </c>
      <c r="Q8504">
        <v>24530346.268262137</v>
      </c>
      <c r="R8504">
        <v>32417882.580072097</v>
      </c>
      <c r="S8504">
        <v>32215963.989151105</v>
      </c>
      <c r="T8504">
        <v>33118447.932787076</v>
      </c>
      <c r="U8504">
        <v>37202641.075981371</v>
      </c>
      <c r="V8504">
        <v>39812244.30030293</v>
      </c>
      <c r="W8504">
        <v>44330145.970348172</v>
      </c>
      <c r="X8504">
        <v>24330145.970348176</v>
      </c>
    </row>
    <row r="8505" spans="2:24" x14ac:dyDescent="0.4">
      <c r="B8505" s="13">
        <v>8502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20671611.479482055</v>
      </c>
      <c r="O8505">
        <v>19458616.68633879</v>
      </c>
      <c r="P8505">
        <v>23992878.708185367</v>
      </c>
      <c r="Q8505">
        <v>23406126.923769843</v>
      </c>
      <c r="R8505">
        <v>20868953.644510228</v>
      </c>
      <c r="S8505">
        <v>27949139.578561034</v>
      </c>
      <c r="T8505">
        <v>31430865.417897191</v>
      </c>
      <c r="U8505">
        <v>34237093.870963007</v>
      </c>
      <c r="V8505">
        <v>41660159.626358613</v>
      </c>
      <c r="W8505">
        <v>39761540.54703413</v>
      </c>
      <c r="X8505">
        <v>19761540.54703413</v>
      </c>
    </row>
    <row r="8506" spans="2:24" x14ac:dyDescent="0.4">
      <c r="B8506" s="13">
        <v>8503</v>
      </c>
      <c r="C8506">
        <v>0</v>
      </c>
      <c r="D8506">
        <v>0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20991527.64784041</v>
      </c>
      <c r="O8506">
        <v>6085580.3723348007</v>
      </c>
      <c r="P8506">
        <v>5165150.7919410979</v>
      </c>
      <c r="Q8506">
        <v>-517776.54872422852</v>
      </c>
      <c r="R8506">
        <v>-3215430.0326854875</v>
      </c>
      <c r="S8506">
        <v>-88926297.616010696</v>
      </c>
      <c r="T8506">
        <v>-83563871.081260234</v>
      </c>
      <c r="U8506">
        <v>-33736040.157532528</v>
      </c>
      <c r="V8506">
        <v>-32628134.034484513</v>
      </c>
      <c r="W8506">
        <v>-28738924.282968171</v>
      </c>
      <c r="X8506">
        <v>-48738924.282968171</v>
      </c>
    </row>
    <row r="8507" spans="2:24" x14ac:dyDescent="0.4">
      <c r="B8507" s="13">
        <v>8504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24486512.486663193</v>
      </c>
      <c r="O8507">
        <v>26102542.569722433</v>
      </c>
      <c r="P8507">
        <v>-176237468.62213755</v>
      </c>
      <c r="Q8507">
        <v>-172573326.69066</v>
      </c>
      <c r="R8507">
        <v>-66038548.253092557</v>
      </c>
      <c r="S8507">
        <v>-67091845.662396707</v>
      </c>
      <c r="T8507">
        <v>-60114535.348667406</v>
      </c>
      <c r="U8507">
        <v>-59383474.243022643</v>
      </c>
      <c r="V8507">
        <v>-59135682.999407679</v>
      </c>
      <c r="W8507">
        <v>-54860434.149671458</v>
      </c>
      <c r="X8507">
        <v>-74860434.149671465</v>
      </c>
    </row>
    <row r="8508" spans="2:24" x14ac:dyDescent="0.4">
      <c r="B8508" s="13">
        <v>8505</v>
      </c>
      <c r="C8508">
        <v>0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26719823.295078125</v>
      </c>
      <c r="O8508">
        <v>32741984.209184729</v>
      </c>
      <c r="P8508">
        <v>33835294.596696272</v>
      </c>
      <c r="Q8508">
        <v>39334481.510526866</v>
      </c>
      <c r="R8508">
        <v>42440745.031949714</v>
      </c>
      <c r="S8508">
        <v>42643721.784032889</v>
      </c>
      <c r="T8508">
        <v>43265391.975407667</v>
      </c>
      <c r="U8508">
        <v>42536280.517441116</v>
      </c>
      <c r="V8508">
        <v>34757701.162569098</v>
      </c>
      <c r="W8508">
        <v>37605301.156650513</v>
      </c>
      <c r="X8508">
        <v>17605301.156650528</v>
      </c>
    </row>
    <row r="8509" spans="2:24" x14ac:dyDescent="0.4">
      <c r="B8509" s="13">
        <v>8506</v>
      </c>
      <c r="C8509">
        <v>0</v>
      </c>
      <c r="D8509">
        <v>0</v>
      </c>
      <c r="E8509"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21452882.500444651</v>
      </c>
      <c r="O8509">
        <v>24488377.372128423</v>
      </c>
      <c r="P8509">
        <v>11697774.433791118</v>
      </c>
      <c r="Q8509">
        <v>12218644.467131671</v>
      </c>
      <c r="R8509">
        <v>18624419.921100385</v>
      </c>
      <c r="S8509">
        <v>24103450.089623265</v>
      </c>
      <c r="T8509">
        <v>22608305.418863349</v>
      </c>
      <c r="U8509">
        <v>28190053.311513804</v>
      </c>
      <c r="V8509">
        <v>26977565.858471543</v>
      </c>
      <c r="W8509">
        <v>21628951.927161235</v>
      </c>
      <c r="X8509">
        <v>1628951.9271612321</v>
      </c>
    </row>
    <row r="8510" spans="2:24" x14ac:dyDescent="0.4">
      <c r="B8510" s="13">
        <v>8507</v>
      </c>
      <c r="C8510">
        <v>0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27366094.068755209</v>
      </c>
      <c r="O8510">
        <v>25954574.851359565</v>
      </c>
      <c r="P8510">
        <v>26377764.263029493</v>
      </c>
      <c r="Q8510">
        <v>24070055.250930931</v>
      </c>
      <c r="R8510">
        <v>6348385.727062338</v>
      </c>
      <c r="S8510">
        <v>-16275753.216637766</v>
      </c>
      <c r="T8510">
        <v>-1970184.9920511702</v>
      </c>
      <c r="U8510">
        <v>11087095.734643117</v>
      </c>
      <c r="V8510">
        <v>20294888.565389797</v>
      </c>
      <c r="W8510">
        <v>20377783.145910949</v>
      </c>
      <c r="X8510">
        <v>377783.14591093606</v>
      </c>
    </row>
    <row r="8511" spans="2:24" x14ac:dyDescent="0.4">
      <c r="B8511" s="13">
        <v>8508</v>
      </c>
      <c r="C8511">
        <v>0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16650535.273146706</v>
      </c>
      <c r="O8511">
        <v>19617782.113120962</v>
      </c>
      <c r="P8511">
        <v>18166728.184260268</v>
      </c>
      <c r="Q8511">
        <v>21029708.387140572</v>
      </c>
      <c r="R8511">
        <v>23537303.605474379</v>
      </c>
      <c r="S8511">
        <v>24634815.740848269</v>
      </c>
      <c r="T8511">
        <v>24906132.8338653</v>
      </c>
      <c r="U8511">
        <v>28183505.643807285</v>
      </c>
      <c r="V8511">
        <v>24528724.688499652</v>
      </c>
      <c r="W8511">
        <v>30776810.519696675</v>
      </c>
      <c r="X8511">
        <v>10776810.519696672</v>
      </c>
    </row>
    <row r="8512" spans="2:24" x14ac:dyDescent="0.4">
      <c r="B8512" s="13">
        <v>8509</v>
      </c>
      <c r="C8512">
        <v>0</v>
      </c>
      <c r="D8512">
        <v>0</v>
      </c>
      <c r="E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23879425.160173107</v>
      </c>
      <c r="O8512">
        <v>23935653.715858355</v>
      </c>
      <c r="P8512">
        <v>28170070.655833855</v>
      </c>
      <c r="Q8512">
        <v>35285375.878745079</v>
      </c>
      <c r="R8512">
        <v>38254848.421684437</v>
      </c>
      <c r="S8512">
        <v>40811880.999287143</v>
      </c>
      <c r="T8512">
        <v>42038227.342839539</v>
      </c>
      <c r="U8512">
        <v>39825001.423743382</v>
      </c>
      <c r="V8512">
        <v>42258518.176658094</v>
      </c>
      <c r="W8512">
        <v>42611608.8166757</v>
      </c>
      <c r="X8512">
        <v>22611608.816675689</v>
      </c>
    </row>
    <row r="8513" spans="2:24" x14ac:dyDescent="0.4">
      <c r="B8513" s="13">
        <v>8510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-219757657.12633067</v>
      </c>
      <c r="O8513">
        <v>-260772074.3729777</v>
      </c>
      <c r="P8513">
        <v>-138627896.30302277</v>
      </c>
      <c r="Q8513">
        <v>-109996974.26283769</v>
      </c>
      <c r="R8513">
        <v>-111451465.19987801</v>
      </c>
      <c r="S8513">
        <v>-113167980.10021706</v>
      </c>
      <c r="T8513">
        <v>-108344430.30749515</v>
      </c>
      <c r="U8513">
        <v>-107363542.97156985</v>
      </c>
      <c r="V8513">
        <v>-106650542.49098729</v>
      </c>
      <c r="W8513">
        <v>-99238256.227198049</v>
      </c>
      <c r="X8513">
        <v>-119238256.22719802</v>
      </c>
    </row>
    <row r="8514" spans="2:24" x14ac:dyDescent="0.4">
      <c r="B8514" s="13">
        <v>8511</v>
      </c>
      <c r="C8514">
        <v>0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26028424.463390198</v>
      </c>
      <c r="O8514">
        <v>29798439.110303316</v>
      </c>
      <c r="P8514">
        <v>35363179.129899405</v>
      </c>
      <c r="Q8514">
        <v>39595510.000971206</v>
      </c>
      <c r="R8514">
        <v>43165539.594183281</v>
      </c>
      <c r="S8514">
        <v>48771217.949577667</v>
      </c>
      <c r="T8514">
        <v>48359336.810732342</v>
      </c>
      <c r="U8514">
        <v>47930774.957945585</v>
      </c>
      <c r="V8514">
        <v>52358866.458442435</v>
      </c>
      <c r="W8514">
        <v>51839496.647658326</v>
      </c>
      <c r="X8514">
        <v>31839496.647658341</v>
      </c>
    </row>
    <row r="8515" spans="2:24" x14ac:dyDescent="0.4">
      <c r="B8515" s="13">
        <v>8512</v>
      </c>
      <c r="C8515">
        <v>0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27869625.316367596</v>
      </c>
      <c r="O8515">
        <v>27173206.39332037</v>
      </c>
      <c r="P8515">
        <v>32012359.866316691</v>
      </c>
      <c r="Q8515">
        <v>34982376.089114979</v>
      </c>
      <c r="R8515">
        <v>36395979.788166136</v>
      </c>
      <c r="S8515">
        <v>39758792.670694269</v>
      </c>
      <c r="T8515">
        <v>45614182.431697622</v>
      </c>
      <c r="U8515">
        <v>45171674.427934401</v>
      </c>
      <c r="V8515">
        <v>49075156.091073096</v>
      </c>
      <c r="W8515">
        <v>58421328.950080782</v>
      </c>
      <c r="X8515">
        <v>38421328.95008079</v>
      </c>
    </row>
    <row r="8516" spans="2:24" x14ac:dyDescent="0.4">
      <c r="B8516" s="13">
        <v>8513</v>
      </c>
      <c r="C8516">
        <v>0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23734335.520705495</v>
      </c>
      <c r="O8516">
        <v>20137185.632058825</v>
      </c>
      <c r="P8516">
        <v>21247499.800583515</v>
      </c>
      <c r="Q8516">
        <v>26240017.74471204</v>
      </c>
      <c r="R8516">
        <v>32188662.186159004</v>
      </c>
      <c r="S8516">
        <v>30319371.639549907</v>
      </c>
      <c r="T8516">
        <v>33133799.907463267</v>
      </c>
      <c r="U8516">
        <v>36305456.670555837</v>
      </c>
      <c r="V8516">
        <v>39544256.127665214</v>
      </c>
      <c r="W8516">
        <v>40970339.151244991</v>
      </c>
      <c r="X8516">
        <v>20970339.151244987</v>
      </c>
    </row>
    <row r="8517" spans="2:24" x14ac:dyDescent="0.4">
      <c r="B8517" s="13">
        <v>8514</v>
      </c>
      <c r="C8517">
        <v>0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29104040.563694</v>
      </c>
      <c r="O8517">
        <v>30463902.511713337</v>
      </c>
      <c r="P8517">
        <v>28142170.530005384</v>
      </c>
      <c r="Q8517">
        <v>-10004495.925386783</v>
      </c>
      <c r="R8517">
        <v>-12872924.454405447</v>
      </c>
      <c r="S8517">
        <v>11755792.523325786</v>
      </c>
      <c r="T8517">
        <v>16146881.881116707</v>
      </c>
      <c r="U8517">
        <v>20180252.784722269</v>
      </c>
      <c r="V8517">
        <v>7617259.4928462636</v>
      </c>
      <c r="W8517">
        <v>7325924.0772437407</v>
      </c>
      <c r="X8517">
        <v>-12674075.922756253</v>
      </c>
    </row>
    <row r="8518" spans="2:24" x14ac:dyDescent="0.4">
      <c r="B8518" s="13">
        <v>8515</v>
      </c>
      <c r="C8518">
        <v>0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28751887.307350405</v>
      </c>
      <c r="O8518">
        <v>28824013.432265233</v>
      </c>
      <c r="P8518">
        <v>23780910.77630695</v>
      </c>
      <c r="Q8518">
        <v>23247178.564825531</v>
      </c>
      <c r="R8518">
        <v>-18058777.848168425</v>
      </c>
      <c r="S8518">
        <v>-19562588.909966543</v>
      </c>
      <c r="T8518">
        <v>2630063.3825960001</v>
      </c>
      <c r="U8518">
        <v>6059793.0424572863</v>
      </c>
      <c r="V8518">
        <v>14327799.616289463</v>
      </c>
      <c r="W8518">
        <v>18157710.778730787</v>
      </c>
      <c r="X8518">
        <v>-1842289.2212692145</v>
      </c>
    </row>
    <row r="8519" spans="2:24" x14ac:dyDescent="0.4">
      <c r="B8519" s="13">
        <v>8516</v>
      </c>
      <c r="C8519">
        <v>0</v>
      </c>
      <c r="D8519">
        <v>0</v>
      </c>
      <c r="E8519">
        <v>0</v>
      </c>
      <c r="F8519">
        <v>0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21916604.761466522</v>
      </c>
      <c r="O8519">
        <v>23090361.9009533</v>
      </c>
      <c r="P8519">
        <v>20338617.807025883</v>
      </c>
      <c r="Q8519">
        <v>20724881.63740927</v>
      </c>
      <c r="R8519">
        <v>22463897.257585011</v>
      </c>
      <c r="S8519">
        <v>21579051.17327264</v>
      </c>
      <c r="T8519">
        <v>25342871.79370825</v>
      </c>
      <c r="U8519">
        <v>25661195.312751062</v>
      </c>
      <c r="V8519">
        <v>27597511.679487288</v>
      </c>
      <c r="W8519">
        <v>27615550.113794561</v>
      </c>
      <c r="X8519">
        <v>7615550.1137945633</v>
      </c>
    </row>
    <row r="8520" spans="2:24" x14ac:dyDescent="0.4">
      <c r="B8520" s="13">
        <v>8517</v>
      </c>
      <c r="C8520">
        <v>0</v>
      </c>
      <c r="D8520">
        <v>0</v>
      </c>
      <c r="E8520">
        <v>0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20067234.857726518</v>
      </c>
      <c r="O8520">
        <v>22723146.139158171</v>
      </c>
      <c r="P8520">
        <v>31367008.858100183</v>
      </c>
      <c r="Q8520">
        <v>37357811.22418502</v>
      </c>
      <c r="R8520">
        <v>26025610.031918615</v>
      </c>
      <c r="S8520">
        <v>27524918.922053277</v>
      </c>
      <c r="T8520">
        <v>27740101.36447433</v>
      </c>
      <c r="U8520">
        <v>25586413.760310709</v>
      </c>
      <c r="V8520">
        <v>-205107653.38754535</v>
      </c>
      <c r="W8520">
        <v>-201023144.89952129</v>
      </c>
      <c r="X8520">
        <v>-221023144.89952129</v>
      </c>
    </row>
    <row r="8521" spans="2:24" x14ac:dyDescent="0.4">
      <c r="B8521" s="13">
        <v>8518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24245746.75084031</v>
      </c>
      <c r="O8521">
        <v>27007676.813069832</v>
      </c>
      <c r="P8521">
        <v>32730523.366970975</v>
      </c>
      <c r="Q8521">
        <v>-148150127.00970715</v>
      </c>
      <c r="R8521">
        <v>-147067085.99471447</v>
      </c>
      <c r="S8521">
        <v>-52507880.802500233</v>
      </c>
      <c r="T8521">
        <v>-44062106.365718171</v>
      </c>
      <c r="U8521">
        <v>-46503179.925549939</v>
      </c>
      <c r="V8521">
        <v>-41694815.037406415</v>
      </c>
      <c r="W8521">
        <v>-40435378.994304597</v>
      </c>
      <c r="X8521">
        <v>-60435378.994304597</v>
      </c>
    </row>
    <row r="8522" spans="2:24" x14ac:dyDescent="0.4">
      <c r="B8522" s="13">
        <v>8519</v>
      </c>
      <c r="C8522">
        <v>0</v>
      </c>
      <c r="D8522">
        <v>0</v>
      </c>
      <c r="E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22721942.987147648</v>
      </c>
      <c r="O8522">
        <v>19939381.266778208</v>
      </c>
      <c r="P8522">
        <v>18821443.315272346</v>
      </c>
      <c r="Q8522">
        <v>21122867.54579097</v>
      </c>
      <c r="R8522">
        <v>19784555.132256862</v>
      </c>
      <c r="S8522">
        <v>16522210.926409084</v>
      </c>
      <c r="T8522">
        <v>18360424.958641179</v>
      </c>
      <c r="U8522">
        <v>24182225.684752047</v>
      </c>
      <c r="V8522">
        <v>23545516.247601457</v>
      </c>
      <c r="W8522">
        <v>21208591.992850967</v>
      </c>
      <c r="X8522">
        <v>1208591.9928509658</v>
      </c>
    </row>
    <row r="8523" spans="2:24" x14ac:dyDescent="0.4">
      <c r="B8523" s="13">
        <v>8520</v>
      </c>
      <c r="C8523">
        <v>0</v>
      </c>
      <c r="D8523">
        <v>0</v>
      </c>
      <c r="E8523">
        <v>0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17221089.669252511</v>
      </c>
      <c r="O8523">
        <v>15762055.17692679</v>
      </c>
      <c r="P8523">
        <v>19869830.889827788</v>
      </c>
      <c r="Q8523">
        <v>18359667.710784737</v>
      </c>
      <c r="R8523">
        <v>19663879.683498912</v>
      </c>
      <c r="S8523">
        <v>17916084.634123411</v>
      </c>
      <c r="T8523">
        <v>19571350.837178182</v>
      </c>
      <c r="U8523">
        <v>16007297.546917154</v>
      </c>
      <c r="V8523">
        <v>21734805.258442704</v>
      </c>
      <c r="W8523">
        <v>26758567.417520396</v>
      </c>
      <c r="X8523">
        <v>6758567.4175203927</v>
      </c>
    </row>
    <row r="8524" spans="2:24" x14ac:dyDescent="0.4">
      <c r="B8524" s="13">
        <v>8521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17838067.262059439</v>
      </c>
      <c r="O8524">
        <v>25790708.414046519</v>
      </c>
      <c r="P8524">
        <v>19696893.877018228</v>
      </c>
      <c r="Q8524">
        <v>19502976.275240988</v>
      </c>
      <c r="R8524">
        <v>26523043.244704243</v>
      </c>
      <c r="S8524">
        <v>21485899.500209164</v>
      </c>
      <c r="T8524">
        <v>22290192.042918447</v>
      </c>
      <c r="U8524">
        <v>24509953.197887003</v>
      </c>
      <c r="V8524">
        <v>22137176.484804895</v>
      </c>
      <c r="W8524">
        <v>27574811.868813023</v>
      </c>
      <c r="X8524">
        <v>7574811.8688130192</v>
      </c>
    </row>
    <row r="8525" spans="2:24" x14ac:dyDescent="0.4">
      <c r="B8525" s="13">
        <v>8522</v>
      </c>
      <c r="C8525">
        <v>0</v>
      </c>
      <c r="D8525">
        <v>0</v>
      </c>
      <c r="E8525"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23105725.06368608</v>
      </c>
      <c r="O8525">
        <v>26387130.250156157</v>
      </c>
      <c r="P8525">
        <v>30494114.391350791</v>
      </c>
      <c r="Q8525">
        <v>29241581.804221939</v>
      </c>
      <c r="R8525">
        <v>30702656.273931172</v>
      </c>
      <c r="S8525">
        <v>36668196.83221516</v>
      </c>
      <c r="T8525">
        <v>44049338.882451497</v>
      </c>
      <c r="U8525">
        <v>43947053.790727139</v>
      </c>
      <c r="V8525">
        <v>43784453.396500133</v>
      </c>
      <c r="W8525">
        <v>44888461.635533504</v>
      </c>
      <c r="X8525">
        <v>24888461.6355335</v>
      </c>
    </row>
    <row r="8526" spans="2:24" x14ac:dyDescent="0.4">
      <c r="B8526" s="13">
        <v>8523</v>
      </c>
      <c r="C8526">
        <v>0</v>
      </c>
      <c r="D8526">
        <v>0</v>
      </c>
      <c r="E8526"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20152871.422778569</v>
      </c>
      <c r="O8526">
        <v>20548510.966264997</v>
      </c>
      <c r="P8526">
        <v>25044720.138252966</v>
      </c>
      <c r="Q8526">
        <v>30418932.194866594</v>
      </c>
      <c r="R8526">
        <v>28362968.148475885</v>
      </c>
      <c r="S8526">
        <v>29882381.825848211</v>
      </c>
      <c r="T8526">
        <v>30032881.265750244</v>
      </c>
      <c r="U8526">
        <v>32098299.405142993</v>
      </c>
      <c r="V8526">
        <v>31049836.844700724</v>
      </c>
      <c r="W8526">
        <v>38655054.638945393</v>
      </c>
      <c r="X8526">
        <v>18655054.638945393</v>
      </c>
    </row>
    <row r="8527" spans="2:24" x14ac:dyDescent="0.4">
      <c r="B8527" s="13">
        <v>8524</v>
      </c>
      <c r="C8527">
        <v>0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26750069.505132049</v>
      </c>
      <c r="O8527">
        <v>34145487.033647873</v>
      </c>
      <c r="P8527">
        <v>24500466.410882603</v>
      </c>
      <c r="Q8527">
        <v>25650971.408266183</v>
      </c>
      <c r="R8527">
        <v>28788801.245772887</v>
      </c>
      <c r="S8527">
        <v>27009884.999101728</v>
      </c>
      <c r="T8527">
        <v>31635139.090394981</v>
      </c>
      <c r="U8527">
        <v>32440709.788121659</v>
      </c>
      <c r="V8527">
        <v>29444681.236991975</v>
      </c>
      <c r="W8527">
        <v>36493201.413127407</v>
      </c>
      <c r="X8527">
        <v>16493201.413127409</v>
      </c>
    </row>
    <row r="8528" spans="2:24" x14ac:dyDescent="0.4">
      <c r="B8528" s="13">
        <v>8525</v>
      </c>
      <c r="C8528">
        <v>0</v>
      </c>
      <c r="D8528">
        <v>0</v>
      </c>
      <c r="E8528">
        <v>0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24381169.32161003</v>
      </c>
      <c r="O8528">
        <v>-60246804.824675664</v>
      </c>
      <c r="P8528">
        <v>-57399319.710128896</v>
      </c>
      <c r="Q8528">
        <v>-16614562.981851878</v>
      </c>
      <c r="R8528">
        <v>-14010094.844365858</v>
      </c>
      <c r="S8528">
        <v>-8884298.8182326015</v>
      </c>
      <c r="T8528">
        <v>-7358787.3141234331</v>
      </c>
      <c r="U8528">
        <v>-9290341.8272320777</v>
      </c>
      <c r="V8528">
        <v>-8344993.9257323798</v>
      </c>
      <c r="W8528">
        <v>-1113557.3287422759</v>
      </c>
      <c r="X8528">
        <v>-21113557.328742288</v>
      </c>
    </row>
    <row r="8529" spans="2:24" x14ac:dyDescent="0.4">
      <c r="B8529" s="13">
        <v>8526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25990953.752506282</v>
      </c>
      <c r="O8529">
        <v>23637425.133783862</v>
      </c>
      <c r="P8529">
        <v>23560852.755774461</v>
      </c>
      <c r="Q8529">
        <v>28775546.85447545</v>
      </c>
      <c r="R8529">
        <v>36872445.498791501</v>
      </c>
      <c r="S8529">
        <v>37428281.464919582</v>
      </c>
      <c r="T8529">
        <v>29525463.071854129</v>
      </c>
      <c r="U8529">
        <v>31859192.451794609</v>
      </c>
      <c r="V8529">
        <v>29551643.82757663</v>
      </c>
      <c r="W8529">
        <v>30457552.575292505</v>
      </c>
      <c r="X8529">
        <v>10457552.575292503</v>
      </c>
    </row>
    <row r="8530" spans="2:24" x14ac:dyDescent="0.4">
      <c r="B8530" s="13">
        <v>8527</v>
      </c>
      <c r="C8530">
        <v>0</v>
      </c>
      <c r="D8530">
        <v>0</v>
      </c>
      <c r="E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21041901.323451199</v>
      </c>
      <c r="O8530">
        <v>25634461.668673668</v>
      </c>
      <c r="P8530">
        <v>29573089.33354912</v>
      </c>
      <c r="Q8530">
        <v>32877232.614592925</v>
      </c>
      <c r="R8530">
        <v>26200207.218410254</v>
      </c>
      <c r="S8530">
        <v>28308903.730287481</v>
      </c>
      <c r="T8530">
        <v>38758462.488093145</v>
      </c>
      <c r="U8530">
        <v>37917861.904095285</v>
      </c>
      <c r="V8530">
        <v>39925562.373580784</v>
      </c>
      <c r="W8530">
        <v>44694036.940990604</v>
      </c>
      <c r="X8530">
        <v>24694036.940990604</v>
      </c>
    </row>
    <row r="8531" spans="2:24" x14ac:dyDescent="0.4">
      <c r="B8531" s="13">
        <v>8528</v>
      </c>
      <c r="C8531">
        <v>0</v>
      </c>
      <c r="D8531">
        <v>0</v>
      </c>
      <c r="E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23933273.43192701</v>
      </c>
      <c r="O8531">
        <v>30431878.685935788</v>
      </c>
      <c r="P8531">
        <v>26817551.227612078</v>
      </c>
      <c r="Q8531">
        <v>26859217.414477471</v>
      </c>
      <c r="R8531">
        <v>35761895.313469768</v>
      </c>
      <c r="S8531">
        <v>32850649.851665579</v>
      </c>
      <c r="T8531">
        <v>40512597.134838991</v>
      </c>
      <c r="U8531">
        <v>42534477.978124</v>
      </c>
      <c r="V8531">
        <v>36082906.27319333</v>
      </c>
      <c r="W8531">
        <v>37785617.457865313</v>
      </c>
      <c r="X8531">
        <v>17785617.457865313</v>
      </c>
    </row>
    <row r="8532" spans="2:24" x14ac:dyDescent="0.4">
      <c r="B8532" s="13">
        <v>8529</v>
      </c>
      <c r="C8532">
        <v>0</v>
      </c>
      <c r="D8532">
        <v>0</v>
      </c>
      <c r="E8532"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20308892.134412106</v>
      </c>
      <c r="O8532">
        <v>20706519.504215762</v>
      </c>
      <c r="P8532">
        <v>26784063.598040752</v>
      </c>
      <c r="Q8532">
        <v>33627479.336737536</v>
      </c>
      <c r="R8532">
        <v>32879970.387935609</v>
      </c>
      <c r="S8532">
        <v>30863719.893720649</v>
      </c>
      <c r="T8532">
        <v>33408329.697168909</v>
      </c>
      <c r="U8532">
        <v>36945816.972594239</v>
      </c>
      <c r="V8532">
        <v>42738530.1485736</v>
      </c>
      <c r="W8532">
        <v>46100343.555081874</v>
      </c>
      <c r="X8532">
        <v>26100343.55508187</v>
      </c>
    </row>
    <row r="8533" spans="2:24" x14ac:dyDescent="0.4">
      <c r="B8533" s="13">
        <v>8530</v>
      </c>
      <c r="C8533">
        <v>0</v>
      </c>
      <c r="D8533">
        <v>0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-586617034.3799541</v>
      </c>
      <c r="O8533">
        <v>-584636668.44782984</v>
      </c>
      <c r="P8533">
        <v>-273895116.61449325</v>
      </c>
      <c r="Q8533">
        <v>-272170181.48130429</v>
      </c>
      <c r="R8533">
        <v>-273908421.49453098</v>
      </c>
      <c r="S8533">
        <v>-273378838.88569754</v>
      </c>
      <c r="T8533">
        <v>-264651496.78835875</v>
      </c>
      <c r="U8533">
        <v>-257344226.34940296</v>
      </c>
      <c r="V8533">
        <v>-257231416.18946809</v>
      </c>
      <c r="W8533">
        <v>-286817363.32159036</v>
      </c>
      <c r="X8533">
        <v>-306817363.32159036</v>
      </c>
    </row>
    <row r="8534" spans="2:24" x14ac:dyDescent="0.4">
      <c r="B8534" s="13">
        <v>8531</v>
      </c>
      <c r="C8534">
        <v>0</v>
      </c>
      <c r="D8534">
        <v>0</v>
      </c>
      <c r="E8534"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25184589.596496664</v>
      </c>
      <c r="O8534">
        <v>26775635.163801372</v>
      </c>
      <c r="P8534">
        <v>30715219.240756311</v>
      </c>
      <c r="Q8534">
        <v>29309607.737068266</v>
      </c>
      <c r="R8534">
        <v>31173612.621264867</v>
      </c>
      <c r="S8534">
        <v>29538857.085621484</v>
      </c>
      <c r="T8534">
        <v>26702813.390502471</v>
      </c>
      <c r="U8534">
        <v>26618889.809627827</v>
      </c>
      <c r="V8534">
        <v>-181879165.18476045</v>
      </c>
      <c r="W8534">
        <v>-180642059.98735821</v>
      </c>
      <c r="X8534">
        <v>-200642059.98735821</v>
      </c>
    </row>
    <row r="8535" spans="2:24" x14ac:dyDescent="0.4">
      <c r="B8535" s="13">
        <v>8532</v>
      </c>
      <c r="C8535">
        <v>0</v>
      </c>
      <c r="D8535">
        <v>0</v>
      </c>
      <c r="E8535"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26377513.112303406</v>
      </c>
      <c r="O8535">
        <v>25970758.99463379</v>
      </c>
      <c r="P8535">
        <v>27729411.38678715</v>
      </c>
      <c r="Q8535">
        <v>32898680.130771957</v>
      </c>
      <c r="R8535">
        <v>7891374.9404543377</v>
      </c>
      <c r="S8535">
        <v>8173635.0285553737</v>
      </c>
      <c r="T8535">
        <v>24523763.086408444</v>
      </c>
      <c r="U8535">
        <v>27093941.715551008</v>
      </c>
      <c r="V8535">
        <v>28760307.582205098</v>
      </c>
      <c r="W8535">
        <v>27470497.455277331</v>
      </c>
      <c r="X8535">
        <v>7470497.4552773312</v>
      </c>
    </row>
    <row r="8536" spans="2:24" x14ac:dyDescent="0.4">
      <c r="B8536" s="13">
        <v>8533</v>
      </c>
      <c r="C8536">
        <v>0</v>
      </c>
      <c r="D8536">
        <v>0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18480299.570854783</v>
      </c>
      <c r="O8536">
        <v>23031858.951813161</v>
      </c>
      <c r="P8536">
        <v>23371098.7525151</v>
      </c>
      <c r="Q8536">
        <v>23143114.907297336</v>
      </c>
      <c r="R8536">
        <v>27475977.03066235</v>
      </c>
      <c r="S8536">
        <v>32947385.554172166</v>
      </c>
      <c r="T8536">
        <v>40779391.863262154</v>
      </c>
      <c r="U8536">
        <v>-178386188.03507066</v>
      </c>
      <c r="V8536">
        <v>-174742160.7406058</v>
      </c>
      <c r="W8536">
        <v>-63624483.384345144</v>
      </c>
      <c r="X8536">
        <v>-83624483.384345144</v>
      </c>
    </row>
    <row r="8537" spans="2:24" x14ac:dyDescent="0.4">
      <c r="B8537" s="13">
        <v>8534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22886044.711109012</v>
      </c>
      <c r="O8537">
        <v>29093342.938112859</v>
      </c>
      <c r="P8537">
        <v>29117027.7904898</v>
      </c>
      <c r="Q8537">
        <v>34092868.07515087</v>
      </c>
      <c r="R8537">
        <v>36259422.569846369</v>
      </c>
      <c r="S8537">
        <v>34285789.211109221</v>
      </c>
      <c r="T8537">
        <v>37555693.59988454</v>
      </c>
      <c r="U8537">
        <v>44076495.406154566</v>
      </c>
      <c r="V8537">
        <v>25814956.295814838</v>
      </c>
      <c r="W8537">
        <v>25439787.654294729</v>
      </c>
      <c r="X8537">
        <v>5439787.6542947236</v>
      </c>
    </row>
    <row r="8538" spans="2:24" x14ac:dyDescent="0.4">
      <c r="B8538" s="13">
        <v>8535</v>
      </c>
      <c r="C8538">
        <v>0</v>
      </c>
      <c r="D8538">
        <v>0</v>
      </c>
      <c r="E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21700107.60676593</v>
      </c>
      <c r="O8538">
        <v>23718683.391902246</v>
      </c>
      <c r="P8538">
        <v>28818940.928533938</v>
      </c>
      <c r="Q8538">
        <v>36399816.177046895</v>
      </c>
      <c r="R8538">
        <v>34994577.176221564</v>
      </c>
      <c r="S8538">
        <v>33055096.662281532</v>
      </c>
      <c r="T8538">
        <v>34411652.124893866</v>
      </c>
      <c r="U8538">
        <v>31888040.875962038</v>
      </c>
      <c r="V8538">
        <v>34896573.153912693</v>
      </c>
      <c r="W8538">
        <v>38066289.505337983</v>
      </c>
      <c r="X8538">
        <v>18066289.505337991</v>
      </c>
    </row>
    <row r="8539" spans="2:24" x14ac:dyDescent="0.4">
      <c r="B8539" s="13">
        <v>8536</v>
      </c>
      <c r="C8539">
        <v>0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27020064.415301669</v>
      </c>
      <c r="O8539">
        <v>25461073.313744657</v>
      </c>
      <c r="P8539">
        <v>28381661.776811421</v>
      </c>
      <c r="Q8539">
        <v>28966463.921185911</v>
      </c>
      <c r="R8539">
        <v>29728709.825041983</v>
      </c>
      <c r="S8539">
        <v>34084368.483791068</v>
      </c>
      <c r="T8539">
        <v>30587901.957832374</v>
      </c>
      <c r="U8539">
        <v>37368347.633824565</v>
      </c>
      <c r="V8539">
        <v>41155573.790317707</v>
      </c>
      <c r="W8539">
        <v>43457342.402191862</v>
      </c>
      <c r="X8539">
        <v>23457342.402191866</v>
      </c>
    </row>
    <row r="8540" spans="2:24" x14ac:dyDescent="0.4">
      <c r="B8540" s="13">
        <v>8537</v>
      </c>
      <c r="C8540">
        <v>0</v>
      </c>
      <c r="D8540">
        <v>0</v>
      </c>
      <c r="E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23119995.607112929</v>
      </c>
      <c r="O8540">
        <v>19059935.786802325</v>
      </c>
      <c r="P8540">
        <v>24127161.544000298</v>
      </c>
      <c r="Q8540">
        <v>20991202.471829232</v>
      </c>
      <c r="R8540">
        <v>29511703.137297142</v>
      </c>
      <c r="S8540">
        <v>32316467.764146969</v>
      </c>
      <c r="T8540">
        <v>29881624.83721941</v>
      </c>
      <c r="U8540">
        <v>31851237.371240433</v>
      </c>
      <c r="V8540">
        <v>35148193.556071758</v>
      </c>
      <c r="W8540">
        <v>35628991.791599609</v>
      </c>
      <c r="X8540">
        <v>15628991.791599605</v>
      </c>
    </row>
    <row r="8541" spans="2:24" x14ac:dyDescent="0.4">
      <c r="B8541" s="13">
        <v>8538</v>
      </c>
      <c r="C8541">
        <v>0</v>
      </c>
      <c r="D8541">
        <v>0</v>
      </c>
      <c r="E8541"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22260875.668007098</v>
      </c>
      <c r="O8541">
        <v>22868676.280638192</v>
      </c>
      <c r="P8541">
        <v>24603335.45666711</v>
      </c>
      <c r="Q8541">
        <v>26790220.424569912</v>
      </c>
      <c r="R8541">
        <v>32717923.005690295</v>
      </c>
      <c r="S8541">
        <v>26485457.478248592</v>
      </c>
      <c r="T8541">
        <v>30567863.549665302</v>
      </c>
      <c r="U8541">
        <v>35183851.663471654</v>
      </c>
      <c r="V8541">
        <v>16214323.051065437</v>
      </c>
      <c r="W8541">
        <v>7816290.6183030661</v>
      </c>
      <c r="X8541">
        <v>-12183709.381696932</v>
      </c>
    </row>
    <row r="8542" spans="2:24" x14ac:dyDescent="0.4">
      <c r="B8542" s="13">
        <v>8539</v>
      </c>
      <c r="C8542">
        <v>0</v>
      </c>
      <c r="D8542">
        <v>0</v>
      </c>
      <c r="E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19140933.280702077</v>
      </c>
      <c r="O8542">
        <v>19233367.344626561</v>
      </c>
      <c r="P8542">
        <v>14068836.484490331</v>
      </c>
      <c r="Q8542">
        <v>23487624.335841879</v>
      </c>
      <c r="R8542">
        <v>21973045.6873984</v>
      </c>
      <c r="S8542">
        <v>20972099.199027106</v>
      </c>
      <c r="T8542">
        <v>25180685.418032978</v>
      </c>
      <c r="U8542">
        <v>32719342.014074381</v>
      </c>
      <c r="V8542">
        <v>33569522.767369442</v>
      </c>
      <c r="W8542">
        <v>31892886.022052433</v>
      </c>
      <c r="X8542">
        <v>11892886.022052433</v>
      </c>
    </row>
    <row r="8543" spans="2:24" x14ac:dyDescent="0.4">
      <c r="B8543" s="13">
        <v>8540</v>
      </c>
      <c r="C8543">
        <v>0</v>
      </c>
      <c r="D8543">
        <v>0</v>
      </c>
      <c r="E8543"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20680712.709635794</v>
      </c>
      <c r="O8543">
        <v>20442322.263455782</v>
      </c>
      <c r="P8543">
        <v>19355772.347030021</v>
      </c>
      <c r="Q8543">
        <v>9340626.4038492478</v>
      </c>
      <c r="R8543">
        <v>11456113.099756885</v>
      </c>
      <c r="S8543">
        <v>19165606.388698705</v>
      </c>
      <c r="T8543">
        <v>17110044.324284349</v>
      </c>
      <c r="U8543">
        <v>17544228.599377166</v>
      </c>
      <c r="V8543">
        <v>15721556.595292863</v>
      </c>
      <c r="W8543">
        <v>14810704.198381204</v>
      </c>
      <c r="X8543">
        <v>-5189295.8016187912</v>
      </c>
    </row>
    <row r="8544" spans="2:24" x14ac:dyDescent="0.4">
      <c r="B8544" s="13">
        <v>8541</v>
      </c>
      <c r="C8544">
        <v>0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13453608.252193952</v>
      </c>
      <c r="O8544">
        <v>18145626.093491536</v>
      </c>
      <c r="P8544">
        <v>23164472.773225278</v>
      </c>
      <c r="Q8544">
        <v>23948755.594631191</v>
      </c>
      <c r="R8544">
        <v>25995794.898258936</v>
      </c>
      <c r="S8544">
        <v>24451013.749348376</v>
      </c>
      <c r="T8544">
        <v>24027367.675021764</v>
      </c>
      <c r="U8544">
        <v>22598950.116170969</v>
      </c>
      <c r="V8544">
        <v>22526833.859171137</v>
      </c>
      <c r="W8544">
        <v>24411644.381440215</v>
      </c>
      <c r="X8544">
        <v>4411644.3814402148</v>
      </c>
    </row>
    <row r="8545" spans="2:24" x14ac:dyDescent="0.4">
      <c r="B8545" s="13">
        <v>8542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18808361.051951166</v>
      </c>
      <c r="O8545">
        <v>26827908.345540918</v>
      </c>
      <c r="P8545">
        <v>27846748.183725394</v>
      </c>
      <c r="Q8545">
        <v>18194907.258713618</v>
      </c>
      <c r="R8545">
        <v>16987560.6780072</v>
      </c>
      <c r="S8545">
        <v>10153065.155023469</v>
      </c>
      <c r="T8545">
        <v>13088083.419814961</v>
      </c>
      <c r="U8545">
        <v>21816187.192930304</v>
      </c>
      <c r="V8545">
        <v>20250345.352218263</v>
      </c>
      <c r="W8545">
        <v>18619162.323608696</v>
      </c>
      <c r="X8545">
        <v>-1380837.6763913063</v>
      </c>
    </row>
    <row r="8546" spans="2:24" x14ac:dyDescent="0.4">
      <c r="B8546" s="13">
        <v>8543</v>
      </c>
      <c r="C8546">
        <v>0</v>
      </c>
      <c r="D8546">
        <v>0</v>
      </c>
      <c r="E8546"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25278382.385813806</v>
      </c>
      <c r="O8546">
        <v>17961998.364839088</v>
      </c>
      <c r="P8546">
        <v>17508300.587668326</v>
      </c>
      <c r="Q8546">
        <v>22860879.42962594</v>
      </c>
      <c r="R8546">
        <v>27571256.867241833</v>
      </c>
      <c r="S8546">
        <v>29581785.957041122</v>
      </c>
      <c r="T8546">
        <v>39076341.281386912</v>
      </c>
      <c r="U8546">
        <v>39587945.620188087</v>
      </c>
      <c r="V8546">
        <v>40733417.829768732</v>
      </c>
      <c r="W8546">
        <v>41755655.87905971</v>
      </c>
      <c r="X8546">
        <v>21755655.879059713</v>
      </c>
    </row>
    <row r="8547" spans="2:24" x14ac:dyDescent="0.4">
      <c r="B8547" s="13">
        <v>8544</v>
      </c>
      <c r="C8547">
        <v>0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21945545.329080224</v>
      </c>
      <c r="O8547">
        <v>25407932.687396538</v>
      </c>
      <c r="P8547">
        <v>24357030.08757998</v>
      </c>
      <c r="Q8547">
        <v>29474927.96234965</v>
      </c>
      <c r="R8547">
        <v>36353454.144578584</v>
      </c>
      <c r="S8547">
        <v>28411595.669278812</v>
      </c>
      <c r="T8547">
        <v>28837393.507501714</v>
      </c>
      <c r="U8547">
        <v>29756159.748954326</v>
      </c>
      <c r="V8547">
        <v>27099145.439201813</v>
      </c>
      <c r="W8547">
        <v>26951878.570262406</v>
      </c>
      <c r="X8547">
        <v>6951878.5702624042</v>
      </c>
    </row>
    <row r="8548" spans="2:24" x14ac:dyDescent="0.4">
      <c r="B8548" s="13">
        <v>8545</v>
      </c>
      <c r="C8548">
        <v>0</v>
      </c>
      <c r="D8548">
        <v>0</v>
      </c>
      <c r="E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21532858.210602086</v>
      </c>
      <c r="O8548">
        <v>22209335.015242487</v>
      </c>
      <c r="P8548">
        <v>23893742.560565546</v>
      </c>
      <c r="Q8548">
        <v>21194631.698868778</v>
      </c>
      <c r="R8548">
        <v>19803270.411776133</v>
      </c>
      <c r="S8548">
        <v>19045841.382941373</v>
      </c>
      <c r="T8548">
        <v>-24878260.813854478</v>
      </c>
      <c r="U8548">
        <v>-24583381.408432424</v>
      </c>
      <c r="V8548">
        <v>4216344.6977708377</v>
      </c>
      <c r="W8548">
        <v>2443869.4293971607</v>
      </c>
      <c r="X8548">
        <v>-17556130.570602845</v>
      </c>
    </row>
    <row r="8549" spans="2:24" x14ac:dyDescent="0.4">
      <c r="B8549" s="13">
        <v>8546</v>
      </c>
      <c r="C8549">
        <v>0</v>
      </c>
      <c r="D8549">
        <v>0</v>
      </c>
      <c r="E8549"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8540437.2188640162</v>
      </c>
      <c r="O8549">
        <v>14170611.993590996</v>
      </c>
      <c r="P8549">
        <v>28337030.435922861</v>
      </c>
      <c r="Q8549">
        <v>30751917.398502368</v>
      </c>
      <c r="R8549">
        <v>32825183.000433289</v>
      </c>
      <c r="S8549">
        <v>38109173.972862899</v>
      </c>
      <c r="T8549">
        <v>40505013.994388059</v>
      </c>
      <c r="U8549">
        <v>46600664.768254973</v>
      </c>
      <c r="V8549">
        <v>50752886.724459261</v>
      </c>
      <c r="W8549">
        <v>59885372.208851568</v>
      </c>
      <c r="X8549">
        <v>39885372.208851568</v>
      </c>
    </row>
    <row r="8550" spans="2:24" x14ac:dyDescent="0.4">
      <c r="B8550" s="13">
        <v>8547</v>
      </c>
      <c r="C8550">
        <v>0</v>
      </c>
      <c r="D8550">
        <v>0</v>
      </c>
      <c r="E8550"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26776068.657565065</v>
      </c>
      <c r="O8550">
        <v>28133584.554992214</v>
      </c>
      <c r="P8550">
        <v>30628313.86224046</v>
      </c>
      <c r="Q8550">
        <v>32357913.289896443</v>
      </c>
      <c r="R8550">
        <v>29877304.360160787</v>
      </c>
      <c r="S8550">
        <v>34019267.856860697</v>
      </c>
      <c r="T8550">
        <v>31753376.010233413</v>
      </c>
      <c r="U8550">
        <v>33838015.622637413</v>
      </c>
      <c r="V8550">
        <v>39521036.152914234</v>
      </c>
      <c r="W8550">
        <v>40910430.536735877</v>
      </c>
      <c r="X8550">
        <v>20910430.536735885</v>
      </c>
    </row>
    <row r="8551" spans="2:24" x14ac:dyDescent="0.4">
      <c r="B8551" s="13">
        <v>8548</v>
      </c>
      <c r="C8551">
        <v>0</v>
      </c>
      <c r="D8551">
        <v>0</v>
      </c>
      <c r="E8551">
        <v>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18172033.875515398</v>
      </c>
      <c r="O8551">
        <v>25208614.392186005</v>
      </c>
      <c r="P8551">
        <v>31731042.80106774</v>
      </c>
      <c r="Q8551">
        <v>34873498.478645019</v>
      </c>
      <c r="R8551">
        <v>40776611.928324565</v>
      </c>
      <c r="S8551">
        <v>42481699.829586767</v>
      </c>
      <c r="T8551">
        <v>46615001.569075145</v>
      </c>
      <c r="U8551">
        <v>51262519.218525574</v>
      </c>
      <c r="V8551">
        <v>59491258.983392984</v>
      </c>
      <c r="W8551">
        <v>-17889256.190184876</v>
      </c>
      <c r="X8551">
        <v>-37889256.190184891</v>
      </c>
    </row>
    <row r="8552" spans="2:24" x14ac:dyDescent="0.4">
      <c r="B8552" s="13">
        <v>8549</v>
      </c>
      <c r="C8552">
        <v>0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26561093.698986612</v>
      </c>
      <c r="O8552">
        <v>30675358.268345021</v>
      </c>
      <c r="P8552">
        <v>29885948.183536433</v>
      </c>
      <c r="Q8552">
        <v>30162155.867441859</v>
      </c>
      <c r="R8552">
        <v>33826268.692666449</v>
      </c>
      <c r="S8552">
        <v>40156930.896212675</v>
      </c>
      <c r="T8552">
        <v>37256311.063547783</v>
      </c>
      <c r="U8552">
        <v>34577373.531433202</v>
      </c>
      <c r="V8552">
        <v>32813027.68714552</v>
      </c>
      <c r="W8552">
        <v>37673701.848623857</v>
      </c>
      <c r="X8552">
        <v>17673701.848623864</v>
      </c>
    </row>
    <row r="8553" spans="2:24" x14ac:dyDescent="0.4">
      <c r="B8553" s="13">
        <v>8550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17789478.787409086</v>
      </c>
      <c r="O8553">
        <v>18992479.500348307</v>
      </c>
      <c r="P8553">
        <v>19468540.513003968</v>
      </c>
      <c r="Q8553">
        <v>10529576.787748843</v>
      </c>
      <c r="R8553">
        <v>9311550.9747866727</v>
      </c>
      <c r="S8553">
        <v>14435844.659189217</v>
      </c>
      <c r="T8553">
        <v>14086674.995326292</v>
      </c>
      <c r="U8553">
        <v>14245884.460634986</v>
      </c>
      <c r="V8553">
        <v>12661645.0057288</v>
      </c>
      <c r="W8553">
        <v>11735541.671255225</v>
      </c>
      <c r="X8553">
        <v>-8264458.3287447719</v>
      </c>
    </row>
    <row r="8554" spans="2:24" x14ac:dyDescent="0.4">
      <c r="B8554" s="13">
        <v>8551</v>
      </c>
      <c r="C8554">
        <v>0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25929582.375638779</v>
      </c>
      <c r="O8554">
        <v>34723689.932759643</v>
      </c>
      <c r="P8554">
        <v>36140857.923901625</v>
      </c>
      <c r="Q8554">
        <v>36782702.378873006</v>
      </c>
      <c r="R8554">
        <v>37536067.654031515</v>
      </c>
      <c r="S8554">
        <v>37408821.438025936</v>
      </c>
      <c r="T8554">
        <v>39793244.463020325</v>
      </c>
      <c r="U8554">
        <v>41759547.070673697</v>
      </c>
      <c r="V8554">
        <v>38438074.558877692</v>
      </c>
      <c r="W8554">
        <v>43054207.126603134</v>
      </c>
      <c r="X8554">
        <v>23054207.126603123</v>
      </c>
    </row>
    <row r="8555" spans="2:24" x14ac:dyDescent="0.4">
      <c r="B8555" s="13">
        <v>8552</v>
      </c>
      <c r="C8555">
        <v>0</v>
      </c>
      <c r="D8555">
        <v>0</v>
      </c>
      <c r="E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23739612.454580054</v>
      </c>
      <c r="O8555">
        <v>29645853.799232662</v>
      </c>
      <c r="P8555">
        <v>31946744.604407638</v>
      </c>
      <c r="Q8555">
        <v>35401170.407025769</v>
      </c>
      <c r="R8555">
        <v>36293777.006115369</v>
      </c>
      <c r="S8555">
        <v>38283444.611051545</v>
      </c>
      <c r="T8555">
        <v>39400820.254109234</v>
      </c>
      <c r="U8555">
        <v>41300752.941908106</v>
      </c>
      <c r="V8555">
        <v>44171039.495246179</v>
      </c>
      <c r="W8555">
        <v>50143746.314294606</v>
      </c>
      <c r="X8555">
        <v>30143746.314294599</v>
      </c>
    </row>
    <row r="8556" spans="2:24" x14ac:dyDescent="0.4">
      <c r="B8556" s="13">
        <v>8553</v>
      </c>
      <c r="C8556">
        <v>0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23558630.967876658</v>
      </c>
      <c r="O8556">
        <v>30170132.098142598</v>
      </c>
      <c r="P8556">
        <v>28330669.194286104</v>
      </c>
      <c r="Q8556">
        <v>27041161.092331629</v>
      </c>
      <c r="R8556">
        <v>33655803.808497585</v>
      </c>
      <c r="S8556">
        <v>32589151.436229553</v>
      </c>
      <c r="T8556">
        <v>33803214.257321887</v>
      </c>
      <c r="U8556">
        <v>-60769001.647819862</v>
      </c>
      <c r="V8556">
        <v>-53808997.442592479</v>
      </c>
      <c r="W8556">
        <v>-8550228.3417530693</v>
      </c>
      <c r="X8556">
        <v>-28550228.341753062</v>
      </c>
    </row>
    <row r="8557" spans="2:24" x14ac:dyDescent="0.4">
      <c r="B8557" s="13">
        <v>8554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17809314.512843993</v>
      </c>
      <c r="O8557">
        <v>22669866.195328474</v>
      </c>
      <c r="P8557">
        <v>27802838.73274735</v>
      </c>
      <c r="Q8557">
        <v>28067218.20109462</v>
      </c>
      <c r="R8557">
        <v>26745880.109099157</v>
      </c>
      <c r="S8557">
        <v>23676312.337320358</v>
      </c>
      <c r="T8557">
        <v>29067492.013886839</v>
      </c>
      <c r="U8557">
        <v>30279865.995794211</v>
      </c>
      <c r="V8557">
        <v>29724191.62329736</v>
      </c>
      <c r="W8557">
        <v>29807269.58358093</v>
      </c>
      <c r="X8557">
        <v>9807269.5835809242</v>
      </c>
    </row>
    <row r="8558" spans="2:24" x14ac:dyDescent="0.4">
      <c r="B8558" s="13">
        <v>8555</v>
      </c>
      <c r="C8558">
        <v>0</v>
      </c>
      <c r="D8558">
        <v>0</v>
      </c>
      <c r="E8558">
        <v>0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20289542.019769795</v>
      </c>
      <c r="O8558">
        <v>21886575.566542834</v>
      </c>
      <c r="P8558">
        <v>22113757.527254429</v>
      </c>
      <c r="Q8558">
        <v>25559779.592070252</v>
      </c>
      <c r="R8558">
        <v>27269541.973366067</v>
      </c>
      <c r="S8558">
        <v>27255607.457456112</v>
      </c>
      <c r="T8558">
        <v>26507513.819859661</v>
      </c>
      <c r="U8558">
        <v>511168.563394011</v>
      </c>
      <c r="V8558">
        <v>-207682.13324457617</v>
      </c>
      <c r="W8558">
        <v>17555690.701156482</v>
      </c>
      <c r="X8558">
        <v>-2444309.298843524</v>
      </c>
    </row>
    <row r="8559" spans="2:24" x14ac:dyDescent="0.4">
      <c r="B8559" s="13">
        <v>8556</v>
      </c>
      <c r="C8559">
        <v>0</v>
      </c>
      <c r="D8559">
        <v>0</v>
      </c>
      <c r="E8559">
        <v>0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26207251.43465966</v>
      </c>
      <c r="O8559">
        <v>28477192.934316728</v>
      </c>
      <c r="P8559">
        <v>30508988.637761258</v>
      </c>
      <c r="Q8559">
        <v>34018223.394995429</v>
      </c>
      <c r="R8559">
        <v>40960581.7750571</v>
      </c>
      <c r="S8559">
        <v>42247407.118231826</v>
      </c>
      <c r="T8559">
        <v>40884022.15004804</v>
      </c>
      <c r="U8559">
        <v>42537397.72878249</v>
      </c>
      <c r="V8559">
        <v>49754848.08334621</v>
      </c>
      <c r="W8559">
        <v>52955603.972671181</v>
      </c>
      <c r="X8559">
        <v>32955603.972671174</v>
      </c>
    </row>
    <row r="8560" spans="2:24" x14ac:dyDescent="0.4">
      <c r="B8560" s="13">
        <v>8557</v>
      </c>
      <c r="C8560">
        <v>0</v>
      </c>
      <c r="D8560">
        <v>0</v>
      </c>
      <c r="E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22214011.200979922</v>
      </c>
      <c r="O8560">
        <v>23602823.671006374</v>
      </c>
      <c r="P8560">
        <v>25732827.924169894</v>
      </c>
      <c r="Q8560">
        <v>26109557.901088692</v>
      </c>
      <c r="R8560">
        <v>23537845.556670807</v>
      </c>
      <c r="S8560">
        <v>21901683.159508094</v>
      </c>
      <c r="T8560">
        <v>19972038.347014904</v>
      </c>
      <c r="U8560">
        <v>25252814.706637163</v>
      </c>
      <c r="V8560">
        <v>-132586416.39180537</v>
      </c>
      <c r="W8560">
        <v>-132641519.22218937</v>
      </c>
      <c r="X8560">
        <v>-152641519.22218937</v>
      </c>
    </row>
    <row r="8561" spans="2:24" x14ac:dyDescent="0.4">
      <c r="B8561" s="13">
        <v>8558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19955321.10586362</v>
      </c>
      <c r="O8561">
        <v>22461990.643678118</v>
      </c>
      <c r="P8561">
        <v>21446462.069172792</v>
      </c>
      <c r="Q8561">
        <v>26695188.612778284</v>
      </c>
      <c r="R8561">
        <v>34693883.588214487</v>
      </c>
      <c r="S8561">
        <v>36016183.117041238</v>
      </c>
      <c r="T8561">
        <v>32280606.597553566</v>
      </c>
      <c r="U8561">
        <v>34263823.675556786</v>
      </c>
      <c r="V8561">
        <v>35001526.464655891</v>
      </c>
      <c r="W8561">
        <v>36547101.587655522</v>
      </c>
      <c r="X8561">
        <v>16547101.587655528</v>
      </c>
    </row>
    <row r="8562" spans="2:24" x14ac:dyDescent="0.4">
      <c r="B8562" s="13">
        <v>8559</v>
      </c>
      <c r="C8562">
        <v>0</v>
      </c>
      <c r="D8562">
        <v>0</v>
      </c>
      <c r="E8562"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20272827.447040431</v>
      </c>
      <c r="O8562">
        <v>24197907.49768351</v>
      </c>
      <c r="P8562">
        <v>29069996.218210381</v>
      </c>
      <c r="Q8562">
        <v>35832832.611056268</v>
      </c>
      <c r="R8562">
        <v>40948830.088404946</v>
      </c>
      <c r="S8562">
        <v>42695638.396925651</v>
      </c>
      <c r="T8562">
        <v>45167896.623600721</v>
      </c>
      <c r="U8562">
        <v>36838099.632679112</v>
      </c>
      <c r="V8562">
        <v>38254882.230671503</v>
      </c>
      <c r="W8562">
        <v>38129832.957145154</v>
      </c>
      <c r="X8562">
        <v>18129832.957145151</v>
      </c>
    </row>
    <row r="8563" spans="2:24" x14ac:dyDescent="0.4">
      <c r="B8563" s="13">
        <v>8560</v>
      </c>
      <c r="C8563">
        <v>0</v>
      </c>
      <c r="D8563">
        <v>0</v>
      </c>
      <c r="E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23573682.022444002</v>
      </c>
      <c r="O8563">
        <v>28224216.847668655</v>
      </c>
      <c r="P8563">
        <v>34662466.334465012</v>
      </c>
      <c r="Q8563">
        <v>34077009.96267283</v>
      </c>
      <c r="R8563">
        <v>34784595.051608786</v>
      </c>
      <c r="S8563">
        <v>25636319.437288262</v>
      </c>
      <c r="T8563">
        <v>24538816.491680413</v>
      </c>
      <c r="U8563">
        <v>33085035.89826889</v>
      </c>
      <c r="V8563">
        <v>24174619.676232968</v>
      </c>
      <c r="W8563">
        <v>23286080.458663054</v>
      </c>
      <c r="X8563">
        <v>3286080.4586630557</v>
      </c>
    </row>
    <row r="8564" spans="2:24" x14ac:dyDescent="0.4">
      <c r="B8564" s="13">
        <v>8561</v>
      </c>
      <c r="C8564">
        <v>0</v>
      </c>
      <c r="D8564">
        <v>0</v>
      </c>
      <c r="E8564"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18020125.157197531</v>
      </c>
      <c r="O8564">
        <v>24491777.757402226</v>
      </c>
      <c r="P8564">
        <v>24221989.942837566</v>
      </c>
      <c r="Q8564">
        <v>23054256.72530774</v>
      </c>
      <c r="R8564">
        <v>-36103917.150195941</v>
      </c>
      <c r="S8564">
        <v>-33441706.018145233</v>
      </c>
      <c r="T8564">
        <v>5056401.3580550067</v>
      </c>
      <c r="U8564">
        <v>1632181.6077636518</v>
      </c>
      <c r="V8564">
        <v>1782796.3772155945</v>
      </c>
      <c r="W8564">
        <v>10054088.009622507</v>
      </c>
      <c r="X8564">
        <v>-9945911.9903774932</v>
      </c>
    </row>
    <row r="8565" spans="2:24" x14ac:dyDescent="0.4">
      <c r="B8565" s="13">
        <v>8562</v>
      </c>
      <c r="C8565">
        <v>0</v>
      </c>
      <c r="D8565">
        <v>0</v>
      </c>
      <c r="E8565"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20862416.382764224</v>
      </c>
      <c r="O8565">
        <v>18437757.880604669</v>
      </c>
      <c r="P8565">
        <v>20434938.561011676</v>
      </c>
      <c r="Q8565">
        <v>22276231.801099062</v>
      </c>
      <c r="R8565">
        <v>22727351.85194562</v>
      </c>
      <c r="S8565">
        <v>26045937.399369836</v>
      </c>
      <c r="T8565">
        <v>28492242.082078777</v>
      </c>
      <c r="U8565">
        <v>23795762.585472837</v>
      </c>
      <c r="V8565">
        <v>-174869.93980273698</v>
      </c>
      <c r="W8565">
        <v>2131839.7620398928</v>
      </c>
      <c r="X8565">
        <v>-17868160.237960104</v>
      </c>
    </row>
    <row r="8566" spans="2:24" x14ac:dyDescent="0.4">
      <c r="B8566" s="13">
        <v>8563</v>
      </c>
      <c r="C8566">
        <v>0</v>
      </c>
      <c r="D8566">
        <v>0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12572397.75486668</v>
      </c>
      <c r="O8566">
        <v>12151693.871917726</v>
      </c>
      <c r="P8566">
        <v>14397152.416013505</v>
      </c>
      <c r="Q8566">
        <v>13254904.358480183</v>
      </c>
      <c r="R8566">
        <v>19765103.444766574</v>
      </c>
      <c r="S8566">
        <v>18524113.11476741</v>
      </c>
      <c r="T8566">
        <v>19637427.81587401</v>
      </c>
      <c r="U8566">
        <v>23364900.534180261</v>
      </c>
      <c r="V8566">
        <v>29578292.267709725</v>
      </c>
      <c r="W8566">
        <v>37356088.792320371</v>
      </c>
      <c r="X8566">
        <v>17356088.792320374</v>
      </c>
    </row>
    <row r="8567" spans="2:24" x14ac:dyDescent="0.4">
      <c r="B8567" s="13">
        <v>8564</v>
      </c>
      <c r="C8567">
        <v>0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26635439.96901869</v>
      </c>
      <c r="O8567">
        <v>26984749.045194395</v>
      </c>
      <c r="P8567">
        <v>29863430.099688485</v>
      </c>
      <c r="Q8567">
        <v>34471013.638336144</v>
      </c>
      <c r="R8567">
        <v>38801973.722092263</v>
      </c>
      <c r="S8567">
        <v>45304551.724451907</v>
      </c>
      <c r="T8567">
        <v>16090374.638402743</v>
      </c>
      <c r="U8567">
        <v>13445457.571001466</v>
      </c>
      <c r="V8567">
        <v>27797140.689589769</v>
      </c>
      <c r="W8567">
        <v>32367715.743034437</v>
      </c>
      <c r="X8567">
        <v>12367715.743034434</v>
      </c>
    </row>
    <row r="8568" spans="2:24" x14ac:dyDescent="0.4">
      <c r="B8568" s="13">
        <v>8565</v>
      </c>
      <c r="C8568">
        <v>0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-16587021.497015318</v>
      </c>
      <c r="O8568">
        <v>-15797938.266633036</v>
      </c>
      <c r="P8568">
        <v>5038351.8146435013</v>
      </c>
      <c r="Q8568">
        <v>6074806.1793652764</v>
      </c>
      <c r="R8568">
        <v>11606314.237571128</v>
      </c>
      <c r="S8568">
        <v>10411887.569256112</v>
      </c>
      <c r="T8568">
        <v>12560141.037030939</v>
      </c>
      <c r="U8568">
        <v>13024027.697110541</v>
      </c>
      <c r="V8568">
        <v>15958670.361534223</v>
      </c>
      <c r="W8568">
        <v>13429233.876489313</v>
      </c>
      <c r="X8568">
        <v>-6570766.1235106923</v>
      </c>
    </row>
    <row r="8569" spans="2:24" x14ac:dyDescent="0.4">
      <c r="B8569" s="13">
        <v>8566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28105152.955885991</v>
      </c>
      <c r="O8569">
        <v>31865210.674920425</v>
      </c>
      <c r="P8569">
        <v>35891734.918953076</v>
      </c>
      <c r="Q8569">
        <v>37529064.019207016</v>
      </c>
      <c r="R8569">
        <v>32168990.966883942</v>
      </c>
      <c r="S8569">
        <v>28316025.35501793</v>
      </c>
      <c r="T8569">
        <v>31179276.565482035</v>
      </c>
      <c r="U8569">
        <v>37395878.214435413</v>
      </c>
      <c r="V8569">
        <v>13708262.673978239</v>
      </c>
      <c r="W8569">
        <v>14401742.612380616</v>
      </c>
      <c r="X8569">
        <v>-5598257.3876193846</v>
      </c>
    </row>
    <row r="8570" spans="2:24" x14ac:dyDescent="0.4">
      <c r="B8570" s="13">
        <v>8567</v>
      </c>
      <c r="C8570">
        <v>0</v>
      </c>
      <c r="D8570">
        <v>0</v>
      </c>
      <c r="E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20572335.450562585</v>
      </c>
      <c r="O8570">
        <v>25140735.02710459</v>
      </c>
      <c r="P8570">
        <v>24916160.173550926</v>
      </c>
      <c r="Q8570">
        <v>28684310.576747403</v>
      </c>
      <c r="R8570">
        <v>34529879.033470362</v>
      </c>
      <c r="S8570">
        <v>37822508.543275014</v>
      </c>
      <c r="T8570">
        <v>35885254.777715802</v>
      </c>
      <c r="U8570">
        <v>35734692.233598121</v>
      </c>
      <c r="V8570">
        <v>22145509.530484002</v>
      </c>
      <c r="W8570">
        <v>23522343.864042696</v>
      </c>
      <c r="X8570">
        <v>3522343.8640426891</v>
      </c>
    </row>
    <row r="8571" spans="2:24" x14ac:dyDescent="0.4">
      <c r="B8571" s="13">
        <v>8568</v>
      </c>
      <c r="C8571">
        <v>0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21246534.662140273</v>
      </c>
      <c r="O8571">
        <v>19964968.088750452</v>
      </c>
      <c r="P8571">
        <v>17028761.129016381</v>
      </c>
      <c r="Q8571">
        <v>18751704.395771634</v>
      </c>
      <c r="R8571">
        <v>20361881.450591385</v>
      </c>
      <c r="S8571">
        <v>-30725076.088682294</v>
      </c>
      <c r="T8571">
        <v>-32712873.929022282</v>
      </c>
      <c r="U8571">
        <v>-3842034.9593141954</v>
      </c>
      <c r="V8571">
        <v>2744194.456547549</v>
      </c>
      <c r="W8571">
        <v>-11521796.498826418</v>
      </c>
      <c r="X8571">
        <v>-31521796.498826414</v>
      </c>
    </row>
    <row r="8572" spans="2:24" x14ac:dyDescent="0.4">
      <c r="B8572" s="13">
        <v>8569</v>
      </c>
      <c r="C8572">
        <v>0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28379339.338468373</v>
      </c>
      <c r="O8572">
        <v>31195470.190243088</v>
      </c>
      <c r="P8572">
        <v>32162570.877352972</v>
      </c>
      <c r="Q8572">
        <v>35065567.185416058</v>
      </c>
      <c r="R8572">
        <v>40589210.367410459</v>
      </c>
      <c r="S8572">
        <v>46723476.234621987</v>
      </c>
      <c r="T8572">
        <v>43886758.71291735</v>
      </c>
      <c r="U8572">
        <v>44082730.229598224</v>
      </c>
      <c r="V8572">
        <v>41040653.195837997</v>
      </c>
      <c r="W8572">
        <v>43121351.636043221</v>
      </c>
      <c r="X8572">
        <v>23121351.636043217</v>
      </c>
    </row>
    <row r="8573" spans="2:24" x14ac:dyDescent="0.4">
      <c r="B8573" s="13">
        <v>8570</v>
      </c>
      <c r="C8573">
        <v>0</v>
      </c>
      <c r="D8573">
        <v>0</v>
      </c>
      <c r="E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17977253.723045029</v>
      </c>
      <c r="O8573">
        <v>17711860.588763528</v>
      </c>
      <c r="P8573">
        <v>25169600.514323063</v>
      </c>
      <c r="Q8573">
        <v>23510803.779684797</v>
      </c>
      <c r="R8573">
        <v>24861933.907873254</v>
      </c>
      <c r="S8573">
        <v>23924452.407609001</v>
      </c>
      <c r="T8573">
        <v>24255501.000952881</v>
      </c>
      <c r="U8573">
        <v>28559838.894752342</v>
      </c>
      <c r="V8573">
        <v>29291778.809580058</v>
      </c>
      <c r="W8573">
        <v>3187642.5922131576</v>
      </c>
      <c r="X8573">
        <v>-16812357.407786842</v>
      </c>
    </row>
    <row r="8574" spans="2:24" x14ac:dyDescent="0.4">
      <c r="B8574" s="13">
        <v>8571</v>
      </c>
      <c r="C8574">
        <v>0</v>
      </c>
      <c r="D8574">
        <v>0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23132414.474124327</v>
      </c>
      <c r="O8574">
        <v>28946327.28899524</v>
      </c>
      <c r="P8574">
        <v>25946057.09397446</v>
      </c>
      <c r="Q8574">
        <v>29225869.824343342</v>
      </c>
      <c r="R8574">
        <v>33072448.857079834</v>
      </c>
      <c r="S8574">
        <v>30520616.251881734</v>
      </c>
      <c r="T8574">
        <v>32153047.398173023</v>
      </c>
      <c r="U8574">
        <v>31414831.852102514</v>
      </c>
      <c r="V8574">
        <v>32512448.314665653</v>
      </c>
      <c r="W8574">
        <v>29363539.121059082</v>
      </c>
      <c r="X8574">
        <v>9363539.1210590824</v>
      </c>
    </row>
    <row r="8575" spans="2:24" x14ac:dyDescent="0.4">
      <c r="B8575" s="13">
        <v>8572</v>
      </c>
      <c r="C8575">
        <v>0</v>
      </c>
      <c r="D8575">
        <v>0</v>
      </c>
      <c r="E8575">
        <v>0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19445189.730220385</v>
      </c>
      <c r="O8575">
        <v>25240512.864284996</v>
      </c>
      <c r="P8575">
        <v>25442020.88229052</v>
      </c>
      <c r="Q8575">
        <v>31091759.79781758</v>
      </c>
      <c r="R8575">
        <v>33423405.572346061</v>
      </c>
      <c r="S8575">
        <v>34185269.838340223</v>
      </c>
      <c r="T8575">
        <v>39832581.400471009</v>
      </c>
      <c r="U8575">
        <v>38758982.988843948</v>
      </c>
      <c r="V8575">
        <v>39223391.477936193</v>
      </c>
      <c r="W8575">
        <v>40254077.542866439</v>
      </c>
      <c r="X8575">
        <v>20254077.542866424</v>
      </c>
    </row>
    <row r="8576" spans="2:24" x14ac:dyDescent="0.4">
      <c r="B8576" s="13">
        <v>8573</v>
      </c>
      <c r="C8576">
        <v>0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20613694.74461443</v>
      </c>
      <c r="O8576">
        <v>23468698.321185309</v>
      </c>
      <c r="P8576">
        <v>21958349.74052617</v>
      </c>
      <c r="Q8576">
        <v>23750521.636189103</v>
      </c>
      <c r="R8576">
        <v>24136733.329527631</v>
      </c>
      <c r="S8576">
        <v>30511677.603916444</v>
      </c>
      <c r="T8576">
        <v>20963690.678202644</v>
      </c>
      <c r="U8576">
        <v>22017682.234503176</v>
      </c>
      <c r="V8576">
        <v>25490319.499969877</v>
      </c>
      <c r="W8576">
        <v>32950213.062702946</v>
      </c>
      <c r="X8576">
        <v>12950213.062702943</v>
      </c>
    </row>
    <row r="8577" spans="2:24" x14ac:dyDescent="0.4">
      <c r="B8577" s="13">
        <v>8574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22734277.588878181</v>
      </c>
      <c r="O8577">
        <v>27418080.230021641</v>
      </c>
      <c r="P8577">
        <v>24934241.936575074</v>
      </c>
      <c r="Q8577">
        <v>19542819.698558148</v>
      </c>
      <c r="R8577">
        <v>17320900.7848019</v>
      </c>
      <c r="S8577">
        <v>10790568.214793509</v>
      </c>
      <c r="T8577">
        <v>8751558.7819192074</v>
      </c>
      <c r="U8577">
        <v>15204259.227098387</v>
      </c>
      <c r="V8577">
        <v>1350921.5701898676</v>
      </c>
      <c r="W8577">
        <v>3522126.1303126607</v>
      </c>
      <c r="X8577">
        <v>-16477873.869687339</v>
      </c>
    </row>
    <row r="8578" spans="2:24" x14ac:dyDescent="0.4">
      <c r="B8578" s="13">
        <v>8575</v>
      </c>
      <c r="C8578">
        <v>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25735622.868597403</v>
      </c>
      <c r="O8578">
        <v>12275851.325856417</v>
      </c>
      <c r="P8578">
        <v>16363901.052030705</v>
      </c>
      <c r="Q8578">
        <v>24561410.755367767</v>
      </c>
      <c r="R8578">
        <v>29531862.743219547</v>
      </c>
      <c r="S8578">
        <v>29363400.106470291</v>
      </c>
      <c r="T8578">
        <v>37319625.027937971</v>
      </c>
      <c r="U8578">
        <v>44380322.883994505</v>
      </c>
      <c r="V8578">
        <v>2002101.0177804995</v>
      </c>
      <c r="W8578">
        <v>1337153.2039086174</v>
      </c>
      <c r="X8578">
        <v>-18662846.796091385</v>
      </c>
    </row>
    <row r="8579" spans="2:24" x14ac:dyDescent="0.4">
      <c r="B8579" s="13">
        <v>8576</v>
      </c>
      <c r="C8579">
        <v>0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21150667.098234888</v>
      </c>
      <c r="O8579">
        <v>23600766.531763908</v>
      </c>
      <c r="P8579">
        <v>28675132.941982225</v>
      </c>
      <c r="Q8579">
        <v>31762157.647316758</v>
      </c>
      <c r="R8579">
        <v>35792847.222113326</v>
      </c>
      <c r="S8579">
        <v>36975506.930107526</v>
      </c>
      <c r="T8579">
        <v>35453017.245569311</v>
      </c>
      <c r="U8579">
        <v>33383567.750675797</v>
      </c>
      <c r="V8579">
        <v>41183144.466267839</v>
      </c>
      <c r="W8579">
        <v>41963394.147625759</v>
      </c>
      <c r="X8579">
        <v>21963394.147625759</v>
      </c>
    </row>
    <row r="8580" spans="2:24" x14ac:dyDescent="0.4">
      <c r="B8580" s="13">
        <v>8577</v>
      </c>
      <c r="C8580">
        <v>0</v>
      </c>
      <c r="D8580">
        <v>0</v>
      </c>
      <c r="E8580"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23195365.317276739</v>
      </c>
      <c r="O8580">
        <v>21690691.508773185</v>
      </c>
      <c r="P8580">
        <v>20141554.310927171</v>
      </c>
      <c r="Q8580">
        <v>24916988.069145676</v>
      </c>
      <c r="R8580">
        <v>27703588.582493845</v>
      </c>
      <c r="S8580">
        <v>-2341499.9972160403</v>
      </c>
      <c r="T8580">
        <v>-2289205.5543825137</v>
      </c>
      <c r="U8580">
        <v>11720379.294042729</v>
      </c>
      <c r="V8580">
        <v>9247205.1193062067</v>
      </c>
      <c r="W8580">
        <v>15769405.61002885</v>
      </c>
      <c r="X8580">
        <v>-4230594.3899711482</v>
      </c>
    </row>
    <row r="8581" spans="2:24" x14ac:dyDescent="0.4">
      <c r="B8581" s="13">
        <v>8578</v>
      </c>
      <c r="C8581">
        <v>0</v>
      </c>
      <c r="D8581">
        <v>0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-79104281.909359053</v>
      </c>
      <c r="O8581">
        <v>-80419886.75965777</v>
      </c>
      <c r="P8581">
        <v>-29877959.439489502</v>
      </c>
      <c r="Q8581">
        <v>-24437427.706623387</v>
      </c>
      <c r="R8581">
        <v>-25261906.066503763</v>
      </c>
      <c r="S8581">
        <v>-25962096.116018374</v>
      </c>
      <c r="T8581">
        <v>-24141372.088452596</v>
      </c>
      <c r="U8581">
        <v>-25292370.091746245</v>
      </c>
      <c r="V8581">
        <v>-25853633.084586907</v>
      </c>
      <c r="W8581">
        <v>-26434796.216873292</v>
      </c>
      <c r="X8581">
        <v>-46434796.216873288</v>
      </c>
    </row>
    <row r="8582" spans="2:24" x14ac:dyDescent="0.4">
      <c r="B8582" s="13">
        <v>8579</v>
      </c>
      <c r="C8582">
        <v>0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23340081.57905132</v>
      </c>
      <c r="O8582">
        <v>23478242.982274082</v>
      </c>
      <c r="P8582">
        <v>24680708.145939786</v>
      </c>
      <c r="Q8582">
        <v>31798998.801144324</v>
      </c>
      <c r="R8582">
        <v>39307984.607676886</v>
      </c>
      <c r="S8582">
        <v>46865559.437209055</v>
      </c>
      <c r="T8582">
        <v>47353729.481625259</v>
      </c>
      <c r="U8582">
        <v>49122611.084656164</v>
      </c>
      <c r="V8582">
        <v>47491746.217767261</v>
      </c>
      <c r="W8582">
        <v>49806563.625452094</v>
      </c>
      <c r="X8582">
        <v>29806563.62545209</v>
      </c>
    </row>
    <row r="8583" spans="2:24" x14ac:dyDescent="0.4">
      <c r="B8583" s="13">
        <v>8580</v>
      </c>
      <c r="C8583">
        <v>0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19395697.614852268</v>
      </c>
      <c r="O8583">
        <v>26811338.362660013</v>
      </c>
      <c r="P8583">
        <v>27629512.903932095</v>
      </c>
      <c r="Q8583">
        <v>34137452.278323509</v>
      </c>
      <c r="R8583">
        <v>34866326.451292835</v>
      </c>
      <c r="S8583">
        <v>34783234.352549359</v>
      </c>
      <c r="T8583">
        <v>35272624.402548291</v>
      </c>
      <c r="U8583">
        <v>37860866.401566818</v>
      </c>
      <c r="V8583">
        <v>41456259.532365918</v>
      </c>
      <c r="W8583">
        <v>47665845.418278612</v>
      </c>
      <c r="X8583">
        <v>27665845.418278612</v>
      </c>
    </row>
    <row r="8584" spans="2:24" x14ac:dyDescent="0.4">
      <c r="B8584" s="13">
        <v>8581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17376651.274622742</v>
      </c>
      <c r="O8584">
        <v>15725520.682200199</v>
      </c>
      <c r="P8584">
        <v>24603809.686680198</v>
      </c>
      <c r="Q8584">
        <v>28992638.775458783</v>
      </c>
      <c r="R8584">
        <v>26649589.058183581</v>
      </c>
      <c r="S8584">
        <v>27564646.092869658</v>
      </c>
      <c r="T8584">
        <v>29322051.05562143</v>
      </c>
      <c r="U8584">
        <v>37073113.791783467</v>
      </c>
      <c r="V8584">
        <v>37153070.935630113</v>
      </c>
      <c r="W8584">
        <v>40871682.059343867</v>
      </c>
      <c r="X8584">
        <v>20871682.059343863</v>
      </c>
    </row>
    <row r="8585" spans="2:24" x14ac:dyDescent="0.4">
      <c r="B8585" s="13">
        <v>8582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24817027.015735131</v>
      </c>
      <c r="O8585">
        <v>26919032.012938477</v>
      </c>
      <c r="P8585">
        <v>29446463.471610099</v>
      </c>
      <c r="Q8585">
        <v>26738974.689235695</v>
      </c>
      <c r="R8585">
        <v>-305185917.29886532</v>
      </c>
      <c r="S8585">
        <v>-300090939.4640398</v>
      </c>
      <c r="T8585">
        <v>-144078224.8872813</v>
      </c>
      <c r="U8585">
        <v>-145995143.63398793</v>
      </c>
      <c r="V8585">
        <v>-144195773.14139283</v>
      </c>
      <c r="W8585">
        <v>-147016281.62313899</v>
      </c>
      <c r="X8585">
        <v>-167016281.62313899</v>
      </c>
    </row>
    <row r="8586" spans="2:24" x14ac:dyDescent="0.4">
      <c r="B8586" s="13">
        <v>8583</v>
      </c>
      <c r="C8586">
        <v>0</v>
      </c>
      <c r="D8586">
        <v>0</v>
      </c>
      <c r="E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21733089.930601113</v>
      </c>
      <c r="O8586">
        <v>22688081.288515233</v>
      </c>
      <c r="P8586">
        <v>26395183.703126628</v>
      </c>
      <c r="Q8586">
        <v>29382887.536234893</v>
      </c>
      <c r="R8586">
        <v>30647276.983431775</v>
      </c>
      <c r="S8586">
        <v>31486208.636507824</v>
      </c>
      <c r="T8586">
        <v>39549347.667992681</v>
      </c>
      <c r="U8586">
        <v>41487994.297226563</v>
      </c>
      <c r="V8586">
        <v>46917531.814278349</v>
      </c>
      <c r="W8586">
        <v>48733282.76731877</v>
      </c>
      <c r="X8586">
        <v>28733282.767318778</v>
      </c>
    </row>
    <row r="8587" spans="2:24" x14ac:dyDescent="0.4">
      <c r="B8587" s="13">
        <v>8584</v>
      </c>
      <c r="C8587">
        <v>0</v>
      </c>
      <c r="D8587">
        <v>0</v>
      </c>
      <c r="E8587">
        <v>0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18364399.196103331</v>
      </c>
      <c r="O8587">
        <v>15939461.001844265</v>
      </c>
      <c r="P8587">
        <v>17853569.424474016</v>
      </c>
      <c r="Q8587">
        <v>16105714.687421471</v>
      </c>
      <c r="R8587">
        <v>13351365.804221647</v>
      </c>
      <c r="S8587">
        <v>15770970.838456083</v>
      </c>
      <c r="T8587">
        <v>20017508.0036848</v>
      </c>
      <c r="U8587">
        <v>20051768.749275573</v>
      </c>
      <c r="V8587">
        <v>-16960951.325474799</v>
      </c>
      <c r="W8587">
        <v>-16352020.705199627</v>
      </c>
      <c r="X8587">
        <v>-36352020.705199622</v>
      </c>
    </row>
    <row r="8588" spans="2:24" x14ac:dyDescent="0.4">
      <c r="B8588" s="13">
        <v>8585</v>
      </c>
      <c r="C8588">
        <v>0</v>
      </c>
      <c r="D8588">
        <v>0</v>
      </c>
      <c r="E8588">
        <v>0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24002709.005600873</v>
      </c>
      <c r="O8588">
        <v>22016256.188448358</v>
      </c>
      <c r="P8588">
        <v>21994148.336060651</v>
      </c>
      <c r="Q8588">
        <v>29843694.379161861</v>
      </c>
      <c r="R8588">
        <v>-3699820.4173541018</v>
      </c>
      <c r="S8588">
        <v>-4445200.8861244442</v>
      </c>
      <c r="T8588">
        <v>15295580.897248916</v>
      </c>
      <c r="U8588">
        <v>19210270.889261864</v>
      </c>
      <c r="V8588">
        <v>16692588.250625931</v>
      </c>
      <c r="W8588">
        <v>15735580.586987676</v>
      </c>
      <c r="X8588">
        <v>-4264419.4130123239</v>
      </c>
    </row>
    <row r="8589" spans="2:24" x14ac:dyDescent="0.4">
      <c r="B8589" s="13">
        <v>8586</v>
      </c>
      <c r="C8589">
        <v>0</v>
      </c>
      <c r="D8589">
        <v>0</v>
      </c>
      <c r="E8589">
        <v>0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22587702.948448364</v>
      </c>
      <c r="O8589">
        <v>22811037.393211335</v>
      </c>
      <c r="P8589">
        <v>25251342.401943184</v>
      </c>
      <c r="Q8589">
        <v>25870806.931670394</v>
      </c>
      <c r="R8589">
        <v>30618510.214843161</v>
      </c>
      <c r="S8589">
        <v>29827131.110654417</v>
      </c>
      <c r="T8589">
        <v>30527685.832450274</v>
      </c>
      <c r="U8589">
        <v>32549201.558387734</v>
      </c>
      <c r="V8589">
        <v>33427203.918360282</v>
      </c>
      <c r="W8589">
        <v>27185948.977320604</v>
      </c>
      <c r="X8589">
        <v>7185948.977320604</v>
      </c>
    </row>
    <row r="8590" spans="2:24" x14ac:dyDescent="0.4">
      <c r="B8590" s="13">
        <v>8587</v>
      </c>
      <c r="C8590">
        <v>0</v>
      </c>
      <c r="D8590">
        <v>0</v>
      </c>
      <c r="E8590">
        <v>0</v>
      </c>
      <c r="F8590">
        <v>0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28481659.501851603</v>
      </c>
      <c r="O8590">
        <v>36134171.536671676</v>
      </c>
      <c r="P8590">
        <v>38194406.619811974</v>
      </c>
      <c r="Q8590">
        <v>40191423.263873361</v>
      </c>
      <c r="R8590">
        <v>46201273.513953827</v>
      </c>
      <c r="S8590">
        <v>46962503.642408282</v>
      </c>
      <c r="T8590">
        <v>39919731.550493464</v>
      </c>
      <c r="U8590">
        <v>43217136.915368766</v>
      </c>
      <c r="V8590">
        <v>47104623.753437988</v>
      </c>
      <c r="W8590">
        <v>45718165.909612603</v>
      </c>
      <c r="X8590">
        <v>25718165.909612611</v>
      </c>
    </row>
    <row r="8591" spans="2:24" x14ac:dyDescent="0.4">
      <c r="B8591" s="13">
        <v>8588</v>
      </c>
      <c r="C8591">
        <v>0</v>
      </c>
      <c r="D8591">
        <v>0</v>
      </c>
      <c r="E8591">
        <v>0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17123529.924499054</v>
      </c>
      <c r="O8591">
        <v>15374236.270435505</v>
      </c>
      <c r="P8591">
        <v>21549308.502336718</v>
      </c>
      <c r="Q8591">
        <v>28429168.739775777</v>
      </c>
      <c r="R8591">
        <v>34303160.182190821</v>
      </c>
      <c r="S8591">
        <v>37584565.244943753</v>
      </c>
      <c r="T8591">
        <v>43151782.294917852</v>
      </c>
      <c r="U8591">
        <v>44556554.09965653</v>
      </c>
      <c r="V8591">
        <v>45467727.292955309</v>
      </c>
      <c r="W8591">
        <v>45919405.023432299</v>
      </c>
      <c r="X8591">
        <v>25919405.023432288</v>
      </c>
    </row>
    <row r="8592" spans="2:24" x14ac:dyDescent="0.4">
      <c r="B8592" s="13">
        <v>8589</v>
      </c>
      <c r="C8592">
        <v>0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20515482.94235339</v>
      </c>
      <c r="O8592">
        <v>25492311.020649396</v>
      </c>
      <c r="P8592">
        <v>23103684.228093587</v>
      </c>
      <c r="Q8592">
        <v>27790338.099947765</v>
      </c>
      <c r="R8592">
        <v>29798354.540249735</v>
      </c>
      <c r="S8592">
        <v>28248266.689570706</v>
      </c>
      <c r="T8592">
        <v>29699097.465663955</v>
      </c>
      <c r="U8592">
        <v>31474059.286607668</v>
      </c>
      <c r="V8592">
        <v>36278169.815881953</v>
      </c>
      <c r="W8592">
        <v>42337245.069267713</v>
      </c>
      <c r="X8592">
        <v>22337245.06926772</v>
      </c>
    </row>
    <row r="8593" spans="2:24" x14ac:dyDescent="0.4">
      <c r="B8593" s="13">
        <v>8590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17833876.714044839</v>
      </c>
      <c r="O8593">
        <v>18461053.244908817</v>
      </c>
      <c r="P8593">
        <v>13548455.086404759</v>
      </c>
      <c r="Q8593">
        <v>13136879.084984379</v>
      </c>
      <c r="R8593">
        <v>10393103.805170964</v>
      </c>
      <c r="S8593">
        <v>7635430.7733348729</v>
      </c>
      <c r="T8593">
        <v>-17055829.100849051</v>
      </c>
      <c r="U8593">
        <v>-28087638.485447343</v>
      </c>
      <c r="V8593">
        <v>-7714394.7937059691</v>
      </c>
      <c r="W8593">
        <v>-3051257.834412599</v>
      </c>
      <c r="X8593">
        <v>-23051257.834412608</v>
      </c>
    </row>
    <row r="8594" spans="2:24" x14ac:dyDescent="0.4">
      <c r="B8594" s="13">
        <v>8591</v>
      </c>
      <c r="C8594">
        <v>0</v>
      </c>
      <c r="D8594">
        <v>0</v>
      </c>
      <c r="E8594">
        <v>0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17748215.21039078</v>
      </c>
      <c r="O8594">
        <v>20218112.692691516</v>
      </c>
      <c r="P8594">
        <v>20105156.709778737</v>
      </c>
      <c r="Q8594">
        <v>24185343.250425853</v>
      </c>
      <c r="R8594">
        <v>27501008.782644868</v>
      </c>
      <c r="S8594">
        <v>28229428.934805155</v>
      </c>
      <c r="T8594">
        <v>25488308.217268012</v>
      </c>
      <c r="U8594">
        <v>28977768.799827199</v>
      </c>
      <c r="V8594">
        <v>26991362.592038035</v>
      </c>
      <c r="W8594">
        <v>28379176.00548676</v>
      </c>
      <c r="X8594">
        <v>8379176.0054867566</v>
      </c>
    </row>
    <row r="8595" spans="2:24" x14ac:dyDescent="0.4">
      <c r="B8595" s="13">
        <v>8592</v>
      </c>
      <c r="C8595">
        <v>0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21468734.79872768</v>
      </c>
      <c r="O8595">
        <v>23352669.434216276</v>
      </c>
      <c r="P8595">
        <v>27802332.444220658</v>
      </c>
      <c r="Q8595">
        <v>28390426.532585952</v>
      </c>
      <c r="R8595">
        <v>36160715.347751476</v>
      </c>
      <c r="S8595">
        <v>32878608.543131113</v>
      </c>
      <c r="T8595">
        <v>33563982.139754236</v>
      </c>
      <c r="U8595">
        <v>42762260.986183055</v>
      </c>
      <c r="V8595">
        <v>44144864.03009025</v>
      </c>
      <c r="W8595">
        <v>45013481.837876052</v>
      </c>
      <c r="X8595">
        <v>25013481.837876059</v>
      </c>
    </row>
    <row r="8596" spans="2:24" x14ac:dyDescent="0.4">
      <c r="B8596" s="13">
        <v>8593</v>
      </c>
      <c r="C8596">
        <v>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19053043.362806968</v>
      </c>
      <c r="O8596">
        <v>21724281.57689577</v>
      </c>
      <c r="P8596">
        <v>23056095.610925075</v>
      </c>
      <c r="Q8596">
        <v>17643480.303475991</v>
      </c>
      <c r="R8596">
        <v>20773516.712635223</v>
      </c>
      <c r="S8596">
        <v>20377051.061004654</v>
      </c>
      <c r="T8596">
        <v>18306394.956933718</v>
      </c>
      <c r="U8596">
        <v>22350544.32166595</v>
      </c>
      <c r="V8596">
        <v>26382999.97495291</v>
      </c>
      <c r="W8596">
        <v>24785899.359349497</v>
      </c>
      <c r="X8596">
        <v>4785899.3593494967</v>
      </c>
    </row>
    <row r="8597" spans="2:24" x14ac:dyDescent="0.4">
      <c r="B8597" s="13">
        <v>8594</v>
      </c>
      <c r="C8597">
        <v>0</v>
      </c>
      <c r="D8597">
        <v>0</v>
      </c>
      <c r="E8597"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25391722.699474372</v>
      </c>
      <c r="O8597">
        <v>17381812.132368673</v>
      </c>
      <c r="P8597">
        <v>15836792.810518064</v>
      </c>
      <c r="Q8597">
        <v>21229608.228603832</v>
      </c>
      <c r="R8597">
        <v>26021238.048877351</v>
      </c>
      <c r="S8597">
        <v>23683057.329707868</v>
      </c>
      <c r="T8597">
        <v>20977574.450905479</v>
      </c>
      <c r="U8597">
        <v>23313804.021265574</v>
      </c>
      <c r="V8597">
        <v>31834899.250878416</v>
      </c>
      <c r="W8597">
        <v>29964075.201921262</v>
      </c>
      <c r="X8597">
        <v>9964075.20192126</v>
      </c>
    </row>
    <row r="8598" spans="2:24" x14ac:dyDescent="0.4">
      <c r="B8598" s="13">
        <v>8595</v>
      </c>
      <c r="C8598">
        <v>0</v>
      </c>
      <c r="D8598">
        <v>0</v>
      </c>
      <c r="E8598">
        <v>0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18805195.526803877</v>
      </c>
      <c r="O8598">
        <v>22924211.996382039</v>
      </c>
      <c r="P8598">
        <v>27587214.735171728</v>
      </c>
      <c r="Q8598">
        <v>27313742.55722798</v>
      </c>
      <c r="R8598">
        <v>28312133.106496524</v>
      </c>
      <c r="S8598">
        <v>33216728.394845687</v>
      </c>
      <c r="T8598">
        <v>37306905.931496941</v>
      </c>
      <c r="U8598">
        <v>34722561.433207154</v>
      </c>
      <c r="V8598">
        <v>41828587.03448502</v>
      </c>
      <c r="W8598">
        <v>40052734.169567779</v>
      </c>
      <c r="X8598">
        <v>20052734.169567771</v>
      </c>
    </row>
    <row r="8599" spans="2:24" x14ac:dyDescent="0.4">
      <c r="B8599" s="13">
        <v>8596</v>
      </c>
      <c r="C8599">
        <v>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26407717.356787056</v>
      </c>
      <c r="O8599">
        <v>26648285.686043426</v>
      </c>
      <c r="P8599">
        <v>30751925.779530533</v>
      </c>
      <c r="Q8599">
        <v>31462185.00837389</v>
      </c>
      <c r="R8599">
        <v>35998036.678057842</v>
      </c>
      <c r="S8599">
        <v>28964576.077247556</v>
      </c>
      <c r="T8599">
        <v>36024656.046542272</v>
      </c>
      <c r="U8599">
        <v>34367033.206401899</v>
      </c>
      <c r="V8599">
        <v>32410858.966429304</v>
      </c>
      <c r="W8599">
        <v>34734409.380140498</v>
      </c>
      <c r="X8599">
        <v>14734409.380140493</v>
      </c>
    </row>
    <row r="8600" spans="2:24" x14ac:dyDescent="0.4">
      <c r="B8600" s="13">
        <v>8597</v>
      </c>
      <c r="C8600">
        <v>0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24348140.626542058</v>
      </c>
      <c r="O8600">
        <v>26518174.995509058</v>
      </c>
      <c r="P8600">
        <v>28379989.543075666</v>
      </c>
      <c r="Q8600">
        <v>30026555.40592429</v>
      </c>
      <c r="R8600">
        <v>28113854.344055071</v>
      </c>
      <c r="S8600">
        <v>25982683.145106424</v>
      </c>
      <c r="T8600">
        <v>26063749.306774188</v>
      </c>
      <c r="U8600">
        <v>25876822.833391525</v>
      </c>
      <c r="V8600">
        <v>27724554.263188012</v>
      </c>
      <c r="W8600">
        <v>30332388.772739179</v>
      </c>
      <c r="X8600">
        <v>10332388.772739179</v>
      </c>
    </row>
    <row r="8601" spans="2:24" x14ac:dyDescent="0.4">
      <c r="B8601" s="13">
        <v>8598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21574481.97969085</v>
      </c>
      <c r="O8601">
        <v>20145717.857364789</v>
      </c>
      <c r="P8601">
        <v>20324005.998165678</v>
      </c>
      <c r="Q8601">
        <v>26039196.730631202</v>
      </c>
      <c r="R8601">
        <v>27766404.111521173</v>
      </c>
      <c r="S8601">
        <v>33466810.572168533</v>
      </c>
      <c r="T8601">
        <v>35293514.79323031</v>
      </c>
      <c r="U8601">
        <v>38664664.009395227</v>
      </c>
      <c r="V8601">
        <v>37668393.825550415</v>
      </c>
      <c r="W8601">
        <v>39377512.968941063</v>
      </c>
      <c r="X8601">
        <v>19377512.968941074</v>
      </c>
    </row>
    <row r="8602" spans="2:24" x14ac:dyDescent="0.4">
      <c r="B8602" s="13">
        <v>8599</v>
      </c>
      <c r="C8602">
        <v>0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18943690.449542336</v>
      </c>
      <c r="O8602">
        <v>19197103.232041646</v>
      </c>
      <c r="P8602">
        <v>16075710.271424964</v>
      </c>
      <c r="Q8602">
        <v>16988890.957167245</v>
      </c>
      <c r="R8602">
        <v>26206617.382972188</v>
      </c>
      <c r="S8602">
        <v>25688662.391141336</v>
      </c>
      <c r="T8602">
        <v>25355080.964455232</v>
      </c>
      <c r="U8602">
        <v>32623843.263611533</v>
      </c>
      <c r="V8602">
        <v>38565935.528861448</v>
      </c>
      <c r="W8602">
        <v>40027747.133262098</v>
      </c>
      <c r="X8602">
        <v>20027747.133262102</v>
      </c>
    </row>
    <row r="8603" spans="2:24" x14ac:dyDescent="0.4">
      <c r="B8603" s="13">
        <v>8600</v>
      </c>
      <c r="C8603">
        <v>0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20407064.454454146</v>
      </c>
      <c r="O8603">
        <v>19434138.050460186</v>
      </c>
      <c r="P8603">
        <v>22738862.942324847</v>
      </c>
      <c r="Q8603">
        <v>31133169.285817944</v>
      </c>
      <c r="R8603">
        <v>30998013.548699792</v>
      </c>
      <c r="S8603">
        <v>31519585.4072887</v>
      </c>
      <c r="T8603">
        <v>34597473.353618175</v>
      </c>
      <c r="U8603">
        <v>35351211.874521434</v>
      </c>
      <c r="V8603">
        <v>36751452.806743897</v>
      </c>
      <c r="W8603">
        <v>43690022.875244439</v>
      </c>
      <c r="X8603">
        <v>23690022.875244446</v>
      </c>
    </row>
    <row r="8604" spans="2:24" x14ac:dyDescent="0.4">
      <c r="B8604" s="13">
        <v>8601</v>
      </c>
      <c r="C8604">
        <v>0</v>
      </c>
      <c r="D8604">
        <v>0</v>
      </c>
      <c r="E8604">
        <v>0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20077544.704388212</v>
      </c>
      <c r="O8604">
        <v>25151279.55664853</v>
      </c>
      <c r="P8604">
        <v>29331317.817550536</v>
      </c>
      <c r="Q8604">
        <v>23060134.993192181</v>
      </c>
      <c r="R8604">
        <v>26702847.855599035</v>
      </c>
      <c r="S8604">
        <v>17637074.161481634</v>
      </c>
      <c r="T8604">
        <v>16968164.176542398</v>
      </c>
      <c r="U8604">
        <v>22804618.447664928</v>
      </c>
      <c r="V8604">
        <v>27102607.427037183</v>
      </c>
      <c r="W8604">
        <v>-38000434.833144471</v>
      </c>
      <c r="X8604">
        <v>-58000434.833144464</v>
      </c>
    </row>
    <row r="8605" spans="2:24" x14ac:dyDescent="0.4">
      <c r="B8605" s="13">
        <v>8602</v>
      </c>
      <c r="C8605">
        <v>0</v>
      </c>
      <c r="D8605">
        <v>0</v>
      </c>
      <c r="E8605">
        <v>0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22743638.589156002</v>
      </c>
      <c r="O8605">
        <v>24726329.752589818</v>
      </c>
      <c r="P8605">
        <v>30373291.442133866</v>
      </c>
      <c r="Q8605">
        <v>17565711.38706021</v>
      </c>
      <c r="R8605">
        <v>15893540.489399586</v>
      </c>
      <c r="S8605">
        <v>24377165.21211385</v>
      </c>
      <c r="T8605">
        <v>24459790.82304908</v>
      </c>
      <c r="U8605">
        <v>27724375.043293163</v>
      </c>
      <c r="V8605">
        <v>30624288.751884349</v>
      </c>
      <c r="W8605">
        <v>30428414.046875399</v>
      </c>
      <c r="X8605">
        <v>10428414.046875397</v>
      </c>
    </row>
    <row r="8606" spans="2:24" x14ac:dyDescent="0.4">
      <c r="B8606" s="13">
        <v>8603</v>
      </c>
      <c r="C8606">
        <v>0</v>
      </c>
      <c r="D8606">
        <v>0</v>
      </c>
      <c r="E8606">
        <v>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24360870.924212918</v>
      </c>
      <c r="O8606">
        <v>29375600.686930221</v>
      </c>
      <c r="P8606">
        <v>36422502.905958213</v>
      </c>
      <c r="Q8606">
        <v>29875832.674909394</v>
      </c>
      <c r="R8606">
        <v>29273759.546306543</v>
      </c>
      <c r="S8606">
        <v>31078767.559846155</v>
      </c>
      <c r="T8606">
        <v>27145656.785044558</v>
      </c>
      <c r="U8606">
        <v>28037345.1151684</v>
      </c>
      <c r="V8606">
        <v>-52520552.675667517</v>
      </c>
      <c r="W8606">
        <v>-54767926.29585737</v>
      </c>
      <c r="X8606">
        <v>-74767926.295857385</v>
      </c>
    </row>
    <row r="8607" spans="2:24" x14ac:dyDescent="0.4">
      <c r="B8607" s="13">
        <v>8604</v>
      </c>
      <c r="C8607">
        <v>0</v>
      </c>
      <c r="D8607">
        <v>0</v>
      </c>
      <c r="E8607">
        <v>0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21822208.518710978</v>
      </c>
      <c r="O8607">
        <v>24201349.326618385</v>
      </c>
      <c r="P8607">
        <v>25691159.632264573</v>
      </c>
      <c r="Q8607">
        <v>24678939.743138004</v>
      </c>
      <c r="R8607">
        <v>25712646.975757867</v>
      </c>
      <c r="S8607">
        <v>32293282.443610348</v>
      </c>
      <c r="T8607">
        <v>36419478.359857082</v>
      </c>
      <c r="U8607">
        <v>43476907.904308207</v>
      </c>
      <c r="V8607">
        <v>39173898.675321892</v>
      </c>
      <c r="W8607">
        <v>37757107.680073403</v>
      </c>
      <c r="X8607">
        <v>17757107.680073403</v>
      </c>
    </row>
    <row r="8608" spans="2:24" x14ac:dyDescent="0.4">
      <c r="B8608" s="13">
        <v>8605</v>
      </c>
      <c r="C8608">
        <v>0</v>
      </c>
      <c r="D8608">
        <v>0</v>
      </c>
      <c r="E8608">
        <v>0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21454058.602119233</v>
      </c>
      <c r="O8608">
        <v>24005544.119039658</v>
      </c>
      <c r="P8608">
        <v>31352186.57655948</v>
      </c>
      <c r="Q8608">
        <v>17110997.860732976</v>
      </c>
      <c r="R8608">
        <v>21800740.202052884</v>
      </c>
      <c r="S8608">
        <v>31790684.26354868</v>
      </c>
      <c r="T8608">
        <v>38637911.909731686</v>
      </c>
      <c r="U8608">
        <v>43148688.75829567</v>
      </c>
      <c r="V8608">
        <v>43501874.360400304</v>
      </c>
      <c r="W8608">
        <v>42615267.146566652</v>
      </c>
      <c r="X8608">
        <v>22615267.146566655</v>
      </c>
    </row>
    <row r="8609" spans="2:24" x14ac:dyDescent="0.4">
      <c r="B8609" s="13">
        <v>8606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-20530432.944842082</v>
      </c>
      <c r="O8609">
        <v>-20415186.726235434</v>
      </c>
      <c r="P8609">
        <v>3632082.58735544</v>
      </c>
      <c r="Q8609">
        <v>4069634.2148321564</v>
      </c>
      <c r="R8609">
        <v>5434659.2266940679</v>
      </c>
      <c r="S8609">
        <v>14901349.921242492</v>
      </c>
      <c r="T8609">
        <v>-41429901.06943766</v>
      </c>
      <c r="U8609">
        <v>-33652159.7708712</v>
      </c>
      <c r="V8609">
        <v>-2637825.1097992635</v>
      </c>
      <c r="W8609">
        <v>-2470729.123527199</v>
      </c>
      <c r="X8609">
        <v>-22470729.123527192</v>
      </c>
    </row>
    <row r="8610" spans="2:24" x14ac:dyDescent="0.4">
      <c r="B8610" s="13">
        <v>8607</v>
      </c>
      <c r="C8610">
        <v>0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22928366.860974535</v>
      </c>
      <c r="O8610">
        <v>30209386.261839248</v>
      </c>
      <c r="P8610">
        <v>35456724.085700721</v>
      </c>
      <c r="Q8610">
        <v>40322403.336348318</v>
      </c>
      <c r="R8610">
        <v>39823146.72010681</v>
      </c>
      <c r="S8610">
        <v>43617446.030139357</v>
      </c>
      <c r="T8610">
        <v>-61729883.319461778</v>
      </c>
      <c r="U8610">
        <v>-53781893.276967913</v>
      </c>
      <c r="V8610">
        <v>3100105.1717221234</v>
      </c>
      <c r="W8610">
        <v>6135351.4746931549</v>
      </c>
      <c r="X8610">
        <v>-13864648.525306843</v>
      </c>
    </row>
    <row r="8611" spans="2:24" x14ac:dyDescent="0.4">
      <c r="B8611" s="13">
        <v>8608</v>
      </c>
      <c r="C8611">
        <v>0</v>
      </c>
      <c r="D8611">
        <v>0</v>
      </c>
      <c r="E8611">
        <v>0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23337820.682505552</v>
      </c>
      <c r="O8611">
        <v>28614481.921033174</v>
      </c>
      <c r="P8611">
        <v>28963649.567495149</v>
      </c>
      <c r="Q8611">
        <v>35252811.815326512</v>
      </c>
      <c r="R8611">
        <v>40447069.465010114</v>
      </c>
      <c r="S8611">
        <v>40068863.703472525</v>
      </c>
      <c r="T8611">
        <v>43144970.578441299</v>
      </c>
      <c r="U8611">
        <v>42740937.461771391</v>
      </c>
      <c r="V8611">
        <v>43285502.357539736</v>
      </c>
      <c r="W8611">
        <v>42514943.202376567</v>
      </c>
      <c r="X8611">
        <v>22514943.202376571</v>
      </c>
    </row>
    <row r="8612" spans="2:24" x14ac:dyDescent="0.4">
      <c r="B8612" s="13">
        <v>8609</v>
      </c>
      <c r="C8612">
        <v>0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23519836.64146753</v>
      </c>
      <c r="O8612">
        <v>25117078.861453295</v>
      </c>
      <c r="P8612">
        <v>31792854.778767984</v>
      </c>
      <c r="Q8612">
        <v>33524257.505404159</v>
      </c>
      <c r="R8612">
        <v>37670445.025894389</v>
      </c>
      <c r="S8612">
        <v>39433107.635542423</v>
      </c>
      <c r="T8612">
        <v>38989689.846463427</v>
      </c>
      <c r="U8612">
        <v>42856613.659475282</v>
      </c>
      <c r="V8612">
        <v>42284163.662127651</v>
      </c>
      <c r="W8612">
        <v>41177798.028937034</v>
      </c>
      <c r="X8612">
        <v>21177798.028937038</v>
      </c>
    </row>
    <row r="8613" spans="2:24" x14ac:dyDescent="0.4">
      <c r="B8613" s="13">
        <v>8610</v>
      </c>
      <c r="C8613">
        <v>0</v>
      </c>
      <c r="D8613">
        <v>0</v>
      </c>
      <c r="E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27360709.687177386</v>
      </c>
      <c r="O8613">
        <v>34188084.831714101</v>
      </c>
      <c r="P8613">
        <v>34223887.576461956</v>
      </c>
      <c r="Q8613">
        <v>34879432.119004093</v>
      </c>
      <c r="R8613">
        <v>36867758.939020626</v>
      </c>
      <c r="S8613">
        <v>40082576.612193063</v>
      </c>
      <c r="T8613">
        <v>42658840.926779017</v>
      </c>
      <c r="U8613">
        <v>44129677.330907971</v>
      </c>
      <c r="V8613">
        <v>43666520.552170403</v>
      </c>
      <c r="W8613">
        <v>40695282.484524511</v>
      </c>
      <c r="X8613">
        <v>20695282.484524515</v>
      </c>
    </row>
    <row r="8614" spans="2:24" x14ac:dyDescent="0.4">
      <c r="B8614" s="13">
        <v>8611</v>
      </c>
      <c r="C8614">
        <v>0</v>
      </c>
      <c r="D8614">
        <v>0</v>
      </c>
      <c r="E8614"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22010233.418364398</v>
      </c>
      <c r="O8614">
        <v>24251852.836460054</v>
      </c>
      <c r="P8614">
        <v>30042042.05794666</v>
      </c>
      <c r="Q8614">
        <v>32004253.917256746</v>
      </c>
      <c r="R8614">
        <v>40233902.769264132</v>
      </c>
      <c r="S8614">
        <v>45541767.215749867</v>
      </c>
      <c r="T8614">
        <v>50770394.293856345</v>
      </c>
      <c r="U8614">
        <v>56807098.780823022</v>
      </c>
      <c r="V8614">
        <v>57467766.822714888</v>
      </c>
      <c r="W8614">
        <v>60686685.943149328</v>
      </c>
      <c r="X8614">
        <v>40686685.943149321</v>
      </c>
    </row>
    <row r="8615" spans="2:24" x14ac:dyDescent="0.4">
      <c r="B8615" s="13">
        <v>8612</v>
      </c>
      <c r="C8615">
        <v>0</v>
      </c>
      <c r="D8615">
        <v>0</v>
      </c>
      <c r="E8615">
        <v>0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24236595.439832248</v>
      </c>
      <c r="O8615">
        <v>24255526.259683397</v>
      </c>
      <c r="P8615">
        <v>25389119.280492105</v>
      </c>
      <c r="Q8615">
        <v>-63802528.88469737</v>
      </c>
      <c r="R8615">
        <v>-64788820.16289521</v>
      </c>
      <c r="S8615">
        <v>-16848523.519102953</v>
      </c>
      <c r="T8615">
        <v>-52147670.413135819</v>
      </c>
      <c r="U8615">
        <v>-51694008.116212204</v>
      </c>
      <c r="V8615">
        <v>-30335181.209429584</v>
      </c>
      <c r="W8615">
        <v>-43832478.125605762</v>
      </c>
      <c r="X8615">
        <v>-63832478.125605762</v>
      </c>
    </row>
    <row r="8616" spans="2:24" x14ac:dyDescent="0.4">
      <c r="B8616" s="13">
        <v>8613</v>
      </c>
      <c r="C8616">
        <v>0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19760001.000926122</v>
      </c>
      <c r="O8616">
        <v>23138845.274869185</v>
      </c>
      <c r="P8616">
        <v>27260784.616380408</v>
      </c>
      <c r="Q8616">
        <v>35605506.456230037</v>
      </c>
      <c r="R8616">
        <v>35304837.673764512</v>
      </c>
      <c r="S8616">
        <v>34197278.321992569</v>
      </c>
      <c r="T8616">
        <v>37649715.861291856</v>
      </c>
      <c r="U8616">
        <v>39645066.889932841</v>
      </c>
      <c r="V8616">
        <v>41484291.82175307</v>
      </c>
      <c r="W8616">
        <v>40907991.857273601</v>
      </c>
      <c r="X8616">
        <v>20907991.857273605</v>
      </c>
    </row>
    <row r="8617" spans="2:24" x14ac:dyDescent="0.4">
      <c r="B8617" s="13">
        <v>8614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23800900.770934232</v>
      </c>
      <c r="O8617">
        <v>24071362.429626588</v>
      </c>
      <c r="P8617">
        <v>24420354.989899572</v>
      </c>
      <c r="Q8617">
        <v>27734837.5757486</v>
      </c>
      <c r="R8617">
        <v>12031008.011329707</v>
      </c>
      <c r="S8617">
        <v>10812425.572853524</v>
      </c>
      <c r="T8617">
        <v>19758227.926717777</v>
      </c>
      <c r="U8617">
        <v>19306354.255301386</v>
      </c>
      <c r="V8617">
        <v>20132950.9638495</v>
      </c>
      <c r="W8617">
        <v>19905411.568439879</v>
      </c>
      <c r="X8617">
        <v>-94588.431560119061</v>
      </c>
    </row>
    <row r="8618" spans="2:24" x14ac:dyDescent="0.4">
      <c r="B8618" s="13">
        <v>8615</v>
      </c>
      <c r="C8618">
        <v>0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17898594.183843277</v>
      </c>
      <c r="O8618">
        <v>19791931.520811044</v>
      </c>
      <c r="P8618">
        <v>19148795.475083604</v>
      </c>
      <c r="Q8618">
        <v>22420209.033390582</v>
      </c>
      <c r="R8618">
        <v>25791113.471521061</v>
      </c>
      <c r="S8618">
        <v>30672991.883414857</v>
      </c>
      <c r="T8618">
        <v>38858639.973261021</v>
      </c>
      <c r="U8618">
        <v>42657632.06388928</v>
      </c>
      <c r="V8618">
        <v>43001683.545778468</v>
      </c>
      <c r="W8618">
        <v>43520210.2211136</v>
      </c>
      <c r="X8618">
        <v>23520210.221113596</v>
      </c>
    </row>
    <row r="8619" spans="2:24" x14ac:dyDescent="0.4">
      <c r="B8619" s="13">
        <v>8616</v>
      </c>
      <c r="C8619">
        <v>0</v>
      </c>
      <c r="D8619">
        <v>0</v>
      </c>
      <c r="E8619">
        <v>0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18535087.602704268</v>
      </c>
      <c r="O8619">
        <v>19761659.189710412</v>
      </c>
      <c r="P8619">
        <v>17633106.116535153</v>
      </c>
      <c r="Q8619">
        <v>16592365.268071035</v>
      </c>
      <c r="R8619">
        <v>23442256.825722966</v>
      </c>
      <c r="S8619">
        <v>22605029.2545636</v>
      </c>
      <c r="T8619">
        <v>24274886.699357942</v>
      </c>
      <c r="U8619">
        <v>30225505.809517428</v>
      </c>
      <c r="V8619">
        <v>28991254.805445738</v>
      </c>
      <c r="W8619">
        <v>31720351.34111394</v>
      </c>
      <c r="X8619">
        <v>11720351.34111394</v>
      </c>
    </row>
    <row r="8620" spans="2:24" x14ac:dyDescent="0.4">
      <c r="B8620" s="13">
        <v>8617</v>
      </c>
      <c r="C8620">
        <v>0</v>
      </c>
      <c r="D8620">
        <v>0</v>
      </c>
      <c r="E8620">
        <v>0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-76857.75682778703</v>
      </c>
      <c r="O8620">
        <v>347919.21324552386</v>
      </c>
      <c r="P8620">
        <v>10364514.673647221</v>
      </c>
      <c r="Q8620">
        <v>15371702.292894788</v>
      </c>
      <c r="R8620">
        <v>17795700.413877688</v>
      </c>
      <c r="S8620">
        <v>24985981.091396865</v>
      </c>
      <c r="T8620">
        <v>27085314.963502292</v>
      </c>
      <c r="U8620">
        <v>31109889.775550082</v>
      </c>
      <c r="V8620">
        <v>36981223.71201802</v>
      </c>
      <c r="W8620">
        <v>36670283.708263606</v>
      </c>
      <c r="X8620">
        <v>16670283.708263608</v>
      </c>
    </row>
    <row r="8621" spans="2:24" x14ac:dyDescent="0.4">
      <c r="B8621" s="13">
        <v>8618</v>
      </c>
      <c r="C8621">
        <v>0</v>
      </c>
      <c r="D8621">
        <v>0</v>
      </c>
      <c r="E8621">
        <v>0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19719515.002151486</v>
      </c>
      <c r="O8621">
        <v>26016114.236377694</v>
      </c>
      <c r="P8621">
        <v>-41866112.850446768</v>
      </c>
      <c r="Q8621">
        <v>-41703913.369117595</v>
      </c>
      <c r="R8621">
        <v>-3523909.6864266358</v>
      </c>
      <c r="S8621">
        <v>2529824.2813369092</v>
      </c>
      <c r="T8621">
        <v>3496054.5808576327</v>
      </c>
      <c r="U8621">
        <v>2187319.6316226041</v>
      </c>
      <c r="V8621">
        <v>1551484.8709703111</v>
      </c>
      <c r="W8621">
        <v>10027983.860488497</v>
      </c>
      <c r="X8621">
        <v>-9972016.1395115014</v>
      </c>
    </row>
    <row r="8622" spans="2:24" x14ac:dyDescent="0.4">
      <c r="B8622" s="13">
        <v>8619</v>
      </c>
      <c r="C8622">
        <v>0</v>
      </c>
      <c r="D8622">
        <v>0</v>
      </c>
      <c r="E8622"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19278423.396198053</v>
      </c>
      <c r="O8622">
        <v>15443469.424887978</v>
      </c>
      <c r="P8622">
        <v>17170951.249761377</v>
      </c>
      <c r="Q8622">
        <v>18030486.351404492</v>
      </c>
      <c r="R8622">
        <v>17961034.729848988</v>
      </c>
      <c r="S8622">
        <v>11892560.149924263</v>
      </c>
      <c r="T8622">
        <v>16510503.804693431</v>
      </c>
      <c r="U8622">
        <v>24578754.278869636</v>
      </c>
      <c r="V8622">
        <v>31138172.043879122</v>
      </c>
      <c r="W8622">
        <v>34053532.254939422</v>
      </c>
      <c r="X8622">
        <v>14053532.254939422</v>
      </c>
    </row>
    <row r="8623" spans="2:24" x14ac:dyDescent="0.4">
      <c r="B8623" s="13">
        <v>8620</v>
      </c>
      <c r="C8623">
        <v>0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17966163.94182523</v>
      </c>
      <c r="O8623">
        <v>17367817.437658537</v>
      </c>
      <c r="P8623">
        <v>19643340.836574446</v>
      </c>
      <c r="Q8623">
        <v>19484928.051075988</v>
      </c>
      <c r="R8623">
        <v>17934414.275575548</v>
      </c>
      <c r="S8623">
        <v>19606425.41842176</v>
      </c>
      <c r="T8623">
        <v>24894583.132319916</v>
      </c>
      <c r="U8623">
        <v>22700720.687740892</v>
      </c>
      <c r="V8623">
        <v>31424884.763801724</v>
      </c>
      <c r="W8623">
        <v>35878496.152521931</v>
      </c>
      <c r="X8623">
        <v>15878496.152521927</v>
      </c>
    </row>
    <row r="8624" spans="2:24" x14ac:dyDescent="0.4">
      <c r="B8624" s="13">
        <v>8621</v>
      </c>
      <c r="C8624">
        <v>0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21797518.394787129</v>
      </c>
      <c r="O8624">
        <v>-29004391.669107378</v>
      </c>
      <c r="P8624">
        <v>-25886615.178402286</v>
      </c>
      <c r="Q8624">
        <v>10062282.754703911</v>
      </c>
      <c r="R8624">
        <v>13626826.451362703</v>
      </c>
      <c r="S8624">
        <v>16706793.808266751</v>
      </c>
      <c r="T8624">
        <v>21182537.840451129</v>
      </c>
      <c r="U8624">
        <v>25646324.987472031</v>
      </c>
      <c r="V8624">
        <v>30695082.635830313</v>
      </c>
      <c r="W8624">
        <v>29250343.37432668</v>
      </c>
      <c r="X8624">
        <v>9250343.3743266836</v>
      </c>
    </row>
    <row r="8625" spans="2:24" x14ac:dyDescent="0.4">
      <c r="B8625" s="13">
        <v>8622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19524466.497153297</v>
      </c>
      <c r="O8625">
        <v>21289587.341750894</v>
      </c>
      <c r="P8625">
        <v>19281316.550631955</v>
      </c>
      <c r="Q8625">
        <v>26030947.705997124</v>
      </c>
      <c r="R8625">
        <v>24475723.460583635</v>
      </c>
      <c r="S8625">
        <v>31003712.370645229</v>
      </c>
      <c r="T8625">
        <v>33356386.886695459</v>
      </c>
      <c r="U8625">
        <v>32851639.182506852</v>
      </c>
      <c r="V8625">
        <v>38159571.491303675</v>
      </c>
      <c r="W8625">
        <v>43570272.03373339</v>
      </c>
      <c r="X8625">
        <v>23570272.033733398</v>
      </c>
    </row>
    <row r="8626" spans="2:24" x14ac:dyDescent="0.4">
      <c r="B8626" s="13">
        <v>8623</v>
      </c>
      <c r="C8626">
        <v>0</v>
      </c>
      <c r="D8626">
        <v>0</v>
      </c>
      <c r="E8626">
        <v>0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28476074.740811151</v>
      </c>
      <c r="O8626">
        <v>31015435.009245731</v>
      </c>
      <c r="P8626">
        <v>34342627.911697187</v>
      </c>
      <c r="Q8626">
        <v>36772415.821185105</v>
      </c>
      <c r="R8626">
        <v>34867477.979722127</v>
      </c>
      <c r="S8626">
        <v>39915945.882166088</v>
      </c>
      <c r="T8626">
        <v>48650273.052733965</v>
      </c>
      <c r="U8626">
        <v>55542779.532128483</v>
      </c>
      <c r="V8626">
        <v>61712917.533832476</v>
      </c>
      <c r="W8626">
        <v>59360952.172743216</v>
      </c>
      <c r="X8626">
        <v>39360952.172743224</v>
      </c>
    </row>
    <row r="8627" spans="2:24" x14ac:dyDescent="0.4">
      <c r="B8627" s="13">
        <v>8624</v>
      </c>
      <c r="C8627">
        <v>0</v>
      </c>
      <c r="D8627">
        <v>0</v>
      </c>
      <c r="E8627">
        <v>0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20314849.519913074</v>
      </c>
      <c r="O8627">
        <v>24682368.512797624</v>
      </c>
      <c r="P8627">
        <v>24867279.760132454</v>
      </c>
      <c r="Q8627">
        <v>14247564.138029367</v>
      </c>
      <c r="R8627">
        <v>10593510.675442161</v>
      </c>
      <c r="S8627">
        <v>14684276.36049366</v>
      </c>
      <c r="T8627">
        <v>15079141.35777477</v>
      </c>
      <c r="U8627">
        <v>17944278.714205164</v>
      </c>
      <c r="V8627">
        <v>17591392.89673157</v>
      </c>
      <c r="W8627">
        <v>17482581.917941365</v>
      </c>
      <c r="X8627">
        <v>-2517418.0820586346</v>
      </c>
    </row>
    <row r="8628" spans="2:24" x14ac:dyDescent="0.4">
      <c r="B8628" s="13">
        <v>8625</v>
      </c>
      <c r="C8628">
        <v>0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22558123.867315955</v>
      </c>
      <c r="O8628">
        <v>18155261.430600405</v>
      </c>
      <c r="P8628">
        <v>26506141.006647632</v>
      </c>
      <c r="Q8628">
        <v>29305254.112896919</v>
      </c>
      <c r="R8628">
        <v>27807273.307633314</v>
      </c>
      <c r="S8628">
        <v>31129580.153129287</v>
      </c>
      <c r="T8628">
        <v>36056205.594561562</v>
      </c>
      <c r="U8628">
        <v>34303244.088887386</v>
      </c>
      <c r="V8628">
        <v>37229017.906017654</v>
      </c>
      <c r="W8628">
        <v>37785423.945212655</v>
      </c>
      <c r="X8628">
        <v>17785423.945212655</v>
      </c>
    </row>
    <row r="8629" spans="2:24" x14ac:dyDescent="0.4">
      <c r="B8629" s="13">
        <v>8626</v>
      </c>
      <c r="C8629">
        <v>0</v>
      </c>
      <c r="D8629">
        <v>0</v>
      </c>
      <c r="E8629">
        <v>0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21577156.191705044</v>
      </c>
      <c r="O8629">
        <v>24036753.727740638</v>
      </c>
      <c r="P8629">
        <v>-1832069220.9332845</v>
      </c>
      <c r="Q8629">
        <v>-1841069978.029351</v>
      </c>
      <c r="R8629">
        <v>-906413687.92999482</v>
      </c>
      <c r="S8629">
        <v>-905738772.48361099</v>
      </c>
      <c r="T8629">
        <v>-902309791.93650365</v>
      </c>
      <c r="U8629">
        <v>-902613829.76253474</v>
      </c>
      <c r="V8629">
        <v>-894126224.13853562</v>
      </c>
      <c r="W8629">
        <v>-904882010.98669231</v>
      </c>
      <c r="X8629">
        <v>-924882010.98669231</v>
      </c>
    </row>
    <row r="8630" spans="2:24" x14ac:dyDescent="0.4">
      <c r="B8630" s="13">
        <v>8627</v>
      </c>
      <c r="C8630">
        <v>0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27983128.440472245</v>
      </c>
      <c r="O8630">
        <v>28257199.962457579</v>
      </c>
      <c r="P8630">
        <v>29362449.859485496</v>
      </c>
      <c r="Q8630">
        <v>29646666.45731426</v>
      </c>
      <c r="R8630">
        <v>30207142.194580603</v>
      </c>
      <c r="S8630">
        <v>32169152.422896139</v>
      </c>
      <c r="T8630">
        <v>33534864.626729872</v>
      </c>
      <c r="U8630">
        <v>32649063.810435433</v>
      </c>
      <c r="V8630">
        <v>33304914.686797198</v>
      </c>
      <c r="W8630">
        <v>40953278.715517186</v>
      </c>
      <c r="X8630">
        <v>20953278.715517186</v>
      </c>
    </row>
    <row r="8631" spans="2:24" x14ac:dyDescent="0.4">
      <c r="B8631" s="13">
        <v>8628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20319885.43220719</v>
      </c>
      <c r="O8631">
        <v>22738869.124175988</v>
      </c>
      <c r="P8631">
        <v>8330398.938545391</v>
      </c>
      <c r="Q8631">
        <v>10684403.902278315</v>
      </c>
      <c r="R8631">
        <v>17376895.840506285</v>
      </c>
      <c r="S8631">
        <v>20677510.517057773</v>
      </c>
      <c r="T8631">
        <v>20199526.353612691</v>
      </c>
      <c r="U8631">
        <v>22712880.454522949</v>
      </c>
      <c r="V8631">
        <v>-94494498.984246612</v>
      </c>
      <c r="W8631">
        <v>-95183061.741211832</v>
      </c>
      <c r="X8631">
        <v>-115183061.74121183</v>
      </c>
    </row>
    <row r="8632" spans="2:24" x14ac:dyDescent="0.4">
      <c r="B8632" s="13">
        <v>8629</v>
      </c>
      <c r="C8632">
        <v>0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24755758.088262435</v>
      </c>
      <c r="O8632">
        <v>30374958.152118977</v>
      </c>
      <c r="P8632">
        <v>17129334.971814144</v>
      </c>
      <c r="Q8632">
        <v>22360723.944378793</v>
      </c>
      <c r="R8632">
        <v>15274864.600895867</v>
      </c>
      <c r="S8632">
        <v>15610223.346114898</v>
      </c>
      <c r="T8632">
        <v>33122209.130340427</v>
      </c>
      <c r="U8632">
        <v>36301818.89632424</v>
      </c>
      <c r="V8632">
        <v>37412741.462473184</v>
      </c>
      <c r="W8632">
        <v>38489673.574644551</v>
      </c>
      <c r="X8632">
        <v>18489673.574644558</v>
      </c>
    </row>
    <row r="8633" spans="2:24" x14ac:dyDescent="0.4">
      <c r="B8633" s="13">
        <v>8630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28054907.136005878</v>
      </c>
      <c r="O8633">
        <v>31189469.629177228</v>
      </c>
      <c r="P8633">
        <v>30791985.617932804</v>
      </c>
      <c r="Q8633">
        <v>33971766.827012263</v>
      </c>
      <c r="R8633">
        <v>42276467.093029328</v>
      </c>
      <c r="S8633">
        <v>43074410.207074508</v>
      </c>
      <c r="T8633">
        <v>50499948.96469228</v>
      </c>
      <c r="U8633">
        <v>55430056.483922638</v>
      </c>
      <c r="V8633">
        <v>58348746.024465777</v>
      </c>
      <c r="W8633">
        <v>59998626.070496835</v>
      </c>
      <c r="X8633">
        <v>39998626.070496827</v>
      </c>
    </row>
    <row r="8634" spans="2:24" x14ac:dyDescent="0.4">
      <c r="B8634" s="13">
        <v>8631</v>
      </c>
      <c r="C8634">
        <v>0</v>
      </c>
      <c r="D8634">
        <v>0</v>
      </c>
      <c r="E8634"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16125476.142652448</v>
      </c>
      <c r="O8634">
        <v>18127302.687747367</v>
      </c>
      <c r="P8634">
        <v>24812224.150420066</v>
      </c>
      <c r="Q8634">
        <v>23261105.13553825</v>
      </c>
      <c r="R8634">
        <v>23944482.907424957</v>
      </c>
      <c r="S8634">
        <v>27448667.533818718</v>
      </c>
      <c r="T8634">
        <v>5539117.673883222</v>
      </c>
      <c r="U8634">
        <v>5478059.6228810353</v>
      </c>
      <c r="V8634">
        <v>15693240.540605398</v>
      </c>
      <c r="W8634">
        <v>21376683.259662792</v>
      </c>
      <c r="X8634">
        <v>1376683.2596627958</v>
      </c>
    </row>
    <row r="8635" spans="2:24" x14ac:dyDescent="0.4">
      <c r="B8635" s="13">
        <v>8632</v>
      </c>
      <c r="C8635">
        <v>0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22404712.458013974</v>
      </c>
      <c r="O8635">
        <v>-243898714.84252465</v>
      </c>
      <c r="P8635">
        <v>-244561248.03171113</v>
      </c>
      <c r="Q8635">
        <v>-134800887.29289496</v>
      </c>
      <c r="R8635">
        <v>-125348476.3522986</v>
      </c>
      <c r="S8635">
        <v>-101055773.2334947</v>
      </c>
      <c r="T8635">
        <v>-94323408.953032613</v>
      </c>
      <c r="U8635">
        <v>-89429301.369725645</v>
      </c>
      <c r="V8635">
        <v>-88959378.929093018</v>
      </c>
      <c r="W8635">
        <v>-80764385.104283184</v>
      </c>
      <c r="X8635">
        <v>-100764385.1042832</v>
      </c>
    </row>
    <row r="8636" spans="2:24" x14ac:dyDescent="0.4">
      <c r="B8636" s="13">
        <v>8633</v>
      </c>
      <c r="C8636">
        <v>0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23824710.408850603</v>
      </c>
      <c r="O8636">
        <v>24531415.112386238</v>
      </c>
      <c r="P8636">
        <v>28241455.974957176</v>
      </c>
      <c r="Q8636">
        <v>31742276.813299168</v>
      </c>
      <c r="R8636">
        <v>30950664.722912945</v>
      </c>
      <c r="S8636">
        <v>14414527.530756278</v>
      </c>
      <c r="T8636">
        <v>19730865.561674111</v>
      </c>
      <c r="U8636">
        <v>34644993.137292787</v>
      </c>
      <c r="V8636">
        <v>36462328.058870628</v>
      </c>
      <c r="W8636">
        <v>31853161.87948833</v>
      </c>
      <c r="X8636">
        <v>11853161.879488334</v>
      </c>
    </row>
    <row r="8637" spans="2:24" x14ac:dyDescent="0.4">
      <c r="B8637" s="13">
        <v>8634</v>
      </c>
      <c r="C8637">
        <v>0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17762374.768739223</v>
      </c>
      <c r="O8637">
        <v>21913433.931567006</v>
      </c>
      <c r="P8637">
        <v>22325225.354680013</v>
      </c>
      <c r="Q8637">
        <v>23072505.201235883</v>
      </c>
      <c r="R8637">
        <v>23122757.67560222</v>
      </c>
      <c r="S8637">
        <v>23181366.821294814</v>
      </c>
      <c r="T8637">
        <v>15744802.665197944</v>
      </c>
      <c r="U8637">
        <v>19871909.128290147</v>
      </c>
      <c r="V8637">
        <v>-39333189.280917019</v>
      </c>
      <c r="W8637">
        <v>-35918109.915653594</v>
      </c>
      <c r="X8637">
        <v>-55918109.915653594</v>
      </c>
    </row>
    <row r="8638" spans="2:24" x14ac:dyDescent="0.4">
      <c r="B8638" s="13">
        <v>8635</v>
      </c>
      <c r="C8638">
        <v>0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19486477.137167308</v>
      </c>
      <c r="O8638">
        <v>28080290.696195368</v>
      </c>
      <c r="P8638">
        <v>25229097.790538583</v>
      </c>
      <c r="Q8638">
        <v>23712266.166048199</v>
      </c>
      <c r="R8638">
        <v>23993130.008139104</v>
      </c>
      <c r="S8638">
        <v>24224048.186378125</v>
      </c>
      <c r="T8638">
        <v>23702831.687027976</v>
      </c>
      <c r="U8638">
        <v>25020172.848189037</v>
      </c>
      <c r="V8638">
        <v>13642344.717718601</v>
      </c>
      <c r="W8638">
        <v>14543322.805998351</v>
      </c>
      <c r="X8638">
        <v>-5456677.1940016458</v>
      </c>
    </row>
    <row r="8639" spans="2:24" x14ac:dyDescent="0.4">
      <c r="B8639" s="13">
        <v>8636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24738703.295998506</v>
      </c>
      <c r="O8639">
        <v>29537982.132352728</v>
      </c>
      <c r="P8639">
        <v>31010292.846701942</v>
      </c>
      <c r="Q8639">
        <v>29133735.251110308</v>
      </c>
      <c r="R8639">
        <v>35642734.889582664</v>
      </c>
      <c r="S8639">
        <v>35675984.287026778</v>
      </c>
      <c r="T8639">
        <v>34041469.108173773</v>
      </c>
      <c r="U8639">
        <v>37015010.245765969</v>
      </c>
      <c r="V8639">
        <v>45993871.962964833</v>
      </c>
      <c r="W8639">
        <v>45887385.491199426</v>
      </c>
      <c r="X8639">
        <v>25887385.491199423</v>
      </c>
    </row>
    <row r="8640" spans="2:24" x14ac:dyDescent="0.4">
      <c r="B8640" s="13">
        <v>8637</v>
      </c>
      <c r="C8640">
        <v>0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23486557.093609765</v>
      </c>
      <c r="O8640">
        <v>27913836.116628766</v>
      </c>
      <c r="P8640">
        <v>33388628.248922344</v>
      </c>
      <c r="Q8640">
        <v>34030256.180484682</v>
      </c>
      <c r="R8640">
        <v>36644273.132580169</v>
      </c>
      <c r="S8640">
        <v>36883081.450296305</v>
      </c>
      <c r="T8640">
        <v>36801274.684687041</v>
      </c>
      <c r="U8640">
        <v>-114961387.81935547</v>
      </c>
      <c r="V8640">
        <v>-115108587.00438803</v>
      </c>
      <c r="W8640">
        <v>-45804829.616241656</v>
      </c>
      <c r="X8640">
        <v>-65804829.616241701</v>
      </c>
    </row>
    <row r="8641" spans="2:24" x14ac:dyDescent="0.4">
      <c r="B8641" s="13">
        <v>8638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18059501.705365468</v>
      </c>
      <c r="O8641">
        <v>20165994.493686669</v>
      </c>
      <c r="P8641">
        <v>20530367.457152598</v>
      </c>
      <c r="Q8641">
        <v>21475184.923433274</v>
      </c>
      <c r="R8641">
        <v>15637168.950587751</v>
      </c>
      <c r="S8641">
        <v>17013182.68964652</v>
      </c>
      <c r="T8641">
        <v>20808042.029539403</v>
      </c>
      <c r="U8641">
        <v>23223968.918985154</v>
      </c>
      <c r="V8641">
        <v>27813535.574087653</v>
      </c>
      <c r="W8641">
        <v>28791744.568713337</v>
      </c>
      <c r="X8641">
        <v>8791744.568713339</v>
      </c>
    </row>
    <row r="8642" spans="2:24" x14ac:dyDescent="0.4">
      <c r="B8642" s="13">
        <v>8639</v>
      </c>
      <c r="C8642">
        <v>0</v>
      </c>
      <c r="D8642">
        <v>0</v>
      </c>
      <c r="E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18445823.864095844</v>
      </c>
      <c r="O8642">
        <v>17792235.593031794</v>
      </c>
      <c r="P8642">
        <v>18410233.882426519</v>
      </c>
      <c r="Q8642">
        <v>21565530.862925779</v>
      </c>
      <c r="R8642">
        <v>21302232.785505958</v>
      </c>
      <c r="S8642">
        <v>4929959.8152881311</v>
      </c>
      <c r="T8642">
        <v>1958312.4548468464</v>
      </c>
      <c r="U8642">
        <v>10763058.106604654</v>
      </c>
      <c r="V8642">
        <v>1126381.8645243566</v>
      </c>
      <c r="W8642">
        <v>-1909542.673803411</v>
      </c>
      <c r="X8642">
        <v>-21909542.673803408</v>
      </c>
    </row>
    <row r="8643" spans="2:24" x14ac:dyDescent="0.4">
      <c r="B8643" s="13">
        <v>8640</v>
      </c>
      <c r="C8643">
        <v>0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20112753.726771098</v>
      </c>
      <c r="O8643">
        <v>23622024.853059687</v>
      </c>
      <c r="P8643">
        <v>24232081.66997911</v>
      </c>
      <c r="Q8643">
        <v>27200739.532232787</v>
      </c>
      <c r="R8643">
        <v>30896342.760886319</v>
      </c>
      <c r="S8643">
        <v>39697632.269934528</v>
      </c>
      <c r="T8643">
        <v>46726293.778538495</v>
      </c>
      <c r="U8643">
        <v>52159413.22476159</v>
      </c>
      <c r="V8643">
        <v>53020983.155131973</v>
      </c>
      <c r="W8643">
        <v>56303585.50871478</v>
      </c>
      <c r="X8643">
        <v>36303585.508714765</v>
      </c>
    </row>
    <row r="8644" spans="2:24" x14ac:dyDescent="0.4">
      <c r="B8644" s="13">
        <v>8641</v>
      </c>
      <c r="C8644">
        <v>0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28228656.650208507</v>
      </c>
      <c r="O8644">
        <v>-29572852.608529463</v>
      </c>
      <c r="P8644">
        <v>-31420195.996691532</v>
      </c>
      <c r="Q8644">
        <v>1634675.0020090705</v>
      </c>
      <c r="R8644">
        <v>6034794.4826684194</v>
      </c>
      <c r="S8644">
        <v>-577120.36009681341</v>
      </c>
      <c r="T8644">
        <v>-1229185.5585089289</v>
      </c>
      <c r="U8644">
        <v>924166.58597738016</v>
      </c>
      <c r="V8644">
        <v>346377.23252856685</v>
      </c>
      <c r="W8644">
        <v>2266958.9728167867</v>
      </c>
      <c r="X8644">
        <v>-17733041.027183212</v>
      </c>
    </row>
    <row r="8645" spans="2:24" x14ac:dyDescent="0.4">
      <c r="B8645" s="13">
        <v>8642</v>
      </c>
      <c r="C8645">
        <v>0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22016539.234293856</v>
      </c>
      <c r="O8645">
        <v>22574159.035620324</v>
      </c>
      <c r="P8645">
        <v>26362718.12225898</v>
      </c>
      <c r="Q8645">
        <v>26377964.855938662</v>
      </c>
      <c r="R8645">
        <v>23643601.823538132</v>
      </c>
      <c r="S8645">
        <v>26997713.156066906</v>
      </c>
      <c r="T8645">
        <v>28183547.774789058</v>
      </c>
      <c r="U8645">
        <v>34453034.418000624</v>
      </c>
      <c r="V8645">
        <v>35552739.065538123</v>
      </c>
      <c r="W8645">
        <v>34805789.680043466</v>
      </c>
      <c r="X8645">
        <v>14805789.68004347</v>
      </c>
    </row>
    <row r="8646" spans="2:24" x14ac:dyDescent="0.4">
      <c r="B8646" s="13">
        <v>8643</v>
      </c>
      <c r="C8646">
        <v>0</v>
      </c>
      <c r="D8646">
        <v>0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27370269.084529921</v>
      </c>
      <c r="O8646">
        <v>23596272.715585586</v>
      </c>
      <c r="P8646">
        <v>24492988.949007794</v>
      </c>
      <c r="Q8646">
        <v>21591426.337954924</v>
      </c>
      <c r="R8646">
        <v>27709687.809911802</v>
      </c>
      <c r="S8646">
        <v>19820850.697373621</v>
      </c>
      <c r="T8646">
        <v>25327877.480692275</v>
      </c>
      <c r="U8646">
        <v>28377023.002631001</v>
      </c>
      <c r="V8646">
        <v>31992517.726582605</v>
      </c>
      <c r="W8646">
        <v>11474888.351889178</v>
      </c>
      <c r="X8646">
        <v>-8525111.6481108293</v>
      </c>
    </row>
    <row r="8647" spans="2:24" x14ac:dyDescent="0.4">
      <c r="B8647" s="13">
        <v>8644</v>
      </c>
      <c r="C8647">
        <v>0</v>
      </c>
      <c r="D8647">
        <v>0</v>
      </c>
      <c r="E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24621654.779603258</v>
      </c>
      <c r="O8647">
        <v>-36325243.524162948</v>
      </c>
      <c r="P8647">
        <v>-35285771.036082983</v>
      </c>
      <c r="Q8647">
        <v>-3809589.7586290045</v>
      </c>
      <c r="R8647">
        <v>-17126504.14296395</v>
      </c>
      <c r="S8647">
        <v>-19017649.789108187</v>
      </c>
      <c r="T8647">
        <v>-8064052.4282149458</v>
      </c>
      <c r="U8647">
        <v>-3627659.893529823</v>
      </c>
      <c r="V8647">
        <v>3117158.2921063164</v>
      </c>
      <c r="W8647">
        <v>7708271.0664524501</v>
      </c>
      <c r="X8647">
        <v>-12291728.933547547</v>
      </c>
    </row>
    <row r="8648" spans="2:24" x14ac:dyDescent="0.4">
      <c r="B8648" s="13">
        <v>8645</v>
      </c>
      <c r="C8648">
        <v>0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26904900.435566287</v>
      </c>
      <c r="O8648">
        <v>34341574.453126684</v>
      </c>
      <c r="P8648">
        <v>35972039.683506809</v>
      </c>
      <c r="Q8648">
        <v>44693643.524274625</v>
      </c>
      <c r="R8648">
        <v>48503047.48734501</v>
      </c>
      <c r="S8648">
        <v>50132267.01768256</v>
      </c>
      <c r="T8648">
        <v>48691320.522793494</v>
      </c>
      <c r="U8648">
        <v>49226738.950689562</v>
      </c>
      <c r="V8648">
        <v>-343246089.24844915</v>
      </c>
      <c r="W8648">
        <v>-341592880.12672144</v>
      </c>
      <c r="X8648">
        <v>-361592880.12672144</v>
      </c>
    </row>
    <row r="8649" spans="2:24" x14ac:dyDescent="0.4">
      <c r="B8649" s="13">
        <v>8646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21148129.375206195</v>
      </c>
      <c r="O8649">
        <v>10436007.880435484</v>
      </c>
      <c r="P8649">
        <v>4325398.1145704696</v>
      </c>
      <c r="Q8649">
        <v>-8298552.6501924321</v>
      </c>
      <c r="R8649">
        <v>-14201029.979313781</v>
      </c>
      <c r="S8649">
        <v>1188777.2129171868</v>
      </c>
      <c r="T8649">
        <v>782853.89281171444</v>
      </c>
      <c r="U8649">
        <v>7626913.0242034532</v>
      </c>
      <c r="V8649">
        <v>11316990.698686492</v>
      </c>
      <c r="W8649">
        <v>14218620.517621156</v>
      </c>
      <c r="X8649">
        <v>-5781379.4823788479</v>
      </c>
    </row>
    <row r="8650" spans="2:24" x14ac:dyDescent="0.4">
      <c r="B8650" s="13">
        <v>8647</v>
      </c>
      <c r="C8650">
        <v>0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25107191.657773349</v>
      </c>
      <c r="O8650">
        <v>29647678.688099217</v>
      </c>
      <c r="P8650">
        <v>28456715.007094588</v>
      </c>
      <c r="Q8650">
        <v>28432680.837752834</v>
      </c>
      <c r="R8650">
        <v>31004703.667929329</v>
      </c>
      <c r="S8650">
        <v>28989280.305595402</v>
      </c>
      <c r="T8650">
        <v>30347129.946305718</v>
      </c>
      <c r="U8650">
        <v>29852940.300642077</v>
      </c>
      <c r="V8650">
        <v>32160599.806935787</v>
      </c>
      <c r="W8650">
        <v>39603003.627758324</v>
      </c>
      <c r="X8650">
        <v>19603003.627758328</v>
      </c>
    </row>
    <row r="8651" spans="2:24" x14ac:dyDescent="0.4">
      <c r="B8651" s="13">
        <v>8648</v>
      </c>
      <c r="C8651">
        <v>0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21185967.973925311</v>
      </c>
      <c r="O8651">
        <v>27945737.049960632</v>
      </c>
      <c r="P8651">
        <v>31154864.158173803</v>
      </c>
      <c r="Q8651">
        <v>33935146.90980652</v>
      </c>
      <c r="R8651">
        <v>35882582.888302319</v>
      </c>
      <c r="S8651">
        <v>33259310.536425646</v>
      </c>
      <c r="T8651">
        <v>39287183.328816026</v>
      </c>
      <c r="U8651">
        <v>36449597.842341632</v>
      </c>
      <c r="V8651">
        <v>40170159.821606621</v>
      </c>
      <c r="W8651">
        <v>36874600.139397174</v>
      </c>
      <c r="X8651">
        <v>16874600.139397178</v>
      </c>
    </row>
    <row r="8652" spans="2:24" x14ac:dyDescent="0.4">
      <c r="B8652" s="13">
        <v>8649</v>
      </c>
      <c r="C8652">
        <v>0</v>
      </c>
      <c r="D8652">
        <v>0</v>
      </c>
      <c r="E8652">
        <v>0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25425938.089917269</v>
      </c>
      <c r="O8652">
        <v>28346700.232270628</v>
      </c>
      <c r="P8652">
        <v>30918187.56492158</v>
      </c>
      <c r="Q8652">
        <v>36535057.492414303</v>
      </c>
      <c r="R8652">
        <v>36012723.927289091</v>
      </c>
      <c r="S8652">
        <v>38443294.842336558</v>
      </c>
      <c r="T8652">
        <v>37408412.65564771</v>
      </c>
      <c r="U8652">
        <v>36365582.554139271</v>
      </c>
      <c r="V8652">
        <v>37974914.424323611</v>
      </c>
      <c r="W8652">
        <v>40904073.911925152</v>
      </c>
      <c r="X8652">
        <v>20904073.911925163</v>
      </c>
    </row>
    <row r="8653" spans="2:24" x14ac:dyDescent="0.4">
      <c r="B8653" s="13">
        <v>8650</v>
      </c>
      <c r="C8653">
        <v>0</v>
      </c>
      <c r="D8653">
        <v>0</v>
      </c>
      <c r="E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22644508.285850793</v>
      </c>
      <c r="O8653">
        <v>23189259.173699152</v>
      </c>
      <c r="P8653">
        <v>24390948.999728605</v>
      </c>
      <c r="Q8653">
        <v>21129451.252748817</v>
      </c>
      <c r="R8653">
        <v>19617654.932972021</v>
      </c>
      <c r="S8653">
        <v>26217411.662131742</v>
      </c>
      <c r="T8653">
        <v>-251433470.30335638</v>
      </c>
      <c r="U8653">
        <v>-249371186.85484207</v>
      </c>
      <c r="V8653">
        <v>-111207003.63572147</v>
      </c>
      <c r="W8653">
        <v>-108573864.33911879</v>
      </c>
      <c r="X8653">
        <v>-128573864.33911882</v>
      </c>
    </row>
    <row r="8654" spans="2:24" x14ac:dyDescent="0.4">
      <c r="B8654" s="13">
        <v>8651</v>
      </c>
      <c r="C8654">
        <v>0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18302447.08129485</v>
      </c>
      <c r="O8654">
        <v>16334205.208087288</v>
      </c>
      <c r="P8654">
        <v>9625996.779775368</v>
      </c>
      <c r="Q8654">
        <v>11089414.880776944</v>
      </c>
      <c r="R8654">
        <v>13872314.560312513</v>
      </c>
      <c r="S8654">
        <v>17290896.054949701</v>
      </c>
      <c r="T8654">
        <v>18563155.237681031</v>
      </c>
      <c r="U8654">
        <v>24128341.543453</v>
      </c>
      <c r="V8654">
        <v>27110113.742403708</v>
      </c>
      <c r="W8654">
        <v>23102150.167906433</v>
      </c>
      <c r="X8654">
        <v>3102150.1679064296</v>
      </c>
    </row>
    <row r="8655" spans="2:24" x14ac:dyDescent="0.4">
      <c r="B8655" s="13">
        <v>8652</v>
      </c>
      <c r="C8655">
        <v>0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20083849.352039389</v>
      </c>
      <c r="O8655">
        <v>19012753.160559624</v>
      </c>
      <c r="P8655">
        <v>18850484.027347952</v>
      </c>
      <c r="Q8655">
        <v>17415380.404633816</v>
      </c>
      <c r="R8655">
        <v>21737165.357404388</v>
      </c>
      <c r="S8655">
        <v>2285057.2822722639</v>
      </c>
      <c r="T8655">
        <v>418091.60546983732</v>
      </c>
      <c r="U8655">
        <v>-16832744.704677358</v>
      </c>
      <c r="V8655">
        <v>-16410568.838287823</v>
      </c>
      <c r="W8655">
        <v>2963401.8052634085</v>
      </c>
      <c r="X8655">
        <v>-17036598.194736592</v>
      </c>
    </row>
    <row r="8656" spans="2:24" x14ac:dyDescent="0.4">
      <c r="B8656" s="13">
        <v>8653</v>
      </c>
      <c r="C8656">
        <v>0</v>
      </c>
      <c r="D8656">
        <v>0</v>
      </c>
      <c r="E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11295479.257716198</v>
      </c>
      <c r="O8656">
        <v>19989155.867188476</v>
      </c>
      <c r="P8656">
        <v>17437196.262629744</v>
      </c>
      <c r="Q8656">
        <v>20484014.590396106</v>
      </c>
      <c r="R8656">
        <v>26125407.673682656</v>
      </c>
      <c r="S8656">
        <v>29096766.146346387</v>
      </c>
      <c r="T8656">
        <v>29355758.981899656</v>
      </c>
      <c r="U8656">
        <v>27882431.423139066</v>
      </c>
      <c r="V8656">
        <v>26928023.539508104</v>
      </c>
      <c r="W8656">
        <v>29186974.923451737</v>
      </c>
      <c r="X8656">
        <v>9186974.9234517347</v>
      </c>
    </row>
    <row r="8657" spans="2:24" x14ac:dyDescent="0.4">
      <c r="B8657" s="13">
        <v>8654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21312849.699582968</v>
      </c>
      <c r="O8657">
        <v>27473290.885940183</v>
      </c>
      <c r="P8657">
        <v>30229664.665424306</v>
      </c>
      <c r="Q8657">
        <v>32493883.155454829</v>
      </c>
      <c r="R8657">
        <v>38159396.265716918</v>
      </c>
      <c r="S8657">
        <v>35954746.407953545</v>
      </c>
      <c r="T8657">
        <v>41404758.545237757</v>
      </c>
      <c r="U8657">
        <v>38691671.487774223</v>
      </c>
      <c r="V8657">
        <v>42212123.030679539</v>
      </c>
      <c r="W8657">
        <v>42549965.410689622</v>
      </c>
      <c r="X8657">
        <v>22549965.410689622</v>
      </c>
    </row>
    <row r="8658" spans="2:24" x14ac:dyDescent="0.4">
      <c r="B8658" s="13">
        <v>8655</v>
      </c>
      <c r="C8658">
        <v>0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21613330.797152791</v>
      </c>
      <c r="O8658">
        <v>29244067.183691245</v>
      </c>
      <c r="P8658">
        <v>28542551.086436331</v>
      </c>
      <c r="Q8658">
        <v>29704937.315187421</v>
      </c>
      <c r="R8658">
        <v>35656405.061030343</v>
      </c>
      <c r="S8658">
        <v>32480646.655394439</v>
      </c>
      <c r="T8658">
        <v>35785330.804911785</v>
      </c>
      <c r="U8658">
        <v>23327163.693305664</v>
      </c>
      <c r="V8658">
        <v>21539752.915021185</v>
      </c>
      <c r="W8658">
        <v>28101542.963597473</v>
      </c>
      <c r="X8658">
        <v>8101542.9635974709</v>
      </c>
    </row>
    <row r="8659" spans="2:24" x14ac:dyDescent="0.4">
      <c r="B8659" s="13">
        <v>8656</v>
      </c>
      <c r="C8659">
        <v>0</v>
      </c>
      <c r="D8659">
        <v>0</v>
      </c>
      <c r="E8659"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22321245.357008819</v>
      </c>
      <c r="O8659">
        <v>22360826.941089246</v>
      </c>
      <c r="P8659">
        <v>23491949.970922645</v>
      </c>
      <c r="Q8659">
        <v>24521276.319007959</v>
      </c>
      <c r="R8659">
        <v>25443413.175504252</v>
      </c>
      <c r="S8659">
        <v>26197666.674206026</v>
      </c>
      <c r="T8659">
        <v>31476658.496374529</v>
      </c>
      <c r="U8659">
        <v>31998165.653886434</v>
      </c>
      <c r="V8659">
        <v>28954888.916298039</v>
      </c>
      <c r="W8659">
        <v>32224576.597167876</v>
      </c>
      <c r="X8659">
        <v>12224576.597167876</v>
      </c>
    </row>
    <row r="8660" spans="2:24" x14ac:dyDescent="0.4">
      <c r="B8660" s="13">
        <v>8657</v>
      </c>
      <c r="C8660">
        <v>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23031929.468709171</v>
      </c>
      <c r="O8660">
        <v>27607203.091440424</v>
      </c>
      <c r="P8660">
        <v>15508843.551970676</v>
      </c>
      <c r="Q8660">
        <v>19574922.320291229</v>
      </c>
      <c r="R8660">
        <v>24708441.655581009</v>
      </c>
      <c r="S8660">
        <v>30875343.411221437</v>
      </c>
      <c r="T8660">
        <v>38145105.853720792</v>
      </c>
      <c r="U8660">
        <v>37862189.883974046</v>
      </c>
      <c r="V8660">
        <v>36434343.253373154</v>
      </c>
      <c r="W8660">
        <v>38793486.987895526</v>
      </c>
      <c r="X8660">
        <v>18793486.987895526</v>
      </c>
    </row>
    <row r="8661" spans="2:24" x14ac:dyDescent="0.4">
      <c r="B8661" s="13">
        <v>8658</v>
      </c>
      <c r="C8661">
        <v>0</v>
      </c>
      <c r="D8661">
        <v>0</v>
      </c>
      <c r="E8661">
        <v>0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25137939.746434331</v>
      </c>
      <c r="O8661">
        <v>33034896.986408409</v>
      </c>
      <c r="P8661">
        <v>33843957.273448661</v>
      </c>
      <c r="Q8661">
        <v>34363629.209308565</v>
      </c>
      <c r="R8661">
        <v>36241957.982879713</v>
      </c>
      <c r="S8661">
        <v>34459444.990305513</v>
      </c>
      <c r="T8661">
        <v>37489528.912733003</v>
      </c>
      <c r="U8661">
        <v>38281230.940189973</v>
      </c>
      <c r="V8661">
        <v>38061021.398747183</v>
      </c>
      <c r="W8661">
        <v>40500408.405131988</v>
      </c>
      <c r="X8661">
        <v>20500408.405131992</v>
      </c>
    </row>
    <row r="8662" spans="2:24" x14ac:dyDescent="0.4">
      <c r="B8662" s="13">
        <v>8659</v>
      </c>
      <c r="C8662">
        <v>0</v>
      </c>
      <c r="D8662">
        <v>0</v>
      </c>
      <c r="E8662"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18422613.458761413</v>
      </c>
      <c r="O8662">
        <v>18297037.543165069</v>
      </c>
      <c r="P8662">
        <v>16673136.408994514</v>
      </c>
      <c r="Q8662">
        <v>18391366.367065787</v>
      </c>
      <c r="R8662">
        <v>15836365.341303002</v>
      </c>
      <c r="S8662">
        <v>21379558.023534078</v>
      </c>
      <c r="T8662">
        <v>25376290.693197265</v>
      </c>
      <c r="U8662">
        <v>27226413.094022248</v>
      </c>
      <c r="V8662">
        <v>20633215.005474448</v>
      </c>
      <c r="W8662">
        <v>17985632.059983473</v>
      </c>
      <c r="X8662">
        <v>-2014367.9400165246</v>
      </c>
    </row>
    <row r="8663" spans="2:24" x14ac:dyDescent="0.4">
      <c r="B8663" s="13">
        <v>8660</v>
      </c>
      <c r="C8663">
        <v>0</v>
      </c>
      <c r="D8663">
        <v>0</v>
      </c>
      <c r="E8663">
        <v>0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26417703.487757746</v>
      </c>
      <c r="O8663">
        <v>29929747.621356752</v>
      </c>
      <c r="P8663">
        <v>38031240.432173848</v>
      </c>
      <c r="Q8663">
        <v>46680575.380466238</v>
      </c>
      <c r="R8663">
        <v>44688674.487150788</v>
      </c>
      <c r="S8663">
        <v>46607685.860018715</v>
      </c>
      <c r="T8663">
        <v>53421152.40771199</v>
      </c>
      <c r="U8663">
        <v>59230472.562803656</v>
      </c>
      <c r="V8663">
        <v>59811959.173693582</v>
      </c>
      <c r="W8663">
        <v>65388828.12085548</v>
      </c>
      <c r="X8663">
        <v>45388828.120855473</v>
      </c>
    </row>
    <row r="8664" spans="2:24" x14ac:dyDescent="0.4">
      <c r="B8664" s="13">
        <v>8661</v>
      </c>
      <c r="C8664">
        <v>0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19715423.434588686</v>
      </c>
      <c r="O8664">
        <v>22902961.893808216</v>
      </c>
      <c r="P8664">
        <v>28984291.685901679</v>
      </c>
      <c r="Q8664">
        <v>9089355.2698571347</v>
      </c>
      <c r="R8664">
        <v>12207700.272919806</v>
      </c>
      <c r="S8664">
        <v>22372428.202096999</v>
      </c>
      <c r="T8664">
        <v>29469977.932368889</v>
      </c>
      <c r="U8664">
        <v>31749634.05284543</v>
      </c>
      <c r="V8664">
        <v>38198217.328824297</v>
      </c>
      <c r="W8664">
        <v>45340470.90870855</v>
      </c>
      <c r="X8664">
        <v>25340470.908708554</v>
      </c>
    </row>
    <row r="8665" spans="2:24" x14ac:dyDescent="0.4">
      <c r="B8665" s="13">
        <v>8662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6118355.5771446843</v>
      </c>
      <c r="O8665">
        <v>6697521.2518223422</v>
      </c>
      <c r="P8665">
        <v>12628249.616381437</v>
      </c>
      <c r="Q8665">
        <v>14620355.321345156</v>
      </c>
      <c r="R8665">
        <v>12101380.857401881</v>
      </c>
      <c r="S8665">
        <v>17744009.708200149</v>
      </c>
      <c r="T8665">
        <v>20725834.007232513</v>
      </c>
      <c r="U8665">
        <v>20689217.90226404</v>
      </c>
      <c r="V8665">
        <v>19061368.455343995</v>
      </c>
      <c r="W8665">
        <v>25499973.789543148</v>
      </c>
      <c r="X8665">
        <v>5499973.78954315</v>
      </c>
    </row>
    <row r="8666" spans="2:24" x14ac:dyDescent="0.4">
      <c r="B8666" s="13">
        <v>8663</v>
      </c>
      <c r="C8666">
        <v>0</v>
      </c>
      <c r="D8666">
        <v>0</v>
      </c>
      <c r="E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20585562.232555214</v>
      </c>
      <c r="O8666">
        <v>19799115.480261128</v>
      </c>
      <c r="P8666">
        <v>21085128.04483046</v>
      </c>
      <c r="Q8666">
        <v>18804675.082173359</v>
      </c>
      <c r="R8666">
        <v>21307304.541165143</v>
      </c>
      <c r="S8666">
        <v>20349225.726247888</v>
      </c>
      <c r="T8666">
        <v>17764865.48758357</v>
      </c>
      <c r="U8666">
        <v>18378260.035138253</v>
      </c>
      <c r="V8666">
        <v>22379043.237465076</v>
      </c>
      <c r="W8666">
        <v>29458399.543748986</v>
      </c>
      <c r="X8666">
        <v>9458399.5437489897</v>
      </c>
    </row>
    <row r="8667" spans="2:24" x14ac:dyDescent="0.4">
      <c r="B8667" s="13">
        <v>8664</v>
      </c>
      <c r="C8667">
        <v>0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29488949.122726291</v>
      </c>
      <c r="O8667">
        <v>28768771.430890244</v>
      </c>
      <c r="P8667">
        <v>27292129.643472329</v>
      </c>
      <c r="Q8667">
        <v>30825798.205759346</v>
      </c>
      <c r="R8667">
        <v>32696134.235391933</v>
      </c>
      <c r="S8667">
        <v>-50726688.137563258</v>
      </c>
      <c r="T8667">
        <v>-47943006.321060635</v>
      </c>
      <c r="U8667">
        <v>-3367418.9934522482</v>
      </c>
      <c r="V8667">
        <v>-3502503.804233552</v>
      </c>
      <c r="W8667">
        <v>3373482.1640761495</v>
      </c>
      <c r="X8667">
        <v>-16626517.835923858</v>
      </c>
    </row>
    <row r="8668" spans="2:24" x14ac:dyDescent="0.4">
      <c r="B8668" s="13">
        <v>8665</v>
      </c>
      <c r="C8668">
        <v>0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19552977.923878983</v>
      </c>
      <c r="O8668">
        <v>19743098.817658577</v>
      </c>
      <c r="P8668">
        <v>20029776.783580743</v>
      </c>
      <c r="Q8668">
        <v>26476822.167692479</v>
      </c>
      <c r="R8668">
        <v>31206956.08998137</v>
      </c>
      <c r="S8668">
        <v>32764423.516227495</v>
      </c>
      <c r="T8668">
        <v>34400935.477776848</v>
      </c>
      <c r="U8668">
        <v>34021912.098190315</v>
      </c>
      <c r="V8668">
        <v>35202576.87172208</v>
      </c>
      <c r="W8668">
        <v>41925431.398272641</v>
      </c>
      <c r="X8668">
        <v>21925431.398272634</v>
      </c>
    </row>
    <row r="8669" spans="2:24" x14ac:dyDescent="0.4">
      <c r="B8669" s="13">
        <v>8666</v>
      </c>
      <c r="C8669">
        <v>0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23418197.358653229</v>
      </c>
      <c r="O8669">
        <v>21868666.842501037</v>
      </c>
      <c r="P8669">
        <v>19610433.150024701</v>
      </c>
      <c r="Q8669">
        <v>26076734.118012279</v>
      </c>
      <c r="R8669">
        <v>6446649.8514973307</v>
      </c>
      <c r="S8669">
        <v>-260416857.43701646</v>
      </c>
      <c r="T8669">
        <v>-250798688.49217489</v>
      </c>
      <c r="U8669">
        <v>-113296342.4526141</v>
      </c>
      <c r="V8669">
        <v>-108070143.83402708</v>
      </c>
      <c r="W8669">
        <v>-110916096.62318876</v>
      </c>
      <c r="X8669">
        <v>-130916096.62318882</v>
      </c>
    </row>
    <row r="8670" spans="2:24" x14ac:dyDescent="0.4">
      <c r="B8670" s="13">
        <v>8667</v>
      </c>
      <c r="C8670">
        <v>0</v>
      </c>
      <c r="D8670">
        <v>0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19956699.73414281</v>
      </c>
      <c r="O8670">
        <v>22023170.078411985</v>
      </c>
      <c r="P8670">
        <v>22584807.50793957</v>
      </c>
      <c r="Q8670">
        <v>27132831.400173236</v>
      </c>
      <c r="R8670">
        <v>26856675.354007412</v>
      </c>
      <c r="S8670">
        <v>27028198.855711844</v>
      </c>
      <c r="T8670">
        <v>34979011.429394171</v>
      </c>
      <c r="U8670">
        <v>38217907.453429699</v>
      </c>
      <c r="V8670">
        <v>38226714.91090361</v>
      </c>
      <c r="W8670">
        <v>41698177.530009851</v>
      </c>
      <c r="X8670">
        <v>21698177.530009847</v>
      </c>
    </row>
    <row r="8671" spans="2:24" x14ac:dyDescent="0.4">
      <c r="B8671" s="13">
        <v>8668</v>
      </c>
      <c r="C8671">
        <v>0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27720687.79874118</v>
      </c>
      <c r="O8671">
        <v>27420557.406556059</v>
      </c>
      <c r="P8671">
        <v>25969665.050777391</v>
      </c>
      <c r="Q8671">
        <v>29723832.15437796</v>
      </c>
      <c r="R8671">
        <v>33253558.647328693</v>
      </c>
      <c r="S8671">
        <v>24663052.429162685</v>
      </c>
      <c r="T8671">
        <v>25284734.243295878</v>
      </c>
      <c r="U8671">
        <v>29204464.974392705</v>
      </c>
      <c r="V8671">
        <v>30150859.544299312</v>
      </c>
      <c r="W8671">
        <v>33431406.923539393</v>
      </c>
      <c r="X8671">
        <v>13431406.9235394</v>
      </c>
    </row>
    <row r="8672" spans="2:24" x14ac:dyDescent="0.4">
      <c r="B8672" s="13">
        <v>8669</v>
      </c>
      <c r="C8672">
        <v>0</v>
      </c>
      <c r="D8672">
        <v>0</v>
      </c>
      <c r="E8672">
        <v>0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23521322.732634094</v>
      </c>
      <c r="O8672">
        <v>30495229.93919871</v>
      </c>
      <c r="P8672">
        <v>37542452.630800262</v>
      </c>
      <c r="Q8672">
        <v>41588134.680956848</v>
      </c>
      <c r="R8672">
        <v>45223880.333593979</v>
      </c>
      <c r="S8672">
        <v>51957180.699137114</v>
      </c>
      <c r="T8672">
        <v>49378977.750172526</v>
      </c>
      <c r="U8672">
        <v>48760149.936674908</v>
      </c>
      <c r="V8672">
        <v>53869142.240173981</v>
      </c>
      <c r="W8672">
        <v>53514036.812907077</v>
      </c>
      <c r="X8672">
        <v>33514036.81290707</v>
      </c>
    </row>
    <row r="8673" spans="2:24" x14ac:dyDescent="0.4">
      <c r="B8673" s="13">
        <v>8670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19786948.657670937</v>
      </c>
      <c r="O8673">
        <v>18361558.667867728</v>
      </c>
      <c r="P8673">
        <v>20548143.672880098</v>
      </c>
      <c r="Q8673">
        <v>22515898.660861451</v>
      </c>
      <c r="R8673">
        <v>22094087.460818116</v>
      </c>
      <c r="S8673">
        <v>26609552.649805933</v>
      </c>
      <c r="T8673">
        <v>32330993.702419084</v>
      </c>
      <c r="U8673">
        <v>32006739.71836748</v>
      </c>
      <c r="V8673">
        <v>39409829.590392493</v>
      </c>
      <c r="W8673">
        <v>29133110.262199197</v>
      </c>
      <c r="X8673">
        <v>9133110.262199197</v>
      </c>
    </row>
    <row r="8674" spans="2:24" x14ac:dyDescent="0.4">
      <c r="B8674" s="13">
        <v>8671</v>
      </c>
      <c r="C8674">
        <v>0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21283916.044482771</v>
      </c>
      <c r="O8674">
        <v>21748473.581303127</v>
      </c>
      <c r="P8674">
        <v>16631745.050776573</v>
      </c>
      <c r="Q8674">
        <v>15466414.674425531</v>
      </c>
      <c r="R8674">
        <v>16321920.710453155</v>
      </c>
      <c r="S8674">
        <v>13889302.066890851</v>
      </c>
      <c r="T8674">
        <v>-6502549.3267743215</v>
      </c>
      <c r="U8674">
        <v>-4709362.1580798766</v>
      </c>
      <c r="V8674">
        <v>-22854451.869829737</v>
      </c>
      <c r="W8674">
        <v>-24058239.265591353</v>
      </c>
      <c r="X8674">
        <v>-44058239.265591353</v>
      </c>
    </row>
    <row r="8675" spans="2:24" x14ac:dyDescent="0.4">
      <c r="B8675" s="13">
        <v>8672</v>
      </c>
      <c r="C8675">
        <v>0</v>
      </c>
      <c r="D8675">
        <v>0</v>
      </c>
      <c r="E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24378291.0478772</v>
      </c>
      <c r="O8675">
        <v>26570876.855337869</v>
      </c>
      <c r="P8675">
        <v>30292708.240039773</v>
      </c>
      <c r="Q8675">
        <v>32090138.03171752</v>
      </c>
      <c r="R8675">
        <v>32964708.43479529</v>
      </c>
      <c r="S8675">
        <v>35240738.171455488</v>
      </c>
      <c r="T8675">
        <v>32396777.406734247</v>
      </c>
      <c r="U8675">
        <v>33834053.832059532</v>
      </c>
      <c r="V8675">
        <v>33550622.471330069</v>
      </c>
      <c r="W8675">
        <v>39497241.742537282</v>
      </c>
      <c r="X8675">
        <v>19497241.742537282</v>
      </c>
    </row>
    <row r="8676" spans="2:24" x14ac:dyDescent="0.4">
      <c r="B8676" s="13">
        <v>8673</v>
      </c>
      <c r="C8676">
        <v>0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25007932.808481425</v>
      </c>
      <c r="O8676">
        <v>33087735.934192099</v>
      </c>
      <c r="P8676">
        <v>31260409.574284501</v>
      </c>
      <c r="Q8676">
        <v>30777760.877268311</v>
      </c>
      <c r="R8676">
        <v>32726616.736948684</v>
      </c>
      <c r="S8676">
        <v>36550510.649536744</v>
      </c>
      <c r="T8676">
        <v>42210110.280050986</v>
      </c>
      <c r="U8676">
        <v>40949702.519599363</v>
      </c>
      <c r="V8676">
        <v>48728985.962154016</v>
      </c>
      <c r="W8676">
        <v>51938559.073584616</v>
      </c>
      <c r="X8676">
        <v>31938559.073584616</v>
      </c>
    </row>
    <row r="8677" spans="2:24" x14ac:dyDescent="0.4">
      <c r="B8677" s="13">
        <v>8674</v>
      </c>
      <c r="C8677">
        <v>0</v>
      </c>
      <c r="D8677">
        <v>0</v>
      </c>
      <c r="E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23495328.951923616</v>
      </c>
      <c r="O8677">
        <v>21479286.478143632</v>
      </c>
      <c r="P8677">
        <v>-21799329.882676274</v>
      </c>
      <c r="Q8677">
        <v>-18738473.777224064</v>
      </c>
      <c r="R8677">
        <v>4579430.5742884865</v>
      </c>
      <c r="S8677">
        <v>3981731.6349140424</v>
      </c>
      <c r="T8677">
        <v>4861296.5641447008</v>
      </c>
      <c r="U8677">
        <v>9133020.4891037531</v>
      </c>
      <c r="V8677">
        <v>9559010.0011893045</v>
      </c>
      <c r="W8677">
        <v>10982707.404113889</v>
      </c>
      <c r="X8677">
        <v>-9017292.595886115</v>
      </c>
    </row>
    <row r="8678" spans="2:24" x14ac:dyDescent="0.4">
      <c r="B8678" s="13">
        <v>8675</v>
      </c>
      <c r="C8678">
        <v>0</v>
      </c>
      <c r="D8678">
        <v>0</v>
      </c>
      <c r="E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17241993.426736094</v>
      </c>
      <c r="O8678">
        <v>18655968.37118635</v>
      </c>
      <c r="P8678">
        <v>17838415.869633462</v>
      </c>
      <c r="Q8678">
        <v>14653957.753129836</v>
      </c>
      <c r="R8678">
        <v>15718168.498705743</v>
      </c>
      <c r="S8678">
        <v>19980431.661755271</v>
      </c>
      <c r="T8678">
        <v>23684001.185259022</v>
      </c>
      <c r="U8678">
        <v>33434265.982223883</v>
      </c>
      <c r="V8678">
        <v>37315569.439660855</v>
      </c>
      <c r="W8678">
        <v>37216310.342415154</v>
      </c>
      <c r="X8678">
        <v>17216310.342415147</v>
      </c>
    </row>
    <row r="8679" spans="2:24" x14ac:dyDescent="0.4">
      <c r="B8679" s="13">
        <v>8676</v>
      </c>
      <c r="C8679">
        <v>0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23305503.089810394</v>
      </c>
      <c r="O8679">
        <v>11251124.851580534</v>
      </c>
      <c r="P8679">
        <v>13874921.10795646</v>
      </c>
      <c r="Q8679">
        <v>23002352.255099099</v>
      </c>
      <c r="R8679">
        <v>26126300.091637954</v>
      </c>
      <c r="S8679">
        <v>25451860.770865466</v>
      </c>
      <c r="T8679">
        <v>27031103.058377285</v>
      </c>
      <c r="U8679">
        <v>32673657.158684038</v>
      </c>
      <c r="V8679">
        <v>32039409.64849598</v>
      </c>
      <c r="W8679">
        <v>36373842.279127814</v>
      </c>
      <c r="X8679">
        <v>16373842.27912781</v>
      </c>
    </row>
    <row r="8680" spans="2:24" x14ac:dyDescent="0.4">
      <c r="B8680" s="13">
        <v>8677</v>
      </c>
      <c r="C8680">
        <v>0</v>
      </c>
      <c r="D8680">
        <v>0</v>
      </c>
      <c r="E8680"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20013085.468381509</v>
      </c>
      <c r="O8680">
        <v>23559692.87710895</v>
      </c>
      <c r="P8680">
        <v>22362470.124093648</v>
      </c>
      <c r="Q8680">
        <v>23557268.957918797</v>
      </c>
      <c r="R8680">
        <v>22001889.56700911</v>
      </c>
      <c r="S8680">
        <v>24612048.868930127</v>
      </c>
      <c r="T8680">
        <v>26483111.615780778</v>
      </c>
      <c r="U8680">
        <v>31552182.932427861</v>
      </c>
      <c r="V8680">
        <v>31440784.683832023</v>
      </c>
      <c r="W8680">
        <v>28555009.646740749</v>
      </c>
      <c r="X8680">
        <v>8555009.6467407476</v>
      </c>
    </row>
    <row r="8681" spans="2:24" x14ac:dyDescent="0.4">
      <c r="B8681" s="13">
        <v>8678</v>
      </c>
      <c r="C8681">
        <v>0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22931243.139141127</v>
      </c>
      <c r="O8681">
        <v>22224293.224083416</v>
      </c>
      <c r="P8681">
        <v>23183845.755867939</v>
      </c>
      <c r="Q8681">
        <v>26028054.696644265</v>
      </c>
      <c r="R8681">
        <v>24407525.850761514</v>
      </c>
      <c r="S8681">
        <v>26122536.282794639</v>
      </c>
      <c r="T8681">
        <v>30202709.297222435</v>
      </c>
      <c r="U8681">
        <v>28813102.979998253</v>
      </c>
      <c r="V8681">
        <v>29206499.76010175</v>
      </c>
      <c r="W8681">
        <v>31026951.959695131</v>
      </c>
      <c r="X8681">
        <v>11026951.959695127</v>
      </c>
    </row>
    <row r="8682" spans="2:24" x14ac:dyDescent="0.4">
      <c r="B8682" s="13">
        <v>8679</v>
      </c>
      <c r="C8682">
        <v>0</v>
      </c>
      <c r="D8682">
        <v>0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18917545.63853367</v>
      </c>
      <c r="O8682">
        <v>21699914.394003913</v>
      </c>
      <c r="P8682">
        <v>27450350.157907426</v>
      </c>
      <c r="Q8682">
        <v>33445648.480941016</v>
      </c>
      <c r="R8682">
        <v>31522654.810053751</v>
      </c>
      <c r="S8682">
        <v>37949674.800278082</v>
      </c>
      <c r="T8682">
        <v>39777275.021223694</v>
      </c>
      <c r="U8682">
        <v>41082844.737025522</v>
      </c>
      <c r="V8682">
        <v>42427304.803870536</v>
      </c>
      <c r="W8682">
        <v>51661368.686133891</v>
      </c>
      <c r="X8682">
        <v>31661368.686133888</v>
      </c>
    </row>
    <row r="8683" spans="2:24" x14ac:dyDescent="0.4">
      <c r="B8683" s="13">
        <v>8680</v>
      </c>
      <c r="C8683">
        <v>0</v>
      </c>
      <c r="D8683">
        <v>0</v>
      </c>
      <c r="E8683">
        <v>0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24842242.095411606</v>
      </c>
      <c r="O8683">
        <v>32087434.133755289</v>
      </c>
      <c r="P8683">
        <v>37294147.341931067</v>
      </c>
      <c r="Q8683">
        <v>39213882.786443464</v>
      </c>
      <c r="R8683">
        <v>44786960.469074644</v>
      </c>
      <c r="S8683">
        <v>41832504.17618724</v>
      </c>
      <c r="T8683">
        <v>48855352.198235229</v>
      </c>
      <c r="U8683">
        <v>39616658.556130648</v>
      </c>
      <c r="V8683">
        <v>39620271.520479567</v>
      </c>
      <c r="W8683">
        <v>46436402.921877131</v>
      </c>
      <c r="X8683">
        <v>26436402.921877131</v>
      </c>
    </row>
    <row r="8684" spans="2:24" x14ac:dyDescent="0.4">
      <c r="B8684" s="13">
        <v>8681</v>
      </c>
      <c r="C8684">
        <v>0</v>
      </c>
      <c r="D8684">
        <v>0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22684908.940379586</v>
      </c>
      <c r="O8684">
        <v>22157209.191604327</v>
      </c>
      <c r="P8684">
        <v>23092482.346250184</v>
      </c>
      <c r="Q8684">
        <v>22560905.858122744</v>
      </c>
      <c r="R8684">
        <v>25192105.248198677</v>
      </c>
      <c r="S8684">
        <v>30711188.917058125</v>
      </c>
      <c r="T8684">
        <v>31787216.101149146</v>
      </c>
      <c r="U8684">
        <v>34549540.629110403</v>
      </c>
      <c r="V8684">
        <v>34145661.596013613</v>
      </c>
      <c r="W8684">
        <v>35719991.521347091</v>
      </c>
      <c r="X8684">
        <v>15719991.521347089</v>
      </c>
    </row>
    <row r="8685" spans="2:24" x14ac:dyDescent="0.4">
      <c r="B8685" s="13">
        <v>8682</v>
      </c>
      <c r="C8685">
        <v>0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24987574.658036087</v>
      </c>
      <c r="O8685">
        <v>30099603.149584055</v>
      </c>
      <c r="P8685">
        <v>32563511.803771812</v>
      </c>
      <c r="Q8685">
        <v>35507412.267583661</v>
      </c>
      <c r="R8685">
        <v>39501805.981564038</v>
      </c>
      <c r="S8685">
        <v>44424093.157762006</v>
      </c>
      <c r="T8685">
        <v>47303580.017520063</v>
      </c>
      <c r="U8685">
        <v>38223596.236458324</v>
      </c>
      <c r="V8685">
        <v>40134613.904139139</v>
      </c>
      <c r="W8685">
        <v>46897251.588540614</v>
      </c>
      <c r="X8685">
        <v>26897251.588540617</v>
      </c>
    </row>
    <row r="8686" spans="2:24" x14ac:dyDescent="0.4">
      <c r="B8686" s="13">
        <v>8683</v>
      </c>
      <c r="C8686">
        <v>0</v>
      </c>
      <c r="D8686">
        <v>0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-28340792.914808679</v>
      </c>
      <c r="O8686">
        <v>-25139490.79917616</v>
      </c>
      <c r="P8686">
        <v>-58287711.381432705</v>
      </c>
      <c r="Q8686">
        <v>-56481108.942389742</v>
      </c>
      <c r="R8686">
        <v>-22179059.341511052</v>
      </c>
      <c r="S8686">
        <v>-23108379.853076022</v>
      </c>
      <c r="T8686">
        <v>-24578711.697386455</v>
      </c>
      <c r="U8686">
        <v>-27632556.714133862</v>
      </c>
      <c r="V8686">
        <v>-28992347.132814202</v>
      </c>
      <c r="W8686">
        <v>-16104059.609606214</v>
      </c>
      <c r="X8686">
        <v>-36104059.609606221</v>
      </c>
    </row>
    <row r="8687" spans="2:24" x14ac:dyDescent="0.4">
      <c r="B8687" s="13">
        <v>8684</v>
      </c>
      <c r="C8687">
        <v>0</v>
      </c>
      <c r="D8687">
        <v>0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22827112.979762319</v>
      </c>
      <c r="O8687">
        <v>29522257.834537514</v>
      </c>
      <c r="P8687">
        <v>31415852.836533766</v>
      </c>
      <c r="Q8687">
        <v>30933131.02174779</v>
      </c>
      <c r="R8687">
        <v>30311694.874708328</v>
      </c>
      <c r="S8687">
        <v>31573674.773878582</v>
      </c>
      <c r="T8687">
        <v>38085908.353570648</v>
      </c>
      <c r="U8687">
        <v>45794603.847999245</v>
      </c>
      <c r="V8687">
        <v>47078632.475731559</v>
      </c>
      <c r="W8687">
        <v>46680233.499132305</v>
      </c>
      <c r="X8687">
        <v>26680233.499132313</v>
      </c>
    </row>
    <row r="8688" spans="2:24" x14ac:dyDescent="0.4">
      <c r="B8688" s="13">
        <v>8685</v>
      </c>
      <c r="C8688">
        <v>0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21047703.81746567</v>
      </c>
      <c r="O8688">
        <v>3475777.4641347351</v>
      </c>
      <c r="P8688">
        <v>8102779.0195677066</v>
      </c>
      <c r="Q8688">
        <v>17993485.645888787</v>
      </c>
      <c r="R8688">
        <v>22446878.466307264</v>
      </c>
      <c r="S8688">
        <v>25801177.213667642</v>
      </c>
      <c r="T8688">
        <v>26323582.181926586</v>
      </c>
      <c r="U8688">
        <v>34332988.617762707</v>
      </c>
      <c r="V8688">
        <v>34847127.83446113</v>
      </c>
      <c r="W8688">
        <v>32622296.758568332</v>
      </c>
      <c r="X8688">
        <v>12622296.758568335</v>
      </c>
    </row>
    <row r="8689" spans="2:24" x14ac:dyDescent="0.4">
      <c r="B8689" s="13">
        <v>8686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19099289.523804206</v>
      </c>
      <c r="O8689">
        <v>18598704.473013088</v>
      </c>
      <c r="P8689">
        <v>17086031.943190176</v>
      </c>
      <c r="Q8689">
        <v>-4265213.9379797904</v>
      </c>
      <c r="R8689">
        <v>2308085.01134576</v>
      </c>
      <c r="S8689">
        <v>-12657565.278992634</v>
      </c>
      <c r="T8689">
        <v>-10863047.980386814</v>
      </c>
      <c r="U8689">
        <v>6954408.5589077957</v>
      </c>
      <c r="V8689">
        <v>9598812.3316309322</v>
      </c>
      <c r="W8689">
        <v>8893705.2055047695</v>
      </c>
      <c r="X8689">
        <v>-11106294.794495232</v>
      </c>
    </row>
    <row r="8690" spans="2:24" x14ac:dyDescent="0.4">
      <c r="B8690" s="13">
        <v>8687</v>
      </c>
      <c r="C8690">
        <v>0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17005990.621189095</v>
      </c>
      <c r="O8690">
        <v>16637210.266750559</v>
      </c>
      <c r="P8690">
        <v>14657593.289486466</v>
      </c>
      <c r="Q8690">
        <v>22958835.794742379</v>
      </c>
      <c r="R8690">
        <v>26473453.674204011</v>
      </c>
      <c r="S8690">
        <v>27535181.486066177</v>
      </c>
      <c r="T8690">
        <v>24811958.15449037</v>
      </c>
      <c r="U8690">
        <v>25685006.082629122</v>
      </c>
      <c r="V8690">
        <v>32105899.170514606</v>
      </c>
      <c r="W8690">
        <v>30293956.851380676</v>
      </c>
      <c r="X8690">
        <v>10293956.85138068</v>
      </c>
    </row>
    <row r="8691" spans="2:24" x14ac:dyDescent="0.4">
      <c r="B8691" s="13">
        <v>8688</v>
      </c>
      <c r="C8691">
        <v>0</v>
      </c>
      <c r="D8691">
        <v>0</v>
      </c>
      <c r="E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24174358.464750066</v>
      </c>
      <c r="O8691">
        <v>27753356.412096843</v>
      </c>
      <c r="P8691">
        <v>33063024.901510675</v>
      </c>
      <c r="Q8691">
        <v>34899255.621274255</v>
      </c>
      <c r="R8691">
        <v>36459832.972000696</v>
      </c>
      <c r="S8691">
        <v>42649544.113315903</v>
      </c>
      <c r="T8691">
        <v>43504243.999616534</v>
      </c>
      <c r="U8691">
        <v>34032317.864026457</v>
      </c>
      <c r="V8691">
        <v>26988988.485621501</v>
      </c>
      <c r="W8691">
        <v>37406654.880166456</v>
      </c>
      <c r="X8691">
        <v>17406654.88016646</v>
      </c>
    </row>
    <row r="8692" spans="2:24" x14ac:dyDescent="0.4">
      <c r="B8692" s="13">
        <v>8689</v>
      </c>
      <c r="C8692">
        <v>0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17012144.247353856</v>
      </c>
      <c r="O8692">
        <v>21813103.796353742</v>
      </c>
      <c r="P8692">
        <v>25270136.449642949</v>
      </c>
      <c r="Q8692">
        <v>24118325.689114455</v>
      </c>
      <c r="R8692">
        <v>25159943.430998594</v>
      </c>
      <c r="S8692">
        <v>26033978.186690968</v>
      </c>
      <c r="T8692">
        <v>16815520.110550169</v>
      </c>
      <c r="U8692">
        <v>-81247568.656734377</v>
      </c>
      <c r="V8692">
        <v>-77941680.550134972</v>
      </c>
      <c r="W8692">
        <v>-29579597.920844343</v>
      </c>
      <c r="X8692">
        <v>-49579597.920844339</v>
      </c>
    </row>
    <row r="8693" spans="2:24" x14ac:dyDescent="0.4">
      <c r="B8693" s="13">
        <v>8690</v>
      </c>
      <c r="C8693">
        <v>0</v>
      </c>
      <c r="D8693">
        <v>0</v>
      </c>
      <c r="E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24411010.91986233</v>
      </c>
      <c r="O8693">
        <v>21730207.966905642</v>
      </c>
      <c r="P8693">
        <v>24958872.710821498</v>
      </c>
      <c r="Q8693">
        <v>30094400.252766714</v>
      </c>
      <c r="R8693">
        <v>33946917.42151127</v>
      </c>
      <c r="S8693">
        <v>25099697.34840766</v>
      </c>
      <c r="T8693">
        <v>24440898.672213394</v>
      </c>
      <c r="U8693">
        <v>22627749.402301025</v>
      </c>
      <c r="V8693">
        <v>25705485.89677538</v>
      </c>
      <c r="W8693">
        <v>-225685850.8601175</v>
      </c>
      <c r="X8693">
        <v>-245685850.8601175</v>
      </c>
    </row>
    <row r="8694" spans="2:24" x14ac:dyDescent="0.4">
      <c r="B8694" s="13">
        <v>8691</v>
      </c>
      <c r="C8694">
        <v>0</v>
      </c>
      <c r="D8694">
        <v>0</v>
      </c>
      <c r="E8694"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27557518.07687708</v>
      </c>
      <c r="O8694">
        <v>32065214.12577007</v>
      </c>
      <c r="P8694">
        <v>32202494.774847284</v>
      </c>
      <c r="Q8694">
        <v>36434016.979445815</v>
      </c>
      <c r="R8694">
        <v>-28718845.641103208</v>
      </c>
      <c r="S8694">
        <v>-24260046.981861785</v>
      </c>
      <c r="T8694">
        <v>14655969.781784799</v>
      </c>
      <c r="U8694">
        <v>16774355.243548583</v>
      </c>
      <c r="V8694">
        <v>10905008.972331351</v>
      </c>
      <c r="W8694">
        <v>10790503.778210398</v>
      </c>
      <c r="X8694">
        <v>-9209496.2217896022</v>
      </c>
    </row>
    <row r="8695" spans="2:24" x14ac:dyDescent="0.4">
      <c r="B8695" s="13">
        <v>8692</v>
      </c>
      <c r="C8695">
        <v>0</v>
      </c>
      <c r="D8695">
        <v>0</v>
      </c>
      <c r="E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20268312.50927525</v>
      </c>
      <c r="O8695">
        <v>24536497.824932776</v>
      </c>
      <c r="P8695">
        <v>33035615.633396558</v>
      </c>
      <c r="Q8695">
        <v>39500977.893247947</v>
      </c>
      <c r="R8695">
        <v>42506247.092549257</v>
      </c>
      <c r="S8695">
        <v>41106250.75636252</v>
      </c>
      <c r="T8695">
        <v>41462817.807606034</v>
      </c>
      <c r="U8695">
        <v>39503847.062574238</v>
      </c>
      <c r="V8695">
        <v>39919222.248816699</v>
      </c>
      <c r="W8695">
        <v>44065927.359789319</v>
      </c>
      <c r="X8695">
        <v>24065927.359789327</v>
      </c>
    </row>
    <row r="8696" spans="2:24" x14ac:dyDescent="0.4">
      <c r="B8696" s="13">
        <v>8693</v>
      </c>
      <c r="C8696">
        <v>0</v>
      </c>
      <c r="D8696">
        <v>0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23542350.199774861</v>
      </c>
      <c r="O8696">
        <v>22428970.711421795</v>
      </c>
      <c r="P8696">
        <v>21382955.565367233</v>
      </c>
      <c r="Q8696">
        <v>24103668.413687266</v>
      </c>
      <c r="R8696">
        <v>30812300.411804013</v>
      </c>
      <c r="S8696">
        <v>32072079.647851583</v>
      </c>
      <c r="T8696">
        <v>36559694.200997099</v>
      </c>
      <c r="U8696">
        <v>40341118.582858197</v>
      </c>
      <c r="V8696">
        <v>43257406.511266492</v>
      </c>
      <c r="W8696">
        <v>46718725.831573568</v>
      </c>
      <c r="X8696">
        <v>26718725.831573557</v>
      </c>
    </row>
    <row r="8697" spans="2:24" x14ac:dyDescent="0.4">
      <c r="B8697" s="13">
        <v>8694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23380058.747033942</v>
      </c>
      <c r="O8697">
        <v>27179492.072311603</v>
      </c>
      <c r="P8697">
        <v>34537046.346333198</v>
      </c>
      <c r="Q8697">
        <v>34784099.337083496</v>
      </c>
      <c r="R8697">
        <v>42358365.211011767</v>
      </c>
      <c r="S8697">
        <v>45184438.249533914</v>
      </c>
      <c r="T8697">
        <v>51922955.738428153</v>
      </c>
      <c r="U8697">
        <v>53512816.833785251</v>
      </c>
      <c r="V8697">
        <v>55254848.508385286</v>
      </c>
      <c r="W8697">
        <v>63669350.909538448</v>
      </c>
      <c r="X8697">
        <v>43669350.909538448</v>
      </c>
    </row>
    <row r="8698" spans="2:24" x14ac:dyDescent="0.4">
      <c r="B8698" s="13">
        <v>8695</v>
      </c>
      <c r="C8698">
        <v>0</v>
      </c>
      <c r="D8698">
        <v>0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15352701.919275632</v>
      </c>
      <c r="O8698">
        <v>20797987.726236701</v>
      </c>
      <c r="P8698">
        <v>20740692.079586633</v>
      </c>
      <c r="Q8698">
        <v>27295604.921369378</v>
      </c>
      <c r="R8698">
        <v>30133386.396191292</v>
      </c>
      <c r="S8698">
        <v>30252835.398379795</v>
      </c>
      <c r="T8698">
        <v>27693099.373333901</v>
      </c>
      <c r="U8698">
        <v>32211562.224236228</v>
      </c>
      <c r="V8698">
        <v>39206378.367532879</v>
      </c>
      <c r="W8698">
        <v>37641553.373124383</v>
      </c>
      <c r="X8698">
        <v>17641553.373124376</v>
      </c>
    </row>
    <row r="8699" spans="2:24" x14ac:dyDescent="0.4">
      <c r="B8699" s="13">
        <v>8696</v>
      </c>
      <c r="C8699">
        <v>0</v>
      </c>
      <c r="D8699">
        <v>0</v>
      </c>
      <c r="E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19735656.704998866</v>
      </c>
      <c r="O8699">
        <v>8151567.2176538361</v>
      </c>
      <c r="P8699">
        <v>5437934.9431458153</v>
      </c>
      <c r="Q8699">
        <v>16018699.612054076</v>
      </c>
      <c r="R8699">
        <v>16972044.03940944</v>
      </c>
      <c r="S8699">
        <v>17064711.212003775</v>
      </c>
      <c r="T8699">
        <v>20059419.770254217</v>
      </c>
      <c r="U8699">
        <v>26093792.795981191</v>
      </c>
      <c r="V8699">
        <v>31290283.780965865</v>
      </c>
      <c r="W8699">
        <v>32403871.397701997</v>
      </c>
      <c r="X8699">
        <v>12403871.397701995</v>
      </c>
    </row>
    <row r="8700" spans="2:24" x14ac:dyDescent="0.4">
      <c r="B8700" s="13">
        <v>8697</v>
      </c>
      <c r="C8700">
        <v>0</v>
      </c>
      <c r="D8700">
        <v>0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18809372.770831812</v>
      </c>
      <c r="O8700">
        <v>20723708.934352301</v>
      </c>
      <c r="P8700">
        <v>23823597.740606282</v>
      </c>
      <c r="Q8700">
        <v>24659892.580035593</v>
      </c>
      <c r="R8700">
        <v>21699194.923404649</v>
      </c>
      <c r="S8700">
        <v>19810358.876604419</v>
      </c>
      <c r="T8700">
        <v>21470727.182106845</v>
      </c>
      <c r="U8700">
        <v>24677264.341040846</v>
      </c>
      <c r="V8700">
        <v>26868212.173306745</v>
      </c>
      <c r="W8700">
        <v>22166773.109774876</v>
      </c>
      <c r="X8700">
        <v>2166773.109774875</v>
      </c>
    </row>
    <row r="8701" spans="2:24" x14ac:dyDescent="0.4">
      <c r="B8701" s="13">
        <v>8698</v>
      </c>
      <c r="C8701">
        <v>0</v>
      </c>
      <c r="D8701">
        <v>0</v>
      </c>
      <c r="E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18840321.072581388</v>
      </c>
      <c r="O8701">
        <v>8070126.868595751</v>
      </c>
      <c r="P8701">
        <v>-1111357.0704756465</v>
      </c>
      <c r="Q8701">
        <v>-3751227.6387766581</v>
      </c>
      <c r="R8701">
        <v>1688866.9056419767</v>
      </c>
      <c r="S8701">
        <v>2265586.7421341515</v>
      </c>
      <c r="T8701">
        <v>3298639.1058333856</v>
      </c>
      <c r="U8701">
        <v>3774404.2920582979</v>
      </c>
      <c r="V8701">
        <v>3479772.478416278</v>
      </c>
      <c r="W8701">
        <v>8662429.8027130701</v>
      </c>
      <c r="X8701">
        <v>-11337570.197286928</v>
      </c>
    </row>
    <row r="8702" spans="2:24" x14ac:dyDescent="0.4">
      <c r="B8702" s="13">
        <v>8699</v>
      </c>
      <c r="C8702">
        <v>0</v>
      </c>
      <c r="D8702">
        <v>0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16990177.309491172</v>
      </c>
      <c r="O8702">
        <v>21045381.557498109</v>
      </c>
      <c r="P8702">
        <v>24591405.820664741</v>
      </c>
      <c r="Q8702">
        <v>18265046.193867486</v>
      </c>
      <c r="R8702">
        <v>20997545.974269737</v>
      </c>
      <c r="S8702">
        <v>22297096.699859623</v>
      </c>
      <c r="T8702">
        <v>19937410.71891503</v>
      </c>
      <c r="U8702">
        <v>25380871.824722432</v>
      </c>
      <c r="V8702">
        <v>34069546.138121068</v>
      </c>
      <c r="W8702">
        <v>35314688.315726817</v>
      </c>
      <c r="X8702">
        <v>15314688.315726822</v>
      </c>
    </row>
    <row r="8703" spans="2:24" x14ac:dyDescent="0.4">
      <c r="B8703" s="13">
        <v>8700</v>
      </c>
      <c r="C8703">
        <v>0</v>
      </c>
      <c r="D8703">
        <v>0</v>
      </c>
      <c r="E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18162103.145309545</v>
      </c>
      <c r="O8703">
        <v>26771227.460555647</v>
      </c>
      <c r="P8703">
        <v>29163342.23774866</v>
      </c>
      <c r="Q8703">
        <v>29711850.746516623</v>
      </c>
      <c r="R8703">
        <v>32214748.500125613</v>
      </c>
      <c r="S8703">
        <v>36723715.661478743</v>
      </c>
      <c r="T8703">
        <v>37434894.494421005</v>
      </c>
      <c r="U8703">
        <v>39451216.69487524</v>
      </c>
      <c r="V8703">
        <v>44871454.796776883</v>
      </c>
      <c r="W8703">
        <v>51202937.956240192</v>
      </c>
      <c r="X8703">
        <v>31202937.956240192</v>
      </c>
    </row>
    <row r="8704" spans="2:24" x14ac:dyDescent="0.4">
      <c r="B8704" s="13">
        <v>8701</v>
      </c>
      <c r="C8704">
        <v>0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-29866929.630350646</v>
      </c>
      <c r="O8704">
        <v>-28443847.660955481</v>
      </c>
      <c r="P8704">
        <v>934920.65202526748</v>
      </c>
      <c r="Q8704">
        <v>1804053.1018215958</v>
      </c>
      <c r="R8704">
        <v>-3210776.942089865</v>
      </c>
      <c r="S8704">
        <v>-4879427.2369090673</v>
      </c>
      <c r="T8704">
        <v>-4655078.7325362107</v>
      </c>
      <c r="U8704">
        <v>916641.87100504898</v>
      </c>
      <c r="V8704">
        <v>-83103.160007030121</v>
      </c>
      <c r="W8704">
        <v>-202945.34847289303</v>
      </c>
      <c r="X8704">
        <v>-20202945.348472897</v>
      </c>
    </row>
    <row r="8705" spans="2:24" x14ac:dyDescent="0.4">
      <c r="B8705" s="13">
        <v>8702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20110926.91024743</v>
      </c>
      <c r="O8705">
        <v>26796913.586627763</v>
      </c>
      <c r="P8705">
        <v>30789724.007883221</v>
      </c>
      <c r="Q8705">
        <v>27872892.767408032</v>
      </c>
      <c r="R8705">
        <v>14097608.50126889</v>
      </c>
      <c r="S8705">
        <v>21475510.934159484</v>
      </c>
      <c r="T8705">
        <v>27292618.432382092</v>
      </c>
      <c r="U8705">
        <v>26211394.136682626</v>
      </c>
      <c r="V8705">
        <v>24145903.900025606</v>
      </c>
      <c r="W8705">
        <v>16030923.319997547</v>
      </c>
      <c r="X8705">
        <v>-3969076.6800024486</v>
      </c>
    </row>
    <row r="8706" spans="2:24" x14ac:dyDescent="0.4">
      <c r="B8706" s="13">
        <v>8703</v>
      </c>
      <c r="C8706">
        <v>0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19829209.266958397</v>
      </c>
      <c r="O8706">
        <v>24844054.864175897</v>
      </c>
      <c r="P8706">
        <v>27896888.055666067</v>
      </c>
      <c r="Q8706">
        <v>33309412.66048678</v>
      </c>
      <c r="R8706">
        <v>30860276.402021967</v>
      </c>
      <c r="S8706">
        <v>32652389.650745861</v>
      </c>
      <c r="T8706">
        <v>35723508.40735282</v>
      </c>
      <c r="U8706">
        <v>41724400.894564353</v>
      </c>
      <c r="V8706">
        <v>38982101.719009027</v>
      </c>
      <c r="W8706">
        <v>46029675.014240548</v>
      </c>
      <c r="X8706">
        <v>26029675.014240552</v>
      </c>
    </row>
    <row r="8707" spans="2:24" x14ac:dyDescent="0.4">
      <c r="B8707" s="13">
        <v>8704</v>
      </c>
      <c r="C8707">
        <v>0</v>
      </c>
      <c r="D8707">
        <v>0</v>
      </c>
      <c r="E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9134921.6893009394</v>
      </c>
      <c r="O8707">
        <v>9891451.053678643</v>
      </c>
      <c r="P8707">
        <v>24380336.865747731</v>
      </c>
      <c r="Q8707">
        <v>24565641.891565084</v>
      </c>
      <c r="R8707">
        <v>24167199.309392795</v>
      </c>
      <c r="S8707">
        <v>25700508.490488328</v>
      </c>
      <c r="T8707">
        <v>30506438.495931502</v>
      </c>
      <c r="U8707">
        <v>30790321.072341874</v>
      </c>
      <c r="V8707">
        <v>39655645.721089959</v>
      </c>
      <c r="W8707">
        <v>44290759.498981111</v>
      </c>
      <c r="X8707">
        <v>24290759.498981111</v>
      </c>
    </row>
    <row r="8708" spans="2:24" x14ac:dyDescent="0.4">
      <c r="B8708" s="13">
        <v>8705</v>
      </c>
      <c r="C8708">
        <v>0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18915686.225139678</v>
      </c>
      <c r="O8708">
        <v>12351339.932504749</v>
      </c>
      <c r="P8708">
        <v>11458562.698534617</v>
      </c>
      <c r="Q8708">
        <v>14991168.564941376</v>
      </c>
      <c r="R8708">
        <v>11852852.930945884</v>
      </c>
      <c r="S8708">
        <v>15843876.595062148</v>
      </c>
      <c r="T8708">
        <v>22343928.786302701</v>
      </c>
      <c r="U8708">
        <v>15262588.092392439</v>
      </c>
      <c r="V8708">
        <v>19547297.644712206</v>
      </c>
      <c r="W8708">
        <v>18795588.187119748</v>
      </c>
      <c r="X8708">
        <v>-1204411.8128802576</v>
      </c>
    </row>
    <row r="8709" spans="2:24" x14ac:dyDescent="0.4">
      <c r="B8709" s="13">
        <v>8706</v>
      </c>
      <c r="C8709">
        <v>0</v>
      </c>
      <c r="D8709">
        <v>0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20776005.869768865</v>
      </c>
      <c r="O8709">
        <v>19900088.704754319</v>
      </c>
      <c r="P8709">
        <v>22426440.067701295</v>
      </c>
      <c r="Q8709">
        <v>21069653.237940144</v>
      </c>
      <c r="R8709">
        <v>20715467.083383445</v>
      </c>
      <c r="S8709">
        <v>22463491.542129792</v>
      </c>
      <c r="T8709">
        <v>31004114.949952755</v>
      </c>
      <c r="U8709">
        <v>33324412.659253273</v>
      </c>
      <c r="V8709">
        <v>35180803.071421638</v>
      </c>
      <c r="W8709">
        <v>34971627.933543377</v>
      </c>
      <c r="X8709">
        <v>14971627.933543375</v>
      </c>
    </row>
    <row r="8710" spans="2:24" x14ac:dyDescent="0.4">
      <c r="B8710" s="13">
        <v>8707</v>
      </c>
      <c r="C8710">
        <v>0</v>
      </c>
      <c r="D8710">
        <v>0</v>
      </c>
      <c r="E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19098593.144894764</v>
      </c>
      <c r="O8710">
        <v>19892989.140669316</v>
      </c>
      <c r="P8710">
        <v>19927087.067052487</v>
      </c>
      <c r="Q8710">
        <v>11846801.564185064</v>
      </c>
      <c r="R8710">
        <v>20390475.864755467</v>
      </c>
      <c r="S8710">
        <v>22222632.941471823</v>
      </c>
      <c r="T8710">
        <v>21598480.044959895</v>
      </c>
      <c r="U8710">
        <v>22009451.874502495</v>
      </c>
      <c r="V8710">
        <v>22646989.192369536</v>
      </c>
      <c r="W8710">
        <v>32039810.781948343</v>
      </c>
      <c r="X8710">
        <v>12039810.781948347</v>
      </c>
    </row>
    <row r="8711" spans="2:24" x14ac:dyDescent="0.4">
      <c r="B8711" s="13">
        <v>8708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21241685.19206069</v>
      </c>
      <c r="O8711">
        <v>24812827.69769042</v>
      </c>
      <c r="P8711">
        <v>32935559.168061413</v>
      </c>
      <c r="Q8711">
        <v>33887881.070057489</v>
      </c>
      <c r="R8711">
        <v>32993130.497959465</v>
      </c>
      <c r="S8711">
        <v>38079931.774885684</v>
      </c>
      <c r="T8711">
        <v>38685612.097858138</v>
      </c>
      <c r="U8711">
        <v>38082032.151468202</v>
      </c>
      <c r="V8711">
        <v>36422642.346797429</v>
      </c>
      <c r="W8711">
        <v>37815192.33398784</v>
      </c>
      <c r="X8711">
        <v>17815192.33398784</v>
      </c>
    </row>
    <row r="8712" spans="2:24" x14ac:dyDescent="0.4">
      <c r="B8712" s="13">
        <v>8709</v>
      </c>
      <c r="C8712">
        <v>0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25379672.27232438</v>
      </c>
      <c r="O8712">
        <v>22708210.493675414</v>
      </c>
      <c r="P8712">
        <v>22379731.731564123</v>
      </c>
      <c r="Q8712">
        <v>26027770.047425006</v>
      </c>
      <c r="R8712">
        <v>16337176.823086625</v>
      </c>
      <c r="S8712">
        <v>19450864.492300324</v>
      </c>
      <c r="T8712">
        <v>30114383.476647906</v>
      </c>
      <c r="U8712">
        <v>22621608.658597443</v>
      </c>
      <c r="V8712">
        <v>10432149.304695912</v>
      </c>
      <c r="W8712">
        <v>11067900.571773551</v>
      </c>
      <c r="X8712">
        <v>-8932099.4282264486</v>
      </c>
    </row>
    <row r="8713" spans="2:24" x14ac:dyDescent="0.4">
      <c r="B8713" s="13">
        <v>8710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20732181.741988625</v>
      </c>
      <c r="O8713">
        <v>22798972.193374388</v>
      </c>
      <c r="P8713">
        <v>25187551.803727183</v>
      </c>
      <c r="Q8713">
        <v>24217035.742378872</v>
      </c>
      <c r="R8713">
        <v>506836.19300981518</v>
      </c>
      <c r="S8713">
        <v>987519.93885324779</v>
      </c>
      <c r="T8713">
        <v>16140292.863029698</v>
      </c>
      <c r="U8713">
        <v>23660733.244366825</v>
      </c>
      <c r="V8713">
        <v>28690390.85203781</v>
      </c>
      <c r="W8713">
        <v>32516586.266750138</v>
      </c>
      <c r="X8713">
        <v>12516586.266750146</v>
      </c>
    </row>
    <row r="8714" spans="2:24" x14ac:dyDescent="0.4">
      <c r="B8714" s="13">
        <v>8711</v>
      </c>
      <c r="C8714">
        <v>0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17512685.589485124</v>
      </c>
      <c r="O8714">
        <v>21303606.141660951</v>
      </c>
      <c r="P8714">
        <v>21376297.493034814</v>
      </c>
      <c r="Q8714">
        <v>23601094.216838501</v>
      </c>
      <c r="R8714">
        <v>21124979.653250169</v>
      </c>
      <c r="S8714">
        <v>22621875.257876858</v>
      </c>
      <c r="T8714">
        <v>21803127.065448675</v>
      </c>
      <c r="U8714">
        <v>20768461.796288285</v>
      </c>
      <c r="V8714">
        <v>21737633.409401037</v>
      </c>
      <c r="W8714">
        <v>21090376.280741755</v>
      </c>
      <c r="X8714">
        <v>1090376.2807417572</v>
      </c>
    </row>
    <row r="8715" spans="2:24" x14ac:dyDescent="0.4">
      <c r="B8715" s="13">
        <v>8712</v>
      </c>
      <c r="C8715">
        <v>0</v>
      </c>
      <c r="D8715">
        <v>0</v>
      </c>
      <c r="E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19881983.207572144</v>
      </c>
      <c r="O8715">
        <v>25220103.862884052</v>
      </c>
      <c r="P8715">
        <v>24915492.184128895</v>
      </c>
      <c r="Q8715">
        <v>30589364.185097333</v>
      </c>
      <c r="R8715">
        <v>25854551.507510543</v>
      </c>
      <c r="S8715">
        <v>-5630670.6490771137</v>
      </c>
      <c r="T8715">
        <v>-5397110.9904875681</v>
      </c>
      <c r="U8715">
        <v>12412288.535164839</v>
      </c>
      <c r="V8715">
        <v>16330618.54509881</v>
      </c>
      <c r="W8715">
        <v>25182461.077735566</v>
      </c>
      <c r="X8715">
        <v>5182461.0777355675</v>
      </c>
    </row>
    <row r="8716" spans="2:24" x14ac:dyDescent="0.4">
      <c r="B8716" s="13">
        <v>8713</v>
      </c>
      <c r="C8716">
        <v>0</v>
      </c>
      <c r="D8716">
        <v>0</v>
      </c>
      <c r="E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19649269.573897582</v>
      </c>
      <c r="O8716">
        <v>21924024.378538866</v>
      </c>
      <c r="P8716">
        <v>24505339.257452764</v>
      </c>
      <c r="Q8716">
        <v>23626827.40399909</v>
      </c>
      <c r="R8716">
        <v>20498656.663626239</v>
      </c>
      <c r="S8716">
        <v>25086087.866102565</v>
      </c>
      <c r="T8716">
        <v>28052131.908918791</v>
      </c>
      <c r="U8716">
        <v>28770446.529853195</v>
      </c>
      <c r="V8716">
        <v>28586233.476146493</v>
      </c>
      <c r="W8716">
        <v>26665428.805025037</v>
      </c>
      <c r="X8716">
        <v>6665428.8050250392</v>
      </c>
    </row>
    <row r="8717" spans="2:24" x14ac:dyDescent="0.4">
      <c r="B8717" s="13">
        <v>8714</v>
      </c>
      <c r="C8717">
        <v>0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22555596.265891388</v>
      </c>
      <c r="O8717">
        <v>27077245.868095741</v>
      </c>
      <c r="P8717">
        <v>21654172.550352886</v>
      </c>
      <c r="Q8717">
        <v>20655080.207463175</v>
      </c>
      <c r="R8717">
        <v>20488236.308105517</v>
      </c>
      <c r="S8717">
        <v>25208625.174620844</v>
      </c>
      <c r="T8717">
        <v>11104598.240846748</v>
      </c>
      <c r="U8717">
        <v>17090879.942073237</v>
      </c>
      <c r="V8717">
        <v>24324105.578535948</v>
      </c>
      <c r="W8717">
        <v>26870760.83172721</v>
      </c>
      <c r="X8717">
        <v>6870760.8317272104</v>
      </c>
    </row>
    <row r="8718" spans="2:24" x14ac:dyDescent="0.4">
      <c r="B8718" s="13">
        <v>8715</v>
      </c>
      <c r="C8718">
        <v>0</v>
      </c>
      <c r="D8718">
        <v>0</v>
      </c>
      <c r="E8718">
        <v>0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20223309.597483292</v>
      </c>
      <c r="O8718">
        <v>20238791.235420108</v>
      </c>
      <c r="P8718">
        <v>19388588.796102162</v>
      </c>
      <c r="Q8718">
        <v>21577583.525112618</v>
      </c>
      <c r="R8718">
        <v>19163221.726059921</v>
      </c>
      <c r="S8718">
        <v>19071363.994988486</v>
      </c>
      <c r="T8718">
        <v>19372609.11169298</v>
      </c>
      <c r="U8718">
        <v>20886304.480832491</v>
      </c>
      <c r="V8718">
        <v>29297851.726345874</v>
      </c>
      <c r="W8718">
        <v>35775092.783978403</v>
      </c>
      <c r="X8718">
        <v>15775092.783978401</v>
      </c>
    </row>
    <row r="8719" spans="2:24" x14ac:dyDescent="0.4">
      <c r="B8719" s="13">
        <v>8716</v>
      </c>
      <c r="C8719">
        <v>0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26424475.534120668</v>
      </c>
      <c r="O8719">
        <v>10059376.328899221</v>
      </c>
      <c r="P8719">
        <v>10971160.911478413</v>
      </c>
      <c r="Q8719">
        <v>23551872.418996252</v>
      </c>
      <c r="R8719">
        <v>26964085.412281938</v>
      </c>
      <c r="S8719">
        <v>27607373.848744825</v>
      </c>
      <c r="T8719">
        <v>31081113.132330365</v>
      </c>
      <c r="U8719">
        <v>30885590.29029198</v>
      </c>
      <c r="V8719">
        <v>40048660.606095918</v>
      </c>
      <c r="W8719">
        <v>40831545.337576084</v>
      </c>
      <c r="X8719">
        <v>20831545.33757608</v>
      </c>
    </row>
    <row r="8720" spans="2:24" x14ac:dyDescent="0.4">
      <c r="B8720" s="13">
        <v>8717</v>
      </c>
      <c r="C8720">
        <v>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19257141.427378111</v>
      </c>
      <c r="O8720">
        <v>15075977.554824533</v>
      </c>
      <c r="P8720">
        <v>15846681.572007747</v>
      </c>
      <c r="Q8720">
        <v>18513302.066552293</v>
      </c>
      <c r="R8720">
        <v>25229024.710203275</v>
      </c>
      <c r="S8720">
        <v>27827101.836161423</v>
      </c>
      <c r="T8720">
        <v>27292262.951240648</v>
      </c>
      <c r="U8720">
        <v>33868003.986433752</v>
      </c>
      <c r="V8720">
        <v>35610168.941106327</v>
      </c>
      <c r="W8720">
        <v>35207627.806042947</v>
      </c>
      <c r="X8720">
        <v>15207627.806042945</v>
      </c>
    </row>
    <row r="8721" spans="2:24" x14ac:dyDescent="0.4">
      <c r="B8721" s="13">
        <v>8718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23597987.110985819</v>
      </c>
      <c r="O8721">
        <v>24586327.914076999</v>
      </c>
      <c r="P8721">
        <v>31214153.907798745</v>
      </c>
      <c r="Q8721">
        <v>32206873.410032585</v>
      </c>
      <c r="R8721">
        <v>33529871.608326629</v>
      </c>
      <c r="S8721">
        <v>31907240.119169794</v>
      </c>
      <c r="T8721">
        <v>39660744.564588338</v>
      </c>
      <c r="U8721">
        <v>42353674.533864968</v>
      </c>
      <c r="V8721">
        <v>40667548.88384486</v>
      </c>
      <c r="W8721">
        <v>29841448.354489766</v>
      </c>
      <c r="X8721">
        <v>9841448.3544897735</v>
      </c>
    </row>
    <row r="8722" spans="2:24" x14ac:dyDescent="0.4">
      <c r="B8722" s="13">
        <v>8719</v>
      </c>
      <c r="C8722">
        <v>0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-5173706.5070888223</v>
      </c>
      <c r="O8722">
        <v>-49649.361535577103</v>
      </c>
      <c r="P8722">
        <v>19702942.389152635</v>
      </c>
      <c r="Q8722">
        <v>19153113.702475116</v>
      </c>
      <c r="R8722">
        <v>16783745.664260376</v>
      </c>
      <c r="S8722">
        <v>20936403.901799805</v>
      </c>
      <c r="T8722">
        <v>21433841.918994367</v>
      </c>
      <c r="U8722">
        <v>6782544.0043262681</v>
      </c>
      <c r="V8722">
        <v>13057593.419022212</v>
      </c>
      <c r="W8722">
        <v>25464100.640179891</v>
      </c>
      <c r="X8722">
        <v>5464100.6401798893</v>
      </c>
    </row>
    <row r="8723" spans="2:24" x14ac:dyDescent="0.4">
      <c r="B8723" s="13">
        <v>8720</v>
      </c>
      <c r="C8723">
        <v>0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28629434.152115125</v>
      </c>
      <c r="O8723">
        <v>33195006.183368955</v>
      </c>
      <c r="P8723">
        <v>35526343.790775046</v>
      </c>
      <c r="Q8723">
        <v>35214987.234046668</v>
      </c>
      <c r="R8723">
        <v>39166640.589895077</v>
      </c>
      <c r="S8723">
        <v>39908333.04870563</v>
      </c>
      <c r="T8723">
        <v>41194654.042028166</v>
      </c>
      <c r="U8723">
        <v>45605036.41075772</v>
      </c>
      <c r="V8723">
        <v>41611052.790215582</v>
      </c>
      <c r="W8723">
        <v>42816319.465219721</v>
      </c>
      <c r="X8723">
        <v>22816319.465219725</v>
      </c>
    </row>
    <row r="8724" spans="2:24" x14ac:dyDescent="0.4">
      <c r="B8724" s="13">
        <v>8721</v>
      </c>
      <c r="C8724">
        <v>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19000804.740879115</v>
      </c>
      <c r="O8724">
        <v>22499059.977181636</v>
      </c>
      <c r="P8724">
        <v>24031678.019417208</v>
      </c>
      <c r="Q8724">
        <v>28497873.813612696</v>
      </c>
      <c r="R8724">
        <v>32504931.933491863</v>
      </c>
      <c r="S8724">
        <v>33768200.522699513</v>
      </c>
      <c r="T8724">
        <v>36431194.045481555</v>
      </c>
      <c r="U8724">
        <v>37875035.502905168</v>
      </c>
      <c r="V8724">
        <v>37723293.693731666</v>
      </c>
      <c r="W8724">
        <v>35369681.434783727</v>
      </c>
      <c r="X8724">
        <v>15369681.434783716</v>
      </c>
    </row>
    <row r="8725" spans="2:24" x14ac:dyDescent="0.4">
      <c r="B8725" s="13">
        <v>8722</v>
      </c>
      <c r="C8725">
        <v>0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19782121.085216194</v>
      </c>
      <c r="O8725">
        <v>14785577.695189057</v>
      </c>
      <c r="P8725">
        <v>18111043.353496667</v>
      </c>
      <c r="Q8725">
        <v>25360899.50288818</v>
      </c>
      <c r="R8725">
        <v>17111122.056724798</v>
      </c>
      <c r="S8725">
        <v>16629937.558131346</v>
      </c>
      <c r="T8725">
        <v>16452229.124129914</v>
      </c>
      <c r="U8725">
        <v>17915432.363201786</v>
      </c>
      <c r="V8725">
        <v>20303724.975296889</v>
      </c>
      <c r="W8725">
        <v>18707024.786424249</v>
      </c>
      <c r="X8725">
        <v>-1292975.2135757529</v>
      </c>
    </row>
    <row r="8726" spans="2:24" x14ac:dyDescent="0.4">
      <c r="B8726" s="13">
        <v>8723</v>
      </c>
      <c r="C8726">
        <v>0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18815342.274597965</v>
      </c>
      <c r="O8726">
        <v>23912374.292600274</v>
      </c>
      <c r="P8726">
        <v>24707809.918151636</v>
      </c>
      <c r="Q8726">
        <v>27734155.395705622</v>
      </c>
      <c r="R8726">
        <v>29822537.601617649</v>
      </c>
      <c r="S8726">
        <v>-43722052.499614716</v>
      </c>
      <c r="T8726">
        <v>-44361472.23558744</v>
      </c>
      <c r="U8726">
        <v>-717304.72387963999</v>
      </c>
      <c r="V8726">
        <v>-2382392.1887446092</v>
      </c>
      <c r="W8726">
        <v>3540534.2433017446</v>
      </c>
      <c r="X8726">
        <v>-16459465.756698254</v>
      </c>
    </row>
    <row r="8727" spans="2:24" x14ac:dyDescent="0.4">
      <c r="B8727" s="13">
        <v>8724</v>
      </c>
      <c r="C8727">
        <v>0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23120783.209803868</v>
      </c>
      <c r="O8727">
        <v>23245383.529303342</v>
      </c>
      <c r="P8727">
        <v>20192889.23793358</v>
      </c>
      <c r="Q8727">
        <v>20138402.846079182</v>
      </c>
      <c r="R8727">
        <v>24135838.99842678</v>
      </c>
      <c r="S8727">
        <v>8548755.6524610501</v>
      </c>
      <c r="T8727">
        <v>11450058.398784917</v>
      </c>
      <c r="U8727">
        <v>19652289.254300267</v>
      </c>
      <c r="V8727">
        <v>25206383.137801446</v>
      </c>
      <c r="W8727">
        <v>28216350.228304841</v>
      </c>
      <c r="X8727">
        <v>8216350.2283048397</v>
      </c>
    </row>
    <row r="8728" spans="2:24" x14ac:dyDescent="0.4">
      <c r="B8728" s="13">
        <v>8725</v>
      </c>
      <c r="C8728">
        <v>0</v>
      </c>
      <c r="D8728">
        <v>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26859163.617684096</v>
      </c>
      <c r="O8728">
        <v>23827928.099101126</v>
      </c>
      <c r="P8728">
        <v>27093291.406362619</v>
      </c>
      <c r="Q8728">
        <v>26580883.019052565</v>
      </c>
      <c r="R8728">
        <v>19771466.765549861</v>
      </c>
      <c r="S8728">
        <v>23026448.812168553</v>
      </c>
      <c r="T8728">
        <v>30043109.075773239</v>
      </c>
      <c r="U8728">
        <v>28285428.084477112</v>
      </c>
      <c r="V8728">
        <v>28900871.966125738</v>
      </c>
      <c r="W8728">
        <v>34704379.001436658</v>
      </c>
      <c r="X8728">
        <v>14704379.001436654</v>
      </c>
    </row>
    <row r="8729" spans="2:24" x14ac:dyDescent="0.4">
      <c r="B8729" s="13">
        <v>8726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23471713.12485515</v>
      </c>
      <c r="O8729">
        <v>21082060.477938786</v>
      </c>
      <c r="P8729">
        <v>26455843.071984492</v>
      </c>
      <c r="Q8729">
        <v>25252965.259337984</v>
      </c>
      <c r="R8729">
        <v>33928078.765100412</v>
      </c>
      <c r="S8729">
        <v>31806496.216481403</v>
      </c>
      <c r="T8729">
        <v>39023713.215471767</v>
      </c>
      <c r="U8729">
        <v>41119720.552496985</v>
      </c>
      <c r="V8729">
        <v>45469690.40773765</v>
      </c>
      <c r="W8729">
        <v>43491710.649265826</v>
      </c>
      <c r="X8729">
        <v>23491710.649265818</v>
      </c>
    </row>
    <row r="8730" spans="2:24" x14ac:dyDescent="0.4">
      <c r="B8730" s="13">
        <v>8727</v>
      </c>
      <c r="C8730">
        <v>0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13464819.695712827</v>
      </c>
      <c r="O8730">
        <v>13009765.822462648</v>
      </c>
      <c r="P8730">
        <v>20567036.845474023</v>
      </c>
      <c r="Q8730">
        <v>27244616.669470247</v>
      </c>
      <c r="R8730">
        <v>22527732.186471347</v>
      </c>
      <c r="S8730">
        <v>23396460.725221038</v>
      </c>
      <c r="T8730">
        <v>20747887.002448849</v>
      </c>
      <c r="U8730">
        <v>23398769.937848799</v>
      </c>
      <c r="V8730">
        <v>23474500.940748073</v>
      </c>
      <c r="W8730">
        <v>21936507.530426398</v>
      </c>
      <c r="X8730">
        <v>1936507.5304264028</v>
      </c>
    </row>
    <row r="8731" spans="2:24" x14ac:dyDescent="0.4">
      <c r="B8731" s="13">
        <v>8728</v>
      </c>
      <c r="C8731">
        <v>0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21978314.069005359</v>
      </c>
      <c r="O8731">
        <v>23352990.495802231</v>
      </c>
      <c r="P8731">
        <v>30189406.341942273</v>
      </c>
      <c r="Q8731">
        <v>26907796.183825556</v>
      </c>
      <c r="R8731">
        <v>7230039.8337030597</v>
      </c>
      <c r="S8731">
        <v>8206788.3572013928</v>
      </c>
      <c r="T8731">
        <v>19587150.09214168</v>
      </c>
      <c r="U8731">
        <v>19519180.072355293</v>
      </c>
      <c r="V8731">
        <v>22196890.679847002</v>
      </c>
      <c r="W8731">
        <v>24120883.185463324</v>
      </c>
      <c r="X8731">
        <v>4120883.1854633214</v>
      </c>
    </row>
    <row r="8732" spans="2:24" x14ac:dyDescent="0.4">
      <c r="B8732" s="13">
        <v>8729</v>
      </c>
      <c r="C8732">
        <v>0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22633070.191662095</v>
      </c>
      <c r="O8732">
        <v>25600566.045123972</v>
      </c>
      <c r="P8732">
        <v>30098149.311708424</v>
      </c>
      <c r="Q8732">
        <v>29461478.430197209</v>
      </c>
      <c r="R8732">
        <v>34086047.034331575</v>
      </c>
      <c r="S8732">
        <v>38282011.879366659</v>
      </c>
      <c r="T8732">
        <v>36283245.324712709</v>
      </c>
      <c r="U8732">
        <v>39433347.99490016</v>
      </c>
      <c r="V8732">
        <v>42269447.252584815</v>
      </c>
      <c r="W8732">
        <v>45288826.962572388</v>
      </c>
      <c r="X8732">
        <v>25288826.962572377</v>
      </c>
    </row>
    <row r="8733" spans="2:24" x14ac:dyDescent="0.4">
      <c r="B8733" s="13">
        <v>8730</v>
      </c>
      <c r="C8733">
        <v>0</v>
      </c>
      <c r="D8733">
        <v>0</v>
      </c>
      <c r="E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24168624.669010472</v>
      </c>
      <c r="O8733">
        <v>25267365.528418023</v>
      </c>
      <c r="P8733">
        <v>25448000.944807477</v>
      </c>
      <c r="Q8733">
        <v>27482217.040167462</v>
      </c>
      <c r="R8733">
        <v>25094173.648356415</v>
      </c>
      <c r="S8733">
        <v>31554526.478573076</v>
      </c>
      <c r="T8733">
        <v>33535594.695936136</v>
      </c>
      <c r="U8733">
        <v>40608780.445282869</v>
      </c>
      <c r="V8733">
        <v>45188559.029242612</v>
      </c>
      <c r="W8733">
        <v>46476908.210460894</v>
      </c>
      <c r="X8733">
        <v>26476908.210460886</v>
      </c>
    </row>
    <row r="8734" spans="2:24" x14ac:dyDescent="0.4">
      <c r="B8734" s="13">
        <v>8731</v>
      </c>
      <c r="C8734">
        <v>0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19916276.199323121</v>
      </c>
      <c r="O8734">
        <v>18913864.467747699</v>
      </c>
      <c r="P8734">
        <v>24114069.598106839</v>
      </c>
      <c r="Q8734">
        <v>23162167.436514378</v>
      </c>
      <c r="R8734">
        <v>30848765.33678697</v>
      </c>
      <c r="S8734">
        <v>32092127.047169428</v>
      </c>
      <c r="T8734">
        <v>34047215.690522157</v>
      </c>
      <c r="U8734">
        <v>35867940.656609483</v>
      </c>
      <c r="V8734">
        <v>34142036.649760306</v>
      </c>
      <c r="W8734">
        <v>38549368.133946642</v>
      </c>
      <c r="X8734">
        <v>18549368.133946646</v>
      </c>
    </row>
    <row r="8735" spans="2:24" x14ac:dyDescent="0.4">
      <c r="B8735" s="13">
        <v>8732</v>
      </c>
      <c r="C8735">
        <v>0</v>
      </c>
      <c r="D8735">
        <v>0</v>
      </c>
      <c r="E8735">
        <v>0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19804726.211122777</v>
      </c>
      <c r="O8735">
        <v>18080152.527615771</v>
      </c>
      <c r="P8735">
        <v>19460320.755324867</v>
      </c>
      <c r="Q8735">
        <v>24898517.425399009</v>
      </c>
      <c r="R8735">
        <v>25607993.891259655</v>
      </c>
      <c r="S8735">
        <v>25594905.792161137</v>
      </c>
      <c r="T8735">
        <v>28375240.670741927</v>
      </c>
      <c r="U8735">
        <v>26012576.868996784</v>
      </c>
      <c r="V8735">
        <v>24962616.097248789</v>
      </c>
      <c r="W8735">
        <v>29354541.940269616</v>
      </c>
      <c r="X8735">
        <v>9354541.9402696118</v>
      </c>
    </row>
    <row r="8736" spans="2:24" x14ac:dyDescent="0.4">
      <c r="B8736" s="13">
        <v>8733</v>
      </c>
      <c r="C8736">
        <v>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26774672.658278592</v>
      </c>
      <c r="O8736">
        <v>29086474.777019832</v>
      </c>
      <c r="P8736">
        <v>36617562.219851255</v>
      </c>
      <c r="Q8736">
        <v>41627205.291041464</v>
      </c>
      <c r="R8736">
        <v>42139322.259784713</v>
      </c>
      <c r="S8736">
        <v>-19524248.770533714</v>
      </c>
      <c r="T8736">
        <v>-18291072.628994785</v>
      </c>
      <c r="U8736">
        <v>12042313.503754547</v>
      </c>
      <c r="V8736">
        <v>18208475.266035691</v>
      </c>
      <c r="W8736">
        <v>24018983.27092918</v>
      </c>
      <c r="X8736">
        <v>4018983.270929167</v>
      </c>
    </row>
    <row r="8737" spans="2:24" x14ac:dyDescent="0.4">
      <c r="B8737" s="13">
        <v>8734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23232531.287133694</v>
      </c>
      <c r="O8737">
        <v>25457141.217216004</v>
      </c>
      <c r="P8737">
        <v>27189370.348643221</v>
      </c>
      <c r="Q8737">
        <v>34909795.104058333</v>
      </c>
      <c r="R8737">
        <v>40246883.288520291</v>
      </c>
      <c r="S8737">
        <v>40939285.659644313</v>
      </c>
      <c r="T8737">
        <v>11391684.953531299</v>
      </c>
      <c r="U8737">
        <v>14393500.348507795</v>
      </c>
      <c r="V8737">
        <v>28336672.665980875</v>
      </c>
      <c r="W8737">
        <v>27199547.005920883</v>
      </c>
      <c r="X8737">
        <v>7199547.0059208907</v>
      </c>
    </row>
    <row r="8738" spans="2:24" x14ac:dyDescent="0.4">
      <c r="B8738" s="13">
        <v>8735</v>
      </c>
      <c r="C8738">
        <v>0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18506912.281481199</v>
      </c>
      <c r="O8738">
        <v>22314657.97018313</v>
      </c>
      <c r="P8738">
        <v>21872071.792930115</v>
      </c>
      <c r="Q8738">
        <v>20679186.589110963</v>
      </c>
      <c r="R8738">
        <v>28019063.483613625</v>
      </c>
      <c r="S8738">
        <v>31401445.196199112</v>
      </c>
      <c r="T8738">
        <v>29971275.912356813</v>
      </c>
      <c r="U8738">
        <v>34952461.89222341</v>
      </c>
      <c r="V8738">
        <v>40627751.328869686</v>
      </c>
      <c r="W8738">
        <v>45021226.296549469</v>
      </c>
      <c r="X8738">
        <v>25021226.296549473</v>
      </c>
    </row>
    <row r="8739" spans="2:24" x14ac:dyDescent="0.4">
      <c r="B8739" s="13">
        <v>8736</v>
      </c>
      <c r="C8739">
        <v>0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17411645.923700932</v>
      </c>
      <c r="O8739">
        <v>20951637.536032062</v>
      </c>
      <c r="P8739">
        <v>21797747.732622121</v>
      </c>
      <c r="Q8739">
        <v>26949230.321129806</v>
      </c>
      <c r="R8739">
        <v>31027014.169971779</v>
      </c>
      <c r="S8739">
        <v>30696434.383703832</v>
      </c>
      <c r="T8739">
        <v>29078951.459885206</v>
      </c>
      <c r="U8739">
        <v>34871788.068241633</v>
      </c>
      <c r="V8739">
        <v>31984003.019239195</v>
      </c>
      <c r="W8739">
        <v>33287298.81885805</v>
      </c>
      <c r="X8739">
        <v>13287298.818858046</v>
      </c>
    </row>
    <row r="8740" spans="2:24" x14ac:dyDescent="0.4">
      <c r="B8740" s="13">
        <v>8737</v>
      </c>
      <c r="C8740">
        <v>0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20351579.213325791</v>
      </c>
      <c r="O8740">
        <v>18671494.766824588</v>
      </c>
      <c r="P8740">
        <v>15038079.800661298</v>
      </c>
      <c r="Q8740">
        <v>17767814.035724632</v>
      </c>
      <c r="R8740">
        <v>17121849.349214807</v>
      </c>
      <c r="S8740">
        <v>21919290.055656422</v>
      </c>
      <c r="T8740">
        <v>22918550.714542832</v>
      </c>
      <c r="U8740">
        <v>27847685.223666277</v>
      </c>
      <c r="V8740">
        <v>29282262.334618628</v>
      </c>
      <c r="W8740">
        <v>35334730.746019997</v>
      </c>
      <c r="X8740">
        <v>15334730.746019989</v>
      </c>
    </row>
    <row r="8741" spans="2:24" x14ac:dyDescent="0.4">
      <c r="B8741" s="13">
        <v>8738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19183749.069187101</v>
      </c>
      <c r="O8741">
        <v>17132600.356913805</v>
      </c>
      <c r="P8741">
        <v>17019332.146710891</v>
      </c>
      <c r="Q8741">
        <v>-33363105.490477748</v>
      </c>
      <c r="R8741">
        <v>-24971300.26378122</v>
      </c>
      <c r="S8741">
        <v>11126773.400710713</v>
      </c>
      <c r="T8741">
        <v>14874306.340450801</v>
      </c>
      <c r="U8741">
        <v>13518421.063105421</v>
      </c>
      <c r="V8741">
        <v>12643177.186102547</v>
      </c>
      <c r="W8741">
        <v>10181008.499034569</v>
      </c>
      <c r="X8741">
        <v>-9818991.5009654276</v>
      </c>
    </row>
    <row r="8742" spans="2:24" x14ac:dyDescent="0.4">
      <c r="B8742" s="13">
        <v>8739</v>
      </c>
      <c r="C8742">
        <v>0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-50108077.092342973</v>
      </c>
      <c r="O8742">
        <v>-50148117.425899364</v>
      </c>
      <c r="P8742">
        <v>-15915911.047638357</v>
      </c>
      <c r="Q8742">
        <v>-11908025.434635205</v>
      </c>
      <c r="R8742">
        <v>-8729327.0783542637</v>
      </c>
      <c r="S8742">
        <v>-5274438.4774788972</v>
      </c>
      <c r="T8742">
        <v>-2234789.3909801729</v>
      </c>
      <c r="U8742">
        <v>-2687763.2671480081</v>
      </c>
      <c r="V8742">
        <v>-5431825.463041855</v>
      </c>
      <c r="W8742">
        <v>3300140.7372779455</v>
      </c>
      <c r="X8742">
        <v>-16699859.262722064</v>
      </c>
    </row>
    <row r="8743" spans="2:24" x14ac:dyDescent="0.4">
      <c r="B8743" s="13">
        <v>8740</v>
      </c>
      <c r="C8743">
        <v>0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18967011.429162752</v>
      </c>
      <c r="O8743">
        <v>17072700.173831902</v>
      </c>
      <c r="P8743">
        <v>19090081.662599348</v>
      </c>
      <c r="Q8743">
        <v>18931562.185543139</v>
      </c>
      <c r="R8743">
        <v>19882861.140982546</v>
      </c>
      <c r="S8743">
        <v>20927012.430239692</v>
      </c>
      <c r="T8743">
        <v>28554918.976134527</v>
      </c>
      <c r="U8743">
        <v>28887753.744706906</v>
      </c>
      <c r="V8743">
        <v>28757164.166727532</v>
      </c>
      <c r="W8743">
        <v>25468963.466118306</v>
      </c>
      <c r="X8743">
        <v>5468963.4661183059</v>
      </c>
    </row>
    <row r="8744" spans="2:24" x14ac:dyDescent="0.4">
      <c r="B8744" s="13">
        <v>8741</v>
      </c>
      <c r="C8744">
        <v>0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20139533.143345904</v>
      </c>
      <c r="O8744">
        <v>24949795.054187227</v>
      </c>
      <c r="P8744">
        <v>31464198.125787668</v>
      </c>
      <c r="Q8744">
        <v>31734998.875749487</v>
      </c>
      <c r="R8744">
        <v>24949960.732648671</v>
      </c>
      <c r="S8744">
        <v>24205310.736638915</v>
      </c>
      <c r="T8744">
        <v>28437025.49413671</v>
      </c>
      <c r="U8744">
        <v>30170919.783218753</v>
      </c>
      <c r="V8744">
        <v>33634476.910560951</v>
      </c>
      <c r="W8744">
        <v>36439925.544112727</v>
      </c>
      <c r="X8744">
        <v>16439925.544112723</v>
      </c>
    </row>
    <row r="8745" spans="2:24" x14ac:dyDescent="0.4">
      <c r="B8745" s="13">
        <v>8742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23092891.131493244</v>
      </c>
      <c r="O8745">
        <v>21985660.302348692</v>
      </c>
      <c r="P8745">
        <v>24644211.078504935</v>
      </c>
      <c r="Q8745">
        <v>28510796.699266024</v>
      </c>
      <c r="R8745">
        <v>27143096.585675556</v>
      </c>
      <c r="S8745">
        <v>31521275.098597646</v>
      </c>
      <c r="T8745">
        <v>30638676.815558821</v>
      </c>
      <c r="U8745">
        <v>31815862.38867081</v>
      </c>
      <c r="V8745">
        <v>34550704.902328625</v>
      </c>
      <c r="W8745">
        <v>25013371.843426548</v>
      </c>
      <c r="X8745">
        <v>5013371.8434265368</v>
      </c>
    </row>
    <row r="8746" spans="2:24" x14ac:dyDescent="0.4">
      <c r="B8746" s="13">
        <v>8743</v>
      </c>
      <c r="C8746">
        <v>0</v>
      </c>
      <c r="D8746">
        <v>0</v>
      </c>
      <c r="E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25966095.676195491</v>
      </c>
      <c r="O8746">
        <v>27665590.642501708</v>
      </c>
      <c r="P8746">
        <v>35319990.413653776</v>
      </c>
      <c r="Q8746">
        <v>35414524.097730257</v>
      </c>
      <c r="R8746">
        <v>37048688.77621945</v>
      </c>
      <c r="S8746">
        <v>36638529.479571164</v>
      </c>
      <c r="T8746">
        <v>36603158.661020249</v>
      </c>
      <c r="U8746">
        <v>38292798.494379267</v>
      </c>
      <c r="V8746">
        <v>26913265.382628582</v>
      </c>
      <c r="W8746">
        <v>26604545.258905135</v>
      </c>
      <c r="X8746">
        <v>6604545.2589051314</v>
      </c>
    </row>
    <row r="8747" spans="2:24" x14ac:dyDescent="0.4">
      <c r="B8747" s="13">
        <v>8744</v>
      </c>
      <c r="C8747">
        <v>0</v>
      </c>
      <c r="D8747">
        <v>0</v>
      </c>
      <c r="E8747">
        <v>0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20151850.861311153</v>
      </c>
      <c r="O8747">
        <v>20202469.32940929</v>
      </c>
      <c r="P8747">
        <v>17445021.609881338</v>
      </c>
      <c r="Q8747">
        <v>19431955.726911385</v>
      </c>
      <c r="R8747">
        <v>26391308.053882178</v>
      </c>
      <c r="S8747">
        <v>29708819.801348474</v>
      </c>
      <c r="T8747">
        <v>35401439.364598453</v>
      </c>
      <c r="U8747">
        <v>34397123.756902896</v>
      </c>
      <c r="V8747">
        <v>40125386.713812679</v>
      </c>
      <c r="W8747">
        <v>36310817.126196153</v>
      </c>
      <c r="X8747">
        <v>16310817.126196157</v>
      </c>
    </row>
    <row r="8748" spans="2:24" x14ac:dyDescent="0.4">
      <c r="B8748" s="13">
        <v>8745</v>
      </c>
      <c r="C8748">
        <v>0</v>
      </c>
      <c r="D8748">
        <v>0</v>
      </c>
      <c r="E8748">
        <v>0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21328839.672090784</v>
      </c>
      <c r="O8748">
        <v>23160893.996133216</v>
      </c>
      <c r="P8748">
        <v>26073180.530932713</v>
      </c>
      <c r="Q8748">
        <v>26133864.927343607</v>
      </c>
      <c r="R8748">
        <v>18406912.42465299</v>
      </c>
      <c r="S8748">
        <v>21818038.031488083</v>
      </c>
      <c r="T8748">
        <v>27189966.619263295</v>
      </c>
      <c r="U8748">
        <v>30316020.399231035</v>
      </c>
      <c r="V8748">
        <v>31108323.97674951</v>
      </c>
      <c r="W8748">
        <v>27582071.954526301</v>
      </c>
      <c r="X8748">
        <v>7582071.9545263015</v>
      </c>
    </row>
    <row r="8749" spans="2:24" x14ac:dyDescent="0.4">
      <c r="B8749" s="13">
        <v>8746</v>
      </c>
      <c r="C8749">
        <v>0</v>
      </c>
      <c r="D8749">
        <v>0</v>
      </c>
      <c r="E8749"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24393986.785104647</v>
      </c>
      <c r="O8749">
        <v>23664105.708726615</v>
      </c>
      <c r="P8749">
        <v>26183903.212121949</v>
      </c>
      <c r="Q8749">
        <v>28109371.386273857</v>
      </c>
      <c r="R8749">
        <v>26433294.207721174</v>
      </c>
      <c r="S8749">
        <v>31506874.264836412</v>
      </c>
      <c r="T8749">
        <v>40043903.817468487</v>
      </c>
      <c r="U8749">
        <v>44321552.697475813</v>
      </c>
      <c r="V8749">
        <v>49793913.932764411</v>
      </c>
      <c r="W8749">
        <v>57231970.469159976</v>
      </c>
      <c r="X8749">
        <v>37231970.469159976</v>
      </c>
    </row>
    <row r="8750" spans="2:24" x14ac:dyDescent="0.4">
      <c r="B8750" s="13">
        <v>8747</v>
      </c>
      <c r="C8750">
        <v>0</v>
      </c>
      <c r="D8750">
        <v>0</v>
      </c>
      <c r="E8750"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20108485.291611228</v>
      </c>
      <c r="O8750">
        <v>19757166.820564762</v>
      </c>
      <c r="P8750">
        <v>19596505.274140827</v>
      </c>
      <c r="Q8750">
        <v>20809749.104021747</v>
      </c>
      <c r="R8750">
        <v>29094880.270425454</v>
      </c>
      <c r="S8750">
        <v>28953480.409116078</v>
      </c>
      <c r="T8750">
        <v>29486515.455994446</v>
      </c>
      <c r="U8750">
        <v>28287228.092642982</v>
      </c>
      <c r="V8750">
        <v>28096789.134982191</v>
      </c>
      <c r="W8750">
        <v>26080512.376233894</v>
      </c>
      <c r="X8750">
        <v>6080512.3762338953</v>
      </c>
    </row>
    <row r="8751" spans="2:24" x14ac:dyDescent="0.4">
      <c r="B8751" s="13">
        <v>8748</v>
      </c>
      <c r="C8751">
        <v>0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24602276.532672368</v>
      </c>
      <c r="O8751">
        <v>25251240.680506561</v>
      </c>
      <c r="P8751">
        <v>26217288.298716985</v>
      </c>
      <c r="Q8751">
        <v>33949472.845369622</v>
      </c>
      <c r="R8751">
        <v>34467737.403900363</v>
      </c>
      <c r="S8751">
        <v>3080580.5526045668</v>
      </c>
      <c r="T8751">
        <v>1607850.3912115395</v>
      </c>
      <c r="U8751">
        <v>20134791.134275287</v>
      </c>
      <c r="V8751">
        <v>17422596.029301267</v>
      </c>
      <c r="W8751">
        <v>18343632.34074511</v>
      </c>
      <c r="X8751">
        <v>-1656367.6592548927</v>
      </c>
    </row>
    <row r="8752" spans="2:24" x14ac:dyDescent="0.4">
      <c r="B8752" s="13">
        <v>8749</v>
      </c>
      <c r="C8752">
        <v>0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23746673.234254003</v>
      </c>
      <c r="O8752">
        <v>24155227.96579098</v>
      </c>
      <c r="P8752">
        <v>24551726.504402112</v>
      </c>
      <c r="Q8752">
        <v>23270986.750897128</v>
      </c>
      <c r="R8752">
        <v>24448807.265599057</v>
      </c>
      <c r="S8752">
        <v>21368482.894141287</v>
      </c>
      <c r="T8752">
        <v>28606298.329455748</v>
      </c>
      <c r="U8752">
        <v>30057600.266484044</v>
      </c>
      <c r="V8752">
        <v>34309848.897683635</v>
      </c>
      <c r="W8752">
        <v>33875122.663598627</v>
      </c>
      <c r="X8752">
        <v>13875122.663598623</v>
      </c>
    </row>
    <row r="8753" spans="2:24" x14ac:dyDescent="0.4">
      <c r="B8753" s="13">
        <v>8750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17232301.346058518</v>
      </c>
      <c r="O8753">
        <v>18698132.824134301</v>
      </c>
      <c r="P8753">
        <v>18203113.899716694</v>
      </c>
      <c r="Q8753">
        <v>7407689.7242342271</v>
      </c>
      <c r="R8753">
        <v>8212344.7633842211</v>
      </c>
      <c r="S8753">
        <v>15597689.60328931</v>
      </c>
      <c r="T8753">
        <v>22670589.44324369</v>
      </c>
      <c r="U8753">
        <v>22334022.231892057</v>
      </c>
      <c r="V8753">
        <v>23283367.798595142</v>
      </c>
      <c r="W8753">
        <v>23297710.828897554</v>
      </c>
      <c r="X8753">
        <v>3297710.8288975484</v>
      </c>
    </row>
    <row r="8754" spans="2:24" x14ac:dyDescent="0.4">
      <c r="B8754" s="13">
        <v>8751</v>
      </c>
      <c r="C8754">
        <v>0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17724068.083929967</v>
      </c>
      <c r="O8754">
        <v>-47405458.184372731</v>
      </c>
      <c r="P8754">
        <v>-45926661.033009499</v>
      </c>
      <c r="Q8754">
        <v>-7699567.444471145</v>
      </c>
      <c r="R8754">
        <v>-5490290.1821618732</v>
      </c>
      <c r="S8754">
        <v>-1851541.192046077</v>
      </c>
      <c r="T8754">
        <v>-1688493.7111060522</v>
      </c>
      <c r="U8754">
        <v>-756400.79475663253</v>
      </c>
      <c r="V8754">
        <v>-2070268.9249125109</v>
      </c>
      <c r="W8754">
        <v>788166.85657220148</v>
      </c>
      <c r="X8754">
        <v>-19211833.143427808</v>
      </c>
    </row>
    <row r="8755" spans="2:24" x14ac:dyDescent="0.4">
      <c r="B8755" s="13">
        <v>8752</v>
      </c>
      <c r="C8755">
        <v>0</v>
      </c>
      <c r="D8755">
        <v>0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21051890.728839736</v>
      </c>
      <c r="O8755">
        <v>29931750.056628369</v>
      </c>
      <c r="P8755">
        <v>32248791.752568595</v>
      </c>
      <c r="Q8755">
        <v>36067202.690415323</v>
      </c>
      <c r="R8755">
        <v>22591441.964361794</v>
      </c>
      <c r="S8755">
        <v>22953801.177202385</v>
      </c>
      <c r="T8755">
        <v>28974917.563469302</v>
      </c>
      <c r="U8755">
        <v>29872918.013439775</v>
      </c>
      <c r="V8755">
        <v>29580803.76077633</v>
      </c>
      <c r="W8755">
        <v>35097012.888358042</v>
      </c>
      <c r="X8755">
        <v>15097012.888358042</v>
      </c>
    </row>
    <row r="8756" spans="2:24" x14ac:dyDescent="0.4">
      <c r="B8756" s="13">
        <v>8753</v>
      </c>
      <c r="C8756">
        <v>0</v>
      </c>
      <c r="D8756">
        <v>0</v>
      </c>
      <c r="E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25178596.975393865</v>
      </c>
      <c r="O8756">
        <v>26695858.593228303</v>
      </c>
      <c r="P8756">
        <v>25848825.717666879</v>
      </c>
      <c r="Q8756">
        <v>29115628.608907975</v>
      </c>
      <c r="R8756">
        <v>32009430.128533263</v>
      </c>
      <c r="S8756">
        <v>33455200.514823083</v>
      </c>
      <c r="T8756">
        <v>39154004.465353556</v>
      </c>
      <c r="U8756">
        <v>44509111.506093845</v>
      </c>
      <c r="V8756">
        <v>47802733.221422918</v>
      </c>
      <c r="W8756">
        <v>48832600.603635468</v>
      </c>
      <c r="X8756">
        <v>28832600.603635468</v>
      </c>
    </row>
    <row r="8757" spans="2:24" x14ac:dyDescent="0.4">
      <c r="B8757" s="13">
        <v>8754</v>
      </c>
      <c r="C8757">
        <v>0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18906616.375150032</v>
      </c>
      <c r="O8757">
        <v>24428105.232743889</v>
      </c>
      <c r="P8757">
        <v>22745990.136950646</v>
      </c>
      <c r="Q8757">
        <v>31722564.079513919</v>
      </c>
      <c r="R8757">
        <v>28883042.107024621</v>
      </c>
      <c r="S8757">
        <v>35359823.974607341</v>
      </c>
      <c r="T8757">
        <v>36102176.397224255</v>
      </c>
      <c r="U8757">
        <v>36761958.624050267</v>
      </c>
      <c r="V8757">
        <v>39291891.395788059</v>
      </c>
      <c r="W8757">
        <v>36686633.730764784</v>
      </c>
      <c r="X8757">
        <v>16686633.730764791</v>
      </c>
    </row>
    <row r="8758" spans="2:24" x14ac:dyDescent="0.4">
      <c r="B8758" s="13">
        <v>8755</v>
      </c>
      <c r="C8758">
        <v>0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18135470.783194367</v>
      </c>
      <c r="O8758">
        <v>15492998.222748963</v>
      </c>
      <c r="P8758">
        <v>15079987.091300245</v>
      </c>
      <c r="Q8758">
        <v>21747911.676647455</v>
      </c>
      <c r="R8758">
        <v>6653832.7468343526</v>
      </c>
      <c r="S8758">
        <v>8411297.9939578921</v>
      </c>
      <c r="T8758">
        <v>19647419.628140133</v>
      </c>
      <c r="U8758">
        <v>22128530.030010682</v>
      </c>
      <c r="V8758">
        <v>21275341.299268242</v>
      </c>
      <c r="W8758">
        <v>25866759.763967268</v>
      </c>
      <c r="X8758">
        <v>5866759.7639672691</v>
      </c>
    </row>
    <row r="8759" spans="2:24" x14ac:dyDescent="0.4">
      <c r="B8759" s="13">
        <v>8756</v>
      </c>
      <c r="C8759">
        <v>0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20672727.93146627</v>
      </c>
      <c r="O8759">
        <v>24958425.069591098</v>
      </c>
      <c r="P8759">
        <v>31790189.150868539</v>
      </c>
      <c r="Q8759">
        <v>32230129.273562327</v>
      </c>
      <c r="R8759">
        <v>33094563.354275543</v>
      </c>
      <c r="S8759">
        <v>34687804.428469628</v>
      </c>
      <c r="T8759">
        <v>37610255.681376331</v>
      </c>
      <c r="U8759">
        <v>38294814.835598581</v>
      </c>
      <c r="V8759">
        <v>41344211.069402933</v>
      </c>
      <c r="W8759">
        <v>40405010.17980057</v>
      </c>
      <c r="X8759">
        <v>20405010.179800566</v>
      </c>
    </row>
    <row r="8760" spans="2:24" x14ac:dyDescent="0.4">
      <c r="B8760" s="13">
        <v>8757</v>
      </c>
      <c r="C8760">
        <v>0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25461933.517077047</v>
      </c>
      <c r="O8760">
        <v>34142167.543780476</v>
      </c>
      <c r="P8760">
        <v>36187150.155545369</v>
      </c>
      <c r="Q8760">
        <v>40546462.266927928</v>
      </c>
      <c r="R8760">
        <v>46194058.175775759</v>
      </c>
      <c r="S8760">
        <v>44321358.438579217</v>
      </c>
      <c r="T8760">
        <v>49811663.042646945</v>
      </c>
      <c r="U8760">
        <v>49671421.641369499</v>
      </c>
      <c r="V8760">
        <v>48888772.948994763</v>
      </c>
      <c r="W8760">
        <v>53543303.341800421</v>
      </c>
      <c r="X8760">
        <v>33543303.341800414</v>
      </c>
    </row>
    <row r="8761" spans="2:24" x14ac:dyDescent="0.4">
      <c r="B8761" s="13">
        <v>8758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23964890.583807994</v>
      </c>
      <c r="O8761">
        <v>23502314.054296825</v>
      </c>
      <c r="P8761">
        <v>13562964.341082487</v>
      </c>
      <c r="Q8761">
        <v>19749241.256550252</v>
      </c>
      <c r="R8761">
        <v>22500502.664251335</v>
      </c>
      <c r="S8761">
        <v>28591957.896964341</v>
      </c>
      <c r="T8761">
        <v>26364833.412308622</v>
      </c>
      <c r="U8761">
        <v>30846978.190901607</v>
      </c>
      <c r="V8761">
        <v>31203239.343044288</v>
      </c>
      <c r="W8761">
        <v>30908594.62939325</v>
      </c>
      <c r="X8761">
        <v>10908594.629393248</v>
      </c>
    </row>
    <row r="8762" spans="2:24" x14ac:dyDescent="0.4">
      <c r="B8762" s="13">
        <v>8759</v>
      </c>
      <c r="C8762">
        <v>0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21477089.309533603</v>
      </c>
      <c r="O8762">
        <v>20852171.995754048</v>
      </c>
      <c r="P8762">
        <v>21716854.167373292</v>
      </c>
      <c r="Q8762">
        <v>27622844.909994699</v>
      </c>
      <c r="R8762">
        <v>35459010.330469787</v>
      </c>
      <c r="S8762">
        <v>35283550.30313734</v>
      </c>
      <c r="T8762">
        <v>44528838.306803353</v>
      </c>
      <c r="U8762">
        <v>44286136.87813326</v>
      </c>
      <c r="V8762">
        <v>41200772.354266405</v>
      </c>
      <c r="W8762">
        <v>38517188.183218226</v>
      </c>
      <c r="X8762">
        <v>18517188.183218222</v>
      </c>
    </row>
    <row r="8763" spans="2:24" x14ac:dyDescent="0.4">
      <c r="B8763" s="13">
        <v>8760</v>
      </c>
      <c r="C8763">
        <v>0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21977042.005344193</v>
      </c>
      <c r="O8763">
        <v>26867683.713218756</v>
      </c>
      <c r="P8763">
        <v>32572139.026872903</v>
      </c>
      <c r="Q8763">
        <v>35329238.635851197</v>
      </c>
      <c r="R8763">
        <v>33675349.137169681</v>
      </c>
      <c r="S8763">
        <v>36635814.035402618</v>
      </c>
      <c r="T8763">
        <v>37883413.792200468</v>
      </c>
      <c r="U8763">
        <v>41675182.013057254</v>
      </c>
      <c r="V8763">
        <v>43347885.776558675</v>
      </c>
      <c r="W8763">
        <v>35882980.892162539</v>
      </c>
      <c r="X8763">
        <v>15882980.89216253</v>
      </c>
    </row>
    <row r="8764" spans="2:24" x14ac:dyDescent="0.4">
      <c r="B8764" s="13">
        <v>8761</v>
      </c>
      <c r="C8764">
        <v>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17510121.056010436</v>
      </c>
      <c r="O8764">
        <v>17136917.312957812</v>
      </c>
      <c r="P8764">
        <v>21429325.790194131</v>
      </c>
      <c r="Q8764">
        <v>19868020.719249025</v>
      </c>
      <c r="R8764">
        <v>24103619.105272837</v>
      </c>
      <c r="S8764">
        <v>31167202.392512564</v>
      </c>
      <c r="T8764">
        <v>33312269.338272367</v>
      </c>
      <c r="U8764">
        <v>32586417.124673702</v>
      </c>
      <c r="V8764">
        <v>30832164.04194976</v>
      </c>
      <c r="W8764">
        <v>32909663.600449998</v>
      </c>
      <c r="X8764">
        <v>12909663.60045</v>
      </c>
    </row>
    <row r="8765" spans="2:24" x14ac:dyDescent="0.4">
      <c r="B8765" s="13">
        <v>8762</v>
      </c>
      <c r="C8765">
        <v>0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16220937.682307517</v>
      </c>
      <c r="O8765">
        <v>15904133.846859029</v>
      </c>
      <c r="P8765">
        <v>14269673.208465461</v>
      </c>
      <c r="Q8765">
        <v>12826467.397192806</v>
      </c>
      <c r="R8765">
        <v>12698667.189922286</v>
      </c>
      <c r="S8765">
        <v>10479216.157032948</v>
      </c>
      <c r="T8765">
        <v>10404774.463080607</v>
      </c>
      <c r="U8765">
        <v>12657383.384212565</v>
      </c>
      <c r="V8765">
        <v>13388806.425741069</v>
      </c>
      <c r="W8765">
        <v>11087689.17429496</v>
      </c>
      <c r="X8765">
        <v>-8912310.825705044</v>
      </c>
    </row>
    <row r="8766" spans="2:24" x14ac:dyDescent="0.4">
      <c r="B8766" s="13">
        <v>8763</v>
      </c>
      <c r="C8766">
        <v>0</v>
      </c>
      <c r="D8766">
        <v>0</v>
      </c>
      <c r="E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27495496.842320532</v>
      </c>
      <c r="O8766">
        <v>29260296.671411913</v>
      </c>
      <c r="P8766">
        <v>29493944.334076826</v>
      </c>
      <c r="Q8766">
        <v>29676650.055050042</v>
      </c>
      <c r="R8766">
        <v>26606193.514526762</v>
      </c>
      <c r="S8766">
        <v>29775067.181341305</v>
      </c>
      <c r="T8766">
        <v>29941498.004966639</v>
      </c>
      <c r="U8766">
        <v>30204710.995158464</v>
      </c>
      <c r="V8766">
        <v>27903889.436684906</v>
      </c>
      <c r="W8766">
        <v>32987121.70610423</v>
      </c>
      <c r="X8766">
        <v>12987121.70610423</v>
      </c>
    </row>
    <row r="8767" spans="2:24" x14ac:dyDescent="0.4">
      <c r="B8767" s="13">
        <v>8764</v>
      </c>
      <c r="C8767">
        <v>0</v>
      </c>
      <c r="D8767">
        <v>0</v>
      </c>
      <c r="E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19972203.298152532</v>
      </c>
      <c r="O8767">
        <v>20379714.351827342</v>
      </c>
      <c r="P8767">
        <v>20804784.822345965</v>
      </c>
      <c r="Q8767">
        <v>12228275.895987866</v>
      </c>
      <c r="R8767">
        <v>10929612.589050274</v>
      </c>
      <c r="S8767">
        <v>13159498.428180125</v>
      </c>
      <c r="T8767">
        <v>12185896.303434618</v>
      </c>
      <c r="U8767">
        <v>9240840.9228670392</v>
      </c>
      <c r="V8767">
        <v>10258597.415584907</v>
      </c>
      <c r="W8767">
        <v>14035337.814621747</v>
      </c>
      <c r="X8767">
        <v>-5964662.1853782581</v>
      </c>
    </row>
    <row r="8768" spans="2:24" x14ac:dyDescent="0.4">
      <c r="B8768" s="13">
        <v>8765</v>
      </c>
      <c r="C8768">
        <v>0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24343041.820420843</v>
      </c>
      <c r="O8768">
        <v>24018011.497603521</v>
      </c>
      <c r="P8768">
        <v>21931319.759984728</v>
      </c>
      <c r="Q8768">
        <v>22015267.046172474</v>
      </c>
      <c r="R8768">
        <v>28104414.812994175</v>
      </c>
      <c r="S8768">
        <v>28825725.574914493</v>
      </c>
      <c r="T8768">
        <v>28305679.755098447</v>
      </c>
      <c r="U8768">
        <v>29407022.669560507</v>
      </c>
      <c r="V8768">
        <v>35062813.80487331</v>
      </c>
      <c r="W8768">
        <v>40289461.61817348</v>
      </c>
      <c r="X8768">
        <v>20289461.61817348</v>
      </c>
    </row>
    <row r="8769" spans="2:24" x14ac:dyDescent="0.4">
      <c r="B8769" s="13">
        <v>8766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23028947.669903055</v>
      </c>
      <c r="O8769">
        <v>28932271.562661685</v>
      </c>
      <c r="P8769">
        <v>28442455.784992777</v>
      </c>
      <c r="Q8769">
        <v>28461737.293839302</v>
      </c>
      <c r="R8769">
        <v>36101110.201535247</v>
      </c>
      <c r="S8769">
        <v>38069915.271458432</v>
      </c>
      <c r="T8769">
        <v>43406441.076103941</v>
      </c>
      <c r="U8769">
        <v>48441034.183860086</v>
      </c>
      <c r="V8769">
        <v>46258785.104270153</v>
      </c>
      <c r="W8769">
        <v>51141405.031883828</v>
      </c>
      <c r="X8769">
        <v>31141405.031883825</v>
      </c>
    </row>
    <row r="8770" spans="2:24" x14ac:dyDescent="0.4">
      <c r="B8770" s="13">
        <v>8767</v>
      </c>
      <c r="C8770">
        <v>0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20829845.96575271</v>
      </c>
      <c r="O8770">
        <v>21111014.638501883</v>
      </c>
      <c r="P8770">
        <v>21484025.220569339</v>
      </c>
      <c r="Q8770">
        <v>19234086.27142448</v>
      </c>
      <c r="R8770">
        <v>19893120.978995349</v>
      </c>
      <c r="S8770">
        <v>18131717.227467898</v>
      </c>
      <c r="T8770">
        <v>20452712.169821765</v>
      </c>
      <c r="U8770">
        <v>17353248.844611157</v>
      </c>
      <c r="V8770">
        <v>18588196.480223987</v>
      </c>
      <c r="W8770">
        <v>16992800.887582045</v>
      </c>
      <c r="X8770">
        <v>-3007199.1124179531</v>
      </c>
    </row>
    <row r="8771" spans="2:24" x14ac:dyDescent="0.4">
      <c r="B8771" s="13">
        <v>8768</v>
      </c>
      <c r="C8771">
        <v>0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23066614.392039999</v>
      </c>
      <c r="O8771">
        <v>20325240.918780848</v>
      </c>
      <c r="P8771">
        <v>18830258.608987026</v>
      </c>
      <c r="Q8771">
        <v>24856124.301438723</v>
      </c>
      <c r="R8771">
        <v>23829198.856227621</v>
      </c>
      <c r="S8771">
        <v>31067938.109116495</v>
      </c>
      <c r="T8771">
        <v>33409792.310500495</v>
      </c>
      <c r="U8771">
        <v>38586744.946774296</v>
      </c>
      <c r="V8771">
        <v>39528205.272999071</v>
      </c>
      <c r="W8771">
        <v>39241400.813058853</v>
      </c>
      <c r="X8771">
        <v>19241400.813058861</v>
      </c>
    </row>
    <row r="8772" spans="2:24" x14ac:dyDescent="0.4">
      <c r="B8772" s="13">
        <v>8769</v>
      </c>
      <c r="C8772">
        <v>0</v>
      </c>
      <c r="D8772">
        <v>0</v>
      </c>
      <c r="E8772"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25147630.6405169</v>
      </c>
      <c r="O8772">
        <v>25856938.265836999</v>
      </c>
      <c r="P8772">
        <v>28794267.945541356</v>
      </c>
      <c r="Q8772">
        <v>25395624.731909689</v>
      </c>
      <c r="R8772">
        <v>26124461.474753428</v>
      </c>
      <c r="S8772">
        <v>30495101.358975861</v>
      </c>
      <c r="T8772">
        <v>27635117.661357004</v>
      </c>
      <c r="U8772">
        <v>31134782.08809622</v>
      </c>
      <c r="V8772">
        <v>30574500.788007598</v>
      </c>
      <c r="W8772">
        <v>37316760.452093109</v>
      </c>
      <c r="X8772">
        <v>17316760.452093113</v>
      </c>
    </row>
    <row r="8773" spans="2:24" x14ac:dyDescent="0.4">
      <c r="B8773" s="13">
        <v>8770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20846018.271843068</v>
      </c>
      <c r="O8773">
        <v>17964568.918317784</v>
      </c>
      <c r="P8773">
        <v>-37090549.912015222</v>
      </c>
      <c r="Q8773">
        <v>-36435693.354316443</v>
      </c>
      <c r="R8773">
        <v>-3155630.9805070362</v>
      </c>
      <c r="S8773">
        <v>-2839266.6226237305</v>
      </c>
      <c r="T8773">
        <v>-4202440.3019445874</v>
      </c>
      <c r="U8773">
        <v>3474188.9016730003</v>
      </c>
      <c r="V8773">
        <v>9865632.9393909778</v>
      </c>
      <c r="W8773">
        <v>16012837.645270679</v>
      </c>
      <c r="X8773">
        <v>-3987162.3547293209</v>
      </c>
    </row>
    <row r="8774" spans="2:24" x14ac:dyDescent="0.4">
      <c r="B8774" s="13">
        <v>8771</v>
      </c>
      <c r="C8774">
        <v>0</v>
      </c>
      <c r="D8774">
        <v>0</v>
      </c>
      <c r="E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24049476.445743516</v>
      </c>
      <c r="O8774">
        <v>26263832.890447207</v>
      </c>
      <c r="P8774">
        <v>23969325.135917559</v>
      </c>
      <c r="Q8774">
        <v>24686367.823902659</v>
      </c>
      <c r="R8774">
        <v>30671486.958098382</v>
      </c>
      <c r="S8774">
        <v>37285944.434475444</v>
      </c>
      <c r="T8774">
        <v>38091975.953436986</v>
      </c>
      <c r="U8774">
        <v>37732183.709932514</v>
      </c>
      <c r="V8774">
        <v>36061954.136538796</v>
      </c>
      <c r="W8774">
        <v>38286124.726143345</v>
      </c>
      <c r="X8774">
        <v>18286124.726143342</v>
      </c>
    </row>
    <row r="8775" spans="2:24" x14ac:dyDescent="0.4">
      <c r="B8775" s="13">
        <v>8772</v>
      </c>
      <c r="C8775">
        <v>0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22549862.068281986</v>
      </c>
      <c r="O8775">
        <v>26252125.076138385</v>
      </c>
      <c r="P8775">
        <v>23045631.799600177</v>
      </c>
      <c r="Q8775">
        <v>22250671.363758933</v>
      </c>
      <c r="R8775">
        <v>29452580.941420101</v>
      </c>
      <c r="S8775">
        <v>30295636.041787557</v>
      </c>
      <c r="T8775">
        <v>32815367.742403615</v>
      </c>
      <c r="U8775">
        <v>32658860.726941757</v>
      </c>
      <c r="V8775">
        <v>38014758.444810957</v>
      </c>
      <c r="W8775">
        <v>38076607.472425982</v>
      </c>
      <c r="X8775">
        <v>18076607.472425986</v>
      </c>
    </row>
    <row r="8776" spans="2:24" x14ac:dyDescent="0.4">
      <c r="B8776" s="13">
        <v>8773</v>
      </c>
      <c r="C8776">
        <v>0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20869351.283759333</v>
      </c>
      <c r="O8776">
        <v>21381716.79350967</v>
      </c>
      <c r="P8776">
        <v>23333265.470007926</v>
      </c>
      <c r="Q8776">
        <v>24473448.398722</v>
      </c>
      <c r="R8776">
        <v>31331471.84900317</v>
      </c>
      <c r="S8776">
        <v>33340071.631215759</v>
      </c>
      <c r="T8776">
        <v>30727210.964707453</v>
      </c>
      <c r="U8776">
        <v>39016985.913995206</v>
      </c>
      <c r="V8776">
        <v>43940020.53027951</v>
      </c>
      <c r="W8776">
        <v>42418886.630047731</v>
      </c>
      <c r="X8776">
        <v>22418886.630047746</v>
      </c>
    </row>
    <row r="8777" spans="2:24" x14ac:dyDescent="0.4">
      <c r="B8777" s="13">
        <v>8774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22432163.611146495</v>
      </c>
      <c r="O8777">
        <v>23632009.846796863</v>
      </c>
      <c r="P8777">
        <v>11367617.189624395</v>
      </c>
      <c r="Q8777">
        <v>18690258.834341746</v>
      </c>
      <c r="R8777">
        <v>30207297.636441838</v>
      </c>
      <c r="S8777">
        <v>34110938.529232785</v>
      </c>
      <c r="T8777">
        <v>36786848.958260201</v>
      </c>
      <c r="U8777">
        <v>41165732.677542523</v>
      </c>
      <c r="V8777">
        <v>49705954.577077314</v>
      </c>
      <c r="W8777">
        <v>48890238.849156789</v>
      </c>
      <c r="X8777">
        <v>28890238.849156786</v>
      </c>
    </row>
    <row r="8778" spans="2:24" x14ac:dyDescent="0.4">
      <c r="B8778" s="13">
        <v>8775</v>
      </c>
      <c r="C8778">
        <v>0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9172271.4095088188</v>
      </c>
      <c r="O8778">
        <v>16485385.811904708</v>
      </c>
      <c r="P8778">
        <v>19771881.119382657</v>
      </c>
      <c r="Q8778">
        <v>20143920.769619085</v>
      </c>
      <c r="R8778">
        <v>22797801.450756811</v>
      </c>
      <c r="S8778">
        <v>14977754.798479699</v>
      </c>
      <c r="T8778">
        <v>17394192.502207644</v>
      </c>
      <c r="U8778">
        <v>20301719.687165961</v>
      </c>
      <c r="V8778">
        <v>19136009.022227086</v>
      </c>
      <c r="W8778">
        <v>21069321.640201185</v>
      </c>
      <c r="X8778">
        <v>1069321.6402011842</v>
      </c>
    </row>
    <row r="8779" spans="2:24" x14ac:dyDescent="0.4">
      <c r="B8779" s="13">
        <v>8776</v>
      </c>
      <c r="C8779">
        <v>0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21756450.4925877</v>
      </c>
      <c r="O8779">
        <v>20139172.885663066</v>
      </c>
      <c r="P8779">
        <v>22880074.084070932</v>
      </c>
      <c r="Q8779">
        <v>25557285.996558569</v>
      </c>
      <c r="R8779">
        <v>33190733.686285038</v>
      </c>
      <c r="S8779">
        <v>37513025.739270993</v>
      </c>
      <c r="T8779">
        <v>39445460.631671987</v>
      </c>
      <c r="U8779">
        <v>48034507.141961835</v>
      </c>
      <c r="V8779">
        <v>49365336.514531702</v>
      </c>
      <c r="W8779">
        <v>49225994.940125436</v>
      </c>
      <c r="X8779">
        <v>29225994.940125436</v>
      </c>
    </row>
    <row r="8780" spans="2:24" x14ac:dyDescent="0.4">
      <c r="B8780" s="13">
        <v>8777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27427842.276876841</v>
      </c>
      <c r="O8780">
        <v>29538843.267172389</v>
      </c>
      <c r="P8780">
        <v>27154756.186817903</v>
      </c>
      <c r="Q8780">
        <v>31867445.399207123</v>
      </c>
      <c r="R8780">
        <v>31890658.5691933</v>
      </c>
      <c r="S8780">
        <v>31157677.971840531</v>
      </c>
      <c r="T8780">
        <v>33639721.688093878</v>
      </c>
      <c r="U8780">
        <v>36918045.731085353</v>
      </c>
      <c r="V8780">
        <v>22836908.734104656</v>
      </c>
      <c r="W8780">
        <v>24660752.792975202</v>
      </c>
      <c r="X8780">
        <v>4660752.7929752041</v>
      </c>
    </row>
    <row r="8781" spans="2:24" x14ac:dyDescent="0.4">
      <c r="B8781" s="13">
        <v>8778</v>
      </c>
      <c r="C8781">
        <v>0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-11081157.886648634</v>
      </c>
      <c r="O8781">
        <v>-38634590.952240281</v>
      </c>
      <c r="P8781">
        <v>-16404661.488385644</v>
      </c>
      <c r="Q8781">
        <v>-2191245.9793310734</v>
      </c>
      <c r="R8781">
        <v>-7087684.9126117537</v>
      </c>
      <c r="S8781">
        <v>1419232.2972730463</v>
      </c>
      <c r="T8781">
        <v>833133.54162302229</v>
      </c>
      <c r="U8781">
        <v>7507984.0782771492</v>
      </c>
      <c r="V8781">
        <v>8359045.0926657859</v>
      </c>
      <c r="W8781">
        <v>9340833.3545454778</v>
      </c>
      <c r="X8781">
        <v>-10659166.645454532</v>
      </c>
    </row>
    <row r="8782" spans="2:24" x14ac:dyDescent="0.4">
      <c r="B8782" s="13">
        <v>8779</v>
      </c>
      <c r="C8782">
        <v>0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17881799.502779704</v>
      </c>
      <c r="O8782">
        <v>11819894.55339569</v>
      </c>
      <c r="P8782">
        <v>7270180.882355093</v>
      </c>
      <c r="Q8782">
        <v>948704.11757926678</v>
      </c>
      <c r="R8782">
        <v>-5354640.3040099572</v>
      </c>
      <c r="S8782">
        <v>2072249.1781797353</v>
      </c>
      <c r="T8782">
        <v>6283189.7214360395</v>
      </c>
      <c r="U8782">
        <v>4543937.6582286078</v>
      </c>
      <c r="V8782">
        <v>9841660.3643081784</v>
      </c>
      <c r="W8782">
        <v>10588543.367883841</v>
      </c>
      <c r="X8782">
        <v>-9411456.6321161594</v>
      </c>
    </row>
    <row r="8783" spans="2:24" x14ac:dyDescent="0.4">
      <c r="B8783" s="13">
        <v>8780</v>
      </c>
      <c r="C8783">
        <v>0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18743934.395021882</v>
      </c>
      <c r="O8783">
        <v>17803270.626922891</v>
      </c>
      <c r="P8783">
        <v>19733821.29833759</v>
      </c>
      <c r="Q8783">
        <v>18197793.406566545</v>
      </c>
      <c r="R8783">
        <v>20725020.441332683</v>
      </c>
      <c r="S8783">
        <v>25848357.601883482</v>
      </c>
      <c r="T8783">
        <v>21323775.284508705</v>
      </c>
      <c r="U8783">
        <v>21584791.708084539</v>
      </c>
      <c r="V8783">
        <v>25062774.402115401</v>
      </c>
      <c r="W8783">
        <v>27805768.320671715</v>
      </c>
      <c r="X8783">
        <v>7805768.3206717148</v>
      </c>
    </row>
    <row r="8784" spans="2:24" x14ac:dyDescent="0.4">
      <c r="B8784" s="13">
        <v>8781</v>
      </c>
      <c r="C8784">
        <v>0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26665283.621557575</v>
      </c>
      <c r="O8784">
        <v>18886582.96969704</v>
      </c>
      <c r="P8784">
        <v>28527413.779327989</v>
      </c>
      <c r="Q8784">
        <v>-10776707.880774403</v>
      </c>
      <c r="R8784">
        <v>-10096324.189184327</v>
      </c>
      <c r="S8784">
        <v>12885268.893628743</v>
      </c>
      <c r="T8784">
        <v>12845663.087069562</v>
      </c>
      <c r="U8784">
        <v>13347088.946416231</v>
      </c>
      <c r="V8784">
        <v>6852141.4464046434</v>
      </c>
      <c r="W8784">
        <v>6138491.739190666</v>
      </c>
      <c r="X8784">
        <v>-13861508.26080933</v>
      </c>
    </row>
    <row r="8785" spans="2:24" x14ac:dyDescent="0.4">
      <c r="B8785" s="13">
        <v>8782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27847858.853992525</v>
      </c>
      <c r="O8785">
        <v>16874367.848598853</v>
      </c>
      <c r="P8785">
        <v>17299662.492248941</v>
      </c>
      <c r="Q8785">
        <v>18883453.782423418</v>
      </c>
      <c r="R8785">
        <v>20705224.591465693</v>
      </c>
      <c r="S8785">
        <v>24166366.624869671</v>
      </c>
      <c r="T8785">
        <v>20254928.196047511</v>
      </c>
      <c r="U8785">
        <v>21606778.948918447</v>
      </c>
      <c r="V8785">
        <v>20086190.445206087</v>
      </c>
      <c r="W8785">
        <v>28889550.665890489</v>
      </c>
      <c r="X8785">
        <v>8889550.6658904888</v>
      </c>
    </row>
    <row r="8786" spans="2:24" x14ac:dyDescent="0.4">
      <c r="B8786" s="13">
        <v>8783</v>
      </c>
      <c r="C8786">
        <v>0</v>
      </c>
      <c r="D8786">
        <v>0</v>
      </c>
      <c r="E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25480006.694766764</v>
      </c>
      <c r="O8786">
        <v>34296407.518789381</v>
      </c>
      <c r="P8786">
        <v>-9134399.9471191801</v>
      </c>
      <c r="Q8786">
        <v>-7375842.6634607697</v>
      </c>
      <c r="R8786">
        <v>19964918.579484873</v>
      </c>
      <c r="S8786">
        <v>23304442.673250891</v>
      </c>
      <c r="T8786">
        <v>24195954.1848571</v>
      </c>
      <c r="U8786">
        <v>31044258.074977219</v>
      </c>
      <c r="V8786">
        <v>35417533.732895628</v>
      </c>
      <c r="W8786">
        <v>38783307.836414061</v>
      </c>
      <c r="X8786">
        <v>18783307.836414058</v>
      </c>
    </row>
    <row r="8787" spans="2:24" x14ac:dyDescent="0.4">
      <c r="B8787" s="13">
        <v>8784</v>
      </c>
      <c r="C8787">
        <v>0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22270694.494393229</v>
      </c>
      <c r="O8787">
        <v>20842693.383241221</v>
      </c>
      <c r="P8787">
        <v>20699824.035310976</v>
      </c>
      <c r="Q8787">
        <v>24000629.527415365</v>
      </c>
      <c r="R8787">
        <v>26747666.286341883</v>
      </c>
      <c r="S8787">
        <v>31237661.902140275</v>
      </c>
      <c r="T8787">
        <v>31359467.411046222</v>
      </c>
      <c r="U8787">
        <v>31009259.750155129</v>
      </c>
      <c r="V8787">
        <v>19909185.406754307</v>
      </c>
      <c r="W8787">
        <v>20405964.903093103</v>
      </c>
      <c r="X8787">
        <v>405964.9030931039</v>
      </c>
    </row>
    <row r="8788" spans="2:24" x14ac:dyDescent="0.4">
      <c r="B8788" s="13">
        <v>8785</v>
      </c>
      <c r="C8788">
        <v>0</v>
      </c>
      <c r="D8788">
        <v>0</v>
      </c>
      <c r="E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21521739.071408711</v>
      </c>
      <c r="O8788">
        <v>19958152.698768053</v>
      </c>
      <c r="P8788">
        <v>20175227.253413416</v>
      </c>
      <c r="Q8788">
        <v>22984533.329835042</v>
      </c>
      <c r="R8788">
        <v>31228433.999483645</v>
      </c>
      <c r="S8788">
        <v>35702743.336640567</v>
      </c>
      <c r="T8788">
        <v>36097389.423419669</v>
      </c>
      <c r="U8788">
        <v>37500737.631372027</v>
      </c>
      <c r="V8788">
        <v>35584450.715965226</v>
      </c>
      <c r="W8788">
        <v>41330285.675997533</v>
      </c>
      <c r="X8788">
        <v>21330285.675997537</v>
      </c>
    </row>
    <row r="8789" spans="2:24" x14ac:dyDescent="0.4">
      <c r="B8789" s="13">
        <v>8786</v>
      </c>
      <c r="C8789">
        <v>0</v>
      </c>
      <c r="D8789">
        <v>0</v>
      </c>
      <c r="E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23325285.682473741</v>
      </c>
      <c r="O8789">
        <v>31948793.711709894</v>
      </c>
      <c r="P8789">
        <v>32600719.901692916</v>
      </c>
      <c r="Q8789">
        <v>33743842.361052468</v>
      </c>
      <c r="R8789">
        <v>33378900.371427264</v>
      </c>
      <c r="S8789">
        <v>33402572.521920264</v>
      </c>
      <c r="T8789">
        <v>35908460.446092673</v>
      </c>
      <c r="U8789">
        <v>38754638.679756783</v>
      </c>
      <c r="V8789">
        <v>39865562.929061115</v>
      </c>
      <c r="W8789">
        <v>42978978.132150635</v>
      </c>
      <c r="X8789">
        <v>22978978.132150646</v>
      </c>
    </row>
    <row r="8790" spans="2:24" x14ac:dyDescent="0.4">
      <c r="B8790" s="13">
        <v>8787</v>
      </c>
      <c r="C8790">
        <v>0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17842098.812311377</v>
      </c>
      <c r="O8790">
        <v>20031594.106839459</v>
      </c>
      <c r="P8790">
        <v>-2939164.3434800073</v>
      </c>
      <c r="Q8790">
        <v>1450073.5142777408</v>
      </c>
      <c r="R8790">
        <v>19425920.932983771</v>
      </c>
      <c r="S8790">
        <v>24003300.737057596</v>
      </c>
      <c r="T8790">
        <v>19760433.256513931</v>
      </c>
      <c r="U8790">
        <v>24188331.920172893</v>
      </c>
      <c r="V8790">
        <v>25960119.921515606</v>
      </c>
      <c r="W8790">
        <v>29991990.865580577</v>
      </c>
      <c r="X8790">
        <v>9991990.8655805681</v>
      </c>
    </row>
    <row r="8791" spans="2:24" x14ac:dyDescent="0.4">
      <c r="B8791" s="13">
        <v>8788</v>
      </c>
      <c r="C8791">
        <v>0</v>
      </c>
      <c r="D8791">
        <v>0</v>
      </c>
      <c r="E8791">
        <v>0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19013092.191852506</v>
      </c>
      <c r="O8791">
        <v>19385927.592693672</v>
      </c>
      <c r="P8791">
        <v>24066625.989724632</v>
      </c>
      <c r="Q8791">
        <v>31454204.856283881</v>
      </c>
      <c r="R8791">
        <v>31809962.107291352</v>
      </c>
      <c r="S8791">
        <v>30822710.528472155</v>
      </c>
      <c r="T8791">
        <v>34219574.390123777</v>
      </c>
      <c r="U8791">
        <v>38927055.284771129</v>
      </c>
      <c r="V8791">
        <v>38109006.086590007</v>
      </c>
      <c r="W8791">
        <v>39320056.666467965</v>
      </c>
      <c r="X8791">
        <v>19320056.666467965</v>
      </c>
    </row>
    <row r="8792" spans="2:24" x14ac:dyDescent="0.4">
      <c r="B8792" s="13">
        <v>8789</v>
      </c>
      <c r="C8792">
        <v>0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23124496.714938387</v>
      </c>
      <c r="O8792">
        <v>26785339.458369944</v>
      </c>
      <c r="P8792">
        <v>5712235.7734678918</v>
      </c>
      <c r="Q8792">
        <v>6099393.5996427722</v>
      </c>
      <c r="R8792">
        <v>15724488.848378206</v>
      </c>
      <c r="S8792">
        <v>18252266.436726667</v>
      </c>
      <c r="T8792">
        <v>21005439.151498113</v>
      </c>
      <c r="U8792">
        <v>24578917.749550901</v>
      </c>
      <c r="V8792">
        <v>26192678.035717815</v>
      </c>
      <c r="W8792">
        <v>-11071410.016849436</v>
      </c>
      <c r="X8792">
        <v>-31071410.016849428</v>
      </c>
    </row>
    <row r="8793" spans="2:24" x14ac:dyDescent="0.4">
      <c r="B8793" s="13">
        <v>8790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20122344.214696065</v>
      </c>
      <c r="O8793">
        <v>23177703.181979388</v>
      </c>
      <c r="P8793">
        <v>21199244.734935272</v>
      </c>
      <c r="Q8793">
        <v>26728202.780759253</v>
      </c>
      <c r="R8793">
        <v>33011238.228677351</v>
      </c>
      <c r="S8793">
        <v>37115381.761411242</v>
      </c>
      <c r="T8793">
        <v>38691275.141608112</v>
      </c>
      <c r="U8793">
        <v>40964931.182416782</v>
      </c>
      <c r="V8793">
        <v>44014805.039353304</v>
      </c>
      <c r="W8793">
        <v>17218273.642409801</v>
      </c>
      <c r="X8793">
        <v>-2781726.3575901929</v>
      </c>
    </row>
    <row r="8794" spans="2:24" x14ac:dyDescent="0.4">
      <c r="B8794" s="13">
        <v>8791</v>
      </c>
      <c r="C8794">
        <v>0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21507475.852099333</v>
      </c>
      <c r="O8794">
        <v>26173509.121369231</v>
      </c>
      <c r="P8794">
        <v>27742106.999037039</v>
      </c>
      <c r="Q8794">
        <v>27544275.985993639</v>
      </c>
      <c r="R8794">
        <v>22487076.705963846</v>
      </c>
      <c r="S8794">
        <v>29609594.703138102</v>
      </c>
      <c r="T8794">
        <v>32819728.840314515</v>
      </c>
      <c r="U8794">
        <v>33171321.019974206</v>
      </c>
      <c r="V8794">
        <v>34410232.05426532</v>
      </c>
      <c r="W8794">
        <v>39035270.61302086</v>
      </c>
      <c r="X8794">
        <v>19035270.613020852</v>
      </c>
    </row>
    <row r="8795" spans="2:24" x14ac:dyDescent="0.4">
      <c r="B8795" s="13">
        <v>8792</v>
      </c>
      <c r="C8795">
        <v>0</v>
      </c>
      <c r="D8795">
        <v>0</v>
      </c>
      <c r="E8795">
        <v>0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20592601.440276068</v>
      </c>
      <c r="O8795">
        <v>22271287.821426135</v>
      </c>
      <c r="P8795">
        <v>21279459.205591075</v>
      </c>
      <c r="Q8795">
        <v>20632440.800854001</v>
      </c>
      <c r="R8795">
        <v>22519320.34658039</v>
      </c>
      <c r="S8795">
        <v>28080886.408753388</v>
      </c>
      <c r="T8795">
        <v>28301119.589098394</v>
      </c>
      <c r="U8795">
        <v>-304649246.82318377</v>
      </c>
      <c r="V8795">
        <v>-297594004.70168138</v>
      </c>
      <c r="W8795">
        <v>-143336419.08416161</v>
      </c>
      <c r="X8795">
        <v>-163336419.08416161</v>
      </c>
    </row>
    <row r="8796" spans="2:24" x14ac:dyDescent="0.4">
      <c r="B8796" s="13">
        <v>8793</v>
      </c>
      <c r="C8796">
        <v>0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19011516.627809882</v>
      </c>
      <c r="O8796">
        <v>26360358.949144423</v>
      </c>
      <c r="P8796">
        <v>31593387.642294947</v>
      </c>
      <c r="Q8796">
        <v>32731591.610012509</v>
      </c>
      <c r="R8796">
        <v>30009307.305556562</v>
      </c>
      <c r="S8796">
        <v>35838873.587051995</v>
      </c>
      <c r="T8796">
        <v>41325710.109085791</v>
      </c>
      <c r="U8796">
        <v>44099749.676679783</v>
      </c>
      <c r="V8796">
        <v>43878750.193898454</v>
      </c>
      <c r="W8796">
        <v>45740468.67769108</v>
      </c>
      <c r="X8796">
        <v>25740468.677691076</v>
      </c>
    </row>
    <row r="8797" spans="2:24" x14ac:dyDescent="0.4">
      <c r="B8797" s="13">
        <v>8794</v>
      </c>
      <c r="C8797">
        <v>0</v>
      </c>
      <c r="D8797">
        <v>0</v>
      </c>
      <c r="E8797"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21989570.009939738</v>
      </c>
      <c r="O8797">
        <v>19321645.268500853</v>
      </c>
      <c r="P8797">
        <v>16842111.777295992</v>
      </c>
      <c r="Q8797">
        <v>19859306.73863982</v>
      </c>
      <c r="R8797">
        <v>27062045.177036487</v>
      </c>
      <c r="S8797">
        <v>30419498.85190038</v>
      </c>
      <c r="T8797">
        <v>26956854.300868016</v>
      </c>
      <c r="U8797">
        <v>32337028.05382029</v>
      </c>
      <c r="V8797">
        <v>29794265.047084868</v>
      </c>
      <c r="W8797">
        <v>26545483.358116891</v>
      </c>
      <c r="X8797">
        <v>6545483.3581168875</v>
      </c>
    </row>
    <row r="8798" spans="2:24" x14ac:dyDescent="0.4">
      <c r="B8798" s="13">
        <v>8795</v>
      </c>
      <c r="C8798">
        <v>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20429156.608490534</v>
      </c>
      <c r="O8798">
        <v>23911681.11227968</v>
      </c>
      <c r="P8798">
        <v>24515518.260393616</v>
      </c>
      <c r="Q8798">
        <v>31328123.579231218</v>
      </c>
      <c r="R8798">
        <v>36729140.911938518</v>
      </c>
      <c r="S8798">
        <v>38114268.500186555</v>
      </c>
      <c r="T8798">
        <v>44165506.01401785</v>
      </c>
      <c r="U8798">
        <v>44296135.238103151</v>
      </c>
      <c r="V8798">
        <v>50418507.160513848</v>
      </c>
      <c r="W8798">
        <v>58509711.578373425</v>
      </c>
      <c r="X8798">
        <v>38509711.578373417</v>
      </c>
    </row>
    <row r="8799" spans="2:24" x14ac:dyDescent="0.4">
      <c r="B8799" s="13">
        <v>8796</v>
      </c>
      <c r="C8799">
        <v>0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25305611.542112079</v>
      </c>
      <c r="O8799">
        <v>24238103.232056554</v>
      </c>
      <c r="P8799">
        <v>26187457.569247197</v>
      </c>
      <c r="Q8799">
        <v>25510154.779390708</v>
      </c>
      <c r="R8799">
        <v>10760580.566922002</v>
      </c>
      <c r="S8799">
        <v>12737368.236145379</v>
      </c>
      <c r="T8799">
        <v>17587028.535077624</v>
      </c>
      <c r="U8799">
        <v>25371700.885752089</v>
      </c>
      <c r="V8799">
        <v>-14485712.727963753</v>
      </c>
      <c r="W8799">
        <v>-15696091.82149432</v>
      </c>
      <c r="X8799">
        <v>-35696091.821494326</v>
      </c>
    </row>
    <row r="8800" spans="2:24" x14ac:dyDescent="0.4">
      <c r="B8800" s="13">
        <v>8797</v>
      </c>
      <c r="C8800">
        <v>0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20568214.506017499</v>
      </c>
      <c r="O8800">
        <v>18224680.0631532</v>
      </c>
      <c r="P8800">
        <v>22229223.085523292</v>
      </c>
      <c r="Q8800">
        <v>24116497.549117304</v>
      </c>
      <c r="R8800">
        <v>26345321.227542784</v>
      </c>
      <c r="S8800">
        <v>32095591.495922051</v>
      </c>
      <c r="T8800">
        <v>37318940.674924985</v>
      </c>
      <c r="U8800">
        <v>10524550.000617456</v>
      </c>
      <c r="V8800">
        <v>13210693.807626558</v>
      </c>
      <c r="W8800">
        <v>23957415.594547026</v>
      </c>
      <c r="X8800">
        <v>3957415.5945470249</v>
      </c>
    </row>
    <row r="8801" spans="2:24" x14ac:dyDescent="0.4">
      <c r="B8801" s="13">
        <v>8798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17222403.545513444</v>
      </c>
      <c r="O8801">
        <v>20321966.895454995</v>
      </c>
      <c r="P8801">
        <v>21639965.741177939</v>
      </c>
      <c r="Q8801">
        <v>27918324.900468916</v>
      </c>
      <c r="R8801">
        <v>35205857.824808426</v>
      </c>
      <c r="S8801">
        <v>36970030.50438299</v>
      </c>
      <c r="T8801">
        <v>24990305.631985385</v>
      </c>
      <c r="U8801">
        <v>26372859.201329112</v>
      </c>
      <c r="V8801">
        <v>37557239.945765667</v>
      </c>
      <c r="W8801">
        <v>35894979.685975432</v>
      </c>
      <c r="X8801">
        <v>15894979.685975429</v>
      </c>
    </row>
    <row r="8802" spans="2:24" x14ac:dyDescent="0.4">
      <c r="B8802" s="13">
        <v>8799</v>
      </c>
      <c r="C8802">
        <v>0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25962321.56001664</v>
      </c>
      <c r="O8802">
        <v>32727757.661784656</v>
      </c>
      <c r="P8802">
        <v>34298016.043454371</v>
      </c>
      <c r="Q8802">
        <v>28579021.808953736</v>
      </c>
      <c r="R8802">
        <v>29328573.925551772</v>
      </c>
      <c r="S8802">
        <v>36421437.920159534</v>
      </c>
      <c r="T8802">
        <v>33553953.063709728</v>
      </c>
      <c r="U8802">
        <v>36315526.688855514</v>
      </c>
      <c r="V8802">
        <v>26816543.044054855</v>
      </c>
      <c r="W8802">
        <v>29039466.244309705</v>
      </c>
      <c r="X8802">
        <v>9039466.2443096936</v>
      </c>
    </row>
    <row r="8803" spans="2:24" x14ac:dyDescent="0.4">
      <c r="B8803" s="13">
        <v>8800</v>
      </c>
      <c r="C8803">
        <v>0</v>
      </c>
      <c r="D8803">
        <v>0</v>
      </c>
      <c r="E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13673350.695629237</v>
      </c>
      <c r="O8803">
        <v>19513744.344335064</v>
      </c>
      <c r="P8803">
        <v>22427030.656379111</v>
      </c>
      <c r="Q8803">
        <v>26936884.697852693</v>
      </c>
      <c r="R8803">
        <v>27531209.825924821</v>
      </c>
      <c r="S8803">
        <v>26311148.425360199</v>
      </c>
      <c r="T8803">
        <v>24323329.765557032</v>
      </c>
      <c r="U8803">
        <v>28672703.581771266</v>
      </c>
      <c r="V8803">
        <v>34860710.238001019</v>
      </c>
      <c r="W8803">
        <v>31588845.625481624</v>
      </c>
      <c r="X8803">
        <v>11588845.625481624</v>
      </c>
    </row>
    <row r="8804" spans="2:24" x14ac:dyDescent="0.4">
      <c r="B8804" s="13">
        <v>8801</v>
      </c>
      <c r="C8804">
        <v>0</v>
      </c>
      <c r="D8804">
        <v>0</v>
      </c>
      <c r="E8804"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21423192.95513802</v>
      </c>
      <c r="O8804">
        <v>24803775.419926405</v>
      </c>
      <c r="P8804">
        <v>25451405.092111163</v>
      </c>
      <c r="Q8804">
        <v>27457121.083562586</v>
      </c>
      <c r="R8804">
        <v>26050090.71677433</v>
      </c>
      <c r="S8804">
        <v>27269762.091367293</v>
      </c>
      <c r="T8804">
        <v>24147128.11377459</v>
      </c>
      <c r="U8804">
        <v>26221642.412644297</v>
      </c>
      <c r="V8804">
        <v>34672291.310680494</v>
      </c>
      <c r="W8804">
        <v>36430834.687980115</v>
      </c>
      <c r="X8804">
        <v>16430834.687980115</v>
      </c>
    </row>
    <row r="8805" spans="2:24" x14ac:dyDescent="0.4">
      <c r="B8805" s="13">
        <v>8802</v>
      </c>
      <c r="C8805">
        <v>0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21896726.582273304</v>
      </c>
      <c r="O8805">
        <v>24532764.841678023</v>
      </c>
      <c r="P8805">
        <v>22422304.988697544</v>
      </c>
      <c r="Q8805">
        <v>24789555.903635919</v>
      </c>
      <c r="R8805">
        <v>22786258.029633429</v>
      </c>
      <c r="S8805">
        <v>23618097.639040332</v>
      </c>
      <c r="T8805">
        <v>22868997.208687674</v>
      </c>
      <c r="U8805">
        <v>-3473983.8964349884</v>
      </c>
      <c r="V8805">
        <v>-5932616.6169579504</v>
      </c>
      <c r="W8805">
        <v>5270689.6711727083</v>
      </c>
      <c r="X8805">
        <v>-14729310.328827292</v>
      </c>
    </row>
    <row r="8806" spans="2:24" x14ac:dyDescent="0.4">
      <c r="B8806" s="13">
        <v>8803</v>
      </c>
      <c r="C8806">
        <v>0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21059987.827036068</v>
      </c>
      <c r="O8806">
        <v>18473663.549654763</v>
      </c>
      <c r="P8806">
        <v>24668031.210784692</v>
      </c>
      <c r="Q8806">
        <v>30866084.834687494</v>
      </c>
      <c r="R8806">
        <v>30542824.595848806</v>
      </c>
      <c r="S8806">
        <v>30159485.701802414</v>
      </c>
      <c r="T8806">
        <v>27943116.684594769</v>
      </c>
      <c r="U8806">
        <v>25710032.383534979</v>
      </c>
      <c r="V8806">
        <v>25084258.424923688</v>
      </c>
      <c r="W8806">
        <v>26440804.257743172</v>
      </c>
      <c r="X8806">
        <v>6440804.257743177</v>
      </c>
    </row>
    <row r="8807" spans="2:24" x14ac:dyDescent="0.4">
      <c r="B8807" s="13">
        <v>8804</v>
      </c>
      <c r="C8807">
        <v>0</v>
      </c>
      <c r="D8807">
        <v>0</v>
      </c>
      <c r="E8807">
        <v>0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21183228.383395795</v>
      </c>
      <c r="O8807">
        <v>30432649.186874822</v>
      </c>
      <c r="P8807">
        <v>28060254.388246004</v>
      </c>
      <c r="Q8807">
        <v>23674502.761325531</v>
      </c>
      <c r="R8807">
        <v>24765845.029983014</v>
      </c>
      <c r="S8807">
        <v>28702393.171375025</v>
      </c>
      <c r="T8807">
        <v>27641577.963422798</v>
      </c>
      <c r="U8807">
        <v>21244182.990005799</v>
      </c>
      <c r="V8807">
        <v>29543317.019997109</v>
      </c>
      <c r="W8807">
        <v>31030091.697559778</v>
      </c>
      <c r="X8807">
        <v>11030091.69755977</v>
      </c>
    </row>
    <row r="8808" spans="2:24" x14ac:dyDescent="0.4">
      <c r="B8808" s="13">
        <v>8805</v>
      </c>
      <c r="C8808">
        <v>0</v>
      </c>
      <c r="D8808">
        <v>0</v>
      </c>
      <c r="E8808">
        <v>0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25926890.967994634</v>
      </c>
      <c r="O8808">
        <v>26849942.427885517</v>
      </c>
      <c r="P8808">
        <v>25386245.583775636</v>
      </c>
      <c r="Q8808">
        <v>24143539.182604134</v>
      </c>
      <c r="R8808">
        <v>23105297.777803726</v>
      </c>
      <c r="S8808">
        <v>22086854.383081324</v>
      </c>
      <c r="T8808">
        <v>-37219272.650976822</v>
      </c>
      <c r="U8808">
        <v>-36908884.629475251</v>
      </c>
      <c r="V8808">
        <v>-5809349.3535371218</v>
      </c>
      <c r="W8808">
        <v>-6514874.8880217355</v>
      </c>
      <c r="X8808">
        <v>-26514874.888021734</v>
      </c>
    </row>
    <row r="8809" spans="2:24" x14ac:dyDescent="0.4">
      <c r="B8809" s="13">
        <v>8806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24698383.501599018</v>
      </c>
      <c r="O8809">
        <v>24896549.527450401</v>
      </c>
      <c r="P8809">
        <v>21744083.036503673</v>
      </c>
      <c r="Q8809">
        <v>15424507.713724459</v>
      </c>
      <c r="R8809">
        <v>13633473.951341309</v>
      </c>
      <c r="S8809">
        <v>13307404.125807639</v>
      </c>
      <c r="T8809">
        <v>16064189.272870753</v>
      </c>
      <c r="U8809">
        <v>19113199.24975007</v>
      </c>
      <c r="V8809">
        <v>21914488.20327032</v>
      </c>
      <c r="W8809">
        <v>19467405.340996511</v>
      </c>
      <c r="X8809">
        <v>-532594.65900348872</v>
      </c>
    </row>
    <row r="8810" spans="2:24" x14ac:dyDescent="0.4">
      <c r="B8810" s="13">
        <v>8807</v>
      </c>
      <c r="C8810">
        <v>0</v>
      </c>
      <c r="D8810">
        <v>0</v>
      </c>
      <c r="E8810">
        <v>0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16313431.739443766</v>
      </c>
      <c r="O8810">
        <v>19455912.776176032</v>
      </c>
      <c r="P8810">
        <v>19276237.865411989</v>
      </c>
      <c r="Q8810">
        <v>14626948.600016199</v>
      </c>
      <c r="R8810">
        <v>16310390.498785187</v>
      </c>
      <c r="S8810">
        <v>16841155.004671283</v>
      </c>
      <c r="T8810">
        <v>17412917.750854094</v>
      </c>
      <c r="U8810">
        <v>17268175.622308336</v>
      </c>
      <c r="V8810">
        <v>17312367.077146325</v>
      </c>
      <c r="W8810">
        <v>17951645.862084739</v>
      </c>
      <c r="X8810">
        <v>-2048354.1379152639</v>
      </c>
    </row>
    <row r="8811" spans="2:24" x14ac:dyDescent="0.4">
      <c r="B8811" s="13">
        <v>8808</v>
      </c>
      <c r="C8811">
        <v>0</v>
      </c>
      <c r="D8811">
        <v>0</v>
      </c>
      <c r="E8811"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3234550.4362216005</v>
      </c>
      <c r="O8811">
        <v>4799828.4295601752</v>
      </c>
      <c r="P8811">
        <v>19481253.37209256</v>
      </c>
      <c r="Q8811">
        <v>19129780.84119517</v>
      </c>
      <c r="R8811">
        <v>18365217.010599546</v>
      </c>
      <c r="S8811">
        <v>20695425.833230793</v>
      </c>
      <c r="T8811">
        <v>2227006.6274725394</v>
      </c>
      <c r="U8811">
        <v>-1098256.8761865506</v>
      </c>
      <c r="V8811">
        <v>8551494.6867695171</v>
      </c>
      <c r="W8811">
        <v>5415287.3457945976</v>
      </c>
      <c r="X8811">
        <v>-14584712.65420541</v>
      </c>
    </row>
    <row r="8812" spans="2:24" x14ac:dyDescent="0.4">
      <c r="B8812" s="13">
        <v>8809</v>
      </c>
      <c r="C8812">
        <v>0</v>
      </c>
      <c r="D8812">
        <v>0</v>
      </c>
      <c r="E8812">
        <v>0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19415403.071658809</v>
      </c>
      <c r="O8812">
        <v>21017473.204135776</v>
      </c>
      <c r="P8812">
        <v>21774139.74168675</v>
      </c>
      <c r="Q8812">
        <v>19147864.592119496</v>
      </c>
      <c r="R8812">
        <v>18413620.98363781</v>
      </c>
      <c r="S8812">
        <v>16987822.986577541</v>
      </c>
      <c r="T8812">
        <v>16384480.224084405</v>
      </c>
      <c r="U8812">
        <v>15501500.875885963</v>
      </c>
      <c r="V8812">
        <v>19978074.446722142</v>
      </c>
      <c r="W8812">
        <v>12800353.623970367</v>
      </c>
      <c r="X8812">
        <v>-7199646.3760296283</v>
      </c>
    </row>
    <row r="8813" spans="2:24" x14ac:dyDescent="0.4">
      <c r="B8813" s="13">
        <v>8810</v>
      </c>
      <c r="C8813">
        <v>0</v>
      </c>
      <c r="D8813">
        <v>0</v>
      </c>
      <c r="E8813">
        <v>0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18689578.482636638</v>
      </c>
      <c r="O8813">
        <v>17616733.499947507</v>
      </c>
      <c r="P8813">
        <v>18543647.938023388</v>
      </c>
      <c r="Q8813">
        <v>25124282.199970525</v>
      </c>
      <c r="R8813">
        <v>26774326.624250237</v>
      </c>
      <c r="S8813">
        <v>30674261.41358602</v>
      </c>
      <c r="T8813">
        <v>33202087.572259836</v>
      </c>
      <c r="U8813">
        <v>30879134.868799254</v>
      </c>
      <c r="V8813">
        <v>30136474.249234397</v>
      </c>
      <c r="W8813">
        <v>39810306.937769249</v>
      </c>
      <c r="X8813">
        <v>19810306.937769245</v>
      </c>
    </row>
    <row r="8814" spans="2:24" x14ac:dyDescent="0.4">
      <c r="B8814" s="13">
        <v>8811</v>
      </c>
      <c r="C8814">
        <v>0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18653110.414239973</v>
      </c>
      <c r="O8814">
        <v>23199365.346124433</v>
      </c>
      <c r="P8814">
        <v>24210907.184311651</v>
      </c>
      <c r="Q8814">
        <v>22706691.722640682</v>
      </c>
      <c r="R8814">
        <v>22545810.820246957</v>
      </c>
      <c r="S8814">
        <v>23389669.592580318</v>
      </c>
      <c r="T8814">
        <v>27826952.792151179</v>
      </c>
      <c r="U8814">
        <v>22004532.591175683</v>
      </c>
      <c r="V8814">
        <v>4321071.4171333192</v>
      </c>
      <c r="W8814">
        <v>-1630046.1279562218</v>
      </c>
      <c r="X8814">
        <v>-21630046.127956215</v>
      </c>
    </row>
    <row r="8815" spans="2:24" x14ac:dyDescent="0.4">
      <c r="B8815" s="13">
        <v>8812</v>
      </c>
      <c r="C8815">
        <v>0</v>
      </c>
      <c r="D8815">
        <v>0</v>
      </c>
      <c r="E8815">
        <v>0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20124248.039337739</v>
      </c>
      <c r="O8815">
        <v>25199913.655863233</v>
      </c>
      <c r="P8815">
        <v>22736787.578573015</v>
      </c>
      <c r="Q8815">
        <v>27920636.394720342</v>
      </c>
      <c r="R8815">
        <v>29677596.453539453</v>
      </c>
      <c r="S8815">
        <v>28670315.340589233</v>
      </c>
      <c r="T8815">
        <v>22109808.649619289</v>
      </c>
      <c r="U8815">
        <v>27147181.507459845</v>
      </c>
      <c r="V8815">
        <v>26105311.031832773</v>
      </c>
      <c r="W8815">
        <v>27987006.820598971</v>
      </c>
      <c r="X8815">
        <v>7987006.8205989664</v>
      </c>
    </row>
    <row r="8816" spans="2:24" x14ac:dyDescent="0.4">
      <c r="B8816" s="13">
        <v>8813</v>
      </c>
      <c r="C8816">
        <v>0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23251840.900306806</v>
      </c>
      <c r="O8816">
        <v>13580032.907291122</v>
      </c>
      <c r="P8816">
        <v>13417330.915662408</v>
      </c>
      <c r="Q8816">
        <v>6473652.3017928135</v>
      </c>
      <c r="R8816">
        <v>12767056.126099104</v>
      </c>
      <c r="S8816">
        <v>4949982.9484533407</v>
      </c>
      <c r="T8816">
        <v>11708943.498214547</v>
      </c>
      <c r="U8816">
        <v>18669713.945519581</v>
      </c>
      <c r="V8816">
        <v>18221664.09141589</v>
      </c>
      <c r="W8816">
        <v>19547588.704399765</v>
      </c>
      <c r="X8816">
        <v>-452411.29560023989</v>
      </c>
    </row>
    <row r="8817" spans="2:24" x14ac:dyDescent="0.4">
      <c r="B8817" s="13">
        <v>8814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21316477.400406905</v>
      </c>
      <c r="O8817">
        <v>22602938.793383524</v>
      </c>
      <c r="P8817">
        <v>22465883.728972904</v>
      </c>
      <c r="Q8817">
        <v>22716952.877921473</v>
      </c>
      <c r="R8817">
        <v>22826358.804517735</v>
      </c>
      <c r="S8817">
        <v>21253021.214130729</v>
      </c>
      <c r="T8817">
        <v>20824764.21540156</v>
      </c>
      <c r="U8817">
        <v>18976801.255258702</v>
      </c>
      <c r="V8817">
        <v>20857462.830790229</v>
      </c>
      <c r="W8817">
        <v>10011678.615652753</v>
      </c>
      <c r="X8817">
        <v>-9988321.3843472432</v>
      </c>
    </row>
    <row r="8818" spans="2:24" x14ac:dyDescent="0.4">
      <c r="B8818" s="13">
        <v>8815</v>
      </c>
      <c r="C8818">
        <v>0</v>
      </c>
      <c r="D8818">
        <v>0</v>
      </c>
      <c r="E8818">
        <v>0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28862243.722535327</v>
      </c>
      <c r="O8818">
        <v>29163088.51031056</v>
      </c>
      <c r="P8818">
        <v>37576647.296430886</v>
      </c>
      <c r="Q8818">
        <v>38013142.278996997</v>
      </c>
      <c r="R8818">
        <v>40608536.092601709</v>
      </c>
      <c r="S8818">
        <v>44982536.247112684</v>
      </c>
      <c r="T8818">
        <v>44630733.575756781</v>
      </c>
      <c r="U8818">
        <v>43970341.5146254</v>
      </c>
      <c r="V8818">
        <v>37056046.810434699</v>
      </c>
      <c r="W8818">
        <v>-959274628.40194452</v>
      </c>
      <c r="X8818">
        <v>-979274628.40194452</v>
      </c>
    </row>
    <row r="8819" spans="2:24" x14ac:dyDescent="0.4">
      <c r="B8819" s="13">
        <v>8816</v>
      </c>
      <c r="C8819">
        <v>0</v>
      </c>
      <c r="D8819">
        <v>0</v>
      </c>
      <c r="E8819">
        <v>0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17502748.704972845</v>
      </c>
      <c r="O8819">
        <v>11448898.204140311</v>
      </c>
      <c r="P8819">
        <v>14093367.50567634</v>
      </c>
      <c r="Q8819">
        <v>20943381.882245988</v>
      </c>
      <c r="R8819">
        <v>23274213.353243101</v>
      </c>
      <c r="S8819">
        <v>26639031.357787848</v>
      </c>
      <c r="T8819">
        <v>33399244.652642965</v>
      </c>
      <c r="U8819">
        <v>37476843.518097475</v>
      </c>
      <c r="V8819">
        <v>42839776.300753087</v>
      </c>
      <c r="W8819">
        <v>50609201.559615567</v>
      </c>
      <c r="X8819">
        <v>30609201.559615567</v>
      </c>
    </row>
    <row r="8820" spans="2:24" x14ac:dyDescent="0.4">
      <c r="B8820" s="13">
        <v>8817</v>
      </c>
      <c r="C8820">
        <v>0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21184807.735305898</v>
      </c>
      <c r="O8820">
        <v>24897097.404485535</v>
      </c>
      <c r="P8820">
        <v>22583281.219386052</v>
      </c>
      <c r="Q8820">
        <v>26345867.049818471</v>
      </c>
      <c r="R8820">
        <v>27218746.893621996</v>
      </c>
      <c r="S8820">
        <v>27727153.373104714</v>
      </c>
      <c r="T8820">
        <v>13331974.644340023</v>
      </c>
      <c r="U8820">
        <v>4513328.2768468894</v>
      </c>
      <c r="V8820">
        <v>9323703.6332768872</v>
      </c>
      <c r="W8820">
        <v>11319720.534175908</v>
      </c>
      <c r="X8820">
        <v>-8680279.4658240918</v>
      </c>
    </row>
    <row r="8821" spans="2:24" x14ac:dyDescent="0.4">
      <c r="B8821" s="13">
        <v>8818</v>
      </c>
      <c r="C8821">
        <v>0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20520403.240654297</v>
      </c>
      <c r="O8821">
        <v>22057546.566104375</v>
      </c>
      <c r="P8821">
        <v>19161859.865315143</v>
      </c>
      <c r="Q8821">
        <v>19141824.636842761</v>
      </c>
      <c r="R8821">
        <v>22856200.00599134</v>
      </c>
      <c r="S8821">
        <v>21954578.928595744</v>
      </c>
      <c r="T8821">
        <v>22666378.043093339</v>
      </c>
      <c r="U8821">
        <v>23423962.19470074</v>
      </c>
      <c r="V8821">
        <v>29866548.999155525</v>
      </c>
      <c r="W8821">
        <v>30904023.320394274</v>
      </c>
      <c r="X8821">
        <v>10904023.320394279</v>
      </c>
    </row>
    <row r="8822" spans="2:24" x14ac:dyDescent="0.4">
      <c r="B8822" s="13">
        <v>8819</v>
      </c>
      <c r="C8822">
        <v>0</v>
      </c>
      <c r="D8822">
        <v>0</v>
      </c>
      <c r="E8822">
        <v>0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24892239.526453566</v>
      </c>
      <c r="O8822">
        <v>28734442.679320157</v>
      </c>
      <c r="P8822">
        <v>29862948.733786158</v>
      </c>
      <c r="Q8822">
        <v>27032976.509207562</v>
      </c>
      <c r="R8822">
        <v>29309722.469675433</v>
      </c>
      <c r="S8822">
        <v>28405711.852658994</v>
      </c>
      <c r="T8822">
        <v>29306007.937609773</v>
      </c>
      <c r="U8822">
        <v>37161943.349708475</v>
      </c>
      <c r="V8822">
        <v>41275279.368879646</v>
      </c>
      <c r="W8822">
        <v>49609501.973076202</v>
      </c>
      <c r="X8822">
        <v>29609501.973076191</v>
      </c>
    </row>
    <row r="8823" spans="2:24" x14ac:dyDescent="0.4">
      <c r="B8823" s="13">
        <v>8820</v>
      </c>
      <c r="C8823">
        <v>0</v>
      </c>
      <c r="D8823">
        <v>0</v>
      </c>
      <c r="E8823">
        <v>0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21636297.85973309</v>
      </c>
      <c r="O8823">
        <v>12492048.220735855</v>
      </c>
      <c r="P8823">
        <v>13183251.48491656</v>
      </c>
      <c r="Q8823">
        <v>14459643.593292257</v>
      </c>
      <c r="R8823">
        <v>21213699.537102763</v>
      </c>
      <c r="S8823">
        <v>23126879.643234443</v>
      </c>
      <c r="T8823">
        <v>20776716.928969517</v>
      </c>
      <c r="U8823">
        <v>20874412.233020831</v>
      </c>
      <c r="V8823">
        <v>19310292.549809769</v>
      </c>
      <c r="W8823">
        <v>19060380.046296552</v>
      </c>
      <c r="X8823">
        <v>-939619.95370344678</v>
      </c>
    </row>
    <row r="8824" spans="2:24" x14ac:dyDescent="0.4">
      <c r="B8824" s="13">
        <v>8821</v>
      </c>
      <c r="C8824">
        <v>0</v>
      </c>
      <c r="D8824">
        <v>0</v>
      </c>
      <c r="E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21598577.763207797</v>
      </c>
      <c r="O8824">
        <v>12629986.567499166</v>
      </c>
      <c r="P8824">
        <v>15972711.369360521</v>
      </c>
      <c r="Q8824">
        <v>13526795.518834926</v>
      </c>
      <c r="R8824">
        <v>13555522.865594348</v>
      </c>
      <c r="S8824">
        <v>16234744.299557505</v>
      </c>
      <c r="T8824">
        <v>13805060.31563453</v>
      </c>
      <c r="U8824">
        <v>15151664.05642812</v>
      </c>
      <c r="V8824">
        <v>14065969.458242942</v>
      </c>
      <c r="W8824">
        <v>13822073.168136075</v>
      </c>
      <c r="X8824">
        <v>-6177926.8318639249</v>
      </c>
    </row>
    <row r="8825" spans="2:24" x14ac:dyDescent="0.4">
      <c r="B8825" s="13">
        <v>8822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19254551.53402061</v>
      </c>
      <c r="O8825">
        <v>23374442.930394173</v>
      </c>
      <c r="P8825">
        <v>21162062.987821169</v>
      </c>
      <c r="Q8825">
        <v>25142780.242992122</v>
      </c>
      <c r="R8825">
        <v>28466780.540590722</v>
      </c>
      <c r="S8825">
        <v>31069075.395521883</v>
      </c>
      <c r="T8825">
        <v>33413849.042809822</v>
      </c>
      <c r="U8825">
        <v>3143714.6985539049</v>
      </c>
      <c r="V8825">
        <v>8098812.5784133067</v>
      </c>
      <c r="W8825">
        <v>22168863.243025273</v>
      </c>
      <c r="X8825">
        <v>2168863.2430252731</v>
      </c>
    </row>
    <row r="8826" spans="2:24" x14ac:dyDescent="0.4">
      <c r="B8826" s="13">
        <v>8823</v>
      </c>
      <c r="C8826">
        <v>0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-3430380.2272325512</v>
      </c>
      <c r="O8826">
        <v>-5568014.5308302399</v>
      </c>
      <c r="P8826">
        <v>8472438.2192557063</v>
      </c>
      <c r="Q8826">
        <v>892673.99126846762</v>
      </c>
      <c r="R8826">
        <v>1229502.04431753</v>
      </c>
      <c r="S8826">
        <v>3716208.2428021221</v>
      </c>
      <c r="T8826">
        <v>63413.030960210599</v>
      </c>
      <c r="U8826">
        <v>802321.60760672798</v>
      </c>
      <c r="V8826">
        <v>5908390.3804003457</v>
      </c>
      <c r="W8826">
        <v>9041507.2291050162</v>
      </c>
      <c r="X8826">
        <v>-10958492.770894986</v>
      </c>
    </row>
    <row r="8827" spans="2:24" x14ac:dyDescent="0.4">
      <c r="B8827" s="13">
        <v>8824</v>
      </c>
      <c r="C8827">
        <v>0</v>
      </c>
      <c r="D8827">
        <v>0</v>
      </c>
      <c r="E8827"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25282068.888233945</v>
      </c>
      <c r="O8827">
        <v>28910852.484055646</v>
      </c>
      <c r="P8827">
        <v>21785203.217625696</v>
      </c>
      <c r="Q8827">
        <v>21245998.461826336</v>
      </c>
      <c r="R8827">
        <v>23474423.27129944</v>
      </c>
      <c r="S8827">
        <v>23834911.879033692</v>
      </c>
      <c r="T8827">
        <v>26333698.600604467</v>
      </c>
      <c r="U8827">
        <v>28262179.919470757</v>
      </c>
      <c r="V8827">
        <v>-7912651.463938118</v>
      </c>
      <c r="W8827">
        <v>-4603105.6985537764</v>
      </c>
      <c r="X8827">
        <v>-24603105.698553775</v>
      </c>
    </row>
    <row r="8828" spans="2:24" x14ac:dyDescent="0.4">
      <c r="B8828" s="13">
        <v>8825</v>
      </c>
      <c r="C8828">
        <v>0</v>
      </c>
      <c r="D8828">
        <v>0</v>
      </c>
      <c r="E8828">
        <v>0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22758985.364035241</v>
      </c>
      <c r="O8828">
        <v>25931967.267918829</v>
      </c>
      <c r="P8828">
        <v>31926878.002401255</v>
      </c>
      <c r="Q8828">
        <v>36211518.818384752</v>
      </c>
      <c r="R8828">
        <v>42973321.229006194</v>
      </c>
      <c r="S8828">
        <v>47634385.902155332</v>
      </c>
      <c r="T8828">
        <v>51807436.228788331</v>
      </c>
      <c r="U8828">
        <v>52925622.430427402</v>
      </c>
      <c r="V8828">
        <v>52826568.090562798</v>
      </c>
      <c r="W8828">
        <v>61237189.554341756</v>
      </c>
      <c r="X8828">
        <v>41237189.554341756</v>
      </c>
    </row>
    <row r="8829" spans="2:24" x14ac:dyDescent="0.4">
      <c r="B8829" s="13">
        <v>8826</v>
      </c>
      <c r="C8829">
        <v>0</v>
      </c>
      <c r="D8829">
        <v>0</v>
      </c>
      <c r="E8829">
        <v>0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19979630.300196342</v>
      </c>
      <c r="O8829">
        <v>21596029.933336869</v>
      </c>
      <c r="P8829">
        <v>19448404.103135824</v>
      </c>
      <c r="Q8829">
        <v>-14297096.545845358</v>
      </c>
      <c r="R8829">
        <v>-13106837.710043045</v>
      </c>
      <c r="S8829">
        <v>4868600.0864065494</v>
      </c>
      <c r="T8829">
        <v>6539947.158269383</v>
      </c>
      <c r="U8829">
        <v>5670073.7268302683</v>
      </c>
      <c r="V8829">
        <v>1342953.9456250942</v>
      </c>
      <c r="W8829">
        <v>5956179.5000621863</v>
      </c>
      <c r="X8829">
        <v>-14043820.499937814</v>
      </c>
    </row>
    <row r="8830" spans="2:24" x14ac:dyDescent="0.4">
      <c r="B8830" s="13">
        <v>8827</v>
      </c>
      <c r="C8830">
        <v>0</v>
      </c>
      <c r="D8830">
        <v>0</v>
      </c>
      <c r="E8830"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20941878.207785226</v>
      </c>
      <c r="O8830">
        <v>21940278.458153196</v>
      </c>
      <c r="P8830">
        <v>26663655.537821397</v>
      </c>
      <c r="Q8830">
        <v>28737803.201537475</v>
      </c>
      <c r="R8830">
        <v>-1880077.353651867</v>
      </c>
      <c r="S8830">
        <v>-1459622.5592976701</v>
      </c>
      <c r="T8830">
        <v>16089319.870999079</v>
      </c>
      <c r="U8830">
        <v>18964409.051183611</v>
      </c>
      <c r="V8830">
        <v>20905083.996266976</v>
      </c>
      <c r="W8830">
        <v>24566982.90019929</v>
      </c>
      <c r="X8830">
        <v>4566982.9001992997</v>
      </c>
    </row>
    <row r="8831" spans="2:24" x14ac:dyDescent="0.4">
      <c r="B8831" s="13">
        <v>8828</v>
      </c>
      <c r="C8831">
        <v>0</v>
      </c>
      <c r="D8831">
        <v>0</v>
      </c>
      <c r="E8831">
        <v>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25005960.088191211</v>
      </c>
      <c r="O8831">
        <v>26618484.084594723</v>
      </c>
      <c r="P8831">
        <v>25851575.114861354</v>
      </c>
      <c r="Q8831">
        <v>34441696.153283313</v>
      </c>
      <c r="R8831">
        <v>37300957.480728842</v>
      </c>
      <c r="S8831">
        <v>39522750.013773195</v>
      </c>
      <c r="T8831">
        <v>40386043.862124376</v>
      </c>
      <c r="U8831">
        <v>38661951.015659943</v>
      </c>
      <c r="V8831">
        <v>39112121.492895134</v>
      </c>
      <c r="W8831">
        <v>40655671.718033329</v>
      </c>
      <c r="X8831">
        <v>20655671.718033332</v>
      </c>
    </row>
    <row r="8832" spans="2:24" x14ac:dyDescent="0.4">
      <c r="B8832" s="13">
        <v>8829</v>
      </c>
      <c r="C8832">
        <v>0</v>
      </c>
      <c r="D8832">
        <v>0</v>
      </c>
      <c r="E8832"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19376601.613047466</v>
      </c>
      <c r="O8832">
        <v>24605231.147128254</v>
      </c>
      <c r="P8832">
        <v>25862566.132071633</v>
      </c>
      <c r="Q8832">
        <v>28247161.268508002</v>
      </c>
      <c r="R8832">
        <v>28088450.318249092</v>
      </c>
      <c r="S8832">
        <v>28379482.497479066</v>
      </c>
      <c r="T8832">
        <v>32316241.780160006</v>
      </c>
      <c r="U8832">
        <v>23078612.205023777</v>
      </c>
      <c r="V8832">
        <v>23909255.553470645</v>
      </c>
      <c r="W8832">
        <v>22385203.339536652</v>
      </c>
      <c r="X8832">
        <v>2385203.3395366478</v>
      </c>
    </row>
    <row r="8833" spans="2:24" x14ac:dyDescent="0.4">
      <c r="B8833" s="13">
        <v>8830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14731632.003333537</v>
      </c>
      <c r="O8833">
        <v>18008388.280262366</v>
      </c>
      <c r="P8833">
        <v>21391719.72529871</v>
      </c>
      <c r="Q8833">
        <v>23577793.661589649</v>
      </c>
      <c r="R8833">
        <v>26170550.141843013</v>
      </c>
      <c r="S8833">
        <v>35951955.981543601</v>
      </c>
      <c r="T8833">
        <v>30881094.764676094</v>
      </c>
      <c r="U8833">
        <v>33328869.71483634</v>
      </c>
      <c r="V8833">
        <v>31613210.64527671</v>
      </c>
      <c r="W8833">
        <v>32858382.163792375</v>
      </c>
      <c r="X8833">
        <v>12858382.163792368</v>
      </c>
    </row>
    <row r="8834" spans="2:24" x14ac:dyDescent="0.4">
      <c r="B8834" s="13">
        <v>8831</v>
      </c>
      <c r="C8834">
        <v>0</v>
      </c>
      <c r="D8834">
        <v>0</v>
      </c>
      <c r="E8834">
        <v>0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17048958.941156503</v>
      </c>
      <c r="O8834">
        <v>16576482.767439485</v>
      </c>
      <c r="P8834">
        <v>7908138.8781080982</v>
      </c>
      <c r="Q8834">
        <v>-213909257.56021503</v>
      </c>
      <c r="R8834">
        <v>-225812010.49030086</v>
      </c>
      <c r="S8834">
        <v>-105674895.37503906</v>
      </c>
      <c r="T8834">
        <v>-213350117.21275097</v>
      </c>
      <c r="U8834">
        <v>-208562657.12298748</v>
      </c>
      <c r="V8834">
        <v>-149488567.26197359</v>
      </c>
      <c r="W8834">
        <v>-145084399.39344677</v>
      </c>
      <c r="X8834">
        <v>-165084399.39344674</v>
      </c>
    </row>
    <row r="8835" spans="2:24" x14ac:dyDescent="0.4">
      <c r="B8835" s="13">
        <v>8832</v>
      </c>
      <c r="C8835">
        <v>0</v>
      </c>
      <c r="D8835">
        <v>0</v>
      </c>
      <c r="E8835"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23644848.245700762</v>
      </c>
      <c r="O8835">
        <v>22226889.683295727</v>
      </c>
      <c r="P8835">
        <v>19667936.337393254</v>
      </c>
      <c r="Q8835">
        <v>27266795.700212643</v>
      </c>
      <c r="R8835">
        <v>25407029.231361266</v>
      </c>
      <c r="S8835">
        <v>28262860.142789375</v>
      </c>
      <c r="T8835">
        <v>27606196.114017159</v>
      </c>
      <c r="U8835">
        <v>27894155.077612285</v>
      </c>
      <c r="V8835">
        <v>28647730.799374621</v>
      </c>
      <c r="W8835">
        <v>31866412.511301823</v>
      </c>
      <c r="X8835">
        <v>11866412.511301825</v>
      </c>
    </row>
    <row r="8836" spans="2:24" x14ac:dyDescent="0.4">
      <c r="B8836" s="13">
        <v>8833</v>
      </c>
      <c r="C8836">
        <v>0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17864289.637923915</v>
      </c>
      <c r="O8836">
        <v>16665196.745997977</v>
      </c>
      <c r="P8836">
        <v>-4373260.4455415169</v>
      </c>
      <c r="Q8836">
        <v>3244408.3172505209</v>
      </c>
      <c r="R8836">
        <v>12639582.96568175</v>
      </c>
      <c r="S8836">
        <v>14393390.69391484</v>
      </c>
      <c r="T8836">
        <v>19980295.481525064</v>
      </c>
      <c r="U8836">
        <v>26626288.776105359</v>
      </c>
      <c r="V8836">
        <v>29331976.50240048</v>
      </c>
      <c r="W8836">
        <v>27480609.203512773</v>
      </c>
      <c r="X8836">
        <v>7480609.2035127683</v>
      </c>
    </row>
    <row r="8837" spans="2:24" x14ac:dyDescent="0.4">
      <c r="B8837" s="13">
        <v>8834</v>
      </c>
      <c r="C8837">
        <v>0</v>
      </c>
      <c r="D8837">
        <v>0</v>
      </c>
      <c r="E8837"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20752940.442981545</v>
      </c>
      <c r="O8837">
        <v>21168856.388276841</v>
      </c>
      <c r="P8837">
        <v>22772426.667184353</v>
      </c>
      <c r="Q8837">
        <v>23929215.36196347</v>
      </c>
      <c r="R8837">
        <v>25319017.418897167</v>
      </c>
      <c r="S8837">
        <v>15095736.904237697</v>
      </c>
      <c r="T8837">
        <v>19436337.913950559</v>
      </c>
      <c r="U8837">
        <v>19760277.184919439</v>
      </c>
      <c r="V8837">
        <v>17085162.477295946</v>
      </c>
      <c r="W8837">
        <v>22282355.704989418</v>
      </c>
      <c r="X8837">
        <v>2282355.7049894137</v>
      </c>
    </row>
    <row r="8838" spans="2:24" x14ac:dyDescent="0.4">
      <c r="B8838" s="13">
        <v>8835</v>
      </c>
      <c r="C8838">
        <v>0</v>
      </c>
      <c r="D8838">
        <v>0</v>
      </c>
      <c r="E8838">
        <v>0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16058699.35283982</v>
      </c>
      <c r="O8838">
        <v>9349890.9840960912</v>
      </c>
      <c r="P8838">
        <v>-2291940.0571798575</v>
      </c>
      <c r="Q8838">
        <v>-409917.10658692825</v>
      </c>
      <c r="R8838">
        <v>7468106.1867290316</v>
      </c>
      <c r="S8838">
        <v>14947730.381120473</v>
      </c>
      <c r="T8838">
        <v>18777873.128799655</v>
      </c>
      <c r="U8838">
        <v>-11474299.810293129</v>
      </c>
      <c r="V8838">
        <v>-12623120.855397047</v>
      </c>
      <c r="W8838">
        <v>11121481.788750904</v>
      </c>
      <c r="X8838">
        <v>-8878518.2112491056</v>
      </c>
    </row>
    <row r="8839" spans="2:24" x14ac:dyDescent="0.4">
      <c r="B8839" s="13">
        <v>8836</v>
      </c>
      <c r="C8839">
        <v>0</v>
      </c>
      <c r="D8839">
        <v>0</v>
      </c>
      <c r="E8839">
        <v>0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21263742.938057624</v>
      </c>
      <c r="O8839">
        <v>28078621.781737745</v>
      </c>
      <c r="P8839">
        <v>19442256.454848222</v>
      </c>
      <c r="Q8839">
        <v>25176926.737690877</v>
      </c>
      <c r="R8839">
        <v>38038285.110147886</v>
      </c>
      <c r="S8839">
        <v>40053628.946312562</v>
      </c>
      <c r="T8839">
        <v>47214402.221183978</v>
      </c>
      <c r="U8839">
        <v>42537148.147662111</v>
      </c>
      <c r="V8839">
        <v>43097614.264399342</v>
      </c>
      <c r="W8839">
        <v>47546285.206919484</v>
      </c>
      <c r="X8839">
        <v>27546285.206919499</v>
      </c>
    </row>
    <row r="8840" spans="2:24" x14ac:dyDescent="0.4">
      <c r="B8840" s="13">
        <v>8837</v>
      </c>
      <c r="C8840">
        <v>0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27950529.473664586</v>
      </c>
      <c r="O8840">
        <v>32699747.08409591</v>
      </c>
      <c r="P8840">
        <v>40332039.411023311</v>
      </c>
      <c r="Q8840">
        <v>47022093.006177023</v>
      </c>
      <c r="R8840">
        <v>45468725.534640431</v>
      </c>
      <c r="S8840">
        <v>47108900.842921168</v>
      </c>
      <c r="T8840">
        <v>51015564.623816758</v>
      </c>
      <c r="U8840">
        <v>50915389.550342426</v>
      </c>
      <c r="V8840">
        <v>54097076.614433743</v>
      </c>
      <c r="W8840">
        <v>14505099.594348447</v>
      </c>
      <c r="X8840">
        <v>-5494900.4056515601</v>
      </c>
    </row>
    <row r="8841" spans="2:24" x14ac:dyDescent="0.4">
      <c r="B8841" s="13">
        <v>8838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25021320.753562041</v>
      </c>
      <c r="O8841">
        <v>31540016.757263638</v>
      </c>
      <c r="P8841">
        <v>38629356.029673874</v>
      </c>
      <c r="Q8841">
        <v>37602947.667032361</v>
      </c>
      <c r="R8841">
        <v>41704783.353879787</v>
      </c>
      <c r="S8841">
        <v>38497758.8330101</v>
      </c>
      <c r="T8841">
        <v>40390966.206651703</v>
      </c>
      <c r="U8841">
        <v>40348376.040772662</v>
      </c>
      <c r="V8841">
        <v>41319075.481270328</v>
      </c>
      <c r="W8841">
        <v>44281545.858362831</v>
      </c>
      <c r="X8841">
        <v>24281545.858362839</v>
      </c>
    </row>
    <row r="8842" spans="2:24" x14ac:dyDescent="0.4">
      <c r="B8842" s="13">
        <v>8839</v>
      </c>
      <c r="C8842">
        <v>0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18381185.367499005</v>
      </c>
      <c r="O8842">
        <v>3390143.3922428982</v>
      </c>
      <c r="P8842">
        <v>9166194.8776592761</v>
      </c>
      <c r="Q8842">
        <v>14695807.655788187</v>
      </c>
      <c r="R8842">
        <v>21483287.420182284</v>
      </c>
      <c r="S8842">
        <v>25928729.283761788</v>
      </c>
      <c r="T8842">
        <v>32233217.406752072</v>
      </c>
      <c r="U8842">
        <v>30094365.852789797</v>
      </c>
      <c r="V8842">
        <v>28726015.055472549</v>
      </c>
      <c r="W8842">
        <v>26101001.095408272</v>
      </c>
      <c r="X8842">
        <v>6101001.0954082757</v>
      </c>
    </row>
    <row r="8843" spans="2:24" x14ac:dyDescent="0.4">
      <c r="B8843" s="13">
        <v>8840</v>
      </c>
      <c r="C8843">
        <v>0</v>
      </c>
      <c r="D8843">
        <v>0</v>
      </c>
      <c r="E8843"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26154681.260135032</v>
      </c>
      <c r="O8843">
        <v>28422790.929503292</v>
      </c>
      <c r="P8843">
        <v>27754226.111184515</v>
      </c>
      <c r="Q8843">
        <v>7107957.6537800301</v>
      </c>
      <c r="R8843">
        <v>3839898.2947612158</v>
      </c>
      <c r="S8843">
        <v>19064066.109149694</v>
      </c>
      <c r="T8843">
        <v>18755111.691043776</v>
      </c>
      <c r="U8843">
        <v>19493980.818944484</v>
      </c>
      <c r="V8843">
        <v>18294525.18940391</v>
      </c>
      <c r="W8843">
        <v>12196841.1901068</v>
      </c>
      <c r="X8843">
        <v>-7803158.8098931955</v>
      </c>
    </row>
    <row r="8844" spans="2:24" x14ac:dyDescent="0.4">
      <c r="B8844" s="13">
        <v>8841</v>
      </c>
      <c r="C8844">
        <v>0</v>
      </c>
      <c r="D8844">
        <v>0</v>
      </c>
      <c r="E8844">
        <v>0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23350605.855688121</v>
      </c>
      <c r="O8844">
        <v>23335307.56211533</v>
      </c>
      <c r="P8844">
        <v>28219083.371353716</v>
      </c>
      <c r="Q8844">
        <v>33341731.716573611</v>
      </c>
      <c r="R8844">
        <v>33110119.927635588</v>
      </c>
      <c r="S8844">
        <v>33885585.770722739</v>
      </c>
      <c r="T8844">
        <v>39846905.677005231</v>
      </c>
      <c r="U8844">
        <v>44989975.532523975</v>
      </c>
      <c r="V8844">
        <v>48547391.929931365</v>
      </c>
      <c r="W8844">
        <v>47048315.410266221</v>
      </c>
      <c r="X8844">
        <v>27048315.410266221</v>
      </c>
    </row>
    <row r="8845" spans="2:24" x14ac:dyDescent="0.4">
      <c r="B8845" s="13">
        <v>8842</v>
      </c>
      <c r="C8845">
        <v>0</v>
      </c>
      <c r="D8845">
        <v>0</v>
      </c>
      <c r="E8845">
        <v>0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22618414.465331409</v>
      </c>
      <c r="O8845">
        <v>22590194.278344657</v>
      </c>
      <c r="P8845">
        <v>25211510.811814032</v>
      </c>
      <c r="Q8845">
        <v>23506509.203292854</v>
      </c>
      <c r="R8845">
        <v>22732491.054324571</v>
      </c>
      <c r="S8845">
        <v>24980721.816775512</v>
      </c>
      <c r="T8845">
        <v>24067481.907719087</v>
      </c>
      <c r="U8845">
        <v>26841069.755877968</v>
      </c>
      <c r="V8845">
        <v>25600622.533721633</v>
      </c>
      <c r="W8845">
        <v>29393115.924423248</v>
      </c>
      <c r="X8845">
        <v>9393115.9244232494</v>
      </c>
    </row>
    <row r="8846" spans="2:24" x14ac:dyDescent="0.4">
      <c r="B8846" s="13">
        <v>8843</v>
      </c>
      <c r="C8846">
        <v>0</v>
      </c>
      <c r="D8846">
        <v>0</v>
      </c>
      <c r="E8846">
        <v>0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21520165.99109713</v>
      </c>
      <c r="O8846">
        <v>12947421.632139996</v>
      </c>
      <c r="P8846">
        <v>13521079.22882011</v>
      </c>
      <c r="Q8846">
        <v>14207425.315210029</v>
      </c>
      <c r="R8846">
        <v>15838501.570049435</v>
      </c>
      <c r="S8846">
        <v>13693551.424776485</v>
      </c>
      <c r="T8846">
        <v>14266302.953212984</v>
      </c>
      <c r="U8846">
        <v>13618172.794431787</v>
      </c>
      <c r="V8846">
        <v>12680978.82238319</v>
      </c>
      <c r="W8846">
        <v>11712174.3111411</v>
      </c>
      <c r="X8846">
        <v>-8287825.6888589012</v>
      </c>
    </row>
    <row r="8847" spans="2:24" x14ac:dyDescent="0.4">
      <c r="B8847" s="13">
        <v>8844</v>
      </c>
      <c r="C8847">
        <v>0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20848227.634119317</v>
      </c>
      <c r="O8847">
        <v>20988763.948356319</v>
      </c>
      <c r="P8847">
        <v>22462557.474215604</v>
      </c>
      <c r="Q8847">
        <v>27592215.168127425</v>
      </c>
      <c r="R8847">
        <v>25735518.591166195</v>
      </c>
      <c r="S8847">
        <v>30118366.899951998</v>
      </c>
      <c r="T8847">
        <v>26189315.80153143</v>
      </c>
      <c r="U8847">
        <v>27690030.548604198</v>
      </c>
      <c r="V8847">
        <v>31954036.039629646</v>
      </c>
      <c r="W8847">
        <v>31760370.247969005</v>
      </c>
      <c r="X8847">
        <v>11760370.247969007</v>
      </c>
    </row>
    <row r="8848" spans="2:24" x14ac:dyDescent="0.4">
      <c r="B8848" s="13">
        <v>8845</v>
      </c>
      <c r="C8848">
        <v>0</v>
      </c>
      <c r="D8848">
        <v>0</v>
      </c>
      <c r="E8848">
        <v>0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23157738.586388845</v>
      </c>
      <c r="O8848">
        <v>23231915.347057916</v>
      </c>
      <c r="P8848">
        <v>22976477.439674556</v>
      </c>
      <c r="Q8848">
        <v>25626575.792085424</v>
      </c>
      <c r="R8848">
        <v>26658216.825069997</v>
      </c>
      <c r="S8848">
        <v>27536154.735934485</v>
      </c>
      <c r="T8848">
        <v>30831284.967320763</v>
      </c>
      <c r="U8848">
        <v>29676236.092270441</v>
      </c>
      <c r="V8848">
        <v>33862614.569917679</v>
      </c>
      <c r="W8848">
        <v>34356784.103104129</v>
      </c>
      <c r="X8848">
        <v>14356784.103104137</v>
      </c>
    </row>
    <row r="8849" spans="2:24" x14ac:dyDescent="0.4">
      <c r="B8849" s="13">
        <v>8846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26032009.939461533</v>
      </c>
      <c r="O8849">
        <v>24371053.669704411</v>
      </c>
      <c r="P8849">
        <v>23760398.478844438</v>
      </c>
      <c r="Q8849">
        <v>21598494.746226598</v>
      </c>
      <c r="R8849">
        <v>28148003.269355338</v>
      </c>
      <c r="S8849">
        <v>29395413.425688256</v>
      </c>
      <c r="T8849">
        <v>34443894.764199495</v>
      </c>
      <c r="U8849">
        <v>38024980.781602249</v>
      </c>
      <c r="V8849">
        <v>39980952.313838102</v>
      </c>
      <c r="W8849">
        <v>45594492.896664053</v>
      </c>
      <c r="X8849">
        <v>25594492.896664057</v>
      </c>
    </row>
    <row r="8850" spans="2:24" x14ac:dyDescent="0.4">
      <c r="B8850" s="13">
        <v>8847</v>
      </c>
      <c r="C8850">
        <v>0</v>
      </c>
      <c r="D8850">
        <v>0</v>
      </c>
      <c r="E8850">
        <v>0</v>
      </c>
      <c r="F8850">
        <v>0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24411091.959336247</v>
      </c>
      <c r="O8850">
        <v>31590777.077380445</v>
      </c>
      <c r="P8850">
        <v>25445131.622448232</v>
      </c>
      <c r="Q8850">
        <v>29540759.793279082</v>
      </c>
      <c r="R8850">
        <v>28972357.545411397</v>
      </c>
      <c r="S8850">
        <v>25727648.575094853</v>
      </c>
      <c r="T8850">
        <v>27223995.374725413</v>
      </c>
      <c r="U8850">
        <v>27447806.220984098</v>
      </c>
      <c r="V8850">
        <v>24074112.475306883</v>
      </c>
      <c r="W8850">
        <v>28615281.337149262</v>
      </c>
      <c r="X8850">
        <v>8615281.3371492643</v>
      </c>
    </row>
    <row r="8851" spans="2:24" x14ac:dyDescent="0.4">
      <c r="B8851" s="13">
        <v>8848</v>
      </c>
      <c r="C8851">
        <v>0</v>
      </c>
      <c r="D8851">
        <v>0</v>
      </c>
      <c r="E8851"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-61018184.398486413</v>
      </c>
      <c r="O8851">
        <v>-59900038.52275721</v>
      </c>
      <c r="P8851">
        <v>-17512186.383820083</v>
      </c>
      <c r="Q8851">
        <v>-19325200.571565956</v>
      </c>
      <c r="R8851">
        <v>-19155958.42980098</v>
      </c>
      <c r="S8851">
        <v>-17029799.115047671</v>
      </c>
      <c r="T8851">
        <v>-14458675.038221488</v>
      </c>
      <c r="U8851">
        <v>-23342996.7550053</v>
      </c>
      <c r="V8851">
        <v>-19286151.753544696</v>
      </c>
      <c r="W8851">
        <v>-16616617.294744246</v>
      </c>
      <c r="X8851">
        <v>-36616617.294744238</v>
      </c>
    </row>
    <row r="8852" spans="2:24" x14ac:dyDescent="0.4">
      <c r="B8852" s="13">
        <v>8849</v>
      </c>
      <c r="C8852">
        <v>0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18217865.038525004</v>
      </c>
      <c r="O8852">
        <v>25221799.241213303</v>
      </c>
      <c r="P8852">
        <v>7978250.4528248012</v>
      </c>
      <c r="Q8852">
        <v>7586375.4217884671</v>
      </c>
      <c r="R8852">
        <v>17345065.376130104</v>
      </c>
      <c r="S8852">
        <v>359515.18760759931</v>
      </c>
      <c r="T8852">
        <v>257052.25593860488</v>
      </c>
      <c r="U8852">
        <v>6445074.3676372804</v>
      </c>
      <c r="V8852">
        <v>6431855.8309436757</v>
      </c>
      <c r="W8852">
        <v>8480322.6700191069</v>
      </c>
      <c r="X8852">
        <v>-11519677.329980887</v>
      </c>
    </row>
    <row r="8853" spans="2:24" x14ac:dyDescent="0.4">
      <c r="B8853" s="13">
        <v>8850</v>
      </c>
      <c r="C8853">
        <v>0</v>
      </c>
      <c r="D8853">
        <v>0</v>
      </c>
      <c r="E8853"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21930484.022471786</v>
      </c>
      <c r="O8853">
        <v>3482922.3777123601</v>
      </c>
      <c r="P8853">
        <v>9326249.6803211682</v>
      </c>
      <c r="Q8853">
        <v>23487276.000475377</v>
      </c>
      <c r="R8853">
        <v>21674610.619646717</v>
      </c>
      <c r="S8853">
        <v>24463393.94939027</v>
      </c>
      <c r="T8853">
        <v>30028359.809322</v>
      </c>
      <c r="U8853">
        <v>38846156.218078531</v>
      </c>
      <c r="V8853">
        <v>35942613.96871309</v>
      </c>
      <c r="W8853">
        <v>37960089.835811123</v>
      </c>
      <c r="X8853">
        <v>17960089.835811131</v>
      </c>
    </row>
    <row r="8854" spans="2:24" x14ac:dyDescent="0.4">
      <c r="B8854" s="13">
        <v>8851</v>
      </c>
      <c r="C8854">
        <v>0</v>
      </c>
      <c r="D8854">
        <v>0</v>
      </c>
      <c r="E8854"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-3333630.5138919083</v>
      </c>
      <c r="O8854">
        <v>-970736.49843896646</v>
      </c>
      <c r="P8854">
        <v>15858369.929530229</v>
      </c>
      <c r="Q8854">
        <v>15273736.869673882</v>
      </c>
      <c r="R8854">
        <v>13092069.722654313</v>
      </c>
      <c r="S8854">
        <v>11038242.014926117</v>
      </c>
      <c r="T8854">
        <v>13047644.808656633</v>
      </c>
      <c r="U8854">
        <v>17471270.362338994</v>
      </c>
      <c r="V8854">
        <v>19777332.100995593</v>
      </c>
      <c r="W8854">
        <v>28481051.787750557</v>
      </c>
      <c r="X8854">
        <v>8481051.7877505571</v>
      </c>
    </row>
    <row r="8855" spans="2:24" x14ac:dyDescent="0.4">
      <c r="B8855" s="13">
        <v>8852</v>
      </c>
      <c r="C8855">
        <v>0</v>
      </c>
      <c r="D8855">
        <v>0</v>
      </c>
      <c r="E8855">
        <v>0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23101677.785087869</v>
      </c>
      <c r="O8855">
        <v>25807802.353698641</v>
      </c>
      <c r="P8855">
        <v>33495635.596570093</v>
      </c>
      <c r="Q8855">
        <v>34914207.202854544</v>
      </c>
      <c r="R8855">
        <v>30141122.93289056</v>
      </c>
      <c r="S8855">
        <v>30410709.00383677</v>
      </c>
      <c r="T8855">
        <v>35641842.919858687</v>
      </c>
      <c r="U8855">
        <v>43439533.481693029</v>
      </c>
      <c r="V8855">
        <v>8436133.3523406163</v>
      </c>
      <c r="W8855">
        <v>8714696.7270585485</v>
      </c>
      <c r="X8855">
        <v>-11285303.272941463</v>
      </c>
    </row>
    <row r="8856" spans="2:24" x14ac:dyDescent="0.4">
      <c r="B8856" s="13">
        <v>8853</v>
      </c>
      <c r="C8856">
        <v>0</v>
      </c>
      <c r="D8856">
        <v>0</v>
      </c>
      <c r="E8856"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14842089.035792453</v>
      </c>
      <c r="O8856">
        <v>-5160369.7380640162</v>
      </c>
      <c r="P8856">
        <v>908328.27003653347</v>
      </c>
      <c r="Q8856">
        <v>-4198863.1038453756</v>
      </c>
      <c r="R8856">
        <v>-3209343.53311603</v>
      </c>
      <c r="S8856">
        <v>4360658.6226458792</v>
      </c>
      <c r="T8856">
        <v>-5431589.964841756</v>
      </c>
      <c r="U8856">
        <v>-7235782.5125471931</v>
      </c>
      <c r="V8856">
        <v>1707977.5304461378</v>
      </c>
      <c r="W8856">
        <v>2283168.5324153015</v>
      </c>
      <c r="X8856">
        <v>-17716831.467584703</v>
      </c>
    </row>
    <row r="8857" spans="2:24" x14ac:dyDescent="0.4">
      <c r="B8857" s="13">
        <v>8854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24656335.281812422</v>
      </c>
      <c r="O8857">
        <v>27912950.830402255</v>
      </c>
      <c r="P8857">
        <v>30770992.549638554</v>
      </c>
      <c r="Q8857">
        <v>30209720.426472355</v>
      </c>
      <c r="R8857">
        <v>33671639.888915025</v>
      </c>
      <c r="S8857">
        <v>32668673.508035045</v>
      </c>
      <c r="T8857">
        <v>36268162.525455132</v>
      </c>
      <c r="U8857">
        <v>34433000.975612707</v>
      </c>
      <c r="V8857">
        <v>40002533.60608004</v>
      </c>
      <c r="W8857">
        <v>35325906.8308938</v>
      </c>
      <c r="X8857">
        <v>15325906.830893803</v>
      </c>
    </row>
    <row r="8858" spans="2:24" x14ac:dyDescent="0.4">
      <c r="B8858" s="13">
        <v>8855</v>
      </c>
      <c r="C8858">
        <v>0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20389164.780067123</v>
      </c>
      <c r="O8858">
        <v>19957607.875545513</v>
      </c>
      <c r="P8858">
        <v>20163817.283233788</v>
      </c>
      <c r="Q8858">
        <v>23597104.667648893</v>
      </c>
      <c r="R8858">
        <v>27250590.415707409</v>
      </c>
      <c r="S8858">
        <v>31200302.260240033</v>
      </c>
      <c r="T8858">
        <v>32957898.276612081</v>
      </c>
      <c r="U8858">
        <v>35050022.236015931</v>
      </c>
      <c r="V8858">
        <v>36440256.065974049</v>
      </c>
      <c r="W8858">
        <v>43167262.072144136</v>
      </c>
      <c r="X8858">
        <v>23167262.072144128</v>
      </c>
    </row>
    <row r="8859" spans="2:24" x14ac:dyDescent="0.4">
      <c r="B8859" s="13">
        <v>8856</v>
      </c>
      <c r="C8859">
        <v>0</v>
      </c>
      <c r="D8859">
        <v>0</v>
      </c>
      <c r="E8859"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18396565.018776093</v>
      </c>
      <c r="O8859">
        <v>19961470.635540504</v>
      </c>
      <c r="P8859">
        <v>20478626.467659362</v>
      </c>
      <c r="Q8859">
        <v>19771403.102820609</v>
      </c>
      <c r="R8859">
        <v>19030187.704025101</v>
      </c>
      <c r="S8859">
        <v>19127224.603190273</v>
      </c>
      <c r="T8859">
        <v>22526156.03097203</v>
      </c>
      <c r="U8859">
        <v>21903714.06432429</v>
      </c>
      <c r="V8859">
        <v>23805926.484389648</v>
      </c>
      <c r="W8859">
        <v>23552736.174384803</v>
      </c>
      <c r="X8859">
        <v>3552736.1743848044</v>
      </c>
    </row>
    <row r="8860" spans="2:24" x14ac:dyDescent="0.4">
      <c r="B8860" s="13">
        <v>8857</v>
      </c>
      <c r="C8860">
        <v>0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20048386.436541714</v>
      </c>
      <c r="O8860">
        <v>26370456.992899451</v>
      </c>
      <c r="P8860">
        <v>-7523598.5160040297</v>
      </c>
      <c r="Q8860">
        <v>-6792297.197485649</v>
      </c>
      <c r="R8860">
        <v>12003646.64773847</v>
      </c>
      <c r="S8860">
        <v>16327494.777943283</v>
      </c>
      <c r="T8860">
        <v>13353828.417064367</v>
      </c>
      <c r="U8860">
        <v>14625491.146001594</v>
      </c>
      <c r="V8860">
        <v>18141595.609666303</v>
      </c>
      <c r="W8860">
        <v>18526620.125060171</v>
      </c>
      <c r="X8860">
        <v>-1473379.8749398321</v>
      </c>
    </row>
    <row r="8861" spans="2:24" x14ac:dyDescent="0.4">
      <c r="B8861" s="13">
        <v>8858</v>
      </c>
      <c r="C8861">
        <v>0</v>
      </c>
      <c r="D8861">
        <v>0</v>
      </c>
      <c r="E8861"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20760658.400242858</v>
      </c>
      <c r="O8861">
        <v>22536053.376821868</v>
      </c>
      <c r="P8861">
        <v>24890006.148692545</v>
      </c>
      <c r="Q8861">
        <v>30535003.475554813</v>
      </c>
      <c r="R8861">
        <v>31151112.611007579</v>
      </c>
      <c r="S8861">
        <v>35782255.404445581</v>
      </c>
      <c r="T8861">
        <v>34200431.772101343</v>
      </c>
      <c r="U8861">
        <v>37330030.026651792</v>
      </c>
      <c r="V8861">
        <v>46090615.001819372</v>
      </c>
      <c r="W8861">
        <v>39791355.822804704</v>
      </c>
      <c r="X8861">
        <v>19791355.822804704</v>
      </c>
    </row>
    <row r="8862" spans="2:24" x14ac:dyDescent="0.4">
      <c r="B8862" s="13">
        <v>8859</v>
      </c>
      <c r="C8862">
        <v>0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26717939.062290825</v>
      </c>
      <c r="O8862">
        <v>26787730.345239911</v>
      </c>
      <c r="P8862">
        <v>29636098.330717299</v>
      </c>
      <c r="Q8862">
        <v>35554712.921326607</v>
      </c>
      <c r="R8862">
        <v>35981384.127617612</v>
      </c>
      <c r="S8862">
        <v>36577795.279828891</v>
      </c>
      <c r="T8862">
        <v>39459657.665943556</v>
      </c>
      <c r="U8862">
        <v>37841265.477258794</v>
      </c>
      <c r="V8862">
        <v>44987455.467578709</v>
      </c>
      <c r="W8862">
        <v>42787911.200509958</v>
      </c>
      <c r="X8862">
        <v>22787911.200509962</v>
      </c>
    </row>
    <row r="8863" spans="2:24" x14ac:dyDescent="0.4">
      <c r="B8863" s="13">
        <v>8860</v>
      </c>
      <c r="C8863">
        <v>0</v>
      </c>
      <c r="D8863">
        <v>0</v>
      </c>
      <c r="E8863"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20989284.093542069</v>
      </c>
      <c r="O8863">
        <v>-12650272.378335075</v>
      </c>
      <c r="P8863">
        <v>-13563169.50027987</v>
      </c>
      <c r="Q8863">
        <v>4544740.5262352135</v>
      </c>
      <c r="R8863">
        <v>6281087.0366189796</v>
      </c>
      <c r="S8863">
        <v>6258611.4189932449</v>
      </c>
      <c r="T8863">
        <v>10450911.640990168</v>
      </c>
      <c r="U8863">
        <v>4318823.8284086892</v>
      </c>
      <c r="V8863">
        <v>4075048.9203235833</v>
      </c>
      <c r="W8863">
        <v>1734706.8525960543</v>
      </c>
      <c r="X8863">
        <v>-18265293.147403941</v>
      </c>
    </row>
    <row r="8864" spans="2:24" x14ac:dyDescent="0.4">
      <c r="B8864" s="13">
        <v>8861</v>
      </c>
      <c r="C8864">
        <v>0</v>
      </c>
      <c r="D8864">
        <v>0</v>
      </c>
      <c r="E8864">
        <v>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17481720.601758711</v>
      </c>
      <c r="O8864">
        <v>20550523.487359934</v>
      </c>
      <c r="P8864">
        <v>10149173.842455573</v>
      </c>
      <c r="Q8864">
        <v>17105256.123531766</v>
      </c>
      <c r="R8864">
        <v>23481332.388595305</v>
      </c>
      <c r="S8864">
        <v>18576046.995749827</v>
      </c>
      <c r="T8864">
        <v>17029890.891940966</v>
      </c>
      <c r="U8864">
        <v>21391626.872519631</v>
      </c>
      <c r="V8864">
        <v>19868384.384658456</v>
      </c>
      <c r="W8864">
        <v>23580230.769563433</v>
      </c>
      <c r="X8864">
        <v>3580230.7695634356</v>
      </c>
    </row>
    <row r="8865" spans="2:24" x14ac:dyDescent="0.4">
      <c r="B8865" s="13">
        <v>8862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26581619.776221134</v>
      </c>
      <c r="O8865">
        <v>25503517.795794882</v>
      </c>
      <c r="P8865">
        <v>24959595.07430774</v>
      </c>
      <c r="Q8865">
        <v>30938231.751360334</v>
      </c>
      <c r="R8865">
        <v>28907680.801326457</v>
      </c>
      <c r="S8865">
        <v>30845110.372652959</v>
      </c>
      <c r="T8865">
        <v>27583578.638341583</v>
      </c>
      <c r="U8865">
        <v>11188228.759606807</v>
      </c>
      <c r="V8865">
        <v>11577161.357337927</v>
      </c>
      <c r="W8865">
        <v>22328038.351920422</v>
      </c>
      <c r="X8865">
        <v>2328038.351920418</v>
      </c>
    </row>
    <row r="8866" spans="2:24" x14ac:dyDescent="0.4">
      <c r="B8866" s="13">
        <v>8863</v>
      </c>
      <c r="C8866">
        <v>0</v>
      </c>
      <c r="D8866">
        <v>0</v>
      </c>
      <c r="E8866"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24857120.507669836</v>
      </c>
      <c r="O8866">
        <v>29573684.127410419</v>
      </c>
      <c r="P8866">
        <v>-16418026.223465439</v>
      </c>
      <c r="Q8866">
        <v>-14117609.372610521</v>
      </c>
      <c r="R8866">
        <v>8645402.0848832522</v>
      </c>
      <c r="S8866">
        <v>8489488.0474091936</v>
      </c>
      <c r="T8866">
        <v>8053001.6379712168</v>
      </c>
      <c r="U8866">
        <v>-3746871.4452559231</v>
      </c>
      <c r="V8866">
        <v>-3094857.8334759325</v>
      </c>
      <c r="W8866">
        <v>14758616.52173765</v>
      </c>
      <c r="X8866">
        <v>-5241383.47826235</v>
      </c>
    </row>
    <row r="8867" spans="2:24" x14ac:dyDescent="0.4">
      <c r="B8867" s="13">
        <v>8864</v>
      </c>
      <c r="C8867">
        <v>0</v>
      </c>
      <c r="D8867">
        <v>0</v>
      </c>
      <c r="E8867"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18851911.772769228</v>
      </c>
      <c r="O8867">
        <v>22553694.089717761</v>
      </c>
      <c r="P8867">
        <v>19440193.027828574</v>
      </c>
      <c r="Q8867">
        <v>20482396.401811313</v>
      </c>
      <c r="R8867">
        <v>26505010.96315971</v>
      </c>
      <c r="S8867">
        <v>20726981.09708536</v>
      </c>
      <c r="T8867">
        <v>18915631.428020362</v>
      </c>
      <c r="U8867">
        <v>-22591393.813576527</v>
      </c>
      <c r="V8867">
        <v>-21814503.622236125</v>
      </c>
      <c r="W8867">
        <v>-10446559.590972096</v>
      </c>
      <c r="X8867">
        <v>-30446559.590972096</v>
      </c>
    </row>
    <row r="8868" spans="2:24" x14ac:dyDescent="0.4">
      <c r="B8868" s="13">
        <v>8865</v>
      </c>
      <c r="C8868">
        <v>0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27457352.525871046</v>
      </c>
      <c r="O8868">
        <v>25996887.636265524</v>
      </c>
      <c r="P8868">
        <v>22281710.864367031</v>
      </c>
      <c r="Q8868">
        <v>23759239.606793813</v>
      </c>
      <c r="R8868">
        <v>16601783.684383163</v>
      </c>
      <c r="S8868">
        <v>25324972.609670825</v>
      </c>
      <c r="T8868">
        <v>24723772.80129721</v>
      </c>
      <c r="U8868">
        <v>24787295.321749981</v>
      </c>
      <c r="V8868">
        <v>29603190.584666386</v>
      </c>
      <c r="W8868">
        <v>31428641.625186067</v>
      </c>
      <c r="X8868">
        <v>11428641.625186067</v>
      </c>
    </row>
    <row r="8869" spans="2:24" x14ac:dyDescent="0.4">
      <c r="B8869" s="13">
        <v>8866</v>
      </c>
      <c r="C8869">
        <v>0</v>
      </c>
      <c r="D8869">
        <v>0</v>
      </c>
      <c r="E8869"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27759102.722271305</v>
      </c>
      <c r="O8869">
        <v>29210403.484891921</v>
      </c>
      <c r="P8869">
        <v>29465719.156138726</v>
      </c>
      <c r="Q8869">
        <v>27144142.330343254</v>
      </c>
      <c r="R8869">
        <v>27791270.737145081</v>
      </c>
      <c r="S8869">
        <v>33236924.093539618</v>
      </c>
      <c r="T8869">
        <v>33196146.821721025</v>
      </c>
      <c r="U8869">
        <v>31300047.644296121</v>
      </c>
      <c r="V8869">
        <v>31567696.526307289</v>
      </c>
      <c r="W8869">
        <v>31791688.615915142</v>
      </c>
      <c r="X8869">
        <v>11791688.615915136</v>
      </c>
    </row>
    <row r="8870" spans="2:24" x14ac:dyDescent="0.4">
      <c r="B8870" s="13">
        <v>8867</v>
      </c>
      <c r="C8870">
        <v>0</v>
      </c>
      <c r="D8870">
        <v>0</v>
      </c>
      <c r="E8870">
        <v>0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25326031.619778365</v>
      </c>
      <c r="O8870">
        <v>30089509.224901564</v>
      </c>
      <c r="P8870">
        <v>32275514.589329723</v>
      </c>
      <c r="Q8870">
        <v>26084166.427403018</v>
      </c>
      <c r="R8870">
        <v>32531758.708541252</v>
      </c>
      <c r="S8870">
        <v>34973745.240041457</v>
      </c>
      <c r="T8870">
        <v>38589873.540781677</v>
      </c>
      <c r="U8870">
        <v>42543876.026674658</v>
      </c>
      <c r="V8870">
        <v>47246016.716345593</v>
      </c>
      <c r="W8870">
        <v>53983261.072799601</v>
      </c>
      <c r="X8870">
        <v>33983261.072799601</v>
      </c>
    </row>
    <row r="8871" spans="2:24" x14ac:dyDescent="0.4">
      <c r="B8871" s="13">
        <v>8868</v>
      </c>
      <c r="C8871">
        <v>0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22519129.811038982</v>
      </c>
      <c r="O8871">
        <v>25781183.23077156</v>
      </c>
      <c r="P8871">
        <v>28451225.267782748</v>
      </c>
      <c r="Q8871">
        <v>30574948.699571609</v>
      </c>
      <c r="R8871">
        <v>33722972.719709046</v>
      </c>
      <c r="S8871">
        <v>18520740.013477206</v>
      </c>
      <c r="T8871">
        <v>25102722.595439143</v>
      </c>
      <c r="U8871">
        <v>35093320.595702477</v>
      </c>
      <c r="V8871">
        <v>33190600.290584244</v>
      </c>
      <c r="W8871">
        <v>34681633.469694786</v>
      </c>
      <c r="X8871">
        <v>14681633.469694784</v>
      </c>
    </row>
    <row r="8872" spans="2:24" x14ac:dyDescent="0.4">
      <c r="B8872" s="13">
        <v>8869</v>
      </c>
      <c r="C8872">
        <v>0</v>
      </c>
      <c r="D8872">
        <v>0</v>
      </c>
      <c r="E8872"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19001724.057743408</v>
      </c>
      <c r="O8872">
        <v>19418420.983627699</v>
      </c>
      <c r="P8872">
        <v>21341329.219757415</v>
      </c>
      <c r="Q8872">
        <v>13463869.721607508</v>
      </c>
      <c r="R8872">
        <v>20090400.613506328</v>
      </c>
      <c r="S8872">
        <v>25048337.37596941</v>
      </c>
      <c r="T8872">
        <v>24472399.678896222</v>
      </c>
      <c r="U8872">
        <v>21068728.497606739</v>
      </c>
      <c r="V8872">
        <v>27290767.409629069</v>
      </c>
      <c r="W8872">
        <v>26506463.808834903</v>
      </c>
      <c r="X8872">
        <v>6506463.808834902</v>
      </c>
    </row>
    <row r="8873" spans="2:24" x14ac:dyDescent="0.4">
      <c r="B8873" s="13">
        <v>8870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17440008.663209978</v>
      </c>
      <c r="O8873">
        <v>17857557.365595713</v>
      </c>
      <c r="P8873">
        <v>15125256.980897779</v>
      </c>
      <c r="Q8873">
        <v>13316896.277341992</v>
      </c>
      <c r="R8873">
        <v>15012223.317215323</v>
      </c>
      <c r="S8873">
        <v>17615017.981280357</v>
      </c>
      <c r="T8873">
        <v>19063558.755813867</v>
      </c>
      <c r="U8873">
        <v>24535247.678097002</v>
      </c>
      <c r="V8873">
        <v>25859406.005219206</v>
      </c>
      <c r="W8873">
        <v>26780638.150414832</v>
      </c>
      <c r="X8873">
        <v>6780638.1504148329</v>
      </c>
    </row>
    <row r="8874" spans="2:24" x14ac:dyDescent="0.4">
      <c r="B8874" s="13">
        <v>8871</v>
      </c>
      <c r="C8874">
        <v>0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17176204.630121041</v>
      </c>
      <c r="O8874">
        <v>19489717.948214892</v>
      </c>
      <c r="P8874">
        <v>16726243.014250923</v>
      </c>
      <c r="Q8874">
        <v>23575127.412871651</v>
      </c>
      <c r="R8874">
        <v>26738130.020606268</v>
      </c>
      <c r="S8874">
        <v>35116344.851215631</v>
      </c>
      <c r="T8874">
        <v>32111738.883493293</v>
      </c>
      <c r="U8874">
        <v>33777042.432933666</v>
      </c>
      <c r="V8874">
        <v>39124570.364210695</v>
      </c>
      <c r="W8874">
        <v>39448367.167451993</v>
      </c>
      <c r="X8874">
        <v>19448367.167451996</v>
      </c>
    </row>
    <row r="8875" spans="2:24" x14ac:dyDescent="0.4">
      <c r="B8875" s="13">
        <v>8872</v>
      </c>
      <c r="C8875">
        <v>0</v>
      </c>
      <c r="D8875">
        <v>0</v>
      </c>
      <c r="E8875">
        <v>0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22627907.187408641</v>
      </c>
      <c r="O8875">
        <v>26863646.454941388</v>
      </c>
      <c r="P8875">
        <v>26523850.635540441</v>
      </c>
      <c r="Q8875">
        <v>29884262.841743391</v>
      </c>
      <c r="R8875">
        <v>36864145.275212921</v>
      </c>
      <c r="S8875">
        <v>36672056.940646783</v>
      </c>
      <c r="T8875">
        <v>37986969.543240391</v>
      </c>
      <c r="U8875">
        <v>42922556.596159905</v>
      </c>
      <c r="V8875">
        <v>45330927.426683716</v>
      </c>
      <c r="W8875">
        <v>48850486.092111841</v>
      </c>
      <c r="X8875">
        <v>28850486.092111856</v>
      </c>
    </row>
    <row r="8876" spans="2:24" x14ac:dyDescent="0.4">
      <c r="B8876" s="13">
        <v>8873</v>
      </c>
      <c r="C8876">
        <v>0</v>
      </c>
      <c r="D8876">
        <v>0</v>
      </c>
      <c r="E8876">
        <v>0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20034645.462103605</v>
      </c>
      <c r="O8876">
        <v>25921032.157275662</v>
      </c>
      <c r="P8876">
        <v>26370702.787359808</v>
      </c>
      <c r="Q8876">
        <v>27082172.696844034</v>
      </c>
      <c r="R8876">
        <v>29158188.848577961</v>
      </c>
      <c r="S8876">
        <v>35844226.096602999</v>
      </c>
      <c r="T8876">
        <v>43624306.764007382</v>
      </c>
      <c r="U8876">
        <v>45188702.697916664</v>
      </c>
      <c r="V8876">
        <v>45009159.807383806</v>
      </c>
      <c r="W8876">
        <v>43569728.576244682</v>
      </c>
      <c r="X8876">
        <v>23569728.576244682</v>
      </c>
    </row>
    <row r="8877" spans="2:24" x14ac:dyDescent="0.4">
      <c r="B8877" s="13">
        <v>8874</v>
      </c>
      <c r="C8877">
        <v>0</v>
      </c>
      <c r="D8877">
        <v>0</v>
      </c>
      <c r="E8877">
        <v>0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18988460.636831947</v>
      </c>
      <c r="O8877">
        <v>18534901.139490563</v>
      </c>
      <c r="P8877">
        <v>17614947.676814966</v>
      </c>
      <c r="Q8877">
        <v>18438702.504635636</v>
      </c>
      <c r="R8877">
        <v>15664299.080307469</v>
      </c>
      <c r="S8877">
        <v>16054872.703058235</v>
      </c>
      <c r="T8877">
        <v>22362597.998540133</v>
      </c>
      <c r="U8877">
        <v>23349433.469436169</v>
      </c>
      <c r="V8877">
        <v>23049478.073784709</v>
      </c>
      <c r="W8877">
        <v>-7103252.7632610537</v>
      </c>
      <c r="X8877">
        <v>-27103252.763261057</v>
      </c>
    </row>
    <row r="8878" spans="2:24" x14ac:dyDescent="0.4">
      <c r="B8878" s="13">
        <v>8875</v>
      </c>
      <c r="C8878">
        <v>0</v>
      </c>
      <c r="D8878">
        <v>0</v>
      </c>
      <c r="E8878">
        <v>0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25359437.079405349</v>
      </c>
      <c r="O8878">
        <v>24963851.946239673</v>
      </c>
      <c r="P8878">
        <v>30414206.562547415</v>
      </c>
      <c r="Q8878">
        <v>32724022.902584754</v>
      </c>
      <c r="R8878">
        <v>37384710.565859511</v>
      </c>
      <c r="S8878">
        <v>40431129.579327337</v>
      </c>
      <c r="T8878">
        <v>40800652.300695084</v>
      </c>
      <c r="U8878">
        <v>41255115.685917027</v>
      </c>
      <c r="V8878">
        <v>44141653.494522661</v>
      </c>
      <c r="W8878">
        <v>40820489.164812259</v>
      </c>
      <c r="X8878">
        <v>20820489.164812274</v>
      </c>
    </row>
    <row r="8879" spans="2:24" x14ac:dyDescent="0.4">
      <c r="B8879" s="13">
        <v>8876</v>
      </c>
      <c r="C8879">
        <v>0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16399704.150458159</v>
      </c>
      <c r="O8879">
        <v>20287750.134332512</v>
      </c>
      <c r="P8879">
        <v>26713253.611099157</v>
      </c>
      <c r="Q8879">
        <v>25893015.569023296</v>
      </c>
      <c r="R8879">
        <v>23733901.107390575</v>
      </c>
      <c r="S8879">
        <v>26197101.820295483</v>
      </c>
      <c r="T8879">
        <v>19930870.262960181</v>
      </c>
      <c r="U8879">
        <v>23390317.77361853</v>
      </c>
      <c r="V8879">
        <v>28803201.152536876</v>
      </c>
      <c r="W8879">
        <v>32843094.694636889</v>
      </c>
      <c r="X8879">
        <v>12843094.694636889</v>
      </c>
    </row>
    <row r="8880" spans="2:24" x14ac:dyDescent="0.4">
      <c r="B8880" s="13">
        <v>8877</v>
      </c>
      <c r="C8880">
        <v>0</v>
      </c>
      <c r="D8880">
        <v>0</v>
      </c>
      <c r="E8880">
        <v>0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17845559.480163682</v>
      </c>
      <c r="O8880">
        <v>-86546266.562885061</v>
      </c>
      <c r="P8880">
        <v>-88328666.053521454</v>
      </c>
      <c r="Q8880">
        <v>-36564094.215719916</v>
      </c>
      <c r="R8880">
        <v>-31760593.14403091</v>
      </c>
      <c r="S8880">
        <v>-120306855.91484039</v>
      </c>
      <c r="T8880">
        <v>-113642642.30924655</v>
      </c>
      <c r="U8880">
        <v>-103734436.49312159</v>
      </c>
      <c r="V8880">
        <v>-107408847.80736922</v>
      </c>
      <c r="W8880">
        <v>-84618734.341287598</v>
      </c>
      <c r="X8880">
        <v>-104618734.34128763</v>
      </c>
    </row>
    <row r="8881" spans="2:24" x14ac:dyDescent="0.4">
      <c r="B8881" s="13">
        <v>8878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28339480.908860058</v>
      </c>
      <c r="O8881">
        <v>33306162.63201043</v>
      </c>
      <c r="P8881">
        <v>38314308.055900313</v>
      </c>
      <c r="Q8881">
        <v>44247476.915288769</v>
      </c>
      <c r="R8881">
        <v>48366278.469394654</v>
      </c>
      <c r="S8881">
        <v>51065933.7078804</v>
      </c>
      <c r="T8881">
        <v>51932003.596554495</v>
      </c>
      <c r="U8881">
        <v>58982524.495089464</v>
      </c>
      <c r="V8881">
        <v>59311598.564906389</v>
      </c>
      <c r="W8881">
        <v>59418792.089318424</v>
      </c>
      <c r="X8881">
        <v>39418792.089318439</v>
      </c>
    </row>
    <row r="8882" spans="2:24" x14ac:dyDescent="0.4">
      <c r="B8882" s="13">
        <v>8879</v>
      </c>
      <c r="C8882">
        <v>0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27401609.1262431</v>
      </c>
      <c r="O8882">
        <v>30164025.654039219</v>
      </c>
      <c r="P8882">
        <v>29649123.872928213</v>
      </c>
      <c r="Q8882">
        <v>33012080.022916332</v>
      </c>
      <c r="R8882">
        <v>15002876.501173208</v>
      </c>
      <c r="S8882">
        <v>13383096.646087531</v>
      </c>
      <c r="T8882">
        <v>21457049.577432994</v>
      </c>
      <c r="U8882">
        <v>27550419.931877881</v>
      </c>
      <c r="V8882">
        <v>29429645.61266242</v>
      </c>
      <c r="W8882">
        <v>32945660.60914316</v>
      </c>
      <c r="X8882">
        <v>12945660.609143162</v>
      </c>
    </row>
    <row r="8883" spans="2:24" x14ac:dyDescent="0.4">
      <c r="B8883" s="13">
        <v>8880</v>
      </c>
      <c r="C8883">
        <v>0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23561796.683972184</v>
      </c>
      <c r="O8883">
        <v>8739800.1488505509</v>
      </c>
      <c r="P8883">
        <v>13449605.095779844</v>
      </c>
      <c r="Q8883">
        <v>22259563.879089434</v>
      </c>
      <c r="R8883">
        <v>27322669.112368975</v>
      </c>
      <c r="S8883">
        <v>25815727.074756064</v>
      </c>
      <c r="T8883">
        <v>34914380.228490837</v>
      </c>
      <c r="U8883">
        <v>39657204.129530206</v>
      </c>
      <c r="V8883">
        <v>43079117.498999551</v>
      </c>
      <c r="W8883">
        <v>45331029.158780344</v>
      </c>
      <c r="X8883">
        <v>25331029.158780351</v>
      </c>
    </row>
    <row r="8884" spans="2:24" x14ac:dyDescent="0.4">
      <c r="B8884" s="13">
        <v>8881</v>
      </c>
      <c r="C8884">
        <v>0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22121176.940053828</v>
      </c>
      <c r="O8884">
        <v>22621239.383796796</v>
      </c>
      <c r="P8884">
        <v>24866686.475438897</v>
      </c>
      <c r="Q8884">
        <v>22589404.968593452</v>
      </c>
      <c r="R8884">
        <v>25715235.261479601</v>
      </c>
      <c r="S8884">
        <v>-762242659.99088943</v>
      </c>
      <c r="T8884">
        <v>-760289065.743837</v>
      </c>
      <c r="U8884">
        <v>-360994028.17305565</v>
      </c>
      <c r="V8884">
        <v>-360862166.9988991</v>
      </c>
      <c r="W8884">
        <v>-353849505.45271689</v>
      </c>
      <c r="X8884">
        <v>-373849505.45271689</v>
      </c>
    </row>
    <row r="8885" spans="2:24" x14ac:dyDescent="0.4">
      <c r="B8885" s="13">
        <v>8882</v>
      </c>
      <c r="C8885">
        <v>0</v>
      </c>
      <c r="D8885">
        <v>0</v>
      </c>
      <c r="E8885"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23681133.009305879</v>
      </c>
      <c r="O8885">
        <v>24707271.468450096</v>
      </c>
      <c r="P8885">
        <v>24533255.997722536</v>
      </c>
      <c r="Q8885">
        <v>26004892.366945431</v>
      </c>
      <c r="R8885">
        <v>14842816.241994057</v>
      </c>
      <c r="S8885">
        <v>15338398.753628692</v>
      </c>
      <c r="T8885">
        <v>27808450.432830773</v>
      </c>
      <c r="U8885">
        <v>19502599.473446108</v>
      </c>
      <c r="V8885">
        <v>20161664.921008304</v>
      </c>
      <c r="W8885">
        <v>25103260.321926642</v>
      </c>
      <c r="X8885">
        <v>5103260.3219266478</v>
      </c>
    </row>
    <row r="8886" spans="2:24" x14ac:dyDescent="0.4">
      <c r="B8886" s="13">
        <v>8883</v>
      </c>
      <c r="C8886">
        <v>0</v>
      </c>
      <c r="D8886">
        <v>0</v>
      </c>
      <c r="E8886">
        <v>0</v>
      </c>
      <c r="F8886">
        <v>0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21631122.999854684</v>
      </c>
      <c r="O8886">
        <v>22209219.066119198</v>
      </c>
      <c r="P8886">
        <v>26111867.945810501</v>
      </c>
      <c r="Q8886">
        <v>27217592.418778479</v>
      </c>
      <c r="R8886">
        <v>26769326.173667625</v>
      </c>
      <c r="S8886">
        <v>23556326.504547972</v>
      </c>
      <c r="T8886">
        <v>27839206.587324481</v>
      </c>
      <c r="U8886">
        <v>27692169.221233051</v>
      </c>
      <c r="V8886">
        <v>30388351.607356131</v>
      </c>
      <c r="W8886">
        <v>32947945.604756594</v>
      </c>
      <c r="X8886">
        <v>12947945.604756592</v>
      </c>
    </row>
    <row r="8887" spans="2:24" x14ac:dyDescent="0.4">
      <c r="B8887" s="13">
        <v>8884</v>
      </c>
      <c r="C8887">
        <v>0</v>
      </c>
      <c r="D8887">
        <v>0</v>
      </c>
      <c r="E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18709257.242580362</v>
      </c>
      <c r="O8887">
        <v>27239357.415432535</v>
      </c>
      <c r="P8887">
        <v>24970420.936796993</v>
      </c>
      <c r="Q8887">
        <v>32095085.49583707</v>
      </c>
      <c r="R8887">
        <v>31977987.212891284</v>
      </c>
      <c r="S8887">
        <v>33997206.651120193</v>
      </c>
      <c r="T8887">
        <v>35675569.117070712</v>
      </c>
      <c r="U8887">
        <v>33196524.489453834</v>
      </c>
      <c r="V8887">
        <v>36108783.287827194</v>
      </c>
      <c r="W8887">
        <v>41768494.469160661</v>
      </c>
      <c r="X8887">
        <v>21768494.469160661</v>
      </c>
    </row>
    <row r="8888" spans="2:24" x14ac:dyDescent="0.4">
      <c r="B8888" s="13">
        <v>8885</v>
      </c>
      <c r="C8888">
        <v>0</v>
      </c>
      <c r="D8888">
        <v>0</v>
      </c>
      <c r="E8888"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18800104.948913798</v>
      </c>
      <c r="O8888">
        <v>22815525.976385925</v>
      </c>
      <c r="P8888">
        <v>30076012.867733352</v>
      </c>
      <c r="Q8888">
        <v>30170085.855973206</v>
      </c>
      <c r="R8888">
        <v>30579256.732185919</v>
      </c>
      <c r="S8888">
        <v>30711514.823406819</v>
      </c>
      <c r="T8888">
        <v>34199026.933833465</v>
      </c>
      <c r="U8888">
        <v>37748818.419527292</v>
      </c>
      <c r="V8888">
        <v>45823262.450419098</v>
      </c>
      <c r="W8888">
        <v>52264028.618035957</v>
      </c>
      <c r="X8888">
        <v>32264028.618035946</v>
      </c>
    </row>
    <row r="8889" spans="2:24" x14ac:dyDescent="0.4">
      <c r="B8889" s="13">
        <v>8886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20881021.392229781</v>
      </c>
      <c r="O8889">
        <v>23090852.709557798</v>
      </c>
      <c r="P8889">
        <v>27304231.179528572</v>
      </c>
      <c r="Q8889">
        <v>27382478.451114826</v>
      </c>
      <c r="R8889">
        <v>25617990.491993345</v>
      </c>
      <c r="S8889">
        <v>24571140.765358374</v>
      </c>
      <c r="T8889">
        <v>26419041.332574923</v>
      </c>
      <c r="U8889">
        <v>26861635.479208704</v>
      </c>
      <c r="V8889">
        <v>33926698.829873346</v>
      </c>
      <c r="W8889">
        <v>32474383.460453168</v>
      </c>
      <c r="X8889">
        <v>12474383.460453164</v>
      </c>
    </row>
    <row r="8890" spans="2:24" x14ac:dyDescent="0.4">
      <c r="B8890" s="13">
        <v>8887</v>
      </c>
      <c r="C8890">
        <v>0</v>
      </c>
      <c r="D8890">
        <v>0</v>
      </c>
      <c r="E8890"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20002651.147515684</v>
      </c>
      <c r="O8890">
        <v>23413318.427241161</v>
      </c>
      <c r="P8890">
        <v>23090376.878407523</v>
      </c>
      <c r="Q8890">
        <v>24244201.185215246</v>
      </c>
      <c r="R8890">
        <v>25604722.707770236</v>
      </c>
      <c r="S8890">
        <v>28133522.730142727</v>
      </c>
      <c r="T8890">
        <v>29405733.258016557</v>
      </c>
      <c r="U8890">
        <v>29266030.404364344</v>
      </c>
      <c r="V8890">
        <v>27310913.392628323</v>
      </c>
      <c r="W8890">
        <v>28603562.248397432</v>
      </c>
      <c r="X8890">
        <v>8603562.2483974323</v>
      </c>
    </row>
    <row r="8891" spans="2:24" x14ac:dyDescent="0.4">
      <c r="B8891" s="13">
        <v>8888</v>
      </c>
      <c r="C8891">
        <v>0</v>
      </c>
      <c r="D8891">
        <v>0</v>
      </c>
      <c r="E8891">
        <v>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20920535.873781856</v>
      </c>
      <c r="O8891">
        <v>24613984.683222782</v>
      </c>
      <c r="P8891">
        <v>24890155.549766742</v>
      </c>
      <c r="Q8891">
        <v>18285441.72804575</v>
      </c>
      <c r="R8891">
        <v>19219469.123198383</v>
      </c>
      <c r="S8891">
        <v>13872368.795169834</v>
      </c>
      <c r="T8891">
        <v>15169507.812892254</v>
      </c>
      <c r="U8891">
        <v>23509418.030299529</v>
      </c>
      <c r="V8891">
        <v>-165746545.04291347</v>
      </c>
      <c r="W8891">
        <v>-169065936.23046678</v>
      </c>
      <c r="X8891">
        <v>-189065936.23046681</v>
      </c>
    </row>
    <row r="8892" spans="2:24" x14ac:dyDescent="0.4">
      <c r="B8892" s="13">
        <v>8889</v>
      </c>
      <c r="C8892">
        <v>0</v>
      </c>
      <c r="D8892">
        <v>0</v>
      </c>
      <c r="E8892">
        <v>0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20209125.854429811</v>
      </c>
      <c r="O8892">
        <v>21841017.72388003</v>
      </c>
      <c r="P8892">
        <v>29026764.857508436</v>
      </c>
      <c r="Q8892">
        <v>33875423.53521236</v>
      </c>
      <c r="R8892">
        <v>31619332.966706198</v>
      </c>
      <c r="S8892">
        <v>29724623.045363534</v>
      </c>
      <c r="T8892">
        <v>31617407.367062375</v>
      </c>
      <c r="U8892">
        <v>30426115.716964483</v>
      </c>
      <c r="V8892">
        <v>28846622.130457025</v>
      </c>
      <c r="W8892">
        <v>29001382.780173868</v>
      </c>
      <c r="X8892">
        <v>9001382.7801738679</v>
      </c>
    </row>
    <row r="8893" spans="2:24" x14ac:dyDescent="0.4">
      <c r="B8893" s="13">
        <v>8890</v>
      </c>
      <c r="C8893">
        <v>0</v>
      </c>
      <c r="D8893">
        <v>0</v>
      </c>
      <c r="E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20352896.473099183</v>
      </c>
      <c r="O8893">
        <v>24941378.222910844</v>
      </c>
      <c r="P8893">
        <v>27375874.782566298</v>
      </c>
      <c r="Q8893">
        <v>28263735.363566417</v>
      </c>
      <c r="R8893">
        <v>31172755.370962061</v>
      </c>
      <c r="S8893">
        <v>38626928.882292032</v>
      </c>
      <c r="T8893">
        <v>46252774.64113564</v>
      </c>
      <c r="U8893">
        <v>51281580.203989498</v>
      </c>
      <c r="V8893">
        <v>57260917.038292482</v>
      </c>
      <c r="W8893">
        <v>57800197.721543282</v>
      </c>
      <c r="X8893">
        <v>37800197.721543282</v>
      </c>
    </row>
    <row r="8894" spans="2:24" x14ac:dyDescent="0.4">
      <c r="B8894" s="13">
        <v>8891</v>
      </c>
      <c r="C8894">
        <v>0</v>
      </c>
      <c r="D8894">
        <v>0</v>
      </c>
      <c r="E8894">
        <v>0</v>
      </c>
      <c r="F8894">
        <v>0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16829612.376315147</v>
      </c>
      <c r="O8894">
        <v>13527977.613639332</v>
      </c>
      <c r="P8894">
        <v>20528838.63758501</v>
      </c>
      <c r="Q8894">
        <v>23881469.149387661</v>
      </c>
      <c r="R8894">
        <v>28700360.901106708</v>
      </c>
      <c r="S8894">
        <v>30015045.929818794</v>
      </c>
      <c r="T8894">
        <v>31435574.392406005</v>
      </c>
      <c r="U8894">
        <v>35379336.826887257</v>
      </c>
      <c r="V8894">
        <v>30310854.320201661</v>
      </c>
      <c r="W8894">
        <v>37512366.2945126</v>
      </c>
      <c r="X8894">
        <v>17512366.294512596</v>
      </c>
    </row>
    <row r="8895" spans="2:24" x14ac:dyDescent="0.4">
      <c r="B8895" s="13">
        <v>8892</v>
      </c>
      <c r="C8895">
        <v>0</v>
      </c>
      <c r="D8895">
        <v>0</v>
      </c>
      <c r="E8895"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23870490.171688344</v>
      </c>
      <c r="O8895">
        <v>24695968.750769332</v>
      </c>
      <c r="P8895">
        <v>27093570.227750279</v>
      </c>
      <c r="Q8895">
        <v>25153342.941460948</v>
      </c>
      <c r="R8895">
        <v>22163962.051870134</v>
      </c>
      <c r="S8895">
        <v>21700100.717702724</v>
      </c>
      <c r="T8895">
        <v>-281279584.79830408</v>
      </c>
      <c r="U8895">
        <v>-281012175.64082593</v>
      </c>
      <c r="V8895">
        <v>-126500105.62825707</v>
      </c>
      <c r="W8895">
        <v>-134583459.53910187</v>
      </c>
      <c r="X8895">
        <v>-154583459.53910187</v>
      </c>
    </row>
    <row r="8896" spans="2:24" x14ac:dyDescent="0.4">
      <c r="B8896" s="13">
        <v>8893</v>
      </c>
      <c r="C8896">
        <v>0</v>
      </c>
      <c r="D8896">
        <v>0</v>
      </c>
      <c r="E8896"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23475564.790794808</v>
      </c>
      <c r="O8896">
        <v>29987209.85788396</v>
      </c>
      <c r="P8896">
        <v>26722641.694989171</v>
      </c>
      <c r="Q8896">
        <v>25675803.222476404</v>
      </c>
      <c r="R8896">
        <v>29113671.215727963</v>
      </c>
      <c r="S8896">
        <v>34330960.353411674</v>
      </c>
      <c r="T8896">
        <v>38239003.003074244</v>
      </c>
      <c r="U8896">
        <v>42101756.505396426</v>
      </c>
      <c r="V8896">
        <v>45387039.36160583</v>
      </c>
      <c r="W8896">
        <v>45757873.671315931</v>
      </c>
      <c r="X8896">
        <v>25757873.671315942</v>
      </c>
    </row>
    <row r="8897" spans="2:24" x14ac:dyDescent="0.4">
      <c r="B8897" s="13">
        <v>8894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25063581.59018499</v>
      </c>
      <c r="O8897">
        <v>27363797.02791366</v>
      </c>
      <c r="P8897">
        <v>24524020.61716662</v>
      </c>
      <c r="Q8897">
        <v>884917.61581861321</v>
      </c>
      <c r="R8897">
        <v>8529393.3033799268</v>
      </c>
      <c r="S8897">
        <v>20758047.545446876</v>
      </c>
      <c r="T8897">
        <v>26011149.995291661</v>
      </c>
      <c r="U8897">
        <v>29451586.61198391</v>
      </c>
      <c r="V8897">
        <v>33175614.238593157</v>
      </c>
      <c r="W8897">
        <v>24846998.94743333</v>
      </c>
      <c r="X8897">
        <v>4846998.947433332</v>
      </c>
    </row>
    <row r="8898" spans="2:24" x14ac:dyDescent="0.4">
      <c r="B8898" s="13">
        <v>8895</v>
      </c>
      <c r="C8898">
        <v>0</v>
      </c>
      <c r="D8898">
        <v>0</v>
      </c>
      <c r="E8898"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20293691.034895852</v>
      </c>
      <c r="O8898">
        <v>22129761.285643291</v>
      </c>
      <c r="P8898">
        <v>26172057.796302967</v>
      </c>
      <c r="Q8898">
        <v>27767723.366803769</v>
      </c>
      <c r="R8898">
        <v>19986434.769770261</v>
      </c>
      <c r="S8898">
        <v>23531514.972699363</v>
      </c>
      <c r="T8898">
        <v>2050285.9150121058</v>
      </c>
      <c r="U8898">
        <v>6463084.7529519349</v>
      </c>
      <c r="V8898">
        <v>23375211.262416787</v>
      </c>
      <c r="W8898">
        <v>28906536.110794764</v>
      </c>
      <c r="X8898">
        <v>8906536.1107947603</v>
      </c>
    </row>
    <row r="8899" spans="2:24" x14ac:dyDescent="0.4">
      <c r="B8899" s="13">
        <v>8896</v>
      </c>
      <c r="C8899">
        <v>0</v>
      </c>
      <c r="D8899">
        <v>0</v>
      </c>
      <c r="E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22493048.645067886</v>
      </c>
      <c r="O8899">
        <v>25366288.464564554</v>
      </c>
      <c r="P8899">
        <v>31589187.803750053</v>
      </c>
      <c r="Q8899">
        <v>36366258.543838769</v>
      </c>
      <c r="R8899">
        <v>33996631.311016425</v>
      </c>
      <c r="S8899">
        <v>9567487.5551852025</v>
      </c>
      <c r="T8899">
        <v>12107451.026457377</v>
      </c>
      <c r="U8899">
        <v>25905087.855536576</v>
      </c>
      <c r="V8899">
        <v>13933431.222475849</v>
      </c>
      <c r="W8899">
        <v>14060941.117132317</v>
      </c>
      <c r="X8899">
        <v>-5939058.8828676818</v>
      </c>
    </row>
    <row r="8900" spans="2:24" x14ac:dyDescent="0.4">
      <c r="B8900" s="13">
        <v>8897</v>
      </c>
      <c r="C8900">
        <v>0</v>
      </c>
      <c r="D8900">
        <v>0</v>
      </c>
      <c r="E8900"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25900603.395363625</v>
      </c>
      <c r="O8900">
        <v>29176552.597875189</v>
      </c>
      <c r="P8900">
        <v>22088005.726550784</v>
      </c>
      <c r="Q8900">
        <v>24664361.919622224</v>
      </c>
      <c r="R8900">
        <v>24228097.512109101</v>
      </c>
      <c r="S8900">
        <v>28741545.104528997</v>
      </c>
      <c r="T8900">
        <v>34115181.841796845</v>
      </c>
      <c r="U8900">
        <v>33049049.126585159</v>
      </c>
      <c r="V8900">
        <v>37343746.831185862</v>
      </c>
      <c r="W8900">
        <v>41500286.278788127</v>
      </c>
      <c r="X8900">
        <v>21500286.278788138</v>
      </c>
    </row>
    <row r="8901" spans="2:24" x14ac:dyDescent="0.4">
      <c r="B8901" s="13">
        <v>8898</v>
      </c>
      <c r="C8901">
        <v>0</v>
      </c>
      <c r="D8901">
        <v>0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21490442.742447674</v>
      </c>
      <c r="O8901">
        <v>21010079.382334039</v>
      </c>
      <c r="P8901">
        <v>26917733.526774094</v>
      </c>
      <c r="Q8901">
        <v>29773127.836305115</v>
      </c>
      <c r="R8901">
        <v>33939181.523913801</v>
      </c>
      <c r="S8901">
        <v>39089356.458495833</v>
      </c>
      <c r="T8901">
        <v>39333650.346200369</v>
      </c>
      <c r="U8901">
        <v>39357047.994553789</v>
      </c>
      <c r="V8901">
        <v>44110562.106670879</v>
      </c>
      <c r="W8901">
        <v>50316754.093538083</v>
      </c>
      <c r="X8901">
        <v>30316754.093538079</v>
      </c>
    </row>
    <row r="8902" spans="2:24" x14ac:dyDescent="0.4">
      <c r="B8902" s="13">
        <v>8899</v>
      </c>
      <c r="C8902">
        <v>0</v>
      </c>
      <c r="D8902">
        <v>0</v>
      </c>
      <c r="E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20181665.214656062</v>
      </c>
      <c r="O8902">
        <v>21856830.773486804</v>
      </c>
      <c r="P8902">
        <v>23513868.295247395</v>
      </c>
      <c r="Q8902">
        <v>24749095.177671466</v>
      </c>
      <c r="R8902">
        <v>26662351.532642238</v>
      </c>
      <c r="S8902">
        <v>30462488.771456838</v>
      </c>
      <c r="T8902">
        <v>33785777.60843306</v>
      </c>
      <c r="U8902">
        <v>43197005.885855839</v>
      </c>
      <c r="V8902">
        <v>26420194.002219629</v>
      </c>
      <c r="W8902">
        <v>31611688.565373708</v>
      </c>
      <c r="X8902">
        <v>11611688.565373713</v>
      </c>
    </row>
    <row r="8903" spans="2:24" x14ac:dyDescent="0.4">
      <c r="B8903" s="13">
        <v>8900</v>
      </c>
      <c r="C8903">
        <v>0</v>
      </c>
      <c r="D8903">
        <v>0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21193017.523999896</v>
      </c>
      <c r="O8903">
        <v>23875361.165800892</v>
      </c>
      <c r="P8903">
        <v>24724547.944722183</v>
      </c>
      <c r="Q8903">
        <v>28193449.661944058</v>
      </c>
      <c r="R8903">
        <v>33335102.362503201</v>
      </c>
      <c r="S8903">
        <v>36017704.55752138</v>
      </c>
      <c r="T8903">
        <v>37703248.635934085</v>
      </c>
      <c r="U8903">
        <v>44508867.540845774</v>
      </c>
      <c r="V8903">
        <v>50163848.813301109</v>
      </c>
      <c r="W8903">
        <v>57547315.972943045</v>
      </c>
      <c r="X8903">
        <v>37547315.972943053</v>
      </c>
    </row>
    <row r="8904" spans="2:24" x14ac:dyDescent="0.4">
      <c r="B8904" s="13">
        <v>8901</v>
      </c>
      <c r="C8904">
        <v>0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20882405.913530044</v>
      </c>
      <c r="O8904">
        <v>22882262.04402506</v>
      </c>
      <c r="P8904">
        <v>20165324.848934595</v>
      </c>
      <c r="Q8904">
        <v>15869206.794236556</v>
      </c>
      <c r="R8904">
        <v>21209583.759872947</v>
      </c>
      <c r="S8904">
        <v>-948578.14592017885</v>
      </c>
      <c r="T8904">
        <v>-23272430.143078428</v>
      </c>
      <c r="U8904">
        <v>-8647707.5634053405</v>
      </c>
      <c r="V8904">
        <v>-38142442.356675833</v>
      </c>
      <c r="W8904">
        <v>-38738590.025385194</v>
      </c>
      <c r="X8904">
        <v>-58738590.025385201</v>
      </c>
    </row>
    <row r="8905" spans="2:24" x14ac:dyDescent="0.4">
      <c r="B8905" s="13">
        <v>8902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20984901.505602811</v>
      </c>
      <c r="O8905">
        <v>17640616.628996514</v>
      </c>
      <c r="P8905">
        <v>20879620.961013295</v>
      </c>
      <c r="Q8905">
        <v>23965988.384666517</v>
      </c>
      <c r="R8905">
        <v>16019101.693611182</v>
      </c>
      <c r="S8905">
        <v>13780159.343871906</v>
      </c>
      <c r="T8905">
        <v>6688809.2332802759</v>
      </c>
      <c r="U8905">
        <v>4960827.0290512927</v>
      </c>
      <c r="V8905">
        <v>-17477786.21209532</v>
      </c>
      <c r="W8905">
        <v>-11135824.544329876</v>
      </c>
      <c r="X8905">
        <v>-31135824.544329882</v>
      </c>
    </row>
    <row r="8906" spans="2:24" x14ac:dyDescent="0.4">
      <c r="B8906" s="13">
        <v>8903</v>
      </c>
      <c r="C8906">
        <v>0</v>
      </c>
      <c r="D8906">
        <v>0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18791024.458819825</v>
      </c>
      <c r="O8906">
        <v>18860304.07780968</v>
      </c>
      <c r="P8906">
        <v>21276325.764372692</v>
      </c>
      <c r="Q8906">
        <v>26142736.844361294</v>
      </c>
      <c r="R8906">
        <v>28319044.457890108</v>
      </c>
      <c r="S8906">
        <v>18664698.64351891</v>
      </c>
      <c r="T8906">
        <v>19725037.021975536</v>
      </c>
      <c r="U8906">
        <v>23510611.978310939</v>
      </c>
      <c r="V8906">
        <v>30297710.718338091</v>
      </c>
      <c r="W8906">
        <v>30238297.352806352</v>
      </c>
      <c r="X8906">
        <v>10238297.35280635</v>
      </c>
    </row>
    <row r="8907" spans="2:24" x14ac:dyDescent="0.4">
      <c r="B8907" s="13">
        <v>8904</v>
      </c>
      <c r="C8907">
        <v>0</v>
      </c>
      <c r="D8907">
        <v>0</v>
      </c>
      <c r="E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27736934.456617147</v>
      </c>
      <c r="O8907">
        <v>27758297.168580581</v>
      </c>
      <c r="P8907">
        <v>25166538.437721886</v>
      </c>
      <c r="Q8907">
        <v>28712385.875095535</v>
      </c>
      <c r="R8907">
        <v>32562532.220984872</v>
      </c>
      <c r="S8907">
        <v>31021716.933474619</v>
      </c>
      <c r="T8907">
        <v>35550985.677835859</v>
      </c>
      <c r="U8907">
        <v>29537461.16237903</v>
      </c>
      <c r="V8907">
        <v>27084196.231135953</v>
      </c>
      <c r="W8907">
        <v>41865769.621010922</v>
      </c>
      <c r="X8907">
        <v>21865769.621010918</v>
      </c>
    </row>
    <row r="8908" spans="2:24" x14ac:dyDescent="0.4">
      <c r="B8908" s="13">
        <v>8905</v>
      </c>
      <c r="C8908">
        <v>0</v>
      </c>
      <c r="D8908">
        <v>0</v>
      </c>
      <c r="E8908"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23300250.051353823</v>
      </c>
      <c r="O8908">
        <v>25908338.027481288</v>
      </c>
      <c r="P8908">
        <v>30015183.104064867</v>
      </c>
      <c r="Q8908">
        <v>8381308.2399428179</v>
      </c>
      <c r="R8908">
        <v>10102113.324159538</v>
      </c>
      <c r="S8908">
        <v>24981277.86692534</v>
      </c>
      <c r="T8908">
        <v>31932634.191004246</v>
      </c>
      <c r="U8908">
        <v>34244646.518936835</v>
      </c>
      <c r="V8908">
        <v>39125875.204856947</v>
      </c>
      <c r="W8908">
        <v>37223056.959984131</v>
      </c>
      <c r="X8908">
        <v>17223056.959984127</v>
      </c>
    </row>
    <row r="8909" spans="2:24" x14ac:dyDescent="0.4">
      <c r="B8909" s="13">
        <v>8906</v>
      </c>
      <c r="C8909">
        <v>0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19667139.200115778</v>
      </c>
      <c r="O8909">
        <v>18912569.010273285</v>
      </c>
      <c r="P8909">
        <v>17376123.673847578</v>
      </c>
      <c r="Q8909">
        <v>19233513.64740045</v>
      </c>
      <c r="R8909">
        <v>27695512.054109953</v>
      </c>
      <c r="S8909">
        <v>31266011.595662627</v>
      </c>
      <c r="T8909">
        <v>39062301.041251004</v>
      </c>
      <c r="U8909">
        <v>45000111.86299447</v>
      </c>
      <c r="V8909">
        <v>49524510.364611588</v>
      </c>
      <c r="W8909">
        <v>54299905.940030359</v>
      </c>
      <c r="X8909">
        <v>34299905.940030366</v>
      </c>
    </row>
    <row r="8910" spans="2:24" x14ac:dyDescent="0.4">
      <c r="B8910" s="13">
        <v>8907</v>
      </c>
      <c r="C8910">
        <v>0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20238333.685365293</v>
      </c>
      <c r="O8910">
        <v>22593295.776948422</v>
      </c>
      <c r="P8910">
        <v>23222760.119023539</v>
      </c>
      <c r="Q8910">
        <v>24153177.350592136</v>
      </c>
      <c r="R8910">
        <v>25162072.525057089</v>
      </c>
      <c r="S8910">
        <v>28668013.501210712</v>
      </c>
      <c r="T8910">
        <v>35480880.739789158</v>
      </c>
      <c r="U8910">
        <v>35919390.959352046</v>
      </c>
      <c r="V8910">
        <v>38683422.434006542</v>
      </c>
      <c r="W8910">
        <v>40958998.608911812</v>
      </c>
      <c r="X8910">
        <v>20958998.608911823</v>
      </c>
    </row>
    <row r="8911" spans="2:24" x14ac:dyDescent="0.4">
      <c r="B8911" s="13">
        <v>8908</v>
      </c>
      <c r="C8911">
        <v>0</v>
      </c>
      <c r="D8911">
        <v>0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20321557.760023221</v>
      </c>
      <c r="O8911">
        <v>5470228.6950391103</v>
      </c>
      <c r="P8911">
        <v>7834438.1321997922</v>
      </c>
      <c r="Q8911">
        <v>22292030.29167407</v>
      </c>
      <c r="R8911">
        <v>23185540.107629649</v>
      </c>
      <c r="S8911">
        <v>23525570.740051705</v>
      </c>
      <c r="T8911">
        <v>21449676.803036161</v>
      </c>
      <c r="U8911">
        <v>23265697.900441397</v>
      </c>
      <c r="V8911">
        <v>29373761.033257551</v>
      </c>
      <c r="W8911">
        <v>26181851.826814592</v>
      </c>
      <c r="X8911">
        <v>6181851.82681459</v>
      </c>
    </row>
    <row r="8912" spans="2:24" x14ac:dyDescent="0.4">
      <c r="B8912" s="13">
        <v>8909</v>
      </c>
      <c r="C8912">
        <v>0</v>
      </c>
      <c r="D8912">
        <v>0</v>
      </c>
      <c r="E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20551928.807975493</v>
      </c>
      <c r="O8912">
        <v>20199408.689841039</v>
      </c>
      <c r="P8912">
        <v>20514132.20271216</v>
      </c>
      <c r="Q8912">
        <v>20638889.849074326</v>
      </c>
      <c r="R8912">
        <v>17819452.893498495</v>
      </c>
      <c r="S8912">
        <v>22045194.268335275</v>
      </c>
      <c r="T8912">
        <v>21395510.653025635</v>
      </c>
      <c r="U8912">
        <v>22041201.824202415</v>
      </c>
      <c r="V8912">
        <v>21016358.168643516</v>
      </c>
      <c r="W8912">
        <v>19137577.920437284</v>
      </c>
      <c r="X8912">
        <v>-862422.07956271234</v>
      </c>
    </row>
    <row r="8913" spans="2:24" x14ac:dyDescent="0.4">
      <c r="B8913" s="13">
        <v>8910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20160594.797172539</v>
      </c>
      <c r="O8913">
        <v>19960541.671519507</v>
      </c>
      <c r="P8913">
        <v>23339799.905797377</v>
      </c>
      <c r="Q8913">
        <v>29047054.933031764</v>
      </c>
      <c r="R8913">
        <v>29140777.513123352</v>
      </c>
      <c r="S8913">
        <v>10379152.371657504</v>
      </c>
      <c r="T8913">
        <v>17540796.326531418</v>
      </c>
      <c r="U8913">
        <v>25559644.944579251</v>
      </c>
      <c r="V8913">
        <v>25267807.531774759</v>
      </c>
      <c r="W8913">
        <v>24694839.969866958</v>
      </c>
      <c r="X8913">
        <v>4694839.9698669529</v>
      </c>
    </row>
    <row r="8914" spans="2:24" x14ac:dyDescent="0.4">
      <c r="B8914" s="13">
        <v>8911</v>
      </c>
      <c r="C8914">
        <v>0</v>
      </c>
      <c r="D8914">
        <v>0</v>
      </c>
      <c r="E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20089050.539238151</v>
      </c>
      <c r="O8914">
        <v>-949790.04096999951</v>
      </c>
      <c r="P8914">
        <v>1655850.4784182808</v>
      </c>
      <c r="Q8914">
        <v>10431068.857450174</v>
      </c>
      <c r="R8914">
        <v>11060927.196855437</v>
      </c>
      <c r="S8914">
        <v>16472932.52941034</v>
      </c>
      <c r="T8914">
        <v>13452555.393427279</v>
      </c>
      <c r="U8914">
        <v>-1133.9749172506854</v>
      </c>
      <c r="V8914">
        <v>599006.71386079537</v>
      </c>
      <c r="W8914">
        <v>11250670.353112513</v>
      </c>
      <c r="X8914">
        <v>-8749329.6468874868</v>
      </c>
    </row>
    <row r="8915" spans="2:24" x14ac:dyDescent="0.4">
      <c r="B8915" s="13">
        <v>8912</v>
      </c>
      <c r="C8915">
        <v>0</v>
      </c>
      <c r="D8915">
        <v>0</v>
      </c>
      <c r="E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24232432.430380661</v>
      </c>
      <c r="O8915">
        <v>27983105.587659568</v>
      </c>
      <c r="P8915">
        <v>28010688.006268281</v>
      </c>
      <c r="Q8915">
        <v>23765353.582742393</v>
      </c>
      <c r="R8915">
        <v>23366143.351041734</v>
      </c>
      <c r="S8915">
        <v>23396442.510947984</v>
      </c>
      <c r="T8915">
        <v>-635120823.58255231</v>
      </c>
      <c r="U8915">
        <v>-628106661.01950181</v>
      </c>
      <c r="V8915">
        <v>-296396748.82530892</v>
      </c>
      <c r="W8915">
        <v>-299821097.73424721</v>
      </c>
      <c r="X8915">
        <v>-319821097.73424721</v>
      </c>
    </row>
    <row r="8916" spans="2:24" x14ac:dyDescent="0.4">
      <c r="B8916" s="13">
        <v>8913</v>
      </c>
      <c r="C8916">
        <v>0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20324676.080681525</v>
      </c>
      <c r="O8916">
        <v>22749458.101914495</v>
      </c>
      <c r="P8916">
        <v>24308325.063037585</v>
      </c>
      <c r="Q8916">
        <v>28611518.022100452</v>
      </c>
      <c r="R8916">
        <v>33073125.881502461</v>
      </c>
      <c r="S8916">
        <v>32172639.900373798</v>
      </c>
      <c r="T8916">
        <v>36060645.130715027</v>
      </c>
      <c r="U8916">
        <v>34754705.95196645</v>
      </c>
      <c r="V8916">
        <v>36026212.179104894</v>
      </c>
      <c r="W8916">
        <v>39554275.358911693</v>
      </c>
      <c r="X8916">
        <v>19554275.358911693</v>
      </c>
    </row>
    <row r="8917" spans="2:24" x14ac:dyDescent="0.4">
      <c r="B8917" s="13">
        <v>8914</v>
      </c>
      <c r="C8917">
        <v>0</v>
      </c>
      <c r="D8917">
        <v>0</v>
      </c>
      <c r="E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21328900.754917484</v>
      </c>
      <c r="O8917">
        <v>-3526421.9758652793</v>
      </c>
      <c r="P8917">
        <v>-819711.33092547674</v>
      </c>
      <c r="Q8917">
        <v>17176352.762766592</v>
      </c>
      <c r="R8917">
        <v>13576737.305463802</v>
      </c>
      <c r="S8917">
        <v>16071318.709222959</v>
      </c>
      <c r="T8917">
        <v>21642589.232680034</v>
      </c>
      <c r="U8917">
        <v>26084541.204316612</v>
      </c>
      <c r="V8917">
        <v>27376188.850684803</v>
      </c>
      <c r="W8917">
        <v>29629416.272209764</v>
      </c>
      <c r="X8917">
        <v>9629416.2722097635</v>
      </c>
    </row>
    <row r="8918" spans="2:24" x14ac:dyDescent="0.4">
      <c r="B8918" s="13">
        <v>8915</v>
      </c>
      <c r="C8918">
        <v>0</v>
      </c>
      <c r="D8918">
        <v>0</v>
      </c>
      <c r="E8918"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21138623.284748904</v>
      </c>
      <c r="O8918">
        <v>18692364.214147527</v>
      </c>
      <c r="P8918">
        <v>25297478.995693084</v>
      </c>
      <c r="Q8918">
        <v>23820349.937183883</v>
      </c>
      <c r="R8918">
        <v>22724025.278230254</v>
      </c>
      <c r="S8918">
        <v>21464834.343351059</v>
      </c>
      <c r="T8918">
        <v>22843182.037792247</v>
      </c>
      <c r="U8918">
        <v>25674433.535629325</v>
      </c>
      <c r="V8918">
        <v>31293411.447647773</v>
      </c>
      <c r="W8918">
        <v>31174316.752689335</v>
      </c>
      <c r="X8918">
        <v>11174316.752689337</v>
      </c>
    </row>
    <row r="8919" spans="2:24" x14ac:dyDescent="0.4">
      <c r="B8919" s="13">
        <v>8916</v>
      </c>
      <c r="C8919">
        <v>0</v>
      </c>
      <c r="D8919">
        <v>0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24122983.816318128</v>
      </c>
      <c r="O8919">
        <v>30098518.395682894</v>
      </c>
      <c r="P8919">
        <v>33247433.551571023</v>
      </c>
      <c r="Q8919">
        <v>38144740.953694604</v>
      </c>
      <c r="R8919">
        <v>44572996.03730008</v>
      </c>
      <c r="S8919">
        <v>43464809.712410174</v>
      </c>
      <c r="T8919">
        <v>45205283.839319088</v>
      </c>
      <c r="U8919">
        <v>52543865.198416352</v>
      </c>
      <c r="V8919">
        <v>61410367.650476225</v>
      </c>
      <c r="W8919">
        <v>69409558.568968669</v>
      </c>
      <c r="X8919">
        <v>49409558.568968676</v>
      </c>
    </row>
    <row r="8920" spans="2:24" x14ac:dyDescent="0.4">
      <c r="B8920" s="13">
        <v>8917</v>
      </c>
      <c r="C8920">
        <v>0</v>
      </c>
      <c r="D8920">
        <v>0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19529712.089846168</v>
      </c>
      <c r="O8920">
        <v>20998521.717433143</v>
      </c>
      <c r="P8920">
        <v>28645395.525012054</v>
      </c>
      <c r="Q8920">
        <v>30832301.727990128</v>
      </c>
      <c r="R8920">
        <v>24203002.75046654</v>
      </c>
      <c r="S8920">
        <v>29151895.456388678</v>
      </c>
      <c r="T8920">
        <v>31219251.752225846</v>
      </c>
      <c r="U8920">
        <v>32033617.474977326</v>
      </c>
      <c r="V8920">
        <v>35500009.670493737</v>
      </c>
      <c r="W8920">
        <v>39371768.296528265</v>
      </c>
      <c r="X8920">
        <v>19371768.296528272</v>
      </c>
    </row>
    <row r="8921" spans="2:24" x14ac:dyDescent="0.4">
      <c r="B8921" s="13">
        <v>8918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22163778.906261705</v>
      </c>
      <c r="O8921">
        <v>22714915.813275039</v>
      </c>
      <c r="P8921">
        <v>26541305.983426001</v>
      </c>
      <c r="Q8921">
        <v>33662597.928280115</v>
      </c>
      <c r="R8921">
        <v>39289349.822992429</v>
      </c>
      <c r="S8921">
        <v>38698083.46045547</v>
      </c>
      <c r="T8921">
        <v>42288573.516950086</v>
      </c>
      <c r="U8921">
        <v>43515586.131750755</v>
      </c>
      <c r="V8921">
        <v>50853227.675476462</v>
      </c>
      <c r="W8921">
        <v>48447009.562181532</v>
      </c>
      <c r="X8921">
        <v>28447009.562181525</v>
      </c>
    </row>
    <row r="8922" spans="2:24" x14ac:dyDescent="0.4">
      <c r="B8922" s="13">
        <v>8919</v>
      </c>
      <c r="C8922">
        <v>0</v>
      </c>
      <c r="D8922">
        <v>0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17559770.601999305</v>
      </c>
      <c r="O8922">
        <v>-8207692.4706689501</v>
      </c>
      <c r="P8922">
        <v>-8727995.4112907574</v>
      </c>
      <c r="Q8922">
        <v>3460625.7474699691</v>
      </c>
      <c r="R8922">
        <v>2922069.7569141584</v>
      </c>
      <c r="S8922">
        <v>735941.69295024592</v>
      </c>
      <c r="T8922">
        <v>3906601.0838519312</v>
      </c>
      <c r="U8922">
        <v>-36080974.169188783</v>
      </c>
      <c r="V8922">
        <v>-29497245.031099379</v>
      </c>
      <c r="W8922">
        <v>-3921761.6820527236</v>
      </c>
      <c r="X8922">
        <v>-23921761.682052724</v>
      </c>
    </row>
    <row r="8923" spans="2:24" x14ac:dyDescent="0.4">
      <c r="B8923" s="13">
        <v>8920</v>
      </c>
      <c r="C8923">
        <v>0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19691705.406394076</v>
      </c>
      <c r="O8923">
        <v>10620923.939905506</v>
      </c>
      <c r="P8923">
        <v>2602987.7436797251</v>
      </c>
      <c r="Q8923">
        <v>-5937684.1520579113</v>
      </c>
      <c r="R8923">
        <v>-22334485.373614926</v>
      </c>
      <c r="S8923">
        <v>-23776294.471526261</v>
      </c>
      <c r="T8923">
        <v>-24245165.657545663</v>
      </c>
      <c r="U8923">
        <v>-25189734.33564518</v>
      </c>
      <c r="V8923">
        <v>-26340901.437236577</v>
      </c>
      <c r="W8923">
        <v>-26734016.323698439</v>
      </c>
      <c r="X8923">
        <v>-46734016.323698439</v>
      </c>
    </row>
    <row r="8924" spans="2:24" x14ac:dyDescent="0.4">
      <c r="B8924" s="13">
        <v>8921</v>
      </c>
      <c r="C8924">
        <v>0</v>
      </c>
      <c r="D8924">
        <v>0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20024159.888309464</v>
      </c>
      <c r="O8924">
        <v>19611291.334840871</v>
      </c>
      <c r="P8924">
        <v>14757273.726692367</v>
      </c>
      <c r="Q8924">
        <v>-8684014.9409946632</v>
      </c>
      <c r="R8924">
        <v>-7496437.5274577495</v>
      </c>
      <c r="S8924">
        <v>4777184.8718332369</v>
      </c>
      <c r="T8924">
        <v>5491246.4684894346</v>
      </c>
      <c r="U8924">
        <v>5182042.9779597558</v>
      </c>
      <c r="V8924">
        <v>9265038.5926409904</v>
      </c>
      <c r="W8924">
        <v>9922321.7992064208</v>
      </c>
      <c r="X8924">
        <v>-10077678.200793579</v>
      </c>
    </row>
    <row r="8925" spans="2:24" x14ac:dyDescent="0.4">
      <c r="B8925" s="13">
        <v>8922</v>
      </c>
      <c r="C8925">
        <v>0</v>
      </c>
      <c r="D8925">
        <v>0</v>
      </c>
      <c r="E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28450616.404147573</v>
      </c>
      <c r="O8925">
        <v>28867539.752921645</v>
      </c>
      <c r="P8925">
        <v>28340746.080189142</v>
      </c>
      <c r="Q8925">
        <v>29881004.710720498</v>
      </c>
      <c r="R8925">
        <v>22028901.501773838</v>
      </c>
      <c r="S8925">
        <v>27467091.723053738</v>
      </c>
      <c r="T8925">
        <v>33843689.417125158</v>
      </c>
      <c r="U8925">
        <v>33537529.370225143</v>
      </c>
      <c r="V8925">
        <v>33413437.411376718</v>
      </c>
      <c r="W8925">
        <v>31886361.52972668</v>
      </c>
      <c r="X8925">
        <v>11886361.529726679</v>
      </c>
    </row>
    <row r="8926" spans="2:24" x14ac:dyDescent="0.4">
      <c r="B8926" s="13">
        <v>8923</v>
      </c>
      <c r="C8926">
        <v>0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24168547.817990579</v>
      </c>
      <c r="O8926">
        <v>20677544.185541693</v>
      </c>
      <c r="P8926">
        <v>23373042.401472919</v>
      </c>
      <c r="Q8926">
        <v>22241245.127461512</v>
      </c>
      <c r="R8926">
        <v>26862198.268479433</v>
      </c>
      <c r="S8926">
        <v>27635729.537686009</v>
      </c>
      <c r="T8926">
        <v>27837648.154466711</v>
      </c>
      <c r="U8926">
        <v>31585588.043191627</v>
      </c>
      <c r="V8926">
        <v>36149237.025144644</v>
      </c>
      <c r="W8926">
        <v>44125166.881272987</v>
      </c>
      <c r="X8926">
        <v>24125166.881272994</v>
      </c>
    </row>
    <row r="8927" spans="2:24" x14ac:dyDescent="0.4">
      <c r="B8927" s="13">
        <v>8924</v>
      </c>
      <c r="C8927">
        <v>0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19004990.407940865</v>
      </c>
      <c r="O8927">
        <v>12352328.344394572</v>
      </c>
      <c r="P8927">
        <v>13220024.793192122</v>
      </c>
      <c r="Q8927">
        <v>15922266.340776067</v>
      </c>
      <c r="R8927">
        <v>15158858.303524852</v>
      </c>
      <c r="S8927">
        <v>17937863.445171602</v>
      </c>
      <c r="T8927">
        <v>14066746.634420339</v>
      </c>
      <c r="U8927">
        <v>19805421.667668875</v>
      </c>
      <c r="V8927">
        <v>25879312.796712693</v>
      </c>
      <c r="W8927">
        <v>25095211.830690067</v>
      </c>
      <c r="X8927">
        <v>5095211.8306900635</v>
      </c>
    </row>
    <row r="8928" spans="2:24" x14ac:dyDescent="0.4">
      <c r="B8928" s="13">
        <v>8925</v>
      </c>
      <c r="C8928">
        <v>0</v>
      </c>
      <c r="D8928">
        <v>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13953058.762915924</v>
      </c>
      <c r="O8928">
        <v>19536063.232233122</v>
      </c>
      <c r="P8928">
        <v>21159033.592867982</v>
      </c>
      <c r="Q8928">
        <v>24616545.366292696</v>
      </c>
      <c r="R8928">
        <v>22255089.971695594</v>
      </c>
      <c r="S8928">
        <v>26742644.224476859</v>
      </c>
      <c r="T8928">
        <v>17055978.482877482</v>
      </c>
      <c r="U8928">
        <v>18221313.720056918</v>
      </c>
      <c r="V8928">
        <v>21032516.484853953</v>
      </c>
      <c r="W8928">
        <v>21542353.008782662</v>
      </c>
      <c r="X8928">
        <v>1542353.0087826613</v>
      </c>
    </row>
    <row r="8929" spans="2:24" x14ac:dyDescent="0.4">
      <c r="B8929" s="13">
        <v>8926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22917276.221843265</v>
      </c>
      <c r="O8929">
        <v>26532651.240082629</v>
      </c>
      <c r="P8929">
        <v>30052756.877715051</v>
      </c>
      <c r="Q8929">
        <v>29331334.735657133</v>
      </c>
      <c r="R8929">
        <v>29922793.75163674</v>
      </c>
      <c r="S8929">
        <v>30635762.538021758</v>
      </c>
      <c r="T8929">
        <v>33407549.628401481</v>
      </c>
      <c r="U8929">
        <v>33851692.443321653</v>
      </c>
      <c r="V8929">
        <v>36170768.420907944</v>
      </c>
      <c r="W8929">
        <v>31493726.489455614</v>
      </c>
      <c r="X8929">
        <v>11493726.489455614</v>
      </c>
    </row>
    <row r="8930" spans="2:24" x14ac:dyDescent="0.4">
      <c r="B8930" s="13">
        <v>8927</v>
      </c>
      <c r="C8930">
        <v>0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22538045.42027428</v>
      </c>
      <c r="O8930">
        <v>19714670.337978523</v>
      </c>
      <c r="P8930">
        <v>17963822.44391362</v>
      </c>
      <c r="Q8930">
        <v>16568495.447128415</v>
      </c>
      <c r="R8930">
        <v>14557303.167833017</v>
      </c>
      <c r="S8930">
        <v>12508669.548570769</v>
      </c>
      <c r="T8930">
        <v>19964070.255597658</v>
      </c>
      <c r="U8930">
        <v>25002475.007269803</v>
      </c>
      <c r="V8930">
        <v>32783421.666283466</v>
      </c>
      <c r="W8930">
        <v>39930015.505171321</v>
      </c>
      <c r="X8930">
        <v>19930015.505171318</v>
      </c>
    </row>
    <row r="8931" spans="2:24" x14ac:dyDescent="0.4">
      <c r="B8931" s="13">
        <v>8928</v>
      </c>
      <c r="C8931">
        <v>0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19868638.898865491</v>
      </c>
      <c r="O8931">
        <v>20257752.730168957</v>
      </c>
      <c r="P8931">
        <v>24443149.054755043</v>
      </c>
      <c r="Q8931">
        <v>31938189.142219353</v>
      </c>
      <c r="R8931">
        <v>33749335.775146425</v>
      </c>
      <c r="S8931">
        <v>33713113.03323964</v>
      </c>
      <c r="T8931">
        <v>35590148.889936551</v>
      </c>
      <c r="U8931">
        <v>35253483.481757045</v>
      </c>
      <c r="V8931">
        <v>34798799.346194655</v>
      </c>
      <c r="W8931">
        <v>41518044.939121485</v>
      </c>
      <c r="X8931">
        <v>21518044.939121492</v>
      </c>
    </row>
    <row r="8932" spans="2:24" x14ac:dyDescent="0.4">
      <c r="B8932" s="13">
        <v>8929</v>
      </c>
      <c r="C8932">
        <v>0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21560363.649662443</v>
      </c>
      <c r="O8932">
        <v>21395251.11358732</v>
      </c>
      <c r="P8932">
        <v>30819829.753854282</v>
      </c>
      <c r="Q8932">
        <v>34311154.726367779</v>
      </c>
      <c r="R8932">
        <v>23484015.912063472</v>
      </c>
      <c r="S8932">
        <v>22863997.923836175</v>
      </c>
      <c r="T8932">
        <v>29000761.83468518</v>
      </c>
      <c r="U8932">
        <v>37244032.334359452</v>
      </c>
      <c r="V8932">
        <v>38204228.50231643</v>
      </c>
      <c r="W8932">
        <v>40306375.221279554</v>
      </c>
      <c r="X8932">
        <v>20306375.221279554</v>
      </c>
    </row>
    <row r="8933" spans="2:24" x14ac:dyDescent="0.4">
      <c r="B8933" s="13">
        <v>8930</v>
      </c>
      <c r="C8933">
        <v>0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9220953.1615697667</v>
      </c>
      <c r="O8933">
        <v>9426232.3229172789</v>
      </c>
      <c r="P8933">
        <v>13858839.409650411</v>
      </c>
      <c r="Q8933">
        <v>13239611.031563256</v>
      </c>
      <c r="R8933">
        <v>16268572.09106116</v>
      </c>
      <c r="S8933">
        <v>9047518.5802693516</v>
      </c>
      <c r="T8933">
        <v>13074344.27583044</v>
      </c>
      <c r="U8933">
        <v>18596934.388923943</v>
      </c>
      <c r="V8933">
        <v>18741444.067098163</v>
      </c>
      <c r="W8933">
        <v>22018603.79514211</v>
      </c>
      <c r="X8933">
        <v>2018603.79514211</v>
      </c>
    </row>
    <row r="8934" spans="2:24" x14ac:dyDescent="0.4">
      <c r="B8934" s="13">
        <v>8931</v>
      </c>
      <c r="C8934">
        <v>0</v>
      </c>
      <c r="D8934">
        <v>0</v>
      </c>
      <c r="E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22318946.470694102</v>
      </c>
      <c r="O8934">
        <v>20980550.483454201</v>
      </c>
      <c r="P8934">
        <v>22844226.0037525</v>
      </c>
      <c r="Q8934">
        <v>17457170.606355853</v>
      </c>
      <c r="R8934">
        <v>22604802.49970584</v>
      </c>
      <c r="S8934">
        <v>25136876.781942792</v>
      </c>
      <c r="T8934">
        <v>17451266.55386366</v>
      </c>
      <c r="U8934">
        <v>21438900.219095271</v>
      </c>
      <c r="V8934">
        <v>20968777.695326202</v>
      </c>
      <c r="W8934">
        <v>19375936.896719538</v>
      </c>
      <c r="X8934">
        <v>-624063.10328046279</v>
      </c>
    </row>
    <row r="8935" spans="2:24" x14ac:dyDescent="0.4">
      <c r="B8935" s="13">
        <v>8932</v>
      </c>
      <c r="C8935">
        <v>0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20027275.443661217</v>
      </c>
      <c r="O8935">
        <v>23227633.946854085</v>
      </c>
      <c r="P8935">
        <v>25629024.808733854</v>
      </c>
      <c r="Q8935">
        <v>22427343.443682946</v>
      </c>
      <c r="R8935">
        <v>19845223.8857488</v>
      </c>
      <c r="S8935">
        <v>22452759.112644784</v>
      </c>
      <c r="T8935">
        <v>22010412.744688869</v>
      </c>
      <c r="U8935">
        <v>-34192839.12815924</v>
      </c>
      <c r="V8935">
        <v>-30658871.216229953</v>
      </c>
      <c r="W8935">
        <v>-2807098.1458239295</v>
      </c>
      <c r="X8935">
        <v>-22807098.145823922</v>
      </c>
    </row>
    <row r="8936" spans="2:24" x14ac:dyDescent="0.4">
      <c r="B8936" s="13">
        <v>8933</v>
      </c>
      <c r="C8936">
        <v>0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20401965.174744263</v>
      </c>
      <c r="O8936">
        <v>20410278.683614057</v>
      </c>
      <c r="P8936">
        <v>19792342.493818387</v>
      </c>
      <c r="Q8936">
        <v>23906519.552201286</v>
      </c>
      <c r="R8936">
        <v>30354510.155521341</v>
      </c>
      <c r="S8936">
        <v>30519850.711067725</v>
      </c>
      <c r="T8936">
        <v>28052027.717820361</v>
      </c>
      <c r="U8936">
        <v>26055875.409177385</v>
      </c>
      <c r="V8936">
        <v>29490124.355164006</v>
      </c>
      <c r="W8936">
        <v>30871702.558739487</v>
      </c>
      <c r="X8936">
        <v>10871702.558739491</v>
      </c>
    </row>
    <row r="8937" spans="2:24" x14ac:dyDescent="0.4">
      <c r="B8937" s="13">
        <v>8934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19146198.609142546</v>
      </c>
      <c r="O8937">
        <v>23394466.992018409</v>
      </c>
      <c r="P8937">
        <v>31885593.512413457</v>
      </c>
      <c r="Q8937">
        <v>34148533.841031447</v>
      </c>
      <c r="R8937">
        <v>38713952.313872874</v>
      </c>
      <c r="S8937">
        <v>39577266.251510978</v>
      </c>
      <c r="T8937">
        <v>41298776.323156364</v>
      </c>
      <c r="U8937">
        <v>39509012.369723216</v>
      </c>
      <c r="V8937">
        <v>-11392612.687909696</v>
      </c>
      <c r="W8937">
        <v>-9924004.5708107464</v>
      </c>
      <c r="X8937">
        <v>-29924004.570810746</v>
      </c>
    </row>
    <row r="8938" spans="2:24" x14ac:dyDescent="0.4">
      <c r="B8938" s="13">
        <v>8935</v>
      </c>
      <c r="C8938">
        <v>0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19506576.447618283</v>
      </c>
      <c r="O8938">
        <v>14818443.99522651</v>
      </c>
      <c r="P8938">
        <v>19535224.709570073</v>
      </c>
      <c r="Q8938">
        <v>20307331.576738197</v>
      </c>
      <c r="R8938">
        <v>18032091.84033718</v>
      </c>
      <c r="S8938">
        <v>18740845.1216686</v>
      </c>
      <c r="T8938">
        <v>18708787.157718074</v>
      </c>
      <c r="U8938">
        <v>25344781.260661334</v>
      </c>
      <c r="V8938">
        <v>-38173062.583157532</v>
      </c>
      <c r="W8938">
        <v>-39892291.064919665</v>
      </c>
      <c r="X8938">
        <v>-59892291.064919665</v>
      </c>
    </row>
    <row r="8939" spans="2:24" x14ac:dyDescent="0.4">
      <c r="B8939" s="13">
        <v>8936</v>
      </c>
      <c r="C8939">
        <v>0</v>
      </c>
      <c r="D8939">
        <v>0</v>
      </c>
      <c r="E8939">
        <v>0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22737472.428047787</v>
      </c>
      <c r="O8939">
        <v>16903162.758319728</v>
      </c>
      <c r="P8939">
        <v>18767192.867034998</v>
      </c>
      <c r="Q8939">
        <v>17961517.17543079</v>
      </c>
      <c r="R8939">
        <v>19297235.553656843</v>
      </c>
      <c r="S8939">
        <v>20902122.9608557</v>
      </c>
      <c r="T8939">
        <v>17921239.607536573</v>
      </c>
      <c r="U8939">
        <v>18127121.468243346</v>
      </c>
      <c r="V8939">
        <v>24895524.358437147</v>
      </c>
      <c r="W8939">
        <v>26785949.698915482</v>
      </c>
      <c r="X8939">
        <v>6785949.6989154806</v>
      </c>
    </row>
    <row r="8940" spans="2:24" x14ac:dyDescent="0.4">
      <c r="B8940" s="13">
        <v>8937</v>
      </c>
      <c r="C8940">
        <v>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22451617.196518272</v>
      </c>
      <c r="O8940">
        <v>23048870.751774386</v>
      </c>
      <c r="P8940">
        <v>29440220.40431872</v>
      </c>
      <c r="Q8940">
        <v>35689836.749156244</v>
      </c>
      <c r="R8940">
        <v>38025727.122351028</v>
      </c>
      <c r="S8940">
        <v>38339572.170381784</v>
      </c>
      <c r="T8940">
        <v>43410061.636867456</v>
      </c>
      <c r="U8940">
        <v>50282786.505288392</v>
      </c>
      <c r="V8940">
        <v>-2955722298.3706493</v>
      </c>
      <c r="W8940">
        <v>-2953835140.9361954</v>
      </c>
      <c r="X8940">
        <v>-2973835140.9361954</v>
      </c>
    </row>
    <row r="8941" spans="2:24" x14ac:dyDescent="0.4">
      <c r="B8941" s="13">
        <v>8938</v>
      </c>
      <c r="C8941">
        <v>0</v>
      </c>
      <c r="D8941">
        <v>0</v>
      </c>
      <c r="E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19888148.554115061</v>
      </c>
      <c r="O8941">
        <v>20299028.398175497</v>
      </c>
      <c r="P8941">
        <v>22451370.681735225</v>
      </c>
      <c r="Q8941">
        <v>21895599.689377602</v>
      </c>
      <c r="R8941">
        <v>22499034.552896459</v>
      </c>
      <c r="S8941">
        <v>19378783.944076519</v>
      </c>
      <c r="T8941">
        <v>19362833.596370511</v>
      </c>
      <c r="U8941">
        <v>19171827.523402933</v>
      </c>
      <c r="V8941">
        <v>17049285.716478121</v>
      </c>
      <c r="W8941">
        <v>17122051.115915164</v>
      </c>
      <c r="X8941">
        <v>-2877948.8840848352</v>
      </c>
    </row>
    <row r="8942" spans="2:24" x14ac:dyDescent="0.4">
      <c r="B8942" s="13">
        <v>8939</v>
      </c>
      <c r="C8942">
        <v>0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21177073.597687617</v>
      </c>
      <c r="O8942">
        <v>20600700.29386491</v>
      </c>
      <c r="P8942">
        <v>18337042.774607725</v>
      </c>
      <c r="Q8942">
        <v>17153514.347068753</v>
      </c>
      <c r="R8942">
        <v>9775212.9354000781</v>
      </c>
      <c r="S8942">
        <v>15155851.145162519</v>
      </c>
      <c r="T8942">
        <v>6219371.4118281649</v>
      </c>
      <c r="U8942">
        <v>9142782.3828454483</v>
      </c>
      <c r="V8942">
        <v>11310151.422937084</v>
      </c>
      <c r="W8942">
        <v>15480013.785249431</v>
      </c>
      <c r="X8942">
        <v>-4519986.2147505721</v>
      </c>
    </row>
    <row r="8943" spans="2:24" x14ac:dyDescent="0.4">
      <c r="B8943" s="13">
        <v>8940</v>
      </c>
      <c r="C8943">
        <v>0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-4054951.2508343016</v>
      </c>
      <c r="O8943">
        <v>-5391739.3094296027</v>
      </c>
      <c r="P8943">
        <v>6753001.6195216449</v>
      </c>
      <c r="Q8943">
        <v>3292770.8756896108</v>
      </c>
      <c r="R8943">
        <v>-26494306.085441913</v>
      </c>
      <c r="S8943">
        <v>-58929094.051213086</v>
      </c>
      <c r="T8943">
        <v>-46486686.134175248</v>
      </c>
      <c r="U8943">
        <v>-29938358.735859506</v>
      </c>
      <c r="V8943">
        <v>-33078525.888785556</v>
      </c>
      <c r="W8943">
        <v>-28088393.885634109</v>
      </c>
      <c r="X8943">
        <v>-48088393.885634094</v>
      </c>
    </row>
    <row r="8944" spans="2:24" x14ac:dyDescent="0.4">
      <c r="B8944" s="13">
        <v>8941</v>
      </c>
      <c r="C8944">
        <v>0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12952156.325198626</v>
      </c>
      <c r="O8944">
        <v>15735473.014958836</v>
      </c>
      <c r="P8944">
        <v>17089127.570467696</v>
      </c>
      <c r="Q8944">
        <v>18840421.991589084</v>
      </c>
      <c r="R8944">
        <v>17626965.631771017</v>
      </c>
      <c r="S8944">
        <v>19748792.822161622</v>
      </c>
      <c r="T8944">
        <v>17751153.197476868</v>
      </c>
      <c r="U8944">
        <v>25797337.16512426</v>
      </c>
      <c r="V8944">
        <v>35012377.283014268</v>
      </c>
      <c r="W8944">
        <v>33898995.290050618</v>
      </c>
      <c r="X8944">
        <v>13898995.290050613</v>
      </c>
    </row>
    <row r="8945" spans="2:24" x14ac:dyDescent="0.4">
      <c r="B8945" s="13">
        <v>8942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16818673.442555476</v>
      </c>
      <c r="O8945">
        <v>17788360.320076425</v>
      </c>
      <c r="P8945">
        <v>17829758.503590979</v>
      </c>
      <c r="Q8945">
        <v>16288083.585181983</v>
      </c>
      <c r="R8945">
        <v>16906357.607684832</v>
      </c>
      <c r="S8945">
        <v>14982026.268111089</v>
      </c>
      <c r="T8945">
        <v>21418320.4824384</v>
      </c>
      <c r="U8945">
        <v>19153362.155496258</v>
      </c>
      <c r="V8945">
        <v>-10306998.484541371</v>
      </c>
      <c r="W8945">
        <v>-2355219.9970790157</v>
      </c>
      <c r="X8945">
        <v>-22355219.997079011</v>
      </c>
    </row>
    <row r="8946" spans="2:24" x14ac:dyDescent="0.4">
      <c r="B8946" s="13">
        <v>8943</v>
      </c>
      <c r="C8946">
        <v>0</v>
      </c>
      <c r="D8946">
        <v>0</v>
      </c>
      <c r="E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-31307041.71208654</v>
      </c>
      <c r="O8946">
        <v>-27532964.416351233</v>
      </c>
      <c r="P8946">
        <v>2165375.8354560877</v>
      </c>
      <c r="Q8946">
        <v>5203034.1607790235</v>
      </c>
      <c r="R8946">
        <v>10774481.170386836</v>
      </c>
      <c r="S8946">
        <v>17484709.639625043</v>
      </c>
      <c r="T8946">
        <v>18004087.035665777</v>
      </c>
      <c r="U8946">
        <v>25732784.021110836</v>
      </c>
      <c r="V8946">
        <v>28480860.837931056</v>
      </c>
      <c r="W8946">
        <v>35358145.699744478</v>
      </c>
      <c r="X8946">
        <v>15358145.699744489</v>
      </c>
    </row>
    <row r="8947" spans="2:24" x14ac:dyDescent="0.4">
      <c r="B8947" s="13">
        <v>8944</v>
      </c>
      <c r="C8947">
        <v>0</v>
      </c>
      <c r="D8947">
        <v>0</v>
      </c>
      <c r="E8947"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24854615.758631967</v>
      </c>
      <c r="O8947">
        <v>25644418.916490078</v>
      </c>
      <c r="P8947">
        <v>31705862.615931083</v>
      </c>
      <c r="Q8947">
        <v>33412702.428493887</v>
      </c>
      <c r="R8947">
        <v>33428405.822504796</v>
      </c>
      <c r="S8947">
        <v>36733485.682549313</v>
      </c>
      <c r="T8947">
        <v>39629782.888745919</v>
      </c>
      <c r="U8947">
        <v>44562616.62793608</v>
      </c>
      <c r="V8947">
        <v>48230652.849319398</v>
      </c>
      <c r="W8947">
        <v>49590120.631426156</v>
      </c>
      <c r="X8947">
        <v>29590120.631426167</v>
      </c>
    </row>
    <row r="8948" spans="2:24" x14ac:dyDescent="0.4">
      <c r="B8948" s="13">
        <v>8945</v>
      </c>
      <c r="C8948">
        <v>0</v>
      </c>
      <c r="D8948">
        <v>0</v>
      </c>
      <c r="E8948"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26995612.574662767</v>
      </c>
      <c r="O8948">
        <v>31062482.866066411</v>
      </c>
      <c r="P8948">
        <v>31520607.642323803</v>
      </c>
      <c r="Q8948">
        <v>30398354.677273963</v>
      </c>
      <c r="R8948">
        <v>31906279.589608897</v>
      </c>
      <c r="S8948">
        <v>37684463.01505731</v>
      </c>
      <c r="T8948">
        <v>40531824.775442831</v>
      </c>
      <c r="U8948">
        <v>40954691.213333696</v>
      </c>
      <c r="V8948">
        <v>41186496.160936281</v>
      </c>
      <c r="W8948">
        <v>39933471.799880847</v>
      </c>
      <c r="X8948">
        <v>19933471.799880847</v>
      </c>
    </row>
    <row r="8949" spans="2:24" x14ac:dyDescent="0.4">
      <c r="B8949" s="13">
        <v>8946</v>
      </c>
      <c r="C8949">
        <v>0</v>
      </c>
      <c r="D8949">
        <v>0</v>
      </c>
      <c r="E8949">
        <v>0</v>
      </c>
      <c r="F8949">
        <v>0</v>
      </c>
      <c r="G8949">
        <v>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21635394.578347065</v>
      </c>
      <c r="O8949">
        <v>20714968.30697003</v>
      </c>
      <c r="P8949">
        <v>28400770.670632895</v>
      </c>
      <c r="Q8949">
        <v>31448083.835671131</v>
      </c>
      <c r="R8949">
        <v>31435012.228810724</v>
      </c>
      <c r="S8949">
        <v>33548867.057628796</v>
      </c>
      <c r="T8949">
        <v>35267386.317908593</v>
      </c>
      <c r="U8949">
        <v>38092991.889120094</v>
      </c>
      <c r="V8949">
        <v>40370375.633035824</v>
      </c>
      <c r="W8949">
        <v>42650624.34576951</v>
      </c>
      <c r="X8949">
        <v>22650624.345769521</v>
      </c>
    </row>
    <row r="8950" spans="2:24" x14ac:dyDescent="0.4">
      <c r="B8950" s="13">
        <v>8947</v>
      </c>
      <c r="C8950">
        <v>0</v>
      </c>
      <c r="D8950">
        <v>0</v>
      </c>
      <c r="E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27762945.872404188</v>
      </c>
      <c r="O8950">
        <v>32859009.634526435</v>
      </c>
      <c r="P8950">
        <v>31320850.997484736</v>
      </c>
      <c r="Q8950">
        <v>40111134.590355605</v>
      </c>
      <c r="R8950">
        <v>39129786.524998397</v>
      </c>
      <c r="S8950">
        <v>43275495.189407818</v>
      </c>
      <c r="T8950">
        <v>45658978.93468298</v>
      </c>
      <c r="U8950">
        <v>45127995.947979115</v>
      </c>
      <c r="V8950">
        <v>42611589.087436244</v>
      </c>
      <c r="W8950">
        <v>39824255.427351482</v>
      </c>
      <c r="X8950">
        <v>19824255.427351471</v>
      </c>
    </row>
    <row r="8951" spans="2:24" x14ac:dyDescent="0.4">
      <c r="B8951" s="13">
        <v>8948</v>
      </c>
      <c r="C8951">
        <v>0</v>
      </c>
      <c r="D8951">
        <v>0</v>
      </c>
      <c r="E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23913285.48358069</v>
      </c>
      <c r="O8951">
        <v>16535105.050669905</v>
      </c>
      <c r="P8951">
        <v>16420756.24533388</v>
      </c>
      <c r="Q8951">
        <v>14348284.20812097</v>
      </c>
      <c r="R8951">
        <v>16827168.030657075</v>
      </c>
      <c r="S8951">
        <v>15246332.681578169</v>
      </c>
      <c r="T8951">
        <v>14941950.387726296</v>
      </c>
      <c r="U8951">
        <v>19411064.060121384</v>
      </c>
      <c r="V8951">
        <v>19285715.541498128</v>
      </c>
      <c r="W8951">
        <v>18675520.602579653</v>
      </c>
      <c r="X8951">
        <v>-1324479.3974203467</v>
      </c>
    </row>
    <row r="8952" spans="2:24" x14ac:dyDescent="0.4">
      <c r="B8952" s="13">
        <v>8949</v>
      </c>
      <c r="C8952">
        <v>0</v>
      </c>
      <c r="D8952">
        <v>0</v>
      </c>
      <c r="E8952">
        <v>0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22553387.00780201</v>
      </c>
      <c r="O8952">
        <v>21146995.421901017</v>
      </c>
      <c r="P8952">
        <v>23202504.028948795</v>
      </c>
      <c r="Q8952">
        <v>30392729.746026605</v>
      </c>
      <c r="R8952">
        <v>35718420.79558704</v>
      </c>
      <c r="S8952">
        <v>22246001.849351373</v>
      </c>
      <c r="T8952">
        <v>24668436.241615273</v>
      </c>
      <c r="U8952">
        <v>35832592.956933968</v>
      </c>
      <c r="V8952">
        <v>-5792366.1251697103</v>
      </c>
      <c r="W8952">
        <v>-2864002.6360019506</v>
      </c>
      <c r="X8952">
        <v>-22864002.636001952</v>
      </c>
    </row>
    <row r="8953" spans="2:24" x14ac:dyDescent="0.4">
      <c r="B8953" s="13">
        <v>8950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19207839.843991838</v>
      </c>
      <c r="O8953">
        <v>25531080.99137906</v>
      </c>
      <c r="P8953">
        <v>26718075.850758903</v>
      </c>
      <c r="Q8953">
        <v>29138131.520768609</v>
      </c>
      <c r="R8953">
        <v>29467229.9377473</v>
      </c>
      <c r="S8953">
        <v>29307673.725511771</v>
      </c>
      <c r="T8953">
        <v>29634134.341441344</v>
      </c>
      <c r="U8953">
        <v>29345250.32369715</v>
      </c>
      <c r="V8953">
        <v>26448436.072817549</v>
      </c>
      <c r="W8953">
        <v>28823719.93688605</v>
      </c>
      <c r="X8953">
        <v>8823719.9368860479</v>
      </c>
    </row>
    <row r="8954" spans="2:24" x14ac:dyDescent="0.4">
      <c r="B8954" s="13">
        <v>8951</v>
      </c>
      <c r="C8954">
        <v>0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20672437.990522034</v>
      </c>
      <c r="O8954">
        <v>21061281.994933572</v>
      </c>
      <c r="P8954">
        <v>20008962.278596532</v>
      </c>
      <c r="Q8954">
        <v>13265205.798711265</v>
      </c>
      <c r="R8954">
        <v>11527782.467846489</v>
      </c>
      <c r="S8954">
        <v>19741815.381936383</v>
      </c>
      <c r="T8954">
        <v>25672534.865661636</v>
      </c>
      <c r="U8954">
        <v>31561891.337325148</v>
      </c>
      <c r="V8954">
        <v>35329776.617690526</v>
      </c>
      <c r="W8954">
        <v>37376004.883570194</v>
      </c>
      <c r="X8954">
        <v>17376004.883570198</v>
      </c>
    </row>
    <row r="8955" spans="2:24" x14ac:dyDescent="0.4">
      <c r="B8955" s="13">
        <v>8952</v>
      </c>
      <c r="C8955">
        <v>0</v>
      </c>
      <c r="D8955">
        <v>0</v>
      </c>
      <c r="E8955">
        <v>0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-124202504.32062331</v>
      </c>
      <c r="O8955">
        <v>-125459301.20002298</v>
      </c>
      <c r="P8955">
        <v>-52458369.871062919</v>
      </c>
      <c r="Q8955">
        <v>-51065367.018528685</v>
      </c>
      <c r="R8955">
        <v>-44951237.86286886</v>
      </c>
      <c r="S8955">
        <v>-87585505.235461369</v>
      </c>
      <c r="T8955">
        <v>-86061970.872553349</v>
      </c>
      <c r="U8955">
        <v>-76536488.431593895</v>
      </c>
      <c r="V8955">
        <v>-76141468.537534595</v>
      </c>
      <c r="W8955">
        <v>-70531673.391745999</v>
      </c>
      <c r="X8955">
        <v>-90531673.391745999</v>
      </c>
    </row>
    <row r="8956" spans="2:24" x14ac:dyDescent="0.4">
      <c r="B8956" s="13">
        <v>8953</v>
      </c>
      <c r="C8956">
        <v>0</v>
      </c>
      <c r="D8956">
        <v>0</v>
      </c>
      <c r="E8956"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18609565.648128353</v>
      </c>
      <c r="O8956">
        <v>4206245.4323495701</v>
      </c>
      <c r="P8956">
        <v>4637329.4084262755</v>
      </c>
      <c r="Q8956">
        <v>10164099.976388726</v>
      </c>
      <c r="R8956">
        <v>12635720.412897509</v>
      </c>
      <c r="S8956">
        <v>10802385.214172015</v>
      </c>
      <c r="T8956">
        <v>3385184.2052467852</v>
      </c>
      <c r="U8956">
        <v>3215571.7786178859</v>
      </c>
      <c r="V8956">
        <v>5275582.5388947837</v>
      </c>
      <c r="W8956">
        <v>9729162.2622698285</v>
      </c>
      <c r="X8956">
        <v>-10270837.737730172</v>
      </c>
    </row>
    <row r="8957" spans="2:24" x14ac:dyDescent="0.4">
      <c r="B8957" s="13">
        <v>8954</v>
      </c>
      <c r="C8957">
        <v>0</v>
      </c>
      <c r="D8957">
        <v>0</v>
      </c>
      <c r="E8957">
        <v>0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24503616.321379803</v>
      </c>
      <c r="O8957">
        <v>24043871.277191531</v>
      </c>
      <c r="P8957">
        <v>29140354.38764637</v>
      </c>
      <c r="Q8957">
        <v>33359942.860069018</v>
      </c>
      <c r="R8957">
        <v>34810322.984367222</v>
      </c>
      <c r="S8957">
        <v>40005712.575840257</v>
      </c>
      <c r="T8957">
        <v>44163848.692411505</v>
      </c>
      <c r="U8957">
        <v>50073756.055163249</v>
      </c>
      <c r="V8957">
        <v>49745863.468257464</v>
      </c>
      <c r="W8957">
        <v>48767114.640390098</v>
      </c>
      <c r="X8957">
        <v>28767114.640390091</v>
      </c>
    </row>
    <row r="8958" spans="2:24" x14ac:dyDescent="0.4">
      <c r="B8958" s="13">
        <v>8955</v>
      </c>
      <c r="C8958">
        <v>0</v>
      </c>
      <c r="D8958">
        <v>0</v>
      </c>
      <c r="E8958"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20341294.620028023</v>
      </c>
      <c r="O8958">
        <v>28948914.549180508</v>
      </c>
      <c r="P8958">
        <v>33508094.268650524</v>
      </c>
      <c r="Q8958">
        <v>41037122.686193317</v>
      </c>
      <c r="R8958">
        <v>41779419.79563424</v>
      </c>
      <c r="S8958">
        <v>42678006.988814317</v>
      </c>
      <c r="T8958">
        <v>45837616.127603173</v>
      </c>
      <c r="U8958">
        <v>43948249.030648537</v>
      </c>
      <c r="V8958">
        <v>31368780.874451142</v>
      </c>
      <c r="W8958">
        <v>38209233.658636816</v>
      </c>
      <c r="X8958">
        <v>18209233.658636816</v>
      </c>
    </row>
    <row r="8959" spans="2:24" x14ac:dyDescent="0.4">
      <c r="B8959" s="13">
        <v>8956</v>
      </c>
      <c r="C8959">
        <v>0</v>
      </c>
      <c r="D8959">
        <v>0</v>
      </c>
      <c r="E8959">
        <v>0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15968645.881591635</v>
      </c>
      <c r="O8959">
        <v>15125775.245837726</v>
      </c>
      <c r="P8959">
        <v>-3614814.7066292013</v>
      </c>
      <c r="Q8959">
        <v>-40129235.714496747</v>
      </c>
      <c r="R8959">
        <v>-27578072.014151059</v>
      </c>
      <c r="S8959">
        <v>299057.71455461252</v>
      </c>
      <c r="T8959">
        <v>-2841785.7084145946</v>
      </c>
      <c r="U8959">
        <v>-2300092.7841778626</v>
      </c>
      <c r="V8959">
        <v>-948940.31798873516</v>
      </c>
      <c r="W8959">
        <v>-2555174.9518594751</v>
      </c>
      <c r="X8959">
        <v>-22555174.951859474</v>
      </c>
    </row>
    <row r="8960" spans="2:24" x14ac:dyDescent="0.4">
      <c r="B8960" s="13">
        <v>8957</v>
      </c>
      <c r="C8960">
        <v>0</v>
      </c>
      <c r="D8960">
        <v>0</v>
      </c>
      <c r="E8960"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21592137.672189903</v>
      </c>
      <c r="O8960">
        <v>22003139.828920715</v>
      </c>
      <c r="P8960">
        <v>21276994.400149424</v>
      </c>
      <c r="Q8960">
        <v>22816606.01854863</v>
      </c>
      <c r="R8960">
        <v>22126830.399059791</v>
      </c>
      <c r="S8960">
        <v>24435711.317520879</v>
      </c>
      <c r="T8960">
        <v>26227309.221929476</v>
      </c>
      <c r="U8960">
        <v>27539096.638577104</v>
      </c>
      <c r="V8960">
        <v>27568581.921727963</v>
      </c>
      <c r="W8960">
        <v>34371377.301080003</v>
      </c>
      <c r="X8960">
        <v>14371377.30108</v>
      </c>
    </row>
    <row r="8961" spans="2:24" x14ac:dyDescent="0.4">
      <c r="B8961" s="13">
        <v>8958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23183889.145918995</v>
      </c>
      <c r="O8961">
        <v>31872651.793451212</v>
      </c>
      <c r="P8961">
        <v>35119776.070307277</v>
      </c>
      <c r="Q8961">
        <v>35923601.915216371</v>
      </c>
      <c r="R8961">
        <v>38919653.008532606</v>
      </c>
      <c r="S8961">
        <v>44866369.461479299</v>
      </c>
      <c r="T8961">
        <v>45752998.818925589</v>
      </c>
      <c r="U8961">
        <v>46220714.234078765</v>
      </c>
      <c r="V8961">
        <v>39806223.480209969</v>
      </c>
      <c r="W8961">
        <v>41176740.553171426</v>
      </c>
      <c r="X8961">
        <v>21176740.553171422</v>
      </c>
    </row>
    <row r="8962" spans="2:24" x14ac:dyDescent="0.4">
      <c r="B8962" s="13">
        <v>8959</v>
      </c>
      <c r="C8962">
        <v>0</v>
      </c>
      <c r="D8962">
        <v>0</v>
      </c>
      <c r="E8962">
        <v>0</v>
      </c>
      <c r="F8962">
        <v>0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25168097.442671195</v>
      </c>
      <c r="O8962">
        <v>24680014.021080989</v>
      </c>
      <c r="P8962">
        <v>-7498678.9715607548</v>
      </c>
      <c r="Q8962">
        <v>-5933477.9710292267</v>
      </c>
      <c r="R8962">
        <v>13613371.609616376</v>
      </c>
      <c r="S8962">
        <v>17457818.370726477</v>
      </c>
      <c r="T8962">
        <v>16672186.101621578</v>
      </c>
      <c r="U8962">
        <v>20087831.374073673</v>
      </c>
      <c r="V8962">
        <v>19480679.145810079</v>
      </c>
      <c r="W8962">
        <v>17747635.984139144</v>
      </c>
      <c r="X8962">
        <v>-2252364.0158608491</v>
      </c>
    </row>
    <row r="8963" spans="2:24" x14ac:dyDescent="0.4">
      <c r="B8963" s="13">
        <v>8960</v>
      </c>
      <c r="C8963">
        <v>0</v>
      </c>
      <c r="D8963">
        <v>0</v>
      </c>
      <c r="E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16913088.380840927</v>
      </c>
      <c r="O8963">
        <v>18711920.562960755</v>
      </c>
      <c r="P8963">
        <v>9588623.490462387</v>
      </c>
      <c r="Q8963">
        <v>8109609.7831255635</v>
      </c>
      <c r="R8963">
        <v>9476839.2450323198</v>
      </c>
      <c r="S8963">
        <v>11641860.744485859</v>
      </c>
      <c r="T8963">
        <v>17672186.22062761</v>
      </c>
      <c r="U8963">
        <v>18374124.575770129</v>
      </c>
      <c r="V8963">
        <v>16706988.04944877</v>
      </c>
      <c r="W8963">
        <v>20395433.143098835</v>
      </c>
      <c r="X8963">
        <v>395433.1430988377</v>
      </c>
    </row>
    <row r="8964" spans="2:24" x14ac:dyDescent="0.4">
      <c r="B8964" s="13">
        <v>8961</v>
      </c>
      <c r="C8964">
        <v>0</v>
      </c>
      <c r="D8964">
        <v>0</v>
      </c>
      <c r="E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20780716.188048322</v>
      </c>
      <c r="O8964">
        <v>20761428.025975827</v>
      </c>
      <c r="P8964">
        <v>22318795.129603997</v>
      </c>
      <c r="Q8964">
        <v>24440110.067271184</v>
      </c>
      <c r="R8964">
        <v>23925577.620316938</v>
      </c>
      <c r="S8964">
        <v>26112993.169485398</v>
      </c>
      <c r="T8964">
        <v>2435701.9000344635</v>
      </c>
      <c r="U8964">
        <v>4591838.2440912779</v>
      </c>
      <c r="V8964">
        <v>18890435.887091808</v>
      </c>
      <c r="W8964">
        <v>18189730.064624563</v>
      </c>
      <c r="X8964">
        <v>-1810269.935375432</v>
      </c>
    </row>
    <row r="8965" spans="2:24" x14ac:dyDescent="0.4">
      <c r="B8965" s="13">
        <v>8962</v>
      </c>
      <c r="C8965">
        <v>0</v>
      </c>
      <c r="D8965">
        <v>0</v>
      </c>
      <c r="E8965"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20647768.445936292</v>
      </c>
      <c r="O8965">
        <v>20078296.152966999</v>
      </c>
      <c r="P8965">
        <v>18981835.074002136</v>
      </c>
      <c r="Q8965">
        <v>26960541.215366438</v>
      </c>
      <c r="R8965">
        <v>26297560.015590753</v>
      </c>
      <c r="S8965">
        <v>25060524.005938254</v>
      </c>
      <c r="T8965">
        <v>31530262.715935223</v>
      </c>
      <c r="U8965">
        <v>33075903.778396588</v>
      </c>
      <c r="V8965">
        <v>39859077.687699206</v>
      </c>
      <c r="W8965">
        <v>48916388.851021759</v>
      </c>
      <c r="X8965">
        <v>28916388.851021759</v>
      </c>
    </row>
    <row r="8966" spans="2:24" x14ac:dyDescent="0.4">
      <c r="B8966" s="13">
        <v>8963</v>
      </c>
      <c r="C8966">
        <v>0</v>
      </c>
      <c r="D8966">
        <v>0</v>
      </c>
      <c r="E8966">
        <v>0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23993245.532475594</v>
      </c>
      <c r="O8966">
        <v>23769912.17848447</v>
      </c>
      <c r="P8966">
        <v>29856527.622665994</v>
      </c>
      <c r="Q8966">
        <v>38241392.078073502</v>
      </c>
      <c r="R8966">
        <v>36483354.963437483</v>
      </c>
      <c r="S8966">
        <v>34860122.353891365</v>
      </c>
      <c r="T8966">
        <v>42542274.37716537</v>
      </c>
      <c r="U8966">
        <v>48290953.111798391</v>
      </c>
      <c r="V8966">
        <v>47391890.414521247</v>
      </c>
      <c r="W8966">
        <v>46487946.549920611</v>
      </c>
      <c r="X8966">
        <v>26487946.549920611</v>
      </c>
    </row>
    <row r="8967" spans="2:24" x14ac:dyDescent="0.4">
      <c r="B8967" s="13">
        <v>8964</v>
      </c>
      <c r="C8967">
        <v>0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22732026.312019225</v>
      </c>
      <c r="O8967">
        <v>14124529.715764361</v>
      </c>
      <c r="P8967">
        <v>14917156.838787397</v>
      </c>
      <c r="Q8967">
        <v>22665204.861732826</v>
      </c>
      <c r="R8967">
        <v>25454204.979994539</v>
      </c>
      <c r="S8967">
        <v>26560935.22302103</v>
      </c>
      <c r="T8967">
        <v>34055807.829631448</v>
      </c>
      <c r="U8967">
        <v>36666823.76533246</v>
      </c>
      <c r="V8967">
        <v>33278076.30087588</v>
      </c>
      <c r="W8967">
        <v>38379858.55363328</v>
      </c>
      <c r="X8967">
        <v>18379858.553633288</v>
      </c>
    </row>
    <row r="8968" spans="2:24" x14ac:dyDescent="0.4">
      <c r="B8968" s="13">
        <v>8965</v>
      </c>
      <c r="C8968">
        <v>0</v>
      </c>
      <c r="D8968">
        <v>0</v>
      </c>
      <c r="E8968">
        <v>0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20490228.230839152</v>
      </c>
      <c r="O8968">
        <v>27066385.652712341</v>
      </c>
      <c r="P8968">
        <v>26476339.63951505</v>
      </c>
      <c r="Q8968">
        <v>27579852.112077631</v>
      </c>
      <c r="R8968">
        <v>34610359.766690269</v>
      </c>
      <c r="S8968">
        <v>32807096.110117093</v>
      </c>
      <c r="T8968">
        <v>31043597.116053637</v>
      </c>
      <c r="U8968">
        <v>38445344.577472948</v>
      </c>
      <c r="V8968">
        <v>39881344.900321469</v>
      </c>
      <c r="W8968">
        <v>37703411.198787637</v>
      </c>
      <c r="X8968">
        <v>17703411.198787633</v>
      </c>
    </row>
    <row r="8969" spans="2:24" x14ac:dyDescent="0.4">
      <c r="B8969" s="13">
        <v>8966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20968380.810833499</v>
      </c>
      <c r="O8969">
        <v>23028039.659867112</v>
      </c>
      <c r="P8969">
        <v>-80053595.441505566</v>
      </c>
      <c r="Q8969">
        <v>-78177586.893395007</v>
      </c>
      <c r="R8969">
        <v>-20625600.277022272</v>
      </c>
      <c r="S8969">
        <v>-42653369.961745724</v>
      </c>
      <c r="T8969">
        <v>-44031816.644083202</v>
      </c>
      <c r="U8969">
        <v>-24838822.303542454</v>
      </c>
      <c r="V8969">
        <v>-25728084.500725932</v>
      </c>
      <c r="W8969">
        <v>-26012506.128739536</v>
      </c>
      <c r="X8969">
        <v>-46012506.128739536</v>
      </c>
    </row>
    <row r="8970" spans="2:24" x14ac:dyDescent="0.4">
      <c r="B8970" s="13">
        <v>8967</v>
      </c>
      <c r="C8970">
        <v>0</v>
      </c>
      <c r="D8970">
        <v>0</v>
      </c>
      <c r="E8970">
        <v>0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18929931.643644717</v>
      </c>
      <c r="O8970">
        <v>17143506.892271861</v>
      </c>
      <c r="P8970">
        <v>16060485.580635525</v>
      </c>
      <c r="Q8970">
        <v>23166506.60330293</v>
      </c>
      <c r="R8970">
        <v>24931811.498001542</v>
      </c>
      <c r="S8970">
        <v>24961038.236036554</v>
      </c>
      <c r="T8970">
        <v>16754769.328350939</v>
      </c>
      <c r="U8970">
        <v>19566133.004278939</v>
      </c>
      <c r="V8970">
        <v>23595874.841822263</v>
      </c>
      <c r="W8970">
        <v>30816272.642192353</v>
      </c>
      <c r="X8970">
        <v>10816272.642192356</v>
      </c>
    </row>
    <row r="8971" spans="2:24" x14ac:dyDescent="0.4">
      <c r="B8971" s="13">
        <v>8968</v>
      </c>
      <c r="C8971">
        <v>0</v>
      </c>
      <c r="D8971">
        <v>0</v>
      </c>
      <c r="E8971"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12196962.267941356</v>
      </c>
      <c r="O8971">
        <v>18120612.42558239</v>
      </c>
      <c r="P8971">
        <v>23130485.596483484</v>
      </c>
      <c r="Q8971">
        <v>26799282.205167502</v>
      </c>
      <c r="R8971">
        <v>25373079.277011402</v>
      </c>
      <c r="S8971">
        <v>32772409.617439862</v>
      </c>
      <c r="T8971">
        <v>20963783.077872258</v>
      </c>
      <c r="U8971">
        <v>19151449.453440752</v>
      </c>
      <c r="V8971">
        <v>19095428.952695571</v>
      </c>
      <c r="W8971">
        <v>21432676.308860023</v>
      </c>
      <c r="X8971">
        <v>1432676.3088600235</v>
      </c>
    </row>
    <row r="8972" spans="2:24" x14ac:dyDescent="0.4">
      <c r="B8972" s="13">
        <v>8969</v>
      </c>
      <c r="C8972">
        <v>0</v>
      </c>
      <c r="D8972">
        <v>0</v>
      </c>
      <c r="E8972">
        <v>0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18864319.99981181</v>
      </c>
      <c r="O8972">
        <v>23166378.823207658</v>
      </c>
      <c r="P8972">
        <v>25272052.248448975</v>
      </c>
      <c r="Q8972">
        <v>26228159.501541585</v>
      </c>
      <c r="R8972">
        <v>26906823.669276908</v>
      </c>
      <c r="S8972">
        <v>31573639.009224489</v>
      </c>
      <c r="T8972">
        <v>32242523.956606172</v>
      </c>
      <c r="U8972">
        <v>38999600.747668833</v>
      </c>
      <c r="V8972">
        <v>-23767249.250710335</v>
      </c>
      <c r="W8972">
        <v>-22397125.717960708</v>
      </c>
      <c r="X8972">
        <v>-42397125.717960708</v>
      </c>
    </row>
    <row r="8973" spans="2:24" x14ac:dyDescent="0.4">
      <c r="B8973" s="13">
        <v>8970</v>
      </c>
      <c r="C8973">
        <v>0</v>
      </c>
      <c r="D8973">
        <v>0</v>
      </c>
      <c r="E8973">
        <v>0</v>
      </c>
      <c r="F8973">
        <v>0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17091028.651659261</v>
      </c>
      <c r="O8973">
        <v>16138215.965061203</v>
      </c>
      <c r="P8973">
        <v>14100822.676579086</v>
      </c>
      <c r="Q8973">
        <v>19698506.278532133</v>
      </c>
      <c r="R8973">
        <v>27293034.311985791</v>
      </c>
      <c r="S8973">
        <v>31230336.893133551</v>
      </c>
      <c r="T8973">
        <v>24836945.699364599</v>
      </c>
      <c r="U8973">
        <v>30294603.350086309</v>
      </c>
      <c r="V8973">
        <v>25834138.409537248</v>
      </c>
      <c r="W8973">
        <v>23520989.721474089</v>
      </c>
      <c r="X8973">
        <v>3520989.7214740925</v>
      </c>
    </row>
    <row r="8974" spans="2:24" x14ac:dyDescent="0.4">
      <c r="B8974" s="13">
        <v>8971</v>
      </c>
      <c r="C8974">
        <v>0</v>
      </c>
      <c r="D8974">
        <v>0</v>
      </c>
      <c r="E8974"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22711637.836569473</v>
      </c>
      <c r="O8974">
        <v>20709252.912636518</v>
      </c>
      <c r="P8974">
        <v>19406913.22271613</v>
      </c>
      <c r="Q8974">
        <v>-6320294.9853322431</v>
      </c>
      <c r="R8974">
        <v>-8908867.9349232949</v>
      </c>
      <c r="S8974">
        <v>3139707.3433843851</v>
      </c>
      <c r="T8974">
        <v>-5341975.8555956529</v>
      </c>
      <c r="U8974">
        <v>-10362270.660828825</v>
      </c>
      <c r="V8974">
        <v>-13384379.439158943</v>
      </c>
      <c r="W8974">
        <v>-11527244.507872527</v>
      </c>
      <c r="X8974">
        <v>-31527244.507872529</v>
      </c>
    </row>
    <row r="8975" spans="2:24" x14ac:dyDescent="0.4">
      <c r="B8975" s="13">
        <v>8972</v>
      </c>
      <c r="C8975">
        <v>0</v>
      </c>
      <c r="D8975">
        <v>0</v>
      </c>
      <c r="E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22878651.629492953</v>
      </c>
      <c r="O8975">
        <v>20888499.958087917</v>
      </c>
      <c r="P8975">
        <v>15608770.886202175</v>
      </c>
      <c r="Q8975">
        <v>15599067.711093478</v>
      </c>
      <c r="R8975">
        <v>21530300.05913857</v>
      </c>
      <c r="S8975">
        <v>22129806.463759117</v>
      </c>
      <c r="T8975">
        <v>30066412.954175141</v>
      </c>
      <c r="U8975">
        <v>29001602.576932222</v>
      </c>
      <c r="V8975">
        <v>29696892.32177338</v>
      </c>
      <c r="W8975">
        <v>35038924.123720944</v>
      </c>
      <c r="X8975">
        <v>15038924.12372094</v>
      </c>
    </row>
    <row r="8976" spans="2:24" x14ac:dyDescent="0.4">
      <c r="B8976" s="13">
        <v>8973</v>
      </c>
      <c r="C8976">
        <v>0</v>
      </c>
      <c r="D8976">
        <v>0</v>
      </c>
      <c r="E8976">
        <v>0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23076023.036655918</v>
      </c>
      <c r="O8976">
        <v>24549831.294730853</v>
      </c>
      <c r="P8976">
        <v>31105075.599615168</v>
      </c>
      <c r="Q8976">
        <v>36852112.124969848</v>
      </c>
      <c r="R8976">
        <v>35151906.999322429</v>
      </c>
      <c r="S8976">
        <v>35615681.842370212</v>
      </c>
      <c r="T8976">
        <v>34683507.532659948</v>
      </c>
      <c r="U8976">
        <v>33970085.183714494</v>
      </c>
      <c r="V8976">
        <v>32657031.72688153</v>
      </c>
      <c r="W8976">
        <v>36673117.06157054</v>
      </c>
      <c r="X8976">
        <v>16673117.061570542</v>
      </c>
    </row>
    <row r="8977" spans="2:24" x14ac:dyDescent="0.4">
      <c r="B8977" s="13">
        <v>8974</v>
      </c>
      <c r="C8977">
        <v>0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20253078.833496071</v>
      </c>
      <c r="O8977">
        <v>21664458.972304311</v>
      </c>
      <c r="P8977">
        <v>15588282.218291797</v>
      </c>
      <c r="Q8977">
        <v>25374485.25387051</v>
      </c>
      <c r="R8977">
        <v>29120845.633788433</v>
      </c>
      <c r="S8977">
        <v>33428073.624668412</v>
      </c>
      <c r="T8977">
        <v>33325784.19592971</v>
      </c>
      <c r="U8977">
        <v>38346404.62112435</v>
      </c>
      <c r="V8977">
        <v>39892573.210083649</v>
      </c>
      <c r="W8977">
        <v>40462094.176165253</v>
      </c>
      <c r="X8977">
        <v>20462094.176165257</v>
      </c>
    </row>
    <row r="8978" spans="2:24" x14ac:dyDescent="0.4">
      <c r="B8978" s="13">
        <v>8975</v>
      </c>
      <c r="C8978">
        <v>0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23232724.279599935</v>
      </c>
      <c r="O8978">
        <v>-17084049.492193885</v>
      </c>
      <c r="P8978">
        <v>-14114339.687098775</v>
      </c>
      <c r="Q8978">
        <v>13674125.244729336</v>
      </c>
      <c r="R8978">
        <v>17720571.585942794</v>
      </c>
      <c r="S8978">
        <v>25919227.726632964</v>
      </c>
      <c r="T8978">
        <v>15902002.47327752</v>
      </c>
      <c r="U8978">
        <v>17923205.546306711</v>
      </c>
      <c r="V8978">
        <v>29542827.32970009</v>
      </c>
      <c r="W8978">
        <v>34163504.593413629</v>
      </c>
      <c r="X8978">
        <v>14163504.593413623</v>
      </c>
    </row>
    <row r="8979" spans="2:24" x14ac:dyDescent="0.4">
      <c r="B8979" s="13">
        <v>8976</v>
      </c>
      <c r="C8979">
        <v>0</v>
      </c>
      <c r="D8979">
        <v>0</v>
      </c>
      <c r="E8979"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19960481.052955043</v>
      </c>
      <c r="O8979">
        <v>18643681.883797403</v>
      </c>
      <c r="P8979">
        <v>21133723.596889187</v>
      </c>
      <c r="Q8979">
        <v>22008998.505505346</v>
      </c>
      <c r="R8979">
        <v>4661856.9718404133</v>
      </c>
      <c r="S8979">
        <v>8401390.6695736516</v>
      </c>
      <c r="T8979">
        <v>17913852.452687424</v>
      </c>
      <c r="U8979">
        <v>21143267.17082401</v>
      </c>
      <c r="V8979">
        <v>19167129.786097772</v>
      </c>
      <c r="W8979">
        <v>21913370.146292791</v>
      </c>
      <c r="X8979">
        <v>1913370.1462927919</v>
      </c>
    </row>
    <row r="8980" spans="2:24" x14ac:dyDescent="0.4">
      <c r="B8980" s="13">
        <v>8977</v>
      </c>
      <c r="C8980">
        <v>0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21135679.996821482</v>
      </c>
      <c r="O8980">
        <v>28716409.880978901</v>
      </c>
      <c r="P8980">
        <v>30161080.932355817</v>
      </c>
      <c r="Q8980">
        <v>38410858.826947615</v>
      </c>
      <c r="R8980">
        <v>38468218.682917327</v>
      </c>
      <c r="S8980">
        <v>45037587.025069006</v>
      </c>
      <c r="T8980">
        <v>48267004.976074405</v>
      </c>
      <c r="U8980">
        <v>55871544.080591969</v>
      </c>
      <c r="V8980">
        <v>45323943.811418608</v>
      </c>
      <c r="W8980">
        <v>46487761.1285844</v>
      </c>
      <c r="X8980">
        <v>26487761.128584389</v>
      </c>
    </row>
    <row r="8981" spans="2:24" x14ac:dyDescent="0.4">
      <c r="B8981" s="13">
        <v>8978</v>
      </c>
      <c r="C8981">
        <v>0</v>
      </c>
      <c r="D8981">
        <v>0</v>
      </c>
      <c r="E8981">
        <v>0</v>
      </c>
      <c r="F8981">
        <v>0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17079594.712179553</v>
      </c>
      <c r="O8981">
        <v>16297958.482302532</v>
      </c>
      <c r="P8981">
        <v>17105818.231726993</v>
      </c>
      <c r="Q8981">
        <v>11540277.868204333</v>
      </c>
      <c r="R8981">
        <v>16689168.222766642</v>
      </c>
      <c r="S8981">
        <v>23828400.014299545</v>
      </c>
      <c r="T8981">
        <v>24572419.744084928</v>
      </c>
      <c r="U8981">
        <v>9957924.36577796</v>
      </c>
      <c r="V8981">
        <v>15162793.25778985</v>
      </c>
      <c r="W8981">
        <v>21282203.712259009</v>
      </c>
      <c r="X8981">
        <v>1282203.7122590109</v>
      </c>
    </row>
    <row r="8982" spans="2:24" x14ac:dyDescent="0.4">
      <c r="B8982" s="13">
        <v>8979</v>
      </c>
      <c r="C8982">
        <v>0</v>
      </c>
      <c r="D8982">
        <v>0</v>
      </c>
      <c r="E8982">
        <v>0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24226046.026552729</v>
      </c>
      <c r="O8982">
        <v>13673524.630617447</v>
      </c>
      <c r="P8982">
        <v>16216728.231705396</v>
      </c>
      <c r="Q8982">
        <v>-30980201.317514457</v>
      </c>
      <c r="R8982">
        <v>-32337144.270961069</v>
      </c>
      <c r="S8982">
        <v>-6854035.1184876738</v>
      </c>
      <c r="T8982">
        <v>-3118319.6764848917</v>
      </c>
      <c r="U8982">
        <v>-3233234.1084850226</v>
      </c>
      <c r="V8982">
        <v>3747434.0049682017</v>
      </c>
      <c r="W8982">
        <v>11026619.789362051</v>
      </c>
      <c r="X8982">
        <v>-8973380.210637942</v>
      </c>
    </row>
    <row r="8983" spans="2:24" x14ac:dyDescent="0.4">
      <c r="B8983" s="13">
        <v>8980</v>
      </c>
      <c r="C8983">
        <v>0</v>
      </c>
      <c r="D8983">
        <v>0</v>
      </c>
      <c r="E8983"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18663290.960668214</v>
      </c>
      <c r="O8983">
        <v>1618482.6188994031</v>
      </c>
      <c r="P8983">
        <v>-1482759.2409675992</v>
      </c>
      <c r="Q8983">
        <v>17026775.125876565</v>
      </c>
      <c r="R8983">
        <v>19340985.901303094</v>
      </c>
      <c r="S8983">
        <v>21080079.449657653</v>
      </c>
      <c r="T8983">
        <v>21585045.956373453</v>
      </c>
      <c r="U8983">
        <v>25203164.683933198</v>
      </c>
      <c r="V8983">
        <v>23748772.566893566</v>
      </c>
      <c r="W8983">
        <v>32003822.500141092</v>
      </c>
      <c r="X8983">
        <v>12003822.500141092</v>
      </c>
    </row>
    <row r="8984" spans="2:24" x14ac:dyDescent="0.4">
      <c r="B8984" s="13">
        <v>8981</v>
      </c>
      <c r="C8984">
        <v>0</v>
      </c>
      <c r="D8984">
        <v>0</v>
      </c>
      <c r="E8984"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17132862.036953766</v>
      </c>
      <c r="O8984">
        <v>14754767.569874918</v>
      </c>
      <c r="P8984">
        <v>19598413.619744923</v>
      </c>
      <c r="Q8984">
        <v>19985450.25722805</v>
      </c>
      <c r="R8984">
        <v>-42895473.292110816</v>
      </c>
      <c r="S8984">
        <v>-41981934.684076287</v>
      </c>
      <c r="T8984">
        <v>-5263702.5935512539</v>
      </c>
      <c r="U8984">
        <v>-12585766.476186721</v>
      </c>
      <c r="V8984">
        <v>-12768110.953923276</v>
      </c>
      <c r="W8984">
        <v>-13973003.381677352</v>
      </c>
      <c r="X8984">
        <v>-33973003.381677352</v>
      </c>
    </row>
    <row r="8985" spans="2:24" x14ac:dyDescent="0.4">
      <c r="B8985" s="13">
        <v>8982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22889254.6711239</v>
      </c>
      <c r="O8985">
        <v>30214442.314286321</v>
      </c>
      <c r="P8985">
        <v>27365804.910955638</v>
      </c>
      <c r="Q8985">
        <v>25245895.770734034</v>
      </c>
      <c r="R8985">
        <v>27541367.653663933</v>
      </c>
      <c r="S8985">
        <v>-78726915.153631955</v>
      </c>
      <c r="T8985">
        <v>-70575189.232021242</v>
      </c>
      <c r="U8985">
        <v>-33253955.943446256</v>
      </c>
      <c r="V8985">
        <v>-379064628.72576398</v>
      </c>
      <c r="W8985">
        <v>-370296152.38274544</v>
      </c>
      <c r="X8985">
        <v>-390296152.38274544</v>
      </c>
    </row>
    <row r="8986" spans="2:24" x14ac:dyDescent="0.4">
      <c r="B8986" s="13">
        <v>8983</v>
      </c>
      <c r="C8986">
        <v>0</v>
      </c>
      <c r="D8986">
        <v>0</v>
      </c>
      <c r="E8986">
        <v>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19843882.1975578</v>
      </c>
      <c r="O8986">
        <v>20520570.594148804</v>
      </c>
      <c r="P8986">
        <v>20154143.454863738</v>
      </c>
      <c r="Q8986">
        <v>18548209.703229405</v>
      </c>
      <c r="R8986">
        <v>19486771.850489587</v>
      </c>
      <c r="S8986">
        <v>17914519.720173828</v>
      </c>
      <c r="T8986">
        <v>17596375.810956132</v>
      </c>
      <c r="U8986">
        <v>19614383.22907684</v>
      </c>
      <c r="V8986">
        <v>21666416.710640606</v>
      </c>
      <c r="W8986">
        <v>18253713.756295737</v>
      </c>
      <c r="X8986">
        <v>-1746286.2437042636</v>
      </c>
    </row>
    <row r="8987" spans="2:24" x14ac:dyDescent="0.4">
      <c r="B8987" s="13">
        <v>8984</v>
      </c>
      <c r="C8987">
        <v>0</v>
      </c>
      <c r="D8987">
        <v>0</v>
      </c>
      <c r="E8987">
        <v>0</v>
      </c>
      <c r="F8987">
        <v>0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-127652604.5021219</v>
      </c>
      <c r="O8987">
        <v>-125267567.61422744</v>
      </c>
      <c r="P8987">
        <v>-46236782.446119785</v>
      </c>
      <c r="Q8987">
        <v>-44800927.798603587</v>
      </c>
      <c r="R8987">
        <v>-51474650.58457531</v>
      </c>
      <c r="S8987">
        <v>-43406208.041285403</v>
      </c>
      <c r="T8987">
        <v>-40470645.654978245</v>
      </c>
      <c r="U8987">
        <v>-39158339.615734145</v>
      </c>
      <c r="V8987">
        <v>-40699367.277398475</v>
      </c>
      <c r="W8987">
        <v>-42742058.242117949</v>
      </c>
      <c r="X8987">
        <v>-62742058.242117949</v>
      </c>
    </row>
    <row r="8988" spans="2:24" x14ac:dyDescent="0.4">
      <c r="B8988" s="13">
        <v>8985</v>
      </c>
      <c r="C8988">
        <v>0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17638027.759934343</v>
      </c>
      <c r="O8988">
        <v>26042644.96698159</v>
      </c>
      <c r="P8988">
        <v>27097477.060559258</v>
      </c>
      <c r="Q8988">
        <v>30779523.276770405</v>
      </c>
      <c r="R8988">
        <v>31662961.166705009</v>
      </c>
      <c r="S8988">
        <v>22048501.683728095</v>
      </c>
      <c r="T8988">
        <v>21386362.882946666</v>
      </c>
      <c r="U8988">
        <v>19598041.624001808</v>
      </c>
      <c r="V8988">
        <v>24801503.518906146</v>
      </c>
      <c r="W8988">
        <v>29560873.397915348</v>
      </c>
      <c r="X8988">
        <v>9560873.3979153465</v>
      </c>
    </row>
    <row r="8989" spans="2:24" x14ac:dyDescent="0.4">
      <c r="B8989" s="13">
        <v>8986</v>
      </c>
      <c r="C8989">
        <v>0</v>
      </c>
      <c r="D8989">
        <v>0</v>
      </c>
      <c r="E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20896699.140881892</v>
      </c>
      <c r="O8989">
        <v>18422284.086015742</v>
      </c>
      <c r="P8989">
        <v>18911405.175978635</v>
      </c>
      <c r="Q8989">
        <v>19447922.638285689</v>
      </c>
      <c r="R8989">
        <v>24429117.376423743</v>
      </c>
      <c r="S8989">
        <v>25297380.41652</v>
      </c>
      <c r="T8989">
        <v>23410720.758025128</v>
      </c>
      <c r="U8989">
        <v>29669596.266648941</v>
      </c>
      <c r="V8989">
        <v>33116886.374013823</v>
      </c>
      <c r="W8989">
        <v>29382118.74101761</v>
      </c>
      <c r="X8989">
        <v>9382118.7410176061</v>
      </c>
    </row>
    <row r="8990" spans="2:24" x14ac:dyDescent="0.4">
      <c r="B8990" s="13">
        <v>8987</v>
      </c>
      <c r="C8990">
        <v>0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18075674.978137974</v>
      </c>
      <c r="O8990">
        <v>18670523.232015733</v>
      </c>
      <c r="P8990">
        <v>20474695.430180021</v>
      </c>
      <c r="Q8990">
        <v>24864410.755798988</v>
      </c>
      <c r="R8990">
        <v>27779680.438543715</v>
      </c>
      <c r="S8990">
        <v>30469580.011761155</v>
      </c>
      <c r="T8990">
        <v>19348904.660064049</v>
      </c>
      <c r="U8990">
        <v>19248744.894130357</v>
      </c>
      <c r="V8990">
        <v>23692861.611266367</v>
      </c>
      <c r="W8990">
        <v>30280239.801242746</v>
      </c>
      <c r="X8990">
        <v>10280239.80124275</v>
      </c>
    </row>
    <row r="8991" spans="2:24" x14ac:dyDescent="0.4">
      <c r="B8991" s="13">
        <v>8988</v>
      </c>
      <c r="C8991">
        <v>0</v>
      </c>
      <c r="D8991">
        <v>0</v>
      </c>
      <c r="E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27043100.425418645</v>
      </c>
      <c r="O8991">
        <v>28800647.737744439</v>
      </c>
      <c r="P8991">
        <v>31733807.70685586</v>
      </c>
      <c r="Q8991">
        <v>32660468.368295316</v>
      </c>
      <c r="R8991">
        <v>27429808.730234943</v>
      </c>
      <c r="S8991">
        <v>26506270.145145006</v>
      </c>
      <c r="T8991">
        <v>27907948.131434027</v>
      </c>
      <c r="U8991">
        <v>27951418.318847626</v>
      </c>
      <c r="V8991">
        <v>35132456.026849665</v>
      </c>
      <c r="W8991">
        <v>38003080.764307953</v>
      </c>
      <c r="X8991">
        <v>18003080.764307957</v>
      </c>
    </row>
    <row r="8992" spans="2:24" x14ac:dyDescent="0.4">
      <c r="B8992" s="13">
        <v>8989</v>
      </c>
      <c r="C8992">
        <v>0</v>
      </c>
      <c r="D8992">
        <v>0</v>
      </c>
      <c r="E8992"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20878831.628991343</v>
      </c>
      <c r="O8992">
        <v>17776330.694493793</v>
      </c>
      <c r="P8992">
        <v>18066266.583346531</v>
      </c>
      <c r="Q8992">
        <v>16553982.742037494</v>
      </c>
      <c r="R8992">
        <v>20406948.100186009</v>
      </c>
      <c r="S8992">
        <v>26250286.369732842</v>
      </c>
      <c r="T8992">
        <v>24153966.100086227</v>
      </c>
      <c r="U8992">
        <v>30704287.994041245</v>
      </c>
      <c r="V8992">
        <v>38660624.44234968</v>
      </c>
      <c r="W8992">
        <v>38383588.003089994</v>
      </c>
      <c r="X8992">
        <v>18383588.003089994</v>
      </c>
    </row>
    <row r="8993" spans="2:24" x14ac:dyDescent="0.4">
      <c r="B8993" s="13">
        <v>8990</v>
      </c>
      <c r="C8993">
        <v>0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21372360.330300622</v>
      </c>
      <c r="O8993">
        <v>27245917.952125017</v>
      </c>
      <c r="P8993">
        <v>24891758.831161238</v>
      </c>
      <c r="Q8993">
        <v>23328641.602509443</v>
      </c>
      <c r="R8993">
        <v>30908483.092475537</v>
      </c>
      <c r="S8993">
        <v>31179990.305068057</v>
      </c>
      <c r="T8993">
        <v>34520524.680252865</v>
      </c>
      <c r="U8993">
        <v>36919847.210450619</v>
      </c>
      <c r="V8993">
        <v>41597072.712320194</v>
      </c>
      <c r="W8993">
        <v>41367401.059716895</v>
      </c>
      <c r="X8993">
        <v>21367401.059716906</v>
      </c>
    </row>
    <row r="8994" spans="2:24" x14ac:dyDescent="0.4">
      <c r="B8994" s="13">
        <v>8991</v>
      </c>
      <c r="C8994">
        <v>0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21616343.343338393</v>
      </c>
      <c r="O8994">
        <v>23111480.533028167</v>
      </c>
      <c r="P8994">
        <v>22152581.068310458</v>
      </c>
      <c r="Q8994">
        <v>24456006.397178285</v>
      </c>
      <c r="R8994">
        <v>27793490.758996893</v>
      </c>
      <c r="S8994">
        <v>32003852.591090113</v>
      </c>
      <c r="T8994">
        <v>32528389.066017907</v>
      </c>
      <c r="U8994">
        <v>34204372.000412531</v>
      </c>
      <c r="V8994">
        <v>33594358.132590607</v>
      </c>
      <c r="W8994">
        <v>32594769.18571287</v>
      </c>
      <c r="X8994">
        <v>12594769.185712872</v>
      </c>
    </row>
    <row r="8995" spans="2:24" x14ac:dyDescent="0.4">
      <c r="B8995" s="13">
        <v>8992</v>
      </c>
      <c r="C8995">
        <v>0</v>
      </c>
      <c r="D8995">
        <v>0</v>
      </c>
      <c r="E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26038265.820791211</v>
      </c>
      <c r="O8995">
        <v>22972296.77148921</v>
      </c>
      <c r="P8995">
        <v>21404269.374092896</v>
      </c>
      <c r="Q8995">
        <v>28215394.76832433</v>
      </c>
      <c r="R8995">
        <v>26363079.542858075</v>
      </c>
      <c r="S8995">
        <v>27966554.656956732</v>
      </c>
      <c r="T8995">
        <v>27456757.465434264</v>
      </c>
      <c r="U8995">
        <v>30605762.492543716</v>
      </c>
      <c r="V8995">
        <v>33409791.146007255</v>
      </c>
      <c r="W8995">
        <v>33129075.278338652</v>
      </c>
      <c r="X8995">
        <v>13129075.278338648</v>
      </c>
    </row>
    <row r="8996" spans="2:24" x14ac:dyDescent="0.4">
      <c r="B8996" s="13">
        <v>8993</v>
      </c>
      <c r="C8996">
        <v>0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20699561.243768804</v>
      </c>
      <c r="O8996">
        <v>22031072.959717505</v>
      </c>
      <c r="P8996">
        <v>21906753.098981585</v>
      </c>
      <c r="Q8996">
        <v>22081120.500921499</v>
      </c>
      <c r="R8996">
        <v>28143409.055396229</v>
      </c>
      <c r="S8996">
        <v>29816212.021889526</v>
      </c>
      <c r="T8996">
        <v>27822065.027365729</v>
      </c>
      <c r="U8996">
        <v>34470815.318168715</v>
      </c>
      <c r="V8996">
        <v>40231447.209154643</v>
      </c>
      <c r="W8996">
        <v>46146760.291049145</v>
      </c>
      <c r="X8996">
        <v>26146760.291049138</v>
      </c>
    </row>
    <row r="8997" spans="2:24" x14ac:dyDescent="0.4">
      <c r="B8997" s="13">
        <v>8994</v>
      </c>
      <c r="C8997">
        <v>0</v>
      </c>
      <c r="D8997">
        <v>0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22876891.662465617</v>
      </c>
      <c r="O8997">
        <v>27469872.407839186</v>
      </c>
      <c r="P8997">
        <v>25629327.676474482</v>
      </c>
      <c r="Q8997">
        <v>30798363.617174827</v>
      </c>
      <c r="R8997">
        <v>30111831.274627041</v>
      </c>
      <c r="S8997">
        <v>24104879.35289485</v>
      </c>
      <c r="T8997">
        <v>27910107.930094194</v>
      </c>
      <c r="U8997">
        <v>30308330.365213025</v>
      </c>
      <c r="V8997">
        <v>26863866.787461963</v>
      </c>
      <c r="W8997">
        <v>27550985.824391641</v>
      </c>
      <c r="X8997">
        <v>7550985.8243916407</v>
      </c>
    </row>
    <row r="8998" spans="2:24" x14ac:dyDescent="0.4">
      <c r="B8998" s="13">
        <v>8995</v>
      </c>
      <c r="C8998">
        <v>0</v>
      </c>
      <c r="D8998">
        <v>0</v>
      </c>
      <c r="E8998">
        <v>0</v>
      </c>
      <c r="F8998">
        <v>0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24340540.625618547</v>
      </c>
      <c r="O8998">
        <v>28413988.629124414</v>
      </c>
      <c r="P8998">
        <v>34198991.946710438</v>
      </c>
      <c r="Q8998">
        <v>39549044.382163443</v>
      </c>
      <c r="R8998">
        <v>43668426.404277876</v>
      </c>
      <c r="S8998">
        <v>43646554.424537256</v>
      </c>
      <c r="T8998">
        <v>45484528.53061223</v>
      </c>
      <c r="U8998">
        <v>44120486.519344822</v>
      </c>
      <c r="V8998">
        <v>44861998.187071778</v>
      </c>
      <c r="W8998">
        <v>52781976.038022578</v>
      </c>
      <c r="X8998">
        <v>32781976.038022574</v>
      </c>
    </row>
    <row r="8999" spans="2:24" x14ac:dyDescent="0.4">
      <c r="B8999" s="13">
        <v>8996</v>
      </c>
      <c r="C8999">
        <v>0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18989372.824001987</v>
      </c>
      <c r="O8999">
        <v>10137613.598700197</v>
      </c>
      <c r="P8999">
        <v>10185752.536659906</v>
      </c>
      <c r="Q8999">
        <v>10012685.182288753</v>
      </c>
      <c r="R8999">
        <v>9842049.9139811657</v>
      </c>
      <c r="S8999">
        <v>9627219.8390704133</v>
      </c>
      <c r="T8999">
        <v>11672539.840123558</v>
      </c>
      <c r="U8999">
        <v>9974968.5877228808</v>
      </c>
      <c r="V8999">
        <v>-343506.30416361592</v>
      </c>
      <c r="W8999">
        <v>-1112873.7908411752</v>
      </c>
      <c r="X8999">
        <v>-21112873.790841173</v>
      </c>
    </row>
    <row r="9000" spans="2:24" x14ac:dyDescent="0.4">
      <c r="B9000" s="13">
        <v>8997</v>
      </c>
      <c r="C9000">
        <v>0</v>
      </c>
      <c r="D9000">
        <v>0</v>
      </c>
      <c r="E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20282754.664849859</v>
      </c>
      <c r="O9000">
        <v>-23169722.847881563</v>
      </c>
      <c r="P9000">
        <v>-18470801.41363167</v>
      </c>
      <c r="Q9000">
        <v>3182885.6478672079</v>
      </c>
      <c r="R9000">
        <v>327210.16662696702</v>
      </c>
      <c r="S9000">
        <v>5320547.1531047076</v>
      </c>
      <c r="T9000">
        <v>8863524.0504121315</v>
      </c>
      <c r="U9000">
        <v>2235110.613129932</v>
      </c>
      <c r="V9000">
        <v>2330860.3388692858</v>
      </c>
      <c r="W9000">
        <v>6453321.1944118598</v>
      </c>
      <c r="X9000">
        <v>-13546678.805588134</v>
      </c>
    </row>
    <row r="9001" spans="2:24" x14ac:dyDescent="0.4">
      <c r="B9001" s="13">
        <v>8998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24006175.936150193</v>
      </c>
      <c r="O9001">
        <v>26816290.490399159</v>
      </c>
      <c r="P9001">
        <v>32125057.658529125</v>
      </c>
      <c r="Q9001">
        <v>30198598.716035355</v>
      </c>
      <c r="R9001">
        <v>31005911.959622823</v>
      </c>
      <c r="S9001">
        <v>31728912.966658838</v>
      </c>
      <c r="T9001">
        <v>29547787.09697121</v>
      </c>
      <c r="U9001">
        <v>25989969.398726594</v>
      </c>
      <c r="V9001">
        <v>27749977.385710049</v>
      </c>
      <c r="W9001">
        <v>26086217.012083478</v>
      </c>
      <c r="X9001">
        <v>6086217.0120834876</v>
      </c>
    </row>
    <row r="9002" spans="2:24" x14ac:dyDescent="0.4">
      <c r="B9002" s="13">
        <v>8999</v>
      </c>
      <c r="C9002">
        <v>0</v>
      </c>
      <c r="D9002">
        <v>0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19706605.03972685</v>
      </c>
      <c r="O9002">
        <v>23069585.699434936</v>
      </c>
      <c r="P9002">
        <v>23726861.425510429</v>
      </c>
      <c r="Q9002">
        <v>28485660.894434229</v>
      </c>
      <c r="R9002">
        <v>30616052.717713635</v>
      </c>
      <c r="S9002">
        <v>32675040.206085123</v>
      </c>
      <c r="T9002">
        <v>36073332.982127279</v>
      </c>
      <c r="U9002">
        <v>40222279.154956155</v>
      </c>
      <c r="V9002">
        <v>44484363.100440077</v>
      </c>
      <c r="W9002">
        <v>44152401.406687155</v>
      </c>
      <c r="X9002">
        <v>24152401.406687159</v>
      </c>
    </row>
    <row r="9003" spans="2:24" x14ac:dyDescent="0.4">
      <c r="B9003" s="13">
        <v>9000</v>
      </c>
      <c r="C9003">
        <v>0</v>
      </c>
      <c r="D9003">
        <v>0</v>
      </c>
      <c r="E9003">
        <v>0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19063272.822527055</v>
      </c>
      <c r="O9003">
        <v>21820877.361017216</v>
      </c>
      <c r="P9003">
        <v>24016448.69674892</v>
      </c>
      <c r="Q9003">
        <v>28072098.016131267</v>
      </c>
      <c r="R9003">
        <v>31638321.897213142</v>
      </c>
      <c r="S9003">
        <v>26199979.518229418</v>
      </c>
      <c r="T9003">
        <v>27344965.178329714</v>
      </c>
      <c r="U9003">
        <v>29806241.423305448</v>
      </c>
      <c r="V9003">
        <v>34420128.447587647</v>
      </c>
      <c r="W9003">
        <v>41811124.539389618</v>
      </c>
      <c r="X9003">
        <v>21811124.539389618</v>
      </c>
    </row>
    <row r="9004" spans="2:24" x14ac:dyDescent="0.4">
      <c r="B9004" s="13">
        <v>9001</v>
      </c>
      <c r="C9004">
        <v>0</v>
      </c>
      <c r="D9004">
        <v>0</v>
      </c>
      <c r="E9004">
        <v>0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24856970.733264934</v>
      </c>
      <c r="O9004">
        <v>32393837.361239344</v>
      </c>
      <c r="P9004">
        <v>36352315.621429272</v>
      </c>
      <c r="Q9004">
        <v>37459965.637946807</v>
      </c>
      <c r="R9004">
        <v>38047238.124885537</v>
      </c>
      <c r="S9004">
        <v>46382350.293054208</v>
      </c>
      <c r="T9004">
        <v>48475006.173636958</v>
      </c>
      <c r="U9004">
        <v>38974641.513726719</v>
      </c>
      <c r="V9004">
        <v>43385473.885524347</v>
      </c>
      <c r="W9004">
        <v>46937936.604827747</v>
      </c>
      <c r="X9004">
        <v>26937936.604827736</v>
      </c>
    </row>
    <row r="9005" spans="2:24" x14ac:dyDescent="0.4">
      <c r="B9005" s="13">
        <v>9002</v>
      </c>
      <c r="C9005">
        <v>0</v>
      </c>
      <c r="D9005">
        <v>0</v>
      </c>
      <c r="E9005">
        <v>0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22733780.901693542</v>
      </c>
      <c r="O9005">
        <v>23245557.019877512</v>
      </c>
      <c r="P9005">
        <v>20940709.73536773</v>
      </c>
      <c r="Q9005">
        <v>23702984.110344034</v>
      </c>
      <c r="R9005">
        <v>25828034.043672621</v>
      </c>
      <c r="S9005">
        <v>25988103.401723657</v>
      </c>
      <c r="T9005">
        <v>24617130.452241324</v>
      </c>
      <c r="U9005">
        <v>29178509.144019261</v>
      </c>
      <c r="V9005">
        <v>26673684.353471182</v>
      </c>
      <c r="W9005">
        <v>29630968.73955797</v>
      </c>
      <c r="X9005">
        <v>9630968.7395579666</v>
      </c>
    </row>
    <row r="9006" spans="2:24" x14ac:dyDescent="0.4">
      <c r="B9006" s="13">
        <v>9003</v>
      </c>
      <c r="C9006">
        <v>0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24671171.231555939</v>
      </c>
      <c r="O9006">
        <v>25856763.327565573</v>
      </c>
      <c r="P9006">
        <v>29174522.79235214</v>
      </c>
      <c r="Q9006">
        <v>30707098.712037787</v>
      </c>
      <c r="R9006">
        <v>36689036.806277797</v>
      </c>
      <c r="S9006">
        <v>41450164.797462672</v>
      </c>
      <c r="T9006">
        <v>45687119.311314039</v>
      </c>
      <c r="U9006">
        <v>52603865.388239406</v>
      </c>
      <c r="V9006">
        <v>50674923.694338761</v>
      </c>
      <c r="W9006">
        <v>51872707.488544993</v>
      </c>
      <c r="X9006">
        <v>31872707.488544997</v>
      </c>
    </row>
    <row r="9007" spans="2:24" x14ac:dyDescent="0.4">
      <c r="B9007" s="13">
        <v>9004</v>
      </c>
      <c r="C9007">
        <v>0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27897921.496473305</v>
      </c>
      <c r="O9007">
        <v>29366646.424160194</v>
      </c>
      <c r="P9007">
        <v>19907816.388482939</v>
      </c>
      <c r="Q9007">
        <v>18758749.502897728</v>
      </c>
      <c r="R9007">
        <v>25746724.960125897</v>
      </c>
      <c r="S9007">
        <v>27007506.974542547</v>
      </c>
      <c r="T9007">
        <v>29361011.360840023</v>
      </c>
      <c r="U9007">
        <v>15068475.483375574</v>
      </c>
      <c r="V9007">
        <v>14838037.22056484</v>
      </c>
      <c r="W9007">
        <v>32618764.244150143</v>
      </c>
      <c r="X9007">
        <v>12618764.244150147</v>
      </c>
    </row>
    <row r="9008" spans="2:24" x14ac:dyDescent="0.4">
      <c r="B9008" s="13">
        <v>9005</v>
      </c>
      <c r="C9008">
        <v>0</v>
      </c>
      <c r="D9008">
        <v>0</v>
      </c>
      <c r="E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17959189.249043316</v>
      </c>
      <c r="O9008">
        <v>16721941.090073407</v>
      </c>
      <c r="P9008">
        <v>13508726.844418401</v>
      </c>
      <c r="Q9008">
        <v>16789239.657707818</v>
      </c>
      <c r="R9008">
        <v>20111205.413992494</v>
      </c>
      <c r="S9008">
        <v>21106257.611604463</v>
      </c>
      <c r="T9008">
        <v>20595795.410502654</v>
      </c>
      <c r="U9008">
        <v>22685790.021591522</v>
      </c>
      <c r="V9008">
        <v>23718154.866557512</v>
      </c>
      <c r="W9008">
        <v>27968258.659629453</v>
      </c>
      <c r="X9008">
        <v>7968258.659629453</v>
      </c>
    </row>
    <row r="9009" spans="2:24" x14ac:dyDescent="0.4">
      <c r="B9009" s="13">
        <v>9006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22678940.818247899</v>
      </c>
      <c r="O9009">
        <v>30415848.282680236</v>
      </c>
      <c r="P9009">
        <v>31358927.551622611</v>
      </c>
      <c r="Q9009">
        <v>39812505.497790948</v>
      </c>
      <c r="R9009">
        <v>48052917.785044439</v>
      </c>
      <c r="S9009">
        <v>45724268.979536191</v>
      </c>
      <c r="T9009">
        <v>50885305.898916706</v>
      </c>
      <c r="U9009">
        <v>53073732.490335941</v>
      </c>
      <c r="V9009">
        <v>57996424.087587141</v>
      </c>
      <c r="W9009">
        <v>60854932.569720574</v>
      </c>
      <c r="X9009">
        <v>40854932.569720589</v>
      </c>
    </row>
    <row r="9010" spans="2:24" x14ac:dyDescent="0.4">
      <c r="B9010" s="13">
        <v>9007</v>
      </c>
      <c r="C9010">
        <v>0</v>
      </c>
      <c r="D9010">
        <v>0</v>
      </c>
      <c r="E9010"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24035223.903294902</v>
      </c>
      <c r="O9010">
        <v>24877894.430511929</v>
      </c>
      <c r="P9010">
        <v>24757155.096347701</v>
      </c>
      <c r="Q9010">
        <v>21753659.357352298</v>
      </c>
      <c r="R9010">
        <v>24152710.603926893</v>
      </c>
      <c r="S9010">
        <v>23074709.78979639</v>
      </c>
      <c r="T9010">
        <v>21303458.594982352</v>
      </c>
      <c r="U9010">
        <v>20680817.251427226</v>
      </c>
      <c r="V9010">
        <v>23956821.95324697</v>
      </c>
      <c r="W9010">
        <v>27039325.547073931</v>
      </c>
      <c r="X9010">
        <v>7039325.5470739324</v>
      </c>
    </row>
    <row r="9011" spans="2:24" x14ac:dyDescent="0.4">
      <c r="B9011" s="13">
        <v>9008</v>
      </c>
      <c r="C9011">
        <v>0</v>
      </c>
      <c r="D9011">
        <v>0</v>
      </c>
      <c r="E9011"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17848786.75043568</v>
      </c>
      <c r="O9011">
        <v>17991022.968786124</v>
      </c>
      <c r="P9011">
        <v>19428073.686280902</v>
      </c>
      <c r="Q9011">
        <v>22681161.388691943</v>
      </c>
      <c r="R9011">
        <v>-6553372.1807527635</v>
      </c>
      <c r="S9011">
        <v>-4250685.1079805568</v>
      </c>
      <c r="T9011">
        <v>10744282.596739445</v>
      </c>
      <c r="U9011">
        <v>7312791.2176720928</v>
      </c>
      <c r="V9011">
        <v>9341385.2348141409</v>
      </c>
      <c r="W9011">
        <v>8669328.8970137183</v>
      </c>
      <c r="X9011">
        <v>-11330671.102986282</v>
      </c>
    </row>
    <row r="9012" spans="2:24" x14ac:dyDescent="0.4">
      <c r="B9012" s="13">
        <v>9009</v>
      </c>
      <c r="C9012">
        <v>0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20385046.897245821</v>
      </c>
      <c r="O9012">
        <v>19582805.329259008</v>
      </c>
      <c r="P9012">
        <v>18894348.741127495</v>
      </c>
      <c r="Q9012">
        <v>16033649.261168489</v>
      </c>
      <c r="R9012">
        <v>14239002.348428277</v>
      </c>
      <c r="S9012">
        <v>12621793.040650073</v>
      </c>
      <c r="T9012">
        <v>13819042.667576933</v>
      </c>
      <c r="U9012">
        <v>16518844.170890566</v>
      </c>
      <c r="V9012">
        <v>17677104.557693381</v>
      </c>
      <c r="W9012">
        <v>18523991.408354931</v>
      </c>
      <c r="X9012">
        <v>-1476008.5916450731</v>
      </c>
    </row>
    <row r="9013" spans="2:24" x14ac:dyDescent="0.4">
      <c r="B9013" s="13">
        <v>9010</v>
      </c>
      <c r="C9013">
        <v>0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22477095.691818431</v>
      </c>
      <c r="O9013">
        <v>24148899.395714641</v>
      </c>
      <c r="P9013">
        <v>22043988.813220076</v>
      </c>
      <c r="Q9013">
        <v>21145198.520287886</v>
      </c>
      <c r="R9013">
        <v>24322185.586903028</v>
      </c>
      <c r="S9013">
        <v>23084421.252004318</v>
      </c>
      <c r="T9013">
        <v>22160519.52895762</v>
      </c>
      <c r="U9013">
        <v>20576099.053570658</v>
      </c>
      <c r="V9013">
        <v>23402370.584821083</v>
      </c>
      <c r="W9013">
        <v>25103465.799175214</v>
      </c>
      <c r="X9013">
        <v>5103465.799175214</v>
      </c>
    </row>
    <row r="9014" spans="2:24" x14ac:dyDescent="0.4">
      <c r="B9014" s="13">
        <v>9011</v>
      </c>
      <c r="C9014">
        <v>0</v>
      </c>
      <c r="D9014">
        <v>0</v>
      </c>
      <c r="E9014">
        <v>0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20767401.209542692</v>
      </c>
      <c r="O9014">
        <v>17406654.885332197</v>
      </c>
      <c r="P9014">
        <v>17167534.043699846</v>
      </c>
      <c r="Q9014">
        <v>14366400.675035847</v>
      </c>
      <c r="R9014">
        <v>21865524.522474006</v>
      </c>
      <c r="S9014">
        <v>24033499.448617578</v>
      </c>
      <c r="T9014">
        <v>24488480.423614774</v>
      </c>
      <c r="U9014">
        <v>27172781.780108213</v>
      </c>
      <c r="V9014">
        <v>32785743.060213216</v>
      </c>
      <c r="W9014">
        <v>32471281.296667494</v>
      </c>
      <c r="X9014">
        <v>12471281.296667492</v>
      </c>
    </row>
    <row r="9015" spans="2:24" x14ac:dyDescent="0.4">
      <c r="B9015" s="13">
        <v>9012</v>
      </c>
      <c r="C9015">
        <v>0</v>
      </c>
      <c r="D9015">
        <v>0</v>
      </c>
      <c r="E9015"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19113938.494514696</v>
      </c>
      <c r="O9015">
        <v>22187226.90192809</v>
      </c>
      <c r="P9015">
        <v>10203882.676553374</v>
      </c>
      <c r="Q9015">
        <v>13097017.32260708</v>
      </c>
      <c r="R9015">
        <v>18258327.810817499</v>
      </c>
      <c r="S9015">
        <v>21015343.07965783</v>
      </c>
      <c r="T9015">
        <v>17993731.440346356</v>
      </c>
      <c r="U9015">
        <v>-85886139.510698527</v>
      </c>
      <c r="V9015">
        <v>-80653489.761427134</v>
      </c>
      <c r="W9015">
        <v>-24387229.368779521</v>
      </c>
      <c r="X9015">
        <v>-44387229.368779525</v>
      </c>
    </row>
    <row r="9016" spans="2:24" x14ac:dyDescent="0.4">
      <c r="B9016" s="13">
        <v>9013</v>
      </c>
      <c r="C9016">
        <v>0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19292067.812212519</v>
      </c>
      <c r="O9016">
        <v>7902180.9012546558</v>
      </c>
      <c r="P9016">
        <v>5303150.27334031</v>
      </c>
      <c r="Q9016">
        <v>18994858.976041965</v>
      </c>
      <c r="R9016">
        <v>21934084.830952596</v>
      </c>
      <c r="S9016">
        <v>3589848.2881709822</v>
      </c>
      <c r="T9016">
        <v>2539090.9628257281</v>
      </c>
      <c r="U9016">
        <v>10123838.457685642</v>
      </c>
      <c r="V9016">
        <v>12918389.085924204</v>
      </c>
      <c r="W9016">
        <v>12592935.492590761</v>
      </c>
      <c r="X9016">
        <v>-7407064.5074092411</v>
      </c>
    </row>
    <row r="9017" spans="2:24" x14ac:dyDescent="0.4">
      <c r="B9017" s="13">
        <v>9014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19879408.473809715</v>
      </c>
      <c r="O9017">
        <v>17983432.845337387</v>
      </c>
      <c r="P9017">
        <v>20986174.25540331</v>
      </c>
      <c r="Q9017">
        <v>22316282.645140842</v>
      </c>
      <c r="R9017">
        <v>22249837.030426487</v>
      </c>
      <c r="S9017">
        <v>22934716.338447221</v>
      </c>
      <c r="T9017">
        <v>24098456.564144481</v>
      </c>
      <c r="U9017">
        <v>27437332.766990736</v>
      </c>
      <c r="V9017">
        <v>27504066.079764348</v>
      </c>
      <c r="W9017">
        <v>27295671.346176773</v>
      </c>
      <c r="X9017">
        <v>7295671.3461767761</v>
      </c>
    </row>
    <row r="9018" spans="2:24" x14ac:dyDescent="0.4">
      <c r="B9018" s="13">
        <v>9015</v>
      </c>
      <c r="C9018">
        <v>0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25468310.770253606</v>
      </c>
      <c r="O9018">
        <v>15767480.042051453</v>
      </c>
      <c r="P9018">
        <v>18422886.601538502</v>
      </c>
      <c r="Q9018">
        <v>27405819.140460111</v>
      </c>
      <c r="R9018">
        <v>26458072.542144641</v>
      </c>
      <c r="S9018">
        <v>27876867.698841099</v>
      </c>
      <c r="T9018">
        <v>34301432.685237221</v>
      </c>
      <c r="U9018">
        <v>35708817.3336071</v>
      </c>
      <c r="V9018">
        <v>41003630.076564051</v>
      </c>
      <c r="W9018">
        <v>43540036.495447934</v>
      </c>
      <c r="X9018">
        <v>23540036.495447934</v>
      </c>
    </row>
    <row r="9019" spans="2:24" x14ac:dyDescent="0.4">
      <c r="B9019" s="13">
        <v>9016</v>
      </c>
      <c r="C9019">
        <v>0</v>
      </c>
      <c r="D9019">
        <v>0</v>
      </c>
      <c r="E9019"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26791514.451472826</v>
      </c>
      <c r="O9019">
        <v>20438441.826322462</v>
      </c>
      <c r="P9019">
        <v>23894794.986213643</v>
      </c>
      <c r="Q9019">
        <v>30740306.738868397</v>
      </c>
      <c r="R9019">
        <v>27766361.143239126</v>
      </c>
      <c r="S9019">
        <v>29161083.12337086</v>
      </c>
      <c r="T9019">
        <v>35173816.574675716</v>
      </c>
      <c r="U9019">
        <v>43343836.346784607</v>
      </c>
      <c r="V9019">
        <v>50513564.942903191</v>
      </c>
      <c r="W9019">
        <v>54693475.975214362</v>
      </c>
      <c r="X9019">
        <v>34693475.975214362</v>
      </c>
    </row>
    <row r="9020" spans="2:24" x14ac:dyDescent="0.4">
      <c r="B9020" s="13">
        <v>9017</v>
      </c>
      <c r="C9020">
        <v>0</v>
      </c>
      <c r="D9020">
        <v>0</v>
      </c>
      <c r="E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18537279.331286713</v>
      </c>
      <c r="O9020">
        <v>22606497.806773201</v>
      </c>
      <c r="P9020">
        <v>14342749.507960629</v>
      </c>
      <c r="Q9020">
        <v>12596934.865408653</v>
      </c>
      <c r="R9020">
        <v>18100627.174811732</v>
      </c>
      <c r="S9020">
        <v>10836236.441225177</v>
      </c>
      <c r="T9020">
        <v>10981085.79444127</v>
      </c>
      <c r="U9020">
        <v>8580587.659426868</v>
      </c>
      <c r="V9020">
        <v>11064074.196685813</v>
      </c>
      <c r="W9020">
        <v>15333292.717205223</v>
      </c>
      <c r="X9020">
        <v>-4666707.2827947782</v>
      </c>
    </row>
    <row r="9021" spans="2:24" x14ac:dyDescent="0.4">
      <c r="B9021" s="13">
        <v>9018</v>
      </c>
      <c r="C9021">
        <v>0</v>
      </c>
      <c r="D9021">
        <v>0</v>
      </c>
      <c r="E9021"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20637024.526248634</v>
      </c>
      <c r="O9021">
        <v>14809998.201880354</v>
      </c>
      <c r="P9021">
        <v>14923443.224546039</v>
      </c>
      <c r="Q9021">
        <v>23358485.924745604</v>
      </c>
      <c r="R9021">
        <v>22124679.870515566</v>
      </c>
      <c r="S9021">
        <v>25816143.890967354</v>
      </c>
      <c r="T9021">
        <v>26979924.942080032</v>
      </c>
      <c r="U9021">
        <v>29118922.440370135</v>
      </c>
      <c r="V9021">
        <v>28229492.991271906</v>
      </c>
      <c r="W9021">
        <v>28121727.727290589</v>
      </c>
      <c r="X9021">
        <v>8121727.7272905847</v>
      </c>
    </row>
    <row r="9022" spans="2:24" x14ac:dyDescent="0.4">
      <c r="B9022" s="13">
        <v>9019</v>
      </c>
      <c r="C9022">
        <v>0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11234288.628266484</v>
      </c>
      <c r="O9022">
        <v>13403391.883236045</v>
      </c>
      <c r="P9022">
        <v>10919326.390536342</v>
      </c>
      <c r="Q9022">
        <v>-691390.07656023023</v>
      </c>
      <c r="R9022">
        <v>5904224.8773162579</v>
      </c>
      <c r="S9022">
        <v>13220945.012420513</v>
      </c>
      <c r="T9022">
        <v>11746568.575274386</v>
      </c>
      <c r="U9022">
        <v>12365045.458911244</v>
      </c>
      <c r="V9022">
        <v>14899568.214615498</v>
      </c>
      <c r="W9022">
        <v>18208011.73570016</v>
      </c>
      <c r="X9022">
        <v>-1791988.2642998397</v>
      </c>
    </row>
    <row r="9023" spans="2:24" x14ac:dyDescent="0.4">
      <c r="B9023" s="13">
        <v>9020</v>
      </c>
      <c r="C9023">
        <v>0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29733388.417994659</v>
      </c>
      <c r="O9023">
        <v>35183568.350910328</v>
      </c>
      <c r="P9023">
        <v>36598468.847879738</v>
      </c>
      <c r="Q9023">
        <v>40870640.597854614</v>
      </c>
      <c r="R9023">
        <v>42656787.809108965</v>
      </c>
      <c r="S9023">
        <v>46420363.274033256</v>
      </c>
      <c r="T9023">
        <v>54049628.728340179</v>
      </c>
      <c r="U9023">
        <v>52508615.075642407</v>
      </c>
      <c r="V9023">
        <v>51568414.913538538</v>
      </c>
      <c r="W9023">
        <v>-356020055.0713647</v>
      </c>
      <c r="X9023">
        <v>-376020055.0713647</v>
      </c>
    </row>
    <row r="9024" spans="2:24" x14ac:dyDescent="0.4">
      <c r="B9024" s="13">
        <v>9021</v>
      </c>
      <c r="C9024">
        <v>0</v>
      </c>
      <c r="D9024">
        <v>0</v>
      </c>
      <c r="E9024">
        <v>0</v>
      </c>
      <c r="F9024">
        <v>0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22158892.725539342</v>
      </c>
      <c r="O9024">
        <v>22430052.002948787</v>
      </c>
      <c r="P9024">
        <v>17063169.456563812</v>
      </c>
      <c r="Q9024">
        <v>18925528.916346021</v>
      </c>
      <c r="R9024">
        <v>33603301.062043115</v>
      </c>
      <c r="S9024">
        <v>33889129.230543002</v>
      </c>
      <c r="T9024">
        <v>31458116.170890555</v>
      </c>
      <c r="U9024">
        <v>35914348.043855831</v>
      </c>
      <c r="V9024">
        <v>37231296.423120454</v>
      </c>
      <c r="W9024">
        <v>37166928.340458021</v>
      </c>
      <c r="X9024">
        <v>17166928.340458017</v>
      </c>
    </row>
    <row r="9025" spans="2:24" x14ac:dyDescent="0.4">
      <c r="B9025" s="13">
        <v>9022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20834764.457419693</v>
      </c>
      <c r="O9025">
        <v>20892353.596597653</v>
      </c>
      <c r="P9025">
        <v>20271710.414027613</v>
      </c>
      <c r="Q9025">
        <v>21254921.518831681</v>
      </c>
      <c r="R9025">
        <v>22051077.010943905</v>
      </c>
      <c r="S9025">
        <v>28024079.861142792</v>
      </c>
      <c r="T9025">
        <v>24917793.163203426</v>
      </c>
      <c r="U9025">
        <v>-1185404.7180640036</v>
      </c>
      <c r="V9025">
        <v>-676219.5608379941</v>
      </c>
      <c r="W9025">
        <v>15013189.201951588</v>
      </c>
      <c r="X9025">
        <v>-4986810.7980484152</v>
      </c>
    </row>
    <row r="9026" spans="2:24" x14ac:dyDescent="0.4">
      <c r="B9026" s="13">
        <v>9023</v>
      </c>
      <c r="C9026">
        <v>0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21183629.329502411</v>
      </c>
      <c r="O9026">
        <v>21877758.013608322</v>
      </c>
      <c r="P9026">
        <v>13131575.791417284</v>
      </c>
      <c r="Q9026">
        <v>15043431.165291207</v>
      </c>
      <c r="R9026">
        <v>23509686.57489752</v>
      </c>
      <c r="S9026">
        <v>29068338.34712179</v>
      </c>
      <c r="T9026">
        <v>31859023.952972416</v>
      </c>
      <c r="U9026">
        <v>32320569.302224867</v>
      </c>
      <c r="V9026">
        <v>38002987.119717024</v>
      </c>
      <c r="W9026">
        <v>38149461.157304004</v>
      </c>
      <c r="X9026">
        <v>18149461.157304</v>
      </c>
    </row>
    <row r="9027" spans="2:24" x14ac:dyDescent="0.4">
      <c r="B9027" s="13">
        <v>9024</v>
      </c>
      <c r="C9027">
        <v>0</v>
      </c>
      <c r="D9027">
        <v>0</v>
      </c>
      <c r="E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-16065084.512441278</v>
      </c>
      <c r="O9027">
        <v>-15935104.19914069</v>
      </c>
      <c r="P9027">
        <v>9569778.6416855063</v>
      </c>
      <c r="Q9027">
        <v>17601582.686041296</v>
      </c>
      <c r="R9027">
        <v>18001607.363809429</v>
      </c>
      <c r="S9027">
        <v>17347887.600866638</v>
      </c>
      <c r="T9027">
        <v>23440911.09644901</v>
      </c>
      <c r="U9027">
        <v>26153314.634927787</v>
      </c>
      <c r="V9027">
        <v>28880663.672170959</v>
      </c>
      <c r="W9027">
        <v>27540759.262506302</v>
      </c>
      <c r="X9027">
        <v>7540759.2625063024</v>
      </c>
    </row>
    <row r="9028" spans="2:24" x14ac:dyDescent="0.4">
      <c r="B9028" s="13">
        <v>9025</v>
      </c>
      <c r="C9028">
        <v>0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15342578.732719727</v>
      </c>
      <c r="O9028">
        <v>7818709.3321508188</v>
      </c>
      <c r="P9028">
        <v>10660349.885796877</v>
      </c>
      <c r="Q9028">
        <v>12770743.459332345</v>
      </c>
      <c r="R9028">
        <v>12564276.94002291</v>
      </c>
      <c r="S9028">
        <v>14083133.162383601</v>
      </c>
      <c r="T9028">
        <v>-9703126.4053014424</v>
      </c>
      <c r="U9028">
        <v>-7281578.9769002208</v>
      </c>
      <c r="V9028">
        <v>8363442.4032689212</v>
      </c>
      <c r="W9028">
        <v>9139990.176120013</v>
      </c>
      <c r="X9028">
        <v>-10860009.823879987</v>
      </c>
    </row>
    <row r="9029" spans="2:24" x14ac:dyDescent="0.4">
      <c r="B9029" s="13">
        <v>9026</v>
      </c>
      <c r="C9029">
        <v>0</v>
      </c>
      <c r="D9029">
        <v>0</v>
      </c>
      <c r="E9029"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11364850.121139789</v>
      </c>
      <c r="O9029">
        <v>13798829.50969483</v>
      </c>
      <c r="P9029">
        <v>11061485.572318051</v>
      </c>
      <c r="Q9029">
        <v>16955183.825749051</v>
      </c>
      <c r="R9029">
        <v>16062864.929455569</v>
      </c>
      <c r="S9029">
        <v>17684360.84470195</v>
      </c>
      <c r="T9029">
        <v>19441246.495859686</v>
      </c>
      <c r="U9029">
        <v>23291788.476847127</v>
      </c>
      <c r="V9029">
        <v>27600308.17876453</v>
      </c>
      <c r="W9029">
        <v>27019741.863891862</v>
      </c>
      <c r="X9029">
        <v>7019741.863891867</v>
      </c>
    </row>
    <row r="9030" spans="2:24" x14ac:dyDescent="0.4">
      <c r="B9030" s="13">
        <v>9027</v>
      </c>
      <c r="C9030">
        <v>0</v>
      </c>
      <c r="D9030">
        <v>0</v>
      </c>
      <c r="E9030">
        <v>0</v>
      </c>
      <c r="F9030">
        <v>0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20539787.053382192</v>
      </c>
      <c r="O9030">
        <v>24273156.535073962</v>
      </c>
      <c r="P9030">
        <v>20384242.236177966</v>
      </c>
      <c r="Q9030">
        <v>25152126.181189768</v>
      </c>
      <c r="R9030">
        <v>29518095.800903432</v>
      </c>
      <c r="S9030">
        <v>28846554.11451371</v>
      </c>
      <c r="T9030">
        <v>26525940.795647625</v>
      </c>
      <c r="U9030">
        <v>30484168.81801879</v>
      </c>
      <c r="V9030">
        <v>35185082.648011856</v>
      </c>
      <c r="W9030">
        <v>36367124.476844043</v>
      </c>
      <c r="X9030">
        <v>16367124.47684405</v>
      </c>
    </row>
    <row r="9031" spans="2:24" x14ac:dyDescent="0.4">
      <c r="B9031" s="13">
        <v>9028</v>
      </c>
      <c r="C9031">
        <v>0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24545365.832343861</v>
      </c>
      <c r="O9031">
        <v>28505084.552410334</v>
      </c>
      <c r="P9031">
        <v>30863921.613008238</v>
      </c>
      <c r="Q9031">
        <v>36336707.467320681</v>
      </c>
      <c r="R9031">
        <v>40159798.202829987</v>
      </c>
      <c r="S9031">
        <v>40728804.277613774</v>
      </c>
      <c r="T9031">
        <v>33930904.779740952</v>
      </c>
      <c r="U9031">
        <v>38341028.314050928</v>
      </c>
      <c r="V9031">
        <v>52155928.762923747</v>
      </c>
      <c r="W9031">
        <v>49919152.869803935</v>
      </c>
      <c r="X9031">
        <v>29919152.869803946</v>
      </c>
    </row>
    <row r="9032" spans="2:24" x14ac:dyDescent="0.4">
      <c r="B9032" s="13">
        <v>9029</v>
      </c>
      <c r="C9032">
        <v>0</v>
      </c>
      <c r="D9032">
        <v>0</v>
      </c>
      <c r="E9032">
        <v>0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-10010881.904301297</v>
      </c>
      <c r="O9032">
        <v>-47882559.266136572</v>
      </c>
      <c r="P9032">
        <v>-30110189.457352746</v>
      </c>
      <c r="Q9032">
        <v>-2888710.8145979112</v>
      </c>
      <c r="R9032">
        <v>-4327754.5759771373</v>
      </c>
      <c r="S9032">
        <v>-2890677.5125046498</v>
      </c>
      <c r="T9032">
        <v>-3062306.8496257504</v>
      </c>
      <c r="U9032">
        <v>-3025176.1462358399</v>
      </c>
      <c r="V9032">
        <v>-1920208.7245230407</v>
      </c>
      <c r="W9032">
        <v>4334678.3586871624</v>
      </c>
      <c r="X9032">
        <v>-15665321.641312841</v>
      </c>
    </row>
    <row r="9033" spans="2:24" x14ac:dyDescent="0.4">
      <c r="B9033" s="13">
        <v>9030</v>
      </c>
      <c r="C9033">
        <v>0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26736555.315208551</v>
      </c>
      <c r="O9033">
        <v>33799843.832522184</v>
      </c>
      <c r="P9033">
        <v>-533144.57677590521</v>
      </c>
      <c r="Q9033">
        <v>-7895945.8895967798</v>
      </c>
      <c r="R9033">
        <v>13748539.276750209</v>
      </c>
      <c r="S9033">
        <v>22257022.04158223</v>
      </c>
      <c r="T9033">
        <v>22296840.646900162</v>
      </c>
      <c r="U9033">
        <v>24923502.798502654</v>
      </c>
      <c r="V9033">
        <v>24916307.778547615</v>
      </c>
      <c r="W9033">
        <v>31654118.855668973</v>
      </c>
      <c r="X9033">
        <v>11654118.855668979</v>
      </c>
    </row>
    <row r="9034" spans="2:24" x14ac:dyDescent="0.4">
      <c r="B9034" s="13">
        <v>9031</v>
      </c>
      <c r="C9034">
        <v>0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28357951.439126689</v>
      </c>
      <c r="O9034">
        <v>32326797.185367726</v>
      </c>
      <c r="P9034">
        <v>36359439.025487125</v>
      </c>
      <c r="Q9034">
        <v>34689326.944452204</v>
      </c>
      <c r="R9034">
        <v>37597760.893943794</v>
      </c>
      <c r="S9034">
        <v>38302156.431851409</v>
      </c>
      <c r="T9034">
        <v>38351465.560879715</v>
      </c>
      <c r="U9034">
        <v>42430436.572145209</v>
      </c>
      <c r="V9034">
        <v>39895657.580503501</v>
      </c>
      <c r="W9034">
        <v>37354414.803430103</v>
      </c>
      <c r="X9034">
        <v>17354414.803430106</v>
      </c>
    </row>
    <row r="9035" spans="2:24" x14ac:dyDescent="0.4">
      <c r="B9035" s="13">
        <v>9032</v>
      </c>
      <c r="C9035">
        <v>0</v>
      </c>
      <c r="D9035">
        <v>0</v>
      </c>
      <c r="E9035">
        <v>0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21173941.366558518</v>
      </c>
      <c r="O9035">
        <v>24762622.56030355</v>
      </c>
      <c r="P9035">
        <v>25352673.130376089</v>
      </c>
      <c r="Q9035">
        <v>31150846.240973376</v>
      </c>
      <c r="R9035">
        <v>32823308.703405168</v>
      </c>
      <c r="S9035">
        <v>34000335.748684742</v>
      </c>
      <c r="T9035">
        <v>34381073.482931726</v>
      </c>
      <c r="U9035">
        <v>34030356.894688055</v>
      </c>
      <c r="V9035">
        <v>36933813.471817248</v>
      </c>
      <c r="W9035">
        <v>36081338.241675273</v>
      </c>
      <c r="X9035">
        <v>16081338.241675276</v>
      </c>
    </row>
    <row r="9036" spans="2:24" x14ac:dyDescent="0.4">
      <c r="B9036" s="13">
        <v>9033</v>
      </c>
      <c r="C9036">
        <v>0</v>
      </c>
      <c r="D9036">
        <v>0</v>
      </c>
      <c r="E9036">
        <v>0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22076655.365906823</v>
      </c>
      <c r="O9036">
        <v>21429705.78732929</v>
      </c>
      <c r="P9036">
        <v>24346776.097103115</v>
      </c>
      <c r="Q9036">
        <v>30112866.500954803</v>
      </c>
      <c r="R9036">
        <v>38995040.520259418</v>
      </c>
      <c r="S9036">
        <v>46010612.064811796</v>
      </c>
      <c r="T9036">
        <v>51650858.84023799</v>
      </c>
      <c r="U9036">
        <v>52545914.99478808</v>
      </c>
      <c r="V9036">
        <v>52217191.145138159</v>
      </c>
      <c r="W9036">
        <v>52077244.215457931</v>
      </c>
      <c r="X9036">
        <v>32077244.215457935</v>
      </c>
    </row>
    <row r="9037" spans="2:24" x14ac:dyDescent="0.4">
      <c r="B9037" s="13">
        <v>9034</v>
      </c>
      <c r="C9037">
        <v>0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22537223.34559799</v>
      </c>
      <c r="O9037">
        <v>24840113.34449935</v>
      </c>
      <c r="P9037">
        <v>25193307.787681323</v>
      </c>
      <c r="Q9037">
        <v>23767538.798119526</v>
      </c>
      <c r="R9037">
        <v>14363760.833006613</v>
      </c>
      <c r="S9037">
        <v>19600557.619073264</v>
      </c>
      <c r="T9037">
        <v>23263181.892400675</v>
      </c>
      <c r="U9037">
        <v>23608701.21455998</v>
      </c>
      <c r="V9037">
        <v>28845103.600194748</v>
      </c>
      <c r="W9037">
        <v>27409765.569005556</v>
      </c>
      <c r="X9037">
        <v>7409765.5690055573</v>
      </c>
    </row>
    <row r="9038" spans="2:24" x14ac:dyDescent="0.4">
      <c r="B9038" s="13">
        <v>9035</v>
      </c>
      <c r="C9038">
        <v>0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23667408.330195665</v>
      </c>
      <c r="O9038">
        <v>27734712.348723847</v>
      </c>
      <c r="P9038">
        <v>22336393.847365282</v>
      </c>
      <c r="Q9038">
        <v>29458472.015230186</v>
      </c>
      <c r="R9038">
        <v>33709742.557622597</v>
      </c>
      <c r="S9038">
        <v>34919750.75179331</v>
      </c>
      <c r="T9038">
        <v>32783920.952336568</v>
      </c>
      <c r="U9038">
        <v>32866302.790259339</v>
      </c>
      <c r="V9038">
        <v>32712291.909929946</v>
      </c>
      <c r="W9038">
        <v>35784268.589770466</v>
      </c>
      <c r="X9038">
        <v>15784268.589770462</v>
      </c>
    </row>
    <row r="9039" spans="2:24" x14ac:dyDescent="0.4">
      <c r="B9039" s="13">
        <v>9036</v>
      </c>
      <c r="C9039">
        <v>0</v>
      </c>
      <c r="D9039">
        <v>0</v>
      </c>
      <c r="E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21937183.870930031</v>
      </c>
      <c r="O9039">
        <v>23878950.20074936</v>
      </c>
      <c r="P9039">
        <v>30244072.91576919</v>
      </c>
      <c r="Q9039">
        <v>34964584.683249541</v>
      </c>
      <c r="R9039">
        <v>38334013.040245689</v>
      </c>
      <c r="S9039">
        <v>42172004.019314401</v>
      </c>
      <c r="T9039">
        <v>47199352.055747055</v>
      </c>
      <c r="U9039">
        <v>46328882.923146695</v>
      </c>
      <c r="V9039">
        <v>54223578.70310244</v>
      </c>
      <c r="W9039">
        <v>54902412.196675755</v>
      </c>
      <c r="X9039">
        <v>34902412.196675755</v>
      </c>
    </row>
    <row r="9040" spans="2:24" x14ac:dyDescent="0.4">
      <c r="B9040" s="13">
        <v>9037</v>
      </c>
      <c r="C9040">
        <v>0</v>
      </c>
      <c r="D9040">
        <v>0</v>
      </c>
      <c r="E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19636301.888867997</v>
      </c>
      <c r="O9040">
        <v>18425694.636315282</v>
      </c>
      <c r="P9040">
        <v>17670774.256205454</v>
      </c>
      <c r="Q9040">
        <v>19877806.960768063</v>
      </c>
      <c r="R9040">
        <v>25182722.593765613</v>
      </c>
      <c r="S9040">
        <v>-1871342337.9853928</v>
      </c>
      <c r="T9040">
        <v>-1872190754.3781438</v>
      </c>
      <c r="U9040">
        <v>-923825845.99675989</v>
      </c>
      <c r="V9040">
        <v>-922790854.64168799</v>
      </c>
      <c r="W9040">
        <v>-921440589.84143043</v>
      </c>
      <c r="X9040">
        <v>-941440589.84143043</v>
      </c>
    </row>
    <row r="9041" spans="2:24" x14ac:dyDescent="0.4">
      <c r="B9041" s="13">
        <v>9038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27023748.70938161</v>
      </c>
      <c r="O9041">
        <v>17458594.72774205</v>
      </c>
      <c r="P9041">
        <v>18967166.90380878</v>
      </c>
      <c r="Q9041">
        <v>20531277.489898611</v>
      </c>
      <c r="R9041">
        <v>-599115697.74209607</v>
      </c>
      <c r="S9041">
        <v>-595914322.26557386</v>
      </c>
      <c r="T9041">
        <v>-284072837.66567564</v>
      </c>
      <c r="U9041">
        <v>-284809254.99083406</v>
      </c>
      <c r="V9041">
        <v>-287296869.71982884</v>
      </c>
      <c r="W9041">
        <v>-288639530.93858796</v>
      </c>
      <c r="X9041">
        <v>-308639530.93858796</v>
      </c>
    </row>
    <row r="9042" spans="2:24" x14ac:dyDescent="0.4">
      <c r="B9042" s="13">
        <v>9039</v>
      </c>
      <c r="C9042">
        <v>0</v>
      </c>
      <c r="D9042">
        <v>0</v>
      </c>
      <c r="E9042">
        <v>0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27896334.001010686</v>
      </c>
      <c r="O9042">
        <v>33190544.377870921</v>
      </c>
      <c r="P9042">
        <v>34613763.828345299</v>
      </c>
      <c r="Q9042">
        <v>36942697.100285776</v>
      </c>
      <c r="R9042">
        <v>45180123.946206979</v>
      </c>
      <c r="S9042">
        <v>46758971.251752667</v>
      </c>
      <c r="T9042">
        <v>51685319.087371975</v>
      </c>
      <c r="U9042">
        <v>55817174.412750527</v>
      </c>
      <c r="V9042">
        <v>57074717.662022568</v>
      </c>
      <c r="W9042">
        <v>53814018.803490989</v>
      </c>
      <c r="X9042">
        <v>33814018.803490981</v>
      </c>
    </row>
    <row r="9043" spans="2:24" x14ac:dyDescent="0.4">
      <c r="B9043" s="13">
        <v>9040</v>
      </c>
      <c r="C9043">
        <v>0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24090449.91490005</v>
      </c>
      <c r="O9043">
        <v>26770837.44554238</v>
      </c>
      <c r="P9043">
        <v>31335643.092495605</v>
      </c>
      <c r="Q9043">
        <v>29284480.909136567</v>
      </c>
      <c r="R9043">
        <v>28924055.632136613</v>
      </c>
      <c r="S9043">
        <v>31645585.342587892</v>
      </c>
      <c r="T9043">
        <v>38877213.492854178</v>
      </c>
      <c r="U9043">
        <v>36066382.243670329</v>
      </c>
      <c r="V9043">
        <v>40468700.415183678</v>
      </c>
      <c r="W9043">
        <v>48062567.933351852</v>
      </c>
      <c r="X9043">
        <v>28062567.933351852</v>
      </c>
    </row>
    <row r="9044" spans="2:24" x14ac:dyDescent="0.4">
      <c r="B9044" s="13">
        <v>9041</v>
      </c>
      <c r="C9044">
        <v>0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24749376.9383974</v>
      </c>
      <c r="O9044">
        <v>25971002.591936804</v>
      </c>
      <c r="P9044">
        <v>23321464.925037909</v>
      </c>
      <c r="Q9044">
        <v>24422775.243844971</v>
      </c>
      <c r="R9044">
        <v>3882443.5204392588</v>
      </c>
      <c r="S9044">
        <v>5904267.3008440528</v>
      </c>
      <c r="T9044">
        <v>17469459.308615107</v>
      </c>
      <c r="U9044">
        <v>15099545.556749534</v>
      </c>
      <c r="V9044">
        <v>13320653.859703159</v>
      </c>
      <c r="W9044">
        <v>18483424.169173285</v>
      </c>
      <c r="X9044">
        <v>-1516575.830826709</v>
      </c>
    </row>
    <row r="9045" spans="2:24" x14ac:dyDescent="0.4">
      <c r="B9045" s="13">
        <v>9042</v>
      </c>
      <c r="C9045">
        <v>0</v>
      </c>
      <c r="D9045">
        <v>0</v>
      </c>
      <c r="E9045">
        <v>0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24483302.946515366</v>
      </c>
      <c r="O9045">
        <v>24258557.238152731</v>
      </c>
      <c r="P9045">
        <v>30281597.106465179</v>
      </c>
      <c r="Q9045">
        <v>28871341.489930145</v>
      </c>
      <c r="R9045">
        <v>31051497.029818825</v>
      </c>
      <c r="S9045">
        <v>34349620.295199208</v>
      </c>
      <c r="T9045">
        <v>33024621.203480534</v>
      </c>
      <c r="U9045">
        <v>30261129.313873593</v>
      </c>
      <c r="V9045">
        <v>31109522.442462984</v>
      </c>
      <c r="W9045">
        <v>33630862.434177943</v>
      </c>
      <c r="X9045">
        <v>13630862.434177943</v>
      </c>
    </row>
    <row r="9046" spans="2:24" x14ac:dyDescent="0.4">
      <c r="B9046" s="13">
        <v>9043</v>
      </c>
      <c r="C9046">
        <v>0</v>
      </c>
      <c r="D9046">
        <v>0</v>
      </c>
      <c r="E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21270761.682315487</v>
      </c>
      <c r="O9046">
        <v>23062581.869419836</v>
      </c>
      <c r="P9046">
        <v>24028694.007855564</v>
      </c>
      <c r="Q9046">
        <v>26685938.828409001</v>
      </c>
      <c r="R9046">
        <v>25632243.161828347</v>
      </c>
      <c r="S9046">
        <v>26422099.27794541</v>
      </c>
      <c r="T9046">
        <v>23822268.634105526</v>
      </c>
      <c r="U9046">
        <v>27970806.064931046</v>
      </c>
      <c r="V9046">
        <v>30382066.741953477</v>
      </c>
      <c r="W9046">
        <v>30149745.851626966</v>
      </c>
      <c r="X9046">
        <v>10149745.851626968</v>
      </c>
    </row>
    <row r="9047" spans="2:24" x14ac:dyDescent="0.4">
      <c r="B9047" s="13">
        <v>9044</v>
      </c>
      <c r="C9047">
        <v>0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19335276.433646183</v>
      </c>
      <c r="O9047">
        <v>5126318.0318381637</v>
      </c>
      <c r="P9047">
        <v>3767825.7036975529</v>
      </c>
      <c r="Q9047">
        <v>6697510.8555986639</v>
      </c>
      <c r="R9047">
        <v>6433172.9757747203</v>
      </c>
      <c r="S9047">
        <v>5344505.9194363821</v>
      </c>
      <c r="T9047">
        <v>-22687106.88775447</v>
      </c>
      <c r="U9047">
        <v>-20896495.40397916</v>
      </c>
      <c r="V9047">
        <v>-4769608.4612489892</v>
      </c>
      <c r="W9047">
        <v>-1383371.9956837408</v>
      </c>
      <c r="X9047">
        <v>-21383371.995683741</v>
      </c>
    </row>
    <row r="9048" spans="2:24" x14ac:dyDescent="0.4">
      <c r="B9048" s="13">
        <v>9045</v>
      </c>
      <c r="C9048">
        <v>0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19755239.938611448</v>
      </c>
      <c r="O9048">
        <v>-64108106.361629203</v>
      </c>
      <c r="P9048">
        <v>-60520335.183987312</v>
      </c>
      <c r="Q9048">
        <v>-13088126.975072011</v>
      </c>
      <c r="R9048">
        <v>-11428698.212979728</v>
      </c>
      <c r="S9048">
        <v>-4168774.3100930406</v>
      </c>
      <c r="T9048">
        <v>-13930002.707613731</v>
      </c>
      <c r="U9048">
        <v>-15263036.104107339</v>
      </c>
      <c r="V9048">
        <v>-15328358.909933107</v>
      </c>
      <c r="W9048">
        <v>-13195250.294078542</v>
      </c>
      <c r="X9048">
        <v>-33195250.294078533</v>
      </c>
    </row>
    <row r="9049" spans="2:24" x14ac:dyDescent="0.4">
      <c r="B9049" s="13">
        <v>9046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16538913.876493923</v>
      </c>
      <c r="O9049">
        <v>24995472.48953427</v>
      </c>
      <c r="P9049">
        <v>24151514.820562575</v>
      </c>
      <c r="Q9049">
        <v>22719893.466057215</v>
      </c>
      <c r="R9049">
        <v>25874291.142351665</v>
      </c>
      <c r="S9049">
        <v>28390861.296295516</v>
      </c>
      <c r="T9049">
        <v>28883025.460713912</v>
      </c>
      <c r="U9049">
        <v>9666258.0076831616</v>
      </c>
      <c r="V9049">
        <v>16907327.064458176</v>
      </c>
      <c r="W9049">
        <v>35282636.223431081</v>
      </c>
      <c r="X9049">
        <v>15282636.223431077</v>
      </c>
    </row>
    <row r="9050" spans="2:24" x14ac:dyDescent="0.4">
      <c r="B9050" s="13">
        <v>9047</v>
      </c>
      <c r="C9050">
        <v>0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26615647.967285838</v>
      </c>
      <c r="O9050">
        <v>15193852.342437156</v>
      </c>
      <c r="P9050">
        <v>20155941.394596756</v>
      </c>
      <c r="Q9050">
        <v>24648487.800018005</v>
      </c>
      <c r="R9050">
        <v>30167816.432428997</v>
      </c>
      <c r="S9050">
        <v>29449226.34282729</v>
      </c>
      <c r="T9050">
        <v>29092268.700325228</v>
      </c>
      <c r="U9050">
        <v>35325588.988833487</v>
      </c>
      <c r="V9050">
        <v>35326158.790430218</v>
      </c>
      <c r="W9050">
        <v>38495756.67961669</v>
      </c>
      <c r="X9050">
        <v>18495756.67961669</v>
      </c>
    </row>
    <row r="9051" spans="2:24" x14ac:dyDescent="0.4">
      <c r="B9051" s="13">
        <v>9048</v>
      </c>
      <c r="C9051">
        <v>0</v>
      </c>
      <c r="D9051">
        <v>0</v>
      </c>
      <c r="E9051">
        <v>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19855812.16990475</v>
      </c>
      <c r="O9051">
        <v>20707750.83453463</v>
      </c>
      <c r="P9051">
        <v>26464892.486971501</v>
      </c>
      <c r="Q9051">
        <v>31938963.719489057</v>
      </c>
      <c r="R9051">
        <v>32118449.535303555</v>
      </c>
      <c r="S9051">
        <v>33705114.335079238</v>
      </c>
      <c r="T9051">
        <v>36910353.274834119</v>
      </c>
      <c r="U9051">
        <v>35426302.126191877</v>
      </c>
      <c r="V9051">
        <v>29913743.679271843</v>
      </c>
      <c r="W9051">
        <v>27632277.714553509</v>
      </c>
      <c r="X9051">
        <v>7632277.7145535108</v>
      </c>
    </row>
    <row r="9052" spans="2:24" x14ac:dyDescent="0.4">
      <c r="B9052" s="13">
        <v>9049</v>
      </c>
      <c r="C9052">
        <v>0</v>
      </c>
      <c r="D9052">
        <v>0</v>
      </c>
      <c r="E9052">
        <v>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21845026.531564184</v>
      </c>
      <c r="O9052">
        <v>18282389.247978665</v>
      </c>
      <c r="P9052">
        <v>14882132.458717722</v>
      </c>
      <c r="Q9052">
        <v>16236092.753153211</v>
      </c>
      <c r="R9052">
        <v>16171987.364687253</v>
      </c>
      <c r="S9052">
        <v>18945104.616187949</v>
      </c>
      <c r="T9052">
        <v>19017572.628236573</v>
      </c>
      <c r="U9052">
        <v>23983049.240984444</v>
      </c>
      <c r="V9052">
        <v>20665942.945533812</v>
      </c>
      <c r="W9052">
        <v>6126287.02433284</v>
      </c>
      <c r="X9052">
        <v>-13873712.975667158</v>
      </c>
    </row>
    <row r="9053" spans="2:24" x14ac:dyDescent="0.4">
      <c r="B9053" s="13">
        <v>9050</v>
      </c>
      <c r="C9053">
        <v>0</v>
      </c>
      <c r="D9053">
        <v>0</v>
      </c>
      <c r="E9053"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22262150.147798128</v>
      </c>
      <c r="O9053">
        <v>26435675.683799472</v>
      </c>
      <c r="P9053">
        <v>31407546.368767701</v>
      </c>
      <c r="Q9053">
        <v>36819738.334726706</v>
      </c>
      <c r="R9053">
        <v>38005002.647376023</v>
      </c>
      <c r="S9053">
        <v>-3519846.5802569129</v>
      </c>
      <c r="T9053">
        <v>432800.85241942946</v>
      </c>
      <c r="U9053">
        <v>2770897.3866979117</v>
      </c>
      <c r="V9053">
        <v>1640328.1907374004</v>
      </c>
      <c r="W9053">
        <v>-5389854.1518049892</v>
      </c>
      <c r="X9053">
        <v>-25389854.151804991</v>
      </c>
    </row>
    <row r="9054" spans="2:24" x14ac:dyDescent="0.4">
      <c r="B9054" s="13">
        <v>9051</v>
      </c>
      <c r="C9054">
        <v>0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18566256.852823958</v>
      </c>
      <c r="O9054">
        <v>19808568.542640429</v>
      </c>
      <c r="P9054">
        <v>8488486.2803305294</v>
      </c>
      <c r="Q9054">
        <v>7348706.8785988232</v>
      </c>
      <c r="R9054">
        <v>17668936.057761639</v>
      </c>
      <c r="S9054">
        <v>25742896.238529842</v>
      </c>
      <c r="T9054">
        <v>34026370.058716938</v>
      </c>
      <c r="U9054">
        <v>34799639.786718339</v>
      </c>
      <c r="V9054">
        <v>29259577.061570287</v>
      </c>
      <c r="W9054">
        <v>35398831.843023166</v>
      </c>
      <c r="X9054">
        <v>15398831.84302317</v>
      </c>
    </row>
    <row r="9055" spans="2:24" x14ac:dyDescent="0.4">
      <c r="B9055" s="13">
        <v>9052</v>
      </c>
      <c r="C9055">
        <v>0</v>
      </c>
      <c r="D9055">
        <v>0</v>
      </c>
      <c r="E9055">
        <v>0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20747298.065185364</v>
      </c>
      <c r="O9055">
        <v>21417090.388087302</v>
      </c>
      <c r="P9055">
        <v>30257319.805509172</v>
      </c>
      <c r="Q9055">
        <v>36700910.865646973</v>
      </c>
      <c r="R9055">
        <v>38417127.034592912</v>
      </c>
      <c r="S9055">
        <v>37807141.146354623</v>
      </c>
      <c r="T9055">
        <v>38587745.456065036</v>
      </c>
      <c r="U9055">
        <v>42837249.869133487</v>
      </c>
      <c r="V9055">
        <v>46343009.712668449</v>
      </c>
      <c r="W9055">
        <v>-12169689.869250916</v>
      </c>
      <c r="X9055">
        <v>-32169689.869250923</v>
      </c>
    </row>
    <row r="9056" spans="2:24" x14ac:dyDescent="0.4">
      <c r="B9056" s="13">
        <v>9053</v>
      </c>
      <c r="C9056">
        <v>0</v>
      </c>
      <c r="D9056">
        <v>0</v>
      </c>
      <c r="E9056"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17873945.200033899</v>
      </c>
      <c r="O9056">
        <v>18494732.581776608</v>
      </c>
      <c r="P9056">
        <v>26232957.126028471</v>
      </c>
      <c r="Q9056">
        <v>29686703.175532542</v>
      </c>
      <c r="R9056">
        <v>27325132.211883493</v>
      </c>
      <c r="S9056">
        <v>25867957.60803128</v>
      </c>
      <c r="T9056">
        <v>20303375.885919686</v>
      </c>
      <c r="U9056">
        <v>24309054.644942366</v>
      </c>
      <c r="V9056">
        <v>11603641.34712969</v>
      </c>
      <c r="W9056">
        <v>13953271.017652282</v>
      </c>
      <c r="X9056">
        <v>-6046728.9823477175</v>
      </c>
    </row>
    <row r="9057" spans="2:24" x14ac:dyDescent="0.4">
      <c r="B9057" s="13">
        <v>9054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21520942.954101697</v>
      </c>
      <c r="O9057">
        <v>18472349.446640201</v>
      </c>
      <c r="P9057">
        <v>21609594.492824372</v>
      </c>
      <c r="Q9057">
        <v>25854032.715227578</v>
      </c>
      <c r="R9057">
        <v>27942130.797038559</v>
      </c>
      <c r="S9057">
        <v>36501441.752062455</v>
      </c>
      <c r="T9057">
        <v>39173722.352655947</v>
      </c>
      <c r="U9057">
        <v>39147579.370381296</v>
      </c>
      <c r="V9057">
        <v>40563321.126104183</v>
      </c>
      <c r="W9057">
        <v>-9715534.0326352827</v>
      </c>
      <c r="X9057">
        <v>-29715534.032635279</v>
      </c>
    </row>
    <row r="9058" spans="2:24" x14ac:dyDescent="0.4">
      <c r="B9058" s="13">
        <v>9055</v>
      </c>
      <c r="C9058">
        <v>0</v>
      </c>
      <c r="D9058">
        <v>0</v>
      </c>
      <c r="E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20011072.009888906</v>
      </c>
      <c r="O9058">
        <v>21161601.658506863</v>
      </c>
      <c r="P9058">
        <v>23699337.311545726</v>
      </c>
      <c r="Q9058">
        <v>24728345.408389878</v>
      </c>
      <c r="R9058">
        <v>31357943.996822175</v>
      </c>
      <c r="S9058">
        <v>31062221.6747449</v>
      </c>
      <c r="T9058">
        <v>36799152.550592959</v>
      </c>
      <c r="U9058">
        <v>33935804.545958392</v>
      </c>
      <c r="V9058">
        <v>33601566.758562133</v>
      </c>
      <c r="W9058">
        <v>42403273.872142099</v>
      </c>
      <c r="X9058">
        <v>22403273.872142103</v>
      </c>
    </row>
    <row r="9059" spans="2:24" x14ac:dyDescent="0.4">
      <c r="B9059" s="13">
        <v>9056</v>
      </c>
      <c r="C9059">
        <v>0</v>
      </c>
      <c r="D9059">
        <v>0</v>
      </c>
      <c r="E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22261507.196209475</v>
      </c>
      <c r="O9059">
        <v>28436824.867249455</v>
      </c>
      <c r="P9059">
        <v>28535352.446053825</v>
      </c>
      <c r="Q9059">
        <v>29412072.682741255</v>
      </c>
      <c r="R9059">
        <v>29654564.204022285</v>
      </c>
      <c r="S9059">
        <v>30764370.312479194</v>
      </c>
      <c r="T9059">
        <v>33347109.084929865</v>
      </c>
      <c r="U9059">
        <v>40582694.063514002</v>
      </c>
      <c r="V9059">
        <v>43497385.585810654</v>
      </c>
      <c r="W9059">
        <v>49268436.782772392</v>
      </c>
      <c r="X9059">
        <v>29268436.782772403</v>
      </c>
    </row>
    <row r="9060" spans="2:24" x14ac:dyDescent="0.4">
      <c r="B9060" s="13">
        <v>9057</v>
      </c>
      <c r="C9060">
        <v>0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7513709.3334808638</v>
      </c>
      <c r="O9060">
        <v>-509765994.6902023</v>
      </c>
      <c r="P9060">
        <v>-501953494.06350744</v>
      </c>
      <c r="Q9060">
        <v>-290476711.17638052</v>
      </c>
      <c r="R9060">
        <v>-285447091.59276342</v>
      </c>
      <c r="S9060">
        <v>-257537719.96627951</v>
      </c>
      <c r="T9060">
        <v>-250839347.21413639</v>
      </c>
      <c r="U9060">
        <v>-249523824.46200708</v>
      </c>
      <c r="V9060">
        <v>-242373638.0765442</v>
      </c>
      <c r="W9060">
        <v>-236356305.46325484</v>
      </c>
      <c r="X9060">
        <v>-256356305.46325481</v>
      </c>
    </row>
    <row r="9061" spans="2:24" x14ac:dyDescent="0.4">
      <c r="B9061" s="13">
        <v>9058</v>
      </c>
      <c r="C9061">
        <v>0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25200675.154239409</v>
      </c>
      <c r="O9061">
        <v>30462765.733733077</v>
      </c>
      <c r="P9061">
        <v>33654145.360616505</v>
      </c>
      <c r="Q9061">
        <v>35016512.475598685</v>
      </c>
      <c r="R9061">
        <v>37363262.391397633</v>
      </c>
      <c r="S9061">
        <v>34278291.873848014</v>
      </c>
      <c r="T9061">
        <v>33066617.711580232</v>
      </c>
      <c r="U9061">
        <v>32629378.796891779</v>
      </c>
      <c r="V9061">
        <v>34825017.898904137</v>
      </c>
      <c r="W9061">
        <v>34048768.741101943</v>
      </c>
      <c r="X9061">
        <v>14048768.741101943</v>
      </c>
    </row>
    <row r="9062" spans="2:24" x14ac:dyDescent="0.4">
      <c r="B9062" s="13">
        <v>9059</v>
      </c>
      <c r="C9062">
        <v>0</v>
      </c>
      <c r="D9062">
        <v>0</v>
      </c>
      <c r="E9062"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23146191.283605225</v>
      </c>
      <c r="O9062">
        <v>25910467.92713277</v>
      </c>
      <c r="P9062">
        <v>31743940.342992689</v>
      </c>
      <c r="Q9062">
        <v>33224662.025217652</v>
      </c>
      <c r="R9062">
        <v>37196150.841718115</v>
      </c>
      <c r="S9062">
        <v>39676844.992769882</v>
      </c>
      <c r="T9062">
        <v>48955014.115011632</v>
      </c>
      <c r="U9062">
        <v>44403939.642027609</v>
      </c>
      <c r="V9062">
        <v>42150666.049122825</v>
      </c>
      <c r="W9062">
        <v>-30402992.422006834</v>
      </c>
      <c r="X9062">
        <v>-50402992.422006831</v>
      </c>
    </row>
    <row r="9063" spans="2:24" x14ac:dyDescent="0.4">
      <c r="B9063" s="13">
        <v>9060</v>
      </c>
      <c r="C9063">
        <v>0</v>
      </c>
      <c r="D9063">
        <v>0</v>
      </c>
      <c r="E9063"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24236056.877814613</v>
      </c>
      <c r="O9063">
        <v>28305249.821128123</v>
      </c>
      <c r="P9063">
        <v>33330551.379426289</v>
      </c>
      <c r="Q9063">
        <v>31098222.328484483</v>
      </c>
      <c r="R9063">
        <v>32928755.152340367</v>
      </c>
      <c r="S9063">
        <v>32254922.229705501</v>
      </c>
      <c r="T9063">
        <v>34543648.405995592</v>
      </c>
      <c r="U9063">
        <v>36040258.593835331</v>
      </c>
      <c r="V9063">
        <v>36988716.865715697</v>
      </c>
      <c r="W9063">
        <v>36242894.894533552</v>
      </c>
      <c r="X9063">
        <v>16242894.894533554</v>
      </c>
    </row>
    <row r="9064" spans="2:24" x14ac:dyDescent="0.4">
      <c r="B9064" s="13">
        <v>9061</v>
      </c>
      <c r="C9064">
        <v>0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21741189.105384231</v>
      </c>
      <c r="O9064">
        <v>21667697.67403394</v>
      </c>
      <c r="P9064">
        <v>25982557.272071857</v>
      </c>
      <c r="Q9064">
        <v>27383258.786683481</v>
      </c>
      <c r="R9064">
        <v>29429660.538215525</v>
      </c>
      <c r="S9064">
        <v>28481012.532259554</v>
      </c>
      <c r="T9064">
        <v>35944864.014385931</v>
      </c>
      <c r="U9064">
        <v>36874611.012363605</v>
      </c>
      <c r="V9064">
        <v>35867004.641935915</v>
      </c>
      <c r="W9064">
        <v>37088115.917869344</v>
      </c>
      <c r="X9064">
        <v>17088115.917869348</v>
      </c>
    </row>
    <row r="9065" spans="2:24" x14ac:dyDescent="0.4">
      <c r="B9065" s="13">
        <v>9062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22120603.856353499</v>
      </c>
      <c r="O9065">
        <v>27582675.512679249</v>
      </c>
      <c r="P9065">
        <v>27850020.124793235</v>
      </c>
      <c r="Q9065">
        <v>26421294.051788948</v>
      </c>
      <c r="R9065">
        <v>27461883.052128792</v>
      </c>
      <c r="S9065">
        <v>31226581.694585159</v>
      </c>
      <c r="T9065">
        <v>35392015.845209561</v>
      </c>
      <c r="U9065">
        <v>39067438.413648568</v>
      </c>
      <c r="V9065">
        <v>37631092.830238819</v>
      </c>
      <c r="W9065">
        <v>43939146.78926798</v>
      </c>
      <c r="X9065">
        <v>23939146.789267972</v>
      </c>
    </row>
    <row r="9066" spans="2:24" x14ac:dyDescent="0.4">
      <c r="B9066" s="13">
        <v>9063</v>
      </c>
      <c r="C9066">
        <v>0</v>
      </c>
      <c r="D9066">
        <v>0</v>
      </c>
      <c r="E9066">
        <v>0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21986776.436900817</v>
      </c>
      <c r="O9066">
        <v>22521719.192678738</v>
      </c>
      <c r="P9066">
        <v>27709703.186750904</v>
      </c>
      <c r="Q9066">
        <v>25898896.356900301</v>
      </c>
      <c r="R9066">
        <v>28868112.127160769</v>
      </c>
      <c r="S9066">
        <v>28908174.879201144</v>
      </c>
      <c r="T9066">
        <v>33314309.11157123</v>
      </c>
      <c r="U9066">
        <v>30610679.292317737</v>
      </c>
      <c r="V9066">
        <v>30088925.955903035</v>
      </c>
      <c r="W9066">
        <v>14310953.425333951</v>
      </c>
      <c r="X9066">
        <v>-5689046.5746660577</v>
      </c>
    </row>
    <row r="9067" spans="2:24" x14ac:dyDescent="0.4">
      <c r="B9067" s="13">
        <v>9064</v>
      </c>
      <c r="C9067">
        <v>0</v>
      </c>
      <c r="D9067">
        <v>0</v>
      </c>
      <c r="E9067">
        <v>0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20622590.687887881</v>
      </c>
      <c r="O9067">
        <v>24258549.41256655</v>
      </c>
      <c r="P9067">
        <v>25531777.885342713</v>
      </c>
      <c r="Q9067">
        <v>32804467.858302087</v>
      </c>
      <c r="R9067">
        <v>41538088.494385846</v>
      </c>
      <c r="S9067">
        <v>29263376.8882525</v>
      </c>
      <c r="T9067">
        <v>33022774.242596701</v>
      </c>
      <c r="U9067">
        <v>49803287.310795732</v>
      </c>
      <c r="V9067">
        <v>52525570.913875125</v>
      </c>
      <c r="W9067">
        <v>54385569.389550231</v>
      </c>
      <c r="X9067">
        <v>34385569.389550224</v>
      </c>
    </row>
    <row r="9068" spans="2:24" x14ac:dyDescent="0.4">
      <c r="B9068" s="13">
        <v>9065</v>
      </c>
      <c r="C9068">
        <v>0</v>
      </c>
      <c r="D9068">
        <v>0</v>
      </c>
      <c r="E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11233155.779898806</v>
      </c>
      <c r="O9068">
        <v>19545191.363158621</v>
      </c>
      <c r="P9068">
        <v>22777075.142797105</v>
      </c>
      <c r="Q9068">
        <v>30661540.710018266</v>
      </c>
      <c r="R9068">
        <v>31152907.3186418</v>
      </c>
      <c r="S9068">
        <v>31593176.968537476</v>
      </c>
      <c r="T9068">
        <v>35730976.095395289</v>
      </c>
      <c r="U9068">
        <v>39594781.501394741</v>
      </c>
      <c r="V9068">
        <v>37467213.129310116</v>
      </c>
      <c r="W9068">
        <v>38903345.526391841</v>
      </c>
      <c r="X9068">
        <v>18903345.526391845</v>
      </c>
    </row>
    <row r="9069" spans="2:24" x14ac:dyDescent="0.4">
      <c r="B9069" s="13">
        <v>9066</v>
      </c>
      <c r="C9069">
        <v>0</v>
      </c>
      <c r="D9069">
        <v>0</v>
      </c>
      <c r="E9069">
        <v>0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19050613.140579868</v>
      </c>
      <c r="O9069">
        <v>19782277.890274588</v>
      </c>
      <c r="P9069">
        <v>21639287.569114015</v>
      </c>
      <c r="Q9069">
        <v>23645570.762081049</v>
      </c>
      <c r="R9069">
        <v>21223195.794209544</v>
      </c>
      <c r="S9069">
        <v>25082634.429208774</v>
      </c>
      <c r="T9069">
        <v>25297261.404275734</v>
      </c>
      <c r="U9069">
        <v>32826082.028465256</v>
      </c>
      <c r="V9069">
        <v>41187335.665265791</v>
      </c>
      <c r="W9069">
        <v>45432645.874594852</v>
      </c>
      <c r="X9069">
        <v>25432645.874594849</v>
      </c>
    </row>
    <row r="9070" spans="2:24" x14ac:dyDescent="0.4">
      <c r="B9070" s="13">
        <v>9067</v>
      </c>
      <c r="C9070">
        <v>0</v>
      </c>
      <c r="D9070">
        <v>0</v>
      </c>
      <c r="E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19621739.654613376</v>
      </c>
      <c r="O9070">
        <v>15435908.37555431</v>
      </c>
      <c r="P9070">
        <v>18604290.075639486</v>
      </c>
      <c r="Q9070">
        <v>16814744.235499732</v>
      </c>
      <c r="R9070">
        <v>16056615.588396451</v>
      </c>
      <c r="S9070">
        <v>16892011.048277944</v>
      </c>
      <c r="T9070">
        <v>20973187.925400537</v>
      </c>
      <c r="U9070">
        <v>19543032.284665685</v>
      </c>
      <c r="V9070">
        <v>19269892.815590385</v>
      </c>
      <c r="W9070">
        <v>22768379.505165055</v>
      </c>
      <c r="X9070">
        <v>2768379.5051650545</v>
      </c>
    </row>
    <row r="9071" spans="2:24" x14ac:dyDescent="0.4">
      <c r="B9071" s="13">
        <v>9068</v>
      </c>
      <c r="C9071">
        <v>0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21753898.30524962</v>
      </c>
      <c r="O9071">
        <v>26803770.638569035</v>
      </c>
      <c r="P9071">
        <v>27713657.499724999</v>
      </c>
      <c r="Q9071">
        <v>26263424.989820182</v>
      </c>
      <c r="R9071">
        <v>26403851.95403073</v>
      </c>
      <c r="S9071">
        <v>25891846.610856187</v>
      </c>
      <c r="T9071">
        <v>33858658.458300345</v>
      </c>
      <c r="U9071">
        <v>40102223.140965581</v>
      </c>
      <c r="V9071">
        <v>40719882.305888444</v>
      </c>
      <c r="W9071">
        <v>48086281.897585943</v>
      </c>
      <c r="X9071">
        <v>28086281.897585943</v>
      </c>
    </row>
    <row r="9072" spans="2:24" x14ac:dyDescent="0.4">
      <c r="B9072" s="13">
        <v>9069</v>
      </c>
      <c r="C9072">
        <v>0</v>
      </c>
      <c r="D9072">
        <v>0</v>
      </c>
      <c r="E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29738404.177419238</v>
      </c>
      <c r="O9072">
        <v>32547208.334666725</v>
      </c>
      <c r="P9072">
        <v>33718905.198884107</v>
      </c>
      <c r="Q9072">
        <v>32185095.125392508</v>
      </c>
      <c r="R9072">
        <v>29570696.400179707</v>
      </c>
      <c r="S9072">
        <v>32183571.404886123</v>
      </c>
      <c r="T9072">
        <v>36106704.806941599</v>
      </c>
      <c r="U9072">
        <v>36336170.004566357</v>
      </c>
      <c r="V9072">
        <v>39103588.203622028</v>
      </c>
      <c r="W9072">
        <v>45499177.158997364</v>
      </c>
      <c r="X9072">
        <v>25499177.158997364</v>
      </c>
    </row>
    <row r="9073" spans="2:24" x14ac:dyDescent="0.4">
      <c r="B9073" s="13">
        <v>9070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22009852.519078895</v>
      </c>
      <c r="O9073">
        <v>18496632.157018121</v>
      </c>
      <c r="P9073">
        <v>14837606.614285128</v>
      </c>
      <c r="Q9073">
        <v>22197098.950134203</v>
      </c>
      <c r="R9073">
        <v>23665597.423960477</v>
      </c>
      <c r="S9073">
        <v>23760286.864806633</v>
      </c>
      <c r="T9073">
        <v>28059455.821640383</v>
      </c>
      <c r="U9073">
        <v>31744958.700453829</v>
      </c>
      <c r="V9073">
        <v>30198056.177645542</v>
      </c>
      <c r="W9073">
        <v>28590048.529132042</v>
      </c>
      <c r="X9073">
        <v>8590048.5291320439</v>
      </c>
    </row>
    <row r="9074" spans="2:24" x14ac:dyDescent="0.4">
      <c r="B9074" s="13">
        <v>9071</v>
      </c>
      <c r="C9074">
        <v>0</v>
      </c>
      <c r="D9074">
        <v>0</v>
      </c>
      <c r="E9074"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22534795.15261744</v>
      </c>
      <c r="O9074">
        <v>21842594.237862457</v>
      </c>
      <c r="P9074">
        <v>27532642.466413211</v>
      </c>
      <c r="Q9074">
        <v>32894494.606070906</v>
      </c>
      <c r="R9074">
        <v>31515940.482166801</v>
      </c>
      <c r="S9074">
        <v>34280731.068704285</v>
      </c>
      <c r="T9074">
        <v>41789995.789715834</v>
      </c>
      <c r="U9074">
        <v>44320727.803942129</v>
      </c>
      <c r="V9074">
        <v>49393121.410871856</v>
      </c>
      <c r="W9074">
        <v>47433649.292960554</v>
      </c>
      <c r="X9074">
        <v>27433649.292960562</v>
      </c>
    </row>
    <row r="9075" spans="2:24" x14ac:dyDescent="0.4">
      <c r="B9075" s="13">
        <v>9072</v>
      </c>
      <c r="C9075">
        <v>0</v>
      </c>
      <c r="D9075">
        <v>0</v>
      </c>
      <c r="E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19812283.643290877</v>
      </c>
      <c r="O9075">
        <v>-711083984.1146065</v>
      </c>
      <c r="P9075">
        <v>-711336780.44777811</v>
      </c>
      <c r="Q9075">
        <v>-341844155.58549923</v>
      </c>
      <c r="R9075">
        <v>-342296828.96031886</v>
      </c>
      <c r="S9075">
        <v>-337930858.53062004</v>
      </c>
      <c r="T9075">
        <v>-353443606.02037364</v>
      </c>
      <c r="U9075">
        <v>-354164028.35384303</v>
      </c>
      <c r="V9075">
        <v>-339585965.61776596</v>
      </c>
      <c r="W9075">
        <v>-340665236.09152085</v>
      </c>
      <c r="X9075">
        <v>-360665236.09152085</v>
      </c>
    </row>
    <row r="9076" spans="2:24" x14ac:dyDescent="0.4">
      <c r="B9076" s="13">
        <v>9073</v>
      </c>
      <c r="C9076">
        <v>0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28812658.783076331</v>
      </c>
      <c r="O9076">
        <v>-2966681637.6699805</v>
      </c>
      <c r="P9076">
        <v>-2966344101.8613377</v>
      </c>
      <c r="Q9076">
        <v>-1467110108.6431937</v>
      </c>
      <c r="R9076">
        <v>-1469322410.7044289</v>
      </c>
      <c r="S9076">
        <v>-1466083744.934552</v>
      </c>
      <c r="T9076">
        <v>-1467210815.2593422</v>
      </c>
      <c r="U9076">
        <v>-1468074297.9962883</v>
      </c>
      <c r="V9076">
        <v>-1464468282.6793954</v>
      </c>
      <c r="W9076">
        <v>-1459709272.7004788</v>
      </c>
      <c r="X9076">
        <v>-1479709272.7004788</v>
      </c>
    </row>
    <row r="9077" spans="2:24" x14ac:dyDescent="0.4">
      <c r="B9077" s="13">
        <v>9074</v>
      </c>
      <c r="C9077">
        <v>0</v>
      </c>
      <c r="D9077">
        <v>0</v>
      </c>
      <c r="E9077">
        <v>0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25366662.366756134</v>
      </c>
      <c r="O9077">
        <v>29752836.653155215</v>
      </c>
      <c r="P9077">
        <v>30625928.152870268</v>
      </c>
      <c r="Q9077">
        <v>28692072.199937619</v>
      </c>
      <c r="R9077">
        <v>29820321.441139571</v>
      </c>
      <c r="S9077">
        <v>36885617.766822673</v>
      </c>
      <c r="T9077">
        <v>43145580.32795243</v>
      </c>
      <c r="U9077">
        <v>46394849.686193846</v>
      </c>
      <c r="V9077">
        <v>49014703.486501954</v>
      </c>
      <c r="W9077">
        <v>53307505.762177996</v>
      </c>
      <c r="X9077">
        <v>33307505.762177996</v>
      </c>
    </row>
    <row r="9078" spans="2:24" x14ac:dyDescent="0.4">
      <c r="B9078" s="13">
        <v>9075</v>
      </c>
      <c r="C9078">
        <v>0</v>
      </c>
      <c r="D9078">
        <v>0</v>
      </c>
      <c r="E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23251400.578061484</v>
      </c>
      <c r="O9078">
        <v>27443804.423592355</v>
      </c>
      <c r="P9078">
        <v>25439394.924476333</v>
      </c>
      <c r="Q9078">
        <v>27844704.152959894</v>
      </c>
      <c r="R9078">
        <v>-18561052.69538895</v>
      </c>
      <c r="S9078">
        <v>-15157736.011050474</v>
      </c>
      <c r="T9078">
        <v>9254530.7558642756</v>
      </c>
      <c r="U9078">
        <v>15479443.534891106</v>
      </c>
      <c r="V9078">
        <v>15158596.731068464</v>
      </c>
      <c r="W9078">
        <v>16581460.109914098</v>
      </c>
      <c r="X9078">
        <v>-3418539.8900859132</v>
      </c>
    </row>
    <row r="9079" spans="2:24" x14ac:dyDescent="0.4">
      <c r="B9079" s="13">
        <v>9076</v>
      </c>
      <c r="C9079">
        <v>0</v>
      </c>
      <c r="D9079">
        <v>0</v>
      </c>
      <c r="E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20123186.950868789</v>
      </c>
      <c r="O9079">
        <v>21441978.515356522</v>
      </c>
      <c r="P9079">
        <v>23375542.460058454</v>
      </c>
      <c r="Q9079">
        <v>29843782.857534062</v>
      </c>
      <c r="R9079">
        <v>28483624.830373086</v>
      </c>
      <c r="S9079">
        <v>36389423.118483156</v>
      </c>
      <c r="T9079">
        <v>39807071.06871511</v>
      </c>
      <c r="U9079">
        <v>38640842.085717365</v>
      </c>
      <c r="V9079">
        <v>31352995.196788132</v>
      </c>
      <c r="W9079">
        <v>37025777.410922498</v>
      </c>
      <c r="X9079">
        <v>17025777.410922501</v>
      </c>
    </row>
    <row r="9080" spans="2:24" x14ac:dyDescent="0.4">
      <c r="B9080" s="13">
        <v>9077</v>
      </c>
      <c r="C9080">
        <v>0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17404894.954446491</v>
      </c>
      <c r="O9080">
        <v>23640178.751327243</v>
      </c>
      <c r="P9080">
        <v>22195139.331179008</v>
      </c>
      <c r="Q9080">
        <v>21319115.149099279</v>
      </c>
      <c r="R9080">
        <v>22624182.209452353</v>
      </c>
      <c r="S9080">
        <v>24524151.109095018</v>
      </c>
      <c r="T9080">
        <v>21879281.677868642</v>
      </c>
      <c r="U9080">
        <v>22354864.41877418</v>
      </c>
      <c r="V9080">
        <v>20573816.529968597</v>
      </c>
      <c r="W9080">
        <v>23174626.633950561</v>
      </c>
      <c r="X9080">
        <v>3174626.6339505631</v>
      </c>
    </row>
    <row r="9081" spans="2:24" x14ac:dyDescent="0.4">
      <c r="B9081" s="13">
        <v>9078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22628099.552919731</v>
      </c>
      <c r="O9081">
        <v>21807646.374498475</v>
      </c>
      <c r="P9081">
        <v>19558370.173519257</v>
      </c>
      <c r="Q9081">
        <v>22793442.297352847</v>
      </c>
      <c r="R9081">
        <v>21423199.990861848</v>
      </c>
      <c r="S9081">
        <v>25296089.397734035</v>
      </c>
      <c r="T9081">
        <v>29177086.448379803</v>
      </c>
      <c r="U9081">
        <v>31797517.872294344</v>
      </c>
      <c r="V9081">
        <v>37307571.674491517</v>
      </c>
      <c r="W9081">
        <v>42016307.157746196</v>
      </c>
      <c r="X9081">
        <v>22016307.157746196</v>
      </c>
    </row>
    <row r="9082" spans="2:24" x14ac:dyDescent="0.4">
      <c r="B9082" s="13">
        <v>9079</v>
      </c>
      <c r="C9082">
        <v>0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3944094.0986787775</v>
      </c>
      <c r="O9082">
        <v>9134710.137992451</v>
      </c>
      <c r="P9082">
        <v>16185616.137160147</v>
      </c>
      <c r="Q9082">
        <v>15324273.09531126</v>
      </c>
      <c r="R9082">
        <v>15224839.842717532</v>
      </c>
      <c r="S9082">
        <v>15972456.442912027</v>
      </c>
      <c r="T9082">
        <v>20397819.265088864</v>
      </c>
      <c r="U9082">
        <v>13476463.518996701</v>
      </c>
      <c r="V9082">
        <v>18175568.233272873</v>
      </c>
      <c r="W9082">
        <v>23288209.803535368</v>
      </c>
      <c r="X9082">
        <v>3288209.8035353678</v>
      </c>
    </row>
    <row r="9083" spans="2:24" x14ac:dyDescent="0.4">
      <c r="B9083" s="13">
        <v>9080</v>
      </c>
      <c r="C9083">
        <v>0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25016695.884595141</v>
      </c>
      <c r="O9083">
        <v>26064205.283492435</v>
      </c>
      <c r="P9083">
        <v>25618116.366541401</v>
      </c>
      <c r="Q9083">
        <v>28812748.80105187</v>
      </c>
      <c r="R9083">
        <v>25792367.63886714</v>
      </c>
      <c r="S9083">
        <v>29251735.373094879</v>
      </c>
      <c r="T9083">
        <v>37435869.478555612</v>
      </c>
      <c r="U9083">
        <v>39558345.795729451</v>
      </c>
      <c r="V9083">
        <v>39896599.801261187</v>
      </c>
      <c r="W9083">
        <v>28892513.20406343</v>
      </c>
      <c r="X9083">
        <v>8892513.2040634286</v>
      </c>
    </row>
    <row r="9084" spans="2:24" x14ac:dyDescent="0.4">
      <c r="B9084" s="13">
        <v>9081</v>
      </c>
      <c r="C9084">
        <v>0</v>
      </c>
      <c r="D9084">
        <v>0</v>
      </c>
      <c r="E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21975244.631515998</v>
      </c>
      <c r="O9084">
        <v>22929416.988292608</v>
      </c>
      <c r="P9084">
        <v>23680539.179170221</v>
      </c>
      <c r="Q9084">
        <v>16760176.323755478</v>
      </c>
      <c r="R9084">
        <v>20478121.023105714</v>
      </c>
      <c r="S9084">
        <v>28720677.343020398</v>
      </c>
      <c r="T9084">
        <v>30724297.608439166</v>
      </c>
      <c r="U9084">
        <v>36728882.40958783</v>
      </c>
      <c r="V9084">
        <v>27780493.354128636</v>
      </c>
      <c r="W9084">
        <v>35302864.497413613</v>
      </c>
      <c r="X9084">
        <v>15302864.497413605</v>
      </c>
    </row>
    <row r="9085" spans="2:24" x14ac:dyDescent="0.4">
      <c r="B9085" s="13">
        <v>9082</v>
      </c>
      <c r="C9085">
        <v>0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25862840.585938748</v>
      </c>
      <c r="O9085">
        <v>29345014.898382451</v>
      </c>
      <c r="P9085">
        <v>24113505.65026794</v>
      </c>
      <c r="Q9085">
        <v>27073631.280511059</v>
      </c>
      <c r="R9085">
        <v>28983760.108477995</v>
      </c>
      <c r="S9085">
        <v>30675786.710097801</v>
      </c>
      <c r="T9085">
        <v>29453581.229290079</v>
      </c>
      <c r="U9085">
        <v>28180501.574998088</v>
      </c>
      <c r="V9085">
        <v>29947371.478376169</v>
      </c>
      <c r="W9085">
        <v>33342882.644424878</v>
      </c>
      <c r="X9085">
        <v>13342882.644424878</v>
      </c>
    </row>
    <row r="9086" spans="2:24" x14ac:dyDescent="0.4">
      <c r="B9086" s="13">
        <v>9083</v>
      </c>
      <c r="C9086">
        <v>0</v>
      </c>
      <c r="D9086">
        <v>0</v>
      </c>
      <c r="E9086"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23389906.232677132</v>
      </c>
      <c r="O9086">
        <v>17060857.29009987</v>
      </c>
      <c r="P9086">
        <v>20838970.111653946</v>
      </c>
      <c r="Q9086">
        <v>30208851.140844621</v>
      </c>
      <c r="R9086">
        <v>33909465.94441852</v>
      </c>
      <c r="S9086">
        <v>31758291.705189265</v>
      </c>
      <c r="T9086">
        <v>31838532.580886163</v>
      </c>
      <c r="U9086">
        <v>32584924.336088046</v>
      </c>
      <c r="V9086">
        <v>31702878.896362845</v>
      </c>
      <c r="W9086">
        <v>39996072.685370587</v>
      </c>
      <c r="X9086">
        <v>19996072.685370587</v>
      </c>
    </row>
    <row r="9087" spans="2:24" x14ac:dyDescent="0.4">
      <c r="B9087" s="13">
        <v>9084</v>
      </c>
      <c r="C9087">
        <v>0</v>
      </c>
      <c r="D9087">
        <v>0</v>
      </c>
      <c r="E9087"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20945398.786928579</v>
      </c>
      <c r="O9087">
        <v>-9875716.1456427015</v>
      </c>
      <c r="P9087">
        <v>-8822972.1400310267</v>
      </c>
      <c r="Q9087">
        <v>4792644.0554958861</v>
      </c>
      <c r="R9087">
        <v>10666261.00990578</v>
      </c>
      <c r="S9087">
        <v>4457426.58456962</v>
      </c>
      <c r="T9087">
        <v>1830123.9148059087</v>
      </c>
      <c r="U9087">
        <v>906320.8194163338</v>
      </c>
      <c r="V9087">
        <v>16728.879794494482</v>
      </c>
      <c r="W9087">
        <v>8332262.3364758147</v>
      </c>
      <c r="X9087">
        <v>-11667737.663524183</v>
      </c>
    </row>
    <row r="9088" spans="2:24" x14ac:dyDescent="0.4">
      <c r="B9088" s="13">
        <v>9085</v>
      </c>
      <c r="C9088">
        <v>0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15879942.601024915</v>
      </c>
      <c r="O9088">
        <v>14321818.024579115</v>
      </c>
      <c r="P9088">
        <v>10874514.129123636</v>
      </c>
      <c r="Q9088">
        <v>5492901.8676903192</v>
      </c>
      <c r="R9088">
        <v>-2972679.307491092</v>
      </c>
      <c r="S9088">
        <v>-151388383.55631512</v>
      </c>
      <c r="T9088">
        <v>-150256696.74920946</v>
      </c>
      <c r="U9088">
        <v>-74514043.426074103</v>
      </c>
      <c r="V9088">
        <v>-76573196.158387542</v>
      </c>
      <c r="W9088">
        <v>-76667187.866634145</v>
      </c>
      <c r="X9088">
        <v>-96667187.866634145</v>
      </c>
    </row>
    <row r="9089" spans="2:24" x14ac:dyDescent="0.4">
      <c r="B9089" s="13">
        <v>9086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19624735.784947168</v>
      </c>
      <c r="O9089">
        <v>22394341.612721287</v>
      </c>
      <c r="P9089">
        <v>22170279.532735161</v>
      </c>
      <c r="Q9089">
        <v>20124418.945158463</v>
      </c>
      <c r="R9089">
        <v>29511454.40933954</v>
      </c>
      <c r="S9089">
        <v>22765006.572956715</v>
      </c>
      <c r="T9089">
        <v>26373192.878815003</v>
      </c>
      <c r="U9089">
        <v>31485601.629629899</v>
      </c>
      <c r="V9089">
        <v>30900471.506469849</v>
      </c>
      <c r="W9089">
        <v>33009985.689706698</v>
      </c>
      <c r="X9089">
        <v>13009985.689706698</v>
      </c>
    </row>
    <row r="9090" spans="2:24" x14ac:dyDescent="0.4">
      <c r="B9090" s="13">
        <v>9087</v>
      </c>
      <c r="C9090">
        <v>0</v>
      </c>
      <c r="D9090">
        <v>0</v>
      </c>
      <c r="E9090">
        <v>0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20818456.782946154</v>
      </c>
      <c r="O9090">
        <v>24771905.550606318</v>
      </c>
      <c r="P9090">
        <v>22314487.110653341</v>
      </c>
      <c r="Q9090">
        <v>30535444.656019378</v>
      </c>
      <c r="R9090">
        <v>30775661.320285212</v>
      </c>
      <c r="S9090">
        <v>34295212.61432711</v>
      </c>
      <c r="T9090">
        <v>39875232.934156604</v>
      </c>
      <c r="U9090">
        <v>42158981.581083156</v>
      </c>
      <c r="V9090">
        <v>41453647.892123155</v>
      </c>
      <c r="W9090">
        <v>40789545.242779106</v>
      </c>
      <c r="X9090">
        <v>20789545.242779102</v>
      </c>
    </row>
    <row r="9091" spans="2:24" x14ac:dyDescent="0.4">
      <c r="B9091" s="13">
        <v>9088</v>
      </c>
      <c r="C9091">
        <v>0</v>
      </c>
      <c r="D9091">
        <v>0</v>
      </c>
      <c r="E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4769097.7350637084</v>
      </c>
      <c r="O9091">
        <v>2997770.2705319668</v>
      </c>
      <c r="P9091">
        <v>9262175.0070846844</v>
      </c>
      <c r="Q9091">
        <v>9798537.1837680191</v>
      </c>
      <c r="R9091">
        <v>11280293.053320745</v>
      </c>
      <c r="S9091">
        <v>-32056698.653706558</v>
      </c>
      <c r="T9091">
        <v>-26497121.144231535</v>
      </c>
      <c r="U9091">
        <v>3897858.2791012777</v>
      </c>
      <c r="V9091">
        <v>9290094.9797683656</v>
      </c>
      <c r="W9091">
        <v>14491995.108632758</v>
      </c>
      <c r="X9091">
        <v>-5508004.8913672427</v>
      </c>
    </row>
    <row r="9092" spans="2:24" x14ac:dyDescent="0.4">
      <c r="B9092" s="13">
        <v>9089</v>
      </c>
      <c r="C9092">
        <v>0</v>
      </c>
      <c r="D9092">
        <v>0</v>
      </c>
      <c r="E9092">
        <v>0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19896468.064625382</v>
      </c>
      <c r="O9092">
        <v>28105783.088466417</v>
      </c>
      <c r="P9092">
        <v>28275209.162980705</v>
      </c>
      <c r="Q9092">
        <v>28554156.526148111</v>
      </c>
      <c r="R9092">
        <v>32676716.576634422</v>
      </c>
      <c r="S9092">
        <v>40059359.974379204</v>
      </c>
      <c r="T9092">
        <v>40684474.775242224</v>
      </c>
      <c r="U9092">
        <v>47612323.811029196</v>
      </c>
      <c r="V9092">
        <v>49252831.659895629</v>
      </c>
      <c r="W9092">
        <v>50578240.905638546</v>
      </c>
      <c r="X9092">
        <v>30578240.905638557</v>
      </c>
    </row>
    <row r="9093" spans="2:24" x14ac:dyDescent="0.4">
      <c r="B9093" s="13">
        <v>9090</v>
      </c>
      <c r="C9093">
        <v>0</v>
      </c>
      <c r="D9093">
        <v>0</v>
      </c>
      <c r="E9093">
        <v>0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28324428.553837884</v>
      </c>
      <c r="O9093">
        <v>34774213.56249316</v>
      </c>
      <c r="P9093">
        <v>33488602.00786208</v>
      </c>
      <c r="Q9093">
        <v>36368221.5861663</v>
      </c>
      <c r="R9093">
        <v>35854915.148426533</v>
      </c>
      <c r="S9093">
        <v>43073794.663210325</v>
      </c>
      <c r="T9093">
        <v>42733959.619803734</v>
      </c>
      <c r="U9093">
        <v>42477833.531973585</v>
      </c>
      <c r="V9093">
        <v>42572182.590939529</v>
      </c>
      <c r="W9093">
        <v>49253778.859504797</v>
      </c>
      <c r="X9093">
        <v>29253778.859504793</v>
      </c>
    </row>
    <row r="9094" spans="2:24" x14ac:dyDescent="0.4">
      <c r="B9094" s="13">
        <v>9091</v>
      </c>
      <c r="C9094">
        <v>0</v>
      </c>
      <c r="D9094">
        <v>0</v>
      </c>
      <c r="E9094">
        <v>0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13959285.228454316</v>
      </c>
      <c r="O9094">
        <v>14083887.693445776</v>
      </c>
      <c r="P9094">
        <v>13917964.200026676</v>
      </c>
      <c r="Q9094">
        <v>19957158.799583308</v>
      </c>
      <c r="R9094">
        <v>20530215.743545782</v>
      </c>
      <c r="S9094">
        <v>20799430.944822226</v>
      </c>
      <c r="T9094">
        <v>20662016.112945702</v>
      </c>
      <c r="U9094">
        <v>23380623.8003488</v>
      </c>
      <c r="V9094">
        <v>23120805.908028536</v>
      </c>
      <c r="W9094">
        <v>-4129137.6898503592</v>
      </c>
      <c r="X9094">
        <v>-24129137.689850364</v>
      </c>
    </row>
    <row r="9095" spans="2:24" x14ac:dyDescent="0.4">
      <c r="B9095" s="13">
        <v>9092</v>
      </c>
      <c r="C9095">
        <v>0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23817718.984417185</v>
      </c>
      <c r="O9095">
        <v>30071394.201321255</v>
      </c>
      <c r="P9095">
        <v>29655465.354046568</v>
      </c>
      <c r="Q9095">
        <v>27319461.770212054</v>
      </c>
      <c r="R9095">
        <v>22757039.254861288</v>
      </c>
      <c r="S9095">
        <v>25510297.810133729</v>
      </c>
      <c r="T9095">
        <v>23977950.361830208</v>
      </c>
      <c r="U9095">
        <v>24530322.70618967</v>
      </c>
      <c r="V9095">
        <v>26901733.038408637</v>
      </c>
      <c r="W9095">
        <v>25815020.279754594</v>
      </c>
      <c r="X9095">
        <v>5815020.2797545949</v>
      </c>
    </row>
    <row r="9096" spans="2:24" x14ac:dyDescent="0.4">
      <c r="B9096" s="13">
        <v>9093</v>
      </c>
      <c r="C9096">
        <v>0</v>
      </c>
      <c r="D9096">
        <v>0</v>
      </c>
      <c r="E9096">
        <v>0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24771684.58110486</v>
      </c>
      <c r="O9096">
        <v>13453758.915478334</v>
      </c>
      <c r="P9096">
        <v>17337407.157207012</v>
      </c>
      <c r="Q9096">
        <v>24141809.579963841</v>
      </c>
      <c r="R9096">
        <v>17827598.545017749</v>
      </c>
      <c r="S9096">
        <v>21328971.163655553</v>
      </c>
      <c r="T9096">
        <v>24109475.568599679</v>
      </c>
      <c r="U9096">
        <v>24221934.367891304</v>
      </c>
      <c r="V9096">
        <v>25330122.502397835</v>
      </c>
      <c r="W9096">
        <v>16696848.663778771</v>
      </c>
      <c r="X9096">
        <v>-3303151.3362212246</v>
      </c>
    </row>
    <row r="9097" spans="2:24" x14ac:dyDescent="0.4">
      <c r="B9097" s="13">
        <v>9094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20483049.551639259</v>
      </c>
      <c r="O9097">
        <v>19098537.166011792</v>
      </c>
      <c r="P9097">
        <v>19922255.091387879</v>
      </c>
      <c r="Q9097">
        <v>21112820.046935841</v>
      </c>
      <c r="R9097">
        <v>-89204808.123503774</v>
      </c>
      <c r="S9097">
        <v>-87773169.175015017</v>
      </c>
      <c r="T9097">
        <v>-25229948.407664146</v>
      </c>
      <c r="U9097">
        <v>-26656729.578414325</v>
      </c>
      <c r="V9097">
        <v>-21468305.434472118</v>
      </c>
      <c r="W9097">
        <v>-18735835.534500789</v>
      </c>
      <c r="X9097">
        <v>-38735835.534500793</v>
      </c>
    </row>
    <row r="9098" spans="2:24" x14ac:dyDescent="0.4">
      <c r="B9098" s="13">
        <v>9095</v>
      </c>
      <c r="C9098">
        <v>0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22321574.907439459</v>
      </c>
      <c r="O9098">
        <v>28062060.903295089</v>
      </c>
      <c r="P9098">
        <v>29416866.961153835</v>
      </c>
      <c r="Q9098">
        <v>31127702.206027817</v>
      </c>
      <c r="R9098">
        <v>29411623.741646007</v>
      </c>
      <c r="S9098">
        <v>32744974.942911945</v>
      </c>
      <c r="T9098">
        <v>35991247.709268339</v>
      </c>
      <c r="U9098">
        <v>45395697.279670298</v>
      </c>
      <c r="V9098">
        <v>48810918.101701833</v>
      </c>
      <c r="W9098">
        <v>46097807.614648134</v>
      </c>
      <c r="X9098">
        <v>26097807.614648134</v>
      </c>
    </row>
    <row r="9099" spans="2:24" x14ac:dyDescent="0.4">
      <c r="B9099" s="13">
        <v>9096</v>
      </c>
      <c r="C9099">
        <v>0</v>
      </c>
      <c r="D9099">
        <v>0</v>
      </c>
      <c r="E9099">
        <v>0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20036201.707528923</v>
      </c>
      <c r="O9099">
        <v>25006371.651990719</v>
      </c>
      <c r="P9099">
        <v>24016387.239904337</v>
      </c>
      <c r="Q9099">
        <v>24325433.118930999</v>
      </c>
      <c r="R9099">
        <v>27326142.073152162</v>
      </c>
      <c r="S9099">
        <v>29033904.915458303</v>
      </c>
      <c r="T9099">
        <v>28592080.335211165</v>
      </c>
      <c r="U9099">
        <v>29141230.933787894</v>
      </c>
      <c r="V9099">
        <v>14975098.497999463</v>
      </c>
      <c r="W9099">
        <v>16353332.634657595</v>
      </c>
      <c r="X9099">
        <v>-3646667.3653423991</v>
      </c>
    </row>
    <row r="9100" spans="2:24" x14ac:dyDescent="0.4">
      <c r="B9100" s="13">
        <v>9097</v>
      </c>
      <c r="C9100">
        <v>0</v>
      </c>
      <c r="D9100">
        <v>0</v>
      </c>
      <c r="E9100">
        <v>0</v>
      </c>
      <c r="F9100">
        <v>0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21054380.661201935</v>
      </c>
      <c r="O9100">
        <v>13922238.171767602</v>
      </c>
      <c r="P9100">
        <v>20113595.438374192</v>
      </c>
      <c r="Q9100">
        <v>19877153.526851241</v>
      </c>
      <c r="R9100">
        <v>25409832.85093458</v>
      </c>
      <c r="S9100">
        <v>25351788.759562012</v>
      </c>
      <c r="T9100">
        <v>25395745.596958537</v>
      </c>
      <c r="U9100">
        <v>3750367.4924384938</v>
      </c>
      <c r="V9100">
        <v>6054116.1556794718</v>
      </c>
      <c r="W9100">
        <v>4574901.0437151799</v>
      </c>
      <c r="X9100">
        <v>-15425098.956284821</v>
      </c>
    </row>
    <row r="9101" spans="2:24" x14ac:dyDescent="0.4">
      <c r="B9101" s="13">
        <v>9098</v>
      </c>
      <c r="C9101">
        <v>0</v>
      </c>
      <c r="D9101">
        <v>0</v>
      </c>
      <c r="E9101"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26880641.017873187</v>
      </c>
      <c r="O9101">
        <v>30113905.879078355</v>
      </c>
      <c r="P9101">
        <v>-251576993.36241889</v>
      </c>
      <c r="Q9101">
        <v>-253674286.56763136</v>
      </c>
      <c r="R9101">
        <v>-113652130.82024613</v>
      </c>
      <c r="S9101">
        <v>-124218239.66556929</v>
      </c>
      <c r="T9101">
        <v>-124801574.60715322</v>
      </c>
      <c r="U9101">
        <v>-128951284.16059342</v>
      </c>
      <c r="V9101">
        <v>-130223171.8530736</v>
      </c>
      <c r="W9101">
        <v>-252187445.58099091</v>
      </c>
      <c r="X9101">
        <v>-272187445.58099091</v>
      </c>
    </row>
    <row r="9102" spans="2:24" x14ac:dyDescent="0.4">
      <c r="B9102" s="13">
        <v>9099</v>
      </c>
      <c r="C9102">
        <v>0</v>
      </c>
      <c r="D9102">
        <v>0</v>
      </c>
      <c r="E9102">
        <v>0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24291934.631831992</v>
      </c>
      <c r="O9102">
        <v>27855303.532947838</v>
      </c>
      <c r="P9102">
        <v>31410542.972652182</v>
      </c>
      <c r="Q9102">
        <v>30393249.288687523</v>
      </c>
      <c r="R9102">
        <v>32573957.412059609</v>
      </c>
      <c r="S9102">
        <v>32752177.024872918</v>
      </c>
      <c r="T9102">
        <v>32871572.21498774</v>
      </c>
      <c r="U9102">
        <v>33400869.156783294</v>
      </c>
      <c r="V9102">
        <v>28930426.527685285</v>
      </c>
      <c r="W9102">
        <v>31548048.3342508</v>
      </c>
      <c r="X9102">
        <v>11548048.334250793</v>
      </c>
    </row>
    <row r="9103" spans="2:24" x14ac:dyDescent="0.4">
      <c r="B9103" s="13">
        <v>9100</v>
      </c>
      <c r="C9103">
        <v>0</v>
      </c>
      <c r="D9103">
        <v>0</v>
      </c>
      <c r="E9103">
        <v>0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23299926.322145969</v>
      </c>
      <c r="O9103">
        <v>26860255.913154975</v>
      </c>
      <c r="P9103">
        <v>30148666.540939543</v>
      </c>
      <c r="Q9103">
        <v>33524020.301025599</v>
      </c>
      <c r="R9103">
        <v>33765387.415444441</v>
      </c>
      <c r="S9103">
        <v>30365282.853236157</v>
      </c>
      <c r="T9103">
        <v>28403940.949057568</v>
      </c>
      <c r="U9103">
        <v>23213834.82636584</v>
      </c>
      <c r="V9103">
        <v>24062539.595534738</v>
      </c>
      <c r="W9103">
        <v>26806233.880187571</v>
      </c>
      <c r="X9103">
        <v>6806233.8801875692</v>
      </c>
    </row>
    <row r="9104" spans="2:24" x14ac:dyDescent="0.4">
      <c r="B9104" s="13">
        <v>9101</v>
      </c>
      <c r="C9104">
        <v>0</v>
      </c>
      <c r="D9104">
        <v>0</v>
      </c>
      <c r="E9104">
        <v>0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25817192.017805181</v>
      </c>
      <c r="O9104">
        <v>26332493.66780011</v>
      </c>
      <c r="P9104">
        <v>27971243.619457304</v>
      </c>
      <c r="Q9104">
        <v>33377722.02765096</v>
      </c>
      <c r="R9104">
        <v>33389392.188141979</v>
      </c>
      <c r="S9104">
        <v>18609904.97952386</v>
      </c>
      <c r="T9104">
        <v>18793693.207127657</v>
      </c>
      <c r="U9104">
        <v>32006843.047887623</v>
      </c>
      <c r="V9104">
        <v>20916632.933891132</v>
      </c>
      <c r="W9104">
        <v>19866425.992382433</v>
      </c>
      <c r="X9104">
        <v>-133574.00761757023</v>
      </c>
    </row>
    <row r="9105" spans="2:24" x14ac:dyDescent="0.4">
      <c r="B9105" s="13">
        <v>9102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22802604.78014107</v>
      </c>
      <c r="O9105">
        <v>27341322.262305707</v>
      </c>
      <c r="P9105">
        <v>32931802.664004844</v>
      </c>
      <c r="Q9105">
        <v>34710567.63742359</v>
      </c>
      <c r="R9105">
        <v>20111590.705599982</v>
      </c>
      <c r="S9105">
        <v>15709016.181597268</v>
      </c>
      <c r="T9105">
        <v>22433685.82398174</v>
      </c>
      <c r="U9105">
        <v>33700470.553048827</v>
      </c>
      <c r="V9105">
        <v>41015101.940000042</v>
      </c>
      <c r="W9105">
        <v>38109456.48290994</v>
      </c>
      <c r="X9105">
        <v>18109456.48290994</v>
      </c>
    </row>
    <row r="9106" spans="2:24" x14ac:dyDescent="0.4">
      <c r="B9106" s="13">
        <v>9103</v>
      </c>
      <c r="C9106">
        <v>0</v>
      </c>
      <c r="D9106">
        <v>0</v>
      </c>
      <c r="E9106">
        <v>0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22455940.497284241</v>
      </c>
      <c r="O9106">
        <v>27426465.399684064</v>
      </c>
      <c r="P9106">
        <v>33887834.583572939</v>
      </c>
      <c r="Q9106">
        <v>37258374.756579295</v>
      </c>
      <c r="R9106">
        <v>39219303.778329886</v>
      </c>
      <c r="S9106">
        <v>39958340.508244775</v>
      </c>
      <c r="T9106">
        <v>38517107.423442833</v>
      </c>
      <c r="U9106">
        <v>38142633.900143422</v>
      </c>
      <c r="V9106">
        <v>35145714.770771869</v>
      </c>
      <c r="W9106">
        <v>36217374.280192792</v>
      </c>
      <c r="X9106">
        <v>16217374.280192792</v>
      </c>
    </row>
    <row r="9107" spans="2:24" x14ac:dyDescent="0.4">
      <c r="B9107" s="13">
        <v>9104</v>
      </c>
      <c r="C9107">
        <v>0</v>
      </c>
      <c r="D9107">
        <v>0</v>
      </c>
      <c r="E9107"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21340697.035269361</v>
      </c>
      <c r="O9107">
        <v>23964494.893574528</v>
      </c>
      <c r="P9107">
        <v>1032888.2227269448</v>
      </c>
      <c r="Q9107">
        <v>7915260.3701409223</v>
      </c>
      <c r="R9107">
        <v>22227582.26544255</v>
      </c>
      <c r="S9107">
        <v>23627236.390322853</v>
      </c>
      <c r="T9107">
        <v>24023513.2777711</v>
      </c>
      <c r="U9107">
        <v>23970770.318159301</v>
      </c>
      <c r="V9107">
        <v>21970208.667849354</v>
      </c>
      <c r="W9107">
        <v>28335025.885967836</v>
      </c>
      <c r="X9107">
        <v>8335025.8859678283</v>
      </c>
    </row>
    <row r="9108" spans="2:24" x14ac:dyDescent="0.4">
      <c r="B9108" s="13">
        <v>9105</v>
      </c>
      <c r="C9108">
        <v>0</v>
      </c>
      <c r="D9108">
        <v>0</v>
      </c>
      <c r="E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28131147.637442693</v>
      </c>
      <c r="O9108">
        <v>21592187.07491209</v>
      </c>
      <c r="P9108">
        <v>27411940.112188719</v>
      </c>
      <c r="Q9108">
        <v>26501950.120916225</v>
      </c>
      <c r="R9108">
        <v>28196115.223940305</v>
      </c>
      <c r="S9108">
        <v>27372089.274084292</v>
      </c>
      <c r="T9108">
        <v>34562641.596684203</v>
      </c>
      <c r="U9108">
        <v>35892687.549119748</v>
      </c>
      <c r="V9108">
        <v>37859526.169304162</v>
      </c>
      <c r="W9108">
        <v>36371199.575426109</v>
      </c>
      <c r="X9108">
        <v>16371199.5754261</v>
      </c>
    </row>
    <row r="9109" spans="2:24" x14ac:dyDescent="0.4">
      <c r="B9109" s="13">
        <v>9106</v>
      </c>
      <c r="C9109">
        <v>0</v>
      </c>
      <c r="D9109">
        <v>0</v>
      </c>
      <c r="E9109">
        <v>0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16652447.137663295</v>
      </c>
      <c r="O9109">
        <v>193097.52146632038</v>
      </c>
      <c r="P9109">
        <v>-159255.73336901824</v>
      </c>
      <c r="Q9109">
        <v>9846310.7654535808</v>
      </c>
      <c r="R9109">
        <v>6878307.8490363825</v>
      </c>
      <c r="S9109">
        <v>2522072.3876076359</v>
      </c>
      <c r="T9109">
        <v>3906564.9127238821</v>
      </c>
      <c r="U9109">
        <v>6518528.8836638536</v>
      </c>
      <c r="V9109">
        <v>7487787.0462994576</v>
      </c>
      <c r="W9109">
        <v>745601.3430598384</v>
      </c>
      <c r="X9109">
        <v>-19254398.656940162</v>
      </c>
    </row>
    <row r="9110" spans="2:24" x14ac:dyDescent="0.4">
      <c r="B9110" s="13">
        <v>9107</v>
      </c>
      <c r="C9110">
        <v>0</v>
      </c>
      <c r="D9110">
        <v>0</v>
      </c>
      <c r="E9110">
        <v>0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23655693.193477064</v>
      </c>
      <c r="O9110">
        <v>25449222.872510359</v>
      </c>
      <c r="P9110">
        <v>26201763.166463275</v>
      </c>
      <c r="Q9110">
        <v>30942664.482167855</v>
      </c>
      <c r="R9110">
        <v>33799008.853061371</v>
      </c>
      <c r="S9110">
        <v>41426395.667236909</v>
      </c>
      <c r="T9110">
        <v>49762354.113364361</v>
      </c>
      <c r="U9110">
        <v>53898811.275611959</v>
      </c>
      <c r="V9110">
        <v>56042665.139671683</v>
      </c>
      <c r="W9110">
        <v>56741748.837016158</v>
      </c>
      <c r="X9110">
        <v>36741748.837016158</v>
      </c>
    </row>
    <row r="9111" spans="2:24" x14ac:dyDescent="0.4">
      <c r="B9111" s="13">
        <v>9108</v>
      </c>
      <c r="C9111">
        <v>0</v>
      </c>
      <c r="D9111">
        <v>0</v>
      </c>
      <c r="E9111">
        <v>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-6337632.6206869883</v>
      </c>
      <c r="O9111">
        <v>-3121205.7658633697</v>
      </c>
      <c r="P9111">
        <v>5208694.5379028656</v>
      </c>
      <c r="Q9111">
        <v>2684128.3634518068</v>
      </c>
      <c r="R9111">
        <v>6287371.0004540281</v>
      </c>
      <c r="S9111">
        <v>13930819.388765294</v>
      </c>
      <c r="T9111">
        <v>15911851.082934542</v>
      </c>
      <c r="U9111">
        <v>22825812.721074812</v>
      </c>
      <c r="V9111">
        <v>-24680107.336550638</v>
      </c>
      <c r="W9111">
        <v>-17665492.705865022</v>
      </c>
      <c r="X9111">
        <v>-37665492.705865026</v>
      </c>
    </row>
    <row r="9112" spans="2:24" x14ac:dyDescent="0.4">
      <c r="B9112" s="13">
        <v>9109</v>
      </c>
      <c r="C9112">
        <v>0</v>
      </c>
      <c r="D9112">
        <v>0</v>
      </c>
      <c r="E9112">
        <v>0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25243689.942466922</v>
      </c>
      <c r="O9112">
        <v>29662132.721472502</v>
      </c>
      <c r="P9112">
        <v>28831438.083175428</v>
      </c>
      <c r="Q9112">
        <v>33134430.348932959</v>
      </c>
      <c r="R9112">
        <v>32962619.87382311</v>
      </c>
      <c r="S9112">
        <v>37344234.218906187</v>
      </c>
      <c r="T9112">
        <v>35017734.755045854</v>
      </c>
      <c r="U9112">
        <v>36647903.754929468</v>
      </c>
      <c r="V9112">
        <v>36498588.839783594</v>
      </c>
      <c r="W9112">
        <v>37331574.174292855</v>
      </c>
      <c r="X9112">
        <v>17331574.174292862</v>
      </c>
    </row>
    <row r="9113" spans="2:24" x14ac:dyDescent="0.4">
      <c r="B9113" s="13">
        <v>9110</v>
      </c>
      <c r="C9113">
        <v>0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22855225.926074617</v>
      </c>
      <c r="O9113">
        <v>25829635.051643476</v>
      </c>
      <c r="P9113">
        <v>29380996.653993003</v>
      </c>
      <c r="Q9113">
        <v>32736374.876437463</v>
      </c>
      <c r="R9113">
        <v>35387715.517462783</v>
      </c>
      <c r="S9113">
        <v>36425671.749829255</v>
      </c>
      <c r="T9113">
        <v>39614732.322225705</v>
      </c>
      <c r="U9113">
        <v>39255602.695407242</v>
      </c>
      <c r="V9113">
        <v>40238012.238257274</v>
      </c>
      <c r="W9113">
        <v>43754907.232938677</v>
      </c>
      <c r="X9113">
        <v>23754907.232938685</v>
      </c>
    </row>
    <row r="9114" spans="2:24" x14ac:dyDescent="0.4">
      <c r="B9114" s="13">
        <v>9111</v>
      </c>
      <c r="C9114">
        <v>0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26515403.876256697</v>
      </c>
      <c r="O9114">
        <v>28516867.992190391</v>
      </c>
      <c r="P9114">
        <v>28526626.408352055</v>
      </c>
      <c r="Q9114">
        <v>35962306.609016463</v>
      </c>
      <c r="R9114">
        <v>42539268.259669237</v>
      </c>
      <c r="S9114">
        <v>34073481.113136336</v>
      </c>
      <c r="T9114">
        <v>38754805.864044495</v>
      </c>
      <c r="U9114">
        <v>40550881.265975326</v>
      </c>
      <c r="V9114">
        <v>41457794.414794266</v>
      </c>
      <c r="W9114">
        <v>39141882.439886354</v>
      </c>
      <c r="X9114">
        <v>19141882.439886365</v>
      </c>
    </row>
    <row r="9115" spans="2:24" x14ac:dyDescent="0.4">
      <c r="B9115" s="13">
        <v>9112</v>
      </c>
      <c r="C9115">
        <v>0</v>
      </c>
      <c r="D9115">
        <v>0</v>
      </c>
      <c r="E9115">
        <v>0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17688388.820252597</v>
      </c>
      <c r="O9115">
        <v>12305725.355916755</v>
      </c>
      <c r="P9115">
        <v>6653864.1648274753</v>
      </c>
      <c r="Q9115">
        <v>8410522.5478708763</v>
      </c>
      <c r="R9115">
        <v>11683882.783007443</v>
      </c>
      <c r="S9115">
        <v>17295810.303909332</v>
      </c>
      <c r="T9115">
        <v>21055319.674680971</v>
      </c>
      <c r="U9115">
        <v>-14788981.341979031</v>
      </c>
      <c r="V9115">
        <v>-8741393.5747944675</v>
      </c>
      <c r="W9115">
        <v>14085225.007361159</v>
      </c>
      <c r="X9115">
        <v>-5914774.9926388375</v>
      </c>
    </row>
    <row r="9116" spans="2:24" x14ac:dyDescent="0.4">
      <c r="B9116" s="13">
        <v>9113</v>
      </c>
      <c r="C9116">
        <v>0</v>
      </c>
      <c r="D9116">
        <v>0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21168984.01551595</v>
      </c>
      <c r="O9116">
        <v>21565500.209120892</v>
      </c>
      <c r="P9116">
        <v>26048759.774421245</v>
      </c>
      <c r="Q9116">
        <v>-153605826.25567517</v>
      </c>
      <c r="R9116">
        <v>-151259378.96733209</v>
      </c>
      <c r="S9116">
        <v>-59486516.111292958</v>
      </c>
      <c r="T9116">
        <v>-55939394.727001794</v>
      </c>
      <c r="U9116">
        <v>-47891458.275026985</v>
      </c>
      <c r="V9116">
        <v>-49025718.013473451</v>
      </c>
      <c r="W9116">
        <v>-96634897.885297686</v>
      </c>
      <c r="X9116">
        <v>-116634897.8852977</v>
      </c>
    </row>
    <row r="9117" spans="2:24" x14ac:dyDescent="0.4">
      <c r="B9117" s="13">
        <v>9114</v>
      </c>
      <c r="C9117">
        <v>0</v>
      </c>
      <c r="D9117">
        <v>0</v>
      </c>
      <c r="E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23054534.017623607</v>
      </c>
      <c r="O9117">
        <v>22867987.765259508</v>
      </c>
      <c r="P9117">
        <v>24306298.943688862</v>
      </c>
      <c r="Q9117">
        <v>21629935.147997513</v>
      </c>
      <c r="R9117">
        <v>21068030.123850942</v>
      </c>
      <c r="S9117">
        <v>21091570.461600181</v>
      </c>
      <c r="T9117">
        <v>22213217.303210374</v>
      </c>
      <c r="U9117">
        <v>21705240.41413125</v>
      </c>
      <c r="V9117">
        <v>26356940.653938182</v>
      </c>
      <c r="W9117">
        <v>26131980.08955168</v>
      </c>
      <c r="X9117">
        <v>6131980.0895516835</v>
      </c>
    </row>
    <row r="9118" spans="2:24" x14ac:dyDescent="0.4">
      <c r="B9118" s="13">
        <v>9115</v>
      </c>
      <c r="C9118">
        <v>0</v>
      </c>
      <c r="D9118">
        <v>0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16752191.683467766</v>
      </c>
      <c r="O9118">
        <v>22992188.915320791</v>
      </c>
      <c r="P9118">
        <v>31812728.771120887</v>
      </c>
      <c r="Q9118">
        <v>37859482.781845562</v>
      </c>
      <c r="R9118">
        <v>43305986.576809384</v>
      </c>
      <c r="S9118">
        <v>48031614.228808716</v>
      </c>
      <c r="T9118">
        <v>53183250.462452896</v>
      </c>
      <c r="U9118">
        <v>58164301.137573093</v>
      </c>
      <c r="V9118">
        <v>59457299.268594496</v>
      </c>
      <c r="W9118">
        <v>65014127.123981364</v>
      </c>
      <c r="X9118">
        <v>45014127.123981357</v>
      </c>
    </row>
    <row r="9119" spans="2:24" x14ac:dyDescent="0.4">
      <c r="B9119" s="13">
        <v>9116</v>
      </c>
      <c r="C9119">
        <v>0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18451210.248692364</v>
      </c>
      <c r="O9119">
        <v>16792873.377787989</v>
      </c>
      <c r="P9119">
        <v>15809808.245249793</v>
      </c>
      <c r="Q9119">
        <v>15543981.522595363</v>
      </c>
      <c r="R9119">
        <v>16622911.192436777</v>
      </c>
      <c r="S9119">
        <v>15809927.055364355</v>
      </c>
      <c r="T9119">
        <v>17660025.610580005</v>
      </c>
      <c r="U9119">
        <v>21764019.301466577</v>
      </c>
      <c r="V9119">
        <v>26603331.515641563</v>
      </c>
      <c r="W9119">
        <v>19566711.687287506</v>
      </c>
      <c r="X9119">
        <v>-433288.31271249347</v>
      </c>
    </row>
    <row r="9120" spans="2:24" x14ac:dyDescent="0.4">
      <c r="B9120" s="13">
        <v>9117</v>
      </c>
      <c r="C9120">
        <v>0</v>
      </c>
      <c r="D9120">
        <v>0</v>
      </c>
      <c r="E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27610879.102300897</v>
      </c>
      <c r="O9120">
        <v>28682072.563634746</v>
      </c>
      <c r="P9120">
        <v>36477534.621817708</v>
      </c>
      <c r="Q9120">
        <v>35559061.359625794</v>
      </c>
      <c r="R9120">
        <v>-11066620.435945643</v>
      </c>
      <c r="S9120">
        <v>-13136122.509743158</v>
      </c>
      <c r="T9120">
        <v>11931560.619486045</v>
      </c>
      <c r="U9120">
        <v>17016122.946901768</v>
      </c>
      <c r="V9120">
        <v>22726288.715273686</v>
      </c>
      <c r="W9120">
        <v>-5030960.1144346921</v>
      </c>
      <c r="X9120">
        <v>-25030960.114434697</v>
      </c>
    </row>
    <row r="9121" spans="2:24" x14ac:dyDescent="0.4">
      <c r="B9121" s="13">
        <v>9118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22521981.176274713</v>
      </c>
      <c r="O9121">
        <v>23421328.342717476</v>
      </c>
      <c r="P9121">
        <v>11340234.698486915</v>
      </c>
      <c r="Q9121">
        <v>15506158.417440439</v>
      </c>
      <c r="R9121">
        <v>25664002.390399326</v>
      </c>
      <c r="S9121">
        <v>26392333.194450773</v>
      </c>
      <c r="T9121">
        <v>26943288.606269389</v>
      </c>
      <c r="U9121">
        <v>23465427.877355523</v>
      </c>
      <c r="V9121">
        <v>21890325.681510136</v>
      </c>
      <c r="W9121">
        <v>31097333.462014735</v>
      </c>
      <c r="X9121">
        <v>11097333.462014738</v>
      </c>
    </row>
    <row r="9122" spans="2:24" x14ac:dyDescent="0.4">
      <c r="B9122" s="13">
        <v>9119</v>
      </c>
      <c r="C9122">
        <v>0</v>
      </c>
      <c r="D9122">
        <v>0</v>
      </c>
      <c r="E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21007458.034823757</v>
      </c>
      <c r="O9122">
        <v>21128170.485148881</v>
      </c>
      <c r="P9122">
        <v>21272946.059033763</v>
      </c>
      <c r="Q9122">
        <v>27110990.536059294</v>
      </c>
      <c r="R9122">
        <v>22745752.510421947</v>
      </c>
      <c r="S9122">
        <v>22500173.600210823</v>
      </c>
      <c r="T9122">
        <v>30514057.668882396</v>
      </c>
      <c r="U9122">
        <v>37540956.338891603</v>
      </c>
      <c r="V9122">
        <v>41955137.907107607</v>
      </c>
      <c r="W9122">
        <v>39181456.890367337</v>
      </c>
      <c r="X9122">
        <v>19181456.890367337</v>
      </c>
    </row>
    <row r="9123" spans="2:24" x14ac:dyDescent="0.4">
      <c r="B9123" s="13">
        <v>9120</v>
      </c>
      <c r="C9123">
        <v>0</v>
      </c>
      <c r="D9123">
        <v>0</v>
      </c>
      <c r="E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20673638.511882622</v>
      </c>
      <c r="O9123">
        <v>24977959.316821396</v>
      </c>
      <c r="P9123">
        <v>30010578.559367545</v>
      </c>
      <c r="Q9123">
        <v>27693113.31825697</v>
      </c>
      <c r="R9123">
        <v>31246563.044546835</v>
      </c>
      <c r="S9123">
        <v>30113606.858834356</v>
      </c>
      <c r="T9123">
        <v>29613786.417877432</v>
      </c>
      <c r="U9123">
        <v>32918146.326836117</v>
      </c>
      <c r="V9123">
        <v>34427576.342855044</v>
      </c>
      <c r="W9123">
        <v>34477564.448284477</v>
      </c>
      <c r="X9123">
        <v>14477564.448284481</v>
      </c>
    </row>
    <row r="9124" spans="2:24" x14ac:dyDescent="0.4">
      <c r="B9124" s="13">
        <v>9121</v>
      </c>
      <c r="C9124">
        <v>0</v>
      </c>
      <c r="D9124">
        <v>0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16917659.066167865</v>
      </c>
      <c r="O9124">
        <v>19222285.557122476</v>
      </c>
      <c r="P9124">
        <v>20448275.901787512</v>
      </c>
      <c r="Q9124">
        <v>25716379.652982712</v>
      </c>
      <c r="R9124">
        <v>31993360.585174888</v>
      </c>
      <c r="S9124">
        <v>32588344.354189254</v>
      </c>
      <c r="T9124">
        <v>33139707.035030659</v>
      </c>
      <c r="U9124">
        <v>23804051.229288783</v>
      </c>
      <c r="V9124">
        <v>32005801.786581304</v>
      </c>
      <c r="W9124">
        <v>32608909.763729207</v>
      </c>
      <c r="X9124">
        <v>12608909.763729207</v>
      </c>
    </row>
    <row r="9125" spans="2:24" x14ac:dyDescent="0.4">
      <c r="B9125" s="13">
        <v>9122</v>
      </c>
      <c r="C9125">
        <v>0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26651146.339010276</v>
      </c>
      <c r="O9125">
        <v>26865533.950768009</v>
      </c>
      <c r="P9125">
        <v>29333315.173490245</v>
      </c>
      <c r="Q9125">
        <v>28782761.552395258</v>
      </c>
      <c r="R9125">
        <v>31416323.576676734</v>
      </c>
      <c r="S9125">
        <v>32740056.612415239</v>
      </c>
      <c r="T9125">
        <v>33681789.755786978</v>
      </c>
      <c r="U9125">
        <v>36638209.085631132</v>
      </c>
      <c r="V9125">
        <v>-30631238.426159956</v>
      </c>
      <c r="W9125">
        <v>-28213453.994051769</v>
      </c>
      <c r="X9125">
        <v>-48213453.994051769</v>
      </c>
    </row>
    <row r="9126" spans="2:24" x14ac:dyDescent="0.4">
      <c r="B9126" s="13">
        <v>9123</v>
      </c>
      <c r="C9126">
        <v>0</v>
      </c>
      <c r="D9126">
        <v>0</v>
      </c>
      <c r="E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19181118.255602397</v>
      </c>
      <c r="O9126">
        <v>22136176.463160962</v>
      </c>
      <c r="P9126">
        <v>25808568.296089113</v>
      </c>
      <c r="Q9126">
        <v>29127988.308399498</v>
      </c>
      <c r="R9126">
        <v>25168040.889590852</v>
      </c>
      <c r="S9126">
        <v>29061338.166212536</v>
      </c>
      <c r="T9126">
        <v>27612780.669867754</v>
      </c>
      <c r="U9126">
        <v>28438450.886275601</v>
      </c>
      <c r="V9126">
        <v>32940947.809754737</v>
      </c>
      <c r="W9126">
        <v>34792580.779350877</v>
      </c>
      <c r="X9126">
        <v>14792580.779350869</v>
      </c>
    </row>
    <row r="9127" spans="2:24" x14ac:dyDescent="0.4">
      <c r="B9127" s="13">
        <v>9124</v>
      </c>
      <c r="C9127">
        <v>0</v>
      </c>
      <c r="D9127">
        <v>0</v>
      </c>
      <c r="E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16476945.688324094</v>
      </c>
      <c r="O9127">
        <v>24134476.652613245</v>
      </c>
      <c r="P9127">
        <v>25370605.769289996</v>
      </c>
      <c r="Q9127">
        <v>24432424.479474898</v>
      </c>
      <c r="R9127">
        <v>28364574.217524052</v>
      </c>
      <c r="S9127">
        <v>29169663.580693848</v>
      </c>
      <c r="T9127">
        <v>28661105.120631795</v>
      </c>
      <c r="U9127">
        <v>32453408.26659127</v>
      </c>
      <c r="V9127">
        <v>33714374.453548215</v>
      </c>
      <c r="W9127">
        <v>36208942.506831929</v>
      </c>
      <c r="X9127">
        <v>16208942.506831929</v>
      </c>
    </row>
    <row r="9128" spans="2:24" x14ac:dyDescent="0.4">
      <c r="B9128" s="13">
        <v>9125</v>
      </c>
      <c r="C9128">
        <v>0</v>
      </c>
      <c r="D9128">
        <v>0</v>
      </c>
      <c r="E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11171475.28969676</v>
      </c>
      <c r="O9128">
        <v>11831934.074514946</v>
      </c>
      <c r="P9128">
        <v>9816505.0686089881</v>
      </c>
      <c r="Q9128">
        <v>7940503.8869186407</v>
      </c>
      <c r="R9128">
        <v>9127443.2444144636</v>
      </c>
      <c r="S9128">
        <v>13581655.356863264</v>
      </c>
      <c r="T9128">
        <v>17864935.059092246</v>
      </c>
      <c r="U9128">
        <v>16808222.50468532</v>
      </c>
      <c r="V9128">
        <v>22692305.976013884</v>
      </c>
      <c r="W9128">
        <v>23187247.710247986</v>
      </c>
      <c r="X9128">
        <v>3187247.710247986</v>
      </c>
    </row>
    <row r="9129" spans="2:24" x14ac:dyDescent="0.4">
      <c r="B9129" s="13">
        <v>9126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20477354.42578809</v>
      </c>
      <c r="O9129">
        <v>18836546.565020669</v>
      </c>
      <c r="P9129">
        <v>17105928.196685478</v>
      </c>
      <c r="Q9129">
        <v>16481651.434113232</v>
      </c>
      <c r="R9129">
        <v>21542968.613770232</v>
      </c>
      <c r="S9129">
        <v>22686001.159283984</v>
      </c>
      <c r="T9129">
        <v>13413817.206937015</v>
      </c>
      <c r="U9129">
        <v>20493759.768605329</v>
      </c>
      <c r="V9129">
        <v>20271141.187936611</v>
      </c>
      <c r="W9129">
        <v>22684242.995771043</v>
      </c>
      <c r="X9129">
        <v>2684242.9957710435</v>
      </c>
    </row>
    <row r="9130" spans="2:24" x14ac:dyDescent="0.4">
      <c r="B9130" s="13">
        <v>9127</v>
      </c>
      <c r="C9130">
        <v>0</v>
      </c>
      <c r="D9130">
        <v>0</v>
      </c>
      <c r="E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20325150.471212022</v>
      </c>
      <c r="O9130">
        <v>26001670.729955591</v>
      </c>
      <c r="P9130">
        <v>16969567.369652577</v>
      </c>
      <c r="Q9130">
        <v>9922488.8831863999</v>
      </c>
      <c r="R9130">
        <v>22643865.162823811</v>
      </c>
      <c r="S9130">
        <v>24164913.592531033</v>
      </c>
      <c r="T9130">
        <v>30698859.862935115</v>
      </c>
      <c r="U9130">
        <v>34775007.539363451</v>
      </c>
      <c r="V9130">
        <v>40239142.691340499</v>
      </c>
      <c r="W9130">
        <v>41574087.964299902</v>
      </c>
      <c r="X9130">
        <v>21574087.964299899</v>
      </c>
    </row>
    <row r="9131" spans="2:24" x14ac:dyDescent="0.4">
      <c r="B9131" s="13">
        <v>9128</v>
      </c>
      <c r="C9131">
        <v>0</v>
      </c>
      <c r="D9131">
        <v>0</v>
      </c>
      <c r="E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22715624.369935974</v>
      </c>
      <c r="O9131">
        <v>25827408.355357889</v>
      </c>
      <c r="P9131">
        <v>24211001.691512901</v>
      </c>
      <c r="Q9131">
        <v>30538553.16746464</v>
      </c>
      <c r="R9131">
        <v>36307217.868273564</v>
      </c>
      <c r="S9131">
        <v>36130497.95616205</v>
      </c>
      <c r="T9131">
        <v>39563377.559128918</v>
      </c>
      <c r="U9131">
        <v>42947086.391184293</v>
      </c>
      <c r="V9131">
        <v>50418964.538676195</v>
      </c>
      <c r="W9131">
        <v>54908089.199071541</v>
      </c>
      <c r="X9131">
        <v>34908089.199071541</v>
      </c>
    </row>
    <row r="9132" spans="2:24" x14ac:dyDescent="0.4">
      <c r="B9132" s="13">
        <v>9129</v>
      </c>
      <c r="C9132">
        <v>0</v>
      </c>
      <c r="D9132">
        <v>0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28313432.801040746</v>
      </c>
      <c r="O9132">
        <v>27465084.1530912</v>
      </c>
      <c r="P9132">
        <v>28708339.56537386</v>
      </c>
      <c r="Q9132">
        <v>25741524.167022217</v>
      </c>
      <c r="R9132">
        <v>26367085.497530777</v>
      </c>
      <c r="S9132">
        <v>12645437.889495261</v>
      </c>
      <c r="T9132">
        <v>21117921.105732359</v>
      </c>
      <c r="U9132">
        <v>33630542.771187827</v>
      </c>
      <c r="V9132">
        <v>31692107.768546302</v>
      </c>
      <c r="W9132">
        <v>29160949.119017933</v>
      </c>
      <c r="X9132">
        <v>9160949.1190179326</v>
      </c>
    </row>
    <row r="9133" spans="2:24" x14ac:dyDescent="0.4">
      <c r="B9133" s="13">
        <v>9130</v>
      </c>
      <c r="C9133">
        <v>0</v>
      </c>
      <c r="D9133">
        <v>0</v>
      </c>
      <c r="E9133"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21485688.487869527</v>
      </c>
      <c r="O9133">
        <v>17537550.626826767</v>
      </c>
      <c r="P9133">
        <v>16124788.579366107</v>
      </c>
      <c r="Q9133">
        <v>14955809.776053794</v>
      </c>
      <c r="R9133">
        <v>14810293.331547221</v>
      </c>
      <c r="S9133">
        <v>15352127.776254842</v>
      </c>
      <c r="T9133">
        <v>20943951.83987724</v>
      </c>
      <c r="U9133">
        <v>21419599.183058828</v>
      </c>
      <c r="V9133">
        <v>27952810.000928249</v>
      </c>
      <c r="W9133">
        <v>26282392.339003421</v>
      </c>
      <c r="X9133">
        <v>6282392.339003426</v>
      </c>
    </row>
    <row r="9134" spans="2:24" x14ac:dyDescent="0.4">
      <c r="B9134" s="13">
        <v>9131</v>
      </c>
      <c r="C9134">
        <v>0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23810375.575878389</v>
      </c>
      <c r="O9134">
        <v>24858636.866376739</v>
      </c>
      <c r="P9134">
        <v>28445803.049662553</v>
      </c>
      <c r="Q9134">
        <v>24741086.227362521</v>
      </c>
      <c r="R9134">
        <v>24935503.131182231</v>
      </c>
      <c r="S9134">
        <v>25976403.388295282</v>
      </c>
      <c r="T9134">
        <v>28402290.614588834</v>
      </c>
      <c r="U9134">
        <v>31368662.437296413</v>
      </c>
      <c r="V9134">
        <v>20284206.005623255</v>
      </c>
      <c r="W9134">
        <v>25859799.618890453</v>
      </c>
      <c r="X9134">
        <v>5859799.6188904541</v>
      </c>
    </row>
    <row r="9135" spans="2:24" x14ac:dyDescent="0.4">
      <c r="B9135" s="13">
        <v>9132</v>
      </c>
      <c r="C9135">
        <v>0</v>
      </c>
      <c r="D9135">
        <v>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19789896.169488486</v>
      </c>
      <c r="O9135">
        <v>19346515.636184122</v>
      </c>
      <c r="P9135">
        <v>17476402.798807573</v>
      </c>
      <c r="Q9135">
        <v>20669527.931242131</v>
      </c>
      <c r="R9135">
        <v>20793702.950817619</v>
      </c>
      <c r="S9135">
        <v>10120479.012231592</v>
      </c>
      <c r="T9135">
        <v>17335321.251383834</v>
      </c>
      <c r="U9135">
        <v>22418355.207301822</v>
      </c>
      <c r="V9135">
        <v>21519165.832392033</v>
      </c>
      <c r="W9135">
        <v>22964240.24495161</v>
      </c>
      <c r="X9135">
        <v>2964240.2449516151</v>
      </c>
    </row>
    <row r="9136" spans="2:24" x14ac:dyDescent="0.4">
      <c r="B9136" s="13">
        <v>9133</v>
      </c>
      <c r="C9136">
        <v>0</v>
      </c>
      <c r="D9136">
        <v>0</v>
      </c>
      <c r="E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27778087.617148943</v>
      </c>
      <c r="O9136">
        <v>31364714.036353122</v>
      </c>
      <c r="P9136">
        <v>38377303.420319915</v>
      </c>
      <c r="Q9136">
        <v>38720288.691108853</v>
      </c>
      <c r="R9136">
        <v>40899123.245347179</v>
      </c>
      <c r="S9136">
        <v>43196484.998753645</v>
      </c>
      <c r="T9136">
        <v>49363058.075682953</v>
      </c>
      <c r="U9136">
        <v>53011226.778829023</v>
      </c>
      <c r="V9136">
        <v>50365618.722647905</v>
      </c>
      <c r="W9136">
        <v>51829141.861506023</v>
      </c>
      <c r="X9136">
        <v>31829141.861506019</v>
      </c>
    </row>
    <row r="9137" spans="2:24" x14ac:dyDescent="0.4">
      <c r="B9137" s="13">
        <v>9134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21698528.057532314</v>
      </c>
      <c r="O9137">
        <v>19588364.433507364</v>
      </c>
      <c r="P9137">
        <v>18569677.690114908</v>
      </c>
      <c r="Q9137">
        <v>21487066.444162503</v>
      </c>
      <c r="R9137">
        <v>20925144.138158575</v>
      </c>
      <c r="S9137">
        <v>17253695.360515535</v>
      </c>
      <c r="T9137">
        <v>21875294.633904468</v>
      </c>
      <c r="U9137">
        <v>28235850.919443667</v>
      </c>
      <c r="V9137">
        <v>29202233.31789225</v>
      </c>
      <c r="W9137">
        <v>27623014.711641736</v>
      </c>
      <c r="X9137">
        <v>7623014.7116417363</v>
      </c>
    </row>
    <row r="9138" spans="2:24" x14ac:dyDescent="0.4">
      <c r="B9138" s="13">
        <v>9135</v>
      </c>
      <c r="C9138">
        <v>0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19295863.182303168</v>
      </c>
      <c r="O9138">
        <v>23141165.656711724</v>
      </c>
      <c r="P9138">
        <v>29961168.711117014</v>
      </c>
      <c r="Q9138">
        <v>35893036.610025369</v>
      </c>
      <c r="R9138">
        <v>35990326.71640218</v>
      </c>
      <c r="S9138">
        <v>39607477.955906451</v>
      </c>
      <c r="T9138">
        <v>46011773.027356476</v>
      </c>
      <c r="U9138">
        <v>47128430.501212083</v>
      </c>
      <c r="V9138">
        <v>48596513.854846887</v>
      </c>
      <c r="W9138">
        <v>49691721.098882094</v>
      </c>
      <c r="X9138">
        <v>29691721.09888209</v>
      </c>
    </row>
    <row r="9139" spans="2:24" x14ac:dyDescent="0.4">
      <c r="B9139" s="13">
        <v>9136</v>
      </c>
      <c r="C9139">
        <v>0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27462031.174958549</v>
      </c>
      <c r="O9139">
        <v>30808986.418066699</v>
      </c>
      <c r="P9139">
        <v>29937962.553843848</v>
      </c>
      <c r="Q9139">
        <v>-32146078.028549027</v>
      </c>
      <c r="R9139">
        <v>-49210291.592450351</v>
      </c>
      <c r="S9139">
        <v>-16120705.576659746</v>
      </c>
      <c r="T9139">
        <v>-269921.00050821574</v>
      </c>
      <c r="U9139">
        <v>6235283.779370036</v>
      </c>
      <c r="V9139">
        <v>3624680.6837831284</v>
      </c>
      <c r="W9139">
        <v>7018531.5006676465</v>
      </c>
      <c r="X9139">
        <v>-12981468.499332353</v>
      </c>
    </row>
    <row r="9140" spans="2:24" x14ac:dyDescent="0.4">
      <c r="B9140" s="13">
        <v>9137</v>
      </c>
      <c r="C9140">
        <v>0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7267610.2898894418</v>
      </c>
      <c r="O9140">
        <v>13076402.733432684</v>
      </c>
      <c r="P9140">
        <v>22784883.751516074</v>
      </c>
      <c r="Q9140">
        <v>22995002.923770934</v>
      </c>
      <c r="R9140">
        <v>8804819.9742036276</v>
      </c>
      <c r="S9140">
        <v>2500547.6589864339</v>
      </c>
      <c r="T9140">
        <v>6096107.8164343406</v>
      </c>
      <c r="U9140">
        <v>7423131.4624779951</v>
      </c>
      <c r="V9140">
        <v>6851329.7709463993</v>
      </c>
      <c r="W9140">
        <v>7320919.2761928281</v>
      </c>
      <c r="X9140">
        <v>-12679080.723807175</v>
      </c>
    </row>
    <row r="9141" spans="2:24" x14ac:dyDescent="0.4">
      <c r="B9141" s="13">
        <v>9138</v>
      </c>
      <c r="C9141">
        <v>0</v>
      </c>
      <c r="D9141">
        <v>0</v>
      </c>
      <c r="E9141">
        <v>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22524591.12208233</v>
      </c>
      <c r="O9141">
        <v>19811102.272935092</v>
      </c>
      <c r="P9141">
        <v>20254382.719261736</v>
      </c>
      <c r="Q9141">
        <v>19605783.807525203</v>
      </c>
      <c r="R9141">
        <v>28171489.250099294</v>
      </c>
      <c r="S9141">
        <v>33037027.186857048</v>
      </c>
      <c r="T9141">
        <v>40150452.909790896</v>
      </c>
      <c r="U9141">
        <v>24293790.823286172</v>
      </c>
      <c r="V9141">
        <v>9294560.3599724453</v>
      </c>
      <c r="W9141">
        <v>15478083.446618488</v>
      </c>
      <c r="X9141">
        <v>-4521916.5533815082</v>
      </c>
    </row>
    <row r="9142" spans="2:24" x14ac:dyDescent="0.4">
      <c r="B9142" s="13">
        <v>9139</v>
      </c>
      <c r="C9142">
        <v>0</v>
      </c>
      <c r="D9142">
        <v>0</v>
      </c>
      <c r="E9142">
        <v>0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12096184.841810614</v>
      </c>
      <c r="O9142">
        <v>16613544.205481149</v>
      </c>
      <c r="P9142">
        <v>23542539.011801712</v>
      </c>
      <c r="Q9142">
        <v>24461721.320512801</v>
      </c>
      <c r="R9142">
        <v>30013457.035512555</v>
      </c>
      <c r="S9142">
        <v>29253625.247172371</v>
      </c>
      <c r="T9142">
        <v>26986999.370642312</v>
      </c>
      <c r="U9142">
        <v>16292920.002074782</v>
      </c>
      <c r="V9142">
        <v>17576298.496922251</v>
      </c>
      <c r="W9142">
        <v>25108772.16690775</v>
      </c>
      <c r="X9142">
        <v>5108772.1669077501</v>
      </c>
    </row>
    <row r="9143" spans="2:24" x14ac:dyDescent="0.4">
      <c r="B9143" s="13">
        <v>9140</v>
      </c>
      <c r="C9143">
        <v>0</v>
      </c>
      <c r="D9143">
        <v>0</v>
      </c>
      <c r="E9143">
        <v>0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14889707.634592127</v>
      </c>
      <c r="O9143">
        <v>14137698.127481487</v>
      </c>
      <c r="P9143">
        <v>13248737.788398696</v>
      </c>
      <c r="Q9143">
        <v>11368783.074181255</v>
      </c>
      <c r="R9143">
        <v>13006140.790421184</v>
      </c>
      <c r="S9143">
        <v>15851295.797036614</v>
      </c>
      <c r="T9143">
        <v>18262272.260378763</v>
      </c>
      <c r="U9143">
        <v>21365729.730565496</v>
      </c>
      <c r="V9143">
        <v>22035385.002876751</v>
      </c>
      <c r="W9143">
        <v>21366238.664946645</v>
      </c>
      <c r="X9143">
        <v>1366238.6649466478</v>
      </c>
    </row>
    <row r="9144" spans="2:24" x14ac:dyDescent="0.4">
      <c r="B9144" s="13">
        <v>9141</v>
      </c>
      <c r="C9144">
        <v>0</v>
      </c>
      <c r="D9144">
        <v>0</v>
      </c>
      <c r="E9144">
        <v>0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22245790.250139493</v>
      </c>
      <c r="O9144">
        <v>23673644.734758772</v>
      </c>
      <c r="P9144">
        <v>22062852.845747169</v>
      </c>
      <c r="Q9144">
        <v>28349709.352466762</v>
      </c>
      <c r="R9144">
        <v>27622790.881712589</v>
      </c>
      <c r="S9144">
        <v>29635141.52671003</v>
      </c>
      <c r="T9144">
        <v>35410282.39788463</v>
      </c>
      <c r="U9144">
        <v>35667010.584905706</v>
      </c>
      <c r="V9144">
        <v>38682433.403976575</v>
      </c>
      <c r="W9144">
        <v>44805752.565257996</v>
      </c>
      <c r="X9144">
        <v>24805752.565257996</v>
      </c>
    </row>
    <row r="9145" spans="2:24" x14ac:dyDescent="0.4">
      <c r="B9145" s="13">
        <v>9142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23975017.879668612</v>
      </c>
      <c r="O9145">
        <v>28581786.765499916</v>
      </c>
      <c r="P9145">
        <v>34350418.325779669</v>
      </c>
      <c r="Q9145">
        <v>32423988.899151281</v>
      </c>
      <c r="R9145">
        <v>34704825.720707215</v>
      </c>
      <c r="S9145">
        <v>-13367276.780851364</v>
      </c>
      <c r="T9145">
        <v>-12290648.144982159</v>
      </c>
      <c r="U9145">
        <v>14556772.091394316</v>
      </c>
      <c r="V9145">
        <v>19523413.556008279</v>
      </c>
      <c r="W9145">
        <v>18347143.244898956</v>
      </c>
      <c r="X9145">
        <v>-1652856.7551010428</v>
      </c>
    </row>
    <row r="9146" spans="2:24" x14ac:dyDescent="0.4">
      <c r="B9146" s="13">
        <v>9143</v>
      </c>
      <c r="C9146">
        <v>0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19094153.642362159</v>
      </c>
      <c r="O9146">
        <v>26350511.42066424</v>
      </c>
      <c r="P9146">
        <v>28003830.120470665</v>
      </c>
      <c r="Q9146">
        <v>27473397.067421544</v>
      </c>
      <c r="R9146">
        <v>24454368.264121916</v>
      </c>
      <c r="S9146">
        <v>26775783.361332722</v>
      </c>
      <c r="T9146">
        <v>16937115.101010375</v>
      </c>
      <c r="U9146">
        <v>17698659.294597611</v>
      </c>
      <c r="V9146">
        <v>18330224.189833283</v>
      </c>
      <c r="W9146">
        <v>20517190.69775103</v>
      </c>
      <c r="X9146">
        <v>517190.69775102776</v>
      </c>
    </row>
    <row r="9147" spans="2:24" x14ac:dyDescent="0.4">
      <c r="B9147" s="13">
        <v>9144</v>
      </c>
      <c r="C9147">
        <v>0</v>
      </c>
      <c r="D9147">
        <v>0</v>
      </c>
      <c r="E9147">
        <v>0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17329142.485429335</v>
      </c>
      <c r="O9147">
        <v>18090903.760101881</v>
      </c>
      <c r="P9147">
        <v>9910241.8266810961</v>
      </c>
      <c r="Q9147">
        <v>17541453.041937795</v>
      </c>
      <c r="R9147">
        <v>15920242.731171669</v>
      </c>
      <c r="S9147">
        <v>14527150.953203108</v>
      </c>
      <c r="T9147">
        <v>12258028.826598797</v>
      </c>
      <c r="U9147">
        <v>9218539.9100080281</v>
      </c>
      <c r="V9147">
        <v>6368852.463429722</v>
      </c>
      <c r="W9147">
        <v>14035179.704857547</v>
      </c>
      <c r="X9147">
        <v>-5964820.295142456</v>
      </c>
    </row>
    <row r="9148" spans="2:24" x14ac:dyDescent="0.4">
      <c r="B9148" s="13">
        <v>9145</v>
      </c>
      <c r="C9148">
        <v>0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25188641.131089233</v>
      </c>
      <c r="O9148">
        <v>22547768.748961281</v>
      </c>
      <c r="P9148">
        <v>21688343.456917174</v>
      </c>
      <c r="Q9148">
        <v>15772555.474038448</v>
      </c>
      <c r="R9148">
        <v>22422556.84493722</v>
      </c>
      <c r="S9148">
        <v>33236309.74589441</v>
      </c>
      <c r="T9148">
        <v>35877912.347659014</v>
      </c>
      <c r="U9148">
        <v>42645340.143156394</v>
      </c>
      <c r="V9148">
        <v>39258359.484535202</v>
      </c>
      <c r="W9148">
        <v>34689553.344194077</v>
      </c>
      <c r="X9148">
        <v>14689553.344194073</v>
      </c>
    </row>
    <row r="9149" spans="2:24" x14ac:dyDescent="0.4">
      <c r="B9149" s="13">
        <v>9146</v>
      </c>
      <c r="C9149">
        <v>0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-137462660.15920657</v>
      </c>
      <c r="O9149">
        <v>-135360272.95915475</v>
      </c>
      <c r="P9149">
        <v>-157902633.84527862</v>
      </c>
      <c r="Q9149">
        <v>-155791954.51629233</v>
      </c>
      <c r="R9149">
        <v>-99642343.590715334</v>
      </c>
      <c r="S9149">
        <v>-101269498.17231518</v>
      </c>
      <c r="T9149">
        <v>-3098997141.4761062</v>
      </c>
      <c r="U9149">
        <v>-3093891599.1717567</v>
      </c>
      <c r="V9149">
        <v>-1595206191.6878519</v>
      </c>
      <c r="W9149">
        <v>-1593359576.9835625</v>
      </c>
      <c r="X9149">
        <v>-1613359576.9835625</v>
      </c>
    </row>
    <row r="9150" spans="2:24" x14ac:dyDescent="0.4">
      <c r="B9150" s="13">
        <v>9147</v>
      </c>
      <c r="C9150">
        <v>0</v>
      </c>
      <c r="D9150">
        <v>0</v>
      </c>
      <c r="E9150">
        <v>0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19014381.521220345</v>
      </c>
      <c r="O9150">
        <v>22574926.300313834</v>
      </c>
      <c r="P9150">
        <v>25374249.118275553</v>
      </c>
      <c r="Q9150">
        <v>22803999.513472095</v>
      </c>
      <c r="R9150">
        <v>22103955.204182353</v>
      </c>
      <c r="S9150">
        <v>14928908.683232484</v>
      </c>
      <c r="T9150">
        <v>-44891280.328176886</v>
      </c>
      <c r="U9150">
        <v>-53071140.30322928</v>
      </c>
      <c r="V9150">
        <v>-17248231.526629098</v>
      </c>
      <c r="W9150">
        <v>-13107123.364372183</v>
      </c>
      <c r="X9150">
        <v>-33107123.36437219</v>
      </c>
    </row>
    <row r="9151" spans="2:24" x14ac:dyDescent="0.4">
      <c r="B9151" s="13">
        <v>9148</v>
      </c>
      <c r="C9151">
        <v>0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-77315236.092623323</v>
      </c>
      <c r="O9151">
        <v>-75901225.507162854</v>
      </c>
      <c r="P9151">
        <v>-25592037.225758374</v>
      </c>
      <c r="Q9151">
        <v>-19061266.799434166</v>
      </c>
      <c r="R9151">
        <v>-13791759.29166173</v>
      </c>
      <c r="S9151">
        <v>-11782549.787434192</v>
      </c>
      <c r="T9151">
        <v>-6197056.9170090817</v>
      </c>
      <c r="U9151">
        <v>-3121048.0412235577</v>
      </c>
      <c r="V9151">
        <v>5183300.1971276114</v>
      </c>
      <c r="W9151">
        <v>-10576134.744381802</v>
      </c>
      <c r="X9151">
        <v>-30576134.744381804</v>
      </c>
    </row>
    <row r="9152" spans="2:24" x14ac:dyDescent="0.4">
      <c r="B9152" s="13">
        <v>9149</v>
      </c>
      <c r="C9152">
        <v>0</v>
      </c>
      <c r="D9152">
        <v>0</v>
      </c>
      <c r="E9152">
        <v>0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20215772.410757601</v>
      </c>
      <c r="O9152">
        <v>18943871.761515763</v>
      </c>
      <c r="P9152">
        <v>20084714.24405729</v>
      </c>
      <c r="Q9152">
        <v>18345006.042558674</v>
      </c>
      <c r="R9152">
        <v>24058287.66117328</v>
      </c>
      <c r="S9152">
        <v>12659685.595991794</v>
      </c>
      <c r="T9152">
        <v>14583562.38692545</v>
      </c>
      <c r="U9152">
        <v>24226298.083941277</v>
      </c>
      <c r="V9152">
        <v>26578406.478984695</v>
      </c>
      <c r="W9152">
        <v>31629247.792060565</v>
      </c>
      <c r="X9152">
        <v>11629247.792060561</v>
      </c>
    </row>
    <row r="9153" spans="2:24" x14ac:dyDescent="0.4">
      <c r="B9153" s="13">
        <v>9150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20344872.590872485</v>
      </c>
      <c r="O9153">
        <v>23013047.209917612</v>
      </c>
      <c r="P9153">
        <v>25393376.665248465</v>
      </c>
      <c r="Q9153">
        <v>27578555.082793709</v>
      </c>
      <c r="R9153">
        <v>27487847.832907401</v>
      </c>
      <c r="S9153">
        <v>27539871.633406289</v>
      </c>
      <c r="T9153">
        <v>26587832.739826616</v>
      </c>
      <c r="U9153">
        <v>23435133.260036156</v>
      </c>
      <c r="V9153">
        <v>22600692.923074462</v>
      </c>
      <c r="W9153">
        <v>25246938.334508769</v>
      </c>
      <c r="X9153">
        <v>5246938.3345087636</v>
      </c>
    </row>
    <row r="9154" spans="2:24" x14ac:dyDescent="0.4">
      <c r="B9154" s="13">
        <v>9151</v>
      </c>
      <c r="C9154">
        <v>0</v>
      </c>
      <c r="D9154">
        <v>0</v>
      </c>
      <c r="E9154"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23908445.737246573</v>
      </c>
      <c r="O9154">
        <v>6351006.2487072712</v>
      </c>
      <c r="P9154">
        <v>6569634.386841801</v>
      </c>
      <c r="Q9154">
        <v>12459486.571520742</v>
      </c>
      <c r="R9154">
        <v>9801900.5217435062</v>
      </c>
      <c r="S9154">
        <v>1670718.5054430952</v>
      </c>
      <c r="T9154">
        <v>4638058.7397953514</v>
      </c>
      <c r="U9154">
        <v>3195547.5110419057</v>
      </c>
      <c r="V9154">
        <v>599652.93872402702</v>
      </c>
      <c r="W9154">
        <v>6868891.743912044</v>
      </c>
      <c r="X9154">
        <v>-13131108.256087957</v>
      </c>
    </row>
    <row r="9155" spans="2:24" x14ac:dyDescent="0.4">
      <c r="B9155" s="13">
        <v>9152</v>
      </c>
      <c r="C9155">
        <v>0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19939357.106864206</v>
      </c>
      <c r="O9155">
        <v>25374796.257266</v>
      </c>
      <c r="P9155">
        <v>25877167.366319802</v>
      </c>
      <c r="Q9155">
        <v>24344748.173902895</v>
      </c>
      <c r="R9155">
        <v>23732985.560422078</v>
      </c>
      <c r="S9155">
        <v>15264890.337436045</v>
      </c>
      <c r="T9155">
        <v>18002687.735774722</v>
      </c>
      <c r="U9155">
        <v>18763622.235224169</v>
      </c>
      <c r="V9155">
        <v>20805208.509222221</v>
      </c>
      <c r="W9155">
        <v>-41293957.326146737</v>
      </c>
      <c r="X9155">
        <v>-61293957.326146744</v>
      </c>
    </row>
    <row r="9156" spans="2:24" x14ac:dyDescent="0.4">
      <c r="B9156" s="13">
        <v>9153</v>
      </c>
      <c r="C9156">
        <v>0</v>
      </c>
      <c r="D9156">
        <v>0</v>
      </c>
      <c r="E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24115853.866355695</v>
      </c>
      <c r="O9156">
        <v>23941927.889054652</v>
      </c>
      <c r="P9156">
        <v>26191660.081150256</v>
      </c>
      <c r="Q9156">
        <v>24283785.27016772</v>
      </c>
      <c r="R9156">
        <v>24805041.781376202</v>
      </c>
      <c r="S9156">
        <v>28532013.744615223</v>
      </c>
      <c r="T9156">
        <v>36424065.708262473</v>
      </c>
      <c r="U9156">
        <v>38037696.638185881</v>
      </c>
      <c r="V9156">
        <v>38763512.787082866</v>
      </c>
      <c r="W9156">
        <v>37407631.923109576</v>
      </c>
      <c r="X9156">
        <v>17407631.92310958</v>
      </c>
    </row>
    <row r="9157" spans="2:24" x14ac:dyDescent="0.4">
      <c r="B9157" s="13">
        <v>9154</v>
      </c>
      <c r="C9157">
        <v>0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20972964.499303367</v>
      </c>
      <c r="O9157">
        <v>23290085.754284889</v>
      </c>
      <c r="P9157">
        <v>22010283.791163597</v>
      </c>
      <c r="Q9157">
        <v>20298087.236596521</v>
      </c>
      <c r="R9157">
        <v>20602042.700249445</v>
      </c>
      <c r="S9157">
        <v>22511128.400871303</v>
      </c>
      <c r="T9157">
        <v>22805027.387545958</v>
      </c>
      <c r="U9157">
        <v>24761977.04886983</v>
      </c>
      <c r="V9157">
        <v>26800628.632156048</v>
      </c>
      <c r="W9157">
        <v>27232376.647273201</v>
      </c>
      <c r="X9157">
        <v>7232376.6472732024</v>
      </c>
    </row>
    <row r="9158" spans="2:24" x14ac:dyDescent="0.4">
      <c r="B9158" s="13">
        <v>9155</v>
      </c>
      <c r="C9158">
        <v>0</v>
      </c>
      <c r="D9158">
        <v>0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23688669.667423189</v>
      </c>
      <c r="O9158">
        <v>31535500.067230362</v>
      </c>
      <c r="P9158">
        <v>32351263.321815409</v>
      </c>
      <c r="Q9158">
        <v>35949605.52612254</v>
      </c>
      <c r="R9158">
        <v>34661884.935119525</v>
      </c>
      <c r="S9158">
        <v>33739831.947327398</v>
      </c>
      <c r="T9158">
        <v>38265638.381997146</v>
      </c>
      <c r="U9158">
        <v>35105252.707056291</v>
      </c>
      <c r="V9158">
        <v>38299456.524279267</v>
      </c>
      <c r="W9158">
        <v>40551854.071161382</v>
      </c>
      <c r="X9158">
        <v>20551854.071161382</v>
      </c>
    </row>
    <row r="9159" spans="2:24" x14ac:dyDescent="0.4">
      <c r="B9159" s="13">
        <v>9156</v>
      </c>
      <c r="C9159">
        <v>0</v>
      </c>
      <c r="D9159">
        <v>0</v>
      </c>
      <c r="E9159"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15235485.396278225</v>
      </c>
      <c r="O9159">
        <v>16999041.754498716</v>
      </c>
      <c r="P9159">
        <v>15686411.524724385</v>
      </c>
      <c r="Q9159">
        <v>18857914.073606763</v>
      </c>
      <c r="R9159">
        <v>17325044.012733616</v>
      </c>
      <c r="S9159">
        <v>14665056.097571447</v>
      </c>
      <c r="T9159">
        <v>23589523.69173868</v>
      </c>
      <c r="U9159">
        <v>27066976.591532715</v>
      </c>
      <c r="V9159">
        <v>32930455.228964947</v>
      </c>
      <c r="W9159">
        <v>38379422.106171459</v>
      </c>
      <c r="X9159">
        <v>18379422.106171459</v>
      </c>
    </row>
    <row r="9160" spans="2:24" x14ac:dyDescent="0.4">
      <c r="B9160" s="13">
        <v>9157</v>
      </c>
      <c r="C9160">
        <v>0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26320759.823159505</v>
      </c>
      <c r="O9160">
        <v>27621630.604962241</v>
      </c>
      <c r="P9160">
        <v>32872274.52744022</v>
      </c>
      <c r="Q9160">
        <v>39548245.137404546</v>
      </c>
      <c r="R9160">
        <v>39134172.227873251</v>
      </c>
      <c r="S9160">
        <v>45001263.618867218</v>
      </c>
      <c r="T9160">
        <v>52548279.219338626</v>
      </c>
      <c r="U9160">
        <v>52481011.795356907</v>
      </c>
      <c r="V9160">
        <v>52734848.182871766</v>
      </c>
      <c r="W9160">
        <v>52975440.284452721</v>
      </c>
      <c r="X9160">
        <v>32975440.284452733</v>
      </c>
    </row>
    <row r="9161" spans="2:24" x14ac:dyDescent="0.4">
      <c r="B9161" s="13">
        <v>9158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16896015.187301714</v>
      </c>
      <c r="O9161">
        <v>16210406.728224652</v>
      </c>
      <c r="P9161">
        <v>19803347.829960838</v>
      </c>
      <c r="Q9161">
        <v>25766846.314286761</v>
      </c>
      <c r="R9161">
        <v>24654822.535680201</v>
      </c>
      <c r="S9161">
        <v>22341162.738203101</v>
      </c>
      <c r="T9161">
        <v>27448404.012083296</v>
      </c>
      <c r="U9161">
        <v>32049822.594532691</v>
      </c>
      <c r="V9161">
        <v>33628588.773137867</v>
      </c>
      <c r="W9161">
        <v>33981433.95177719</v>
      </c>
      <c r="X9161">
        <v>13981433.951777192</v>
      </c>
    </row>
    <row r="9162" spans="2:24" x14ac:dyDescent="0.4">
      <c r="B9162" s="13">
        <v>9159</v>
      </c>
      <c r="C9162">
        <v>0</v>
      </c>
      <c r="D9162">
        <v>0</v>
      </c>
      <c r="E9162">
        <v>0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20822921.668330453</v>
      </c>
      <c r="O9162">
        <v>28403107.199242901</v>
      </c>
      <c r="P9162">
        <v>29379826.037258781</v>
      </c>
      <c r="Q9162">
        <v>29976542.647225291</v>
      </c>
      <c r="R9162">
        <v>31716558.962222561</v>
      </c>
      <c r="S9162">
        <v>28960669.55397905</v>
      </c>
      <c r="T9162">
        <v>30208364.78851172</v>
      </c>
      <c r="U9162">
        <v>30241732.292703781</v>
      </c>
      <c r="V9162">
        <v>30792989.42971953</v>
      </c>
      <c r="W9162">
        <v>33004906.68134895</v>
      </c>
      <c r="X9162">
        <v>13004906.68134895</v>
      </c>
    </row>
    <row r="9163" spans="2:24" x14ac:dyDescent="0.4">
      <c r="B9163" s="13">
        <v>9160</v>
      </c>
      <c r="C9163">
        <v>0</v>
      </c>
      <c r="D9163">
        <v>0</v>
      </c>
      <c r="E9163">
        <v>0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12506441.506884446</v>
      </c>
      <c r="O9163">
        <v>11319940.034096496</v>
      </c>
      <c r="P9163">
        <v>13853337.8701311</v>
      </c>
      <c r="Q9163">
        <v>14505978.774980934</v>
      </c>
      <c r="R9163">
        <v>17249010.87083701</v>
      </c>
      <c r="S9163">
        <v>20570552.834837336</v>
      </c>
      <c r="T9163">
        <v>19479909.750059672</v>
      </c>
      <c r="U9163">
        <v>28411714.356644187</v>
      </c>
      <c r="V9163">
        <v>29359978.018895563</v>
      </c>
      <c r="W9163">
        <v>29168979.435634088</v>
      </c>
      <c r="X9163">
        <v>9168979.4356340859</v>
      </c>
    </row>
    <row r="9164" spans="2:24" x14ac:dyDescent="0.4">
      <c r="B9164" s="13">
        <v>9161</v>
      </c>
      <c r="C9164">
        <v>0</v>
      </c>
      <c r="D9164">
        <v>0</v>
      </c>
      <c r="E9164">
        <v>0</v>
      </c>
      <c r="F9164">
        <v>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17771928.042703994</v>
      </c>
      <c r="O9164">
        <v>18067602.973145749</v>
      </c>
      <c r="P9164">
        <v>21970613.005566228</v>
      </c>
      <c r="Q9164">
        <v>24632898.543454874</v>
      </c>
      <c r="R9164">
        <v>32559292.026092678</v>
      </c>
      <c r="S9164">
        <v>35047948.989930451</v>
      </c>
      <c r="T9164">
        <v>37844246.762211666</v>
      </c>
      <c r="U9164">
        <v>38518449.647180416</v>
      </c>
      <c r="V9164">
        <v>43749586.673232384</v>
      </c>
      <c r="W9164">
        <v>41010563.90727514</v>
      </c>
      <c r="X9164">
        <v>21010563.907275125</v>
      </c>
    </row>
    <row r="9165" spans="2:24" x14ac:dyDescent="0.4">
      <c r="B9165" s="13">
        <v>9162</v>
      </c>
      <c r="C9165">
        <v>0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28767575.685462706</v>
      </c>
      <c r="O9165">
        <v>32728464.455315229</v>
      </c>
      <c r="P9165">
        <v>35209246.57513693</v>
      </c>
      <c r="Q9165">
        <v>40476989.789088458</v>
      </c>
      <c r="R9165">
        <v>42319662.804747343</v>
      </c>
      <c r="S9165">
        <v>42706265.259861983</v>
      </c>
      <c r="T9165">
        <v>39754083.106810547</v>
      </c>
      <c r="U9165">
        <v>44225709.24590864</v>
      </c>
      <c r="V9165">
        <v>46179497.244256318</v>
      </c>
      <c r="W9165">
        <v>46540440.084923826</v>
      </c>
      <c r="X9165">
        <v>26540440.084923834</v>
      </c>
    </row>
    <row r="9166" spans="2:24" x14ac:dyDescent="0.4">
      <c r="B9166" s="13">
        <v>9163</v>
      </c>
      <c r="C9166">
        <v>0</v>
      </c>
      <c r="D9166">
        <v>0</v>
      </c>
      <c r="E9166">
        <v>0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19014623.515356939</v>
      </c>
      <c r="O9166">
        <v>11753182.676838566</v>
      </c>
      <c r="P9166">
        <v>16667501.589345375</v>
      </c>
      <c r="Q9166">
        <v>24393491.278426159</v>
      </c>
      <c r="R9166">
        <v>28922747.751670241</v>
      </c>
      <c r="S9166">
        <v>18617051.072726253</v>
      </c>
      <c r="T9166">
        <v>22034594.029936571</v>
      </c>
      <c r="U9166">
        <v>31259862.404271614</v>
      </c>
      <c r="V9166">
        <v>38423466.656533852</v>
      </c>
      <c r="W9166">
        <v>37313334.51346501</v>
      </c>
      <c r="X9166">
        <v>17313334.51346501</v>
      </c>
    </row>
    <row r="9167" spans="2:24" x14ac:dyDescent="0.4">
      <c r="B9167" s="13">
        <v>9164</v>
      </c>
      <c r="C9167">
        <v>0</v>
      </c>
      <c r="D9167">
        <v>0</v>
      </c>
      <c r="E9167">
        <v>0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19480882.729341861</v>
      </c>
      <c r="O9167">
        <v>18534345.087933689</v>
      </c>
      <c r="P9167">
        <v>24634478.964334063</v>
      </c>
      <c r="Q9167">
        <v>29384271.944410153</v>
      </c>
      <c r="R9167">
        <v>32540279.410774022</v>
      </c>
      <c r="S9167">
        <v>24533221.368212648</v>
      </c>
      <c r="T9167">
        <v>17002992.076297026</v>
      </c>
      <c r="U9167">
        <v>18402378.003636923</v>
      </c>
      <c r="V9167">
        <v>28360450.32816501</v>
      </c>
      <c r="W9167">
        <v>27834973.497362029</v>
      </c>
      <c r="X9167">
        <v>7834973.4973620325</v>
      </c>
    </row>
    <row r="9168" spans="2:24" x14ac:dyDescent="0.4">
      <c r="B9168" s="13">
        <v>9165</v>
      </c>
      <c r="C9168">
        <v>0</v>
      </c>
      <c r="D9168">
        <v>0</v>
      </c>
      <c r="E9168"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-386921348.20148379</v>
      </c>
      <c r="O9168">
        <v>-383909892.12734842</v>
      </c>
      <c r="P9168">
        <v>-175591324.09301034</v>
      </c>
      <c r="Q9168">
        <v>-174793099.43754387</v>
      </c>
      <c r="R9168">
        <v>-172813716.84122685</v>
      </c>
      <c r="S9168">
        <v>-171194491.53228116</v>
      </c>
      <c r="T9168">
        <v>-170862714.30370492</v>
      </c>
      <c r="U9168">
        <v>-220056809.11775452</v>
      </c>
      <c r="V9168">
        <v>-218026623.66872826</v>
      </c>
      <c r="W9168">
        <v>-184785321.59527951</v>
      </c>
      <c r="X9168">
        <v>-204785321.59527951</v>
      </c>
    </row>
    <row r="9169" spans="2:24" x14ac:dyDescent="0.4">
      <c r="B9169" s="13">
        <v>9166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27480399.918664727</v>
      </c>
      <c r="O9169">
        <v>30259864.404870771</v>
      </c>
      <c r="P9169">
        <v>31159282.108838569</v>
      </c>
      <c r="Q9169">
        <v>34396598.990814351</v>
      </c>
      <c r="R9169">
        <v>40874361.973418087</v>
      </c>
      <c r="S9169">
        <v>39157016.914007336</v>
      </c>
      <c r="T9169">
        <v>43276801.782206818</v>
      </c>
      <c r="U9169">
        <v>45279735.294565953</v>
      </c>
      <c r="V9169">
        <v>46718546.056627035</v>
      </c>
      <c r="W9169">
        <v>43692654.685606658</v>
      </c>
      <c r="X9169">
        <v>23692654.685606662</v>
      </c>
    </row>
    <row r="9170" spans="2:24" x14ac:dyDescent="0.4">
      <c r="B9170" s="13">
        <v>9167</v>
      </c>
      <c r="C9170">
        <v>0</v>
      </c>
      <c r="D9170">
        <v>0</v>
      </c>
      <c r="E9170"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25063763.116226062</v>
      </c>
      <c r="O9170">
        <v>22688386.018360041</v>
      </c>
      <c r="P9170">
        <v>21313008.600694146</v>
      </c>
      <c r="Q9170">
        <v>26344771.82633093</v>
      </c>
      <c r="R9170">
        <v>27918869.94692684</v>
      </c>
      <c r="S9170">
        <v>25240562.776647497</v>
      </c>
      <c r="T9170">
        <v>27878147.263861224</v>
      </c>
      <c r="U9170">
        <v>35669451.052319877</v>
      </c>
      <c r="V9170">
        <v>35886740.368966043</v>
      </c>
      <c r="W9170">
        <v>33231397.874184083</v>
      </c>
      <c r="X9170">
        <v>13231397.874184081</v>
      </c>
    </row>
    <row r="9171" spans="2:24" x14ac:dyDescent="0.4">
      <c r="B9171" s="13">
        <v>9168</v>
      </c>
      <c r="C9171">
        <v>0</v>
      </c>
      <c r="D9171">
        <v>0</v>
      </c>
      <c r="E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15295342.006271929</v>
      </c>
      <c r="O9171">
        <v>24586973.22633699</v>
      </c>
      <c r="P9171">
        <v>26876155.716281876</v>
      </c>
      <c r="Q9171">
        <v>33068934.948770437</v>
      </c>
      <c r="R9171">
        <v>39955914.931909822</v>
      </c>
      <c r="S9171">
        <v>47185876.533421695</v>
      </c>
      <c r="T9171">
        <v>46790167.472323895</v>
      </c>
      <c r="U9171">
        <v>49996489.443275221</v>
      </c>
      <c r="V9171">
        <v>49012302.426296517</v>
      </c>
      <c r="W9171">
        <v>51724610.30690141</v>
      </c>
      <c r="X9171">
        <v>31724610.30690141</v>
      </c>
    </row>
    <row r="9172" spans="2:24" x14ac:dyDescent="0.4">
      <c r="B9172" s="13">
        <v>9169</v>
      </c>
      <c r="C9172">
        <v>0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21892668.8735293</v>
      </c>
      <c r="O9172">
        <v>22964097.674113784</v>
      </c>
      <c r="P9172">
        <v>26002141.553987779</v>
      </c>
      <c r="Q9172">
        <v>28099485.830566648</v>
      </c>
      <c r="R9172">
        <v>29808133.289750852</v>
      </c>
      <c r="S9172">
        <v>36562664.915332511</v>
      </c>
      <c r="T9172">
        <v>36541033.410408072</v>
      </c>
      <c r="U9172">
        <v>38173575.939031094</v>
      </c>
      <c r="V9172">
        <v>23267094.998327129</v>
      </c>
      <c r="W9172">
        <v>25837217.694962345</v>
      </c>
      <c r="X9172">
        <v>5837217.6949623423</v>
      </c>
    </row>
    <row r="9173" spans="2:24" x14ac:dyDescent="0.4">
      <c r="B9173" s="13">
        <v>9170</v>
      </c>
      <c r="C9173">
        <v>0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19955892.968833257</v>
      </c>
      <c r="O9173">
        <v>18146468.041772801</v>
      </c>
      <c r="P9173">
        <v>16135965.472634356</v>
      </c>
      <c r="Q9173">
        <v>13276193.394534238</v>
      </c>
      <c r="R9173">
        <v>12885922.232807422</v>
      </c>
      <c r="S9173">
        <v>10242260.249956911</v>
      </c>
      <c r="T9173">
        <v>11914241.867105769</v>
      </c>
      <c r="U9173">
        <v>13766877.189125214</v>
      </c>
      <c r="V9173">
        <v>18534391.008117042</v>
      </c>
      <c r="W9173">
        <v>13606087.277835844</v>
      </c>
      <c r="X9173">
        <v>-6393912.7221641522</v>
      </c>
    </row>
    <row r="9174" spans="2:24" x14ac:dyDescent="0.4">
      <c r="B9174" s="13">
        <v>9171</v>
      </c>
      <c r="C9174">
        <v>0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23379568.811986312</v>
      </c>
      <c r="O9174">
        <v>20995464.351292662</v>
      </c>
      <c r="P9174">
        <v>22219948.071447484</v>
      </c>
      <c r="Q9174">
        <v>29278889.294860069</v>
      </c>
      <c r="R9174">
        <v>29151172.243354239</v>
      </c>
      <c r="S9174">
        <v>30063539.848174777</v>
      </c>
      <c r="T9174">
        <v>36269708.808628395</v>
      </c>
      <c r="U9174">
        <v>44760688.208529525</v>
      </c>
      <c r="V9174">
        <v>41283483.397280827</v>
      </c>
      <c r="W9174">
        <v>44235134.473480292</v>
      </c>
      <c r="X9174">
        <v>24235134.473480295</v>
      </c>
    </row>
    <row r="9175" spans="2:24" x14ac:dyDescent="0.4">
      <c r="B9175" s="13">
        <v>9172</v>
      </c>
      <c r="C9175">
        <v>0</v>
      </c>
      <c r="D9175">
        <v>0</v>
      </c>
      <c r="E9175">
        <v>0</v>
      </c>
      <c r="F9175">
        <v>0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20971516.153564341</v>
      </c>
      <c r="O9175">
        <v>19488691.540724427</v>
      </c>
      <c r="P9175">
        <v>24713139.64729372</v>
      </c>
      <c r="Q9175">
        <v>32767745.862499364</v>
      </c>
      <c r="R9175">
        <v>37884831.087960504</v>
      </c>
      <c r="S9175">
        <v>40562537.59102948</v>
      </c>
      <c r="T9175">
        <v>-11967621.99896355</v>
      </c>
      <c r="U9175">
        <v>-122336048.26834045</v>
      </c>
      <c r="V9175">
        <v>-90435538.807080075</v>
      </c>
      <c r="W9175">
        <v>-33259164.445242465</v>
      </c>
      <c r="X9175">
        <v>-53259164.44524245</v>
      </c>
    </row>
    <row r="9176" spans="2:24" x14ac:dyDescent="0.4">
      <c r="B9176" s="13">
        <v>9173</v>
      </c>
      <c r="C9176">
        <v>0</v>
      </c>
      <c r="D9176">
        <v>0</v>
      </c>
      <c r="E9176">
        <v>0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25860733.964023545</v>
      </c>
      <c r="O9176">
        <v>27422022.067732982</v>
      </c>
      <c r="P9176">
        <v>33527471.377042085</v>
      </c>
      <c r="Q9176">
        <v>30920452.285253447</v>
      </c>
      <c r="R9176">
        <v>29857892.100907646</v>
      </c>
      <c r="S9176">
        <v>30206478.65184661</v>
      </c>
      <c r="T9176">
        <v>35035157.786523864</v>
      </c>
      <c r="U9176">
        <v>36287506.672880709</v>
      </c>
      <c r="V9176">
        <v>40480499.020092376</v>
      </c>
      <c r="W9176">
        <v>42260508.952124618</v>
      </c>
      <c r="X9176">
        <v>22260508.952124614</v>
      </c>
    </row>
    <row r="9177" spans="2:24" x14ac:dyDescent="0.4">
      <c r="B9177" s="13">
        <v>9174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29229029.961205449</v>
      </c>
      <c r="O9177">
        <v>31517377.673796229</v>
      </c>
      <c r="P9177">
        <v>31476024.18160845</v>
      </c>
      <c r="Q9177">
        <v>31935313.615128908</v>
      </c>
      <c r="R9177">
        <v>25290597.659793582</v>
      </c>
      <c r="S9177">
        <v>31394505.856577143</v>
      </c>
      <c r="T9177">
        <v>47131546.329850927</v>
      </c>
      <c r="U9177">
        <v>53739555.005712666</v>
      </c>
      <c r="V9177">
        <v>55237555.883331604</v>
      </c>
      <c r="W9177">
        <v>59634796.314665578</v>
      </c>
      <c r="X9177">
        <v>39634796.314665578</v>
      </c>
    </row>
    <row r="9178" spans="2:24" x14ac:dyDescent="0.4">
      <c r="B9178" s="13">
        <v>9175</v>
      </c>
      <c r="C9178">
        <v>0</v>
      </c>
      <c r="D9178">
        <v>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12956473.029214436</v>
      </c>
      <c r="O9178">
        <v>13912895.220200293</v>
      </c>
      <c r="P9178">
        <v>15449057.1113717</v>
      </c>
      <c r="Q9178">
        <v>15795538.152412651</v>
      </c>
      <c r="R9178">
        <v>18973733.799104493</v>
      </c>
      <c r="S9178">
        <v>20887597.246084426</v>
      </c>
      <c r="T9178">
        <v>23412204.737386025</v>
      </c>
      <c r="U9178">
        <v>26128928.560283165</v>
      </c>
      <c r="V9178">
        <v>28330287.651435401</v>
      </c>
      <c r="W9178">
        <v>27098163.231290247</v>
      </c>
      <c r="X9178">
        <v>7098163.2312902473</v>
      </c>
    </row>
    <row r="9179" spans="2:24" x14ac:dyDescent="0.4">
      <c r="B9179" s="13">
        <v>9176</v>
      </c>
      <c r="C9179">
        <v>0</v>
      </c>
      <c r="D9179">
        <v>0</v>
      </c>
      <c r="E9179"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23225343.512966596</v>
      </c>
      <c r="O9179">
        <v>23926605.944826677</v>
      </c>
      <c r="P9179">
        <v>25080993.909643099</v>
      </c>
      <c r="Q9179">
        <v>28451497.835473966</v>
      </c>
      <c r="R9179">
        <v>14159374.744657796</v>
      </c>
      <c r="S9179">
        <v>21700999.183806289</v>
      </c>
      <c r="T9179">
        <v>30793837.178537048</v>
      </c>
      <c r="U9179">
        <v>36500378.149105012</v>
      </c>
      <c r="V9179">
        <v>42306065.0995735</v>
      </c>
      <c r="W9179">
        <v>48351679.670934297</v>
      </c>
      <c r="X9179">
        <v>28351679.670934297</v>
      </c>
    </row>
    <row r="9180" spans="2:24" x14ac:dyDescent="0.4">
      <c r="B9180" s="13">
        <v>9177</v>
      </c>
      <c r="C9180">
        <v>0</v>
      </c>
      <c r="D9180">
        <v>0</v>
      </c>
      <c r="E9180">
        <v>0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15922124.247243818</v>
      </c>
      <c r="O9180">
        <v>15597169.556535082</v>
      </c>
      <c r="P9180">
        <v>15559731.117919814</v>
      </c>
      <c r="Q9180">
        <v>17828673.421559017</v>
      </c>
      <c r="R9180">
        <v>18211743.951566737</v>
      </c>
      <c r="S9180">
        <v>16646012.816036593</v>
      </c>
      <c r="T9180">
        <v>17790976.413425989</v>
      </c>
      <c r="U9180">
        <v>22590202.924583286</v>
      </c>
      <c r="V9180">
        <v>21702831.519372795</v>
      </c>
      <c r="W9180">
        <v>13495057.575006241</v>
      </c>
      <c r="X9180">
        <v>-6504942.4249937544</v>
      </c>
    </row>
    <row r="9181" spans="2:24" x14ac:dyDescent="0.4">
      <c r="B9181" s="13">
        <v>9178</v>
      </c>
      <c r="C9181">
        <v>0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21448291.411453839</v>
      </c>
      <c r="O9181">
        <v>25563646.373167638</v>
      </c>
      <c r="P9181">
        <v>28873848.558949631</v>
      </c>
      <c r="Q9181">
        <v>27689103.026745103</v>
      </c>
      <c r="R9181">
        <v>26413796.885896049</v>
      </c>
      <c r="S9181">
        <v>32043207.597303309</v>
      </c>
      <c r="T9181">
        <v>38262278.625476629</v>
      </c>
      <c r="U9181">
        <v>36198115.213664681</v>
      </c>
      <c r="V9181">
        <v>35111033.759568565</v>
      </c>
      <c r="W9181">
        <v>36207315.250057332</v>
      </c>
      <c r="X9181">
        <v>16207315.250057328</v>
      </c>
    </row>
    <row r="9182" spans="2:24" x14ac:dyDescent="0.4">
      <c r="B9182" s="13">
        <v>9179</v>
      </c>
      <c r="C9182">
        <v>0</v>
      </c>
      <c r="D9182">
        <v>0</v>
      </c>
      <c r="E9182"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20930079.7644675</v>
      </c>
      <c r="O9182">
        <v>21171050.158575106</v>
      </c>
      <c r="P9182">
        <v>16722330.987392262</v>
      </c>
      <c r="Q9182">
        <v>16413462.993740302</v>
      </c>
      <c r="R9182">
        <v>20635910.819568042</v>
      </c>
      <c r="S9182">
        <v>20178568.29754791</v>
      </c>
      <c r="T9182">
        <v>20518881.94740941</v>
      </c>
      <c r="U9182">
        <v>24594041.374111824</v>
      </c>
      <c r="V9182">
        <v>29922053.836465713</v>
      </c>
      <c r="W9182">
        <v>37103391.579823405</v>
      </c>
      <c r="X9182">
        <v>17103391.579823397</v>
      </c>
    </row>
    <row r="9183" spans="2:24" x14ac:dyDescent="0.4">
      <c r="B9183" s="13">
        <v>9180</v>
      </c>
      <c r="C9183">
        <v>0</v>
      </c>
      <c r="D9183">
        <v>0</v>
      </c>
      <c r="E9183">
        <v>0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18019261.101606078</v>
      </c>
      <c r="O9183">
        <v>18854777.552558739</v>
      </c>
      <c r="P9183">
        <v>19813031.656504765</v>
      </c>
      <c r="Q9183">
        <v>-410706687.59794688</v>
      </c>
      <c r="R9183">
        <v>-410579886.27850175</v>
      </c>
      <c r="S9183">
        <v>-204826200.43818575</v>
      </c>
      <c r="T9183">
        <v>-203709244.07792819</v>
      </c>
      <c r="U9183">
        <v>-192498204.2772184</v>
      </c>
      <c r="V9183">
        <v>-194759751.78869554</v>
      </c>
      <c r="W9183">
        <v>-194021674.60950276</v>
      </c>
      <c r="X9183">
        <v>-214021674.60950276</v>
      </c>
    </row>
    <row r="9184" spans="2:24" x14ac:dyDescent="0.4">
      <c r="B9184" s="13">
        <v>9181</v>
      </c>
      <c r="C9184">
        <v>0</v>
      </c>
      <c r="D9184">
        <v>0</v>
      </c>
      <c r="E9184">
        <v>0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21165563.518747084</v>
      </c>
      <c r="O9184">
        <v>23216167.243640281</v>
      </c>
      <c r="P9184">
        <v>25305045.892457373</v>
      </c>
      <c r="Q9184">
        <v>23963474.080148518</v>
      </c>
      <c r="R9184">
        <v>25052027.862204835</v>
      </c>
      <c r="S9184">
        <v>24730497.43155124</v>
      </c>
      <c r="T9184">
        <v>27180142.765419371</v>
      </c>
      <c r="U9184">
        <v>34832323.304831006</v>
      </c>
      <c r="V9184">
        <v>36150600.364798822</v>
      </c>
      <c r="W9184">
        <v>37062756.654347673</v>
      </c>
      <c r="X9184">
        <v>17062756.654347684</v>
      </c>
    </row>
    <row r="9185" spans="2:24" x14ac:dyDescent="0.4">
      <c r="B9185" s="13">
        <v>9182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24825764.105610449</v>
      </c>
      <c r="O9185">
        <v>28460009.87668879</v>
      </c>
      <c r="P9185">
        <v>33627698.555952556</v>
      </c>
      <c r="Q9185">
        <v>28359886.254042163</v>
      </c>
      <c r="R9185">
        <v>25264726.257267192</v>
      </c>
      <c r="S9185">
        <v>22327594.580371596</v>
      </c>
      <c r="T9185">
        <v>25629145.520171251</v>
      </c>
      <c r="U9185">
        <v>25757430.796978172</v>
      </c>
      <c r="V9185">
        <v>24963276.040386595</v>
      </c>
      <c r="W9185">
        <v>25032535.262755562</v>
      </c>
      <c r="X9185">
        <v>5032535.2627555681</v>
      </c>
    </row>
    <row r="9186" spans="2:24" x14ac:dyDescent="0.4">
      <c r="B9186" s="13">
        <v>9183</v>
      </c>
      <c r="C9186">
        <v>0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18958355.78665711</v>
      </c>
      <c r="O9186">
        <v>25162818.9944962</v>
      </c>
      <c r="P9186">
        <v>26156965.156925816</v>
      </c>
      <c r="Q9186">
        <v>27485421.173745152</v>
      </c>
      <c r="R9186">
        <v>26722356.555477109</v>
      </c>
      <c r="S9186">
        <v>30929635.316620521</v>
      </c>
      <c r="T9186">
        <v>31591888.709246915</v>
      </c>
      <c r="U9186">
        <v>30334142.64792259</v>
      </c>
      <c r="V9186">
        <v>31211152.422062352</v>
      </c>
      <c r="W9186">
        <v>37341791.788883455</v>
      </c>
      <c r="X9186">
        <v>17341791.788883459</v>
      </c>
    </row>
    <row r="9187" spans="2:24" x14ac:dyDescent="0.4">
      <c r="B9187" s="13">
        <v>9184</v>
      </c>
      <c r="C9187">
        <v>0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-43796139.026116505</v>
      </c>
      <c r="O9187">
        <v>-45736751.156790331</v>
      </c>
      <c r="P9187">
        <v>-16918191.651084557</v>
      </c>
      <c r="Q9187">
        <v>-13809802.011214375</v>
      </c>
      <c r="R9187">
        <v>-14397223.836911984</v>
      </c>
      <c r="S9187">
        <v>-22335706.955388352</v>
      </c>
      <c r="T9187">
        <v>-22986437.379131828</v>
      </c>
      <c r="U9187">
        <v>-22295030.855070516</v>
      </c>
      <c r="V9187">
        <v>-20000423.899345998</v>
      </c>
      <c r="W9187">
        <v>-11593634.627561463</v>
      </c>
      <c r="X9187">
        <v>-31593634.627561472</v>
      </c>
    </row>
    <row r="9188" spans="2:24" x14ac:dyDescent="0.4">
      <c r="B9188" s="13">
        <v>9185</v>
      </c>
      <c r="C9188">
        <v>0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24303984.592318498</v>
      </c>
      <c r="O9188">
        <v>25372165.796514027</v>
      </c>
      <c r="P9188">
        <v>8765621.4276778717</v>
      </c>
      <c r="Q9188">
        <v>8946950.5389414411</v>
      </c>
      <c r="R9188">
        <v>23621716.289748281</v>
      </c>
      <c r="S9188">
        <v>26866075.911759324</v>
      </c>
      <c r="T9188">
        <v>31180201.166897655</v>
      </c>
      <c r="U9188">
        <v>33644809.506113216</v>
      </c>
      <c r="V9188">
        <v>33676445.269769944</v>
      </c>
      <c r="W9188">
        <v>26111771.964061465</v>
      </c>
      <c r="X9188">
        <v>6111771.9640614651</v>
      </c>
    </row>
    <row r="9189" spans="2:24" x14ac:dyDescent="0.4">
      <c r="B9189" s="13">
        <v>9186</v>
      </c>
      <c r="C9189">
        <v>0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21453437.60693473</v>
      </c>
      <c r="O9189">
        <v>21575474.964102231</v>
      </c>
      <c r="P9189">
        <v>28629676.233339667</v>
      </c>
      <c r="Q9189">
        <v>27771034.970806148</v>
      </c>
      <c r="R9189">
        <v>34143725.081760809</v>
      </c>
      <c r="S9189">
        <v>34321719.41199784</v>
      </c>
      <c r="T9189">
        <v>35565102.606620356</v>
      </c>
      <c r="U9189">
        <v>36169641.497935675</v>
      </c>
      <c r="V9189">
        <v>43633631.895567119</v>
      </c>
      <c r="W9189">
        <v>43003165.578281514</v>
      </c>
      <c r="X9189">
        <v>23003165.578281522</v>
      </c>
    </row>
    <row r="9190" spans="2:24" x14ac:dyDescent="0.4">
      <c r="B9190" s="13">
        <v>9187</v>
      </c>
      <c r="C9190">
        <v>0</v>
      </c>
      <c r="D9190">
        <v>0</v>
      </c>
      <c r="E9190">
        <v>0</v>
      </c>
      <c r="F9190">
        <v>0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23390690.100323405</v>
      </c>
      <c r="O9190">
        <v>-42036882.761530742</v>
      </c>
      <c r="P9190">
        <v>-36421046.711895652</v>
      </c>
      <c r="Q9190">
        <v>-2481521.95920682</v>
      </c>
      <c r="R9190">
        <v>2193872.6957648308</v>
      </c>
      <c r="S9190">
        <v>7071370.6908669285</v>
      </c>
      <c r="T9190">
        <v>-1499314.2783945603</v>
      </c>
      <c r="U9190">
        <v>3718544.0711975349</v>
      </c>
      <c r="V9190">
        <v>-41973655.278823026</v>
      </c>
      <c r="W9190">
        <v>-213101608.76877528</v>
      </c>
      <c r="X9190">
        <v>-233101608.76877528</v>
      </c>
    </row>
    <row r="9191" spans="2:24" x14ac:dyDescent="0.4">
      <c r="B9191" s="13">
        <v>9188</v>
      </c>
      <c r="C9191">
        <v>0</v>
      </c>
      <c r="D9191">
        <v>0</v>
      </c>
      <c r="E9191">
        <v>0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19991345.882701259</v>
      </c>
      <c r="O9191">
        <v>23809571.420263015</v>
      </c>
      <c r="P9191">
        <v>21272289.899148442</v>
      </c>
      <c r="Q9191">
        <v>23383984.216107201</v>
      </c>
      <c r="R9191">
        <v>22369219.334324412</v>
      </c>
      <c r="S9191">
        <v>21782962.821226124</v>
      </c>
      <c r="T9191">
        <v>-8072133.71768218</v>
      </c>
      <c r="U9191">
        <v>-3822238.640052557</v>
      </c>
      <c r="V9191">
        <v>10808810.538696386</v>
      </c>
      <c r="W9191">
        <v>15858343.436618593</v>
      </c>
      <c r="X9191">
        <v>-4141656.5633814037</v>
      </c>
    </row>
    <row r="9192" spans="2:24" x14ac:dyDescent="0.4">
      <c r="B9192" s="13">
        <v>9189</v>
      </c>
      <c r="C9192">
        <v>0</v>
      </c>
      <c r="D9192">
        <v>0</v>
      </c>
      <c r="E9192">
        <v>0</v>
      </c>
      <c r="F9192">
        <v>0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-154716288.06816253</v>
      </c>
      <c r="O9192">
        <v>-146176023.90921041</v>
      </c>
      <c r="P9192">
        <v>-56356076.412926629</v>
      </c>
      <c r="Q9192">
        <v>-55080326.255682476</v>
      </c>
      <c r="R9192">
        <v>-53255527.252613254</v>
      </c>
      <c r="S9192">
        <v>-53460196.049958557</v>
      </c>
      <c r="T9192">
        <v>-50783536.987580836</v>
      </c>
      <c r="U9192">
        <v>-53547775.53035748</v>
      </c>
      <c r="V9192">
        <v>-48552852.067345843</v>
      </c>
      <c r="W9192">
        <v>-48687372.919391394</v>
      </c>
      <c r="X9192">
        <v>-68687372.919391394</v>
      </c>
    </row>
    <row r="9193" spans="2:24" x14ac:dyDescent="0.4">
      <c r="B9193" s="13">
        <v>9190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18749691.35135261</v>
      </c>
      <c r="O9193">
        <v>23049993.079607528</v>
      </c>
      <c r="P9193">
        <v>27364701.453233268</v>
      </c>
      <c r="Q9193">
        <v>34044229.353010543</v>
      </c>
      <c r="R9193">
        <v>34856526.020223737</v>
      </c>
      <c r="S9193">
        <v>35855658.616095856</v>
      </c>
      <c r="T9193">
        <v>32927078.263641279</v>
      </c>
      <c r="U9193">
        <v>-47228669.083731666</v>
      </c>
      <c r="V9193">
        <v>-47297544.079411708</v>
      </c>
      <c r="W9193">
        <v>-11725907.638888361</v>
      </c>
      <c r="X9193">
        <v>-31725907.638888381</v>
      </c>
    </row>
    <row r="9194" spans="2:24" x14ac:dyDescent="0.4">
      <c r="B9194" s="13">
        <v>9191</v>
      </c>
      <c r="C9194">
        <v>0</v>
      </c>
      <c r="D9194">
        <v>0</v>
      </c>
      <c r="E9194">
        <v>0</v>
      </c>
      <c r="F9194">
        <v>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25085162.808567498</v>
      </c>
      <c r="O9194">
        <v>27298917.605439454</v>
      </c>
      <c r="P9194">
        <v>34398651.523105204</v>
      </c>
      <c r="Q9194">
        <v>40102122.594293974</v>
      </c>
      <c r="R9194">
        <v>44531041.569783986</v>
      </c>
      <c r="S9194">
        <v>43829090.630852617</v>
      </c>
      <c r="T9194">
        <v>46331214.626321405</v>
      </c>
      <c r="U9194">
        <v>47576865.77030731</v>
      </c>
      <c r="V9194">
        <v>49525649.89424637</v>
      </c>
      <c r="W9194">
        <v>48059590.546062529</v>
      </c>
      <c r="X9194">
        <v>28059590.546062537</v>
      </c>
    </row>
    <row r="9195" spans="2:24" x14ac:dyDescent="0.4">
      <c r="B9195" s="13">
        <v>9192</v>
      </c>
      <c r="C9195">
        <v>0</v>
      </c>
      <c r="D9195">
        <v>0</v>
      </c>
      <c r="E9195">
        <v>0</v>
      </c>
      <c r="F9195">
        <v>0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19462746.247236419</v>
      </c>
      <c r="O9195">
        <v>20805356.353682797</v>
      </c>
      <c r="P9195">
        <v>18483432.842781365</v>
      </c>
      <c r="Q9195">
        <v>18202720.740181159</v>
      </c>
      <c r="R9195">
        <v>22842598.964560427</v>
      </c>
      <c r="S9195">
        <v>19627441.944186568</v>
      </c>
      <c r="T9195">
        <v>22235465.695171285</v>
      </c>
      <c r="U9195">
        <v>21036737.588414077</v>
      </c>
      <c r="V9195">
        <v>24522985.458533034</v>
      </c>
      <c r="W9195">
        <v>31309609.006173052</v>
      </c>
      <c r="X9195">
        <v>11309609.006173052</v>
      </c>
    </row>
    <row r="9196" spans="2:24" x14ac:dyDescent="0.4">
      <c r="B9196" s="13">
        <v>9193</v>
      </c>
      <c r="C9196">
        <v>0</v>
      </c>
      <c r="D9196">
        <v>0</v>
      </c>
      <c r="E9196">
        <v>0</v>
      </c>
      <c r="F9196">
        <v>0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25414971.022303328</v>
      </c>
      <c r="O9196">
        <v>14595917.010209294</v>
      </c>
      <c r="P9196">
        <v>15330483.924754396</v>
      </c>
      <c r="Q9196">
        <v>27858067.009795461</v>
      </c>
      <c r="R9196">
        <v>25659862.130733933</v>
      </c>
      <c r="S9196">
        <v>29322640.404885076</v>
      </c>
      <c r="T9196">
        <v>33708799.876195706</v>
      </c>
      <c r="U9196">
        <v>39458211.368024267</v>
      </c>
      <c r="V9196">
        <v>41962840.958021477</v>
      </c>
      <c r="W9196">
        <v>44842438.66550874</v>
      </c>
      <c r="X9196">
        <v>24842438.665508755</v>
      </c>
    </row>
    <row r="9197" spans="2:24" x14ac:dyDescent="0.4">
      <c r="B9197" s="13">
        <v>9194</v>
      </c>
      <c r="C9197">
        <v>0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27963113.637784809</v>
      </c>
      <c r="O9197">
        <v>33264321.72186055</v>
      </c>
      <c r="P9197">
        <v>38427376.669232391</v>
      </c>
      <c r="Q9197">
        <v>36489772.541579194</v>
      </c>
      <c r="R9197">
        <v>40684891.761012942</v>
      </c>
      <c r="S9197">
        <v>43089416.513306454</v>
      </c>
      <c r="T9197">
        <v>46045008.297472641</v>
      </c>
      <c r="U9197">
        <v>42449617.800339371</v>
      </c>
      <c r="V9197">
        <v>49196404.896851681</v>
      </c>
      <c r="W9197">
        <v>53340812.989721544</v>
      </c>
      <c r="X9197">
        <v>33340812.989721548</v>
      </c>
    </row>
    <row r="9198" spans="2:24" x14ac:dyDescent="0.4">
      <c r="B9198" s="13">
        <v>9195</v>
      </c>
      <c r="C9198">
        <v>0</v>
      </c>
      <c r="D9198">
        <v>0</v>
      </c>
      <c r="E9198">
        <v>0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21750602.517914712</v>
      </c>
      <c r="O9198">
        <v>10128070.972474746</v>
      </c>
      <c r="P9198">
        <v>12062610.765289284</v>
      </c>
      <c r="Q9198">
        <v>22641694.980708614</v>
      </c>
      <c r="R9198">
        <v>20219194.512035936</v>
      </c>
      <c r="S9198">
        <v>21619592.170007851</v>
      </c>
      <c r="T9198">
        <v>19743559.113063149</v>
      </c>
      <c r="U9198">
        <v>20223538.340207238</v>
      </c>
      <c r="V9198">
        <v>19090308.925752755</v>
      </c>
      <c r="W9198">
        <v>26053703.244102754</v>
      </c>
      <c r="X9198">
        <v>6053703.2441027584</v>
      </c>
    </row>
    <row r="9199" spans="2:24" x14ac:dyDescent="0.4">
      <c r="B9199" s="13">
        <v>9196</v>
      </c>
      <c r="C9199">
        <v>0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18441337.060138654</v>
      </c>
      <c r="O9199">
        <v>16495697.449872697</v>
      </c>
      <c r="P9199">
        <v>20326965.788463127</v>
      </c>
      <c r="Q9199">
        <v>17398941.819720287</v>
      </c>
      <c r="R9199">
        <v>16316519.76672193</v>
      </c>
      <c r="S9199">
        <v>19713414.66166668</v>
      </c>
      <c r="T9199">
        <v>20889506.33658598</v>
      </c>
      <c r="U9199">
        <v>20044355.245784815</v>
      </c>
      <c r="V9199">
        <v>27054752.410105504</v>
      </c>
      <c r="W9199">
        <v>28112894.238719642</v>
      </c>
      <c r="X9199">
        <v>8112894.238719644</v>
      </c>
    </row>
    <row r="9200" spans="2:24" x14ac:dyDescent="0.4">
      <c r="B9200" s="13">
        <v>9197</v>
      </c>
      <c r="C9200">
        <v>0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-29638393.246858891</v>
      </c>
      <c r="O9200">
        <v>-32535598.499315321</v>
      </c>
      <c r="P9200">
        <v>515901.97347333003</v>
      </c>
      <c r="Q9200">
        <v>-697062.53235866432</v>
      </c>
      <c r="R9200">
        <v>-2962077.4993809862</v>
      </c>
      <c r="S9200">
        <v>6182922.2034615902</v>
      </c>
      <c r="T9200">
        <v>-16340106.165294118</v>
      </c>
      <c r="U9200">
        <v>-8515954.1000986062</v>
      </c>
      <c r="V9200">
        <v>7059217.525711963</v>
      </c>
      <c r="W9200">
        <v>10385153.85062691</v>
      </c>
      <c r="X9200">
        <v>-9614846.1493730824</v>
      </c>
    </row>
    <row r="9201" spans="2:24" x14ac:dyDescent="0.4">
      <c r="B9201" s="13">
        <v>9198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21403320.109290347</v>
      </c>
      <c r="O9201">
        <v>20968102.637905248</v>
      </c>
      <c r="P9201">
        <v>25787595.640800267</v>
      </c>
      <c r="Q9201">
        <v>34314731.506527387</v>
      </c>
      <c r="R9201">
        <v>34436064.926034629</v>
      </c>
      <c r="S9201">
        <v>28978190.330276396</v>
      </c>
      <c r="T9201">
        <v>31616980.091745913</v>
      </c>
      <c r="U9201">
        <v>32612065.238829672</v>
      </c>
      <c r="V9201">
        <v>32482047.530560888</v>
      </c>
      <c r="W9201">
        <v>34900535.824329183</v>
      </c>
      <c r="X9201">
        <v>14900535.824329179</v>
      </c>
    </row>
    <row r="9202" spans="2:24" x14ac:dyDescent="0.4">
      <c r="B9202" s="13">
        <v>9199</v>
      </c>
      <c r="C9202">
        <v>0</v>
      </c>
      <c r="D9202">
        <v>0</v>
      </c>
      <c r="E9202">
        <v>0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18277496.422946785</v>
      </c>
      <c r="O9202">
        <v>16185667.646200493</v>
      </c>
      <c r="P9202">
        <v>23463477.847804621</v>
      </c>
      <c r="Q9202">
        <v>23460208.444070935</v>
      </c>
      <c r="R9202">
        <v>28541422.829975873</v>
      </c>
      <c r="S9202">
        <v>33633433.422663771</v>
      </c>
      <c r="T9202">
        <v>37080908.896504305</v>
      </c>
      <c r="U9202">
        <v>38390057.068151534</v>
      </c>
      <c r="V9202">
        <v>37195429.505756371</v>
      </c>
      <c r="W9202">
        <v>36107369.45648104</v>
      </c>
      <c r="X9202">
        <v>16107369.456481047</v>
      </c>
    </row>
    <row r="9203" spans="2:24" x14ac:dyDescent="0.4">
      <c r="B9203" s="13">
        <v>9200</v>
      </c>
      <c r="C9203">
        <v>0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19010873.25268973</v>
      </c>
      <c r="O9203">
        <v>25374807.092725672</v>
      </c>
      <c r="P9203">
        <v>31153861.01377419</v>
      </c>
      <c r="Q9203">
        <v>32109067.864537582</v>
      </c>
      <c r="R9203">
        <v>31870252.293551777</v>
      </c>
      <c r="S9203">
        <v>40064016.027251467</v>
      </c>
      <c r="T9203">
        <v>45151961.917088404</v>
      </c>
      <c r="U9203">
        <v>44096437.846379831</v>
      </c>
      <c r="V9203">
        <v>42772994.045545585</v>
      </c>
      <c r="W9203">
        <v>42943086.039642565</v>
      </c>
      <c r="X9203">
        <v>22943086.039642561</v>
      </c>
    </row>
    <row r="9204" spans="2:24" x14ac:dyDescent="0.4">
      <c r="B9204" s="13">
        <v>9201</v>
      </c>
      <c r="C9204">
        <v>0</v>
      </c>
      <c r="D9204">
        <v>0</v>
      </c>
      <c r="E9204">
        <v>0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22800369.147810135</v>
      </c>
      <c r="O9204">
        <v>25602753.414612658</v>
      </c>
      <c r="P9204">
        <v>26438907.222904146</v>
      </c>
      <c r="Q9204">
        <v>31172484.928187601</v>
      </c>
      <c r="R9204">
        <v>22327097.64427739</v>
      </c>
      <c r="S9204">
        <v>22778514.280542955</v>
      </c>
      <c r="T9204">
        <v>31432538.987495776</v>
      </c>
      <c r="U9204">
        <v>36409755.461753026</v>
      </c>
      <c r="V9204">
        <v>24413543.944810905</v>
      </c>
      <c r="W9204">
        <v>25197374.645531572</v>
      </c>
      <c r="X9204">
        <v>5197374.6455315733</v>
      </c>
    </row>
    <row r="9205" spans="2:24" x14ac:dyDescent="0.4">
      <c r="B9205" s="13">
        <v>9202</v>
      </c>
      <c r="C9205">
        <v>0</v>
      </c>
      <c r="D9205">
        <v>0</v>
      </c>
      <c r="E9205">
        <v>0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10847782.956020458</v>
      </c>
      <c r="O9205">
        <v>9929769.1495656054</v>
      </c>
      <c r="P9205">
        <v>7771424.3501901859</v>
      </c>
      <c r="Q9205">
        <v>7605736.9885007776</v>
      </c>
      <c r="R9205">
        <v>7216184.4102484016</v>
      </c>
      <c r="S9205">
        <v>12361211.972540047</v>
      </c>
      <c r="T9205">
        <v>8012202.1988721006</v>
      </c>
      <c r="U9205">
        <v>7065657.03571596</v>
      </c>
      <c r="V9205">
        <v>12468716.250919096</v>
      </c>
      <c r="W9205">
        <v>11751539.040230663</v>
      </c>
      <c r="X9205">
        <v>-8248460.9597693346</v>
      </c>
    </row>
    <row r="9206" spans="2:24" x14ac:dyDescent="0.4">
      <c r="B9206" s="13">
        <v>9203</v>
      </c>
      <c r="C9206">
        <v>0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22464472.163382228</v>
      </c>
      <c r="O9206">
        <v>24810075.473747365</v>
      </c>
      <c r="P9206">
        <v>31928680.411902294</v>
      </c>
      <c r="Q9206">
        <v>39159007.76404269</v>
      </c>
      <c r="R9206">
        <v>37675455.65427652</v>
      </c>
      <c r="S9206">
        <v>36601393.528835572</v>
      </c>
      <c r="T9206">
        <v>35539009.612452939</v>
      </c>
      <c r="U9206">
        <v>34613616.89096202</v>
      </c>
      <c r="V9206">
        <v>40871545.938336127</v>
      </c>
      <c r="W9206">
        <v>42196594.714078099</v>
      </c>
      <c r="X9206">
        <v>22196594.714078106</v>
      </c>
    </row>
    <row r="9207" spans="2:24" x14ac:dyDescent="0.4">
      <c r="B9207" s="13">
        <v>9204</v>
      </c>
      <c r="C9207">
        <v>0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18974933.851563774</v>
      </c>
      <c r="O9207">
        <v>16026419.395537972</v>
      </c>
      <c r="P9207">
        <v>19613994.598736625</v>
      </c>
      <c r="Q9207">
        <v>22619911.754927669</v>
      </c>
      <c r="R9207">
        <v>21572615.689840324</v>
      </c>
      <c r="S9207">
        <v>20384513.366933092</v>
      </c>
      <c r="T9207">
        <v>25073740.113845266</v>
      </c>
      <c r="U9207">
        <v>24333812.582257211</v>
      </c>
      <c r="V9207">
        <v>23427088.570260398</v>
      </c>
      <c r="W9207">
        <v>24571043.763312839</v>
      </c>
      <c r="X9207">
        <v>4571043.7633128446</v>
      </c>
    </row>
    <row r="9208" spans="2:24" x14ac:dyDescent="0.4">
      <c r="B9208" s="13">
        <v>9205</v>
      </c>
      <c r="C9208">
        <v>0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26195770.102279313</v>
      </c>
      <c r="O9208">
        <v>31181364.249595344</v>
      </c>
      <c r="P9208">
        <v>23240587.976847559</v>
      </c>
      <c r="Q9208">
        <v>21417622.157444734</v>
      </c>
      <c r="R9208">
        <v>20485827.271746352</v>
      </c>
      <c r="S9208">
        <v>19734149.110867821</v>
      </c>
      <c r="T9208">
        <v>20805124.287435364</v>
      </c>
      <c r="U9208">
        <v>18730845.583418012</v>
      </c>
      <c r="V9208">
        <v>13949403.523832329</v>
      </c>
      <c r="W9208">
        <v>17110721.908272527</v>
      </c>
      <c r="X9208">
        <v>-2889278.0917274728</v>
      </c>
    </row>
    <row r="9209" spans="2:24" x14ac:dyDescent="0.4">
      <c r="B9209" s="13">
        <v>9206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18243253.679731488</v>
      </c>
      <c r="O9209">
        <v>23104218.961727235</v>
      </c>
      <c r="P9209">
        <v>26323981.152737569</v>
      </c>
      <c r="Q9209">
        <v>29858371.487185672</v>
      </c>
      <c r="R9209">
        <v>32967877.793448236</v>
      </c>
      <c r="S9209">
        <v>35177765.893830016</v>
      </c>
      <c r="T9209">
        <v>34010254.644461825</v>
      </c>
      <c r="U9209">
        <v>32192092.443388849</v>
      </c>
      <c r="V9209">
        <v>20991666.603920393</v>
      </c>
      <c r="W9209">
        <v>28695325.390770212</v>
      </c>
      <c r="X9209">
        <v>8695325.3907702118</v>
      </c>
    </row>
    <row r="9210" spans="2:24" x14ac:dyDescent="0.4">
      <c r="B9210" s="13">
        <v>9207</v>
      </c>
      <c r="C9210">
        <v>0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-56590410.124541238</v>
      </c>
      <c r="O9210">
        <v>-222076176.9772945</v>
      </c>
      <c r="P9210">
        <v>-196622869.9082664</v>
      </c>
      <c r="Q9210">
        <v>-114645681.63221921</v>
      </c>
      <c r="R9210">
        <v>-137251297.72313479</v>
      </c>
      <c r="S9210">
        <v>-136417026.44671431</v>
      </c>
      <c r="T9210">
        <v>-120134148.26238756</v>
      </c>
      <c r="U9210">
        <v>-127986018.69021849</v>
      </c>
      <c r="V9210">
        <v>-119437283.84340948</v>
      </c>
      <c r="W9210">
        <v>-122167723.51878008</v>
      </c>
      <c r="X9210">
        <v>-142167723.51878014</v>
      </c>
    </row>
    <row r="9211" spans="2:24" x14ac:dyDescent="0.4">
      <c r="B9211" s="13">
        <v>9208</v>
      </c>
      <c r="C9211">
        <v>0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19373848.94688572</v>
      </c>
      <c r="O9211">
        <v>19008862.540656947</v>
      </c>
      <c r="P9211">
        <v>20970869.94447124</v>
      </c>
      <c r="Q9211">
        <v>22206301.89557641</v>
      </c>
      <c r="R9211">
        <v>26922666.286619082</v>
      </c>
      <c r="S9211">
        <v>30605174.812091406</v>
      </c>
      <c r="T9211">
        <v>39554425.596863404</v>
      </c>
      <c r="U9211">
        <v>42304865.661516488</v>
      </c>
      <c r="V9211">
        <v>42742520.70514337</v>
      </c>
      <c r="W9211">
        <v>43160509.90947222</v>
      </c>
      <c r="X9211">
        <v>23160509.909472208</v>
      </c>
    </row>
    <row r="9212" spans="2:24" x14ac:dyDescent="0.4">
      <c r="B9212" s="13">
        <v>9209</v>
      </c>
      <c r="C9212">
        <v>0</v>
      </c>
      <c r="D9212">
        <v>0</v>
      </c>
      <c r="E9212">
        <v>0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22547443.178473067</v>
      </c>
      <c r="O9212">
        <v>25958474.708097294</v>
      </c>
      <c r="P9212">
        <v>25345979.862526</v>
      </c>
      <c r="Q9212">
        <v>29044857.294349752</v>
      </c>
      <c r="R9212">
        <v>35125140.384678975</v>
      </c>
      <c r="S9212">
        <v>37699478.527191244</v>
      </c>
      <c r="T9212">
        <v>35283528.949816197</v>
      </c>
      <c r="U9212">
        <v>36696585.373055696</v>
      </c>
      <c r="V9212">
        <v>37918198.774738446</v>
      </c>
      <c r="W9212">
        <v>35535222.49044545</v>
      </c>
      <c r="X9212">
        <v>15535222.490445442</v>
      </c>
    </row>
    <row r="9213" spans="2:24" x14ac:dyDescent="0.4">
      <c r="B9213" s="13">
        <v>9210</v>
      </c>
      <c r="C9213">
        <v>0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20221823.014880497</v>
      </c>
      <c r="O9213">
        <v>21865989.213577386</v>
      </c>
      <c r="P9213">
        <v>23750756.616675228</v>
      </c>
      <c r="Q9213">
        <v>25749330.060331564</v>
      </c>
      <c r="R9213">
        <v>32490958.914954845</v>
      </c>
      <c r="S9213">
        <v>33992667.468999699</v>
      </c>
      <c r="T9213">
        <v>25437028.766946334</v>
      </c>
      <c r="U9213">
        <v>29362935.400539622</v>
      </c>
      <c r="V9213">
        <v>37374390.981597863</v>
      </c>
      <c r="W9213">
        <v>42281022.014107175</v>
      </c>
      <c r="X9213">
        <v>22281022.014107168</v>
      </c>
    </row>
    <row r="9214" spans="2:24" x14ac:dyDescent="0.4">
      <c r="B9214" s="13">
        <v>9211</v>
      </c>
      <c r="C9214">
        <v>0</v>
      </c>
      <c r="D9214">
        <v>0</v>
      </c>
      <c r="E9214">
        <v>0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26968202.005026121</v>
      </c>
      <c r="O9214">
        <v>25791025.90376845</v>
      </c>
      <c r="P9214">
        <v>28731278.723210271</v>
      </c>
      <c r="Q9214">
        <v>32327009.897792172</v>
      </c>
      <c r="R9214">
        <v>30612282.182353541</v>
      </c>
      <c r="S9214">
        <v>31222487.547049489</v>
      </c>
      <c r="T9214">
        <v>30826919.618072733</v>
      </c>
      <c r="U9214">
        <v>28749559.874885991</v>
      </c>
      <c r="V9214">
        <v>32253998.241142806</v>
      </c>
      <c r="W9214">
        <v>31762008.517451916</v>
      </c>
      <c r="X9214">
        <v>11762008.517451918</v>
      </c>
    </row>
    <row r="9215" spans="2:24" x14ac:dyDescent="0.4">
      <c r="B9215" s="13">
        <v>9212</v>
      </c>
      <c r="C9215">
        <v>0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23680034.289079413</v>
      </c>
      <c r="O9215">
        <v>23793060.70467132</v>
      </c>
      <c r="P9215">
        <v>23839235.01794979</v>
      </c>
      <c r="Q9215">
        <v>23890194.222917449</v>
      </c>
      <c r="R9215">
        <v>24976268.030457556</v>
      </c>
      <c r="S9215">
        <v>26890789.528188303</v>
      </c>
      <c r="T9215">
        <v>25317625.061214127</v>
      </c>
      <c r="U9215">
        <v>30208840.890279643</v>
      </c>
      <c r="V9215">
        <v>27560424.762682505</v>
      </c>
      <c r="W9215">
        <v>-8938557.8622529022</v>
      </c>
      <c r="X9215">
        <v>-28938557.862252902</v>
      </c>
    </row>
    <row r="9216" spans="2:24" x14ac:dyDescent="0.4">
      <c r="B9216" s="13">
        <v>9213</v>
      </c>
      <c r="C9216">
        <v>0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19485399.194452319</v>
      </c>
      <c r="O9216">
        <v>25165913.983896658</v>
      </c>
      <c r="P9216">
        <v>28648187.516394868</v>
      </c>
      <c r="Q9216">
        <v>25812578.328884017</v>
      </c>
      <c r="R9216">
        <v>25518061.504909173</v>
      </c>
      <c r="S9216">
        <v>34148841.977366902</v>
      </c>
      <c r="T9216">
        <v>30621186.273905884</v>
      </c>
      <c r="U9216">
        <v>30310698.059128504</v>
      </c>
      <c r="V9216">
        <v>28942307.43473088</v>
      </c>
      <c r="W9216">
        <v>29208731.040976893</v>
      </c>
      <c r="X9216">
        <v>9208731.0409768876</v>
      </c>
    </row>
    <row r="9217" spans="2:24" x14ac:dyDescent="0.4">
      <c r="B9217" s="13">
        <v>9214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20308694.51079439</v>
      </c>
      <c r="O9217">
        <v>21517230.81322458</v>
      </c>
      <c r="P9217">
        <v>23360647.841213811</v>
      </c>
      <c r="Q9217">
        <v>23203869.43406802</v>
      </c>
      <c r="R9217">
        <v>24299705.296215113</v>
      </c>
      <c r="S9217">
        <v>22547743.18814024</v>
      </c>
      <c r="T9217">
        <v>26933030.324925534</v>
      </c>
      <c r="U9217">
        <v>28725350.484937385</v>
      </c>
      <c r="V9217">
        <v>36823236.976645432</v>
      </c>
      <c r="W9217">
        <v>39527002.715365514</v>
      </c>
      <c r="X9217">
        <v>19527002.71536551</v>
      </c>
    </row>
    <row r="9218" spans="2:24" x14ac:dyDescent="0.4">
      <c r="B9218" s="13">
        <v>9215</v>
      </c>
      <c r="C9218">
        <v>0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17286596.827486292</v>
      </c>
      <c r="O9218">
        <v>18907565.533015344</v>
      </c>
      <c r="P9218">
        <v>17652132.568501342</v>
      </c>
      <c r="Q9218">
        <v>16396081.779469023</v>
      </c>
      <c r="R9218">
        <v>14427895.74291236</v>
      </c>
      <c r="S9218">
        <v>11907030.01217594</v>
      </c>
      <c r="T9218">
        <v>9670299.1485162601</v>
      </c>
      <c r="U9218">
        <v>2702080.6583230048</v>
      </c>
      <c r="V9218">
        <v>4475532.774577925</v>
      </c>
      <c r="W9218">
        <v>7153919.8018916622</v>
      </c>
      <c r="X9218">
        <v>-12846080.198108334</v>
      </c>
    </row>
    <row r="9219" spans="2:24" x14ac:dyDescent="0.4">
      <c r="B9219" s="13">
        <v>9216</v>
      </c>
      <c r="C9219">
        <v>0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21609688.399943694</v>
      </c>
      <c r="O9219">
        <v>27365045.815186847</v>
      </c>
      <c r="P9219">
        <v>27403729.981421534</v>
      </c>
      <c r="Q9219">
        <v>-44102043.824493535</v>
      </c>
      <c r="R9219">
        <v>-40025948.298247688</v>
      </c>
      <c r="S9219">
        <v>-7303323.4647686128</v>
      </c>
      <c r="T9219">
        <v>-8178922.471222952</v>
      </c>
      <c r="U9219">
        <v>-3010224.9227692429</v>
      </c>
      <c r="V9219">
        <v>2364969.7591091776</v>
      </c>
      <c r="W9219">
        <v>6370286.3729175292</v>
      </c>
      <c r="X9219">
        <v>-13629713.627082475</v>
      </c>
    </row>
    <row r="9220" spans="2:24" x14ac:dyDescent="0.4">
      <c r="B9220" s="13">
        <v>9217</v>
      </c>
      <c r="C9220">
        <v>0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22636209.100652207</v>
      </c>
      <c r="O9220">
        <v>18233687.892842367</v>
      </c>
      <c r="P9220">
        <v>26386458.861836832</v>
      </c>
      <c r="Q9220">
        <v>32362013.819677986</v>
      </c>
      <c r="R9220">
        <v>34591350.350709043</v>
      </c>
      <c r="S9220">
        <v>25483315.26742598</v>
      </c>
      <c r="T9220">
        <v>26980857.568356246</v>
      </c>
      <c r="U9220">
        <v>31862188.089260567</v>
      </c>
      <c r="V9220">
        <v>37975275.333978914</v>
      </c>
      <c r="W9220">
        <v>36506730.24075105</v>
      </c>
      <c r="X9220">
        <v>16506730.240751049</v>
      </c>
    </row>
    <row r="9221" spans="2:24" x14ac:dyDescent="0.4">
      <c r="B9221" s="13">
        <v>9218</v>
      </c>
      <c r="C9221">
        <v>0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20687523.623945892</v>
      </c>
      <c r="O9221">
        <v>20228054.895632405</v>
      </c>
      <c r="P9221">
        <v>22428061.120252296</v>
      </c>
      <c r="Q9221">
        <v>24678387.097008891</v>
      </c>
      <c r="R9221">
        <v>22677793.793080885</v>
      </c>
      <c r="S9221">
        <v>24690424.771972183</v>
      </c>
      <c r="T9221">
        <v>16781406.520820893</v>
      </c>
      <c r="U9221">
        <v>20873854.948740501</v>
      </c>
      <c r="V9221">
        <v>29366778.364142872</v>
      </c>
      <c r="W9221">
        <v>31902657.14233575</v>
      </c>
      <c r="X9221">
        <v>11902657.142335746</v>
      </c>
    </row>
    <row r="9222" spans="2:24" x14ac:dyDescent="0.4">
      <c r="B9222" s="13">
        <v>9219</v>
      </c>
      <c r="C9222">
        <v>0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29622688.90629283</v>
      </c>
      <c r="O9222">
        <v>29122843.218385085</v>
      </c>
      <c r="P9222">
        <v>27090288.724329703</v>
      </c>
      <c r="Q9222">
        <v>3206891.4579976834</v>
      </c>
      <c r="R9222">
        <v>1440860.0376088398</v>
      </c>
      <c r="S9222">
        <v>16103715.251458196</v>
      </c>
      <c r="T9222">
        <v>15032233.677953076</v>
      </c>
      <c r="U9222">
        <v>18338675.952452447</v>
      </c>
      <c r="V9222">
        <v>25514636.427434634</v>
      </c>
      <c r="W9222">
        <v>29667150.157739542</v>
      </c>
      <c r="X9222">
        <v>9667150.1577395424</v>
      </c>
    </row>
    <row r="9223" spans="2:24" x14ac:dyDescent="0.4">
      <c r="B9223" s="13">
        <v>9220</v>
      </c>
      <c r="C9223">
        <v>0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25552085.561138917</v>
      </c>
      <c r="O9223">
        <v>20211934.633826751</v>
      </c>
      <c r="P9223">
        <v>21195322.256818324</v>
      </c>
      <c r="Q9223">
        <v>11334890.96074209</v>
      </c>
      <c r="R9223">
        <v>13404257.82674963</v>
      </c>
      <c r="S9223">
        <v>18101147.900243059</v>
      </c>
      <c r="T9223">
        <v>16684170.874677962</v>
      </c>
      <c r="U9223">
        <v>18427703.776702128</v>
      </c>
      <c r="V9223">
        <v>16230017.861161694</v>
      </c>
      <c r="W9223">
        <v>16194191.975765027</v>
      </c>
      <c r="X9223">
        <v>-3805808.0242349738</v>
      </c>
    </row>
    <row r="9224" spans="2:24" x14ac:dyDescent="0.4">
      <c r="B9224" s="13">
        <v>9221</v>
      </c>
      <c r="C9224">
        <v>0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16536633.357740082</v>
      </c>
      <c r="O9224">
        <v>17773975.002376571</v>
      </c>
      <c r="P9224">
        <v>17022762.766423658</v>
      </c>
      <c r="Q9224">
        <v>19745984.442898899</v>
      </c>
      <c r="R9224">
        <v>20266151.172822535</v>
      </c>
      <c r="S9224">
        <v>23314061.610894881</v>
      </c>
      <c r="T9224">
        <v>25990449.60710996</v>
      </c>
      <c r="U9224">
        <v>33043562.761538636</v>
      </c>
      <c r="V9224">
        <v>34410584.620606244</v>
      </c>
      <c r="W9224">
        <v>34665339.705543861</v>
      </c>
      <c r="X9224">
        <v>14665339.705543863</v>
      </c>
    </row>
    <row r="9225" spans="2:24" x14ac:dyDescent="0.4">
      <c r="B9225" s="13">
        <v>9222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21136346.388587009</v>
      </c>
      <c r="O9225">
        <v>20707749.369539786</v>
      </c>
      <c r="P9225">
        <v>20193468.293063901</v>
      </c>
      <c r="Q9225">
        <v>21228977.514564529</v>
      </c>
      <c r="R9225">
        <v>21192000.375065751</v>
      </c>
      <c r="S9225">
        <v>23251953.306058329</v>
      </c>
      <c r="T9225">
        <v>27375444.459734086</v>
      </c>
      <c r="U9225">
        <v>25162349.608822912</v>
      </c>
      <c r="V9225">
        <v>22447338.800241057</v>
      </c>
      <c r="W9225">
        <v>24827835.79761111</v>
      </c>
      <c r="X9225">
        <v>4827835.797611109</v>
      </c>
    </row>
    <row r="9226" spans="2:24" x14ac:dyDescent="0.4">
      <c r="B9226" s="13">
        <v>9223</v>
      </c>
      <c r="C9226">
        <v>0</v>
      </c>
      <c r="D9226">
        <v>0</v>
      </c>
      <c r="E9226"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12196945.59501061</v>
      </c>
      <c r="O9226">
        <v>15382592.008512666</v>
      </c>
      <c r="P9226">
        <v>19677142.625259295</v>
      </c>
      <c r="Q9226">
        <v>24332572.650996368</v>
      </c>
      <c r="R9226">
        <v>25495306.838985547</v>
      </c>
      <c r="S9226">
        <v>20913113.162446443</v>
      </c>
      <c r="T9226">
        <v>25024159.157052211</v>
      </c>
      <c r="U9226">
        <v>29712362.43169209</v>
      </c>
      <c r="V9226">
        <v>29791319.339848913</v>
      </c>
      <c r="W9226">
        <v>19411878.159190264</v>
      </c>
      <c r="X9226">
        <v>-588121.84080973896</v>
      </c>
    </row>
    <row r="9227" spans="2:24" x14ac:dyDescent="0.4">
      <c r="B9227" s="13">
        <v>9224</v>
      </c>
      <c r="C9227">
        <v>0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24985542.474878125</v>
      </c>
      <c r="O9227">
        <v>28130957.098344643</v>
      </c>
      <c r="P9227">
        <v>27757772.827831298</v>
      </c>
      <c r="Q9227">
        <v>31039898.897010673</v>
      </c>
      <c r="R9227">
        <v>37043835.670007445</v>
      </c>
      <c r="S9227">
        <v>37948387.881297119</v>
      </c>
      <c r="T9227">
        <v>42441278.628476165</v>
      </c>
      <c r="U9227">
        <v>43152220.777965464</v>
      </c>
      <c r="V9227">
        <v>44304715.779136479</v>
      </c>
      <c r="W9227">
        <v>50481120.391283035</v>
      </c>
      <c r="X9227">
        <v>30481120.391283028</v>
      </c>
    </row>
    <row r="9228" spans="2:24" x14ac:dyDescent="0.4">
      <c r="B9228" s="13">
        <v>9225</v>
      </c>
      <c r="C9228">
        <v>0</v>
      </c>
      <c r="D9228">
        <v>0</v>
      </c>
      <c r="E9228">
        <v>0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18713450.372189652</v>
      </c>
      <c r="O9228">
        <v>24059682.996794362</v>
      </c>
      <c r="P9228">
        <v>25695938.120224793</v>
      </c>
      <c r="Q9228">
        <v>32464293.754372302</v>
      </c>
      <c r="R9228">
        <v>31761783.173690584</v>
      </c>
      <c r="S9228">
        <v>31113563.640788838</v>
      </c>
      <c r="T9228">
        <v>40101764.071729489</v>
      </c>
      <c r="U9228">
        <v>42885510.515857622</v>
      </c>
      <c r="V9228">
        <v>33209127.696223341</v>
      </c>
      <c r="W9228">
        <v>36361982.44666107</v>
      </c>
      <c r="X9228">
        <v>16361982.446661085</v>
      </c>
    </row>
    <row r="9229" spans="2:24" x14ac:dyDescent="0.4">
      <c r="B9229" s="13">
        <v>9226</v>
      </c>
      <c r="C9229">
        <v>0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18641768.218792751</v>
      </c>
      <c r="O9229">
        <v>24022156.989823624</v>
      </c>
      <c r="P9229">
        <v>27707156.092694324</v>
      </c>
      <c r="Q9229">
        <v>26536791.739265464</v>
      </c>
      <c r="R9229">
        <v>32006715.54246714</v>
      </c>
      <c r="S9229">
        <v>38558518.902804628</v>
      </c>
      <c r="T9229">
        <v>38829465.242762849</v>
      </c>
      <c r="U9229">
        <v>46103156.656453431</v>
      </c>
      <c r="V9229">
        <v>46597169.567523509</v>
      </c>
      <c r="W9229">
        <v>50862118.895173848</v>
      </c>
      <c r="X9229">
        <v>30862118.895173848</v>
      </c>
    </row>
    <row r="9230" spans="2:24" x14ac:dyDescent="0.4">
      <c r="B9230" s="13">
        <v>9227</v>
      </c>
      <c r="C9230">
        <v>0</v>
      </c>
      <c r="D9230">
        <v>0</v>
      </c>
      <c r="E9230"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18285788.923493244</v>
      </c>
      <c r="O9230">
        <v>21358995.427860785</v>
      </c>
      <c r="P9230">
        <v>21826662.620395727</v>
      </c>
      <c r="Q9230">
        <v>24271560.176921006</v>
      </c>
      <c r="R9230">
        <v>17672249.089628555</v>
      </c>
      <c r="S9230">
        <v>21758900.052743681</v>
      </c>
      <c r="T9230">
        <v>29975739.819187395</v>
      </c>
      <c r="U9230">
        <v>-292245117.50599408</v>
      </c>
      <c r="V9230">
        <v>-287768794.11311322</v>
      </c>
      <c r="W9230">
        <v>-124096562.16588226</v>
      </c>
      <c r="X9230">
        <v>-144096562.16588226</v>
      </c>
    </row>
    <row r="9231" spans="2:24" x14ac:dyDescent="0.4">
      <c r="B9231" s="13">
        <v>9228</v>
      </c>
      <c r="C9231">
        <v>0</v>
      </c>
      <c r="D9231">
        <v>0</v>
      </c>
      <c r="E9231">
        <v>0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20463427.349546824</v>
      </c>
      <c r="O9231">
        <v>19245163.219742388</v>
      </c>
      <c r="P9231">
        <v>18584323.759386566</v>
      </c>
      <c r="Q9231">
        <v>27003106.911831636</v>
      </c>
      <c r="R9231">
        <v>25825060.593347713</v>
      </c>
      <c r="S9231">
        <v>32737048.308427721</v>
      </c>
      <c r="T9231">
        <v>36536781.070953466</v>
      </c>
      <c r="U9231">
        <v>34695710.881108008</v>
      </c>
      <c r="V9231">
        <v>33337008.127290472</v>
      </c>
      <c r="W9231">
        <v>39365131.206044719</v>
      </c>
      <c r="X9231">
        <v>19365131.206044719</v>
      </c>
    </row>
    <row r="9232" spans="2:24" x14ac:dyDescent="0.4">
      <c r="B9232" s="13">
        <v>9229</v>
      </c>
      <c r="C9232">
        <v>0</v>
      </c>
      <c r="D9232">
        <v>0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19607971.947337419</v>
      </c>
      <c r="O9232">
        <v>20114744.452193402</v>
      </c>
      <c r="P9232">
        <v>21800434.521073699</v>
      </c>
      <c r="Q9232">
        <v>27975443.447325245</v>
      </c>
      <c r="R9232">
        <v>31174631.056554455</v>
      </c>
      <c r="S9232">
        <v>35443019.833408065</v>
      </c>
      <c r="T9232">
        <v>42966936.00806763</v>
      </c>
      <c r="U9232">
        <v>17617165.882449575</v>
      </c>
      <c r="V9232">
        <v>20851847.134983014</v>
      </c>
      <c r="W9232">
        <v>37577974.6558498</v>
      </c>
      <c r="X9232">
        <v>17577974.655849796</v>
      </c>
    </row>
    <row r="9233" spans="2:24" x14ac:dyDescent="0.4">
      <c r="B9233" s="13">
        <v>9230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21790978.255341087</v>
      </c>
      <c r="O9233">
        <v>22703827.616662141</v>
      </c>
      <c r="P9233">
        <v>25723869.926221851</v>
      </c>
      <c r="Q9233">
        <v>26381222.676401228</v>
      </c>
      <c r="R9233">
        <v>27721593.16404175</v>
      </c>
      <c r="S9233">
        <v>25227430.173604932</v>
      </c>
      <c r="T9233">
        <v>27030789.983338751</v>
      </c>
      <c r="U9233">
        <v>26627974.737727284</v>
      </c>
      <c r="V9233">
        <v>23720069.751773298</v>
      </c>
      <c r="W9233">
        <v>31155355.558371566</v>
      </c>
      <c r="X9233">
        <v>11155355.558371568</v>
      </c>
    </row>
    <row r="9234" spans="2:24" x14ac:dyDescent="0.4">
      <c r="B9234" s="13">
        <v>9231</v>
      </c>
      <c r="C9234">
        <v>0</v>
      </c>
      <c r="D9234">
        <v>0</v>
      </c>
      <c r="E9234">
        <v>0</v>
      </c>
      <c r="F9234">
        <v>0</v>
      </c>
      <c r="G9234">
        <v>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17421748.579805825</v>
      </c>
      <c r="O9234">
        <v>21019908.709734477</v>
      </c>
      <c r="P9234">
        <v>21794408.423553903</v>
      </c>
      <c r="Q9234">
        <v>15260195.043118685</v>
      </c>
      <c r="R9234">
        <v>20679559.780240197</v>
      </c>
      <c r="S9234">
        <v>23672672.515478671</v>
      </c>
      <c r="T9234">
        <v>14027677.001485497</v>
      </c>
      <c r="U9234">
        <v>11808979.408098482</v>
      </c>
      <c r="V9234">
        <v>23172772.944233663</v>
      </c>
      <c r="W9234">
        <v>25531563.065356594</v>
      </c>
      <c r="X9234">
        <v>5531563.0653565936</v>
      </c>
    </row>
    <row r="9235" spans="2:24" x14ac:dyDescent="0.4">
      <c r="B9235" s="13">
        <v>9232</v>
      </c>
      <c r="C9235">
        <v>0</v>
      </c>
      <c r="D9235">
        <v>0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27591278.407430816</v>
      </c>
      <c r="O9235">
        <v>24932290.00897757</v>
      </c>
      <c r="P9235">
        <v>23542986.456802193</v>
      </c>
      <c r="Q9235">
        <v>-2871819.0787367313</v>
      </c>
      <c r="R9235">
        <v>-667468.47140475316</v>
      </c>
      <c r="S9235">
        <v>20834715.456352819</v>
      </c>
      <c r="T9235">
        <v>25337070.493752822</v>
      </c>
      <c r="U9235">
        <v>28391276.787630137</v>
      </c>
      <c r="V9235">
        <v>34362644.378804505</v>
      </c>
      <c r="W9235">
        <v>40460140.762935176</v>
      </c>
      <c r="X9235">
        <v>20460140.76293518</v>
      </c>
    </row>
    <row r="9236" spans="2:24" x14ac:dyDescent="0.4">
      <c r="B9236" s="13">
        <v>9233</v>
      </c>
      <c r="C9236">
        <v>0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19611204.210329965</v>
      </c>
      <c r="O9236">
        <v>-10476596.267484266</v>
      </c>
      <c r="P9236">
        <v>-11439532.59054012</v>
      </c>
      <c r="Q9236">
        <v>1488826.7615577895</v>
      </c>
      <c r="R9236">
        <v>949491.66882563161</v>
      </c>
      <c r="S9236">
        <v>1824749.9936288102</v>
      </c>
      <c r="T9236">
        <v>1495526.4555780014</v>
      </c>
      <c r="U9236">
        <v>2964588.2984508248</v>
      </c>
      <c r="V9236">
        <v>9807381.3933399469</v>
      </c>
      <c r="W9236">
        <v>13602345.980196053</v>
      </c>
      <c r="X9236">
        <v>-6397654.0198039431</v>
      </c>
    </row>
    <row r="9237" spans="2:24" x14ac:dyDescent="0.4">
      <c r="B9237" s="13">
        <v>9234</v>
      </c>
      <c r="C9237">
        <v>0</v>
      </c>
      <c r="D9237">
        <v>0</v>
      </c>
      <c r="E9237">
        <v>0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19598768.54755725</v>
      </c>
      <c r="O9237">
        <v>26800681.171558321</v>
      </c>
      <c r="P9237">
        <v>28488792.077109382</v>
      </c>
      <c r="Q9237">
        <v>27034539.373595215</v>
      </c>
      <c r="R9237">
        <v>15580528.34079829</v>
      </c>
      <c r="S9237">
        <v>18677442.430321716</v>
      </c>
      <c r="T9237">
        <v>29849290.19539417</v>
      </c>
      <c r="U9237">
        <v>28516780.847997803</v>
      </c>
      <c r="V9237">
        <v>29741799.687487137</v>
      </c>
      <c r="W9237">
        <v>31626973.693191405</v>
      </c>
      <c r="X9237">
        <v>11626973.693191398</v>
      </c>
    </row>
    <row r="9238" spans="2:24" x14ac:dyDescent="0.4">
      <c r="B9238" s="13">
        <v>9235</v>
      </c>
      <c r="C9238">
        <v>0</v>
      </c>
      <c r="D9238">
        <v>0</v>
      </c>
      <c r="E9238">
        <v>0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22869373.565813493</v>
      </c>
      <c r="O9238">
        <v>24139840.432585716</v>
      </c>
      <c r="P9238">
        <v>31451656.676430117</v>
      </c>
      <c r="Q9238">
        <v>23060072.608178817</v>
      </c>
      <c r="R9238">
        <v>23312209.835691668</v>
      </c>
      <c r="S9238">
        <v>28137993.596497666</v>
      </c>
      <c r="T9238">
        <v>26398994.769599535</v>
      </c>
      <c r="U9238">
        <v>25611077.631352518</v>
      </c>
      <c r="V9238">
        <v>30148918.82110364</v>
      </c>
      <c r="W9238">
        <v>30062678.830357201</v>
      </c>
      <c r="X9238">
        <v>10062678.8303572</v>
      </c>
    </row>
    <row r="9239" spans="2:24" x14ac:dyDescent="0.4">
      <c r="B9239" s="13">
        <v>9236</v>
      </c>
      <c r="C9239">
        <v>0</v>
      </c>
      <c r="D9239">
        <v>0</v>
      </c>
      <c r="E9239">
        <v>0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19532114.361606993</v>
      </c>
      <c r="O9239">
        <v>19275575.535358388</v>
      </c>
      <c r="P9239">
        <v>8216147.4217427019</v>
      </c>
      <c r="Q9239">
        <v>8807605.7378847469</v>
      </c>
      <c r="R9239">
        <v>-4369788.976870236</v>
      </c>
      <c r="S9239">
        <v>-5148172.1135313231</v>
      </c>
      <c r="T9239">
        <v>4530607.1694866754</v>
      </c>
      <c r="U9239">
        <v>7581421.1053904546</v>
      </c>
      <c r="V9239">
        <v>5269437.4997982774</v>
      </c>
      <c r="W9239">
        <v>2198285.4960565609</v>
      </c>
      <c r="X9239">
        <v>-17801714.50394344</v>
      </c>
    </row>
    <row r="9240" spans="2:24" x14ac:dyDescent="0.4">
      <c r="B9240" s="13">
        <v>9237</v>
      </c>
      <c r="C9240">
        <v>0</v>
      </c>
      <c r="D9240">
        <v>0</v>
      </c>
      <c r="E9240">
        <v>0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19829405.603618257</v>
      </c>
      <c r="O9240">
        <v>18974285.569138352</v>
      </c>
      <c r="P9240">
        <v>-1183415.394022339</v>
      </c>
      <c r="Q9240">
        <v>-1736671.0631793998</v>
      </c>
      <c r="R9240">
        <v>10719726.976490766</v>
      </c>
      <c r="S9240">
        <v>10730016.886400053</v>
      </c>
      <c r="T9240">
        <v>8344914.9901806563</v>
      </c>
      <c r="U9240">
        <v>8625242.0085772723</v>
      </c>
      <c r="V9240">
        <v>-7003240.3287875922</v>
      </c>
      <c r="W9240">
        <v>-1844482.6734603727</v>
      </c>
      <c r="X9240">
        <v>-21844482.673460372</v>
      </c>
    </row>
    <row r="9241" spans="2:24" x14ac:dyDescent="0.4">
      <c r="B9241" s="13">
        <v>9238</v>
      </c>
      <c r="C9241">
        <v>0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27231116.829449613</v>
      </c>
      <c r="O9241">
        <v>23394468.953212325</v>
      </c>
      <c r="P9241">
        <v>28540518.060885612</v>
      </c>
      <c r="Q9241">
        <v>6801309.4878716813</v>
      </c>
      <c r="R9241">
        <v>9163693.6389811989</v>
      </c>
      <c r="S9241">
        <v>20096676.059639569</v>
      </c>
      <c r="T9241">
        <v>28308311.007071584</v>
      </c>
      <c r="U9241">
        <v>30281053.191041667</v>
      </c>
      <c r="V9241">
        <v>35369518.264214315</v>
      </c>
      <c r="W9241">
        <v>34611252.567617968</v>
      </c>
      <c r="X9241">
        <v>14611252.567617964</v>
      </c>
    </row>
    <row r="9242" spans="2:24" x14ac:dyDescent="0.4">
      <c r="B9242" s="13">
        <v>9239</v>
      </c>
      <c r="C9242">
        <v>0</v>
      </c>
      <c r="D9242">
        <v>0</v>
      </c>
      <c r="E9242">
        <v>0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20643358.087007243</v>
      </c>
      <c r="O9242">
        <v>27862158.928643361</v>
      </c>
      <c r="P9242">
        <v>31582220.332771678</v>
      </c>
      <c r="Q9242">
        <v>29765792.411097709</v>
      </c>
      <c r="R9242">
        <v>30404240.321383022</v>
      </c>
      <c r="S9242">
        <v>28617971.441206161</v>
      </c>
      <c r="T9242">
        <v>33029321.956105281</v>
      </c>
      <c r="U9242">
        <v>32423376.458244413</v>
      </c>
      <c r="V9242">
        <v>33257600.826887075</v>
      </c>
      <c r="W9242">
        <v>36013340.926630706</v>
      </c>
      <c r="X9242">
        <v>16013340.926630704</v>
      </c>
    </row>
    <row r="9243" spans="2:24" x14ac:dyDescent="0.4">
      <c r="B9243" s="13">
        <v>9240</v>
      </c>
      <c r="C9243">
        <v>0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20767579.247060344</v>
      </c>
      <c r="O9243">
        <v>-67739341.243806079</v>
      </c>
      <c r="P9243">
        <v>-81452596.015247643</v>
      </c>
      <c r="Q9243">
        <v>-29073997.227002881</v>
      </c>
      <c r="R9243">
        <v>-20309271.737480454</v>
      </c>
      <c r="S9243">
        <v>-15819157.182487052</v>
      </c>
      <c r="T9243">
        <v>-16496519.748329414</v>
      </c>
      <c r="U9243">
        <v>-15984306.011098983</v>
      </c>
      <c r="V9243">
        <v>-15375181.023891481</v>
      </c>
      <c r="W9243">
        <v>-17791746.347311556</v>
      </c>
      <c r="X9243">
        <v>-37791746.347311564</v>
      </c>
    </row>
    <row r="9244" spans="2:24" x14ac:dyDescent="0.4">
      <c r="B9244" s="13">
        <v>9241</v>
      </c>
      <c r="C9244">
        <v>0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17490951.700104468</v>
      </c>
      <c r="O9244">
        <v>12403806.732502438</v>
      </c>
      <c r="P9244">
        <v>10984127.646253813</v>
      </c>
      <c r="Q9244">
        <v>11316676.367645461</v>
      </c>
      <c r="R9244">
        <v>12753917.116028495</v>
      </c>
      <c r="S9244">
        <v>13278002.510027153</v>
      </c>
      <c r="T9244">
        <v>21880276.93180275</v>
      </c>
      <c r="U9244">
        <v>27041316.666921474</v>
      </c>
      <c r="V9244">
        <v>30665725.854747586</v>
      </c>
      <c r="W9244">
        <v>28317371.92726605</v>
      </c>
      <c r="X9244">
        <v>8317371.9272660529</v>
      </c>
    </row>
    <row r="9245" spans="2:24" x14ac:dyDescent="0.4">
      <c r="B9245" s="13">
        <v>9242</v>
      </c>
      <c r="C9245">
        <v>0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19883629.129558854</v>
      </c>
      <c r="O9245">
        <v>22052249.617470302</v>
      </c>
      <c r="P9245">
        <v>18925424.092419092</v>
      </c>
      <c r="Q9245">
        <v>21782495.141922265</v>
      </c>
      <c r="R9245">
        <v>19306970.193454538</v>
      </c>
      <c r="S9245">
        <v>18207635.824699752</v>
      </c>
      <c r="T9245">
        <v>15660465.570014272</v>
      </c>
      <c r="U9245">
        <v>15655455.533679634</v>
      </c>
      <c r="V9245">
        <v>19890714.946782283</v>
      </c>
      <c r="W9245">
        <v>23491905.654762965</v>
      </c>
      <c r="X9245">
        <v>3491905.654762968</v>
      </c>
    </row>
    <row r="9246" spans="2:24" x14ac:dyDescent="0.4">
      <c r="B9246" s="13">
        <v>9243</v>
      </c>
      <c r="C9246">
        <v>0</v>
      </c>
      <c r="D9246">
        <v>0</v>
      </c>
      <c r="E9246"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20652724.333454303</v>
      </c>
      <c r="O9246">
        <v>19391109.4199191</v>
      </c>
      <c r="P9246">
        <v>17533681.177155808</v>
      </c>
      <c r="Q9246">
        <v>15994633.770330129</v>
      </c>
      <c r="R9246">
        <v>21961387.611006189</v>
      </c>
      <c r="S9246">
        <v>20790753.681328628</v>
      </c>
      <c r="T9246">
        <v>20241170.766727053</v>
      </c>
      <c r="U9246">
        <v>14491668.323540237</v>
      </c>
      <c r="V9246">
        <v>12218988.137281295</v>
      </c>
      <c r="W9246">
        <v>11728578.475138696</v>
      </c>
      <c r="X9246">
        <v>-8271421.5248613022</v>
      </c>
    </row>
    <row r="9247" spans="2:24" x14ac:dyDescent="0.4">
      <c r="B9247" s="13">
        <v>9244</v>
      </c>
      <c r="C9247">
        <v>0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26487361.024001766</v>
      </c>
      <c r="O9247">
        <v>25708924.328322433</v>
      </c>
      <c r="P9247">
        <v>24722615.483111911</v>
      </c>
      <c r="Q9247">
        <v>18930333.334312342</v>
      </c>
      <c r="R9247">
        <v>19914044.588379443</v>
      </c>
      <c r="S9247">
        <v>21845608.290914819</v>
      </c>
      <c r="T9247">
        <v>20680185.639285713</v>
      </c>
      <c r="U9247">
        <v>22933896.019627705</v>
      </c>
      <c r="V9247">
        <v>22697916.79346795</v>
      </c>
      <c r="W9247">
        <v>27540983.506484069</v>
      </c>
      <c r="X9247">
        <v>7540983.5064840671</v>
      </c>
    </row>
    <row r="9248" spans="2:24" x14ac:dyDescent="0.4">
      <c r="B9248" s="13">
        <v>9245</v>
      </c>
      <c r="C9248">
        <v>0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20250034.310294457</v>
      </c>
      <c r="O9248">
        <v>19023523.421895891</v>
      </c>
      <c r="P9248">
        <v>16826158.489851892</v>
      </c>
      <c r="Q9248">
        <v>18495506.852211729</v>
      </c>
      <c r="R9248">
        <v>17853352.104590729</v>
      </c>
      <c r="S9248">
        <v>16420592.608360916</v>
      </c>
      <c r="T9248">
        <v>21255309.06748097</v>
      </c>
      <c r="U9248">
        <v>19800873.431288499</v>
      </c>
      <c r="V9248">
        <v>23869370.953015205</v>
      </c>
      <c r="W9248">
        <v>23796029.707957368</v>
      </c>
      <c r="X9248">
        <v>3796029.7079573707</v>
      </c>
    </row>
    <row r="9249" spans="2:24" x14ac:dyDescent="0.4">
      <c r="B9249" s="13">
        <v>9246</v>
      </c>
      <c r="C9249">
        <v>0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19834249.210271455</v>
      </c>
      <c r="O9249">
        <v>20584080.070473928</v>
      </c>
      <c r="P9249">
        <v>16600986.893674292</v>
      </c>
      <c r="Q9249">
        <v>3467589.1470844289</v>
      </c>
      <c r="R9249">
        <v>2047064.300238291</v>
      </c>
      <c r="S9249">
        <v>8858489.710754022</v>
      </c>
      <c r="T9249">
        <v>8281517.9246866833</v>
      </c>
      <c r="U9249">
        <v>11826640.147442736</v>
      </c>
      <c r="V9249">
        <v>15179665.779125832</v>
      </c>
      <c r="W9249">
        <v>15057065.259387644</v>
      </c>
      <c r="X9249">
        <v>-4942934.7406123541</v>
      </c>
    </row>
    <row r="9250" spans="2:24" x14ac:dyDescent="0.4">
      <c r="B9250" s="13">
        <v>9247</v>
      </c>
      <c r="C9250">
        <v>0</v>
      </c>
      <c r="D9250">
        <v>0</v>
      </c>
      <c r="E9250"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28093122.381766289</v>
      </c>
      <c r="O9250">
        <v>26098567.156939827</v>
      </c>
      <c r="P9250">
        <v>30257496.277627978</v>
      </c>
      <c r="Q9250">
        <v>31921303.932522658</v>
      </c>
      <c r="R9250">
        <v>33320258.43084104</v>
      </c>
      <c r="S9250">
        <v>31585148.416146446</v>
      </c>
      <c r="T9250">
        <v>32151878.389709689</v>
      </c>
      <c r="U9250">
        <v>20711227.412763689</v>
      </c>
      <c r="V9250">
        <v>21817288.709395442</v>
      </c>
      <c r="W9250">
        <v>29604435.782716949</v>
      </c>
      <c r="X9250">
        <v>9604435.7827169448</v>
      </c>
    </row>
    <row r="9251" spans="2:24" x14ac:dyDescent="0.4">
      <c r="B9251" s="13">
        <v>9248</v>
      </c>
      <c r="C9251">
        <v>0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19747133.546638165</v>
      </c>
      <c r="O9251">
        <v>18938959.76609467</v>
      </c>
      <c r="P9251">
        <v>19502995.464904703</v>
      </c>
      <c r="Q9251">
        <v>25703766.8303691</v>
      </c>
      <c r="R9251">
        <v>23373607.563838828</v>
      </c>
      <c r="S9251">
        <v>21386740.230088521</v>
      </c>
      <c r="T9251">
        <v>19422412.895337079</v>
      </c>
      <c r="U9251">
        <v>17388038.220092341</v>
      </c>
      <c r="V9251">
        <v>20890523.374354914</v>
      </c>
      <c r="W9251">
        <v>28131296.054406792</v>
      </c>
      <c r="X9251">
        <v>8131296.0544067863</v>
      </c>
    </row>
    <row r="9252" spans="2:24" x14ac:dyDescent="0.4">
      <c r="B9252" s="13">
        <v>9249</v>
      </c>
      <c r="C9252">
        <v>0</v>
      </c>
      <c r="D9252">
        <v>0</v>
      </c>
      <c r="E9252">
        <v>0</v>
      </c>
      <c r="F9252">
        <v>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19888913.318945143</v>
      </c>
      <c r="O9252">
        <v>19366567.868790913</v>
      </c>
      <c r="P9252">
        <v>24961735.040553376</v>
      </c>
      <c r="Q9252">
        <v>23388315.604193795</v>
      </c>
      <c r="R9252">
        <v>32346547.014969788</v>
      </c>
      <c r="S9252">
        <v>35939418.458226919</v>
      </c>
      <c r="T9252">
        <v>38711103.587453783</v>
      </c>
      <c r="U9252">
        <v>47460780.852270395</v>
      </c>
      <c r="V9252">
        <v>48439301.793221697</v>
      </c>
      <c r="W9252">
        <v>53031611.208804905</v>
      </c>
      <c r="X9252">
        <v>33031611.208804902</v>
      </c>
    </row>
    <row r="9253" spans="2:24" x14ac:dyDescent="0.4">
      <c r="B9253" s="13">
        <v>9250</v>
      </c>
      <c r="C9253">
        <v>0</v>
      </c>
      <c r="D9253">
        <v>0</v>
      </c>
      <c r="E9253">
        <v>0</v>
      </c>
      <c r="F9253">
        <v>0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20171713.183321118</v>
      </c>
      <c r="O9253">
        <v>18475648.001260154</v>
      </c>
      <c r="P9253">
        <v>22440123.710359193</v>
      </c>
      <c r="Q9253">
        <v>29253978.292631149</v>
      </c>
      <c r="R9253">
        <v>28412178.423463937</v>
      </c>
      <c r="S9253">
        <v>34678094.001988165</v>
      </c>
      <c r="T9253">
        <v>35998016.829328865</v>
      </c>
      <c r="U9253">
        <v>33105933.700787492</v>
      </c>
      <c r="V9253">
        <v>31816333.158447433</v>
      </c>
      <c r="W9253">
        <v>34339535.933591127</v>
      </c>
      <c r="X9253">
        <v>14339535.933591133</v>
      </c>
    </row>
    <row r="9254" spans="2:24" x14ac:dyDescent="0.4">
      <c r="B9254" s="13">
        <v>9251</v>
      </c>
      <c r="C9254">
        <v>0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25450914.050220933</v>
      </c>
      <c r="O9254">
        <v>28334898.245543867</v>
      </c>
      <c r="P9254">
        <v>26871089.147968996</v>
      </c>
      <c r="Q9254">
        <v>25876811.138210651</v>
      </c>
      <c r="R9254">
        <v>28322293.261650793</v>
      </c>
      <c r="S9254">
        <v>30619306.800080314</v>
      </c>
      <c r="T9254">
        <v>33679865.288450301</v>
      </c>
      <c r="U9254">
        <v>36627758.880449817</v>
      </c>
      <c r="V9254">
        <v>40520245.627581067</v>
      </c>
      <c r="W9254">
        <v>41707641.979861341</v>
      </c>
      <c r="X9254">
        <v>21707641.979861349</v>
      </c>
    </row>
    <row r="9255" spans="2:24" x14ac:dyDescent="0.4">
      <c r="B9255" s="13">
        <v>9252</v>
      </c>
      <c r="C9255">
        <v>0</v>
      </c>
      <c r="D9255">
        <v>0</v>
      </c>
      <c r="E9255">
        <v>0</v>
      </c>
      <c r="F9255">
        <v>0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25995544.208755177</v>
      </c>
      <c r="O9255">
        <v>26214924.994605277</v>
      </c>
      <c r="P9255">
        <v>29943707.848532323</v>
      </c>
      <c r="Q9255">
        <v>24572028.801056627</v>
      </c>
      <c r="R9255">
        <v>24040785.535435237</v>
      </c>
      <c r="S9255">
        <v>30517373.151877992</v>
      </c>
      <c r="T9255">
        <v>37050292.421629883</v>
      </c>
      <c r="U9255">
        <v>35344218.130943723</v>
      </c>
      <c r="V9255">
        <v>42554644.935432591</v>
      </c>
      <c r="W9255">
        <v>46699257.159757316</v>
      </c>
      <c r="X9255">
        <v>26699257.159757312</v>
      </c>
    </row>
    <row r="9256" spans="2:24" x14ac:dyDescent="0.4">
      <c r="B9256" s="13">
        <v>9253</v>
      </c>
      <c r="C9256">
        <v>0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25301082.349660542</v>
      </c>
      <c r="O9256">
        <v>17084568.814776838</v>
      </c>
      <c r="P9256">
        <v>17792624.195726339</v>
      </c>
      <c r="Q9256">
        <v>23917542.608942319</v>
      </c>
      <c r="R9256">
        <v>26968201.219966624</v>
      </c>
      <c r="S9256">
        <v>26578376.512347952</v>
      </c>
      <c r="T9256">
        <v>25466765.20199592</v>
      </c>
      <c r="U9256">
        <v>32176791.160189822</v>
      </c>
      <c r="V9256">
        <v>41089469.599766158</v>
      </c>
      <c r="W9256">
        <v>45277692.812812209</v>
      </c>
      <c r="X9256">
        <v>25277692.812812209</v>
      </c>
    </row>
    <row r="9257" spans="2:24" x14ac:dyDescent="0.4">
      <c r="B9257" s="13">
        <v>9254</v>
      </c>
      <c r="C9257">
        <v>0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21370790.256607767</v>
      </c>
      <c r="O9257">
        <v>21034597.827569868</v>
      </c>
      <c r="P9257">
        <v>27355866.284167387</v>
      </c>
      <c r="Q9257">
        <v>24252199.852690998</v>
      </c>
      <c r="R9257">
        <v>22657151.810572851</v>
      </c>
      <c r="S9257">
        <v>25295066.736867178</v>
      </c>
      <c r="T9257">
        <v>32761504.04931888</v>
      </c>
      <c r="U9257">
        <v>7914329.4929566039</v>
      </c>
      <c r="V9257">
        <v>12629791.270313106</v>
      </c>
      <c r="W9257">
        <v>28736000.744829498</v>
      </c>
      <c r="X9257">
        <v>8736000.7448294982</v>
      </c>
    </row>
    <row r="9258" spans="2:24" x14ac:dyDescent="0.4">
      <c r="B9258" s="13">
        <v>9255</v>
      </c>
      <c r="C9258">
        <v>0</v>
      </c>
      <c r="D9258">
        <v>0</v>
      </c>
      <c r="E9258"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21771383.149109587</v>
      </c>
      <c r="O9258">
        <v>29337046.316975281</v>
      </c>
      <c r="P9258">
        <v>29905768.649822503</v>
      </c>
      <c r="Q9258">
        <v>27568892.33990901</v>
      </c>
      <c r="R9258">
        <v>29930994.751174085</v>
      </c>
      <c r="S9258">
        <v>31640532.111577876</v>
      </c>
      <c r="T9258">
        <v>35934204.685005337</v>
      </c>
      <c r="U9258">
        <v>35300313.808416463</v>
      </c>
      <c r="V9258">
        <v>26124119.101965148</v>
      </c>
      <c r="W9258">
        <v>25580913.089723624</v>
      </c>
      <c r="X9258">
        <v>5580913.0897236187</v>
      </c>
    </row>
    <row r="9259" spans="2:24" x14ac:dyDescent="0.4">
      <c r="B9259" s="13">
        <v>9256</v>
      </c>
      <c r="C9259">
        <v>0</v>
      </c>
      <c r="D9259">
        <v>0</v>
      </c>
      <c r="E9259">
        <v>0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28951915.49022333</v>
      </c>
      <c r="O9259">
        <v>26147799.600390289</v>
      </c>
      <c r="P9259">
        <v>28282261.609097481</v>
      </c>
      <c r="Q9259">
        <v>23233477.435118102</v>
      </c>
      <c r="R9259">
        <v>15574131.397471335</v>
      </c>
      <c r="S9259">
        <v>25015797.941153564</v>
      </c>
      <c r="T9259">
        <v>25203297.831221908</v>
      </c>
      <c r="U9259">
        <v>34408006.751791999</v>
      </c>
      <c r="V9259">
        <v>38468918.280700013</v>
      </c>
      <c r="W9259">
        <v>42352051.679171786</v>
      </c>
      <c r="X9259">
        <v>22352051.679171786</v>
      </c>
    </row>
    <row r="9260" spans="2:24" x14ac:dyDescent="0.4">
      <c r="B9260" s="13">
        <v>9257</v>
      </c>
      <c r="C9260">
        <v>0</v>
      </c>
      <c r="D9260">
        <v>0</v>
      </c>
      <c r="E9260">
        <v>0</v>
      </c>
      <c r="F9260">
        <v>0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20601777.203362323</v>
      </c>
      <c r="O9260">
        <v>19439546.377177075</v>
      </c>
      <c r="P9260">
        <v>19721623.818230003</v>
      </c>
      <c r="Q9260">
        <v>19562025.147207927</v>
      </c>
      <c r="R9260">
        <v>19498097.396020371</v>
      </c>
      <c r="S9260">
        <v>24887151.563793413</v>
      </c>
      <c r="T9260">
        <v>25513265.352552328</v>
      </c>
      <c r="U9260">
        <v>24927306.431776073</v>
      </c>
      <c r="V9260">
        <v>27275486.328870147</v>
      </c>
      <c r="W9260">
        <v>33870316.594228096</v>
      </c>
      <c r="X9260">
        <v>13870316.594228098</v>
      </c>
    </row>
    <row r="9261" spans="2:24" x14ac:dyDescent="0.4">
      <c r="B9261" s="13">
        <v>9258</v>
      </c>
      <c r="C9261">
        <v>0</v>
      </c>
      <c r="D9261">
        <v>0</v>
      </c>
      <c r="E9261"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19163578.574973486</v>
      </c>
      <c r="O9261">
        <v>20002991.385521937</v>
      </c>
      <c r="P9261">
        <v>19648026.62355607</v>
      </c>
      <c r="Q9261">
        <v>-153293332.93846491</v>
      </c>
      <c r="R9261">
        <v>-149402960.45141101</v>
      </c>
      <c r="S9261">
        <v>-59207551.648620404</v>
      </c>
      <c r="T9261">
        <v>-54000409.903985634</v>
      </c>
      <c r="U9261">
        <v>-51997857.338591106</v>
      </c>
      <c r="V9261">
        <v>-48175003.615092829</v>
      </c>
      <c r="W9261">
        <v>-51808390.428874254</v>
      </c>
      <c r="X9261">
        <v>-71808390.428874284</v>
      </c>
    </row>
    <row r="9262" spans="2:24" x14ac:dyDescent="0.4">
      <c r="B9262" s="13">
        <v>9259</v>
      </c>
      <c r="C9262">
        <v>0</v>
      </c>
      <c r="D9262">
        <v>0</v>
      </c>
      <c r="E9262">
        <v>0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20769660.950593043</v>
      </c>
      <c r="O9262">
        <v>21837734.436235674</v>
      </c>
      <c r="P9262">
        <v>14503385.534814049</v>
      </c>
      <c r="Q9262">
        <v>14191313.921471991</v>
      </c>
      <c r="R9262">
        <v>11639126.676111553</v>
      </c>
      <c r="S9262">
        <v>12896895.679929983</v>
      </c>
      <c r="T9262">
        <v>17085733.014992408</v>
      </c>
      <c r="U9262">
        <v>-5078783.9633854143</v>
      </c>
      <c r="V9262">
        <v>-399095.68060394749</v>
      </c>
      <c r="W9262">
        <v>12124704.883621007</v>
      </c>
      <c r="X9262">
        <v>-7875295.1163789956</v>
      </c>
    </row>
    <row r="9263" spans="2:24" x14ac:dyDescent="0.4">
      <c r="B9263" s="13">
        <v>9260</v>
      </c>
      <c r="C9263">
        <v>0</v>
      </c>
      <c r="D9263">
        <v>0</v>
      </c>
      <c r="E9263">
        <v>0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25026378.511903863</v>
      </c>
      <c r="O9263">
        <v>26649427.357428927</v>
      </c>
      <c r="P9263">
        <v>28430378.675397493</v>
      </c>
      <c r="Q9263">
        <v>37395018.020765521</v>
      </c>
      <c r="R9263">
        <v>41209879.545844749</v>
      </c>
      <c r="S9263">
        <v>48651465.046030477</v>
      </c>
      <c r="T9263">
        <v>48637600.984084792</v>
      </c>
      <c r="U9263">
        <v>47360498.710440189</v>
      </c>
      <c r="V9263">
        <v>39725669.822408594</v>
      </c>
      <c r="W9263">
        <v>39803972.798663527</v>
      </c>
      <c r="X9263">
        <v>19803972.798663519</v>
      </c>
    </row>
    <row r="9264" spans="2:24" x14ac:dyDescent="0.4">
      <c r="B9264" s="13">
        <v>9261</v>
      </c>
      <c r="C9264">
        <v>0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21510843.370144978</v>
      </c>
      <c r="O9264">
        <v>26941998.944943074</v>
      </c>
      <c r="P9264">
        <v>27781214.38478756</v>
      </c>
      <c r="Q9264">
        <v>27159431.632004675</v>
      </c>
      <c r="R9264">
        <v>30146108.816764738</v>
      </c>
      <c r="S9264">
        <v>32412294.627547503</v>
      </c>
      <c r="T9264">
        <v>38925345.260118105</v>
      </c>
      <c r="U9264">
        <v>40099371.780913405</v>
      </c>
      <c r="V9264">
        <v>43859282.608061977</v>
      </c>
      <c r="W9264">
        <v>43210392.112575911</v>
      </c>
      <c r="X9264">
        <v>23210392.112575911</v>
      </c>
    </row>
    <row r="9265" spans="2:24" x14ac:dyDescent="0.4">
      <c r="B9265" s="13">
        <v>9262</v>
      </c>
      <c r="C9265">
        <v>0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22728967.970057633</v>
      </c>
      <c r="O9265">
        <v>20107195.592473388</v>
      </c>
      <c r="P9265">
        <v>24100432.85209376</v>
      </c>
      <c r="Q9265">
        <v>26984009.768964987</v>
      </c>
      <c r="R9265">
        <v>30452587.971780043</v>
      </c>
      <c r="S9265">
        <v>29864478.673361093</v>
      </c>
      <c r="T9265">
        <v>33821597.998900689</v>
      </c>
      <c r="U9265">
        <v>39771018.046719655</v>
      </c>
      <c r="V9265">
        <v>40358139.7761705</v>
      </c>
      <c r="W9265">
        <v>39192472.16029688</v>
      </c>
      <c r="X9265">
        <v>19192472.160296883</v>
      </c>
    </row>
    <row r="9266" spans="2:24" x14ac:dyDescent="0.4">
      <c r="B9266" s="13">
        <v>9263</v>
      </c>
      <c r="C9266">
        <v>0</v>
      </c>
      <c r="D9266">
        <v>0</v>
      </c>
      <c r="E9266">
        <v>0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25508442.439575441</v>
      </c>
      <c r="O9266">
        <v>20282346.767254472</v>
      </c>
      <c r="P9266">
        <v>19868691.923361264</v>
      </c>
      <c r="Q9266">
        <v>16219936.139934715</v>
      </c>
      <c r="R9266">
        <v>20663224.432922222</v>
      </c>
      <c r="S9266">
        <v>28788899.331567004</v>
      </c>
      <c r="T9266">
        <v>35867173.40570993</v>
      </c>
      <c r="U9266">
        <v>27424848.102582142</v>
      </c>
      <c r="V9266">
        <v>12895131.25886452</v>
      </c>
      <c r="W9266">
        <v>15946161.464161374</v>
      </c>
      <c r="X9266">
        <v>-4053838.5358386245</v>
      </c>
    </row>
    <row r="9267" spans="2:24" x14ac:dyDescent="0.4">
      <c r="B9267" s="13">
        <v>9264</v>
      </c>
      <c r="C9267">
        <v>0</v>
      </c>
      <c r="D9267">
        <v>0</v>
      </c>
      <c r="E9267">
        <v>0</v>
      </c>
      <c r="F9267">
        <v>0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3030513.8650087267</v>
      </c>
      <c r="O9267">
        <v>4111495.2747171903</v>
      </c>
      <c r="P9267">
        <v>-8424777.3824441172</v>
      </c>
      <c r="Q9267">
        <v>-10732618.314913081</v>
      </c>
      <c r="R9267">
        <v>1166095.2367500644</v>
      </c>
      <c r="S9267">
        <v>6312611.5280435262</v>
      </c>
      <c r="T9267">
        <v>10419480.673745926</v>
      </c>
      <c r="U9267">
        <v>18076416.609502286</v>
      </c>
      <c r="V9267">
        <v>15143994.840599857</v>
      </c>
      <c r="W9267">
        <v>16225119.731122259</v>
      </c>
      <c r="X9267">
        <v>-3774880.2688777391</v>
      </c>
    </row>
    <row r="9268" spans="2:24" x14ac:dyDescent="0.4">
      <c r="B9268" s="13">
        <v>9265</v>
      </c>
      <c r="C9268">
        <v>0</v>
      </c>
      <c r="D9268">
        <v>0</v>
      </c>
      <c r="E9268">
        <v>0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23720404.76273115</v>
      </c>
      <c r="O9268">
        <v>26361022.752639808</v>
      </c>
      <c r="P9268">
        <v>28505099.42272624</v>
      </c>
      <c r="Q9268">
        <v>27467367.950544994</v>
      </c>
      <c r="R9268">
        <v>30455931.650397509</v>
      </c>
      <c r="S9268">
        <v>29131746.169676103</v>
      </c>
      <c r="T9268">
        <v>30930915.121855173</v>
      </c>
      <c r="U9268">
        <v>31630323.196082879</v>
      </c>
      <c r="V9268">
        <v>33196276.731637452</v>
      </c>
      <c r="W9268">
        <v>34320495.464222468</v>
      </c>
      <c r="X9268">
        <v>14320495.464222468</v>
      </c>
    </row>
    <row r="9269" spans="2:24" x14ac:dyDescent="0.4">
      <c r="B9269" s="13">
        <v>9266</v>
      </c>
      <c r="C9269">
        <v>0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19018387.390771665</v>
      </c>
      <c r="O9269">
        <v>16850667.057868082</v>
      </c>
      <c r="P9269">
        <v>19620340.732589122</v>
      </c>
      <c r="Q9269">
        <v>5069102.9771834062</v>
      </c>
      <c r="R9269">
        <v>4711187.0534942318</v>
      </c>
      <c r="S9269">
        <v>11497612.768440368</v>
      </c>
      <c r="T9269">
        <v>16319574.950476322</v>
      </c>
      <c r="U9269">
        <v>13034676.510194015</v>
      </c>
      <c r="V9269">
        <v>19802817.428025685</v>
      </c>
      <c r="W9269">
        <v>18529888.950460587</v>
      </c>
      <c r="X9269">
        <v>-1470111.0495394156</v>
      </c>
    </row>
    <row r="9270" spans="2:24" x14ac:dyDescent="0.4">
      <c r="B9270" s="13">
        <v>9267</v>
      </c>
      <c r="C9270">
        <v>0</v>
      </c>
      <c r="D9270">
        <v>0</v>
      </c>
      <c r="E9270">
        <v>0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20263412.79576854</v>
      </c>
      <c r="O9270">
        <v>27659719.277147777</v>
      </c>
      <c r="P9270">
        <v>28208982.69771171</v>
      </c>
      <c r="Q9270">
        <v>33717129.704953834</v>
      </c>
      <c r="R9270">
        <v>38902737.463884056</v>
      </c>
      <c r="S9270">
        <v>30866617.991506621</v>
      </c>
      <c r="T9270">
        <v>31950432.851855475</v>
      </c>
      <c r="U9270">
        <v>36002950.027385406</v>
      </c>
      <c r="V9270">
        <v>43957791.788142808</v>
      </c>
      <c r="W9270">
        <v>49407851.813697159</v>
      </c>
      <c r="X9270">
        <v>29407851.813697159</v>
      </c>
    </row>
    <row r="9271" spans="2:24" x14ac:dyDescent="0.4">
      <c r="B9271" s="13">
        <v>9268</v>
      </c>
      <c r="C9271">
        <v>0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20844506.647208106</v>
      </c>
      <c r="O9271">
        <v>21768530.499784965</v>
      </c>
      <c r="P9271">
        <v>26665925.872596946</v>
      </c>
      <c r="Q9271">
        <v>25779372.279919788</v>
      </c>
      <c r="R9271">
        <v>29656231.051018771</v>
      </c>
      <c r="S9271">
        <v>34138430.881136432</v>
      </c>
      <c r="T9271">
        <v>34312874.832450502</v>
      </c>
      <c r="U9271">
        <v>36346805.206384212</v>
      </c>
      <c r="V9271">
        <v>37374825.672373235</v>
      </c>
      <c r="W9271">
        <v>36630598.872433253</v>
      </c>
      <c r="X9271">
        <v>16630598.872433258</v>
      </c>
    </row>
    <row r="9272" spans="2:24" x14ac:dyDescent="0.4">
      <c r="B9272" s="13">
        <v>9269</v>
      </c>
      <c r="C9272">
        <v>0</v>
      </c>
      <c r="D9272">
        <v>0</v>
      </c>
      <c r="E9272">
        <v>0</v>
      </c>
      <c r="F9272">
        <v>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24310131.033644311</v>
      </c>
      <c r="O9272">
        <v>27487758.725286771</v>
      </c>
      <c r="P9272">
        <v>31880017.328543447</v>
      </c>
      <c r="Q9272">
        <v>30902271.0082529</v>
      </c>
      <c r="R9272">
        <v>27181074.315824572</v>
      </c>
      <c r="S9272">
        <v>32005565.090802841</v>
      </c>
      <c r="T9272">
        <v>33032584.80360236</v>
      </c>
      <c r="U9272">
        <v>35366989.138009086</v>
      </c>
      <c r="V9272">
        <v>36596323.684301145</v>
      </c>
      <c r="W9272">
        <v>38174559.804928459</v>
      </c>
      <c r="X9272">
        <v>18174559.80492847</v>
      </c>
    </row>
    <row r="9273" spans="2:24" x14ac:dyDescent="0.4">
      <c r="B9273" s="13">
        <v>9270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20433204.086985089</v>
      </c>
      <c r="O9273">
        <v>24202231.526766375</v>
      </c>
      <c r="P9273">
        <v>23662117.07162765</v>
      </c>
      <c r="Q9273">
        <v>20405604.734596364</v>
      </c>
      <c r="R9273">
        <v>17762747.546440531</v>
      </c>
      <c r="S9273">
        <v>20883048.928041667</v>
      </c>
      <c r="T9273">
        <v>18726779.39908253</v>
      </c>
      <c r="U9273">
        <v>20437688.569425289</v>
      </c>
      <c r="V9273">
        <v>22562196.831764448</v>
      </c>
      <c r="W9273">
        <v>26409998.260523822</v>
      </c>
      <c r="X9273">
        <v>6409998.2605238184</v>
      </c>
    </row>
    <row r="9274" spans="2:24" x14ac:dyDescent="0.4">
      <c r="B9274" s="13">
        <v>9271</v>
      </c>
      <c r="C9274">
        <v>0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23188829.344481647</v>
      </c>
      <c r="O9274">
        <v>5448418.6343814125</v>
      </c>
      <c r="P9274">
        <v>12615710.000232726</v>
      </c>
      <c r="Q9274">
        <v>19966288.189412847</v>
      </c>
      <c r="R9274">
        <v>21526380.774672259</v>
      </c>
      <c r="S9274">
        <v>29155560.337736722</v>
      </c>
      <c r="T9274">
        <v>30409341.133051701</v>
      </c>
      <c r="U9274">
        <v>39953587.113912627</v>
      </c>
      <c r="V9274">
        <v>41939730.630302392</v>
      </c>
      <c r="W9274">
        <v>40248653.347676009</v>
      </c>
      <c r="X9274">
        <v>20248653.347676016</v>
      </c>
    </row>
    <row r="9275" spans="2:24" x14ac:dyDescent="0.4">
      <c r="B9275" s="13">
        <v>9272</v>
      </c>
      <c r="C9275">
        <v>0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-61409254.978793867</v>
      </c>
      <c r="O9275">
        <v>-57375231.087039366</v>
      </c>
      <c r="P9275">
        <v>-15690485.315742759</v>
      </c>
      <c r="Q9275">
        <v>-16417742.87272194</v>
      </c>
      <c r="R9275">
        <v>-16397303.632030072</v>
      </c>
      <c r="S9275">
        <v>-9993631.9889369216</v>
      </c>
      <c r="T9275">
        <v>-10642009.76019647</v>
      </c>
      <c r="U9275">
        <v>-21014739.095396224</v>
      </c>
      <c r="V9275">
        <v>-21548496.888573434</v>
      </c>
      <c r="W9275">
        <v>-59793585.971550673</v>
      </c>
      <c r="X9275">
        <v>-79793585.971550688</v>
      </c>
    </row>
    <row r="9276" spans="2:24" x14ac:dyDescent="0.4">
      <c r="B9276" s="13">
        <v>9273</v>
      </c>
      <c r="C9276">
        <v>0</v>
      </c>
      <c r="D9276">
        <v>0</v>
      </c>
      <c r="E9276">
        <v>0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23966955.743711289</v>
      </c>
      <c r="O9276">
        <v>23082188.747841526</v>
      </c>
      <c r="P9276">
        <v>27815780.060662013</v>
      </c>
      <c r="Q9276">
        <v>32765598.993043531</v>
      </c>
      <c r="R9276">
        <v>32782368.290405054</v>
      </c>
      <c r="S9276">
        <v>36393481.99341666</v>
      </c>
      <c r="T9276">
        <v>41865495.460564539</v>
      </c>
      <c r="U9276">
        <v>42240048.518908747</v>
      </c>
      <c r="V9276">
        <v>39177361.533901989</v>
      </c>
      <c r="W9276">
        <v>38597114.662525736</v>
      </c>
      <c r="X9276">
        <v>18597114.662525736</v>
      </c>
    </row>
    <row r="9277" spans="2:24" x14ac:dyDescent="0.4">
      <c r="B9277" s="13">
        <v>9274</v>
      </c>
      <c r="C9277">
        <v>0</v>
      </c>
      <c r="D9277">
        <v>0</v>
      </c>
      <c r="E9277">
        <v>0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20672602.53268848</v>
      </c>
      <c r="O9277">
        <v>23876814.855482206</v>
      </c>
      <c r="P9277">
        <v>29230320.752182551</v>
      </c>
      <c r="Q9277">
        <v>9150861.4937749989</v>
      </c>
      <c r="R9277">
        <v>14380860.643947091</v>
      </c>
      <c r="S9277">
        <v>31223466.889207646</v>
      </c>
      <c r="T9277">
        <v>34393912.890771717</v>
      </c>
      <c r="U9277">
        <v>33643375.980939046</v>
      </c>
      <c r="V9277">
        <v>33745918.498803534</v>
      </c>
      <c r="W9277">
        <v>40529753.105835155</v>
      </c>
      <c r="X9277">
        <v>20529753.105835147</v>
      </c>
    </row>
    <row r="9278" spans="2:24" x14ac:dyDescent="0.4">
      <c r="B9278" s="13">
        <v>9275</v>
      </c>
      <c r="C9278">
        <v>0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18403593.386334997</v>
      </c>
      <c r="O9278">
        <v>22084720.272426434</v>
      </c>
      <c r="P9278">
        <v>26622731.498290457</v>
      </c>
      <c r="Q9278">
        <v>23813614.568461712</v>
      </c>
      <c r="R9278">
        <v>23153977.384109877</v>
      </c>
      <c r="S9278">
        <v>22006156.29820193</v>
      </c>
      <c r="T9278">
        <v>19849068.198501974</v>
      </c>
      <c r="U9278">
        <v>-11244489.276648359</v>
      </c>
      <c r="V9278">
        <v>-34484481.915874653</v>
      </c>
      <c r="W9278">
        <v>-17456317.492775619</v>
      </c>
      <c r="X9278">
        <v>-37456317.492775612</v>
      </c>
    </row>
    <row r="9279" spans="2:24" x14ac:dyDescent="0.4">
      <c r="B9279" s="13">
        <v>9276</v>
      </c>
      <c r="C9279">
        <v>0</v>
      </c>
      <c r="D9279">
        <v>0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19979533.972140506</v>
      </c>
      <c r="O9279">
        <v>25534770.3923731</v>
      </c>
      <c r="P9279">
        <v>31761764.419690501</v>
      </c>
      <c r="Q9279">
        <v>28671582.454095297</v>
      </c>
      <c r="R9279">
        <v>30419500.491381366</v>
      </c>
      <c r="S9279">
        <v>32107936.527387839</v>
      </c>
      <c r="T9279">
        <v>18586930.005025677</v>
      </c>
      <c r="U9279">
        <v>16088513.588783376</v>
      </c>
      <c r="V9279">
        <v>26425536.097802248</v>
      </c>
      <c r="W9279">
        <v>26992760.367179543</v>
      </c>
      <c r="X9279">
        <v>6992760.3671795409</v>
      </c>
    </row>
    <row r="9280" spans="2:24" x14ac:dyDescent="0.4">
      <c r="B9280" s="13">
        <v>9277</v>
      </c>
      <c r="C9280">
        <v>0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25616015.103132501</v>
      </c>
      <c r="O9280">
        <v>24253449.543853953</v>
      </c>
      <c r="P9280">
        <v>22068121.593451735</v>
      </c>
      <c r="Q9280">
        <v>21656672.011768043</v>
      </c>
      <c r="R9280">
        <v>19982228.697296955</v>
      </c>
      <c r="S9280">
        <v>20950625.267411482</v>
      </c>
      <c r="T9280">
        <v>23481143.452590186</v>
      </c>
      <c r="U9280">
        <v>25154971.636118229</v>
      </c>
      <c r="V9280">
        <v>19800686.124959659</v>
      </c>
      <c r="W9280">
        <v>18446974.604309816</v>
      </c>
      <c r="X9280">
        <v>-1553025.3956901904</v>
      </c>
    </row>
    <row r="9281" spans="2:24" x14ac:dyDescent="0.4">
      <c r="B9281" s="13">
        <v>9278</v>
      </c>
      <c r="C9281">
        <v>0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19567776.147271585</v>
      </c>
      <c r="O9281">
        <v>17154015.450310253</v>
      </c>
      <c r="P9281">
        <v>-58761090.72230982</v>
      </c>
      <c r="Q9281">
        <v>-57457196.889598288</v>
      </c>
      <c r="R9281">
        <v>-20679888.73063536</v>
      </c>
      <c r="S9281">
        <v>-19164598.107557941</v>
      </c>
      <c r="T9281">
        <v>-16793158.674618278</v>
      </c>
      <c r="U9281">
        <v>-17674973.480373912</v>
      </c>
      <c r="V9281">
        <v>-16958856.949643657</v>
      </c>
      <c r="W9281">
        <v>-24277921.990894385</v>
      </c>
      <c r="X9281">
        <v>-44277921.990894377</v>
      </c>
    </row>
    <row r="9282" spans="2:24" x14ac:dyDescent="0.4">
      <c r="B9282" s="13">
        <v>9279</v>
      </c>
      <c r="C9282">
        <v>0</v>
      </c>
      <c r="D9282">
        <v>0</v>
      </c>
      <c r="E9282">
        <v>0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25908667.859644756</v>
      </c>
      <c r="O9282">
        <v>28387431.415481452</v>
      </c>
      <c r="P9282">
        <v>27420564.966747217</v>
      </c>
      <c r="Q9282">
        <v>28043973.758227419</v>
      </c>
      <c r="R9282">
        <v>27647334.527355999</v>
      </c>
      <c r="S9282">
        <v>36630710.557649985</v>
      </c>
      <c r="T9282">
        <v>38542555.495503947</v>
      </c>
      <c r="U9282">
        <v>40590285.908354297</v>
      </c>
      <c r="V9282">
        <v>46187664.239553347</v>
      </c>
      <c r="W9282">
        <v>44067903.385566279</v>
      </c>
      <c r="X9282">
        <v>24067903.385566268</v>
      </c>
    </row>
    <row r="9283" spans="2:24" x14ac:dyDescent="0.4">
      <c r="B9283" s="13">
        <v>9280</v>
      </c>
      <c r="C9283">
        <v>0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18023225.526725445</v>
      </c>
      <c r="O9283">
        <v>22913902.977122582</v>
      </c>
      <c r="P9283">
        <v>20966088.046381101</v>
      </c>
      <c r="Q9283">
        <v>21868026.335235897</v>
      </c>
      <c r="R9283">
        <v>22039878.834105518</v>
      </c>
      <c r="S9283">
        <v>9997167.9522868097</v>
      </c>
      <c r="T9283">
        <v>-10926918.733810613</v>
      </c>
      <c r="U9283">
        <v>-2379240.3884359272</v>
      </c>
      <c r="V9283">
        <v>5617363.6545719299</v>
      </c>
      <c r="W9283">
        <v>-19178514.883703165</v>
      </c>
      <c r="X9283">
        <v>-39178514.883703165</v>
      </c>
    </row>
    <row r="9284" spans="2:24" x14ac:dyDescent="0.4">
      <c r="B9284" s="13">
        <v>9281</v>
      </c>
      <c r="C9284">
        <v>0</v>
      </c>
      <c r="D9284">
        <v>0</v>
      </c>
      <c r="E9284">
        <v>0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18257839.690485246</v>
      </c>
      <c r="O9284">
        <v>25493472.383332707</v>
      </c>
      <c r="P9284">
        <v>25108973.321729705</v>
      </c>
      <c r="Q9284">
        <v>28233263.951464314</v>
      </c>
      <c r="R9284">
        <v>25029861.77263128</v>
      </c>
      <c r="S9284">
        <v>28142804.870996401</v>
      </c>
      <c r="T9284">
        <v>25553217.095585436</v>
      </c>
      <c r="U9284">
        <v>25792735.851345673</v>
      </c>
      <c r="V9284">
        <v>25639492.504483666</v>
      </c>
      <c r="W9284">
        <v>31506874.58932874</v>
      </c>
      <c r="X9284">
        <v>11506874.589328747</v>
      </c>
    </row>
    <row r="9285" spans="2:24" x14ac:dyDescent="0.4">
      <c r="B9285" s="13">
        <v>9282</v>
      </c>
      <c r="C9285">
        <v>0</v>
      </c>
      <c r="D9285">
        <v>0</v>
      </c>
      <c r="E9285"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20307468.910895053</v>
      </c>
      <c r="O9285">
        <v>25640753.469917081</v>
      </c>
      <c r="P9285">
        <v>25928055.993285805</v>
      </c>
      <c r="Q9285">
        <v>30430275.824308462</v>
      </c>
      <c r="R9285">
        <v>37452212.267033145</v>
      </c>
      <c r="S9285">
        <v>44296720.247114405</v>
      </c>
      <c r="T9285">
        <v>45585945.660026185</v>
      </c>
      <c r="U9285">
        <v>45764303.339471847</v>
      </c>
      <c r="V9285">
        <v>46915378.2795351</v>
      </c>
      <c r="W9285">
        <v>49010804.174688257</v>
      </c>
      <c r="X9285">
        <v>29010804.174688265</v>
      </c>
    </row>
    <row r="9286" spans="2:24" x14ac:dyDescent="0.4">
      <c r="B9286" s="13">
        <v>9283</v>
      </c>
      <c r="C9286">
        <v>0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24070616.311911397</v>
      </c>
      <c r="O9286">
        <v>29829190.266634751</v>
      </c>
      <c r="P9286">
        <v>26377667.007129025</v>
      </c>
      <c r="Q9286">
        <v>27664704.168401532</v>
      </c>
      <c r="R9286">
        <v>28197705.122876789</v>
      </c>
      <c r="S9286">
        <v>30344039.673210818</v>
      </c>
      <c r="T9286">
        <v>31495186.72090007</v>
      </c>
      <c r="U9286">
        <v>34190386.631940559</v>
      </c>
      <c r="V9286">
        <v>33788619.225375108</v>
      </c>
      <c r="W9286">
        <v>38969321.649746262</v>
      </c>
      <c r="X9286">
        <v>18969321.64974625</v>
      </c>
    </row>
    <row r="9287" spans="2:24" x14ac:dyDescent="0.4">
      <c r="B9287" s="13">
        <v>9284</v>
      </c>
      <c r="C9287">
        <v>0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25333839.174805731</v>
      </c>
      <c r="O9287">
        <v>25982622.222386815</v>
      </c>
      <c r="P9287">
        <v>24761169.601496492</v>
      </c>
      <c r="Q9287">
        <v>23046131.108812544</v>
      </c>
      <c r="R9287">
        <v>23776763.398697086</v>
      </c>
      <c r="S9287">
        <v>23575038.275449172</v>
      </c>
      <c r="T9287">
        <v>26722594.789565917</v>
      </c>
      <c r="U9287">
        <v>27330258.274016518</v>
      </c>
      <c r="V9287">
        <v>15946840.347090296</v>
      </c>
      <c r="W9287">
        <v>19941151.398628581</v>
      </c>
      <c r="X9287">
        <v>-58848.601371417753</v>
      </c>
    </row>
    <row r="9288" spans="2:24" x14ac:dyDescent="0.4">
      <c r="B9288" s="13">
        <v>9285</v>
      </c>
      <c r="C9288">
        <v>0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20081723.954974018</v>
      </c>
      <c r="O9288">
        <v>17907715.999197494</v>
      </c>
      <c r="P9288">
        <v>23972779.69321017</v>
      </c>
      <c r="Q9288">
        <v>26759052.890885498</v>
      </c>
      <c r="R9288">
        <v>26884451.963056821</v>
      </c>
      <c r="S9288">
        <v>24163403.872662064</v>
      </c>
      <c r="T9288">
        <v>25126710.210215092</v>
      </c>
      <c r="U9288">
        <v>23477002.057483137</v>
      </c>
      <c r="V9288">
        <v>27382679.676698834</v>
      </c>
      <c r="W9288">
        <v>28000038.884238746</v>
      </c>
      <c r="X9288">
        <v>8000038.8842387516</v>
      </c>
    </row>
    <row r="9289" spans="2:24" x14ac:dyDescent="0.4">
      <c r="B9289" s="13">
        <v>9286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23015445.031194158</v>
      </c>
      <c r="O9289">
        <v>27714115.318886295</v>
      </c>
      <c r="P9289">
        <v>31888105.050164882</v>
      </c>
      <c r="Q9289">
        <v>34604025.710856088</v>
      </c>
      <c r="R9289">
        <v>39018797.756475151</v>
      </c>
      <c r="S9289">
        <v>12939888.993919566</v>
      </c>
      <c r="T9289">
        <v>12587101.681291586</v>
      </c>
      <c r="U9289">
        <v>27540098.191455904</v>
      </c>
      <c r="V9289">
        <v>28267437.844382476</v>
      </c>
      <c r="W9289">
        <v>27783060.03117457</v>
      </c>
      <c r="X9289">
        <v>7783060.0311745675</v>
      </c>
    </row>
    <row r="9290" spans="2:24" x14ac:dyDescent="0.4">
      <c r="B9290" s="13">
        <v>9287</v>
      </c>
      <c r="C9290">
        <v>0</v>
      </c>
      <c r="D9290">
        <v>0</v>
      </c>
      <c r="E9290">
        <v>0</v>
      </c>
      <c r="F9290">
        <v>0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18492860.901335374</v>
      </c>
      <c r="O9290">
        <v>18942504.216368213</v>
      </c>
      <c r="P9290">
        <v>15269796.56583073</v>
      </c>
      <c r="Q9290">
        <v>13632197.797379628</v>
      </c>
      <c r="R9290">
        <v>13613976.900260847</v>
      </c>
      <c r="S9290">
        <v>17155357.039956436</v>
      </c>
      <c r="T9290">
        <v>15956433.772584554</v>
      </c>
      <c r="U9290">
        <v>18330348.790487282</v>
      </c>
      <c r="V9290">
        <v>15606702.636327622</v>
      </c>
      <c r="W9290">
        <v>-82616800.116458073</v>
      </c>
      <c r="X9290">
        <v>-102616800.11645807</v>
      </c>
    </row>
    <row r="9291" spans="2:24" x14ac:dyDescent="0.4">
      <c r="B9291" s="13">
        <v>9288</v>
      </c>
      <c r="C9291">
        <v>0</v>
      </c>
      <c r="D9291">
        <v>0</v>
      </c>
      <c r="E9291"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19713372.784295388</v>
      </c>
      <c r="O9291">
        <v>21688845.949381262</v>
      </c>
      <c r="P9291">
        <v>26266835.876417719</v>
      </c>
      <c r="Q9291">
        <v>18944052.980879337</v>
      </c>
      <c r="R9291">
        <v>20515307.332374126</v>
      </c>
      <c r="S9291">
        <v>-15702645.319102343</v>
      </c>
      <c r="T9291">
        <v>-16808472.868026096</v>
      </c>
      <c r="U9291">
        <v>882284.64316248312</v>
      </c>
      <c r="V9291">
        <v>3576470.5554715162</v>
      </c>
      <c r="W9291">
        <v>5378127.9463686384</v>
      </c>
      <c r="X9291">
        <v>-14621872.05363136</v>
      </c>
    </row>
    <row r="9292" spans="2:24" x14ac:dyDescent="0.4">
      <c r="B9292" s="13">
        <v>9289</v>
      </c>
      <c r="C9292">
        <v>0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11371382.063610679</v>
      </c>
      <c r="O9292">
        <v>12971275.151726868</v>
      </c>
      <c r="P9292">
        <v>16062256.687349431</v>
      </c>
      <c r="Q9292">
        <v>14828975.664931381</v>
      </c>
      <c r="R9292">
        <v>13615540.915452365</v>
      </c>
      <c r="S9292">
        <v>18337418.964982502</v>
      </c>
      <c r="T9292">
        <v>16123180.38387919</v>
      </c>
      <c r="U9292">
        <v>9839860.6889184732</v>
      </c>
      <c r="V9292">
        <v>2215314.5270304875</v>
      </c>
      <c r="W9292">
        <v>1512486.5217620479</v>
      </c>
      <c r="X9292">
        <v>-18487513.478237953</v>
      </c>
    </row>
    <row r="9293" spans="2:24" x14ac:dyDescent="0.4">
      <c r="B9293" s="13">
        <v>9290</v>
      </c>
      <c r="C9293">
        <v>0</v>
      </c>
      <c r="D9293">
        <v>0</v>
      </c>
      <c r="E9293">
        <v>0</v>
      </c>
      <c r="F9293">
        <v>0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21078311.382408947</v>
      </c>
      <c r="O9293">
        <v>21709929.374782972</v>
      </c>
      <c r="P9293">
        <v>26290147.085348498</v>
      </c>
      <c r="Q9293">
        <v>25692805.648685403</v>
      </c>
      <c r="R9293">
        <v>27513961.465322338</v>
      </c>
      <c r="S9293">
        <v>26867726.794980124</v>
      </c>
      <c r="T9293">
        <v>32912642.980021805</v>
      </c>
      <c r="U9293">
        <v>31812046.374294624</v>
      </c>
      <c r="V9293">
        <v>36647495.261372991</v>
      </c>
      <c r="W9293">
        <v>36761173.199028</v>
      </c>
      <c r="X9293">
        <v>16761173.199028004</v>
      </c>
    </row>
    <row r="9294" spans="2:24" x14ac:dyDescent="0.4">
      <c r="B9294" s="13">
        <v>9291</v>
      </c>
      <c r="C9294">
        <v>0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20539665.205017004</v>
      </c>
      <c r="O9294">
        <v>18802676.975522544</v>
      </c>
      <c r="P9294">
        <v>16665646.922069881</v>
      </c>
      <c r="Q9294">
        <v>13838327.622680664</v>
      </c>
      <c r="R9294">
        <v>11236984.985599823</v>
      </c>
      <c r="S9294">
        <v>10601302.387544947</v>
      </c>
      <c r="T9294">
        <v>7868162.0838197041</v>
      </c>
      <c r="U9294">
        <v>4998111.3561134497</v>
      </c>
      <c r="V9294">
        <v>-6237851.7510051671</v>
      </c>
      <c r="W9294">
        <v>-6071221.1927086571</v>
      </c>
      <c r="X9294">
        <v>-26071221.19270866</v>
      </c>
    </row>
    <row r="9295" spans="2:24" x14ac:dyDescent="0.4">
      <c r="B9295" s="13">
        <v>9292</v>
      </c>
      <c r="C9295">
        <v>0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25767051.947054099</v>
      </c>
      <c r="O9295">
        <v>26359999.933348298</v>
      </c>
      <c r="P9295">
        <v>19005444.694221992</v>
      </c>
      <c r="Q9295">
        <v>5270732.5559554975</v>
      </c>
      <c r="R9295">
        <v>12983709.34992403</v>
      </c>
      <c r="S9295">
        <v>23152573.858932059</v>
      </c>
      <c r="T9295">
        <v>21152653.500560485</v>
      </c>
      <c r="U9295">
        <v>28817318.487550884</v>
      </c>
      <c r="V9295">
        <v>31214372.477171909</v>
      </c>
      <c r="W9295">
        <v>35134355.361479431</v>
      </c>
      <c r="X9295">
        <v>15134355.36147943</v>
      </c>
    </row>
    <row r="9296" spans="2:24" x14ac:dyDescent="0.4">
      <c r="B9296" s="13">
        <v>9293</v>
      </c>
      <c r="C9296">
        <v>0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21142597.546672348</v>
      </c>
      <c r="O9296">
        <v>20448545.472301919</v>
      </c>
      <c r="P9296">
        <v>23079541.368416149</v>
      </c>
      <c r="Q9296">
        <v>24531852.953468874</v>
      </c>
      <c r="R9296">
        <v>16160066.315845584</v>
      </c>
      <c r="S9296">
        <v>15289982.599159541</v>
      </c>
      <c r="T9296">
        <v>13528535.341733228</v>
      </c>
      <c r="U9296">
        <v>14854375.763180027</v>
      </c>
      <c r="V9296">
        <v>14439183.216229727</v>
      </c>
      <c r="W9296">
        <v>14132400.936735315</v>
      </c>
      <c r="X9296">
        <v>-5867599.0632646848</v>
      </c>
    </row>
    <row r="9297" spans="2:24" x14ac:dyDescent="0.4">
      <c r="B9297" s="13">
        <v>9294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24014963.785128668</v>
      </c>
      <c r="O9297">
        <v>23679756.596098866</v>
      </c>
      <c r="P9297">
        <v>23501437.863904189</v>
      </c>
      <c r="Q9297">
        <v>23034810.804881275</v>
      </c>
      <c r="R9297">
        <v>29865283.483786236</v>
      </c>
      <c r="S9297">
        <v>29669422.274406869</v>
      </c>
      <c r="T9297">
        <v>33800261.050831519</v>
      </c>
      <c r="U9297">
        <v>41807860.219114959</v>
      </c>
      <c r="V9297">
        <v>42496906.558565356</v>
      </c>
      <c r="W9297">
        <v>41110679.021386825</v>
      </c>
      <c r="X9297">
        <v>21110679.021386821</v>
      </c>
    </row>
    <row r="9298" spans="2:24" x14ac:dyDescent="0.4">
      <c r="B9298" s="13">
        <v>9295</v>
      </c>
      <c r="C9298">
        <v>0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20399459.629464786</v>
      </c>
      <c r="O9298">
        <v>-62143985.058668926</v>
      </c>
      <c r="P9298">
        <v>-69321323.218180358</v>
      </c>
      <c r="Q9298">
        <v>-27852987.436723858</v>
      </c>
      <c r="R9298">
        <v>-29501560.898849104</v>
      </c>
      <c r="S9298">
        <v>-29422434.742922354</v>
      </c>
      <c r="T9298">
        <v>-46448446.438127331</v>
      </c>
      <c r="U9298">
        <v>-42923799.009826779</v>
      </c>
      <c r="V9298">
        <v>-30756768.815800857</v>
      </c>
      <c r="W9298">
        <v>-33848008.745032102</v>
      </c>
      <c r="X9298">
        <v>-53848008.745032102</v>
      </c>
    </row>
    <row r="9299" spans="2:24" x14ac:dyDescent="0.4">
      <c r="B9299" s="13">
        <v>9296</v>
      </c>
      <c r="C9299">
        <v>0</v>
      </c>
      <c r="D9299">
        <v>0</v>
      </c>
      <c r="E9299">
        <v>0</v>
      </c>
      <c r="F9299">
        <v>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19481106.249789048</v>
      </c>
      <c r="O9299">
        <v>22347063.158529378</v>
      </c>
      <c r="P9299">
        <v>22815091.594058115</v>
      </c>
      <c r="Q9299">
        <v>11904992.044572121</v>
      </c>
      <c r="R9299">
        <v>11253971.081772828</v>
      </c>
      <c r="S9299">
        <v>9782204.7047490142</v>
      </c>
      <c r="T9299">
        <v>15632324.76589774</v>
      </c>
      <c r="U9299">
        <v>15603313.136109555</v>
      </c>
      <c r="V9299">
        <v>19304191.002212524</v>
      </c>
      <c r="W9299">
        <v>25298394.064479943</v>
      </c>
      <c r="X9299">
        <v>5298394.0644799452</v>
      </c>
    </row>
    <row r="9300" spans="2:24" x14ac:dyDescent="0.4">
      <c r="B9300" s="13">
        <v>9297</v>
      </c>
      <c r="C9300">
        <v>0</v>
      </c>
      <c r="D9300">
        <v>0</v>
      </c>
      <c r="E9300">
        <v>0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25521598.096439347</v>
      </c>
      <c r="O9300">
        <v>28596119.790125322</v>
      </c>
      <c r="P9300">
        <v>34125802.69787626</v>
      </c>
      <c r="Q9300">
        <v>37550262.778710924</v>
      </c>
      <c r="R9300">
        <v>-96962727.873793229</v>
      </c>
      <c r="S9300">
        <v>-107118264.67669387</v>
      </c>
      <c r="T9300">
        <v>-35550496.113881156</v>
      </c>
      <c r="U9300">
        <v>-36630059.705954164</v>
      </c>
      <c r="V9300">
        <v>-36553042.22856202</v>
      </c>
      <c r="W9300">
        <v>-34668223.054314263</v>
      </c>
      <c r="X9300">
        <v>-54668223.054314263</v>
      </c>
    </row>
    <row r="9301" spans="2:24" x14ac:dyDescent="0.4">
      <c r="B9301" s="13">
        <v>9298</v>
      </c>
      <c r="C9301">
        <v>0</v>
      </c>
      <c r="D9301">
        <v>0</v>
      </c>
      <c r="E9301"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22037782.726396427</v>
      </c>
      <c r="O9301">
        <v>24571438.843069203</v>
      </c>
      <c r="P9301">
        <v>26448882.976048525</v>
      </c>
      <c r="Q9301">
        <v>30022248.701969322</v>
      </c>
      <c r="R9301">
        <v>37336402.34875071</v>
      </c>
      <c r="S9301">
        <v>36861449.098080941</v>
      </c>
      <c r="T9301">
        <v>40216876.818872079</v>
      </c>
      <c r="U9301">
        <v>42916576.573886</v>
      </c>
      <c r="V9301">
        <v>45058051.825537063</v>
      </c>
      <c r="W9301">
        <v>46426658.139072947</v>
      </c>
      <c r="X9301">
        <v>26426658.139072936</v>
      </c>
    </row>
    <row r="9302" spans="2:24" x14ac:dyDescent="0.4">
      <c r="B9302" s="13">
        <v>9299</v>
      </c>
      <c r="C9302">
        <v>0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23911927.534519214</v>
      </c>
      <c r="O9302">
        <v>29188706.900859196</v>
      </c>
      <c r="P9302">
        <v>27064078.367644113</v>
      </c>
      <c r="Q9302">
        <v>26634807.673985828</v>
      </c>
      <c r="R9302">
        <v>26896669.975813583</v>
      </c>
      <c r="S9302">
        <v>28544307.318638422</v>
      </c>
      <c r="T9302">
        <v>32806421.38411402</v>
      </c>
      <c r="U9302">
        <v>37173029.400818527</v>
      </c>
      <c r="V9302">
        <v>37750167.745204858</v>
      </c>
      <c r="W9302">
        <v>44794776.237175405</v>
      </c>
      <c r="X9302">
        <v>24794776.237175405</v>
      </c>
    </row>
    <row r="9303" spans="2:24" x14ac:dyDescent="0.4">
      <c r="B9303" s="13">
        <v>9300</v>
      </c>
      <c r="C9303">
        <v>0</v>
      </c>
      <c r="D9303">
        <v>0</v>
      </c>
      <c r="E9303"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25293043.621201642</v>
      </c>
      <c r="O9303">
        <v>28269548.026372612</v>
      </c>
      <c r="P9303">
        <v>30293136.285136461</v>
      </c>
      <c r="Q9303">
        <v>36687761.451259017</v>
      </c>
      <c r="R9303">
        <v>38373041.359226823</v>
      </c>
      <c r="S9303">
        <v>43367852.73434867</v>
      </c>
      <c r="T9303">
        <v>43033285.985302068</v>
      </c>
      <c r="U9303">
        <v>42394619.835529394</v>
      </c>
      <c r="V9303">
        <v>47634866.610512897</v>
      </c>
      <c r="W9303">
        <v>47399939.379854165</v>
      </c>
      <c r="X9303">
        <v>27399939.379854165</v>
      </c>
    </row>
    <row r="9304" spans="2:24" x14ac:dyDescent="0.4">
      <c r="B9304" s="13">
        <v>9301</v>
      </c>
      <c r="C9304">
        <v>0</v>
      </c>
      <c r="D9304">
        <v>0</v>
      </c>
      <c r="E9304">
        <v>0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26768730.272026699</v>
      </c>
      <c r="O9304">
        <v>24613609.688959599</v>
      </c>
      <c r="P9304">
        <v>25494511.820517927</v>
      </c>
      <c r="Q9304">
        <v>28824696.606220875</v>
      </c>
      <c r="R9304">
        <v>30981026.360401623</v>
      </c>
      <c r="S9304">
        <v>29602947.632812478</v>
      </c>
      <c r="T9304">
        <v>39239163.716725916</v>
      </c>
      <c r="U9304">
        <v>37828491.205782756</v>
      </c>
      <c r="V9304">
        <v>41415822.227065004</v>
      </c>
      <c r="W9304">
        <v>45161412.622991607</v>
      </c>
      <c r="X9304">
        <v>25161412.62299161</v>
      </c>
    </row>
    <row r="9305" spans="2:24" x14ac:dyDescent="0.4">
      <c r="B9305" s="13">
        <v>9302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7377969.5592261851</v>
      </c>
      <c r="O9305">
        <v>7671054.4021388805</v>
      </c>
      <c r="P9305">
        <v>14011522.958510455</v>
      </c>
      <c r="Q9305">
        <v>14015149.000334918</v>
      </c>
      <c r="R9305">
        <v>17523832.41872561</v>
      </c>
      <c r="S9305">
        <v>16068244.882032296</v>
      </c>
      <c r="T9305">
        <v>18566140.789715879</v>
      </c>
      <c r="U9305">
        <v>27010061.884361591</v>
      </c>
      <c r="V9305">
        <v>31191629.648771882</v>
      </c>
      <c r="W9305">
        <v>37772143.479618385</v>
      </c>
      <c r="X9305">
        <v>17772143.479618389</v>
      </c>
    </row>
    <row r="9306" spans="2:24" x14ac:dyDescent="0.4">
      <c r="B9306" s="13">
        <v>9303</v>
      </c>
      <c r="C9306">
        <v>0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22216686.299671557</v>
      </c>
      <c r="O9306">
        <v>27311689.26781569</v>
      </c>
      <c r="P9306">
        <v>29300136.63931036</v>
      </c>
      <c r="Q9306">
        <v>33300846.670158852</v>
      </c>
      <c r="R9306">
        <v>41016615.037049845</v>
      </c>
      <c r="S9306">
        <v>41193217.304476172</v>
      </c>
      <c r="T9306">
        <v>42140405.64579352</v>
      </c>
      <c r="U9306">
        <v>44512366.83390452</v>
      </c>
      <c r="V9306">
        <v>44975162.224340744</v>
      </c>
      <c r="W9306">
        <v>42897070.21038264</v>
      </c>
      <c r="X9306">
        <v>22897070.21038264</v>
      </c>
    </row>
    <row r="9307" spans="2:24" x14ac:dyDescent="0.4">
      <c r="B9307" s="13">
        <v>9304</v>
      </c>
      <c r="C9307">
        <v>0</v>
      </c>
      <c r="D9307">
        <v>0</v>
      </c>
      <c r="E9307">
        <v>0</v>
      </c>
      <c r="F9307">
        <v>0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18641063.329154104</v>
      </c>
      <c r="O9307">
        <v>15899518.962115752</v>
      </c>
      <c r="P9307">
        <v>17160664.034429219</v>
      </c>
      <c r="Q9307">
        <v>18175517.802216109</v>
      </c>
      <c r="R9307">
        <v>21603519.898923676</v>
      </c>
      <c r="S9307">
        <v>21378768.317575522</v>
      </c>
      <c r="T9307">
        <v>25501793.3881712</v>
      </c>
      <c r="U9307">
        <v>28832525.958723225</v>
      </c>
      <c r="V9307">
        <v>29462863.325965226</v>
      </c>
      <c r="W9307">
        <v>31268934.659145243</v>
      </c>
      <c r="X9307">
        <v>11268934.659145247</v>
      </c>
    </row>
    <row r="9308" spans="2:24" x14ac:dyDescent="0.4">
      <c r="B9308" s="13">
        <v>9305</v>
      </c>
      <c r="C9308">
        <v>0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18842074.841901887</v>
      </c>
      <c r="O9308">
        <v>10440436.23036189</v>
      </c>
      <c r="P9308">
        <v>12090662.13693657</v>
      </c>
      <c r="Q9308">
        <v>15448643.636267655</v>
      </c>
      <c r="R9308">
        <v>19297591.881077319</v>
      </c>
      <c r="S9308">
        <v>-7287028.0745497309</v>
      </c>
      <c r="T9308">
        <v>196942.7859435454</v>
      </c>
      <c r="U9308">
        <v>19475601.047170073</v>
      </c>
      <c r="V9308">
        <v>22339811.966606062</v>
      </c>
      <c r="W9308">
        <v>-52659782.352860838</v>
      </c>
      <c r="X9308">
        <v>-72659782.352860838</v>
      </c>
    </row>
    <row r="9309" spans="2:24" x14ac:dyDescent="0.4">
      <c r="B9309" s="13">
        <v>9306</v>
      </c>
      <c r="C9309">
        <v>0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19953409.522427563</v>
      </c>
      <c r="O9309">
        <v>17303478.367748335</v>
      </c>
      <c r="P9309">
        <v>22408359.541458819</v>
      </c>
      <c r="Q9309">
        <v>26681612.025816113</v>
      </c>
      <c r="R9309">
        <v>-64933571.196196713</v>
      </c>
      <c r="S9309">
        <v>-65242873.626912676</v>
      </c>
      <c r="T9309">
        <v>-16315591.070127904</v>
      </c>
      <c r="U9309">
        <v>-12269555.440179273</v>
      </c>
      <c r="V9309">
        <v>-8234368.2629390862</v>
      </c>
      <c r="W9309">
        <v>-34652122.623148635</v>
      </c>
      <c r="X9309">
        <v>-54652122.623148642</v>
      </c>
    </row>
    <row r="9310" spans="2:24" x14ac:dyDescent="0.4">
      <c r="B9310" s="13">
        <v>9307</v>
      </c>
      <c r="C9310">
        <v>0</v>
      </c>
      <c r="D9310">
        <v>0</v>
      </c>
      <c r="E9310"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20658046.754601102</v>
      </c>
      <c r="O9310">
        <v>26551886.924111955</v>
      </c>
      <c r="P9310">
        <v>30210104.845215883</v>
      </c>
      <c r="Q9310">
        <v>29558492.647206288</v>
      </c>
      <c r="R9310">
        <v>26896556.152096599</v>
      </c>
      <c r="S9310">
        <v>27164308.43672841</v>
      </c>
      <c r="T9310">
        <v>24544269.259674646</v>
      </c>
      <c r="U9310">
        <v>29157781.610916648</v>
      </c>
      <c r="V9310">
        <v>27541755.053803977</v>
      </c>
      <c r="W9310">
        <v>25883576.424544368</v>
      </c>
      <c r="X9310">
        <v>5883576.4245443661</v>
      </c>
    </row>
    <row r="9311" spans="2:24" x14ac:dyDescent="0.4">
      <c r="B9311" s="13">
        <v>9308</v>
      </c>
      <c r="C9311">
        <v>0</v>
      </c>
      <c r="D9311">
        <v>0</v>
      </c>
      <c r="E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23783224.886182677</v>
      </c>
      <c r="O9311">
        <v>24949062.13216145</v>
      </c>
      <c r="P9311">
        <v>24627843.860247619</v>
      </c>
      <c r="Q9311">
        <v>28957260.717070945</v>
      </c>
      <c r="R9311">
        <v>19401340.294143226</v>
      </c>
      <c r="S9311">
        <v>-502312.8601354314</v>
      </c>
      <c r="T9311">
        <v>11806348.892934352</v>
      </c>
      <c r="U9311">
        <v>33140688.952102333</v>
      </c>
      <c r="V9311">
        <v>36026118.329030871</v>
      </c>
      <c r="W9311">
        <v>40386980.637598954</v>
      </c>
      <c r="X9311">
        <v>20386980.637598958</v>
      </c>
    </row>
    <row r="9312" spans="2:24" x14ac:dyDescent="0.4">
      <c r="B9312" s="13">
        <v>9309</v>
      </c>
      <c r="C9312">
        <v>0</v>
      </c>
      <c r="D9312">
        <v>0</v>
      </c>
      <c r="E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20557237.258234642</v>
      </c>
      <c r="O9312">
        <v>-24445660.26156529</v>
      </c>
      <c r="P9312">
        <v>-25516996.917697556</v>
      </c>
      <c r="Q9312">
        <v>342231.62386169238</v>
      </c>
      <c r="R9312">
        <v>5913888.570468612</v>
      </c>
      <c r="S9312">
        <v>-16212596.020663586</v>
      </c>
      <c r="T9312">
        <v>-13569308.616424054</v>
      </c>
      <c r="U9312">
        <v>21547.347460947465</v>
      </c>
      <c r="V9312">
        <v>-2182743.1310553653</v>
      </c>
      <c r="W9312">
        <v>-2499018.6734855333</v>
      </c>
      <c r="X9312">
        <v>-22499018.673485525</v>
      </c>
    </row>
    <row r="9313" spans="2:24" x14ac:dyDescent="0.4">
      <c r="B9313" s="13">
        <v>9310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23239193.603957456</v>
      </c>
      <c r="O9313">
        <v>22900159.249355868</v>
      </c>
      <c r="P9313">
        <v>21413520.590632569</v>
      </c>
      <c r="Q9313">
        <v>24153324.136512395</v>
      </c>
      <c r="R9313">
        <v>27213547.122532658</v>
      </c>
      <c r="S9313">
        <v>27460467.31357941</v>
      </c>
      <c r="T9313">
        <v>30961879.856181595</v>
      </c>
      <c r="U9313">
        <v>29739904.622029409</v>
      </c>
      <c r="V9313">
        <v>30390777.449037213</v>
      </c>
      <c r="W9313">
        <v>30262840.94979516</v>
      </c>
      <c r="X9313">
        <v>10262840.949795162</v>
      </c>
    </row>
    <row r="9314" spans="2:24" x14ac:dyDescent="0.4">
      <c r="B9314" s="13">
        <v>9311</v>
      </c>
      <c r="C9314">
        <v>0</v>
      </c>
      <c r="D9314">
        <v>0</v>
      </c>
      <c r="E9314">
        <v>0</v>
      </c>
      <c r="F9314">
        <v>0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26729696.051563323</v>
      </c>
      <c r="O9314">
        <v>29542438.119010348</v>
      </c>
      <c r="P9314">
        <v>33242667.79488755</v>
      </c>
      <c r="Q9314">
        <v>32791044.55326625</v>
      </c>
      <c r="R9314">
        <v>35449597.069916345</v>
      </c>
      <c r="S9314">
        <v>21729957.435490876</v>
      </c>
      <c r="T9314">
        <v>24882302.084048808</v>
      </c>
      <c r="U9314">
        <v>32421502.996728126</v>
      </c>
      <c r="V9314">
        <v>38286369.615486614</v>
      </c>
      <c r="W9314">
        <v>46489760.660429679</v>
      </c>
      <c r="X9314">
        <v>26489760.660429664</v>
      </c>
    </row>
    <row r="9315" spans="2:24" x14ac:dyDescent="0.4">
      <c r="B9315" s="13">
        <v>9312</v>
      </c>
      <c r="C9315">
        <v>0</v>
      </c>
      <c r="D9315">
        <v>0</v>
      </c>
      <c r="E9315">
        <v>0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24459762.984145463</v>
      </c>
      <c r="O9315">
        <v>31722722.586319707</v>
      </c>
      <c r="P9315">
        <v>30424418.105505776</v>
      </c>
      <c r="Q9315">
        <v>37909325.741704337</v>
      </c>
      <c r="R9315">
        <v>38894426.372155227</v>
      </c>
      <c r="S9315">
        <v>41734742.388517268</v>
      </c>
      <c r="T9315">
        <v>40149730.136585169</v>
      </c>
      <c r="U9315">
        <v>41449516.910275191</v>
      </c>
      <c r="V9315">
        <v>47565117.055474386</v>
      </c>
      <c r="W9315">
        <v>46342066.536608398</v>
      </c>
      <c r="X9315">
        <v>26342066.536608383</v>
      </c>
    </row>
    <row r="9316" spans="2:24" x14ac:dyDescent="0.4">
      <c r="B9316" s="13">
        <v>9313</v>
      </c>
      <c r="C9316">
        <v>0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20973137.64302301</v>
      </c>
      <c r="O9316">
        <v>19238163.899171125</v>
      </c>
      <c r="P9316">
        <v>18762857.228805799</v>
      </c>
      <c r="Q9316">
        <v>19557272.701421127</v>
      </c>
      <c r="R9316">
        <v>26450915.226010896</v>
      </c>
      <c r="S9316">
        <v>28474704.735312682</v>
      </c>
      <c r="T9316">
        <v>33306083.42219495</v>
      </c>
      <c r="U9316">
        <v>-40142071.732976705</v>
      </c>
      <c r="V9316">
        <v>-42087346.040805645</v>
      </c>
      <c r="W9316">
        <v>-1106781.5498300968</v>
      </c>
      <c r="X9316">
        <v>-21106781.549830105</v>
      </c>
    </row>
    <row r="9317" spans="2:24" x14ac:dyDescent="0.4">
      <c r="B9317" s="13">
        <v>9314</v>
      </c>
      <c r="C9317">
        <v>0</v>
      </c>
      <c r="D9317">
        <v>0</v>
      </c>
      <c r="E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22457059.712213032</v>
      </c>
      <c r="O9317">
        <v>22854687.6774556</v>
      </c>
      <c r="P9317">
        <v>25157121.21707071</v>
      </c>
      <c r="Q9317">
        <v>27954547.585436359</v>
      </c>
      <c r="R9317">
        <v>35354435.169663072</v>
      </c>
      <c r="S9317">
        <v>35137291.674174584</v>
      </c>
      <c r="T9317">
        <v>35284614.725053765</v>
      </c>
      <c r="U9317">
        <v>38468635.718653873</v>
      </c>
      <c r="V9317">
        <v>38291573.905690201</v>
      </c>
      <c r="W9317">
        <v>44084603.558961652</v>
      </c>
      <c r="X9317">
        <v>24084603.558961645</v>
      </c>
    </row>
    <row r="9318" spans="2:24" x14ac:dyDescent="0.4">
      <c r="B9318" s="13">
        <v>9315</v>
      </c>
      <c r="C9318">
        <v>0</v>
      </c>
      <c r="D9318">
        <v>0</v>
      </c>
      <c r="E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17898240.809936132</v>
      </c>
      <c r="O9318">
        <v>20144139.820794974</v>
      </c>
      <c r="P9318">
        <v>19173927.982846644</v>
      </c>
      <c r="Q9318">
        <v>16960104.991529889</v>
      </c>
      <c r="R9318">
        <v>16999274.742718272</v>
      </c>
      <c r="S9318">
        <v>24406739.812444285</v>
      </c>
      <c r="T9318">
        <v>-116556750.91378167</v>
      </c>
      <c r="U9318">
        <v>-114572645.51462105</v>
      </c>
      <c r="V9318">
        <v>-45490542.087597638</v>
      </c>
      <c r="W9318">
        <v>-44328480.373133428</v>
      </c>
      <c r="X9318">
        <v>-64328480.373133428</v>
      </c>
    </row>
    <row r="9319" spans="2:24" x14ac:dyDescent="0.4">
      <c r="B9319" s="13">
        <v>9316</v>
      </c>
      <c r="C9319">
        <v>0</v>
      </c>
      <c r="D9319">
        <v>0</v>
      </c>
      <c r="E9319">
        <v>0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1254878.6934375307</v>
      </c>
      <c r="O9319">
        <v>-7417911.0307814851</v>
      </c>
      <c r="P9319">
        <v>6375941.6630300675</v>
      </c>
      <c r="Q9319">
        <v>8088014.4608700024</v>
      </c>
      <c r="R9319">
        <v>4222838.7779551558</v>
      </c>
      <c r="S9319">
        <v>-5348670.0200283863</v>
      </c>
      <c r="T9319">
        <v>1264947.2406351613</v>
      </c>
      <c r="U9319">
        <v>9707598.9086078219</v>
      </c>
      <c r="V9319">
        <v>6967745.8971870858</v>
      </c>
      <c r="W9319">
        <v>6472137.7149090441</v>
      </c>
      <c r="X9319">
        <v>-13527862.285090957</v>
      </c>
    </row>
    <row r="9320" spans="2:24" x14ac:dyDescent="0.4">
      <c r="B9320" s="13">
        <v>9317</v>
      </c>
      <c r="C9320">
        <v>0</v>
      </c>
      <c r="D9320">
        <v>0</v>
      </c>
      <c r="E9320"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23282705.424273025</v>
      </c>
      <c r="O9320">
        <v>25163665.044752821</v>
      </c>
      <c r="P9320">
        <v>26132634.929969631</v>
      </c>
      <c r="Q9320">
        <v>26697507.695238471</v>
      </c>
      <c r="R9320">
        <v>25501006.402274795</v>
      </c>
      <c r="S9320">
        <v>25718740.615082186</v>
      </c>
      <c r="T9320">
        <v>26592608.452776808</v>
      </c>
      <c r="U9320">
        <v>32492077.689931631</v>
      </c>
      <c r="V9320">
        <v>32835704.059959989</v>
      </c>
      <c r="W9320">
        <v>30635825.028292187</v>
      </c>
      <c r="X9320">
        <v>10635825.028292183</v>
      </c>
    </row>
    <row r="9321" spans="2:24" x14ac:dyDescent="0.4">
      <c r="B9321" s="13">
        <v>9318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25393884.734778278</v>
      </c>
      <c r="O9321">
        <v>26955706.811194438</v>
      </c>
      <c r="P9321">
        <v>25378476.612135939</v>
      </c>
      <c r="Q9321">
        <v>28895076.733243342</v>
      </c>
      <c r="R9321">
        <v>27123421.352904208</v>
      </c>
      <c r="S9321">
        <v>-1302696.8763003261</v>
      </c>
      <c r="T9321">
        <v>4378221.5138637964</v>
      </c>
      <c r="U9321">
        <v>19623281.233114913</v>
      </c>
      <c r="V9321">
        <v>23368789.732462671</v>
      </c>
      <c r="W9321">
        <v>27275923.276238006</v>
      </c>
      <c r="X9321">
        <v>7275923.2762380047</v>
      </c>
    </row>
    <row r="9322" spans="2:24" x14ac:dyDescent="0.4">
      <c r="B9322" s="13">
        <v>9319</v>
      </c>
      <c r="C9322">
        <v>0</v>
      </c>
      <c r="D9322">
        <v>0</v>
      </c>
      <c r="E9322">
        <v>0</v>
      </c>
      <c r="F9322">
        <v>0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19955604.158552606</v>
      </c>
      <c r="O9322">
        <v>20407959.043291036</v>
      </c>
      <c r="P9322">
        <v>20917679.947542958</v>
      </c>
      <c r="Q9322">
        <v>24772347.448395547</v>
      </c>
      <c r="R9322">
        <v>27008317.624341134</v>
      </c>
      <c r="S9322">
        <v>25488021.495778818</v>
      </c>
      <c r="T9322">
        <v>24800765.03295121</v>
      </c>
      <c r="U9322">
        <v>25422269.518168304</v>
      </c>
      <c r="V9322">
        <v>34795130.278643869</v>
      </c>
      <c r="W9322">
        <v>34235475.556810409</v>
      </c>
      <c r="X9322">
        <v>14235475.556810407</v>
      </c>
    </row>
    <row r="9323" spans="2:24" x14ac:dyDescent="0.4">
      <c r="B9323" s="13">
        <v>9320</v>
      </c>
      <c r="C9323">
        <v>0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23190171.363561422</v>
      </c>
      <c r="O9323">
        <v>23154345.782405347</v>
      </c>
      <c r="P9323">
        <v>20437313.172516271</v>
      </c>
      <c r="Q9323">
        <v>24537583.444251113</v>
      </c>
      <c r="R9323">
        <v>28250275.427532163</v>
      </c>
      <c r="S9323">
        <v>33096937.62231284</v>
      </c>
      <c r="T9323">
        <v>38604517.085339762</v>
      </c>
      <c r="U9323">
        <v>40893640.690699607</v>
      </c>
      <c r="V9323">
        <v>43864265.863623932</v>
      </c>
      <c r="W9323">
        <v>44990648.065946661</v>
      </c>
      <c r="X9323">
        <v>24990648.065946668</v>
      </c>
    </row>
    <row r="9324" spans="2:24" x14ac:dyDescent="0.4">
      <c r="B9324" s="13">
        <v>9321</v>
      </c>
      <c r="C9324">
        <v>0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21223509.975051209</v>
      </c>
      <c r="O9324">
        <v>25742093.491905972</v>
      </c>
      <c r="P9324">
        <v>25343698.005177837</v>
      </c>
      <c r="Q9324">
        <v>23140311.21935305</v>
      </c>
      <c r="R9324">
        <v>23991173.167051591</v>
      </c>
      <c r="S9324">
        <v>27117657.039025396</v>
      </c>
      <c r="T9324">
        <v>30556360.618085429</v>
      </c>
      <c r="U9324">
        <v>29248942.187206145</v>
      </c>
      <c r="V9324">
        <v>30187537.204430889</v>
      </c>
      <c r="W9324">
        <v>36976364.588450298</v>
      </c>
      <c r="X9324">
        <v>16976364.588450301</v>
      </c>
    </row>
    <row r="9325" spans="2:24" x14ac:dyDescent="0.4">
      <c r="B9325" s="13">
        <v>9322</v>
      </c>
      <c r="C9325">
        <v>0</v>
      </c>
      <c r="D9325">
        <v>0</v>
      </c>
      <c r="E9325"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19017954.156803545</v>
      </c>
      <c r="O9325">
        <v>20333113.06601106</v>
      </c>
      <c r="P9325">
        <v>17580378.213148911</v>
      </c>
      <c r="Q9325">
        <v>21906828.434304986</v>
      </c>
      <c r="R9325">
        <v>27243499.095561024</v>
      </c>
      <c r="S9325">
        <v>31590603.53840106</v>
      </c>
      <c r="T9325">
        <v>30777079.276484098</v>
      </c>
      <c r="U9325">
        <v>32826266.627129644</v>
      </c>
      <c r="V9325">
        <v>36429901.356058702</v>
      </c>
      <c r="W9325">
        <v>35204038.698052332</v>
      </c>
      <c r="X9325">
        <v>15204038.698052334</v>
      </c>
    </row>
    <row r="9326" spans="2:24" x14ac:dyDescent="0.4">
      <c r="B9326" s="13">
        <v>9323</v>
      </c>
      <c r="C9326">
        <v>0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6057202.7663536761</v>
      </c>
      <c r="O9326">
        <v>4111695.9861408146</v>
      </c>
      <c r="P9326">
        <v>14018541.362004953</v>
      </c>
      <c r="Q9326">
        <v>5481832.4268845366</v>
      </c>
      <c r="R9326">
        <v>7848209.0092051486</v>
      </c>
      <c r="S9326">
        <v>9864770.730528865</v>
      </c>
      <c r="T9326">
        <v>7845567.1329576718</v>
      </c>
      <c r="U9326">
        <v>8729864.5069297794</v>
      </c>
      <c r="V9326">
        <v>8253369.8092701454</v>
      </c>
      <c r="W9326">
        <v>8862595.763212122</v>
      </c>
      <c r="X9326">
        <v>-11137404.236787878</v>
      </c>
    </row>
    <row r="9327" spans="2:24" x14ac:dyDescent="0.4">
      <c r="B9327" s="13">
        <v>9324</v>
      </c>
      <c r="C9327">
        <v>0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23208858.331905648</v>
      </c>
      <c r="O9327">
        <v>16131568.792864898</v>
      </c>
      <c r="P9327">
        <v>22601940.965843067</v>
      </c>
      <c r="Q9327">
        <v>22253084.302489303</v>
      </c>
      <c r="R9327">
        <v>25023348.472472604</v>
      </c>
      <c r="S9327">
        <v>27255538.365312934</v>
      </c>
      <c r="T9327">
        <v>31505229.848165087</v>
      </c>
      <c r="U9327">
        <v>28570451.3096826</v>
      </c>
      <c r="V9327">
        <v>30036986.938535873</v>
      </c>
      <c r="W9327">
        <v>30800656.554811265</v>
      </c>
      <c r="X9327">
        <v>10800656.554811269</v>
      </c>
    </row>
    <row r="9328" spans="2:24" x14ac:dyDescent="0.4">
      <c r="B9328" s="13">
        <v>9325</v>
      </c>
      <c r="C9328">
        <v>0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20282310.993208487</v>
      </c>
      <c r="O9328">
        <v>23272094.833917335</v>
      </c>
      <c r="P9328">
        <v>22766286.06173639</v>
      </c>
      <c r="Q9328">
        <v>26469743.145532534</v>
      </c>
      <c r="R9328">
        <v>25282302.512953408</v>
      </c>
      <c r="S9328">
        <v>26374206.216870997</v>
      </c>
      <c r="T9328">
        <v>25867073.075869318</v>
      </c>
      <c r="U9328">
        <v>29745424.660247907</v>
      </c>
      <c r="V9328">
        <v>33117748.732221879</v>
      </c>
      <c r="W9328">
        <v>32675767.785669625</v>
      </c>
      <c r="X9328">
        <v>12675767.785669625</v>
      </c>
    </row>
    <row r="9329" spans="2:24" x14ac:dyDescent="0.4">
      <c r="B9329" s="13">
        <v>9326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-402714355.95746046</v>
      </c>
      <c r="O9329">
        <v>-399172056.33545893</v>
      </c>
      <c r="P9329">
        <v>-181909565.16741797</v>
      </c>
      <c r="Q9329">
        <v>-185198470.36065394</v>
      </c>
      <c r="R9329">
        <v>-186492148.90477538</v>
      </c>
      <c r="S9329">
        <v>-194450045.68349671</v>
      </c>
      <c r="T9329">
        <v>-191069839.83414701</v>
      </c>
      <c r="U9329">
        <v>-186845477.14459425</v>
      </c>
      <c r="V9329">
        <v>-188058743.13003859</v>
      </c>
      <c r="W9329">
        <v>-183922817.66765037</v>
      </c>
      <c r="X9329">
        <v>-203922817.66765037</v>
      </c>
    </row>
    <row r="9330" spans="2:24" x14ac:dyDescent="0.4">
      <c r="B9330" s="13">
        <v>9327</v>
      </c>
      <c r="C9330">
        <v>0</v>
      </c>
      <c r="D9330">
        <v>0</v>
      </c>
      <c r="E9330">
        <v>0</v>
      </c>
      <c r="F9330">
        <v>0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22609928.709363263</v>
      </c>
      <c r="O9330">
        <v>21947019.737948749</v>
      </c>
      <c r="P9330">
        <v>27241580.460122231</v>
      </c>
      <c r="Q9330">
        <v>25516356.060320485</v>
      </c>
      <c r="R9330">
        <v>30153778.559737951</v>
      </c>
      <c r="S9330">
        <v>27757383.549139731</v>
      </c>
      <c r="T9330">
        <v>29294903.241098884</v>
      </c>
      <c r="U9330">
        <v>34698894.251502946</v>
      </c>
      <c r="V9330">
        <v>40104940.04236871</v>
      </c>
      <c r="W9330">
        <v>45887519.293245584</v>
      </c>
      <c r="X9330">
        <v>25887519.293245584</v>
      </c>
    </row>
    <row r="9331" spans="2:24" x14ac:dyDescent="0.4">
      <c r="B9331" s="13">
        <v>9328</v>
      </c>
      <c r="C9331">
        <v>0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20451489.968598559</v>
      </c>
      <c r="O9331">
        <v>20560652.740840014</v>
      </c>
      <c r="P9331">
        <v>26103038.072320815</v>
      </c>
      <c r="Q9331">
        <v>19855146.989384178</v>
      </c>
      <c r="R9331">
        <v>21638510.699197162</v>
      </c>
      <c r="S9331">
        <v>24795266.093019489</v>
      </c>
      <c r="T9331">
        <v>31177436.939824142</v>
      </c>
      <c r="U9331">
        <v>36316071.238754883</v>
      </c>
      <c r="V9331">
        <v>35219735.731097482</v>
      </c>
      <c r="W9331">
        <v>33653473.571395375</v>
      </c>
      <c r="X9331">
        <v>13653473.57139538</v>
      </c>
    </row>
    <row r="9332" spans="2:24" x14ac:dyDescent="0.4">
      <c r="B9332" s="13">
        <v>9329</v>
      </c>
      <c r="C9332">
        <v>0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19878621.19402783</v>
      </c>
      <c r="O9332">
        <v>7821907.9681642707</v>
      </c>
      <c r="P9332">
        <v>9927989.5344119854</v>
      </c>
      <c r="Q9332">
        <v>3668067.5398820853</v>
      </c>
      <c r="R9332">
        <v>3839583.9774120245</v>
      </c>
      <c r="S9332">
        <v>10496944.815081833</v>
      </c>
      <c r="T9332">
        <v>-44034097.602463178</v>
      </c>
      <c r="U9332">
        <v>-40932436.360452205</v>
      </c>
      <c r="V9332">
        <v>-16386434.200136088</v>
      </c>
      <c r="W9332">
        <v>-17156490.28305329</v>
      </c>
      <c r="X9332">
        <v>-37156490.283053301</v>
      </c>
    </row>
    <row r="9333" spans="2:24" x14ac:dyDescent="0.4">
      <c r="B9333" s="13">
        <v>9330</v>
      </c>
      <c r="C9333">
        <v>0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23553982.659248546</v>
      </c>
      <c r="O9333">
        <v>26689763.431829236</v>
      </c>
      <c r="P9333">
        <v>34909449.601867333</v>
      </c>
      <c r="Q9333">
        <v>34254854.890391044</v>
      </c>
      <c r="R9333">
        <v>33866378.174615137</v>
      </c>
      <c r="S9333">
        <v>27021573.780283261</v>
      </c>
      <c r="T9333">
        <v>30582441.52330596</v>
      </c>
      <c r="U9333">
        <v>28983928.523091186</v>
      </c>
      <c r="V9333">
        <v>34544366.642213367</v>
      </c>
      <c r="W9333">
        <v>36047273.648138329</v>
      </c>
      <c r="X9333">
        <v>16047273.648138333</v>
      </c>
    </row>
    <row r="9334" spans="2:24" x14ac:dyDescent="0.4">
      <c r="B9334" s="13">
        <v>9331</v>
      </c>
      <c r="C9334">
        <v>0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23322219.376802277</v>
      </c>
      <c r="O9334">
        <v>-84645746.488657698</v>
      </c>
      <c r="P9334">
        <v>-86826972.353862792</v>
      </c>
      <c r="Q9334">
        <v>-24806352.920239367</v>
      </c>
      <c r="R9334">
        <v>-21897819.476793677</v>
      </c>
      <c r="S9334">
        <v>-21863993.726428274</v>
      </c>
      <c r="T9334">
        <v>-32835742.179307722</v>
      </c>
      <c r="U9334">
        <v>-34982687.829557478</v>
      </c>
      <c r="V9334">
        <v>-31377843.420039132</v>
      </c>
      <c r="W9334">
        <v>-58974845.307047814</v>
      </c>
      <c r="X9334">
        <v>-78974845.307047829</v>
      </c>
    </row>
    <row r="9335" spans="2:24" x14ac:dyDescent="0.4">
      <c r="B9335" s="13">
        <v>9332</v>
      </c>
      <c r="C9335">
        <v>0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20678668.094816394</v>
      </c>
      <c r="O9335">
        <v>23232234.794225179</v>
      </c>
      <c r="P9335">
        <v>30712948.107483476</v>
      </c>
      <c r="Q9335">
        <v>33140055.917783182</v>
      </c>
      <c r="R9335">
        <v>39221221.765705019</v>
      </c>
      <c r="S9335">
        <v>37767761.209856689</v>
      </c>
      <c r="T9335">
        <v>35286575.049271658</v>
      </c>
      <c r="U9335">
        <v>39138211.743983097</v>
      </c>
      <c r="V9335">
        <v>43604465.985927127</v>
      </c>
      <c r="W9335">
        <v>43793693.785957262</v>
      </c>
      <c r="X9335">
        <v>23793693.785957277</v>
      </c>
    </row>
    <row r="9336" spans="2:24" x14ac:dyDescent="0.4">
      <c r="B9336" s="13">
        <v>9333</v>
      </c>
      <c r="C9336">
        <v>0</v>
      </c>
      <c r="D9336">
        <v>0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22969072.530944962</v>
      </c>
      <c r="O9336">
        <v>28151816.358266808</v>
      </c>
      <c r="P9336">
        <v>27347552.447104253</v>
      </c>
      <c r="Q9336">
        <v>29045790.169494674</v>
      </c>
      <c r="R9336">
        <v>29135426.335794739</v>
      </c>
      <c r="S9336">
        <v>29572616.705805156</v>
      </c>
      <c r="T9336">
        <v>32464640.554675099</v>
      </c>
      <c r="U9336">
        <v>21604482.881566469</v>
      </c>
      <c r="V9336">
        <v>12531404.903730292</v>
      </c>
      <c r="W9336">
        <v>19821409.743266597</v>
      </c>
      <c r="X9336">
        <v>-178590.25673339842</v>
      </c>
    </row>
    <row r="9337" spans="2:24" x14ac:dyDescent="0.4">
      <c r="B9337" s="13">
        <v>9334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10012964.933536835</v>
      </c>
      <c r="O9337">
        <v>15206218.877383869</v>
      </c>
      <c r="P9337">
        <v>25847928.676166378</v>
      </c>
      <c r="Q9337">
        <v>26969523.546940766</v>
      </c>
      <c r="R9337">
        <v>27487747.438128553</v>
      </c>
      <c r="S9337">
        <v>26245543.391120344</v>
      </c>
      <c r="T9337">
        <v>24424081.28543042</v>
      </c>
      <c r="U9337">
        <v>28185866.755927745</v>
      </c>
      <c r="V9337">
        <v>26838111.099493951</v>
      </c>
      <c r="W9337">
        <v>26628594.285888035</v>
      </c>
      <c r="X9337">
        <v>6628594.2858880367</v>
      </c>
    </row>
    <row r="9338" spans="2:24" x14ac:dyDescent="0.4">
      <c r="B9338" s="13">
        <v>9335</v>
      </c>
      <c r="C9338">
        <v>0</v>
      </c>
      <c r="D9338">
        <v>0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13521624.831987698</v>
      </c>
      <c r="O9338">
        <v>13870134.543244451</v>
      </c>
      <c r="P9338">
        <v>14328493.223109774</v>
      </c>
      <c r="Q9338">
        <v>-262275.13104497758</v>
      </c>
      <c r="R9338">
        <v>3298664.3389416253</v>
      </c>
      <c r="S9338">
        <v>10661934.666912768</v>
      </c>
      <c r="T9338">
        <v>12446068.718253516</v>
      </c>
      <c r="U9338">
        <v>17454530.995802253</v>
      </c>
      <c r="V9338">
        <v>18800295.985748217</v>
      </c>
      <c r="W9338">
        <v>21447818.701216437</v>
      </c>
      <c r="X9338">
        <v>1447818.7012164372</v>
      </c>
    </row>
    <row r="9339" spans="2:24" x14ac:dyDescent="0.4">
      <c r="B9339" s="13">
        <v>9336</v>
      </c>
      <c r="C9339">
        <v>0</v>
      </c>
      <c r="D9339">
        <v>0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25258211.246454302</v>
      </c>
      <c r="O9339">
        <v>22388121.805425785</v>
      </c>
      <c r="P9339">
        <v>27901662.868327796</v>
      </c>
      <c r="Q9339">
        <v>25315858.836587101</v>
      </c>
      <c r="R9339">
        <v>26833198.339758728</v>
      </c>
      <c r="S9339">
        <v>28829318.943688884</v>
      </c>
      <c r="T9339">
        <v>30629816.541340336</v>
      </c>
      <c r="U9339">
        <v>207067.3361570132</v>
      </c>
      <c r="V9339">
        <v>3515005.361658684</v>
      </c>
      <c r="W9339">
        <v>18679045.041548144</v>
      </c>
      <c r="X9339">
        <v>-1320954.9584518585</v>
      </c>
    </row>
    <row r="9340" spans="2:24" x14ac:dyDescent="0.4">
      <c r="B9340" s="13">
        <v>9337</v>
      </c>
      <c r="C9340">
        <v>0</v>
      </c>
      <c r="D9340">
        <v>0</v>
      </c>
      <c r="E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22036390.297472075</v>
      </c>
      <c r="O9340">
        <v>26346617.155192636</v>
      </c>
      <c r="P9340">
        <v>33021878.186510995</v>
      </c>
      <c r="Q9340">
        <v>23519905.946579792</v>
      </c>
      <c r="R9340">
        <v>26761396.357460812</v>
      </c>
      <c r="S9340">
        <v>38593931.504643396</v>
      </c>
      <c r="T9340">
        <v>37715023.882766478</v>
      </c>
      <c r="U9340">
        <v>37430010.435354881</v>
      </c>
      <c r="V9340">
        <v>37725721.713004023</v>
      </c>
      <c r="W9340">
        <v>38828909.620430157</v>
      </c>
      <c r="X9340">
        <v>18828909.62043016</v>
      </c>
    </row>
    <row r="9341" spans="2:24" x14ac:dyDescent="0.4">
      <c r="B9341" s="13">
        <v>9338</v>
      </c>
      <c r="C9341">
        <v>0</v>
      </c>
      <c r="D9341">
        <v>0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23373321.458821598</v>
      </c>
      <c r="O9341">
        <v>28708724.765212569</v>
      </c>
      <c r="P9341">
        <v>26440771.913464729</v>
      </c>
      <c r="Q9341">
        <v>26155403.886199225</v>
      </c>
      <c r="R9341">
        <v>25960438.891967282</v>
      </c>
      <c r="S9341">
        <v>28399086.617019299</v>
      </c>
      <c r="T9341">
        <v>28875144.568192013</v>
      </c>
      <c r="U9341">
        <v>27876432.395801622</v>
      </c>
      <c r="V9341">
        <v>33736750.310596973</v>
      </c>
      <c r="W9341">
        <v>31269120.97659969</v>
      </c>
      <c r="X9341">
        <v>11269120.976599686</v>
      </c>
    </row>
    <row r="9342" spans="2:24" x14ac:dyDescent="0.4">
      <c r="B9342" s="13">
        <v>9339</v>
      </c>
      <c r="C9342">
        <v>0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19759855.755679317</v>
      </c>
      <c r="O9342">
        <v>24309034.731486928</v>
      </c>
      <c r="P9342">
        <v>27674748.894832835</v>
      </c>
      <c r="Q9342">
        <v>27978691.689501144</v>
      </c>
      <c r="R9342">
        <v>33468526.523896128</v>
      </c>
      <c r="S9342">
        <v>38027078.278542407</v>
      </c>
      <c r="T9342">
        <v>39526389.818348691</v>
      </c>
      <c r="U9342">
        <v>43493052.712586738</v>
      </c>
      <c r="V9342">
        <v>51240007.351846896</v>
      </c>
      <c r="W9342">
        <v>55180724.53574685</v>
      </c>
      <c r="X9342">
        <v>35180724.535746858</v>
      </c>
    </row>
    <row r="9343" spans="2:24" x14ac:dyDescent="0.4">
      <c r="B9343" s="13">
        <v>9340</v>
      </c>
      <c r="C9343">
        <v>0</v>
      </c>
      <c r="D9343">
        <v>0</v>
      </c>
      <c r="E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21030628.602944423</v>
      </c>
      <c r="O9343">
        <v>28194664.906824034</v>
      </c>
      <c r="P9343">
        <v>32260818.611275673</v>
      </c>
      <c r="Q9343">
        <v>26451404.921889137</v>
      </c>
      <c r="R9343">
        <v>28258730.831890505</v>
      </c>
      <c r="S9343">
        <v>26158620.034203172</v>
      </c>
      <c r="T9343">
        <v>27354971.335808948</v>
      </c>
      <c r="U9343">
        <v>33820435.76723893</v>
      </c>
      <c r="V9343">
        <v>38820586.586727165</v>
      </c>
      <c r="W9343">
        <v>17433170.147101756</v>
      </c>
      <c r="X9343">
        <v>-2566829.8528982522</v>
      </c>
    </row>
    <row r="9344" spans="2:24" x14ac:dyDescent="0.4">
      <c r="B9344" s="13">
        <v>9341</v>
      </c>
      <c r="C9344">
        <v>0</v>
      </c>
      <c r="D9344">
        <v>0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22839357.623052806</v>
      </c>
      <c r="O9344">
        <v>25468852.027487699</v>
      </c>
      <c r="P9344">
        <v>25466589.988244306</v>
      </c>
      <c r="Q9344">
        <v>23368122.797562707</v>
      </c>
      <c r="R9344">
        <v>22768514.256959159</v>
      </c>
      <c r="S9344">
        <v>30534209.341137104</v>
      </c>
      <c r="T9344">
        <v>29188160.158747233</v>
      </c>
      <c r="U9344">
        <v>28522613.392746657</v>
      </c>
      <c r="V9344">
        <v>26890241.154463984</v>
      </c>
      <c r="W9344">
        <v>29455350.152153052</v>
      </c>
      <c r="X9344">
        <v>9455350.1521530505</v>
      </c>
    </row>
    <row r="9345" spans="2:24" x14ac:dyDescent="0.4">
      <c r="B9345" s="13">
        <v>9342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21962076.751385462</v>
      </c>
      <c r="O9345">
        <v>23612927.526186828</v>
      </c>
      <c r="P9345">
        <v>25385939.994152263</v>
      </c>
      <c r="Q9345">
        <v>29813806.27572972</v>
      </c>
      <c r="R9345">
        <v>38624568.721213005</v>
      </c>
      <c r="S9345">
        <v>36693283.735952921</v>
      </c>
      <c r="T9345">
        <v>42906073.676059663</v>
      </c>
      <c r="U9345">
        <v>44016606.7414864</v>
      </c>
      <c r="V9345">
        <v>45345761.640016496</v>
      </c>
      <c r="W9345">
        <v>47596089.095234901</v>
      </c>
      <c r="X9345">
        <v>27596089.095234901</v>
      </c>
    </row>
    <row r="9346" spans="2:24" x14ac:dyDescent="0.4">
      <c r="B9346" s="13">
        <v>9343</v>
      </c>
      <c r="C9346">
        <v>0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18554283.530663781</v>
      </c>
      <c r="O9346">
        <v>27678150.377301708</v>
      </c>
      <c r="P9346">
        <v>35190096.323725015</v>
      </c>
      <c r="Q9346">
        <v>33302618.556590203</v>
      </c>
      <c r="R9346">
        <v>31959774.562902182</v>
      </c>
      <c r="S9346">
        <v>15968410.821557758</v>
      </c>
      <c r="T9346">
        <v>23554743.299936771</v>
      </c>
      <c r="U9346">
        <v>32960953.823961694</v>
      </c>
      <c r="V9346">
        <v>30955597.594635475</v>
      </c>
      <c r="W9346">
        <v>30785979.559965484</v>
      </c>
      <c r="X9346">
        <v>10785979.559965484</v>
      </c>
    </row>
    <row r="9347" spans="2:24" x14ac:dyDescent="0.4">
      <c r="B9347" s="13">
        <v>9344</v>
      </c>
      <c r="C9347">
        <v>0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20467359.694447123</v>
      </c>
      <c r="O9347">
        <v>27035684.275234029</v>
      </c>
      <c r="P9347">
        <v>26300304.883896783</v>
      </c>
      <c r="Q9347">
        <v>34446298.949865535</v>
      </c>
      <c r="R9347">
        <v>34059820.224115148</v>
      </c>
      <c r="S9347">
        <v>33606513.152328178</v>
      </c>
      <c r="T9347">
        <v>38736242.884865083</v>
      </c>
      <c r="U9347">
        <v>44157025.451740645</v>
      </c>
      <c r="V9347">
        <v>49892350.258540668</v>
      </c>
      <c r="W9347">
        <v>12417880.16289079</v>
      </c>
      <c r="X9347">
        <v>-7582119.83710921</v>
      </c>
    </row>
    <row r="9348" spans="2:24" x14ac:dyDescent="0.4">
      <c r="B9348" s="13">
        <v>9345</v>
      </c>
      <c r="C9348">
        <v>0</v>
      </c>
      <c r="D9348">
        <v>0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19527051.859059978</v>
      </c>
      <c r="O9348">
        <v>19789572.19510429</v>
      </c>
      <c r="P9348">
        <v>17416727.586632036</v>
      </c>
      <c r="Q9348">
        <v>-27222697.575326912</v>
      </c>
      <c r="R9348">
        <v>-13382688.267102176</v>
      </c>
      <c r="S9348">
        <v>17357009.345337965</v>
      </c>
      <c r="T9348">
        <v>10437785.600676324</v>
      </c>
      <c r="U9348">
        <v>11183686.117731426</v>
      </c>
      <c r="V9348">
        <v>15736997.384126619</v>
      </c>
      <c r="W9348">
        <v>14172115.039757833</v>
      </c>
      <c r="X9348">
        <v>-5827884.9602421662</v>
      </c>
    </row>
    <row r="9349" spans="2:24" x14ac:dyDescent="0.4">
      <c r="B9349" s="13">
        <v>9346</v>
      </c>
      <c r="C9349">
        <v>0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22497823.099658504</v>
      </c>
      <c r="O9349">
        <v>29014774.297926214</v>
      </c>
      <c r="P9349">
        <v>30342136.816878404</v>
      </c>
      <c r="Q9349">
        <v>30154226.263507139</v>
      </c>
      <c r="R9349">
        <v>35127041.047550306</v>
      </c>
      <c r="S9349">
        <v>32508820.976702545</v>
      </c>
      <c r="T9349">
        <v>32573854.314802561</v>
      </c>
      <c r="U9349">
        <v>33076065.831670877</v>
      </c>
      <c r="V9349">
        <v>34065734.009098366</v>
      </c>
      <c r="W9349">
        <v>28805861.391296186</v>
      </c>
      <c r="X9349">
        <v>8805861.3912961967</v>
      </c>
    </row>
    <row r="9350" spans="2:24" x14ac:dyDescent="0.4">
      <c r="B9350" s="13">
        <v>9347</v>
      </c>
      <c r="C9350">
        <v>0</v>
      </c>
      <c r="D9350">
        <v>0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19105038.301907416</v>
      </c>
      <c r="O9350">
        <v>24338426.633274153</v>
      </c>
      <c r="P9350">
        <v>23345006.47229623</v>
      </c>
      <c r="Q9350">
        <v>20208659.746330999</v>
      </c>
      <c r="R9350">
        <v>28792698.740792349</v>
      </c>
      <c r="S9350">
        <v>30541525.37943555</v>
      </c>
      <c r="T9350">
        <v>36575117.556486078</v>
      </c>
      <c r="U9350">
        <v>35730078.453589261</v>
      </c>
      <c r="V9350">
        <v>34645692.059426829</v>
      </c>
      <c r="W9350">
        <v>40960925.39123638</v>
      </c>
      <c r="X9350">
        <v>20960925.391236372</v>
      </c>
    </row>
    <row r="9351" spans="2:24" x14ac:dyDescent="0.4">
      <c r="B9351" s="13">
        <v>9348</v>
      </c>
      <c r="C9351">
        <v>0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17236139.061936557</v>
      </c>
      <c r="O9351">
        <v>15155058.275857285</v>
      </c>
      <c r="P9351">
        <v>19193743.572141767</v>
      </c>
      <c r="Q9351">
        <v>17384023.130300384</v>
      </c>
      <c r="R9351">
        <v>14311330.177331075</v>
      </c>
      <c r="S9351">
        <v>21176057.733599365</v>
      </c>
      <c r="T9351">
        <v>22002778.399737593</v>
      </c>
      <c r="U9351">
        <v>21380850.172210567</v>
      </c>
      <c r="V9351">
        <v>22283166.867090873</v>
      </c>
      <c r="W9351">
        <v>24038615.269115955</v>
      </c>
      <c r="X9351">
        <v>4038615.2691159584</v>
      </c>
    </row>
    <row r="9352" spans="2:24" x14ac:dyDescent="0.4">
      <c r="B9352" s="13">
        <v>9349</v>
      </c>
      <c r="C9352">
        <v>0</v>
      </c>
      <c r="D9352">
        <v>0</v>
      </c>
      <c r="E9352"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17919578.735261433</v>
      </c>
      <c r="O9352">
        <v>19794189.473098639</v>
      </c>
      <c r="P9352">
        <v>13996703.898718951</v>
      </c>
      <c r="Q9352">
        <v>17452116.975779839</v>
      </c>
      <c r="R9352">
        <v>14668007.015958989</v>
      </c>
      <c r="S9352">
        <v>24213164.34314622</v>
      </c>
      <c r="T9352">
        <v>21034927.946051393</v>
      </c>
      <c r="U9352">
        <v>20411803.582193624</v>
      </c>
      <c r="V9352">
        <v>23428971.844506927</v>
      </c>
      <c r="W9352">
        <v>28409859.896371063</v>
      </c>
      <c r="X9352">
        <v>8409859.8963710628</v>
      </c>
    </row>
    <row r="9353" spans="2:24" x14ac:dyDescent="0.4">
      <c r="B9353" s="13">
        <v>9350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20058224.519900307</v>
      </c>
      <c r="O9353">
        <v>24561286.765027098</v>
      </c>
      <c r="P9353">
        <v>28336029.108646616</v>
      </c>
      <c r="Q9353">
        <v>25660556.851364814</v>
      </c>
      <c r="R9353">
        <v>26888692.265023343</v>
      </c>
      <c r="S9353">
        <v>28865153.279703569</v>
      </c>
      <c r="T9353">
        <v>29994669.159005482</v>
      </c>
      <c r="U9353">
        <v>31460195.616949193</v>
      </c>
      <c r="V9353">
        <v>33780158.349123761</v>
      </c>
      <c r="W9353">
        <v>34369053.51991114</v>
      </c>
      <c r="X9353">
        <v>14369053.51991114</v>
      </c>
    </row>
    <row r="9354" spans="2:24" x14ac:dyDescent="0.4">
      <c r="B9354" s="13">
        <v>9351</v>
      </c>
      <c r="C9354">
        <v>0</v>
      </c>
      <c r="D9354">
        <v>0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21091479.721651852</v>
      </c>
      <c r="O9354">
        <v>19503669.456274122</v>
      </c>
      <c r="P9354">
        <v>23248753.112831373</v>
      </c>
      <c r="Q9354">
        <v>23625362.587877549</v>
      </c>
      <c r="R9354">
        <v>24230727.411868107</v>
      </c>
      <c r="S9354">
        <v>24832468.438715253</v>
      </c>
      <c r="T9354">
        <v>31464418.132140491</v>
      </c>
      <c r="U9354">
        <v>38062095.077743605</v>
      </c>
      <c r="V9354">
        <v>36586916.788342848</v>
      </c>
      <c r="W9354">
        <v>42012184.346562661</v>
      </c>
      <c r="X9354">
        <v>22012184.346562665</v>
      </c>
    </row>
    <row r="9355" spans="2:24" x14ac:dyDescent="0.4">
      <c r="B9355" s="13">
        <v>9352</v>
      </c>
      <c r="C9355">
        <v>0</v>
      </c>
      <c r="D9355">
        <v>0</v>
      </c>
      <c r="E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24790909.667166598</v>
      </c>
      <c r="O9355">
        <v>23678016.479264122</v>
      </c>
      <c r="P9355">
        <v>26341912.194700379</v>
      </c>
      <c r="Q9355">
        <v>27160437.292572584</v>
      </c>
      <c r="R9355">
        <v>28315478.055790175</v>
      </c>
      <c r="S9355">
        <v>34451286.007912323</v>
      </c>
      <c r="T9355">
        <v>38002927.796388797</v>
      </c>
      <c r="U9355">
        <v>37292035.268706083</v>
      </c>
      <c r="V9355">
        <v>36096897.184902743</v>
      </c>
      <c r="W9355">
        <v>35417151.122472182</v>
      </c>
      <c r="X9355">
        <v>15417151.122472191</v>
      </c>
    </row>
    <row r="9356" spans="2:24" x14ac:dyDescent="0.4">
      <c r="B9356" s="13">
        <v>9353</v>
      </c>
      <c r="C9356">
        <v>0</v>
      </c>
      <c r="D9356">
        <v>0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18352477.820095316</v>
      </c>
      <c r="O9356">
        <v>23559052.798437551</v>
      </c>
      <c r="P9356">
        <v>24718440.260360654</v>
      </c>
      <c r="Q9356">
        <v>31695224.625844948</v>
      </c>
      <c r="R9356">
        <v>32613014.906551089</v>
      </c>
      <c r="S9356">
        <v>37281617.342014939</v>
      </c>
      <c r="T9356">
        <v>29277269.22395559</v>
      </c>
      <c r="U9356">
        <v>31283978.56830959</v>
      </c>
      <c r="V9356">
        <v>39725634.810177557</v>
      </c>
      <c r="W9356">
        <v>44570742.922598004</v>
      </c>
      <c r="X9356">
        <v>24570742.922598004</v>
      </c>
    </row>
    <row r="9357" spans="2:24" x14ac:dyDescent="0.4">
      <c r="B9357" s="13">
        <v>9354</v>
      </c>
      <c r="C9357">
        <v>0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23796083.905645832</v>
      </c>
      <c r="O9357">
        <v>10721494.848639648</v>
      </c>
      <c r="P9357">
        <v>15534770.490837671</v>
      </c>
      <c r="Q9357">
        <v>11735526.566035742</v>
      </c>
      <c r="R9357">
        <v>19534511.64491659</v>
      </c>
      <c r="S9357">
        <v>38492684.146056615</v>
      </c>
      <c r="T9357">
        <v>22824823.87872465</v>
      </c>
      <c r="U9357">
        <v>26940611.510262184</v>
      </c>
      <c r="V9357">
        <v>42751553.546114311</v>
      </c>
      <c r="W9357">
        <v>44237550.083135732</v>
      </c>
      <c r="X9357">
        <v>24237550.083135728</v>
      </c>
    </row>
    <row r="9358" spans="2:24" x14ac:dyDescent="0.4">
      <c r="B9358" s="13">
        <v>9355</v>
      </c>
      <c r="C9358">
        <v>0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18069359.908610936</v>
      </c>
      <c r="O9358">
        <v>22714214.116096124</v>
      </c>
      <c r="P9358">
        <v>11424378.923059672</v>
      </c>
      <c r="Q9358">
        <v>15452723.529156161</v>
      </c>
      <c r="R9358">
        <v>21207177.518075228</v>
      </c>
      <c r="S9358">
        <v>21142583.111971878</v>
      </c>
      <c r="T9358">
        <v>23730020.15573404</v>
      </c>
      <c r="U9358">
        <v>23496507.439143654</v>
      </c>
      <c r="V9358">
        <v>27408206.817331448</v>
      </c>
      <c r="W9358">
        <v>26668529.932007533</v>
      </c>
      <c r="X9358">
        <v>6668529.9320075372</v>
      </c>
    </row>
    <row r="9359" spans="2:24" x14ac:dyDescent="0.4">
      <c r="B9359" s="13">
        <v>9356</v>
      </c>
      <c r="C9359">
        <v>0</v>
      </c>
      <c r="D9359">
        <v>0</v>
      </c>
      <c r="E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26159680.127358936</v>
      </c>
      <c r="O9359">
        <v>27986419.246759556</v>
      </c>
      <c r="P9359">
        <v>26435173.755781062</v>
      </c>
      <c r="Q9359">
        <v>30140490.407554008</v>
      </c>
      <c r="R9359">
        <v>26789775.615870491</v>
      </c>
      <c r="S9359">
        <v>25654264.810230397</v>
      </c>
      <c r="T9359">
        <v>14336824.350032315</v>
      </c>
      <c r="U9359">
        <v>15672517.96961269</v>
      </c>
      <c r="V9359">
        <v>25855705.535595097</v>
      </c>
      <c r="W9359">
        <v>24881593.694026139</v>
      </c>
      <c r="X9359">
        <v>4881593.6940261433</v>
      </c>
    </row>
    <row r="9360" spans="2:24" x14ac:dyDescent="0.4">
      <c r="B9360" s="13">
        <v>9357</v>
      </c>
      <c r="C9360">
        <v>0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18829890.504091106</v>
      </c>
      <c r="O9360">
        <v>23238975.643078238</v>
      </c>
      <c r="P9360">
        <v>24590425.569724403</v>
      </c>
      <c r="Q9360">
        <v>32376450.96784769</v>
      </c>
      <c r="R9360">
        <v>33751229.501550756</v>
      </c>
      <c r="S9360">
        <v>33696000.055068284</v>
      </c>
      <c r="T9360">
        <v>34955382.094169758</v>
      </c>
      <c r="U9360">
        <v>35321832.612693831</v>
      </c>
      <c r="V9360">
        <v>38851229.628337942</v>
      </c>
      <c r="W9360">
        <v>40426507.903754145</v>
      </c>
      <c r="X9360">
        <v>20426507.903754149</v>
      </c>
    </row>
    <row r="9361" spans="2:24" x14ac:dyDescent="0.4">
      <c r="B9361" s="13">
        <v>9358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28248847.505527578</v>
      </c>
      <c r="O9361">
        <v>26359771.198201142</v>
      </c>
      <c r="P9361">
        <v>32748175.13605313</v>
      </c>
      <c r="Q9361">
        <v>33817745.636064418</v>
      </c>
      <c r="R9361">
        <v>33994968.622853816</v>
      </c>
      <c r="S9361">
        <v>34171786.91770453</v>
      </c>
      <c r="T9361">
        <v>34401152.060383372</v>
      </c>
      <c r="U9361">
        <v>31447773.897052385</v>
      </c>
      <c r="V9361">
        <v>29680790.585962918</v>
      </c>
      <c r="W9361">
        <v>31038394.504355486</v>
      </c>
      <c r="X9361">
        <v>11038394.504355475</v>
      </c>
    </row>
    <row r="9362" spans="2:24" x14ac:dyDescent="0.4">
      <c r="B9362" s="13">
        <v>9359</v>
      </c>
      <c r="C9362">
        <v>0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25085965.664791543</v>
      </c>
      <c r="O9362">
        <v>24463533.337394346</v>
      </c>
      <c r="P9362">
        <v>24815002.829138119</v>
      </c>
      <c r="Q9362">
        <v>29888302.8222588</v>
      </c>
      <c r="R9362">
        <v>35748468.060979694</v>
      </c>
      <c r="S9362">
        <v>38205830.545152724</v>
      </c>
      <c r="T9362">
        <v>34984824.038290352</v>
      </c>
      <c r="U9362">
        <v>34500501.412501588</v>
      </c>
      <c r="V9362">
        <v>30962674.756280802</v>
      </c>
      <c r="W9362">
        <v>32700969.608691938</v>
      </c>
      <c r="X9362">
        <v>12700969.608691934</v>
      </c>
    </row>
    <row r="9363" spans="2:24" x14ac:dyDescent="0.4">
      <c r="B9363" s="13">
        <v>9360</v>
      </c>
      <c r="C9363">
        <v>0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20033840.113621309</v>
      </c>
      <c r="O9363">
        <v>21311902.46757393</v>
      </c>
      <c r="P9363">
        <v>23268557.302439164</v>
      </c>
      <c r="Q9363">
        <v>19796528.75728149</v>
      </c>
      <c r="R9363">
        <v>21503135.248648442</v>
      </c>
      <c r="S9363">
        <v>20736962.959287718</v>
      </c>
      <c r="T9363">
        <v>20014587.752248086</v>
      </c>
      <c r="U9363">
        <v>25692185.693911597</v>
      </c>
      <c r="V9363">
        <v>23651867.797739703</v>
      </c>
      <c r="W9363">
        <v>28262124.165280759</v>
      </c>
      <c r="X9363">
        <v>8262124.1652807528</v>
      </c>
    </row>
    <row r="9364" spans="2:24" x14ac:dyDescent="0.4">
      <c r="B9364" s="13">
        <v>9361</v>
      </c>
      <c r="C9364">
        <v>0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20094840.061418097</v>
      </c>
      <c r="O9364">
        <v>19765818.641316481</v>
      </c>
      <c r="P9364">
        <v>19395910.77570153</v>
      </c>
      <c r="Q9364">
        <v>24484887.301453345</v>
      </c>
      <c r="R9364">
        <v>31327052.492191941</v>
      </c>
      <c r="S9364">
        <v>32418502.307044268</v>
      </c>
      <c r="T9364">
        <v>31211531.54218249</v>
      </c>
      <c r="U9364">
        <v>27566426.239406906</v>
      </c>
      <c r="V9364">
        <v>25394387.891693424</v>
      </c>
      <c r="W9364">
        <v>25788899.348632902</v>
      </c>
      <c r="X9364">
        <v>5788899.3486329028</v>
      </c>
    </row>
    <row r="9365" spans="2:24" x14ac:dyDescent="0.4">
      <c r="B9365" s="13">
        <v>9362</v>
      </c>
      <c r="C9365">
        <v>0</v>
      </c>
      <c r="D9365">
        <v>0</v>
      </c>
      <c r="E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19162238.761777058</v>
      </c>
      <c r="O9365">
        <v>24935349.219392188</v>
      </c>
      <c r="P9365">
        <v>21992384.916497275</v>
      </c>
      <c r="Q9365">
        <v>24696953.654369235</v>
      </c>
      <c r="R9365">
        <v>26850657.218145639</v>
      </c>
      <c r="S9365">
        <v>31597390.986630935</v>
      </c>
      <c r="T9365">
        <v>33789796.010559425</v>
      </c>
      <c r="U9365">
        <v>41101194.051038533</v>
      </c>
      <c r="V9365">
        <v>38485748.573462993</v>
      </c>
      <c r="W9365">
        <v>43171820.947634175</v>
      </c>
      <c r="X9365">
        <v>23171820.947634172</v>
      </c>
    </row>
    <row r="9366" spans="2:24" x14ac:dyDescent="0.4">
      <c r="B9366" s="13">
        <v>9363</v>
      </c>
      <c r="C9366">
        <v>0</v>
      </c>
      <c r="D9366">
        <v>0</v>
      </c>
      <c r="E9366"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20063968.731441673</v>
      </c>
      <c r="O9366">
        <v>22013365.851488382</v>
      </c>
      <c r="P9366">
        <v>23156293.139230721</v>
      </c>
      <c r="Q9366">
        <v>28368375.199913394</v>
      </c>
      <c r="R9366">
        <v>28335242.330294851</v>
      </c>
      <c r="S9366">
        <v>35473338.158959694</v>
      </c>
      <c r="T9366">
        <v>25918508.307531837</v>
      </c>
      <c r="U9366">
        <v>29898902.645518705</v>
      </c>
      <c r="V9366">
        <v>35292467.269247122</v>
      </c>
      <c r="W9366">
        <v>38709534.807600096</v>
      </c>
      <c r="X9366">
        <v>18709534.807600107</v>
      </c>
    </row>
    <row r="9367" spans="2:24" x14ac:dyDescent="0.4">
      <c r="B9367" s="13">
        <v>9364</v>
      </c>
      <c r="C9367">
        <v>0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24497048.986665808</v>
      </c>
      <c r="O9367">
        <v>26241024.096937276</v>
      </c>
      <c r="P9367">
        <v>25957879.905711345</v>
      </c>
      <c r="Q9367">
        <v>29164898.030123163</v>
      </c>
      <c r="R9367">
        <v>33119694.60301156</v>
      </c>
      <c r="S9367">
        <v>24526207.295161776</v>
      </c>
      <c r="T9367">
        <v>24473736.962679207</v>
      </c>
      <c r="U9367">
        <v>30927842.76911125</v>
      </c>
      <c r="V9367">
        <v>31390129.436500642</v>
      </c>
      <c r="W9367">
        <v>37247292.561064981</v>
      </c>
      <c r="X9367">
        <v>17247292.561064981</v>
      </c>
    </row>
    <row r="9368" spans="2:24" x14ac:dyDescent="0.4">
      <c r="B9368" s="13">
        <v>9365</v>
      </c>
      <c r="C9368">
        <v>0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19981201.889689282</v>
      </c>
      <c r="O9368">
        <v>7980283.3157961061</v>
      </c>
      <c r="P9368">
        <v>9492418.3034100793</v>
      </c>
      <c r="Q9368">
        <v>22226521.332303666</v>
      </c>
      <c r="R9368">
        <v>26377189.674772557</v>
      </c>
      <c r="S9368">
        <v>30946844.869021732</v>
      </c>
      <c r="T9368">
        <v>27976413.418938898</v>
      </c>
      <c r="U9368">
        <v>34246812.316068128</v>
      </c>
      <c r="V9368">
        <v>32592824.141846534</v>
      </c>
      <c r="W9368">
        <v>41533095.708099551</v>
      </c>
      <c r="X9368">
        <v>21533095.708099551</v>
      </c>
    </row>
    <row r="9369" spans="2:24" x14ac:dyDescent="0.4">
      <c r="B9369" s="13">
        <v>9366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20346324.551047485</v>
      </c>
      <c r="O9369">
        <v>24771530.914738622</v>
      </c>
      <c r="P9369">
        <v>26164762.387516215</v>
      </c>
      <c r="Q9369">
        <v>27603434.100770798</v>
      </c>
      <c r="R9369">
        <v>32353141.785068586</v>
      </c>
      <c r="S9369">
        <v>31644231.294237174</v>
      </c>
      <c r="T9369">
        <v>39416971.831704378</v>
      </c>
      <c r="U9369">
        <v>40903533.025869958</v>
      </c>
      <c r="V9369">
        <v>39276978.746737085</v>
      </c>
      <c r="W9369">
        <v>33358300.130004108</v>
      </c>
      <c r="X9369">
        <v>13358300.130004106</v>
      </c>
    </row>
    <row r="9370" spans="2:24" x14ac:dyDescent="0.4">
      <c r="B9370" s="13">
        <v>9367</v>
      </c>
      <c r="C9370">
        <v>0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25198943.371975016</v>
      </c>
      <c r="O9370">
        <v>26094518.571972515</v>
      </c>
      <c r="P9370">
        <v>27148566.056939136</v>
      </c>
      <c r="Q9370">
        <v>26244551.868635263</v>
      </c>
      <c r="R9370">
        <v>28223173.765429806</v>
      </c>
      <c r="S9370">
        <v>30751058.964476962</v>
      </c>
      <c r="T9370">
        <v>38464347.87144459</v>
      </c>
      <c r="U9370">
        <v>36141948.696961239</v>
      </c>
      <c r="V9370">
        <v>37818430.498921506</v>
      </c>
      <c r="W9370">
        <v>40593707.205244929</v>
      </c>
      <c r="X9370">
        <v>20593707.205244921</v>
      </c>
    </row>
    <row r="9371" spans="2:24" x14ac:dyDescent="0.4">
      <c r="B9371" s="13">
        <v>9368</v>
      </c>
      <c r="C9371">
        <v>0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23350232.038469933</v>
      </c>
      <c r="O9371">
        <v>27038983.352987826</v>
      </c>
      <c r="P9371">
        <v>26623681.01851913</v>
      </c>
      <c r="Q9371">
        <v>28947232.820761271</v>
      </c>
      <c r="R9371">
        <v>30117019.324696768</v>
      </c>
      <c r="S9371">
        <v>31031753.957605012</v>
      </c>
      <c r="T9371">
        <v>35529480.204632387</v>
      </c>
      <c r="U9371">
        <v>40863845.517863646</v>
      </c>
      <c r="V9371">
        <v>39241122.020094365</v>
      </c>
      <c r="W9371">
        <v>40463474.076469131</v>
      </c>
      <c r="X9371">
        <v>20463474.076469135</v>
      </c>
    </row>
    <row r="9372" spans="2:24" x14ac:dyDescent="0.4">
      <c r="B9372" s="13">
        <v>9369</v>
      </c>
      <c r="C9372">
        <v>0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21258305.871713873</v>
      </c>
      <c r="O9372">
        <v>17851513.159458142</v>
      </c>
      <c r="P9372">
        <v>15828909.890245583</v>
      </c>
      <c r="Q9372">
        <v>15699929.740005488</v>
      </c>
      <c r="R9372">
        <v>21431178.689949367</v>
      </c>
      <c r="S9372">
        <v>29577972.651452098</v>
      </c>
      <c r="T9372">
        <v>29402995.644366547</v>
      </c>
      <c r="U9372">
        <v>31046529.452839028</v>
      </c>
      <c r="V9372">
        <v>29663106.497522455</v>
      </c>
      <c r="W9372">
        <v>31337656.850539468</v>
      </c>
      <c r="X9372">
        <v>11337656.850539468</v>
      </c>
    </row>
    <row r="9373" spans="2:24" x14ac:dyDescent="0.4">
      <c r="B9373" s="13">
        <v>9370</v>
      </c>
      <c r="C9373">
        <v>0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-105884800.31945565</v>
      </c>
      <c r="O9373">
        <v>-105497759.0313959</v>
      </c>
      <c r="P9373">
        <v>-53265738.261285968</v>
      </c>
      <c r="Q9373">
        <v>-59085490.456945218</v>
      </c>
      <c r="R9373">
        <v>-89865650.627861232</v>
      </c>
      <c r="S9373">
        <v>-84251553.019986629</v>
      </c>
      <c r="T9373">
        <v>-66859355.19829534</v>
      </c>
      <c r="U9373">
        <v>-74753496.533906624</v>
      </c>
      <c r="V9373">
        <v>-71348001.652315691</v>
      </c>
      <c r="W9373">
        <v>-77464354.734904319</v>
      </c>
      <c r="X9373">
        <v>-97464354.734904319</v>
      </c>
    </row>
    <row r="9374" spans="2:24" x14ac:dyDescent="0.4">
      <c r="B9374" s="13">
        <v>9371</v>
      </c>
      <c r="C9374">
        <v>0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21386957.676167138</v>
      </c>
      <c r="O9374">
        <v>23296036.266044196</v>
      </c>
      <c r="P9374">
        <v>29016178.809324756</v>
      </c>
      <c r="Q9374">
        <v>26966757.267614577</v>
      </c>
      <c r="R9374">
        <v>24665309.777556021</v>
      </c>
      <c r="S9374">
        <v>28001024.968621634</v>
      </c>
      <c r="T9374">
        <v>32919507.773198456</v>
      </c>
      <c r="U9374">
        <v>34275623.185787156</v>
      </c>
      <c r="V9374">
        <v>36388403.67622073</v>
      </c>
      <c r="W9374">
        <v>33557534.681130886</v>
      </c>
      <c r="X9374">
        <v>13557534.681130895</v>
      </c>
    </row>
    <row r="9375" spans="2:24" x14ac:dyDescent="0.4">
      <c r="B9375" s="13">
        <v>9372</v>
      </c>
      <c r="C9375">
        <v>0</v>
      </c>
      <c r="D9375">
        <v>0</v>
      </c>
      <c r="E9375"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21287480.858866964</v>
      </c>
      <c r="O9375">
        <v>18101305.353937488</v>
      </c>
      <c r="P9375">
        <v>18604197.369047683</v>
      </c>
      <c r="Q9375">
        <v>17863912.942475401</v>
      </c>
      <c r="R9375">
        <v>17152719.300016694</v>
      </c>
      <c r="S9375">
        <v>19302632.671890549</v>
      </c>
      <c r="T9375">
        <v>24580364.608188018</v>
      </c>
      <c r="U9375">
        <v>29189331.310885947</v>
      </c>
      <c r="V9375">
        <v>38852139.542996116</v>
      </c>
      <c r="W9375">
        <v>46586896.927242927</v>
      </c>
      <c r="X9375">
        <v>26586896.927242924</v>
      </c>
    </row>
    <row r="9376" spans="2:24" x14ac:dyDescent="0.4">
      <c r="B9376" s="13">
        <v>9373</v>
      </c>
      <c r="C9376">
        <v>0</v>
      </c>
      <c r="D9376">
        <v>0</v>
      </c>
      <c r="E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18565770.408496134</v>
      </c>
      <c r="O9376">
        <v>27473060.355742507</v>
      </c>
      <c r="P9376">
        <v>32159045.874497056</v>
      </c>
      <c r="Q9376">
        <v>32038546.604961172</v>
      </c>
      <c r="R9376">
        <v>30595037.260276388</v>
      </c>
      <c r="S9376">
        <v>31309534.498783037</v>
      </c>
      <c r="T9376">
        <v>30089696.470222481</v>
      </c>
      <c r="U9376">
        <v>35107241.036682129</v>
      </c>
      <c r="V9376">
        <v>41565699.405930497</v>
      </c>
      <c r="W9376">
        <v>39739247.452029534</v>
      </c>
      <c r="X9376">
        <v>19739247.452029534</v>
      </c>
    </row>
    <row r="9377" spans="2:24" x14ac:dyDescent="0.4">
      <c r="B9377" s="13">
        <v>9374</v>
      </c>
      <c r="C9377">
        <v>0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18290918.498773172</v>
      </c>
      <c r="O9377">
        <v>16551343.014813153</v>
      </c>
      <c r="P9377">
        <v>20461264.628251158</v>
      </c>
      <c r="Q9377">
        <v>21087163.856493194</v>
      </c>
      <c r="R9377">
        <v>23116331.919228848</v>
      </c>
      <c r="S9377">
        <v>28552159.490645252</v>
      </c>
      <c r="T9377">
        <v>25443851.819413751</v>
      </c>
      <c r="U9377">
        <v>27653009.067044869</v>
      </c>
      <c r="V9377">
        <v>33570907.492440306</v>
      </c>
      <c r="W9377">
        <v>35373889.221870273</v>
      </c>
      <c r="X9377">
        <v>15373889.22187027</v>
      </c>
    </row>
    <row r="9378" spans="2:24" x14ac:dyDescent="0.4">
      <c r="B9378" s="13">
        <v>9375</v>
      </c>
      <c r="C9378">
        <v>0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20237715.027138181</v>
      </c>
      <c r="O9378">
        <v>18995011.327854514</v>
      </c>
      <c r="P9378">
        <v>25981279.584813371</v>
      </c>
      <c r="Q9378">
        <v>29715103.590594508</v>
      </c>
      <c r="R9378">
        <v>29347874.557712428</v>
      </c>
      <c r="S9378">
        <v>30217542.447619017</v>
      </c>
      <c r="T9378">
        <v>34864446.111157104</v>
      </c>
      <c r="U9378">
        <v>34390456.702434033</v>
      </c>
      <c r="V9378">
        <v>27413472.12078736</v>
      </c>
      <c r="W9378">
        <v>32913045.189502504</v>
      </c>
      <c r="X9378">
        <v>12913045.189502513</v>
      </c>
    </row>
    <row r="9379" spans="2:24" x14ac:dyDescent="0.4">
      <c r="B9379" s="13">
        <v>9376</v>
      </c>
      <c r="C9379">
        <v>0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9851404.3438514136</v>
      </c>
      <c r="O9379">
        <v>14402997.260839514</v>
      </c>
      <c r="P9379">
        <v>11518537.813873215</v>
      </c>
      <c r="Q9379">
        <v>19693684.649816293</v>
      </c>
      <c r="R9379">
        <v>18852011.546725411</v>
      </c>
      <c r="S9379">
        <v>14885711.065319834</v>
      </c>
      <c r="T9379">
        <v>18546098.671021949</v>
      </c>
      <c r="U9379">
        <v>17521950.275710274</v>
      </c>
      <c r="V9379">
        <v>18786946.102651015</v>
      </c>
      <c r="W9379">
        <v>19452650.947970837</v>
      </c>
      <c r="X9379">
        <v>-547349.05202916439</v>
      </c>
    </row>
    <row r="9380" spans="2:24" x14ac:dyDescent="0.4">
      <c r="B9380" s="13">
        <v>9377</v>
      </c>
      <c r="C9380">
        <v>0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27203978.246852752</v>
      </c>
      <c r="O9380">
        <v>32492408.985564221</v>
      </c>
      <c r="P9380">
        <v>30734581.414261073</v>
      </c>
      <c r="Q9380">
        <v>34827991.335677758</v>
      </c>
      <c r="R9380">
        <v>38425781.441616938</v>
      </c>
      <c r="S9380">
        <v>39007456.232500337</v>
      </c>
      <c r="T9380">
        <v>38796742.840688989</v>
      </c>
      <c r="U9380">
        <v>37692436.831608914</v>
      </c>
      <c r="V9380">
        <v>43164506.997244388</v>
      </c>
      <c r="W9380">
        <v>47932536.836242139</v>
      </c>
      <c r="X9380">
        <v>27932536.836242147</v>
      </c>
    </row>
    <row r="9381" spans="2:24" x14ac:dyDescent="0.4">
      <c r="B9381" s="13">
        <v>9378</v>
      </c>
      <c r="C9381">
        <v>0</v>
      </c>
      <c r="D9381">
        <v>0</v>
      </c>
      <c r="E9381">
        <v>0</v>
      </c>
      <c r="F9381">
        <v>0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22165385.491106123</v>
      </c>
      <c r="O9381">
        <v>22526573.863381002</v>
      </c>
      <c r="P9381">
        <v>23744908.969625</v>
      </c>
      <c r="Q9381">
        <v>23822951.443700224</v>
      </c>
      <c r="R9381">
        <v>21083275.479826257</v>
      </c>
      <c r="S9381">
        <v>21816812.842177682</v>
      </c>
      <c r="T9381">
        <v>28066846.269666959</v>
      </c>
      <c r="U9381">
        <v>30556493.881797139</v>
      </c>
      <c r="V9381">
        <v>37265352.407091163</v>
      </c>
      <c r="W9381">
        <v>42731148.965450123</v>
      </c>
      <c r="X9381">
        <v>22731148.965450119</v>
      </c>
    </row>
    <row r="9382" spans="2:24" x14ac:dyDescent="0.4">
      <c r="B9382" s="13">
        <v>9379</v>
      </c>
      <c r="C9382">
        <v>0</v>
      </c>
      <c r="D9382">
        <v>0</v>
      </c>
      <c r="E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17591592.467529342</v>
      </c>
      <c r="O9382">
        <v>12849091.673244625</v>
      </c>
      <c r="P9382">
        <v>6680076.6987384837</v>
      </c>
      <c r="Q9382">
        <v>7358133.8638412431</v>
      </c>
      <c r="R9382">
        <v>12556588.627617672</v>
      </c>
      <c r="S9382">
        <v>12575242.216584118</v>
      </c>
      <c r="T9382">
        <v>12149796.056266973</v>
      </c>
      <c r="U9382">
        <v>13934309.244850071</v>
      </c>
      <c r="V9382">
        <v>19716083.651236951</v>
      </c>
      <c r="W9382">
        <v>24630032.176576376</v>
      </c>
      <c r="X9382">
        <v>4630032.1765763741</v>
      </c>
    </row>
    <row r="9383" spans="2:24" x14ac:dyDescent="0.4">
      <c r="B9383" s="13">
        <v>9380</v>
      </c>
      <c r="C9383">
        <v>0</v>
      </c>
      <c r="D9383">
        <v>0</v>
      </c>
      <c r="E9383"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21300416.783047393</v>
      </c>
      <c r="O9383">
        <v>26653166.413801353</v>
      </c>
      <c r="P9383">
        <v>34210775.489077389</v>
      </c>
      <c r="Q9383">
        <v>36738700.152603485</v>
      </c>
      <c r="R9383">
        <v>42423161.041211277</v>
      </c>
      <c r="S9383">
        <v>40407974.669148862</v>
      </c>
      <c r="T9383">
        <v>47744065.46997644</v>
      </c>
      <c r="U9383">
        <v>52165532.932553701</v>
      </c>
      <c r="V9383">
        <v>56839158.038123414</v>
      </c>
      <c r="W9383">
        <v>59130701.141139887</v>
      </c>
      <c r="X9383">
        <v>39130701.141139895</v>
      </c>
    </row>
    <row r="9384" spans="2:24" x14ac:dyDescent="0.4">
      <c r="B9384" s="13">
        <v>9381</v>
      </c>
      <c r="C9384">
        <v>0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18429458.570006255</v>
      </c>
      <c r="O9384">
        <v>25353451.057218403</v>
      </c>
      <c r="P9384">
        <v>27769692.061213333</v>
      </c>
      <c r="Q9384">
        <v>28643622.257880252</v>
      </c>
      <c r="R9384">
        <v>32703047.652885236</v>
      </c>
      <c r="S9384">
        <v>33371232.937994253</v>
      </c>
      <c r="T9384">
        <v>36355774.199521028</v>
      </c>
      <c r="U9384">
        <v>28347251.501123287</v>
      </c>
      <c r="V9384">
        <v>30176069.780330554</v>
      </c>
      <c r="W9384">
        <v>32193594.518385664</v>
      </c>
      <c r="X9384">
        <v>12193594.518385658</v>
      </c>
    </row>
    <row r="9385" spans="2:24" x14ac:dyDescent="0.4">
      <c r="B9385" s="13">
        <v>9382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23218568.628615867</v>
      </c>
      <c r="O9385">
        <v>29794337.983619206</v>
      </c>
      <c r="P9385">
        <v>33956857.827384114</v>
      </c>
      <c r="Q9385">
        <v>33154766.607670255</v>
      </c>
      <c r="R9385">
        <v>29710793.655983325</v>
      </c>
      <c r="S9385">
        <v>34087398.266593985</v>
      </c>
      <c r="T9385">
        <v>30929599.168553025</v>
      </c>
      <c r="U9385">
        <v>30526768.219134852</v>
      </c>
      <c r="V9385">
        <v>38459403.466273531</v>
      </c>
      <c r="W9385">
        <v>39882925.316748127</v>
      </c>
      <c r="X9385">
        <v>19882925.31674812</v>
      </c>
    </row>
    <row r="9386" spans="2:24" x14ac:dyDescent="0.4">
      <c r="B9386" s="13">
        <v>9383</v>
      </c>
      <c r="C9386">
        <v>0</v>
      </c>
      <c r="D9386">
        <v>0</v>
      </c>
      <c r="E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25366323.199843176</v>
      </c>
      <c r="O9386">
        <v>27338417.249080956</v>
      </c>
      <c r="P9386">
        <v>24439812.454885095</v>
      </c>
      <c r="Q9386">
        <v>30114297.258979008</v>
      </c>
      <c r="R9386">
        <v>28551770.588620171</v>
      </c>
      <c r="S9386">
        <v>35880003.496381558</v>
      </c>
      <c r="T9386">
        <v>36917969.881855711</v>
      </c>
      <c r="U9386">
        <v>44588183.738284975</v>
      </c>
      <c r="V9386">
        <v>47965683.941457897</v>
      </c>
      <c r="W9386">
        <v>49186314.959189661</v>
      </c>
      <c r="X9386">
        <v>29186314.959189657</v>
      </c>
    </row>
    <row r="9387" spans="2:24" x14ac:dyDescent="0.4">
      <c r="B9387" s="13">
        <v>9384</v>
      </c>
      <c r="C9387">
        <v>0</v>
      </c>
      <c r="D9387">
        <v>0</v>
      </c>
      <c r="E9387">
        <v>0</v>
      </c>
      <c r="F9387">
        <v>0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26264450.519481998</v>
      </c>
      <c r="O9387">
        <v>25495445.4627028</v>
      </c>
      <c r="P9387">
        <v>26244157.019251622</v>
      </c>
      <c r="Q9387">
        <v>30943790.01035415</v>
      </c>
      <c r="R9387">
        <v>32290766.972075537</v>
      </c>
      <c r="S9387">
        <v>30316882.058459375</v>
      </c>
      <c r="T9387">
        <v>27724869.161972366</v>
      </c>
      <c r="U9387">
        <v>29071941.33993879</v>
      </c>
      <c r="V9387">
        <v>27968226.345612548</v>
      </c>
      <c r="W9387">
        <v>24997723.96169614</v>
      </c>
      <c r="X9387">
        <v>4997723.9616961395</v>
      </c>
    </row>
    <row r="9388" spans="2:24" x14ac:dyDescent="0.4">
      <c r="B9388" s="13">
        <v>9385</v>
      </c>
      <c r="C9388">
        <v>0</v>
      </c>
      <c r="D9388">
        <v>0</v>
      </c>
      <c r="E9388">
        <v>0</v>
      </c>
      <c r="F9388">
        <v>0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19527395.217542205</v>
      </c>
      <c r="O9388">
        <v>28722776.043858472</v>
      </c>
      <c r="P9388">
        <v>11009630.540986722</v>
      </c>
      <c r="Q9388">
        <v>19009095.64883649</v>
      </c>
      <c r="R9388">
        <v>25232600.927834928</v>
      </c>
      <c r="S9388">
        <v>19570791.72232319</v>
      </c>
      <c r="T9388">
        <v>26240413.175847314</v>
      </c>
      <c r="U9388">
        <v>31638794.027344555</v>
      </c>
      <c r="V9388">
        <v>32451300.129904274</v>
      </c>
      <c r="W9388">
        <v>37323331.19920139</v>
      </c>
      <c r="X9388">
        <v>17323331.199201383</v>
      </c>
    </row>
    <row r="9389" spans="2:24" x14ac:dyDescent="0.4">
      <c r="B9389" s="13">
        <v>9386</v>
      </c>
      <c r="C9389">
        <v>0</v>
      </c>
      <c r="D9389">
        <v>0</v>
      </c>
      <c r="E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20113157.131654073</v>
      </c>
      <c r="O9389">
        <v>18049568.138845902</v>
      </c>
      <c r="P9389">
        <v>19119450.611935243</v>
      </c>
      <c r="Q9389">
        <v>11012494.551320231</v>
      </c>
      <c r="R9389">
        <v>12791282.701534415</v>
      </c>
      <c r="S9389">
        <v>6125571.6336334581</v>
      </c>
      <c r="T9389">
        <v>10920004.006642906</v>
      </c>
      <c r="U9389">
        <v>11246113.024471099</v>
      </c>
      <c r="V9389">
        <v>5756130.3799831066</v>
      </c>
      <c r="W9389">
        <v>7402400.711495243</v>
      </c>
      <c r="X9389">
        <v>-12597599.288504761</v>
      </c>
    </row>
    <row r="9390" spans="2:24" x14ac:dyDescent="0.4">
      <c r="B9390" s="13">
        <v>9387</v>
      </c>
      <c r="C9390">
        <v>0</v>
      </c>
      <c r="D9390">
        <v>0</v>
      </c>
      <c r="E9390">
        <v>0</v>
      </c>
      <c r="F9390">
        <v>0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29532467.020412836</v>
      </c>
      <c r="O9390">
        <v>27364402.585556407</v>
      </c>
      <c r="P9390">
        <v>35097517.808826126</v>
      </c>
      <c r="Q9390">
        <v>38361279.21536731</v>
      </c>
      <c r="R9390">
        <v>41759707.708900012</v>
      </c>
      <c r="S9390">
        <v>41234811.168260753</v>
      </c>
      <c r="T9390">
        <v>42355574.46810405</v>
      </c>
      <c r="U9390">
        <v>51313008.258178592</v>
      </c>
      <c r="V9390">
        <v>48577057.184735604</v>
      </c>
      <c r="W9390">
        <v>48180053.586474203</v>
      </c>
      <c r="X9390">
        <v>28180053.586474203</v>
      </c>
    </row>
    <row r="9391" spans="2:24" x14ac:dyDescent="0.4">
      <c r="B9391" s="13">
        <v>9388</v>
      </c>
      <c r="C9391">
        <v>0</v>
      </c>
      <c r="D9391">
        <v>0</v>
      </c>
      <c r="E9391"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19451043.736869872</v>
      </c>
      <c r="O9391">
        <v>20570672.943401176</v>
      </c>
      <c r="P9391">
        <v>20967445.33069066</v>
      </c>
      <c r="Q9391">
        <v>28836883.305493925</v>
      </c>
      <c r="R9391">
        <v>27610552.238658659</v>
      </c>
      <c r="S9391">
        <v>30987996.288836401</v>
      </c>
      <c r="T9391">
        <v>30996396.750894696</v>
      </c>
      <c r="U9391">
        <v>33783688.688629463</v>
      </c>
      <c r="V9391">
        <v>42274704.076155201</v>
      </c>
      <c r="W9391">
        <v>45041983.016589604</v>
      </c>
      <c r="X9391">
        <v>25041983.016589604</v>
      </c>
    </row>
    <row r="9392" spans="2:24" x14ac:dyDescent="0.4">
      <c r="B9392" s="13">
        <v>9389</v>
      </c>
      <c r="C9392">
        <v>0</v>
      </c>
      <c r="D9392">
        <v>0</v>
      </c>
      <c r="E9392"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23256646.632525232</v>
      </c>
      <c r="O9392">
        <v>26658923.568244725</v>
      </c>
      <c r="P9392">
        <v>27302854.458586399</v>
      </c>
      <c r="Q9392">
        <v>30232532.426624618</v>
      </c>
      <c r="R9392">
        <v>32831116.070544295</v>
      </c>
      <c r="S9392">
        <v>33966278.769254424</v>
      </c>
      <c r="T9392">
        <v>35430741.290322594</v>
      </c>
      <c r="U9392">
        <v>43943174.745372705</v>
      </c>
      <c r="V9392">
        <v>45348256.65974012</v>
      </c>
      <c r="W9392">
        <v>42281097.060612679</v>
      </c>
      <c r="X9392">
        <v>22281097.060612667</v>
      </c>
    </row>
    <row r="9393" spans="2:24" x14ac:dyDescent="0.4">
      <c r="B9393" s="13">
        <v>9390</v>
      </c>
      <c r="C9393">
        <v>0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26989686.198880695</v>
      </c>
      <c r="O9393">
        <v>24690411.049839038</v>
      </c>
      <c r="P9393">
        <v>20728292.089529201</v>
      </c>
      <c r="Q9393">
        <v>25182645.873176366</v>
      </c>
      <c r="R9393">
        <v>19901855.563879956</v>
      </c>
      <c r="S9393">
        <v>17356665.669231992</v>
      </c>
      <c r="T9393">
        <v>18398614.478509009</v>
      </c>
      <c r="U9393">
        <v>23001000.877932601</v>
      </c>
      <c r="V9393">
        <v>2710451.8905002531</v>
      </c>
      <c r="W9393">
        <v>3442673.2550063916</v>
      </c>
      <c r="X9393">
        <v>-16557326.744993607</v>
      </c>
    </row>
    <row r="9394" spans="2:24" x14ac:dyDescent="0.4">
      <c r="B9394" s="13">
        <v>9391</v>
      </c>
      <c r="C9394">
        <v>0</v>
      </c>
      <c r="D9394">
        <v>0</v>
      </c>
      <c r="E9394"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21055153.721591339</v>
      </c>
      <c r="O9394">
        <v>23488363.728556417</v>
      </c>
      <c r="P9394">
        <v>27955317.795124765</v>
      </c>
      <c r="Q9394">
        <v>28345863.98247952</v>
      </c>
      <c r="R9394">
        <v>33868297.359968588</v>
      </c>
      <c r="S9394">
        <v>34672816.635196254</v>
      </c>
      <c r="T9394">
        <v>35317648.228116326</v>
      </c>
      <c r="U9394">
        <v>35979359.004209056</v>
      </c>
      <c r="V9394">
        <v>42053000.400539204</v>
      </c>
      <c r="W9394">
        <v>43376793.322247066</v>
      </c>
      <c r="X9394">
        <v>23376793.322247058</v>
      </c>
    </row>
    <row r="9395" spans="2:24" x14ac:dyDescent="0.4">
      <c r="B9395" s="13">
        <v>9392</v>
      </c>
      <c r="C9395">
        <v>0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24684388.060411654</v>
      </c>
      <c r="O9395">
        <v>23088437.126328919</v>
      </c>
      <c r="P9395">
        <v>23418873.08992622</v>
      </c>
      <c r="Q9395">
        <v>20487906.712662216</v>
      </c>
      <c r="R9395">
        <v>-13232197.403558148</v>
      </c>
      <c r="S9395">
        <v>-10815972.599350985</v>
      </c>
      <c r="T9395">
        <v>9146060.2905812059</v>
      </c>
      <c r="U9395">
        <v>11774730.387950253</v>
      </c>
      <c r="V9395">
        <v>-71642024.1811212</v>
      </c>
      <c r="W9395">
        <v>-74114053.450958058</v>
      </c>
      <c r="X9395">
        <v>-94114053.450958058</v>
      </c>
    </row>
    <row r="9396" spans="2:24" x14ac:dyDescent="0.4">
      <c r="B9396" s="13">
        <v>9393</v>
      </c>
      <c r="C9396">
        <v>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17579563.529489655</v>
      </c>
      <c r="O9396">
        <v>21177499.409313574</v>
      </c>
      <c r="P9396">
        <v>6117138.3747617528</v>
      </c>
      <c r="Q9396">
        <v>5882167.4994299402</v>
      </c>
      <c r="R9396">
        <v>15694063.561478667</v>
      </c>
      <c r="S9396">
        <v>22309507.439221613</v>
      </c>
      <c r="T9396">
        <v>25139802.776092254</v>
      </c>
      <c r="U9396">
        <v>27076371.207955383</v>
      </c>
      <c r="V9396">
        <v>31449837.497514408</v>
      </c>
      <c r="W9396">
        <v>31543597.774925824</v>
      </c>
      <c r="X9396">
        <v>11543597.774925826</v>
      </c>
    </row>
    <row r="9397" spans="2:24" x14ac:dyDescent="0.4">
      <c r="B9397" s="13">
        <v>9394</v>
      </c>
      <c r="C9397">
        <v>0</v>
      </c>
      <c r="D9397">
        <v>0</v>
      </c>
      <c r="E9397"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19934973.70848342</v>
      </c>
      <c r="O9397">
        <v>28860149.813421249</v>
      </c>
      <c r="P9397">
        <v>34650112.815661736</v>
      </c>
      <c r="Q9397">
        <v>20078203.419027455</v>
      </c>
      <c r="R9397">
        <v>19981598.757918149</v>
      </c>
      <c r="S9397">
        <v>26451426.300468579</v>
      </c>
      <c r="T9397">
        <v>29399155.52410819</v>
      </c>
      <c r="U9397">
        <v>36184200.454185881</v>
      </c>
      <c r="V9397">
        <v>38596169.102313608</v>
      </c>
      <c r="W9397">
        <v>39081869.14570412</v>
      </c>
      <c r="X9397">
        <v>19081869.145704124</v>
      </c>
    </row>
    <row r="9398" spans="2:24" x14ac:dyDescent="0.4">
      <c r="B9398" s="13">
        <v>9395</v>
      </c>
      <c r="C9398">
        <v>0</v>
      </c>
      <c r="D9398">
        <v>0</v>
      </c>
      <c r="E9398"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5513181.2091950625</v>
      </c>
      <c r="O9398">
        <v>11327487.708947763</v>
      </c>
      <c r="P9398">
        <v>18771774.255138274</v>
      </c>
      <c r="Q9398">
        <v>25150546.072925929</v>
      </c>
      <c r="R9398">
        <v>13888676.734981816</v>
      </c>
      <c r="S9398">
        <v>13962120.283614786</v>
      </c>
      <c r="T9398">
        <v>20800263.782699969</v>
      </c>
      <c r="U9398">
        <v>25843758.516077504</v>
      </c>
      <c r="V9398">
        <v>27688320.761068992</v>
      </c>
      <c r="W9398">
        <v>27986096.372730158</v>
      </c>
      <c r="X9398">
        <v>7986096.3727301601</v>
      </c>
    </row>
    <row r="9399" spans="2:24" x14ac:dyDescent="0.4">
      <c r="B9399" s="13">
        <v>9396</v>
      </c>
      <c r="C9399">
        <v>0</v>
      </c>
      <c r="D9399">
        <v>0</v>
      </c>
      <c r="E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20934134.714705266</v>
      </c>
      <c r="O9399">
        <v>23981040.764273942</v>
      </c>
      <c r="P9399">
        <v>25797258.057639845</v>
      </c>
      <c r="Q9399">
        <v>26318997.211174592</v>
      </c>
      <c r="R9399">
        <v>27299374.121003676</v>
      </c>
      <c r="S9399">
        <v>26515592.193470363</v>
      </c>
      <c r="T9399">
        <v>26516751.046274379</v>
      </c>
      <c r="U9399">
        <v>19983931.859660402</v>
      </c>
      <c r="V9399">
        <v>21963803.863278538</v>
      </c>
      <c r="W9399">
        <v>26350089.33521742</v>
      </c>
      <c r="X9399">
        <v>6350089.33521742</v>
      </c>
    </row>
    <row r="9400" spans="2:24" x14ac:dyDescent="0.4">
      <c r="B9400" s="13">
        <v>9397</v>
      </c>
      <c r="C9400">
        <v>0</v>
      </c>
      <c r="D9400">
        <v>0</v>
      </c>
      <c r="E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18452860.046652287</v>
      </c>
      <c r="O9400">
        <v>17541026.272286382</v>
      </c>
      <c r="P9400">
        <v>21873258.912459537</v>
      </c>
      <c r="Q9400">
        <v>18484012.828760091</v>
      </c>
      <c r="R9400">
        <v>23204348.694885641</v>
      </c>
      <c r="S9400">
        <v>23874467.663902499</v>
      </c>
      <c r="T9400">
        <v>26231742.373146016</v>
      </c>
      <c r="U9400">
        <v>35644101.866401926</v>
      </c>
      <c r="V9400">
        <v>32830926.602790892</v>
      </c>
      <c r="W9400">
        <v>34058316.147540651</v>
      </c>
      <c r="X9400">
        <v>14058316.147540648</v>
      </c>
    </row>
    <row r="9401" spans="2:24" x14ac:dyDescent="0.4">
      <c r="B9401" s="13">
        <v>9398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23707796.695779461</v>
      </c>
      <c r="O9401">
        <v>22782472.885044355</v>
      </c>
      <c r="P9401">
        <v>17325979.742188513</v>
      </c>
      <c r="Q9401">
        <v>17302460.325943731</v>
      </c>
      <c r="R9401">
        <v>17678313.656584267</v>
      </c>
      <c r="S9401">
        <v>19139384.085601866</v>
      </c>
      <c r="T9401">
        <v>22761482.877814136</v>
      </c>
      <c r="U9401">
        <v>25977691.141312979</v>
      </c>
      <c r="V9401">
        <v>28567807.837445315</v>
      </c>
      <c r="W9401">
        <v>28448284.910241622</v>
      </c>
      <c r="X9401">
        <v>8448284.9102416188</v>
      </c>
    </row>
    <row r="9402" spans="2:24" x14ac:dyDescent="0.4">
      <c r="B9402" s="13">
        <v>9399</v>
      </c>
      <c r="C9402">
        <v>0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19810194.157920636</v>
      </c>
      <c r="O9402">
        <v>20399243.482624471</v>
      </c>
      <c r="P9402">
        <v>21499120.661202278</v>
      </c>
      <c r="Q9402">
        <v>25651801.369789794</v>
      </c>
      <c r="R9402">
        <v>30358943.499886785</v>
      </c>
      <c r="S9402">
        <v>33429054.969943494</v>
      </c>
      <c r="T9402">
        <v>30401550.580059927</v>
      </c>
      <c r="U9402">
        <v>37173455.048595212</v>
      </c>
      <c r="V9402">
        <v>45883695.923309311</v>
      </c>
      <c r="W9402">
        <v>46145820.52333726</v>
      </c>
      <c r="X9402">
        <v>26145820.523337252</v>
      </c>
    </row>
    <row r="9403" spans="2:24" x14ac:dyDescent="0.4">
      <c r="B9403" s="13">
        <v>9400</v>
      </c>
      <c r="C9403">
        <v>0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24973617.071756702</v>
      </c>
      <c r="O9403">
        <v>23926018.63773388</v>
      </c>
      <c r="P9403">
        <v>23990186.494640533</v>
      </c>
      <c r="Q9403">
        <v>23856838.601784986</v>
      </c>
      <c r="R9403">
        <v>-630457498.72670412</v>
      </c>
      <c r="S9403">
        <v>-622980894.94387579</v>
      </c>
      <c r="T9403">
        <v>-294382720.66540962</v>
      </c>
      <c r="U9403">
        <v>-290514567.94997555</v>
      </c>
      <c r="V9403">
        <v>-291810256.58123797</v>
      </c>
      <c r="W9403">
        <v>-291194838.03625035</v>
      </c>
      <c r="X9403">
        <v>-311194838.03625035</v>
      </c>
    </row>
    <row r="9404" spans="2:24" x14ac:dyDescent="0.4">
      <c r="B9404" s="13">
        <v>9401</v>
      </c>
      <c r="C9404">
        <v>0</v>
      </c>
      <c r="D9404">
        <v>0</v>
      </c>
      <c r="E9404">
        <v>0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23965911.477253292</v>
      </c>
      <c r="O9404">
        <v>21505144.691523802</v>
      </c>
      <c r="P9404">
        <v>21466565.804786239</v>
      </c>
      <c r="Q9404">
        <v>20577552.604035977</v>
      </c>
      <c r="R9404">
        <v>27975511.781623803</v>
      </c>
      <c r="S9404">
        <v>27775045.478332575</v>
      </c>
      <c r="T9404">
        <v>30913282.282164961</v>
      </c>
      <c r="U9404">
        <v>15257271.444719467</v>
      </c>
      <c r="V9404">
        <v>14770370.041400071</v>
      </c>
      <c r="W9404">
        <v>22945501.880652957</v>
      </c>
      <c r="X9404">
        <v>2945501.880652959</v>
      </c>
    </row>
    <row r="9405" spans="2:24" x14ac:dyDescent="0.4">
      <c r="B9405" s="13">
        <v>9402</v>
      </c>
      <c r="C9405">
        <v>0</v>
      </c>
      <c r="D9405">
        <v>0</v>
      </c>
      <c r="E9405"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21573783.426752757</v>
      </c>
      <c r="O9405">
        <v>26330469.14062994</v>
      </c>
      <c r="P9405">
        <v>35513080.462256365</v>
      </c>
      <c r="Q9405">
        <v>34876268.311934881</v>
      </c>
      <c r="R9405">
        <v>33238470.565929744</v>
      </c>
      <c r="S9405">
        <v>-10870334.158509936</v>
      </c>
      <c r="T9405">
        <v>-7808764.5792273628</v>
      </c>
      <c r="U9405">
        <v>16021682.167469922</v>
      </c>
      <c r="V9405">
        <v>19258736.739225607</v>
      </c>
      <c r="W9405">
        <v>19131587.0360641</v>
      </c>
      <c r="X9405">
        <v>-868412.96393589873</v>
      </c>
    </row>
    <row r="9406" spans="2:24" x14ac:dyDescent="0.4">
      <c r="B9406" s="13">
        <v>9403</v>
      </c>
      <c r="C9406">
        <v>0</v>
      </c>
      <c r="D9406">
        <v>0</v>
      </c>
      <c r="E9406"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22961403.031870555</v>
      </c>
      <c r="O9406">
        <v>21218081.298306398</v>
      </c>
      <c r="P9406">
        <v>23592085.654192097</v>
      </c>
      <c r="Q9406">
        <v>25649598.505945452</v>
      </c>
      <c r="R9406">
        <v>27875165.373366673</v>
      </c>
      <c r="S9406">
        <v>31635240.657496233</v>
      </c>
      <c r="T9406">
        <v>39525553.847253375</v>
      </c>
      <c r="U9406">
        <v>38211254.663243935</v>
      </c>
      <c r="V9406">
        <v>35565208.548644409</v>
      </c>
      <c r="W9406">
        <v>15905445.583537864</v>
      </c>
      <c r="X9406">
        <v>-4094554.4164621327</v>
      </c>
    </row>
    <row r="9407" spans="2:24" x14ac:dyDescent="0.4">
      <c r="B9407" s="13">
        <v>9404</v>
      </c>
      <c r="C9407">
        <v>0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23084665.911593206</v>
      </c>
      <c r="O9407">
        <v>27111520.033326138</v>
      </c>
      <c r="P9407">
        <v>27092633.206646103</v>
      </c>
      <c r="Q9407">
        <v>24544430.730086502</v>
      </c>
      <c r="R9407">
        <v>31258477.799585566</v>
      </c>
      <c r="S9407">
        <v>32594602.807588387</v>
      </c>
      <c r="T9407">
        <v>36471356.563715979</v>
      </c>
      <c r="U9407">
        <v>35399144.205777153</v>
      </c>
      <c r="V9407">
        <v>36456377.642294578</v>
      </c>
      <c r="W9407">
        <v>38227120.203457385</v>
      </c>
      <c r="X9407">
        <v>18227120.203457385</v>
      </c>
    </row>
    <row r="9408" spans="2:24" x14ac:dyDescent="0.4">
      <c r="B9408" s="13">
        <v>9405</v>
      </c>
      <c r="C9408">
        <v>0</v>
      </c>
      <c r="D9408">
        <v>0</v>
      </c>
      <c r="E9408"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15787660.073126441</v>
      </c>
      <c r="O9408">
        <v>17908260.877017461</v>
      </c>
      <c r="P9408">
        <v>21128705.249540642</v>
      </c>
      <c r="Q9408">
        <v>13173328.700049823</v>
      </c>
      <c r="R9408">
        <v>19329070.385574199</v>
      </c>
      <c r="S9408">
        <v>21669596.41795738</v>
      </c>
      <c r="T9408">
        <v>27506576.36163041</v>
      </c>
      <c r="U9408">
        <v>31763589.594844069</v>
      </c>
      <c r="V9408">
        <v>32471740.006678127</v>
      </c>
      <c r="W9408">
        <v>40230671.89165204</v>
      </c>
      <c r="X9408">
        <v>20230671.891652036</v>
      </c>
    </row>
    <row r="9409" spans="2:24" x14ac:dyDescent="0.4">
      <c r="B9409" s="13">
        <v>9406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20747891.827543274</v>
      </c>
      <c r="O9409">
        <v>21122724.96121474</v>
      </c>
      <c r="P9409">
        <v>23249213.961646158</v>
      </c>
      <c r="Q9409">
        <v>24354762.664084453</v>
      </c>
      <c r="R9409">
        <v>25994848.479334682</v>
      </c>
      <c r="S9409">
        <v>27252226.096952125</v>
      </c>
      <c r="T9409">
        <v>28021760.614412233</v>
      </c>
      <c r="U9409">
        <v>28251240.327779114</v>
      </c>
      <c r="V9409">
        <v>27112480.990882199</v>
      </c>
      <c r="W9409">
        <v>26253035.927649837</v>
      </c>
      <c r="X9409">
        <v>6253035.9276498379</v>
      </c>
    </row>
    <row r="9410" spans="2:24" x14ac:dyDescent="0.4">
      <c r="B9410" s="13">
        <v>9407</v>
      </c>
      <c r="C9410">
        <v>0</v>
      </c>
      <c r="D9410">
        <v>0</v>
      </c>
      <c r="E9410">
        <v>0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17177969.208122209</v>
      </c>
      <c r="O9410">
        <v>15587110.516593654</v>
      </c>
      <c r="P9410">
        <v>15424070.082001807</v>
      </c>
      <c r="Q9410">
        <v>17936950.360315576</v>
      </c>
      <c r="R9410">
        <v>24313990.844285697</v>
      </c>
      <c r="S9410">
        <v>18518813.22552105</v>
      </c>
      <c r="T9410">
        <v>17801145.73317204</v>
      </c>
      <c r="U9410">
        <v>20026444.166211981</v>
      </c>
      <c r="V9410">
        <v>17769585.701283105</v>
      </c>
      <c r="W9410">
        <v>3525309.5254597198</v>
      </c>
      <c r="X9410">
        <v>-16474690.474540284</v>
      </c>
    </row>
    <row r="9411" spans="2:24" x14ac:dyDescent="0.4">
      <c r="B9411" s="13">
        <v>9408</v>
      </c>
      <c r="C9411">
        <v>0</v>
      </c>
      <c r="D9411">
        <v>0</v>
      </c>
      <c r="E9411"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19246595.995542087</v>
      </c>
      <c r="O9411">
        <v>26875563.126232907</v>
      </c>
      <c r="P9411">
        <v>25175566.268845163</v>
      </c>
      <c r="Q9411">
        <v>17739068.407061975</v>
      </c>
      <c r="R9411">
        <v>17220957.971967515</v>
      </c>
      <c r="S9411">
        <v>15856411.245507041</v>
      </c>
      <c r="T9411">
        <v>17727640.822279941</v>
      </c>
      <c r="U9411">
        <v>16401877.752341768</v>
      </c>
      <c r="V9411">
        <v>14404934.4063235</v>
      </c>
      <c r="W9411">
        <v>12433594.978222596</v>
      </c>
      <c r="X9411">
        <v>-7566405.0217774007</v>
      </c>
    </row>
    <row r="9412" spans="2:24" x14ac:dyDescent="0.4">
      <c r="B9412" s="13">
        <v>9409</v>
      </c>
      <c r="C9412">
        <v>0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26926780.854185168</v>
      </c>
      <c r="O9412">
        <v>27980350.622063868</v>
      </c>
      <c r="P9412">
        <v>25714829.674959388</v>
      </c>
      <c r="Q9412">
        <v>25457148.74846869</v>
      </c>
      <c r="R9412">
        <v>26155782.111486681</v>
      </c>
      <c r="S9412">
        <v>24029584.205201786</v>
      </c>
      <c r="T9412">
        <v>23150315.005966768</v>
      </c>
      <c r="U9412">
        <v>21788327.222776603</v>
      </c>
      <c r="V9412">
        <v>20388705.290182058</v>
      </c>
      <c r="W9412">
        <v>18082803.27967542</v>
      </c>
      <c r="X9412">
        <v>-1917196.7203245782</v>
      </c>
    </row>
    <row r="9413" spans="2:24" x14ac:dyDescent="0.4">
      <c r="B9413" s="13">
        <v>9410</v>
      </c>
      <c r="C9413">
        <v>0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19080708.135560349</v>
      </c>
      <c r="O9413">
        <v>21063073.80452114</v>
      </c>
      <c r="P9413">
        <v>18975772.720188823</v>
      </c>
      <c r="Q9413">
        <v>27801251.298796244</v>
      </c>
      <c r="R9413">
        <v>29910405.290376645</v>
      </c>
      <c r="S9413">
        <v>18729917.761384487</v>
      </c>
      <c r="T9413">
        <v>24063340.950710252</v>
      </c>
      <c r="U9413">
        <v>30720928.362320829</v>
      </c>
      <c r="V9413">
        <v>30448024.539466225</v>
      </c>
      <c r="W9413">
        <v>35590499.327504456</v>
      </c>
      <c r="X9413">
        <v>15590499.327504456</v>
      </c>
    </row>
    <row r="9414" spans="2:24" x14ac:dyDescent="0.4">
      <c r="B9414" s="13">
        <v>9411</v>
      </c>
      <c r="C9414">
        <v>0</v>
      </c>
      <c r="D9414">
        <v>0</v>
      </c>
      <c r="E9414"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19696233.19049469</v>
      </c>
      <c r="O9414">
        <v>21233053.947008513</v>
      </c>
      <c r="P9414">
        <v>20695317.455400705</v>
      </c>
      <c r="Q9414">
        <v>17456725.954144005</v>
      </c>
      <c r="R9414">
        <v>16084866.587460302</v>
      </c>
      <c r="S9414">
        <v>15748676.907543276</v>
      </c>
      <c r="T9414">
        <v>9873080.6186178904</v>
      </c>
      <c r="U9414">
        <v>12614469.210669369</v>
      </c>
      <c r="V9414">
        <v>13513941.970354984</v>
      </c>
      <c r="W9414">
        <v>17543820.858113784</v>
      </c>
      <c r="X9414">
        <v>-2456179.1418862175</v>
      </c>
    </row>
    <row r="9415" spans="2:24" x14ac:dyDescent="0.4">
      <c r="B9415" s="13">
        <v>9412</v>
      </c>
      <c r="C9415">
        <v>0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22723477.919283856</v>
      </c>
      <c r="O9415">
        <v>-1054411151.3735259</v>
      </c>
      <c r="P9415">
        <v>-1055647179.3930072</v>
      </c>
      <c r="Q9415">
        <v>-516049336.78170586</v>
      </c>
      <c r="R9415">
        <v>-507806740.57481319</v>
      </c>
      <c r="S9415">
        <v>-514955282.05077863</v>
      </c>
      <c r="T9415">
        <v>-527567628.28699207</v>
      </c>
      <c r="U9415">
        <v>-529030398.55053973</v>
      </c>
      <c r="V9415">
        <v>-522403159.1654104</v>
      </c>
      <c r="W9415">
        <v>-521053750.91917521</v>
      </c>
      <c r="X9415">
        <v>-541053750.91917503</v>
      </c>
    </row>
    <row r="9416" spans="2:24" x14ac:dyDescent="0.4">
      <c r="B9416" s="13">
        <v>9413</v>
      </c>
      <c r="C9416">
        <v>0</v>
      </c>
      <c r="D9416">
        <v>0</v>
      </c>
      <c r="E9416"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23141482.612825803</v>
      </c>
      <c r="O9416">
        <v>24353041.870470345</v>
      </c>
      <c r="P9416">
        <v>25592833.151494835</v>
      </c>
      <c r="Q9416">
        <v>29007882.457091503</v>
      </c>
      <c r="R9416">
        <v>-3309352.6513058539</v>
      </c>
      <c r="S9416">
        <v>-6995866.4318880402</v>
      </c>
      <c r="T9416">
        <v>11802324.503161294</v>
      </c>
      <c r="U9416">
        <v>15249509.644974513</v>
      </c>
      <c r="V9416">
        <v>18398814.55664796</v>
      </c>
      <c r="W9416">
        <v>19036768.148321845</v>
      </c>
      <c r="X9416">
        <v>-963231.85167815641</v>
      </c>
    </row>
    <row r="9417" spans="2:24" x14ac:dyDescent="0.4">
      <c r="B9417" s="13">
        <v>9414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22124106.872767586</v>
      </c>
      <c r="O9417">
        <v>27338017.391885128</v>
      </c>
      <c r="P9417">
        <v>32970278.918326639</v>
      </c>
      <c r="Q9417">
        <v>32165114.4119271</v>
      </c>
      <c r="R9417">
        <v>39521462.448177822</v>
      </c>
      <c r="S9417">
        <v>41856741.844152957</v>
      </c>
      <c r="T9417">
        <v>47005762.387814596</v>
      </c>
      <c r="U9417">
        <v>36524550.370377779</v>
      </c>
      <c r="V9417">
        <v>38906391.195536628</v>
      </c>
      <c r="W9417">
        <v>47546248.588568084</v>
      </c>
      <c r="X9417">
        <v>27546248.588568084</v>
      </c>
    </row>
    <row r="9418" spans="2:24" x14ac:dyDescent="0.4">
      <c r="B9418" s="13">
        <v>9415</v>
      </c>
      <c r="C9418">
        <v>0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24750585.688351393</v>
      </c>
      <c r="O9418">
        <v>23725500.669744711</v>
      </c>
      <c r="P9418">
        <v>26396263.288856469</v>
      </c>
      <c r="Q9418">
        <v>24752341.291724235</v>
      </c>
      <c r="R9418">
        <v>24586296.914344244</v>
      </c>
      <c r="S9418">
        <v>25150380.034560572</v>
      </c>
      <c r="T9418">
        <v>25606891.187749103</v>
      </c>
      <c r="U9418">
        <v>30855538.160075746</v>
      </c>
      <c r="V9418">
        <v>33294009.437432278</v>
      </c>
      <c r="W9418">
        <v>37625096.675425142</v>
      </c>
      <c r="X9418">
        <v>17625096.675425142</v>
      </c>
    </row>
    <row r="9419" spans="2:24" x14ac:dyDescent="0.4">
      <c r="B9419" s="13">
        <v>9416</v>
      </c>
      <c r="C9419">
        <v>0</v>
      </c>
      <c r="D9419">
        <v>0</v>
      </c>
      <c r="E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23406983.487143952</v>
      </c>
      <c r="O9419">
        <v>30059929.676408444</v>
      </c>
      <c r="P9419">
        <v>28262785.03872022</v>
      </c>
      <c r="Q9419">
        <v>18291481.681083489</v>
      </c>
      <c r="R9419">
        <v>22022659.95460289</v>
      </c>
      <c r="S9419">
        <v>21691905.148613282</v>
      </c>
      <c r="T9419">
        <v>14618022.005058985</v>
      </c>
      <c r="U9419">
        <v>16124197.628455613</v>
      </c>
      <c r="V9419">
        <v>22726025.42011907</v>
      </c>
      <c r="W9419">
        <v>22007992.150278952</v>
      </c>
      <c r="X9419">
        <v>2007992.1502789501</v>
      </c>
    </row>
    <row r="9420" spans="2:24" x14ac:dyDescent="0.4">
      <c r="B9420" s="13">
        <v>9417</v>
      </c>
      <c r="C9420">
        <v>0</v>
      </c>
      <c r="D9420">
        <v>0</v>
      </c>
      <c r="E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28751158.322450183</v>
      </c>
      <c r="O9420">
        <v>13304069.254187521</v>
      </c>
      <c r="P9420">
        <v>16820861.766350217</v>
      </c>
      <c r="Q9420">
        <v>-82277736.765259653</v>
      </c>
      <c r="R9420">
        <v>-77229277.345096126</v>
      </c>
      <c r="S9420">
        <v>-23720149.963828266</v>
      </c>
      <c r="T9420">
        <v>-21909984.346885037</v>
      </c>
      <c r="U9420">
        <v>-16782862.609014343</v>
      </c>
      <c r="V9420">
        <v>-24985254.626200233</v>
      </c>
      <c r="W9420">
        <v>-26596042.184884533</v>
      </c>
      <c r="X9420">
        <v>-46596042.184884533</v>
      </c>
    </row>
    <row r="9421" spans="2:24" x14ac:dyDescent="0.4">
      <c r="B9421" s="13">
        <v>9418</v>
      </c>
      <c r="C9421">
        <v>0</v>
      </c>
      <c r="D9421">
        <v>0</v>
      </c>
      <c r="E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17849920.757441495</v>
      </c>
      <c r="O9421">
        <v>20283425.644023091</v>
      </c>
      <c r="P9421">
        <v>24754612.493854407</v>
      </c>
      <c r="Q9421">
        <v>30820465.143084493</v>
      </c>
      <c r="R9421">
        <v>37475769.956268609</v>
      </c>
      <c r="S9421">
        <v>46103163.18381235</v>
      </c>
      <c r="T9421">
        <v>47002087.813505419</v>
      </c>
      <c r="U9421">
        <v>53398916.060393229</v>
      </c>
      <c r="V9421">
        <v>57663203.056770347</v>
      </c>
      <c r="W9421">
        <v>58162388.217966042</v>
      </c>
      <c r="X9421">
        <v>38162388.217966042</v>
      </c>
    </row>
    <row r="9422" spans="2:24" x14ac:dyDescent="0.4">
      <c r="B9422" s="13">
        <v>9419</v>
      </c>
      <c r="C9422">
        <v>0</v>
      </c>
      <c r="D9422">
        <v>0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19589285.047818772</v>
      </c>
      <c r="O9422">
        <v>18324653.578076355</v>
      </c>
      <c r="P9422">
        <v>20843655.841551483</v>
      </c>
      <c r="Q9422">
        <v>26029586.345153302</v>
      </c>
      <c r="R9422">
        <v>27584071.942952931</v>
      </c>
      <c r="S9422">
        <v>28758896.971034639</v>
      </c>
      <c r="T9422">
        <v>33954104.191728659</v>
      </c>
      <c r="U9422">
        <v>31901310.977625772</v>
      </c>
      <c r="V9422">
        <v>33412298.873577122</v>
      </c>
      <c r="W9422">
        <v>38477011.983713709</v>
      </c>
      <c r="X9422">
        <v>18477011.983713701</v>
      </c>
    </row>
    <row r="9423" spans="2:24" x14ac:dyDescent="0.4">
      <c r="B9423" s="13">
        <v>9420</v>
      </c>
      <c r="C9423">
        <v>0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26162485.132885452</v>
      </c>
      <c r="O9423">
        <v>28302051.376180373</v>
      </c>
      <c r="P9423">
        <v>29929220.312067181</v>
      </c>
      <c r="Q9423">
        <v>31003295.856470399</v>
      </c>
      <c r="R9423">
        <v>37675560.261774458</v>
      </c>
      <c r="S9423">
        <v>35518175.078517959</v>
      </c>
      <c r="T9423">
        <v>36740887.74718798</v>
      </c>
      <c r="U9423">
        <v>41288435.86406371</v>
      </c>
      <c r="V9423">
        <v>49407075.302810386</v>
      </c>
      <c r="W9423">
        <v>28455733.276003979</v>
      </c>
      <c r="X9423">
        <v>8455733.276003981</v>
      </c>
    </row>
    <row r="9424" spans="2:24" x14ac:dyDescent="0.4">
      <c r="B9424" s="13">
        <v>9421</v>
      </c>
      <c r="C9424">
        <v>0</v>
      </c>
      <c r="D9424">
        <v>0</v>
      </c>
      <c r="E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23264206.398551974</v>
      </c>
      <c r="O9424">
        <v>21554332.08008625</v>
      </c>
      <c r="P9424">
        <v>22295049.232028261</v>
      </c>
      <c r="Q9424">
        <v>20537741.580323543</v>
      </c>
      <c r="R9424">
        <v>22896272.725803893</v>
      </c>
      <c r="S9424">
        <v>22540273.643829387</v>
      </c>
      <c r="T9424">
        <v>26400078.428340565</v>
      </c>
      <c r="U9424">
        <v>27380403.097149994</v>
      </c>
      <c r="V9424">
        <v>26667972.186813712</v>
      </c>
      <c r="W9424">
        <v>25274177.187141091</v>
      </c>
      <c r="X9424">
        <v>5274177.1871410869</v>
      </c>
    </row>
    <row r="9425" spans="2:24" x14ac:dyDescent="0.4">
      <c r="B9425" s="13">
        <v>9422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27942970.397003993</v>
      </c>
      <c r="O9425">
        <v>29767740.082128428</v>
      </c>
      <c r="P9425">
        <v>28695927.279830683</v>
      </c>
      <c r="Q9425">
        <v>14226344.785532648</v>
      </c>
      <c r="R9425">
        <v>13992426.448012572</v>
      </c>
      <c r="S9425">
        <v>19454110.666591663</v>
      </c>
      <c r="T9425">
        <v>19802249.619738657</v>
      </c>
      <c r="U9425">
        <v>19349585.704035688</v>
      </c>
      <c r="V9425">
        <v>-318632964.69415408</v>
      </c>
      <c r="W9425">
        <v>-327985407.27039999</v>
      </c>
      <c r="X9425">
        <v>-347985407.27039999</v>
      </c>
    </row>
    <row r="9426" spans="2:24" x14ac:dyDescent="0.4">
      <c r="B9426" s="13">
        <v>9423</v>
      </c>
      <c r="C9426">
        <v>0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21566736.266945537</v>
      </c>
      <c r="O9426">
        <v>22293198.135393035</v>
      </c>
      <c r="P9426">
        <v>8620776.2002197169</v>
      </c>
      <c r="Q9426">
        <v>7985591.811279295</v>
      </c>
      <c r="R9426">
        <v>8099970.6894635297</v>
      </c>
      <c r="S9426">
        <v>4373153.2607707474</v>
      </c>
      <c r="T9426">
        <v>10314522.579751715</v>
      </c>
      <c r="U9426">
        <v>17127890.42559956</v>
      </c>
      <c r="V9426">
        <v>17323726.007712055</v>
      </c>
      <c r="W9426">
        <v>-1195259727.7869842</v>
      </c>
      <c r="X9426">
        <v>-1215259727.7869842</v>
      </c>
    </row>
    <row r="9427" spans="2:24" x14ac:dyDescent="0.4">
      <c r="B9427" s="13">
        <v>9424</v>
      </c>
      <c r="C9427">
        <v>0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17497948.935227863</v>
      </c>
      <c r="O9427">
        <v>19720476.986991875</v>
      </c>
      <c r="P9427">
        <v>18764417.448354509</v>
      </c>
      <c r="Q9427">
        <v>23956913.258302227</v>
      </c>
      <c r="R9427">
        <v>27492791.791817129</v>
      </c>
      <c r="S9427">
        <v>28616567.233731374</v>
      </c>
      <c r="T9427">
        <v>27806667.108747199</v>
      </c>
      <c r="U9427">
        <v>32049122.941159666</v>
      </c>
      <c r="V9427">
        <v>37038247.894472301</v>
      </c>
      <c r="W9427">
        <v>14913925.06245696</v>
      </c>
      <c r="X9427">
        <v>-5086074.9375430401</v>
      </c>
    </row>
    <row r="9428" spans="2:24" x14ac:dyDescent="0.4">
      <c r="B9428" s="13">
        <v>9425</v>
      </c>
      <c r="C9428">
        <v>0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19702974.513196208</v>
      </c>
      <c r="O9428">
        <v>18882221.459684562</v>
      </c>
      <c r="P9428">
        <v>15451038.835764447</v>
      </c>
      <c r="Q9428">
        <v>17957340.253928676</v>
      </c>
      <c r="R9428">
        <v>21366935.030082822</v>
      </c>
      <c r="S9428">
        <v>18922740.672652312</v>
      </c>
      <c r="T9428">
        <v>24880381.665118925</v>
      </c>
      <c r="U9428">
        <v>20198477.168566003</v>
      </c>
      <c r="V9428">
        <v>21559959.604618032</v>
      </c>
      <c r="W9428">
        <v>24497774.721327938</v>
      </c>
      <c r="X9428">
        <v>4497774.7213279363</v>
      </c>
    </row>
    <row r="9429" spans="2:24" x14ac:dyDescent="0.4">
      <c r="B9429" s="13">
        <v>9426</v>
      </c>
      <c r="C9429">
        <v>0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27048649.433002412</v>
      </c>
      <c r="O9429">
        <v>27819039.415938105</v>
      </c>
      <c r="P9429">
        <v>33196585.660209272</v>
      </c>
      <c r="Q9429">
        <v>38601075.779556997</v>
      </c>
      <c r="R9429">
        <v>41639531.348674223</v>
      </c>
      <c r="S9429">
        <v>40700421.910091661</v>
      </c>
      <c r="T9429">
        <v>30886632.412614334</v>
      </c>
      <c r="U9429">
        <v>35072412.145340055</v>
      </c>
      <c r="V9429">
        <v>36201458.448279992</v>
      </c>
      <c r="W9429">
        <v>-1126803754.7407517</v>
      </c>
      <c r="X9429">
        <v>-1146803754.7407517</v>
      </c>
    </row>
    <row r="9430" spans="2:24" x14ac:dyDescent="0.4">
      <c r="B9430" s="13">
        <v>9427</v>
      </c>
      <c r="C9430">
        <v>0</v>
      </c>
      <c r="D9430">
        <v>0</v>
      </c>
      <c r="E9430"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27159022.142429091</v>
      </c>
      <c r="O9430">
        <v>31389592.083076708</v>
      </c>
      <c r="P9430">
        <v>32687002.110251885</v>
      </c>
      <c r="Q9430">
        <v>34396787.076346114</v>
      </c>
      <c r="R9430">
        <v>34587681.223371722</v>
      </c>
      <c r="S9430">
        <v>33989271.236572824</v>
      </c>
      <c r="T9430">
        <v>41958860.523580283</v>
      </c>
      <c r="U9430">
        <v>39197810.309467755</v>
      </c>
      <c r="V9430">
        <v>39753222.590734519</v>
      </c>
      <c r="W9430">
        <v>39975517.892979577</v>
      </c>
      <c r="X9430">
        <v>19975517.892979566</v>
      </c>
    </row>
    <row r="9431" spans="2:24" x14ac:dyDescent="0.4">
      <c r="B9431" s="13">
        <v>9428</v>
      </c>
      <c r="C9431">
        <v>0</v>
      </c>
      <c r="D9431">
        <v>0</v>
      </c>
      <c r="E9431"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22384643.989906039</v>
      </c>
      <c r="O9431">
        <v>-29866203.692041546</v>
      </c>
      <c r="P9431">
        <v>-29941716.931597549</v>
      </c>
      <c r="Q9431">
        <v>-3553896.8162991782</v>
      </c>
      <c r="R9431">
        <v>-1633814.9775909213</v>
      </c>
      <c r="S9431">
        <v>-39938.433180157794</v>
      </c>
      <c r="T9431">
        <v>59067.451414321054</v>
      </c>
      <c r="U9431">
        <v>-1436069.822629415</v>
      </c>
      <c r="V9431">
        <v>984730.24159481283</v>
      </c>
      <c r="W9431">
        <v>1224568.1132007306</v>
      </c>
      <c r="X9431">
        <v>-18775431.886799265</v>
      </c>
    </row>
    <row r="9432" spans="2:24" x14ac:dyDescent="0.4">
      <c r="B9432" s="13">
        <v>9429</v>
      </c>
      <c r="C9432">
        <v>0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26348618.389639169</v>
      </c>
      <c r="O9432">
        <v>25755217.174198888</v>
      </c>
      <c r="P9432">
        <v>30114749.305334754</v>
      </c>
      <c r="Q9432">
        <v>29858151.525179561</v>
      </c>
      <c r="R9432">
        <v>27084635.270488884</v>
      </c>
      <c r="S9432">
        <v>30399293.599268328</v>
      </c>
      <c r="T9432">
        <v>29751137.214522749</v>
      </c>
      <c r="U9432">
        <v>31490370.699654274</v>
      </c>
      <c r="V9432">
        <v>30394626.42318771</v>
      </c>
      <c r="W9432">
        <v>37228133.45406425</v>
      </c>
      <c r="X9432">
        <v>17228133.45406425</v>
      </c>
    </row>
    <row r="9433" spans="2:24" x14ac:dyDescent="0.4">
      <c r="B9433" s="13">
        <v>9430</v>
      </c>
      <c r="C9433">
        <v>0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18711652.066718161</v>
      </c>
      <c r="O9433">
        <v>17193082.266192786</v>
      </c>
      <c r="P9433">
        <v>14977457.608799417</v>
      </c>
      <c r="Q9433">
        <v>13359358.532315532</v>
      </c>
      <c r="R9433">
        <v>11140070.174222704</v>
      </c>
      <c r="S9433">
        <v>13262583.914520847</v>
      </c>
      <c r="T9433">
        <v>-1937456.9758372884</v>
      </c>
      <c r="U9433">
        <v>-7079926.7549435003</v>
      </c>
      <c r="V9433">
        <v>2419466.7375189392</v>
      </c>
      <c r="W9433">
        <v>6518855.7857053969</v>
      </c>
      <c r="X9433">
        <v>-13481144.214294605</v>
      </c>
    </row>
    <row r="9434" spans="2:24" x14ac:dyDescent="0.4">
      <c r="B9434" s="13">
        <v>9431</v>
      </c>
      <c r="C9434">
        <v>0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28754520.783977732</v>
      </c>
      <c r="O9434">
        <v>26510126.828520853</v>
      </c>
      <c r="P9434">
        <v>24673067.38177371</v>
      </c>
      <c r="Q9434">
        <v>26499261.233897451</v>
      </c>
      <c r="R9434">
        <v>23890155.609751344</v>
      </c>
      <c r="S9434">
        <v>19093871.8075037</v>
      </c>
      <c r="T9434">
        <v>18271962.438289203</v>
      </c>
      <c r="U9434">
        <v>27952275.978229314</v>
      </c>
      <c r="V9434">
        <v>29146359.577115461</v>
      </c>
      <c r="W9434">
        <v>28575538.471801065</v>
      </c>
      <c r="X9434">
        <v>8575538.4718010649</v>
      </c>
    </row>
    <row r="9435" spans="2:24" x14ac:dyDescent="0.4">
      <c r="B9435" s="13">
        <v>9432</v>
      </c>
      <c r="C9435">
        <v>0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12642918.042850047</v>
      </c>
      <c r="O9435">
        <v>15225922.228531903</v>
      </c>
      <c r="P9435">
        <v>17285782.386402071</v>
      </c>
      <c r="Q9435">
        <v>21466718.276956975</v>
      </c>
      <c r="R9435">
        <v>24473134.959679656</v>
      </c>
      <c r="S9435">
        <v>32004489.078269035</v>
      </c>
      <c r="T9435">
        <v>31557465.61865462</v>
      </c>
      <c r="U9435">
        <v>36934129.053155959</v>
      </c>
      <c r="V9435">
        <v>36410259.298179507</v>
      </c>
      <c r="W9435">
        <v>30493854.779128041</v>
      </c>
      <c r="X9435">
        <v>10493854.779128037</v>
      </c>
    </row>
    <row r="9436" spans="2:24" x14ac:dyDescent="0.4">
      <c r="B9436" s="13">
        <v>9433</v>
      </c>
      <c r="C9436">
        <v>0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22331362.894169234</v>
      </c>
      <c r="O9436">
        <v>23734233.780490931</v>
      </c>
      <c r="P9436">
        <v>26368092.445456427</v>
      </c>
      <c r="Q9436">
        <v>28707057.171696935</v>
      </c>
      <c r="R9436">
        <v>25514702.714313764</v>
      </c>
      <c r="S9436">
        <v>27624849.123908807</v>
      </c>
      <c r="T9436">
        <v>29125521.03404481</v>
      </c>
      <c r="U9436">
        <v>30239406.705784358</v>
      </c>
      <c r="V9436">
        <v>35787359.676721089</v>
      </c>
      <c r="W9436">
        <v>38531952.906339459</v>
      </c>
      <c r="X9436">
        <v>18531952.906339463</v>
      </c>
    </row>
    <row r="9437" spans="2:24" x14ac:dyDescent="0.4">
      <c r="B9437" s="13">
        <v>9434</v>
      </c>
      <c r="C9437">
        <v>0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22257990.305433728</v>
      </c>
      <c r="O9437">
        <v>29615163.632647723</v>
      </c>
      <c r="P9437">
        <v>32125740.4645277</v>
      </c>
      <c r="Q9437">
        <v>36835309.00376308</v>
      </c>
      <c r="R9437">
        <v>37805811.499746412</v>
      </c>
      <c r="S9437">
        <v>35755714.408918642</v>
      </c>
      <c r="T9437">
        <v>35250627.711343877</v>
      </c>
      <c r="U9437">
        <v>10319443.597089503</v>
      </c>
      <c r="V9437">
        <v>-1850912.7371352799</v>
      </c>
      <c r="W9437">
        <v>11702348.960863205</v>
      </c>
      <c r="X9437">
        <v>-8297651.0391367991</v>
      </c>
    </row>
    <row r="9438" spans="2:24" x14ac:dyDescent="0.4">
      <c r="B9438" s="13">
        <v>9435</v>
      </c>
      <c r="C9438">
        <v>0</v>
      </c>
      <c r="D9438">
        <v>0</v>
      </c>
      <c r="E9438">
        <v>0</v>
      </c>
      <c r="F9438">
        <v>0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21553302.26814317</v>
      </c>
      <c r="O9438">
        <v>24168986.44370639</v>
      </c>
      <c r="P9438">
        <v>-109100203.8482181</v>
      </c>
      <c r="Q9438">
        <v>-109681659.37632722</v>
      </c>
      <c r="R9438">
        <v>-46185059.168320395</v>
      </c>
      <c r="S9438">
        <v>-48180410.099667981</v>
      </c>
      <c r="T9438">
        <v>-47241746.106390983</v>
      </c>
      <c r="U9438">
        <v>-47176787.980876118</v>
      </c>
      <c r="V9438">
        <v>-47715146.597514965</v>
      </c>
      <c r="W9438">
        <v>-47478968.754305579</v>
      </c>
      <c r="X9438">
        <v>-67478968.754305571</v>
      </c>
    </row>
    <row r="9439" spans="2:24" x14ac:dyDescent="0.4">
      <c r="B9439" s="13">
        <v>9436</v>
      </c>
      <c r="C9439">
        <v>0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17359125.617667977</v>
      </c>
      <c r="O9439">
        <v>20801897.986984938</v>
      </c>
      <c r="P9439">
        <v>23897088.48031839</v>
      </c>
      <c r="Q9439">
        <v>27651499.284556974</v>
      </c>
      <c r="R9439">
        <v>27056659.897945441</v>
      </c>
      <c r="S9439">
        <v>17050303.97268559</v>
      </c>
      <c r="T9439">
        <v>22431580.715239823</v>
      </c>
      <c r="U9439">
        <v>5724125.7860226491</v>
      </c>
      <c r="V9439">
        <v>3829768.2694275603</v>
      </c>
      <c r="W9439">
        <v>787153.74379330501</v>
      </c>
      <c r="X9439">
        <v>-19212846.256206691</v>
      </c>
    </row>
    <row r="9440" spans="2:24" x14ac:dyDescent="0.4">
      <c r="B9440" s="13">
        <v>9437</v>
      </c>
      <c r="C9440">
        <v>0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19021750.318681721</v>
      </c>
      <c r="O9440">
        <v>19553219.47458734</v>
      </c>
      <c r="P9440">
        <v>23195026.868522096</v>
      </c>
      <c r="Q9440">
        <v>22589796.798268456</v>
      </c>
      <c r="R9440">
        <v>25005354.847256228</v>
      </c>
      <c r="S9440">
        <v>23818987.090877771</v>
      </c>
      <c r="T9440">
        <v>27673626.68090713</v>
      </c>
      <c r="U9440">
        <v>27186038.827817239</v>
      </c>
      <c r="V9440">
        <v>21020053.053004883</v>
      </c>
      <c r="W9440">
        <v>24383442.771469597</v>
      </c>
      <c r="X9440">
        <v>4383442.7714695986</v>
      </c>
    </row>
    <row r="9441" spans="2:24" x14ac:dyDescent="0.4">
      <c r="B9441" s="13">
        <v>9438</v>
      </c>
      <c r="C9441">
        <v>0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19755708.512521222</v>
      </c>
      <c r="O9441">
        <v>19778959.964518484</v>
      </c>
      <c r="P9441">
        <v>24131950.804677535</v>
      </c>
      <c r="Q9441">
        <v>27270291.413202785</v>
      </c>
      <c r="R9441">
        <v>27022270.207765918</v>
      </c>
      <c r="S9441">
        <v>28609877.560420398</v>
      </c>
      <c r="T9441">
        <v>30894047.844650295</v>
      </c>
      <c r="U9441">
        <v>28519878.085447259</v>
      </c>
      <c r="V9441">
        <v>31694594.012938023</v>
      </c>
      <c r="W9441">
        <v>31638150.075998798</v>
      </c>
      <c r="X9441">
        <v>11638150.075998796</v>
      </c>
    </row>
    <row r="9442" spans="2:24" x14ac:dyDescent="0.4">
      <c r="B9442" s="13">
        <v>9439</v>
      </c>
      <c r="C9442">
        <v>0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22551635.112719029</v>
      </c>
      <c r="O9442">
        <v>22275879.843846682</v>
      </c>
      <c r="P9442">
        <v>25237125.305059079</v>
      </c>
      <c r="Q9442">
        <v>32740038.600473084</v>
      </c>
      <c r="R9442">
        <v>34561183.417303912</v>
      </c>
      <c r="S9442">
        <v>12919105.892445123</v>
      </c>
      <c r="T9442">
        <v>16578556.415612219</v>
      </c>
      <c r="U9442">
        <v>28399811.69218874</v>
      </c>
      <c r="V9442">
        <v>29147689.434307776</v>
      </c>
      <c r="W9442">
        <v>28764713.23732499</v>
      </c>
      <c r="X9442">
        <v>8764713.2373249903</v>
      </c>
    </row>
    <row r="9443" spans="2:24" x14ac:dyDescent="0.4">
      <c r="B9443" s="13">
        <v>9440</v>
      </c>
      <c r="C9443">
        <v>0</v>
      </c>
      <c r="D9443">
        <v>0</v>
      </c>
      <c r="E9443">
        <v>0</v>
      </c>
      <c r="F9443">
        <v>0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26651740.256040502</v>
      </c>
      <c r="O9443">
        <v>28462823.805164173</v>
      </c>
      <c r="P9443">
        <v>27805777.309662592</v>
      </c>
      <c r="Q9443">
        <v>28254169.758917809</v>
      </c>
      <c r="R9443">
        <v>32132932.713231385</v>
      </c>
      <c r="S9443">
        <v>37484886.872568198</v>
      </c>
      <c r="T9443">
        <v>39826524.284746416</v>
      </c>
      <c r="U9443">
        <v>38721744.457841173</v>
      </c>
      <c r="V9443">
        <v>43352391.926660933</v>
      </c>
      <c r="W9443">
        <v>45390878.318222821</v>
      </c>
      <c r="X9443">
        <v>25390878.31822281</v>
      </c>
    </row>
    <row r="9444" spans="2:24" x14ac:dyDescent="0.4">
      <c r="B9444" s="13">
        <v>9441</v>
      </c>
      <c r="C9444">
        <v>0</v>
      </c>
      <c r="D9444">
        <v>0</v>
      </c>
      <c r="E9444"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25295058.632013921</v>
      </c>
      <c r="O9444">
        <v>32807043.842798132</v>
      </c>
      <c r="P9444">
        <v>30142957.773658846</v>
      </c>
      <c r="Q9444">
        <v>31001659.86186108</v>
      </c>
      <c r="R9444">
        <v>33490592.226659723</v>
      </c>
      <c r="S9444">
        <v>30538462.229219165</v>
      </c>
      <c r="T9444">
        <v>35289401.859147809</v>
      </c>
      <c r="U9444">
        <v>41422954.005818561</v>
      </c>
      <c r="V9444">
        <v>40531113.808994889</v>
      </c>
      <c r="W9444">
        <v>41169186.949004278</v>
      </c>
      <c r="X9444">
        <v>21169186.949004274</v>
      </c>
    </row>
    <row r="9445" spans="2:24" x14ac:dyDescent="0.4">
      <c r="B9445" s="13">
        <v>9442</v>
      </c>
      <c r="C9445">
        <v>0</v>
      </c>
      <c r="D9445">
        <v>0</v>
      </c>
      <c r="E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7603908.5820503216</v>
      </c>
      <c r="O9445">
        <v>5526745.4942843104</v>
      </c>
      <c r="P9445">
        <v>13913270.287235601</v>
      </c>
      <c r="Q9445">
        <v>12908101.633522583</v>
      </c>
      <c r="R9445">
        <v>18865868.207662791</v>
      </c>
      <c r="S9445">
        <v>18945707.610119522</v>
      </c>
      <c r="T9445">
        <v>18140445.700117346</v>
      </c>
      <c r="U9445">
        <v>24653010.154118132</v>
      </c>
      <c r="V9445">
        <v>27349514.262981851</v>
      </c>
      <c r="W9445">
        <v>28051451.888937112</v>
      </c>
      <c r="X9445">
        <v>8051451.8889371138</v>
      </c>
    </row>
    <row r="9446" spans="2:24" x14ac:dyDescent="0.4">
      <c r="B9446" s="13">
        <v>9443</v>
      </c>
      <c r="C9446">
        <v>0</v>
      </c>
      <c r="D9446">
        <v>0</v>
      </c>
      <c r="E9446">
        <v>0</v>
      </c>
      <c r="F9446">
        <v>0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19482997.383133508</v>
      </c>
      <c r="O9446">
        <v>14980954.41373672</v>
      </c>
      <c r="P9446">
        <v>18224540.516249564</v>
      </c>
      <c r="Q9446">
        <v>20481634.327266827</v>
      </c>
      <c r="R9446">
        <v>21979337.643352918</v>
      </c>
      <c r="S9446">
        <v>17068807.455753393</v>
      </c>
      <c r="T9446">
        <v>15252026.668159448</v>
      </c>
      <c r="U9446">
        <v>18879238.260909397</v>
      </c>
      <c r="V9446">
        <v>18351638.127318751</v>
      </c>
      <c r="W9446">
        <v>18217542.59717514</v>
      </c>
      <c r="X9446">
        <v>-1782457.4028248615</v>
      </c>
    </row>
    <row r="9447" spans="2:24" x14ac:dyDescent="0.4">
      <c r="B9447" s="13">
        <v>9444</v>
      </c>
      <c r="C9447">
        <v>0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25886466.181628592</v>
      </c>
      <c r="O9447">
        <v>29863377.508276395</v>
      </c>
      <c r="P9447">
        <v>31061763.847136423</v>
      </c>
      <c r="Q9447">
        <v>29370845.327638935</v>
      </c>
      <c r="R9447">
        <v>36610114.38614779</v>
      </c>
      <c r="S9447">
        <v>43738827.583193824</v>
      </c>
      <c r="T9447">
        <v>49496319.093754999</v>
      </c>
      <c r="U9447">
        <v>56766149.075979404</v>
      </c>
      <c r="V9447">
        <v>56661575.017344706</v>
      </c>
      <c r="W9447">
        <v>57304338.96803347</v>
      </c>
      <c r="X9447">
        <v>37304338.96803347</v>
      </c>
    </row>
    <row r="9448" spans="2:24" x14ac:dyDescent="0.4">
      <c r="B9448" s="13">
        <v>9445</v>
      </c>
      <c r="C9448">
        <v>0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22513976.431010768</v>
      </c>
      <c r="O9448">
        <v>26818107.041421115</v>
      </c>
      <c r="P9448">
        <v>29726982.805202283</v>
      </c>
      <c r="Q9448">
        <v>14764004.831091998</v>
      </c>
      <c r="R9448">
        <v>21158989.585819278</v>
      </c>
      <c r="S9448">
        <v>27739939.531179469</v>
      </c>
      <c r="T9448">
        <v>35914102.172146991</v>
      </c>
      <c r="U9448">
        <v>33983390.332892582</v>
      </c>
      <c r="V9448">
        <v>33298106.362431731</v>
      </c>
      <c r="W9448">
        <v>36332977.393064387</v>
      </c>
      <c r="X9448">
        <v>16332977.393064387</v>
      </c>
    </row>
    <row r="9449" spans="2:24" x14ac:dyDescent="0.4">
      <c r="B9449" s="13">
        <v>9446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17811468.729956485</v>
      </c>
      <c r="O9449">
        <v>19578680.57934057</v>
      </c>
      <c r="P9449">
        <v>26986339.6786508</v>
      </c>
      <c r="Q9449">
        <v>26863044.987543184</v>
      </c>
      <c r="R9449">
        <v>30484282.008460615</v>
      </c>
      <c r="S9449">
        <v>30300900.756586004</v>
      </c>
      <c r="T9449">
        <v>31581970.258312121</v>
      </c>
      <c r="U9449">
        <v>29698733.924445331</v>
      </c>
      <c r="V9449">
        <v>30312098.452822074</v>
      </c>
      <c r="W9449">
        <v>30465772.317054305</v>
      </c>
      <c r="X9449">
        <v>10465772.317054309</v>
      </c>
    </row>
    <row r="9450" spans="2:24" x14ac:dyDescent="0.4">
      <c r="B9450" s="13">
        <v>9447</v>
      </c>
      <c r="C9450">
        <v>0</v>
      </c>
      <c r="D9450">
        <v>0</v>
      </c>
      <c r="E9450">
        <v>0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19001617.564127438</v>
      </c>
      <c r="O9450">
        <v>22599849.58935653</v>
      </c>
      <c r="P9450">
        <v>19954051.924080927</v>
      </c>
      <c r="Q9450">
        <v>19211700.148823451</v>
      </c>
      <c r="R9450">
        <v>17830764.806802005</v>
      </c>
      <c r="S9450">
        <v>18319479.474813703</v>
      </c>
      <c r="T9450">
        <v>17867163.928138904</v>
      </c>
      <c r="U9450">
        <v>25565791.187987577</v>
      </c>
      <c r="V9450">
        <v>29361802.941472713</v>
      </c>
      <c r="W9450">
        <v>27334816.112634022</v>
      </c>
      <c r="X9450">
        <v>7334816.1126340274</v>
      </c>
    </row>
    <row r="9451" spans="2:24" x14ac:dyDescent="0.4">
      <c r="B9451" s="13">
        <v>9448</v>
      </c>
      <c r="C9451">
        <v>0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-8171787.3154813964</v>
      </c>
      <c r="O9451">
        <v>-10122253.795426238</v>
      </c>
      <c r="P9451">
        <v>6472700.2615640489</v>
      </c>
      <c r="Q9451">
        <v>8739030.823841814</v>
      </c>
      <c r="R9451">
        <v>16071523.210774988</v>
      </c>
      <c r="S9451">
        <v>25742337.764631979</v>
      </c>
      <c r="T9451">
        <v>29195232.958014008</v>
      </c>
      <c r="U9451">
        <v>29941968.319609731</v>
      </c>
      <c r="V9451">
        <v>34518781.173786193</v>
      </c>
      <c r="W9451">
        <v>35340314.71112211</v>
      </c>
      <c r="X9451">
        <v>15340314.711122109</v>
      </c>
    </row>
    <row r="9452" spans="2:24" x14ac:dyDescent="0.4">
      <c r="B9452" s="13">
        <v>9449</v>
      </c>
      <c r="C9452">
        <v>0</v>
      </c>
      <c r="D9452">
        <v>0</v>
      </c>
      <c r="E9452">
        <v>0</v>
      </c>
      <c r="F9452">
        <v>0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18403434.58968858</v>
      </c>
      <c r="O9452">
        <v>20000359.740389477</v>
      </c>
      <c r="P9452">
        <v>20380092.355996314</v>
      </c>
      <c r="Q9452">
        <v>24268207.477235861</v>
      </c>
      <c r="R9452">
        <v>3658247.346636584</v>
      </c>
      <c r="S9452">
        <v>9910623.6224670261</v>
      </c>
      <c r="T9452">
        <v>22060881.888374258</v>
      </c>
      <c r="U9452">
        <v>21225325.391143654</v>
      </c>
      <c r="V9452">
        <v>25342417.110227585</v>
      </c>
      <c r="W9452">
        <v>8491795.7113346402</v>
      </c>
      <c r="X9452">
        <v>-11508204.28866536</v>
      </c>
    </row>
    <row r="9453" spans="2:24" x14ac:dyDescent="0.4">
      <c r="B9453" s="13">
        <v>9450</v>
      </c>
      <c r="C9453">
        <v>0</v>
      </c>
      <c r="D9453">
        <v>0</v>
      </c>
      <c r="E9453"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24470234.193688367</v>
      </c>
      <c r="O9453">
        <v>28479823.686656784</v>
      </c>
      <c r="P9453">
        <v>30350589.132338967</v>
      </c>
      <c r="Q9453">
        <v>29952959.936158702</v>
      </c>
      <c r="R9453">
        <v>33198093.045605905</v>
      </c>
      <c r="S9453">
        <v>38236226.701915383</v>
      </c>
      <c r="T9453">
        <v>42534667.956154943</v>
      </c>
      <c r="U9453">
        <v>39384203.266275957</v>
      </c>
      <c r="V9453">
        <v>30696936.716086827</v>
      </c>
      <c r="W9453">
        <v>30529277.51580552</v>
      </c>
      <c r="X9453">
        <v>10529277.515805522</v>
      </c>
    </row>
    <row r="9454" spans="2:24" x14ac:dyDescent="0.4">
      <c r="B9454" s="13">
        <v>9451</v>
      </c>
      <c r="C9454">
        <v>0</v>
      </c>
      <c r="D9454">
        <v>0</v>
      </c>
      <c r="E9454">
        <v>0</v>
      </c>
      <c r="F9454">
        <v>0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13837075.334080853</v>
      </c>
      <c r="O9454">
        <v>12643361.654838799</v>
      </c>
      <c r="P9454">
        <v>19081555.133835413</v>
      </c>
      <c r="Q9454">
        <v>17820032.453989796</v>
      </c>
      <c r="R9454">
        <v>21784590.306184333</v>
      </c>
      <c r="S9454">
        <v>-15744784.668661647</v>
      </c>
      <c r="T9454">
        <v>-18001351.266333975</v>
      </c>
      <c r="U9454">
        <v>2892123.6704483675</v>
      </c>
      <c r="V9454">
        <v>6432001.7317712437</v>
      </c>
      <c r="W9454">
        <v>-148694132.98982346</v>
      </c>
      <c r="X9454">
        <v>-168694132.98982346</v>
      </c>
    </row>
    <row r="9455" spans="2:24" x14ac:dyDescent="0.4">
      <c r="B9455" s="13">
        <v>9452</v>
      </c>
      <c r="C9455">
        <v>0</v>
      </c>
      <c r="D9455">
        <v>0</v>
      </c>
      <c r="E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25389482.977823667</v>
      </c>
      <c r="O9455">
        <v>24927741.861105416</v>
      </c>
      <c r="P9455">
        <v>32522474.203254301</v>
      </c>
      <c r="Q9455">
        <v>33986217.178142257</v>
      </c>
      <c r="R9455">
        <v>42090199.1882006</v>
      </c>
      <c r="S9455">
        <v>49174547.674338467</v>
      </c>
      <c r="T9455">
        <v>54109212.615445077</v>
      </c>
      <c r="U9455">
        <v>57069328.191134699</v>
      </c>
      <c r="V9455">
        <v>38004336.691443615</v>
      </c>
      <c r="W9455">
        <v>46289237.34386842</v>
      </c>
      <c r="X9455">
        <v>26289237.343868408</v>
      </c>
    </row>
    <row r="9456" spans="2:24" x14ac:dyDescent="0.4">
      <c r="B9456" s="13">
        <v>9453</v>
      </c>
      <c r="C9456">
        <v>0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-11264666.698388524</v>
      </c>
      <c r="O9456">
        <v>-32131858.154274113</v>
      </c>
      <c r="P9456">
        <v>-11032532.465932485</v>
      </c>
      <c r="Q9456">
        <v>-197254.39255490131</v>
      </c>
      <c r="R9456">
        <v>9698539.3273648508</v>
      </c>
      <c r="S9456">
        <v>2385793.010964538</v>
      </c>
      <c r="T9456">
        <v>8956845.9482625537</v>
      </c>
      <c r="U9456">
        <v>9905253.9387157038</v>
      </c>
      <c r="V9456">
        <v>9130154.2239690125</v>
      </c>
      <c r="W9456">
        <v>9030279.7904939633</v>
      </c>
      <c r="X9456">
        <v>-10969720.209506039</v>
      </c>
    </row>
    <row r="9457" spans="2:24" x14ac:dyDescent="0.4">
      <c r="B9457" s="13">
        <v>9454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19720660.454337671</v>
      </c>
      <c r="O9457">
        <v>26038932.444906194</v>
      </c>
      <c r="P9457">
        <v>25492511.540275156</v>
      </c>
      <c r="Q9457">
        <v>18444563.114162654</v>
      </c>
      <c r="R9457">
        <v>15564944.338814691</v>
      </c>
      <c r="S9457">
        <v>18365136.724674761</v>
      </c>
      <c r="T9457">
        <v>20685486.972243544</v>
      </c>
      <c r="U9457">
        <v>25303099.705331635</v>
      </c>
      <c r="V9457">
        <v>23126227.48995512</v>
      </c>
      <c r="W9457">
        <v>10003462.013061728</v>
      </c>
      <c r="X9457">
        <v>-9996537.9869382754</v>
      </c>
    </row>
    <row r="9458" spans="2:24" x14ac:dyDescent="0.4">
      <c r="B9458" s="13">
        <v>9455</v>
      </c>
      <c r="C9458">
        <v>0</v>
      </c>
      <c r="D9458">
        <v>0</v>
      </c>
      <c r="E9458"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21749841.668412626</v>
      </c>
      <c r="O9458">
        <v>20529196.85320624</v>
      </c>
      <c r="P9458">
        <v>23168289.169679802</v>
      </c>
      <c r="Q9458">
        <v>31293745.590057053</v>
      </c>
      <c r="R9458">
        <v>32093761.700982921</v>
      </c>
      <c r="S9458">
        <v>33585618.940108843</v>
      </c>
      <c r="T9458">
        <v>35351295.666443132</v>
      </c>
      <c r="U9458">
        <v>28775139.117593478</v>
      </c>
      <c r="V9458">
        <v>31681780.505190294</v>
      </c>
      <c r="W9458">
        <v>31673455.431944184</v>
      </c>
      <c r="X9458">
        <v>11673455.431944186</v>
      </c>
    </row>
    <row r="9459" spans="2:24" x14ac:dyDescent="0.4">
      <c r="B9459" s="13">
        <v>9456</v>
      </c>
      <c r="C9459">
        <v>0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26000777.744687192</v>
      </c>
      <c r="O9459">
        <v>31721154.553744506</v>
      </c>
      <c r="P9459">
        <v>30765174.405366998</v>
      </c>
      <c r="Q9459">
        <v>33236802.545053922</v>
      </c>
      <c r="R9459">
        <v>37282110.207612671</v>
      </c>
      <c r="S9459">
        <v>36415955.465514295</v>
      </c>
      <c r="T9459">
        <v>37171401.808644839</v>
      </c>
      <c r="U9459">
        <v>37553434.381463289</v>
      </c>
      <c r="V9459">
        <v>36132280.7599051</v>
      </c>
      <c r="W9459">
        <v>44921991.602254942</v>
      </c>
      <c r="X9459">
        <v>24921991.602254942</v>
      </c>
    </row>
    <row r="9460" spans="2:24" x14ac:dyDescent="0.4">
      <c r="B9460" s="13">
        <v>9457</v>
      </c>
      <c r="C9460">
        <v>0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11738888.865737041</v>
      </c>
      <c r="O9460">
        <v>12070113.270491349</v>
      </c>
      <c r="P9460">
        <v>10404726.465506259</v>
      </c>
      <c r="Q9460">
        <v>11822370.710487753</v>
      </c>
      <c r="R9460">
        <v>11938064.813860415</v>
      </c>
      <c r="S9460">
        <v>2572720.2753736586</v>
      </c>
      <c r="T9460">
        <v>11391573.872292355</v>
      </c>
      <c r="U9460">
        <v>12163663.067053469</v>
      </c>
      <c r="V9460">
        <v>11739494.165769888</v>
      </c>
      <c r="W9460">
        <v>14599548.435296301</v>
      </c>
      <c r="X9460">
        <v>-5400451.5647036973</v>
      </c>
    </row>
    <row r="9461" spans="2:24" x14ac:dyDescent="0.4">
      <c r="B9461" s="13">
        <v>9458</v>
      </c>
      <c r="C9461">
        <v>0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21387026.280451205</v>
      </c>
      <c r="O9461">
        <v>21621665.981299788</v>
      </c>
      <c r="P9461">
        <v>23509565.643425189</v>
      </c>
      <c r="Q9461">
        <v>27421211.51474594</v>
      </c>
      <c r="R9461">
        <v>25361881.581678487</v>
      </c>
      <c r="S9461">
        <v>26449134.170690943</v>
      </c>
      <c r="T9461">
        <v>25702010.504814532</v>
      </c>
      <c r="U9461">
        <v>27646821.468358014</v>
      </c>
      <c r="V9461">
        <v>27260848.397331815</v>
      </c>
      <c r="W9461">
        <v>26897862.958082918</v>
      </c>
      <c r="X9461">
        <v>6897862.9580829153</v>
      </c>
    </row>
    <row r="9462" spans="2:24" x14ac:dyDescent="0.4">
      <c r="B9462" s="13">
        <v>9459</v>
      </c>
      <c r="C9462">
        <v>0</v>
      </c>
      <c r="D9462">
        <v>0</v>
      </c>
      <c r="E9462"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23189774.685992222</v>
      </c>
      <c r="O9462">
        <v>22189363.041267242</v>
      </c>
      <c r="P9462">
        <v>23635277.970429845</v>
      </c>
      <c r="Q9462">
        <v>24139846.556389913</v>
      </c>
      <c r="R9462">
        <v>24878226.103367209</v>
      </c>
      <c r="S9462">
        <v>24281704.270207994</v>
      </c>
      <c r="T9462">
        <v>29443848.574714709</v>
      </c>
      <c r="U9462">
        <v>36533622.465309255</v>
      </c>
      <c r="V9462">
        <v>32509895.831197478</v>
      </c>
      <c r="W9462">
        <v>34955692.737187244</v>
      </c>
      <c r="X9462">
        <v>14955692.737187251</v>
      </c>
    </row>
    <row r="9463" spans="2:24" x14ac:dyDescent="0.4">
      <c r="B9463" s="13">
        <v>9460</v>
      </c>
      <c r="C9463">
        <v>0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26188244.962471616</v>
      </c>
      <c r="O9463">
        <v>26966856.75486289</v>
      </c>
      <c r="P9463">
        <v>26237967.244896092</v>
      </c>
      <c r="Q9463">
        <v>27783104.539444178</v>
      </c>
      <c r="R9463">
        <v>27763232.881828584</v>
      </c>
      <c r="S9463">
        <v>34775393.038382076</v>
      </c>
      <c r="T9463">
        <v>33742573.363461934</v>
      </c>
      <c r="U9463">
        <v>32993894.384530593</v>
      </c>
      <c r="V9463">
        <v>42035268.973639362</v>
      </c>
      <c r="W9463">
        <v>43206336.734336242</v>
      </c>
      <c r="X9463">
        <v>23206336.734336231</v>
      </c>
    </row>
    <row r="9464" spans="2:24" x14ac:dyDescent="0.4">
      <c r="B9464" s="13">
        <v>9461</v>
      </c>
      <c r="C9464">
        <v>0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25791164.603568703</v>
      </c>
      <c r="O9464">
        <v>28092829.91296804</v>
      </c>
      <c r="P9464">
        <v>32610983.884454928</v>
      </c>
      <c r="Q9464">
        <v>32245548.999023892</v>
      </c>
      <c r="R9464">
        <v>38059801.227704644</v>
      </c>
      <c r="S9464">
        <v>35847383.783743612</v>
      </c>
      <c r="T9464">
        <v>34051168.713979758</v>
      </c>
      <c r="U9464">
        <v>38831622.165517725</v>
      </c>
      <c r="V9464">
        <v>37492577.701556109</v>
      </c>
      <c r="W9464">
        <v>-11248764.750939859</v>
      </c>
      <c r="X9464">
        <v>-31248764.750939861</v>
      </c>
    </row>
    <row r="9465" spans="2:24" x14ac:dyDescent="0.4">
      <c r="B9465" s="13">
        <v>9462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22799992.968107954</v>
      </c>
      <c r="O9465">
        <v>21359388.567950673</v>
      </c>
      <c r="P9465">
        <v>22488612.319622919</v>
      </c>
      <c r="Q9465">
        <v>23183272.255397502</v>
      </c>
      <c r="R9465">
        <v>29970101.001158338</v>
      </c>
      <c r="S9465">
        <v>28546275.751821004</v>
      </c>
      <c r="T9465">
        <v>28717012.171552058</v>
      </c>
      <c r="U9465">
        <v>33991335.050196663</v>
      </c>
      <c r="V9465">
        <v>36795127.913465209</v>
      </c>
      <c r="W9465">
        <v>40651013.185859919</v>
      </c>
      <c r="X9465">
        <v>20651013.18585993</v>
      </c>
    </row>
    <row r="9466" spans="2:24" x14ac:dyDescent="0.4">
      <c r="B9466" s="13">
        <v>9463</v>
      </c>
      <c r="C9466">
        <v>0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22123291.96557489</v>
      </c>
      <c r="O9466">
        <v>23376320.45685276</v>
      </c>
      <c r="P9466">
        <v>28492255.978983261</v>
      </c>
      <c r="Q9466">
        <v>27494276.792845231</v>
      </c>
      <c r="R9466">
        <v>27051641.930844713</v>
      </c>
      <c r="S9466">
        <v>24565321.305090267</v>
      </c>
      <c r="T9466">
        <v>23972417.408650979</v>
      </c>
      <c r="U9466">
        <v>25597544.073454473</v>
      </c>
      <c r="V9466">
        <v>32735530.619832568</v>
      </c>
      <c r="W9466">
        <v>32936844.360925641</v>
      </c>
      <c r="X9466">
        <v>12936844.360925641</v>
      </c>
    </row>
    <row r="9467" spans="2:24" x14ac:dyDescent="0.4">
      <c r="B9467" s="13">
        <v>9464</v>
      </c>
      <c r="C9467">
        <v>0</v>
      </c>
      <c r="D9467">
        <v>0</v>
      </c>
      <c r="E9467">
        <v>0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22832786.710795462</v>
      </c>
      <c r="O9467">
        <v>31202955.813089352</v>
      </c>
      <c r="P9467">
        <v>34276642.248412453</v>
      </c>
      <c r="Q9467">
        <v>33235795.830141526</v>
      </c>
      <c r="R9467">
        <v>31797617.146151736</v>
      </c>
      <c r="S9467">
        <v>20046086.033644676</v>
      </c>
      <c r="T9467">
        <v>25738140.826504961</v>
      </c>
      <c r="U9467">
        <v>30401482.752952512</v>
      </c>
      <c r="V9467">
        <v>39990440.998684146</v>
      </c>
      <c r="W9467">
        <v>33796786.838465549</v>
      </c>
      <c r="X9467">
        <v>13796786.838465545</v>
      </c>
    </row>
    <row r="9468" spans="2:24" x14ac:dyDescent="0.4">
      <c r="B9468" s="13">
        <v>9465</v>
      </c>
      <c r="C9468">
        <v>0</v>
      </c>
      <c r="D9468">
        <v>0</v>
      </c>
      <c r="E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22063357.847158626</v>
      </c>
      <c r="O9468">
        <v>25195539.405272853</v>
      </c>
      <c r="P9468">
        <v>-5170447.8430562299</v>
      </c>
      <c r="Q9468">
        <v>-6180775.0940376483</v>
      </c>
      <c r="R9468">
        <v>7954852.4973475076</v>
      </c>
      <c r="S9468">
        <v>4775665.9803518578</v>
      </c>
      <c r="T9468">
        <v>8521791.9122146759</v>
      </c>
      <c r="U9468">
        <v>6601959.0039472496</v>
      </c>
      <c r="V9468">
        <v>14620431.133008182</v>
      </c>
      <c r="W9468">
        <v>14564828.996872058</v>
      </c>
      <c r="X9468">
        <v>-5435171.0031279419</v>
      </c>
    </row>
    <row r="9469" spans="2:24" x14ac:dyDescent="0.4">
      <c r="B9469" s="13">
        <v>9466</v>
      </c>
      <c r="C9469">
        <v>0</v>
      </c>
      <c r="D9469">
        <v>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19652565.480580315</v>
      </c>
      <c r="O9469">
        <v>19070217.493988432</v>
      </c>
      <c r="P9469">
        <v>14950644.647519862</v>
      </c>
      <c r="Q9469">
        <v>22833242.503269382</v>
      </c>
      <c r="R9469">
        <v>27832041.315240711</v>
      </c>
      <c r="S9469">
        <v>26929132.077506967</v>
      </c>
      <c r="T9469">
        <v>32378476.202871758</v>
      </c>
      <c r="U9469">
        <v>33730391.489687577</v>
      </c>
      <c r="V9469">
        <v>31881252.002721578</v>
      </c>
      <c r="W9469">
        <v>32348308.183971081</v>
      </c>
      <c r="X9469">
        <v>12348308.183971075</v>
      </c>
    </row>
    <row r="9470" spans="2:24" x14ac:dyDescent="0.4">
      <c r="B9470" s="13">
        <v>9467</v>
      </c>
      <c r="C9470">
        <v>0</v>
      </c>
      <c r="D9470">
        <v>0</v>
      </c>
      <c r="E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23320559.411924571</v>
      </c>
      <c r="O9470">
        <v>23933029.446186654</v>
      </c>
      <c r="P9470">
        <v>25723111.428311929</v>
      </c>
      <c r="Q9470">
        <v>-192745345.60467115</v>
      </c>
      <c r="R9470">
        <v>-192488789.07800609</v>
      </c>
      <c r="S9470">
        <v>-77127631.54116185</v>
      </c>
      <c r="T9470">
        <v>-76330334.901173845</v>
      </c>
      <c r="U9470">
        <v>-76201167.374470592</v>
      </c>
      <c r="V9470">
        <v>-74539782.911593243</v>
      </c>
      <c r="W9470">
        <v>-70332874.045275673</v>
      </c>
      <c r="X9470">
        <v>-90332874.045275703</v>
      </c>
    </row>
    <row r="9471" spans="2:24" x14ac:dyDescent="0.4">
      <c r="B9471" s="13">
        <v>9468</v>
      </c>
      <c r="C9471">
        <v>0</v>
      </c>
      <c r="D9471">
        <v>0</v>
      </c>
      <c r="E9471">
        <v>0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26191143.104584008</v>
      </c>
      <c r="O9471">
        <v>33188810.963962715</v>
      </c>
      <c r="P9471">
        <v>33498567.132459171</v>
      </c>
      <c r="Q9471">
        <v>30880443.186714776</v>
      </c>
      <c r="R9471">
        <v>32360525.496209458</v>
      </c>
      <c r="S9471">
        <v>39675763.687515542</v>
      </c>
      <c r="T9471">
        <v>45290396.955166191</v>
      </c>
      <c r="U9471">
        <v>53171031.563357048</v>
      </c>
      <c r="V9471">
        <v>55200339.341209322</v>
      </c>
      <c r="W9471">
        <v>50782022.266496129</v>
      </c>
      <c r="X9471">
        <v>30782022.266496122</v>
      </c>
    </row>
    <row r="9472" spans="2:24" x14ac:dyDescent="0.4">
      <c r="B9472" s="13">
        <v>9469</v>
      </c>
      <c r="C9472">
        <v>0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20754460.624994524</v>
      </c>
      <c r="O9472">
        <v>20036356.211911362</v>
      </c>
      <c r="P9472">
        <v>21551730.432285465</v>
      </c>
      <c r="Q9472">
        <v>21525436.516133439</v>
      </c>
      <c r="R9472">
        <v>18321856.21987123</v>
      </c>
      <c r="S9472">
        <v>20501906.816663217</v>
      </c>
      <c r="T9472">
        <v>27445038.859622817</v>
      </c>
      <c r="U9472">
        <v>34281675.153708458</v>
      </c>
      <c r="V9472">
        <v>35623786.696475871</v>
      </c>
      <c r="W9472">
        <v>32806058.887448903</v>
      </c>
      <c r="X9472">
        <v>12806058.887448903</v>
      </c>
    </row>
    <row r="9473" spans="2:24" x14ac:dyDescent="0.4">
      <c r="B9473" s="13">
        <v>9470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26231905.203786951</v>
      </c>
      <c r="O9473">
        <v>33209589.072259098</v>
      </c>
      <c r="P9473">
        <v>31506536.12037221</v>
      </c>
      <c r="Q9473">
        <v>35501225.925033867</v>
      </c>
      <c r="R9473">
        <v>33502509.993153874</v>
      </c>
      <c r="S9473">
        <v>22818603.473939314</v>
      </c>
      <c r="T9473">
        <v>22717802.598763864</v>
      </c>
      <c r="U9473">
        <v>29113626.182507589</v>
      </c>
      <c r="V9473">
        <v>29274248.005795471</v>
      </c>
      <c r="W9473">
        <v>30459750.535024896</v>
      </c>
      <c r="X9473">
        <v>10459750.535024894</v>
      </c>
    </row>
    <row r="9474" spans="2:24" x14ac:dyDescent="0.4">
      <c r="B9474" s="13">
        <v>9471</v>
      </c>
      <c r="C9474">
        <v>0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22125561.870189782</v>
      </c>
      <c r="O9474">
        <v>22245935.727732517</v>
      </c>
      <c r="P9474">
        <v>24358130.940538924</v>
      </c>
      <c r="Q9474">
        <v>30193410.904098559</v>
      </c>
      <c r="R9474">
        <v>36367000.008673035</v>
      </c>
      <c r="S9474">
        <v>39786955.024115905</v>
      </c>
      <c r="T9474">
        <v>46093353.664517887</v>
      </c>
      <c r="U9474">
        <v>47271567.84430328</v>
      </c>
      <c r="V9474">
        <v>29729285.648457859</v>
      </c>
      <c r="W9474">
        <v>37697518.709852003</v>
      </c>
      <c r="X9474">
        <v>17697518.70985201</v>
      </c>
    </row>
    <row r="9475" spans="2:24" x14ac:dyDescent="0.4">
      <c r="B9475" s="13">
        <v>9472</v>
      </c>
      <c r="C9475">
        <v>0</v>
      </c>
      <c r="D9475">
        <v>0</v>
      </c>
      <c r="E9475">
        <v>0</v>
      </c>
      <c r="F9475">
        <v>0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22349188.293331213</v>
      </c>
      <c r="O9475">
        <v>26595748.420909952</v>
      </c>
      <c r="P9475">
        <v>34227743.350595757</v>
      </c>
      <c r="Q9475">
        <v>34388261.328478202</v>
      </c>
      <c r="R9475">
        <v>39989180.891315863</v>
      </c>
      <c r="S9475">
        <v>35123239.194208182</v>
      </c>
      <c r="T9475">
        <v>43391071.615587123</v>
      </c>
      <c r="U9475">
        <v>46147980.032344207</v>
      </c>
      <c r="V9475">
        <v>48542553.324613437</v>
      </c>
      <c r="W9475">
        <v>50635299.99482213</v>
      </c>
      <c r="X9475">
        <v>30635299.994822133</v>
      </c>
    </row>
    <row r="9476" spans="2:24" x14ac:dyDescent="0.4">
      <c r="B9476" s="13">
        <v>9473</v>
      </c>
      <c r="C9476">
        <v>0</v>
      </c>
      <c r="D9476">
        <v>0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22549912.381753668</v>
      </c>
      <c r="O9476">
        <v>15418805.989673806</v>
      </c>
      <c r="P9476">
        <v>7589059.2845407538</v>
      </c>
      <c r="Q9476">
        <v>8772640.0397606436</v>
      </c>
      <c r="R9476">
        <v>9243956.9945307225</v>
      </c>
      <c r="S9476">
        <v>6531519.093824937</v>
      </c>
      <c r="T9476">
        <v>5299762.9402225241</v>
      </c>
      <c r="U9476">
        <v>7029673.2748489529</v>
      </c>
      <c r="V9476">
        <v>4953012.6215454815</v>
      </c>
      <c r="W9476">
        <v>11882067.462417377</v>
      </c>
      <c r="X9476">
        <v>-8117932.5375826238</v>
      </c>
    </row>
    <row r="9477" spans="2:24" x14ac:dyDescent="0.4">
      <c r="B9477" s="13">
        <v>9474</v>
      </c>
      <c r="C9477">
        <v>0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22543816.474679925</v>
      </c>
      <c r="O9477">
        <v>25855448.544872593</v>
      </c>
      <c r="P9477">
        <v>31612895.300688107</v>
      </c>
      <c r="Q9477">
        <v>31856782.51115099</v>
      </c>
      <c r="R9477">
        <v>29623567.748682007</v>
      </c>
      <c r="S9477">
        <v>33633570.884845704</v>
      </c>
      <c r="T9477">
        <v>31824956.209796835</v>
      </c>
      <c r="U9477">
        <v>36045839.041747414</v>
      </c>
      <c r="V9477">
        <v>38595847.21232985</v>
      </c>
      <c r="W9477">
        <v>37779977.42168355</v>
      </c>
      <c r="X9477">
        <v>17779977.421683542</v>
      </c>
    </row>
    <row r="9478" spans="2:24" x14ac:dyDescent="0.4">
      <c r="B9478" s="13">
        <v>9475</v>
      </c>
      <c r="C9478">
        <v>0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17636926.346213784</v>
      </c>
      <c r="O9478">
        <v>22983866.138140667</v>
      </c>
      <c r="P9478">
        <v>23579247.906753771</v>
      </c>
      <c r="Q9478">
        <v>27120679.73745247</v>
      </c>
      <c r="R9478">
        <v>17826883.503277075</v>
      </c>
      <c r="S9478">
        <v>20570511.100276407</v>
      </c>
      <c r="T9478">
        <v>20002113.212385833</v>
      </c>
      <c r="U9478">
        <v>25914768.554148957</v>
      </c>
      <c r="V9478">
        <v>27428100.318417635</v>
      </c>
      <c r="W9478">
        <v>27173896.11948888</v>
      </c>
      <c r="X9478">
        <v>7173896.1194888772</v>
      </c>
    </row>
    <row r="9479" spans="2:24" x14ac:dyDescent="0.4">
      <c r="B9479" s="13">
        <v>9476</v>
      </c>
      <c r="C9479">
        <v>0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20334265.160120003</v>
      </c>
      <c r="O9479">
        <v>18768244.899280399</v>
      </c>
      <c r="P9479">
        <v>22136454.957065172</v>
      </c>
      <c r="Q9479">
        <v>26767805.899134032</v>
      </c>
      <c r="R9479">
        <v>34957156.179529756</v>
      </c>
      <c r="S9479">
        <v>37964696.284116797</v>
      </c>
      <c r="T9479">
        <v>33997154.589842588</v>
      </c>
      <c r="U9479">
        <v>36571117.858631805</v>
      </c>
      <c r="V9479">
        <v>36345978.154744469</v>
      </c>
      <c r="W9479">
        <v>35360606.09250202</v>
      </c>
      <c r="X9479">
        <v>15360606.092502024</v>
      </c>
    </row>
    <row r="9480" spans="2:24" x14ac:dyDescent="0.4">
      <c r="B9480" s="13">
        <v>9477</v>
      </c>
      <c r="C9480">
        <v>0</v>
      </c>
      <c r="D9480">
        <v>0</v>
      </c>
      <c r="E9480"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23182509.900427591</v>
      </c>
      <c r="O9480">
        <v>24630608.891421158</v>
      </c>
      <c r="P9480">
        <v>23946344.8426897</v>
      </c>
      <c r="Q9480">
        <v>21173899.918392301</v>
      </c>
      <c r="R9480">
        <v>20458748.974086326</v>
      </c>
      <c r="S9480">
        <v>19283749.982360691</v>
      </c>
      <c r="T9480">
        <v>6778900.050270712</v>
      </c>
      <c r="U9480">
        <v>14597719.324166426</v>
      </c>
      <c r="V9480">
        <v>2179214.5054658959</v>
      </c>
      <c r="W9480">
        <v>3090890.4381651506</v>
      </c>
      <c r="X9480">
        <v>-16909109.561834849</v>
      </c>
    </row>
    <row r="9481" spans="2:24" x14ac:dyDescent="0.4">
      <c r="B9481" s="13">
        <v>9478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19260688.294459168</v>
      </c>
      <c r="O9481">
        <v>16244842.371543437</v>
      </c>
      <c r="P9481">
        <v>24785207.946923137</v>
      </c>
      <c r="Q9481">
        <v>30803970.733433589</v>
      </c>
      <c r="R9481">
        <v>29024190.046046183</v>
      </c>
      <c r="S9481">
        <v>26145168.08437524</v>
      </c>
      <c r="T9481">
        <v>26957735.478849214</v>
      </c>
      <c r="U9481">
        <v>28460941.84170856</v>
      </c>
      <c r="V9481">
        <v>28897392.189622391</v>
      </c>
      <c r="W9481">
        <v>30248213.307811294</v>
      </c>
      <c r="X9481">
        <v>10248213.307811296</v>
      </c>
    </row>
    <row r="9482" spans="2:24" x14ac:dyDescent="0.4">
      <c r="B9482" s="13">
        <v>9479</v>
      </c>
      <c r="C9482">
        <v>0</v>
      </c>
      <c r="D9482">
        <v>0</v>
      </c>
      <c r="E9482">
        <v>0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19160727.914994702</v>
      </c>
      <c r="O9482">
        <v>17113701.236503374</v>
      </c>
      <c r="P9482">
        <v>17909644.665659685</v>
      </c>
      <c r="Q9482">
        <v>24370560.232599936</v>
      </c>
      <c r="R9482">
        <v>23622433.584628809</v>
      </c>
      <c r="S9482">
        <v>26953900.548021954</v>
      </c>
      <c r="T9482">
        <v>32137822.737919286</v>
      </c>
      <c r="U9482">
        <v>32013009.544828042</v>
      </c>
      <c r="V9482">
        <v>35326036.61538747</v>
      </c>
      <c r="W9482">
        <v>34526625.382826149</v>
      </c>
      <c r="X9482">
        <v>14526625.382826151</v>
      </c>
    </row>
    <row r="9483" spans="2:24" x14ac:dyDescent="0.4">
      <c r="B9483" s="13">
        <v>9480</v>
      </c>
      <c r="C9483">
        <v>0</v>
      </c>
      <c r="D9483">
        <v>0</v>
      </c>
      <c r="E9483">
        <v>0</v>
      </c>
      <c r="F9483">
        <v>0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20391889.229714222</v>
      </c>
      <c r="O9483">
        <v>23080092.582332984</v>
      </c>
      <c r="P9483">
        <v>24560458.693616305</v>
      </c>
      <c r="Q9483">
        <v>32699056.574391782</v>
      </c>
      <c r="R9483">
        <v>33238343.517999407</v>
      </c>
      <c r="S9483">
        <v>38155524.438264705</v>
      </c>
      <c r="T9483">
        <v>38348696.702453673</v>
      </c>
      <c r="U9483">
        <v>38128256.169700406</v>
      </c>
      <c r="V9483">
        <v>37959217.683934227</v>
      </c>
      <c r="W9483">
        <v>40797187.112104587</v>
      </c>
      <c r="X9483">
        <v>20797187.112104587</v>
      </c>
    </row>
    <row r="9484" spans="2:24" x14ac:dyDescent="0.4">
      <c r="B9484" s="13">
        <v>9481</v>
      </c>
      <c r="C9484">
        <v>0</v>
      </c>
      <c r="D9484">
        <v>0</v>
      </c>
      <c r="E9484"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24830448.141132977</v>
      </c>
      <c r="O9484">
        <v>25010999.583807025</v>
      </c>
      <c r="P9484">
        <v>31975684.365938678</v>
      </c>
      <c r="Q9484">
        <v>30415114.116070673</v>
      </c>
      <c r="R9484">
        <v>38846744.573872477</v>
      </c>
      <c r="S9484">
        <v>44759466.861739025</v>
      </c>
      <c r="T9484">
        <v>46875199.636292785</v>
      </c>
      <c r="U9484">
        <v>50781836.359487399</v>
      </c>
      <c r="V9484">
        <v>56559635.621227607</v>
      </c>
      <c r="W9484">
        <v>64067362.431868307</v>
      </c>
      <c r="X9484">
        <v>44067362.431868315</v>
      </c>
    </row>
    <row r="9485" spans="2:24" x14ac:dyDescent="0.4">
      <c r="B9485" s="13">
        <v>9482</v>
      </c>
      <c r="C9485">
        <v>0</v>
      </c>
      <c r="D9485">
        <v>0</v>
      </c>
      <c r="E9485"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21150507.748888891</v>
      </c>
      <c r="O9485">
        <v>23822780.124480404</v>
      </c>
      <c r="P9485">
        <v>25068054.177784953</v>
      </c>
      <c r="Q9485">
        <v>25096713.746547762</v>
      </c>
      <c r="R9485">
        <v>27350780.00036167</v>
      </c>
      <c r="S9485">
        <v>33993349.83391159</v>
      </c>
      <c r="T9485">
        <v>-65214620.699163474</v>
      </c>
      <c r="U9485">
        <v>-132584408.82589035</v>
      </c>
      <c r="V9485">
        <v>-75496452.741270304</v>
      </c>
      <c r="W9485">
        <v>-40243031.635920167</v>
      </c>
      <c r="X9485">
        <v>-60243031.635920182</v>
      </c>
    </row>
    <row r="9486" spans="2:24" x14ac:dyDescent="0.4">
      <c r="B9486" s="13">
        <v>9483</v>
      </c>
      <c r="C9486">
        <v>0</v>
      </c>
      <c r="D9486">
        <v>0</v>
      </c>
      <c r="E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22131865.475980986</v>
      </c>
      <c r="O9486">
        <v>-9135553.1675893515</v>
      </c>
      <c r="P9486">
        <v>-8094012.6881639417</v>
      </c>
      <c r="Q9486">
        <v>-3175694.0855584238</v>
      </c>
      <c r="R9486">
        <v>-12855884.330460265</v>
      </c>
      <c r="S9486">
        <v>1138922.6842150018</v>
      </c>
      <c r="T9486">
        <v>8548039.4801392928</v>
      </c>
      <c r="U9486">
        <v>12996857.551348466</v>
      </c>
      <c r="V9486">
        <v>14639757.05358314</v>
      </c>
      <c r="W9486">
        <v>13644025.709120944</v>
      </c>
      <c r="X9486">
        <v>-6355974.2908790577</v>
      </c>
    </row>
    <row r="9487" spans="2:24" x14ac:dyDescent="0.4">
      <c r="B9487" s="13">
        <v>9484</v>
      </c>
      <c r="C9487">
        <v>0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28496146.468523011</v>
      </c>
      <c r="O9487">
        <v>26578646.281988014</v>
      </c>
      <c r="P9487">
        <v>28018605.021154344</v>
      </c>
      <c r="Q9487">
        <v>31888111.806085907</v>
      </c>
      <c r="R9487">
        <v>29780833.906072792</v>
      </c>
      <c r="S9487">
        <v>28474425.438722666</v>
      </c>
      <c r="T9487">
        <v>20657096.099595375</v>
      </c>
      <c r="U9487">
        <v>20845157.361168426</v>
      </c>
      <c r="V9487">
        <v>25185197.118533693</v>
      </c>
      <c r="W9487">
        <v>23389391.542321816</v>
      </c>
      <c r="X9487">
        <v>3389391.5423218133</v>
      </c>
    </row>
    <row r="9488" spans="2:24" x14ac:dyDescent="0.4">
      <c r="B9488" s="13">
        <v>9485</v>
      </c>
      <c r="C9488">
        <v>0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21133998.569832962</v>
      </c>
      <c r="O9488">
        <v>26844995.70567178</v>
      </c>
      <c r="P9488">
        <v>30114455.856562041</v>
      </c>
      <c r="Q9488">
        <v>36737498.026418097</v>
      </c>
      <c r="R9488">
        <v>37873253.171768524</v>
      </c>
      <c r="S9488">
        <v>36663557.384353913</v>
      </c>
      <c r="T9488">
        <v>42557778.955554932</v>
      </c>
      <c r="U9488">
        <v>46638590.032074198</v>
      </c>
      <c r="V9488">
        <v>36548741.731086589</v>
      </c>
      <c r="W9488">
        <v>36793020.38769757</v>
      </c>
      <c r="X9488">
        <v>16793020.38769757</v>
      </c>
    </row>
    <row r="9489" spans="2:24" x14ac:dyDescent="0.4">
      <c r="B9489" s="13">
        <v>9486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24101795.473302361</v>
      </c>
      <c r="O9489">
        <v>24128474.757239614</v>
      </c>
      <c r="P9489">
        <v>27374150.409041744</v>
      </c>
      <c r="Q9489">
        <v>21206306.303820696</v>
      </c>
      <c r="R9489">
        <v>27203384.713079669</v>
      </c>
      <c r="S9489">
        <v>24856722.4161027</v>
      </c>
      <c r="T9489">
        <v>26753712.815340552</v>
      </c>
      <c r="U9489">
        <v>26708595.543305513</v>
      </c>
      <c r="V9489">
        <v>26244348.265348256</v>
      </c>
      <c r="W9489">
        <v>23380034.952649053</v>
      </c>
      <c r="X9489">
        <v>3380034.9526490481</v>
      </c>
    </row>
    <row r="9490" spans="2:24" x14ac:dyDescent="0.4">
      <c r="B9490" s="13">
        <v>9487</v>
      </c>
      <c r="C9490">
        <v>0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19595724.781137966</v>
      </c>
      <c r="O9490">
        <v>22715321.543237753</v>
      </c>
      <c r="P9490">
        <v>28368535.586039528</v>
      </c>
      <c r="Q9490">
        <v>26632311.03703995</v>
      </c>
      <c r="R9490">
        <v>-2144627.4488348314</v>
      </c>
      <c r="S9490">
        <v>2043854.1862420021</v>
      </c>
      <c r="T9490">
        <v>25201882.10116756</v>
      </c>
      <c r="U9490">
        <v>30495288.592451878</v>
      </c>
      <c r="V9490">
        <v>38025613.097024396</v>
      </c>
      <c r="W9490">
        <v>36826704.594711751</v>
      </c>
      <c r="X9490">
        <v>16826704.594711751</v>
      </c>
    </row>
    <row r="9491" spans="2:24" x14ac:dyDescent="0.4">
      <c r="B9491" s="13">
        <v>9488</v>
      </c>
      <c r="C9491">
        <v>0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20675740.364274818</v>
      </c>
      <c r="O9491">
        <v>17599506.530126158</v>
      </c>
      <c r="P9491">
        <v>17114382.851699799</v>
      </c>
      <c r="Q9491">
        <v>16649463.328433663</v>
      </c>
      <c r="R9491">
        <v>16081271.443622395</v>
      </c>
      <c r="S9491">
        <v>13832883.883722842</v>
      </c>
      <c r="T9491">
        <v>15010755.396207731</v>
      </c>
      <c r="U9491">
        <v>7775484.6080701519</v>
      </c>
      <c r="V9491">
        <v>8454113.9059858751</v>
      </c>
      <c r="W9491">
        <v>9448108.038076343</v>
      </c>
      <c r="X9491">
        <v>-10551891.961923661</v>
      </c>
    </row>
    <row r="9492" spans="2:24" x14ac:dyDescent="0.4">
      <c r="B9492" s="13">
        <v>9489</v>
      </c>
      <c r="C9492">
        <v>0</v>
      </c>
      <c r="D9492">
        <v>0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17822817.509060375</v>
      </c>
      <c r="O9492">
        <v>22837826.490755558</v>
      </c>
      <c r="P9492">
        <v>19244211.334201775</v>
      </c>
      <c r="Q9492">
        <v>20808923.334937271</v>
      </c>
      <c r="R9492">
        <v>22073393.590283666</v>
      </c>
      <c r="S9492">
        <v>22310647.219971508</v>
      </c>
      <c r="T9492">
        <v>27934780.909389604</v>
      </c>
      <c r="U9492">
        <v>28464404.680071004</v>
      </c>
      <c r="V9492">
        <v>27093533.766717445</v>
      </c>
      <c r="W9492">
        <v>29031770.184633512</v>
      </c>
      <c r="X9492">
        <v>9031770.1846335083</v>
      </c>
    </row>
    <row r="9493" spans="2:24" x14ac:dyDescent="0.4">
      <c r="B9493" s="13">
        <v>9490</v>
      </c>
      <c r="C9493">
        <v>0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13309858.836944444</v>
      </c>
      <c r="O9493">
        <v>10949719.77980984</v>
      </c>
      <c r="P9493">
        <v>12970954.136575555</v>
      </c>
      <c r="Q9493">
        <v>13579914.248147469</v>
      </c>
      <c r="R9493">
        <v>16499809.443172177</v>
      </c>
      <c r="S9493">
        <v>-131552193.5924461</v>
      </c>
      <c r="T9493">
        <v>-128882663.58907178</v>
      </c>
      <c r="U9493">
        <v>-53709516.528998137</v>
      </c>
      <c r="V9493">
        <v>-48662474.735800326</v>
      </c>
      <c r="W9493">
        <v>-52118110.677474022</v>
      </c>
      <c r="X9493">
        <v>-72118110.677473992</v>
      </c>
    </row>
    <row r="9494" spans="2:24" x14ac:dyDescent="0.4">
      <c r="B9494" s="13">
        <v>9491</v>
      </c>
      <c r="C9494">
        <v>0</v>
      </c>
      <c r="D9494">
        <v>0</v>
      </c>
      <c r="E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27692648.569877733</v>
      </c>
      <c r="O9494">
        <v>-239928552.0243775</v>
      </c>
      <c r="P9494">
        <v>-235985772.50861597</v>
      </c>
      <c r="Q9494">
        <v>-98037057.147250459</v>
      </c>
      <c r="R9494">
        <v>-100281838.92048779</v>
      </c>
      <c r="S9494">
        <v>-98454797.177724972</v>
      </c>
      <c r="T9494">
        <v>-97390091.055111483</v>
      </c>
      <c r="U9494">
        <v>-100274191.85286357</v>
      </c>
      <c r="V9494">
        <v>-100255974.22319821</v>
      </c>
      <c r="W9494">
        <v>-99499906.648630291</v>
      </c>
      <c r="X9494">
        <v>-119499906.64863029</v>
      </c>
    </row>
    <row r="9495" spans="2:24" x14ac:dyDescent="0.4">
      <c r="B9495" s="13">
        <v>9492</v>
      </c>
      <c r="C9495">
        <v>0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20553436.519483119</v>
      </c>
      <c r="O9495">
        <v>19837254.18397107</v>
      </c>
      <c r="P9495">
        <v>22394119.163140383</v>
      </c>
      <c r="Q9495">
        <v>26772815.856518067</v>
      </c>
      <c r="R9495">
        <v>26280222.0551176</v>
      </c>
      <c r="S9495">
        <v>24746166.744195923</v>
      </c>
      <c r="T9495">
        <v>22991043.773578148</v>
      </c>
      <c r="U9495">
        <v>22381298.490267221</v>
      </c>
      <c r="V9495">
        <v>12185514.301364383</v>
      </c>
      <c r="W9495">
        <v>16903732.362297751</v>
      </c>
      <c r="X9495">
        <v>-3096267.6377022481</v>
      </c>
    </row>
    <row r="9496" spans="2:24" x14ac:dyDescent="0.4">
      <c r="B9496" s="13">
        <v>9493</v>
      </c>
      <c r="C9496">
        <v>0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21002411.00441971</v>
      </c>
      <c r="O9496">
        <v>20097914.405975789</v>
      </c>
      <c r="P9496">
        <v>22372101.702704329</v>
      </c>
      <c r="Q9496">
        <v>17686771.196744386</v>
      </c>
      <c r="R9496">
        <v>17042291.406044152</v>
      </c>
      <c r="S9496">
        <v>15136758.063720088</v>
      </c>
      <c r="T9496">
        <v>14764209.908767074</v>
      </c>
      <c r="U9496">
        <v>14725211.945493747</v>
      </c>
      <c r="V9496">
        <v>20177593.725715943</v>
      </c>
      <c r="W9496">
        <v>16469325.826226015</v>
      </c>
      <c r="X9496">
        <v>-3530674.1737739891</v>
      </c>
    </row>
    <row r="9497" spans="2:24" x14ac:dyDescent="0.4">
      <c r="B9497" s="13">
        <v>9494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22266944.09864042</v>
      </c>
      <c r="O9497">
        <v>14292236.052767722</v>
      </c>
      <c r="P9497">
        <v>16321377.979894169</v>
      </c>
      <c r="Q9497">
        <v>17875689.434429474</v>
      </c>
      <c r="R9497">
        <v>23964336.997555591</v>
      </c>
      <c r="S9497">
        <v>24473412.881351326</v>
      </c>
      <c r="T9497">
        <v>24427423.980483517</v>
      </c>
      <c r="U9497">
        <v>22979028.785713863</v>
      </c>
      <c r="V9497">
        <v>23600156.270439506</v>
      </c>
      <c r="W9497">
        <v>6136895.1802497674</v>
      </c>
      <c r="X9497">
        <v>-13863104.819750233</v>
      </c>
    </row>
    <row r="9498" spans="2:24" x14ac:dyDescent="0.4">
      <c r="B9498" s="13">
        <v>9495</v>
      </c>
      <c r="C9498">
        <v>0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19640127.924339883</v>
      </c>
      <c r="O9498">
        <v>24819685.518539887</v>
      </c>
      <c r="P9498">
        <v>24106251.896771818</v>
      </c>
      <c r="Q9498">
        <v>4470406.2027795417</v>
      </c>
      <c r="R9498">
        <v>3214075.9856963437</v>
      </c>
      <c r="S9498">
        <v>14222001.929577714</v>
      </c>
      <c r="T9498">
        <v>7844516.035816798</v>
      </c>
      <c r="U9498">
        <v>8868946.1773310192</v>
      </c>
      <c r="V9498">
        <v>7141254.0908519933</v>
      </c>
      <c r="W9498">
        <v>5941869.883612806</v>
      </c>
      <c r="X9498">
        <v>-14058130.116387196</v>
      </c>
    </row>
    <row r="9499" spans="2:24" x14ac:dyDescent="0.4">
      <c r="B9499" s="13">
        <v>9496</v>
      </c>
      <c r="C9499">
        <v>0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20514012.321756825</v>
      </c>
      <c r="O9499">
        <v>27476582.834554233</v>
      </c>
      <c r="P9499">
        <v>29142465.407264501</v>
      </c>
      <c r="Q9499">
        <v>33085732.311275035</v>
      </c>
      <c r="R9499">
        <v>32843388.603337787</v>
      </c>
      <c r="S9499">
        <v>40317001.977195151</v>
      </c>
      <c r="T9499">
        <v>43691999.664106578</v>
      </c>
      <c r="U9499">
        <v>48371502.937172703</v>
      </c>
      <c r="V9499">
        <v>48340505.046370119</v>
      </c>
      <c r="W9499">
        <v>52394137.747655019</v>
      </c>
      <c r="X9499">
        <v>32394137.747655019</v>
      </c>
    </row>
    <row r="9500" spans="2:24" x14ac:dyDescent="0.4">
      <c r="B9500" s="13">
        <v>9497</v>
      </c>
      <c r="C9500">
        <v>0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23264393.53068905</v>
      </c>
      <c r="O9500">
        <v>26914967.591660518</v>
      </c>
      <c r="P9500">
        <v>36678892.756621689</v>
      </c>
      <c r="Q9500">
        <v>39067224.124433674</v>
      </c>
      <c r="R9500">
        <v>47129950.457811587</v>
      </c>
      <c r="S9500">
        <v>49639520.141515948</v>
      </c>
      <c r="T9500">
        <v>49947604.918764874</v>
      </c>
      <c r="U9500">
        <v>47160353.524360627</v>
      </c>
      <c r="V9500">
        <v>945647.15290615149</v>
      </c>
      <c r="W9500">
        <v>2564311.742060001</v>
      </c>
      <c r="X9500">
        <v>-17435688.257940009</v>
      </c>
    </row>
    <row r="9501" spans="2:24" x14ac:dyDescent="0.4">
      <c r="B9501" s="13">
        <v>9498</v>
      </c>
      <c r="C9501">
        <v>0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27807068.894922256</v>
      </c>
      <c r="O9501">
        <v>36411676.204303183</v>
      </c>
      <c r="P9501">
        <v>38561260.654835291</v>
      </c>
      <c r="Q9501">
        <v>39553494.090928748</v>
      </c>
      <c r="R9501">
        <v>42487167.845147721</v>
      </c>
      <c r="S9501">
        <v>50433840.232407629</v>
      </c>
      <c r="T9501">
        <v>52468048.925274387</v>
      </c>
      <c r="U9501">
        <v>55994073.705167212</v>
      </c>
      <c r="V9501">
        <v>58743776.996458776</v>
      </c>
      <c r="W9501">
        <v>59505724.634784602</v>
      </c>
      <c r="X9501">
        <v>39505724.634784594</v>
      </c>
    </row>
    <row r="9502" spans="2:24" x14ac:dyDescent="0.4">
      <c r="B9502" s="13">
        <v>9499</v>
      </c>
      <c r="C9502">
        <v>0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24955640.562196575</v>
      </c>
      <c r="O9502">
        <v>22588907.356649246</v>
      </c>
      <c r="P9502">
        <v>27170064.985023167</v>
      </c>
      <c r="Q9502">
        <v>28000377.609627731</v>
      </c>
      <c r="R9502">
        <v>25962956.524676189</v>
      </c>
      <c r="S9502">
        <v>24791793.07922091</v>
      </c>
      <c r="T9502">
        <v>22813125.990091927</v>
      </c>
      <c r="U9502">
        <v>25681723.522592537</v>
      </c>
      <c r="V9502">
        <v>29437820.972926408</v>
      </c>
      <c r="W9502">
        <v>28990319.375819594</v>
      </c>
      <c r="X9502">
        <v>8990319.3758195918</v>
      </c>
    </row>
    <row r="9503" spans="2:24" x14ac:dyDescent="0.4">
      <c r="B9503" s="13">
        <v>9500</v>
      </c>
      <c r="C9503">
        <v>0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16988427.380832795</v>
      </c>
      <c r="O9503">
        <v>21279042.875624061</v>
      </c>
      <c r="P9503">
        <v>23237117.800700825</v>
      </c>
      <c r="Q9503">
        <v>25254008.419682179</v>
      </c>
      <c r="R9503">
        <v>27989713.300346673</v>
      </c>
      <c r="S9503">
        <v>35910585.177469902</v>
      </c>
      <c r="T9503">
        <v>36459169.634260185</v>
      </c>
      <c r="U9503">
        <v>36425293.512502983</v>
      </c>
      <c r="V9503">
        <v>44708856.899872482</v>
      </c>
      <c r="W9503">
        <v>46877163.049306042</v>
      </c>
      <c r="X9503">
        <v>26877163.049306054</v>
      </c>
    </row>
    <row r="9504" spans="2:24" x14ac:dyDescent="0.4">
      <c r="B9504" s="13">
        <v>9501</v>
      </c>
      <c r="C9504">
        <v>0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16579768.794360414</v>
      </c>
      <c r="O9504">
        <v>16707113.282017564</v>
      </c>
      <c r="P9504">
        <v>16477316.599899109</v>
      </c>
      <c r="Q9504">
        <v>16004200.132282386</v>
      </c>
      <c r="R9504">
        <v>21555521.442717701</v>
      </c>
      <c r="S9504">
        <v>26329982.197461635</v>
      </c>
      <c r="T9504">
        <v>34199206.419970885</v>
      </c>
      <c r="U9504">
        <v>34624468.789801784</v>
      </c>
      <c r="V9504">
        <v>35114570.369347021</v>
      </c>
      <c r="W9504">
        <v>35873316.968771771</v>
      </c>
      <c r="X9504">
        <v>15873316.968771776</v>
      </c>
    </row>
    <row r="9505" spans="2:24" x14ac:dyDescent="0.4">
      <c r="B9505" s="13">
        <v>9502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21734366.50107497</v>
      </c>
      <c r="O9505">
        <v>20998309.524924498</v>
      </c>
      <c r="P9505">
        <v>23159955.702582892</v>
      </c>
      <c r="Q9505">
        <v>27334447.152664263</v>
      </c>
      <c r="R9505">
        <v>32481528.895311952</v>
      </c>
      <c r="S9505">
        <v>32968275.054380666</v>
      </c>
      <c r="T9505">
        <v>30835871.311461929</v>
      </c>
      <c r="U9505">
        <v>3763570.9871582314</v>
      </c>
      <c r="V9505">
        <v>4825866.7129907357</v>
      </c>
      <c r="W9505">
        <v>20878091.715467311</v>
      </c>
      <c r="X9505">
        <v>878091.71546731528</v>
      </c>
    </row>
    <row r="9506" spans="2:24" x14ac:dyDescent="0.4">
      <c r="B9506" s="13">
        <v>9503</v>
      </c>
      <c r="C9506">
        <v>0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19508917.269897934</v>
      </c>
      <c r="O9506">
        <v>22783698.162800532</v>
      </c>
      <c r="P9506">
        <v>24895916.513463534</v>
      </c>
      <c r="Q9506">
        <v>25926403.017548718</v>
      </c>
      <c r="R9506">
        <v>32144234.799227476</v>
      </c>
      <c r="S9506">
        <v>37306204.332875334</v>
      </c>
      <c r="T9506">
        <v>40043551.094531938</v>
      </c>
      <c r="U9506">
        <v>41092623.030508123</v>
      </c>
      <c r="V9506">
        <v>40681560.980853036</v>
      </c>
      <c r="W9506">
        <v>48232539.812249407</v>
      </c>
      <c r="X9506">
        <v>28232539.812249415</v>
      </c>
    </row>
    <row r="9507" spans="2:24" x14ac:dyDescent="0.4">
      <c r="B9507" s="13">
        <v>9504</v>
      </c>
      <c r="C9507">
        <v>0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18806268.14948263</v>
      </c>
      <c r="O9507">
        <v>15615653.112802129</v>
      </c>
      <c r="P9507">
        <v>12103520.507241502</v>
      </c>
      <c r="Q9507">
        <v>10734004.271472363</v>
      </c>
      <c r="R9507">
        <v>-8421000.039323898</v>
      </c>
      <c r="S9507">
        <v>-10470956.710084593</v>
      </c>
      <c r="T9507">
        <v>-1529592.4526857219</v>
      </c>
      <c r="U9507">
        <v>-1988379.5836893681</v>
      </c>
      <c r="V9507">
        <v>-1739264.8164029308</v>
      </c>
      <c r="W9507">
        <v>-4529323.062995147</v>
      </c>
      <c r="X9507">
        <v>-24529323.062995147</v>
      </c>
    </row>
    <row r="9508" spans="2:24" x14ac:dyDescent="0.4">
      <c r="B9508" s="13">
        <v>9505</v>
      </c>
      <c r="C9508">
        <v>0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26548053.11706413</v>
      </c>
      <c r="O9508">
        <v>19722952.370999325</v>
      </c>
      <c r="P9508">
        <v>22703392.144544668</v>
      </c>
      <c r="Q9508">
        <v>26606213.020060748</v>
      </c>
      <c r="R9508">
        <v>27695879.245182775</v>
      </c>
      <c r="S9508">
        <v>25741485.127973165</v>
      </c>
      <c r="T9508">
        <v>28396356.055280793</v>
      </c>
      <c r="U9508">
        <v>36566726.150139861</v>
      </c>
      <c r="V9508">
        <v>38508469.815345064</v>
      </c>
      <c r="W9508">
        <v>38865372.058642112</v>
      </c>
      <c r="X9508">
        <v>18865372.058642112</v>
      </c>
    </row>
    <row r="9509" spans="2:24" x14ac:dyDescent="0.4">
      <c r="B9509" s="13">
        <v>9506</v>
      </c>
      <c r="C9509">
        <v>0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19881630.343984727</v>
      </c>
      <c r="O9509">
        <v>25157729.337518781</v>
      </c>
      <c r="P9509">
        <v>25068214.683841914</v>
      </c>
      <c r="Q9509">
        <v>32862728.313474465</v>
      </c>
      <c r="R9509">
        <v>33058301.949531388</v>
      </c>
      <c r="S9509">
        <v>9998757.9661935288</v>
      </c>
      <c r="T9509">
        <v>9026388.4320289791</v>
      </c>
      <c r="U9509">
        <v>23218978.847407296</v>
      </c>
      <c r="V9509">
        <v>25530670.654147856</v>
      </c>
      <c r="W9509">
        <v>22197092.133386828</v>
      </c>
      <c r="X9509">
        <v>2197092.1333868303</v>
      </c>
    </row>
    <row r="9510" spans="2:24" x14ac:dyDescent="0.4">
      <c r="B9510" s="13">
        <v>9507</v>
      </c>
      <c r="C9510">
        <v>0</v>
      </c>
      <c r="D9510">
        <v>0</v>
      </c>
      <c r="E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1700657.7224721238</v>
      </c>
      <c r="O9510">
        <v>2386287.0553951282</v>
      </c>
      <c r="P9510">
        <v>20267554.070451431</v>
      </c>
      <c r="Q9510">
        <v>25903226.930551197</v>
      </c>
      <c r="R9510">
        <v>29402504.922097482</v>
      </c>
      <c r="S9510">
        <v>32437738.848347619</v>
      </c>
      <c r="T9510">
        <v>35203416.823843189</v>
      </c>
      <c r="U9510">
        <v>39441625.595657155</v>
      </c>
      <c r="V9510">
        <v>39580872.013531268</v>
      </c>
      <c r="W9510">
        <v>44438583.583549857</v>
      </c>
      <c r="X9510">
        <v>24438583.583549865</v>
      </c>
    </row>
    <row r="9511" spans="2:24" x14ac:dyDescent="0.4">
      <c r="B9511" s="13">
        <v>9508</v>
      </c>
      <c r="C9511">
        <v>0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19194214.786347616</v>
      </c>
      <c r="O9511">
        <v>24047141.358216316</v>
      </c>
      <c r="P9511">
        <v>29622658.542927139</v>
      </c>
      <c r="Q9511">
        <v>29882976.569917772</v>
      </c>
      <c r="R9511">
        <v>31381452.541628342</v>
      </c>
      <c r="S9511">
        <v>31324637.736259785</v>
      </c>
      <c r="T9511">
        <v>30376879.508035887</v>
      </c>
      <c r="U9511">
        <v>35184412.677858114</v>
      </c>
      <c r="V9511">
        <v>34355360.952306226</v>
      </c>
      <c r="W9511">
        <v>33754144.222361997</v>
      </c>
      <c r="X9511">
        <v>13754144.222362</v>
      </c>
    </row>
    <row r="9512" spans="2:24" x14ac:dyDescent="0.4">
      <c r="B9512" s="13">
        <v>9509</v>
      </c>
      <c r="C9512">
        <v>0</v>
      </c>
      <c r="D9512">
        <v>0</v>
      </c>
      <c r="E9512"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26142272.629642431</v>
      </c>
      <c r="O9512">
        <v>30373941.51856339</v>
      </c>
      <c r="P9512">
        <v>21843484.807625391</v>
      </c>
      <c r="Q9512">
        <v>20344612.681935061</v>
      </c>
      <c r="R9512">
        <v>27204058.033137649</v>
      </c>
      <c r="S9512">
        <v>19136238.622829698</v>
      </c>
      <c r="T9512">
        <v>20256854.633266382</v>
      </c>
      <c r="U9512">
        <v>22849738.269847821</v>
      </c>
      <c r="V9512">
        <v>22215064.697099082</v>
      </c>
      <c r="W9512">
        <v>21146955.109163083</v>
      </c>
      <c r="X9512">
        <v>1146955.1091630775</v>
      </c>
    </row>
    <row r="9513" spans="2:24" x14ac:dyDescent="0.4">
      <c r="B9513" s="13">
        <v>9510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22273982.424305689</v>
      </c>
      <c r="O9513">
        <v>24215755.003793344</v>
      </c>
      <c r="P9513">
        <v>26991643.938133955</v>
      </c>
      <c r="Q9513">
        <v>23235093.125716709</v>
      </c>
      <c r="R9513">
        <v>26496844.040014699</v>
      </c>
      <c r="S9513">
        <v>31682756.68162806</v>
      </c>
      <c r="T9513">
        <v>30453385.20491755</v>
      </c>
      <c r="U9513">
        <v>29026555.44365159</v>
      </c>
      <c r="V9513">
        <v>27235853.028077725</v>
      </c>
      <c r="W9513">
        <v>27292483.185496055</v>
      </c>
      <c r="X9513">
        <v>7292483.1854960537</v>
      </c>
    </row>
    <row r="9514" spans="2:24" x14ac:dyDescent="0.4">
      <c r="B9514" s="13">
        <v>9511</v>
      </c>
      <c r="C9514">
        <v>0</v>
      </c>
      <c r="D9514">
        <v>0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18935955.984671284</v>
      </c>
      <c r="O9514">
        <v>21725863.018061265</v>
      </c>
      <c r="P9514">
        <v>24283812.609122165</v>
      </c>
      <c r="Q9514">
        <v>19683363.558677834</v>
      </c>
      <c r="R9514">
        <v>23029427.878488723</v>
      </c>
      <c r="S9514">
        <v>30319836.393398292</v>
      </c>
      <c r="T9514">
        <v>34302136.784756966</v>
      </c>
      <c r="U9514">
        <v>34105653.119116448</v>
      </c>
      <c r="V9514">
        <v>33916190.364120021</v>
      </c>
      <c r="W9514">
        <v>33940882.405666985</v>
      </c>
      <c r="X9514">
        <v>13940882.405666985</v>
      </c>
    </row>
    <row r="9515" spans="2:24" x14ac:dyDescent="0.4">
      <c r="B9515" s="13">
        <v>9512</v>
      </c>
      <c r="C9515">
        <v>0</v>
      </c>
      <c r="D9515">
        <v>0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22879237.179440327</v>
      </c>
      <c r="O9515">
        <v>22865294.912831359</v>
      </c>
      <c r="P9515">
        <v>26051091.718055651</v>
      </c>
      <c r="Q9515">
        <v>27202200.179343216</v>
      </c>
      <c r="R9515">
        <v>28493193.691890214</v>
      </c>
      <c r="S9515">
        <v>30853725.073030073</v>
      </c>
      <c r="T9515">
        <v>32122856.250753123</v>
      </c>
      <c r="U9515">
        <v>29562607.715174414</v>
      </c>
      <c r="V9515">
        <v>28470367.274935964</v>
      </c>
      <c r="W9515">
        <v>31698751.583357316</v>
      </c>
      <c r="X9515">
        <v>11698751.583357321</v>
      </c>
    </row>
    <row r="9516" spans="2:24" x14ac:dyDescent="0.4">
      <c r="B9516" s="13">
        <v>9513</v>
      </c>
      <c r="C9516">
        <v>0</v>
      </c>
      <c r="D9516">
        <v>0</v>
      </c>
      <c r="E9516">
        <v>0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20446482.020628277</v>
      </c>
      <c r="O9516">
        <v>19415047.20047861</v>
      </c>
      <c r="P9516">
        <v>18011844.224748332</v>
      </c>
      <c r="Q9516">
        <v>17174988.000638813</v>
      </c>
      <c r="R9516">
        <v>20474604.88507491</v>
      </c>
      <c r="S9516">
        <v>23386348.893742062</v>
      </c>
      <c r="T9516">
        <v>27367873.66390707</v>
      </c>
      <c r="U9516">
        <v>34766189.797272339</v>
      </c>
      <c r="V9516">
        <v>31327729.167541638</v>
      </c>
      <c r="W9516">
        <v>38361959.643030107</v>
      </c>
      <c r="X9516">
        <v>18361959.643030107</v>
      </c>
    </row>
    <row r="9517" spans="2:24" x14ac:dyDescent="0.4">
      <c r="B9517" s="13">
        <v>9514</v>
      </c>
      <c r="C9517">
        <v>0</v>
      </c>
      <c r="D9517">
        <v>0</v>
      </c>
      <c r="E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21295306.850695856</v>
      </c>
      <c r="O9517">
        <v>21407864.746089797</v>
      </c>
      <c r="P9517">
        <v>21235352.751897831</v>
      </c>
      <c r="Q9517">
        <v>21490607.68757074</v>
      </c>
      <c r="R9517">
        <v>22254104.292975619</v>
      </c>
      <c r="S9517">
        <v>23873594.350635242</v>
      </c>
      <c r="T9517">
        <v>23949964.322364796</v>
      </c>
      <c r="U9517">
        <v>29801587.207416803</v>
      </c>
      <c r="V9517">
        <v>27479730.034760576</v>
      </c>
      <c r="W9517">
        <v>33465345.830867149</v>
      </c>
      <c r="X9517">
        <v>13465345.830867147</v>
      </c>
    </row>
    <row r="9518" spans="2:24" x14ac:dyDescent="0.4">
      <c r="B9518" s="13">
        <v>9515</v>
      </c>
      <c r="C9518">
        <v>0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21982667.773267955</v>
      </c>
      <c r="O9518">
        <v>25973002.116103508</v>
      </c>
      <c r="P9518">
        <v>27072637.793912176</v>
      </c>
      <c r="Q9518">
        <v>37011390.508580729</v>
      </c>
      <c r="R9518">
        <v>26769553.935338639</v>
      </c>
      <c r="S9518">
        <v>32823007.026524551</v>
      </c>
      <c r="T9518">
        <v>36802405.410066083</v>
      </c>
      <c r="U9518">
        <v>46133079.308771811</v>
      </c>
      <c r="V9518">
        <v>47925675.126940191</v>
      </c>
      <c r="W9518">
        <v>45145778.58339157</v>
      </c>
      <c r="X9518">
        <v>25145778.583391562</v>
      </c>
    </row>
    <row r="9519" spans="2:24" x14ac:dyDescent="0.4">
      <c r="B9519" s="13">
        <v>9516</v>
      </c>
      <c r="C9519">
        <v>0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21911956.607392024</v>
      </c>
      <c r="O9519">
        <v>918140.19203737506</v>
      </c>
      <c r="P9519">
        <v>-6032486.8936691787</v>
      </c>
      <c r="Q9519">
        <v>4558342.2163042892</v>
      </c>
      <c r="R9519">
        <v>4451701.8349662991</v>
      </c>
      <c r="S9519">
        <v>8403976.6212732494</v>
      </c>
      <c r="T9519">
        <v>9616643.9370963648</v>
      </c>
      <c r="U9519">
        <v>10900215.742931159</v>
      </c>
      <c r="V9519">
        <v>19160035.330973361</v>
      </c>
      <c r="W9519">
        <v>22613479.34070614</v>
      </c>
      <c r="X9519">
        <v>2613479.3407061454</v>
      </c>
    </row>
    <row r="9520" spans="2:24" x14ac:dyDescent="0.4">
      <c r="B9520" s="13">
        <v>9517</v>
      </c>
      <c r="C9520">
        <v>0</v>
      </c>
      <c r="D9520">
        <v>0</v>
      </c>
      <c r="E9520">
        <v>0</v>
      </c>
      <c r="F9520">
        <v>0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20735459.860682443</v>
      </c>
      <c r="O9520">
        <v>24100392.112214144</v>
      </c>
      <c r="P9520">
        <v>25070099.173683684</v>
      </c>
      <c r="Q9520">
        <v>24705408.664054397</v>
      </c>
      <c r="R9520">
        <v>28744724.868968241</v>
      </c>
      <c r="S9520">
        <v>29956126.399271268</v>
      </c>
      <c r="T9520">
        <v>32565156.078976665</v>
      </c>
      <c r="U9520">
        <v>36730410.827688277</v>
      </c>
      <c r="V9520">
        <v>37085351.237492882</v>
      </c>
      <c r="W9520">
        <v>34016882.811849624</v>
      </c>
      <c r="X9520">
        <v>14016882.811849613</v>
      </c>
    </row>
    <row r="9521" spans="2:24" x14ac:dyDescent="0.4">
      <c r="B9521" s="13">
        <v>9518</v>
      </c>
      <c r="C9521">
        <v>0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20526792.411651295</v>
      </c>
      <c r="O9521">
        <v>16267914.939611599</v>
      </c>
      <c r="P9521">
        <v>14337727.019282574</v>
      </c>
      <c r="Q9521">
        <v>10658306.240783606</v>
      </c>
      <c r="R9521">
        <v>13865268.740926895</v>
      </c>
      <c r="S9521">
        <v>14999706.329173146</v>
      </c>
      <c r="T9521">
        <v>16077477.932117289</v>
      </c>
      <c r="U9521">
        <v>20899584.881551765</v>
      </c>
      <c r="V9521">
        <v>4845065.8994004764</v>
      </c>
      <c r="W9521">
        <v>6600193.6229823064</v>
      </c>
      <c r="X9521">
        <v>-13399806.377017694</v>
      </c>
    </row>
    <row r="9522" spans="2:24" x14ac:dyDescent="0.4">
      <c r="B9522" s="13">
        <v>9519</v>
      </c>
      <c r="C9522">
        <v>0</v>
      </c>
      <c r="D9522">
        <v>0</v>
      </c>
      <c r="E9522"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21078329.831286076</v>
      </c>
      <c r="O9522">
        <v>23531722.793690909</v>
      </c>
      <c r="P9522">
        <v>25971615.415157519</v>
      </c>
      <c r="Q9522">
        <v>28732287.660349928</v>
      </c>
      <c r="R9522">
        <v>27278622.745144248</v>
      </c>
      <c r="S9522">
        <v>27734114.24805237</v>
      </c>
      <c r="T9522">
        <v>34177293.067589372</v>
      </c>
      <c r="U9522">
        <v>36377651.371712178</v>
      </c>
      <c r="V9522">
        <v>40035166.603643812</v>
      </c>
      <c r="W9522">
        <v>39149990.811146505</v>
      </c>
      <c r="X9522">
        <v>19149990.811146509</v>
      </c>
    </row>
    <row r="9523" spans="2:24" x14ac:dyDescent="0.4">
      <c r="B9523" s="13">
        <v>9520</v>
      </c>
      <c r="C9523">
        <v>0</v>
      </c>
      <c r="D9523">
        <v>0</v>
      </c>
      <c r="E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28567292.461208474</v>
      </c>
      <c r="O9523">
        <v>28241620.78437598</v>
      </c>
      <c r="P9523">
        <v>29360741.920972522</v>
      </c>
      <c r="Q9523">
        <v>27705532.079897158</v>
      </c>
      <c r="R9523">
        <v>29874298.063273575</v>
      </c>
      <c r="S9523">
        <v>29214552.206681386</v>
      </c>
      <c r="T9523">
        <v>27929885.519843601</v>
      </c>
      <c r="U9523">
        <v>33446676.745868236</v>
      </c>
      <c r="V9523">
        <v>35649198.675091565</v>
      </c>
      <c r="W9523">
        <v>44633428.588263214</v>
      </c>
      <c r="X9523">
        <v>24633428.588263217</v>
      </c>
    </row>
    <row r="9524" spans="2:24" x14ac:dyDescent="0.4">
      <c r="B9524" s="13">
        <v>9521</v>
      </c>
      <c r="C9524">
        <v>0</v>
      </c>
      <c r="D9524">
        <v>0</v>
      </c>
      <c r="E9524"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21428915.67234502</v>
      </c>
      <c r="O9524">
        <v>23416675.92532051</v>
      </c>
      <c r="P9524">
        <v>23486424.858692449</v>
      </c>
      <c r="Q9524">
        <v>21670672.075310413</v>
      </c>
      <c r="R9524">
        <v>25837633.0959213</v>
      </c>
      <c r="S9524">
        <v>24143456.222053986</v>
      </c>
      <c r="T9524">
        <v>23641047.153907787</v>
      </c>
      <c r="U9524">
        <v>29540096.177585725</v>
      </c>
      <c r="V9524">
        <v>25637550.083299145</v>
      </c>
      <c r="W9524">
        <v>24356078.020037863</v>
      </c>
      <c r="X9524">
        <v>4356078.0200378709</v>
      </c>
    </row>
    <row r="9525" spans="2:24" x14ac:dyDescent="0.4">
      <c r="B9525" s="13">
        <v>9522</v>
      </c>
      <c r="C9525">
        <v>0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23420450.920379885</v>
      </c>
      <c r="O9525">
        <v>23512007.176312771</v>
      </c>
      <c r="P9525">
        <v>18843042.1972645</v>
      </c>
      <c r="Q9525">
        <v>16550538.289564244</v>
      </c>
      <c r="R9525">
        <v>24149070.224036895</v>
      </c>
      <c r="S9525">
        <v>24044640.655188151</v>
      </c>
      <c r="T9525">
        <v>23015608.500013258</v>
      </c>
      <c r="U9525">
        <v>28455277.745344382</v>
      </c>
      <c r="V9525">
        <v>20814940.943553235</v>
      </c>
      <c r="W9525">
        <v>20524983.809156895</v>
      </c>
      <c r="X9525">
        <v>524983.80915689201</v>
      </c>
    </row>
    <row r="9526" spans="2:24" x14ac:dyDescent="0.4">
      <c r="B9526" s="13">
        <v>9523</v>
      </c>
      <c r="C9526">
        <v>0</v>
      </c>
      <c r="D9526">
        <v>0</v>
      </c>
      <c r="E9526"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26784358.575698245</v>
      </c>
      <c r="O9526">
        <v>25660625.361946322</v>
      </c>
      <c r="P9526">
        <v>26380371.416358534</v>
      </c>
      <c r="Q9526">
        <v>30711843.98119038</v>
      </c>
      <c r="R9526">
        <v>33150964.92289836</v>
      </c>
      <c r="S9526">
        <v>38661117.873822413</v>
      </c>
      <c r="T9526">
        <v>42359412.32250002</v>
      </c>
      <c r="U9526">
        <v>50925937.796004526</v>
      </c>
      <c r="V9526">
        <v>51513879.687248781</v>
      </c>
      <c r="W9526">
        <v>57062594.873315111</v>
      </c>
      <c r="X9526">
        <v>37062594.873315111</v>
      </c>
    </row>
    <row r="9527" spans="2:24" x14ac:dyDescent="0.4">
      <c r="B9527" s="13">
        <v>9524</v>
      </c>
      <c r="C9527">
        <v>0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26721562.242140125</v>
      </c>
      <c r="O9527">
        <v>26333203.305367157</v>
      </c>
      <c r="P9527">
        <v>31683086.255309042</v>
      </c>
      <c r="Q9527">
        <v>30991774.733959712</v>
      </c>
      <c r="R9527">
        <v>37838170.717811204</v>
      </c>
      <c r="S9527">
        <v>34899398.379874758</v>
      </c>
      <c r="T9527">
        <v>41297290.957318321</v>
      </c>
      <c r="U9527">
        <v>43309733.435945235</v>
      </c>
      <c r="V9527">
        <v>41946609.189088739</v>
      </c>
      <c r="W9527">
        <v>46554358.038486391</v>
      </c>
      <c r="X9527">
        <v>26554358.038486388</v>
      </c>
    </row>
    <row r="9528" spans="2:24" x14ac:dyDescent="0.4">
      <c r="B9528" s="13">
        <v>9525</v>
      </c>
      <c r="C9528">
        <v>0</v>
      </c>
      <c r="D9528">
        <v>0</v>
      </c>
      <c r="E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27248749.477725115</v>
      </c>
      <c r="O9528">
        <v>26437057.327561982</v>
      </c>
      <c r="P9528">
        <v>29598145.703279711</v>
      </c>
      <c r="Q9528">
        <v>35856344.728689544</v>
      </c>
      <c r="R9528">
        <v>35065701.187929288</v>
      </c>
      <c r="S9528">
        <v>35787515.884489045</v>
      </c>
      <c r="T9528">
        <v>37303783.135590471</v>
      </c>
      <c r="U9528">
        <v>36949908.264798976</v>
      </c>
      <c r="V9528">
        <v>38684798.032089822</v>
      </c>
      <c r="W9528">
        <v>38523088.079152681</v>
      </c>
      <c r="X9528">
        <v>18523088.079152685</v>
      </c>
    </row>
    <row r="9529" spans="2:24" x14ac:dyDescent="0.4">
      <c r="B9529" s="13">
        <v>9526</v>
      </c>
      <c r="C9529">
        <v>0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23280931.53144047</v>
      </c>
      <c r="O9529">
        <v>21810231.206890661</v>
      </c>
      <c r="P9529">
        <v>22652043.980213609</v>
      </c>
      <c r="Q9529">
        <v>22312122.796408899</v>
      </c>
      <c r="R9529">
        <v>23888891.377270274</v>
      </c>
      <c r="S9529">
        <v>29165344.400034003</v>
      </c>
      <c r="T9529">
        <v>30935051.935332119</v>
      </c>
      <c r="U9529">
        <v>31883518.563769672</v>
      </c>
      <c r="V9529">
        <v>35680556.567236371</v>
      </c>
      <c r="W9529">
        <v>42254675.292111948</v>
      </c>
      <c r="X9529">
        <v>22254675.292111948</v>
      </c>
    </row>
    <row r="9530" spans="2:24" x14ac:dyDescent="0.4">
      <c r="B9530" s="13">
        <v>9527</v>
      </c>
      <c r="C9530">
        <v>0</v>
      </c>
      <c r="D9530">
        <v>0</v>
      </c>
      <c r="E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16138534.438442165</v>
      </c>
      <c r="O9530">
        <v>18287238.229080729</v>
      </c>
      <c r="P9530">
        <v>20430883.464448422</v>
      </c>
      <c r="Q9530">
        <v>7540404.2906763228</v>
      </c>
      <c r="R9530">
        <v>-120675641.78439374</v>
      </c>
      <c r="S9530">
        <v>-119129060.0071128</v>
      </c>
      <c r="T9530">
        <v>-50459486.797760375</v>
      </c>
      <c r="U9530">
        <v>-50127156.49290514</v>
      </c>
      <c r="V9530">
        <v>-46922373.662087515</v>
      </c>
      <c r="W9530">
        <v>-47751101.06841749</v>
      </c>
      <c r="X9530">
        <v>-67751101.06841749</v>
      </c>
    </row>
    <row r="9531" spans="2:24" x14ac:dyDescent="0.4">
      <c r="B9531" s="13">
        <v>9528</v>
      </c>
      <c r="C9531">
        <v>0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21926770.27669378</v>
      </c>
      <c r="O9531">
        <v>24437249.145248532</v>
      </c>
      <c r="P9531">
        <v>29016158.28933097</v>
      </c>
      <c r="Q9531">
        <v>13521893.659923432</v>
      </c>
      <c r="R9531">
        <v>12387377.117554843</v>
      </c>
      <c r="S9531">
        <v>18238188.579424668</v>
      </c>
      <c r="T9531">
        <v>17170157.620249823</v>
      </c>
      <c r="U9531">
        <v>18714889.102809504</v>
      </c>
      <c r="V9531">
        <v>19460200.977894623</v>
      </c>
      <c r="W9531">
        <v>16355283.922338109</v>
      </c>
      <c r="X9531">
        <v>-3644716.0776618845</v>
      </c>
    </row>
    <row r="9532" spans="2:24" x14ac:dyDescent="0.4">
      <c r="B9532" s="13">
        <v>9529</v>
      </c>
      <c r="C9532">
        <v>0</v>
      </c>
      <c r="D9532">
        <v>0</v>
      </c>
      <c r="E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17445437.485905409</v>
      </c>
      <c r="O9532">
        <v>20501273.113429546</v>
      </c>
      <c r="P9532">
        <v>18600306.292240378</v>
      </c>
      <c r="Q9532">
        <v>18835091.766226698</v>
      </c>
      <c r="R9532">
        <v>23089092.774857629</v>
      </c>
      <c r="S9532">
        <v>20336901.637288779</v>
      </c>
      <c r="T9532">
        <v>23577330.96058958</v>
      </c>
      <c r="U9532">
        <v>8854513.8302227613</v>
      </c>
      <c r="V9532">
        <v>13158067.306015415</v>
      </c>
      <c r="W9532">
        <v>5930079.1938299779</v>
      </c>
      <c r="X9532">
        <v>-14069920.806170022</v>
      </c>
    </row>
    <row r="9533" spans="2:24" x14ac:dyDescent="0.4">
      <c r="B9533" s="13">
        <v>9530</v>
      </c>
      <c r="C9533">
        <v>0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21824422.987367962</v>
      </c>
      <c r="O9533">
        <v>22211869.718395941</v>
      </c>
      <c r="P9533">
        <v>26380250.005959217</v>
      </c>
      <c r="Q9533">
        <v>27209020.855102457</v>
      </c>
      <c r="R9533">
        <v>30977614.894047596</v>
      </c>
      <c r="S9533">
        <v>27913638.862902459</v>
      </c>
      <c r="T9533">
        <v>10759181.4861601</v>
      </c>
      <c r="U9533">
        <v>16338832.006735647</v>
      </c>
      <c r="V9533">
        <v>29755121.937806226</v>
      </c>
      <c r="W9533">
        <v>32058400.419962175</v>
      </c>
      <c r="X9533">
        <v>12058400.41996217</v>
      </c>
    </row>
    <row r="9534" spans="2:24" x14ac:dyDescent="0.4">
      <c r="B9534" s="13">
        <v>9531</v>
      </c>
      <c r="C9534">
        <v>0</v>
      </c>
      <c r="D9534">
        <v>0</v>
      </c>
      <c r="E9534">
        <v>0</v>
      </c>
      <c r="F9534">
        <v>0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21051956.85707118</v>
      </c>
      <c r="O9534">
        <v>22330091.49211394</v>
      </c>
      <c r="P9534">
        <v>22877532.521786507</v>
      </c>
      <c r="Q9534">
        <v>29548100.880476441</v>
      </c>
      <c r="R9534">
        <v>31621996.90310042</v>
      </c>
      <c r="S9534">
        <v>17065999.716206081</v>
      </c>
      <c r="T9534">
        <v>19868478.199994206</v>
      </c>
      <c r="U9534">
        <v>24656338.614145909</v>
      </c>
      <c r="V9534">
        <v>26497252.915044241</v>
      </c>
      <c r="W9534">
        <v>30990099.980564557</v>
      </c>
      <c r="X9534">
        <v>10990099.980564561</v>
      </c>
    </row>
    <row r="9535" spans="2:24" x14ac:dyDescent="0.4">
      <c r="B9535" s="13">
        <v>9532</v>
      </c>
      <c r="C9535">
        <v>0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17829441.711796053</v>
      </c>
      <c r="O9535">
        <v>14951151.084345318</v>
      </c>
      <c r="P9535">
        <v>14536657.811286394</v>
      </c>
      <c r="Q9535">
        <v>14621756.167815721</v>
      </c>
      <c r="R9535">
        <v>11830271.087913392</v>
      </c>
      <c r="S9535">
        <v>17013144.835087389</v>
      </c>
      <c r="T9535">
        <v>18060339.323166091</v>
      </c>
      <c r="U9535">
        <v>21452774.664712057</v>
      </c>
      <c r="V9535">
        <v>23768259.607499514</v>
      </c>
      <c r="W9535">
        <v>20275853.159948569</v>
      </c>
      <c r="X9535">
        <v>275853.15994856553</v>
      </c>
    </row>
    <row r="9536" spans="2:24" x14ac:dyDescent="0.4">
      <c r="B9536" s="13">
        <v>9533</v>
      </c>
      <c r="C9536">
        <v>0</v>
      </c>
      <c r="D9536">
        <v>0</v>
      </c>
      <c r="E9536"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22029917.163881071</v>
      </c>
      <c r="O9536">
        <v>21505340.740498524</v>
      </c>
      <c r="P9536">
        <v>23325638.993264496</v>
      </c>
      <c r="Q9536">
        <v>30360629.42314649</v>
      </c>
      <c r="R9536">
        <v>35375460.622228771</v>
      </c>
      <c r="S9536">
        <v>37257529.516263597</v>
      </c>
      <c r="T9536">
        <v>36509339.214218348</v>
      </c>
      <c r="U9536">
        <v>44664778.251267068</v>
      </c>
      <c r="V9536">
        <v>42812897.435198195</v>
      </c>
      <c r="W9536">
        <v>49641260.698813416</v>
      </c>
      <c r="X9536">
        <v>29641260.698813424</v>
      </c>
    </row>
    <row r="9537" spans="2:24" x14ac:dyDescent="0.4">
      <c r="B9537" s="13">
        <v>9534</v>
      </c>
      <c r="C9537">
        <v>0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18523913.43179236</v>
      </c>
      <c r="O9537">
        <v>23891648.711412925</v>
      </c>
      <c r="P9537">
        <v>23785622.574096475</v>
      </c>
      <c r="Q9537">
        <v>20830106.544622213</v>
      </c>
      <c r="R9537">
        <v>26890430.699170396</v>
      </c>
      <c r="S9537">
        <v>36380665.547810592</v>
      </c>
      <c r="T9537">
        <v>41500120.955925167</v>
      </c>
      <c r="U9537">
        <v>31979193.770014286</v>
      </c>
      <c r="V9537">
        <v>29120024.397710133</v>
      </c>
      <c r="W9537">
        <v>32167614.86019747</v>
      </c>
      <c r="X9537">
        <v>12167614.860197457</v>
      </c>
    </row>
    <row r="9538" spans="2:24" x14ac:dyDescent="0.4">
      <c r="B9538" s="13">
        <v>9535</v>
      </c>
      <c r="C9538">
        <v>0</v>
      </c>
      <c r="D9538">
        <v>0</v>
      </c>
      <c r="E9538">
        <v>0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24346607.08677005</v>
      </c>
      <c r="O9538">
        <v>26837426.06409264</v>
      </c>
      <c r="P9538">
        <v>27518669.466945156</v>
      </c>
      <c r="Q9538">
        <v>28215273.839592725</v>
      </c>
      <c r="R9538">
        <v>28374429.01704504</v>
      </c>
      <c r="S9538">
        <v>29130298.921734791</v>
      </c>
      <c r="T9538">
        <v>32635975.483705975</v>
      </c>
      <c r="U9538">
        <v>36080435.982050359</v>
      </c>
      <c r="V9538">
        <v>34896896.596748553</v>
      </c>
      <c r="W9538">
        <v>26517530.001633041</v>
      </c>
      <c r="X9538">
        <v>6517530.0016330425</v>
      </c>
    </row>
    <row r="9539" spans="2:24" x14ac:dyDescent="0.4">
      <c r="B9539" s="13">
        <v>9536</v>
      </c>
      <c r="C9539">
        <v>0</v>
      </c>
      <c r="D9539">
        <v>0</v>
      </c>
      <c r="E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16646949.614348443</v>
      </c>
      <c r="O9539">
        <v>22038691.666746087</v>
      </c>
      <c r="P9539">
        <v>11801861.391856849</v>
      </c>
      <c r="Q9539">
        <v>13927273.42367517</v>
      </c>
      <c r="R9539">
        <v>12505626.397930184</v>
      </c>
      <c r="S9539">
        <v>12048344.486614302</v>
      </c>
      <c r="T9539">
        <v>14706455.426117703</v>
      </c>
      <c r="U9539">
        <v>15111315.23304271</v>
      </c>
      <c r="V9539">
        <v>18340752.463340297</v>
      </c>
      <c r="W9539">
        <v>17473559.367484771</v>
      </c>
      <c r="X9539">
        <v>-2526440.6325152293</v>
      </c>
    </row>
    <row r="9540" spans="2:24" x14ac:dyDescent="0.4">
      <c r="B9540" s="13">
        <v>9537</v>
      </c>
      <c r="C9540">
        <v>0</v>
      </c>
      <c r="D9540">
        <v>0</v>
      </c>
      <c r="E9540"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20649133.598186243</v>
      </c>
      <c r="O9540">
        <v>22035864.877470132</v>
      </c>
      <c r="P9540">
        <v>21892926.168861952</v>
      </c>
      <c r="Q9540">
        <v>21318716.462580528</v>
      </c>
      <c r="R9540">
        <v>22077517.232037295</v>
      </c>
      <c r="S9540">
        <v>25448080.482482526</v>
      </c>
      <c r="T9540">
        <v>25171201.862450451</v>
      </c>
      <c r="U9540">
        <v>23682083.688135173</v>
      </c>
      <c r="V9540">
        <v>25835391.090287156</v>
      </c>
      <c r="W9540">
        <v>26928199.878763724</v>
      </c>
      <c r="X9540">
        <v>6928199.878763726</v>
      </c>
    </row>
    <row r="9541" spans="2:24" x14ac:dyDescent="0.4">
      <c r="B9541" s="13">
        <v>9538</v>
      </c>
      <c r="C9541">
        <v>0</v>
      </c>
      <c r="D9541">
        <v>0</v>
      </c>
      <c r="E9541"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17882184.629051376</v>
      </c>
      <c r="O9541">
        <v>19710020.353256512</v>
      </c>
      <c r="P9541">
        <v>25453662.682890952</v>
      </c>
      <c r="Q9541">
        <v>22183638.140846658</v>
      </c>
      <c r="R9541">
        <v>23075330.439795338</v>
      </c>
      <c r="S9541">
        <v>23252907.817415707</v>
      </c>
      <c r="T9541">
        <v>24616129.310744535</v>
      </c>
      <c r="U9541">
        <v>25160842.895772289</v>
      </c>
      <c r="V9541">
        <v>27754036.304338653</v>
      </c>
      <c r="W9541">
        <v>35119460.638722174</v>
      </c>
      <c r="X9541">
        <v>15119460.638722178</v>
      </c>
    </row>
    <row r="9542" spans="2:24" x14ac:dyDescent="0.4">
      <c r="B9542" s="13">
        <v>9539</v>
      </c>
      <c r="C9542">
        <v>0</v>
      </c>
      <c r="D9542">
        <v>0</v>
      </c>
      <c r="E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22392601.098761279</v>
      </c>
      <c r="O9542">
        <v>22585152.441788837</v>
      </c>
      <c r="P9542">
        <v>24708991.29625063</v>
      </c>
      <c r="Q9542">
        <v>25150234.321457203</v>
      </c>
      <c r="R9542">
        <v>28597800.794083763</v>
      </c>
      <c r="S9542">
        <v>35298755.501962259</v>
      </c>
      <c r="T9542">
        <v>33420970.037111938</v>
      </c>
      <c r="U9542">
        <v>34380090.099440642</v>
      </c>
      <c r="V9542">
        <v>34422085.885245115</v>
      </c>
      <c r="W9542">
        <v>35218634.053001471</v>
      </c>
      <c r="X9542">
        <v>15218634.053001465</v>
      </c>
    </row>
    <row r="9543" spans="2:24" x14ac:dyDescent="0.4">
      <c r="B9543" s="13">
        <v>9540</v>
      </c>
      <c r="C9543">
        <v>0</v>
      </c>
      <c r="D9543">
        <v>0</v>
      </c>
      <c r="E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1905605.1883965568</v>
      </c>
      <c r="O9543">
        <v>1162616.4698557514</v>
      </c>
      <c r="P9543">
        <v>12372211.162920484</v>
      </c>
      <c r="Q9543">
        <v>-65600551.106924959</v>
      </c>
      <c r="R9543">
        <v>-184613537.77664894</v>
      </c>
      <c r="S9543">
        <v>-146596020.58790979</v>
      </c>
      <c r="T9543">
        <v>-89010265.541521698</v>
      </c>
      <c r="U9543">
        <v>-92161288.055628061</v>
      </c>
      <c r="V9543">
        <v>-87857280.930339232</v>
      </c>
      <c r="W9543">
        <v>-87954746.281533897</v>
      </c>
      <c r="X9543">
        <v>-107954746.2815339</v>
      </c>
    </row>
    <row r="9544" spans="2:24" x14ac:dyDescent="0.4">
      <c r="B9544" s="13">
        <v>9541</v>
      </c>
      <c r="C9544">
        <v>0</v>
      </c>
      <c r="D9544">
        <v>0</v>
      </c>
      <c r="E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27669768.14934998</v>
      </c>
      <c r="O9544">
        <v>26279916.301390793</v>
      </c>
      <c r="P9544">
        <v>10518982.807003368</v>
      </c>
      <c r="Q9544">
        <v>16273263.319766384</v>
      </c>
      <c r="R9544">
        <v>25463680.623282298</v>
      </c>
      <c r="S9544">
        <v>28924427.668671068</v>
      </c>
      <c r="T9544">
        <v>29958276.907591876</v>
      </c>
      <c r="U9544">
        <v>31428408.372176968</v>
      </c>
      <c r="V9544">
        <v>29792439.418135747</v>
      </c>
      <c r="W9544">
        <v>37377637.219864912</v>
      </c>
      <c r="X9544">
        <v>17377637.219864916</v>
      </c>
    </row>
    <row r="9545" spans="2:24" x14ac:dyDescent="0.4">
      <c r="B9545" s="13">
        <v>9542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16980540.206953526</v>
      </c>
      <c r="O9545">
        <v>21083038.764609292</v>
      </c>
      <c r="P9545">
        <v>18871933.623767126</v>
      </c>
      <c r="Q9545">
        <v>18134902.862129085</v>
      </c>
      <c r="R9545">
        <v>19901137.350576151</v>
      </c>
      <c r="S9545">
        <v>17333696.390391391</v>
      </c>
      <c r="T9545">
        <v>18170812.94085427</v>
      </c>
      <c r="U9545">
        <v>15904141.758462433</v>
      </c>
      <c r="V9545">
        <v>19254170.75482266</v>
      </c>
      <c r="W9545">
        <v>17307702.227961931</v>
      </c>
      <c r="X9545">
        <v>-2692297.772038071</v>
      </c>
    </row>
    <row r="9546" spans="2:24" x14ac:dyDescent="0.4">
      <c r="B9546" s="13">
        <v>9543</v>
      </c>
      <c r="C9546">
        <v>0</v>
      </c>
      <c r="D9546">
        <v>0</v>
      </c>
      <c r="E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5243834.7859036848</v>
      </c>
      <c r="O9546">
        <v>14188057.464774312</v>
      </c>
      <c r="P9546">
        <v>22018240.384036325</v>
      </c>
      <c r="Q9546">
        <v>21678590.114759602</v>
      </c>
      <c r="R9546">
        <v>26339104.839518279</v>
      </c>
      <c r="S9546">
        <v>25673864.01043145</v>
      </c>
      <c r="T9546">
        <v>-15501339.844639383</v>
      </c>
      <c r="U9546">
        <v>-12761457.474463604</v>
      </c>
      <c r="V9546">
        <v>10104854.534614276</v>
      </c>
      <c r="W9546">
        <v>9467270.8545845374</v>
      </c>
      <c r="X9546">
        <v>-10532729.145415463</v>
      </c>
    </row>
    <row r="9547" spans="2:24" x14ac:dyDescent="0.4">
      <c r="B9547" s="13">
        <v>9544</v>
      </c>
      <c r="C9547">
        <v>0</v>
      </c>
      <c r="D9547">
        <v>0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27143933.770073876</v>
      </c>
      <c r="O9547">
        <v>26011151.443020619</v>
      </c>
      <c r="P9547">
        <v>30671116.425577059</v>
      </c>
      <c r="Q9547">
        <v>31746194.074835889</v>
      </c>
      <c r="R9547">
        <v>29268563.895785339</v>
      </c>
      <c r="S9547">
        <v>27941163.662990797</v>
      </c>
      <c r="T9547">
        <v>34507445.501771249</v>
      </c>
      <c r="U9547">
        <v>35281421.75887721</v>
      </c>
      <c r="V9547">
        <v>35292241.024075136</v>
      </c>
      <c r="W9547">
        <v>35704367.788421221</v>
      </c>
      <c r="X9547">
        <v>15704367.788421215</v>
      </c>
    </row>
    <row r="9548" spans="2:24" x14ac:dyDescent="0.4">
      <c r="B9548" s="13">
        <v>9545</v>
      </c>
      <c r="C9548">
        <v>0</v>
      </c>
      <c r="D9548">
        <v>0</v>
      </c>
      <c r="E9548"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26141906.407148331</v>
      </c>
      <c r="O9548">
        <v>25795765.86287716</v>
      </c>
      <c r="P9548">
        <v>24082753.8437647</v>
      </c>
      <c r="Q9548">
        <v>22098310.951313708</v>
      </c>
      <c r="R9548">
        <v>15424135.392943505</v>
      </c>
      <c r="S9548">
        <v>23533022.368148934</v>
      </c>
      <c r="T9548">
        <v>26905092.997404553</v>
      </c>
      <c r="U9548">
        <v>34652383.441568084</v>
      </c>
      <c r="V9548">
        <v>36356811.781339236</v>
      </c>
      <c r="W9548">
        <v>39192568.217228934</v>
      </c>
      <c r="X9548">
        <v>19192568.217228934</v>
      </c>
    </row>
    <row r="9549" spans="2:24" x14ac:dyDescent="0.4">
      <c r="B9549" s="13">
        <v>9546</v>
      </c>
      <c r="C9549">
        <v>0</v>
      </c>
      <c r="D9549">
        <v>0</v>
      </c>
      <c r="E9549"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26897842.886786826</v>
      </c>
      <c r="O9549">
        <v>29573567.011123322</v>
      </c>
      <c r="P9549">
        <v>27780290.560919475</v>
      </c>
      <c r="Q9549">
        <v>34417583.894986615</v>
      </c>
      <c r="R9549">
        <v>24217482.496770352</v>
      </c>
      <c r="S9549">
        <v>26715224.71200376</v>
      </c>
      <c r="T9549">
        <v>30145979.967390135</v>
      </c>
      <c r="U9549">
        <v>31843883.914585546</v>
      </c>
      <c r="V9549">
        <v>23823322.111084595</v>
      </c>
      <c r="W9549">
        <v>27472967.772585273</v>
      </c>
      <c r="X9549">
        <v>7472967.7725852765</v>
      </c>
    </row>
    <row r="9550" spans="2:24" x14ac:dyDescent="0.4">
      <c r="B9550" s="13">
        <v>9547</v>
      </c>
      <c r="C9550">
        <v>0</v>
      </c>
      <c r="D9550">
        <v>0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27635493.693062808</v>
      </c>
      <c r="O9550">
        <v>30907613.638098754</v>
      </c>
      <c r="P9550">
        <v>33215098.711816054</v>
      </c>
      <c r="Q9550">
        <v>38747995.275810339</v>
      </c>
      <c r="R9550">
        <v>37452092.935613222</v>
      </c>
      <c r="S9550">
        <v>40655790.4960839</v>
      </c>
      <c r="T9550">
        <v>44065102.8505335</v>
      </c>
      <c r="U9550">
        <v>40947119.091671161</v>
      </c>
      <c r="V9550">
        <v>38849932.914433345</v>
      </c>
      <c r="W9550">
        <v>47019317.919134498</v>
      </c>
      <c r="X9550">
        <v>27019317.919134498</v>
      </c>
    </row>
    <row r="9551" spans="2:24" x14ac:dyDescent="0.4">
      <c r="B9551" s="13">
        <v>9548</v>
      </c>
      <c r="C9551">
        <v>0</v>
      </c>
      <c r="D9551">
        <v>0</v>
      </c>
      <c r="E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19826407.579495329</v>
      </c>
      <c r="O9551">
        <v>18697001.734391566</v>
      </c>
      <c r="P9551">
        <v>18356918.831929609</v>
      </c>
      <c r="Q9551">
        <v>23168855.589053996</v>
      </c>
      <c r="R9551">
        <v>26757158.500563093</v>
      </c>
      <c r="S9551">
        <v>20272274.734017462</v>
      </c>
      <c r="T9551">
        <v>19645147.232174441</v>
      </c>
      <c r="U9551">
        <v>18613121.563517377</v>
      </c>
      <c r="V9551">
        <v>19006799.514649857</v>
      </c>
      <c r="W9551">
        <v>24851827.701047406</v>
      </c>
      <c r="X9551">
        <v>4851827.7010474065</v>
      </c>
    </row>
    <row r="9552" spans="2:24" x14ac:dyDescent="0.4">
      <c r="B9552" s="13">
        <v>9549</v>
      </c>
      <c r="C9552">
        <v>0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22873336.462005235</v>
      </c>
      <c r="O9552">
        <v>31529258.290661294</v>
      </c>
      <c r="P9552">
        <v>37885795.348053992</v>
      </c>
      <c r="Q9552">
        <v>38808482.251506954</v>
      </c>
      <c r="R9552">
        <v>46058512.615584485</v>
      </c>
      <c r="S9552">
        <v>50243020.657929085</v>
      </c>
      <c r="T9552">
        <v>53174847.821642682</v>
      </c>
      <c r="U9552">
        <v>53854308.885023825</v>
      </c>
      <c r="V9552">
        <v>59245732.243463971</v>
      </c>
      <c r="W9552">
        <v>60181999.471646696</v>
      </c>
      <c r="X9552">
        <v>40181999.471646689</v>
      </c>
    </row>
    <row r="9553" spans="2:24" x14ac:dyDescent="0.4">
      <c r="B9553" s="13">
        <v>9550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21473393.3629709</v>
      </c>
      <c r="O9553">
        <v>22531302.237902936</v>
      </c>
      <c r="P9553">
        <v>26680887.443471178</v>
      </c>
      <c r="Q9553">
        <v>24365462.110525407</v>
      </c>
      <c r="R9553">
        <v>-133020671.45786066</v>
      </c>
      <c r="S9553">
        <v>-128825214.76164412</v>
      </c>
      <c r="T9553">
        <v>-48486707.678615846</v>
      </c>
      <c r="U9553">
        <v>-50419185.887734182</v>
      </c>
      <c r="V9553">
        <v>-51466740.63000264</v>
      </c>
      <c r="W9553">
        <v>-52746541.888520226</v>
      </c>
      <c r="X9553">
        <v>-72746541.888520226</v>
      </c>
    </row>
    <row r="9554" spans="2:24" x14ac:dyDescent="0.4">
      <c r="B9554" s="13">
        <v>9551</v>
      </c>
      <c r="C9554">
        <v>0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20120473.447108548</v>
      </c>
      <c r="O9554">
        <v>19060926.559081253</v>
      </c>
      <c r="P9554">
        <v>20368622.917740352</v>
      </c>
      <c r="Q9554">
        <v>22538702.070504647</v>
      </c>
      <c r="R9554">
        <v>23890497.626002118</v>
      </c>
      <c r="S9554">
        <v>21997415.853715356</v>
      </c>
      <c r="T9554">
        <v>21026842.094087675</v>
      </c>
      <c r="U9554">
        <v>13815998.970731739</v>
      </c>
      <c r="V9554">
        <v>16165766.660867086</v>
      </c>
      <c r="W9554">
        <v>16693007.787586695</v>
      </c>
      <c r="X9554">
        <v>-3306992.2124133022</v>
      </c>
    </row>
    <row r="9555" spans="2:24" x14ac:dyDescent="0.4">
      <c r="B9555" s="13">
        <v>9552</v>
      </c>
      <c r="C9555">
        <v>0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20326018.381754052</v>
      </c>
      <c r="O9555">
        <v>28767948.319349851</v>
      </c>
      <c r="P9555">
        <v>29933007.240081616</v>
      </c>
      <c r="Q9555">
        <v>35041705.693082996</v>
      </c>
      <c r="R9555">
        <v>37956459.603663482</v>
      </c>
      <c r="S9555">
        <v>40378931.012005635</v>
      </c>
      <c r="T9555">
        <v>47054616.65942125</v>
      </c>
      <c r="U9555">
        <v>48456458.322055511</v>
      </c>
      <c r="V9555">
        <v>48410688.72305584</v>
      </c>
      <c r="W9555">
        <v>53916435.030788116</v>
      </c>
      <c r="X9555">
        <v>33916435.030788124</v>
      </c>
    </row>
    <row r="9556" spans="2:24" x14ac:dyDescent="0.4">
      <c r="B9556" s="13">
        <v>9553</v>
      </c>
      <c r="C9556">
        <v>0</v>
      </c>
      <c r="D9556">
        <v>0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17053010.886208866</v>
      </c>
      <c r="O9556">
        <v>20281066.908221327</v>
      </c>
      <c r="P9556">
        <v>23217491.983892657</v>
      </c>
      <c r="Q9556">
        <v>30765831.767527558</v>
      </c>
      <c r="R9556">
        <v>29816600.841213048</v>
      </c>
      <c r="S9556">
        <v>32146395.484748945</v>
      </c>
      <c r="T9556">
        <v>38128277.984815441</v>
      </c>
      <c r="U9556">
        <v>38408163.395786546</v>
      </c>
      <c r="V9556">
        <v>40939088.13349545</v>
      </c>
      <c r="W9556">
        <v>40925447.622739159</v>
      </c>
      <c r="X9556">
        <v>20925447.622739159</v>
      </c>
    </row>
    <row r="9557" spans="2:24" x14ac:dyDescent="0.4">
      <c r="B9557" s="13">
        <v>9554</v>
      </c>
      <c r="C9557">
        <v>0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21630148.592738964</v>
      </c>
      <c r="O9557">
        <v>22767339.22635949</v>
      </c>
      <c r="P9557">
        <v>30943532.474834595</v>
      </c>
      <c r="Q9557">
        <v>30882523.741551977</v>
      </c>
      <c r="R9557">
        <v>38300581.180728771</v>
      </c>
      <c r="S9557">
        <v>38866438.626991354</v>
      </c>
      <c r="T9557">
        <v>39456649.702250071</v>
      </c>
      <c r="U9557">
        <v>39836567.57120318</v>
      </c>
      <c r="V9557">
        <v>40497143.983146749</v>
      </c>
      <c r="W9557">
        <v>47249518.365969256</v>
      </c>
      <c r="X9557">
        <v>27249518.365969248</v>
      </c>
    </row>
    <row r="9558" spans="2:24" x14ac:dyDescent="0.4">
      <c r="B9558" s="13">
        <v>9555</v>
      </c>
      <c r="C9558">
        <v>0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15678049.78600372</v>
      </c>
      <c r="O9558">
        <v>18545844.272293277</v>
      </c>
      <c r="P9558">
        <v>2747422.2076831991</v>
      </c>
      <c r="Q9558">
        <v>5826309.1223415649</v>
      </c>
      <c r="R9558">
        <v>17876464.827188373</v>
      </c>
      <c r="S9558">
        <v>18806028.202186361</v>
      </c>
      <c r="T9558">
        <v>21079723.858102828</v>
      </c>
      <c r="U9558">
        <v>21309249.133892074</v>
      </c>
      <c r="V9558">
        <v>19394726.869117822</v>
      </c>
      <c r="W9558">
        <v>20733488.701274004</v>
      </c>
      <c r="X9558">
        <v>733488.701274005</v>
      </c>
    </row>
    <row r="9559" spans="2:24" x14ac:dyDescent="0.4">
      <c r="B9559" s="13">
        <v>9556</v>
      </c>
      <c r="C9559">
        <v>0</v>
      </c>
      <c r="D9559">
        <v>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20261121.014258351</v>
      </c>
      <c r="O9559">
        <v>19940368.676939942</v>
      </c>
      <c r="P9559">
        <v>24477465.112100147</v>
      </c>
      <c r="Q9559">
        <v>26551730.947647404</v>
      </c>
      <c r="R9559">
        <v>25302794.675174527</v>
      </c>
      <c r="S9559">
        <v>31662421.132767703</v>
      </c>
      <c r="T9559">
        <v>30464748.588428929</v>
      </c>
      <c r="U9559">
        <v>28777909.184377767</v>
      </c>
      <c r="V9559">
        <v>26926416.708290517</v>
      </c>
      <c r="W9559">
        <v>32839672.482820597</v>
      </c>
      <c r="X9559">
        <v>12839672.482820598</v>
      </c>
    </row>
    <row r="9560" spans="2:24" x14ac:dyDescent="0.4">
      <c r="B9560" s="13">
        <v>9557</v>
      </c>
      <c r="C9560">
        <v>0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19621671.690055396</v>
      </c>
      <c r="O9560">
        <v>19101137.846271157</v>
      </c>
      <c r="P9560">
        <v>19881878.808750592</v>
      </c>
      <c r="Q9560">
        <v>24478712.236709896</v>
      </c>
      <c r="R9560">
        <v>30509484.039912827</v>
      </c>
      <c r="S9560">
        <v>27770049.956960682</v>
      </c>
      <c r="T9560">
        <v>28877489.424394373</v>
      </c>
      <c r="U9560">
        <v>32711716.657817509</v>
      </c>
      <c r="V9560">
        <v>32322205.026834443</v>
      </c>
      <c r="W9560">
        <v>35539451.195107944</v>
      </c>
      <c r="X9560">
        <v>15539451.195107942</v>
      </c>
    </row>
    <row r="9561" spans="2:24" x14ac:dyDescent="0.4">
      <c r="B9561" s="13">
        <v>9558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18980223.189527277</v>
      </c>
      <c r="O9561">
        <v>18524605.986191131</v>
      </c>
      <c r="P9561">
        <v>22095420.844166037</v>
      </c>
      <c r="Q9561">
        <v>24663228.877229091</v>
      </c>
      <c r="R9561">
        <v>32551948.465927973</v>
      </c>
      <c r="S9561">
        <v>35801708.565876529</v>
      </c>
      <c r="T9561">
        <v>43794465.525567569</v>
      </c>
      <c r="U9561">
        <v>43310011.168769784</v>
      </c>
      <c r="V9561">
        <v>43038342.362758294</v>
      </c>
      <c r="W9561">
        <v>44082089.60734684</v>
      </c>
      <c r="X9561">
        <v>24082089.607346833</v>
      </c>
    </row>
    <row r="9562" spans="2:24" x14ac:dyDescent="0.4">
      <c r="B9562" s="13">
        <v>9559</v>
      </c>
      <c r="C9562">
        <v>0</v>
      </c>
      <c r="D9562">
        <v>0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22343872.263939455</v>
      </c>
      <c r="O9562">
        <v>23842195.038925681</v>
      </c>
      <c r="P9562">
        <v>25847867.636237539</v>
      </c>
      <c r="Q9562">
        <v>26074735.270256117</v>
      </c>
      <c r="R9562">
        <v>23161669.314748447</v>
      </c>
      <c r="S9562">
        <v>28582147.900717776</v>
      </c>
      <c r="T9562">
        <v>33794978.481138803</v>
      </c>
      <c r="U9562">
        <v>33138992.450917486</v>
      </c>
      <c r="V9562">
        <v>11408438.764098246</v>
      </c>
      <c r="W9562">
        <v>18202224.106806159</v>
      </c>
      <c r="X9562">
        <v>-1797775.8931938438</v>
      </c>
    </row>
    <row r="9563" spans="2:24" x14ac:dyDescent="0.4">
      <c r="B9563" s="13">
        <v>9560</v>
      </c>
      <c r="C9563">
        <v>0</v>
      </c>
      <c r="D9563">
        <v>0</v>
      </c>
      <c r="E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23021860.650532849</v>
      </c>
      <c r="O9563">
        <v>24312339.055134036</v>
      </c>
      <c r="P9563">
        <v>31017124.565978609</v>
      </c>
      <c r="Q9563">
        <v>33945264.754310645</v>
      </c>
      <c r="R9563">
        <v>40795258.439970613</v>
      </c>
      <c r="S9563">
        <v>39971684.626359858</v>
      </c>
      <c r="T9563">
        <v>41419329.298122704</v>
      </c>
      <c r="U9563">
        <v>44071171.68030417</v>
      </c>
      <c r="V9563">
        <v>48374908.973765835</v>
      </c>
      <c r="W9563">
        <v>36554765.838893577</v>
      </c>
      <c r="X9563">
        <v>16554765.838893574</v>
      </c>
    </row>
    <row r="9564" spans="2:24" x14ac:dyDescent="0.4">
      <c r="B9564" s="13">
        <v>9561</v>
      </c>
      <c r="C9564">
        <v>0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20293989.644040052</v>
      </c>
      <c r="O9564">
        <v>19385518.354585614</v>
      </c>
      <c r="P9564">
        <v>17496451.544949215</v>
      </c>
      <c r="Q9564">
        <v>19539461.240168292</v>
      </c>
      <c r="R9564">
        <v>25287836.13697267</v>
      </c>
      <c r="S9564">
        <v>32561952.447332516</v>
      </c>
      <c r="T9564">
        <v>38076366.931711443</v>
      </c>
      <c r="U9564">
        <v>43044600.004915096</v>
      </c>
      <c r="V9564">
        <v>-24254290.656722985</v>
      </c>
      <c r="W9564">
        <v>-23561053.986300621</v>
      </c>
      <c r="X9564">
        <v>-43561053.986300617</v>
      </c>
    </row>
    <row r="9565" spans="2:24" x14ac:dyDescent="0.4">
      <c r="B9565" s="13">
        <v>9562</v>
      </c>
      <c r="C9565">
        <v>0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21407262.909365971</v>
      </c>
      <c r="O9565">
        <v>17889080.2422808</v>
      </c>
      <c r="P9565">
        <v>19983095.091680769</v>
      </c>
      <c r="Q9565">
        <v>22223707.330712497</v>
      </c>
      <c r="R9565">
        <v>20140772.610392705</v>
      </c>
      <c r="S9565">
        <v>18860050.60457423</v>
      </c>
      <c r="T9565">
        <v>22580914.652868036</v>
      </c>
      <c r="U9565">
        <v>22636081.45536292</v>
      </c>
      <c r="V9565">
        <v>30812812.839859389</v>
      </c>
      <c r="W9565">
        <v>31849627.456540748</v>
      </c>
      <c r="X9565">
        <v>11849627.456540743</v>
      </c>
    </row>
    <row r="9566" spans="2:24" x14ac:dyDescent="0.4">
      <c r="B9566" s="13">
        <v>9563</v>
      </c>
      <c r="C9566">
        <v>0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19611535.911065061</v>
      </c>
      <c r="O9566">
        <v>22698754.099268105</v>
      </c>
      <c r="P9566">
        <v>24502216.550510623</v>
      </c>
      <c r="Q9566">
        <v>21285810.958217591</v>
      </c>
      <c r="R9566">
        <v>-1927233.1897521066</v>
      </c>
      <c r="S9566">
        <v>1131688.6785580041</v>
      </c>
      <c r="T9566">
        <v>-51755329.523745798</v>
      </c>
      <c r="U9566">
        <v>-44101371.566049382</v>
      </c>
      <c r="V9566">
        <v>-9986578.541290123</v>
      </c>
      <c r="W9566">
        <v>-8825061.10515563</v>
      </c>
      <c r="X9566">
        <v>-28825061.105155621</v>
      </c>
    </row>
    <row r="9567" spans="2:24" x14ac:dyDescent="0.4">
      <c r="B9567" s="13">
        <v>9564</v>
      </c>
      <c r="C9567">
        <v>0</v>
      </c>
      <c r="D9567">
        <v>0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18606499.577933211</v>
      </c>
      <c r="O9567">
        <v>16122488.358470544</v>
      </c>
      <c r="P9567">
        <v>16262792.607644586</v>
      </c>
      <c r="Q9567">
        <v>17430177.963512301</v>
      </c>
      <c r="R9567">
        <v>20219184.408015698</v>
      </c>
      <c r="S9567">
        <v>22698466.639107708</v>
      </c>
      <c r="T9567">
        <v>23101722.972982559</v>
      </c>
      <c r="U9567">
        <v>25421002.564330667</v>
      </c>
      <c r="V9567">
        <v>26540434.513166975</v>
      </c>
      <c r="W9567">
        <v>27724066.190420829</v>
      </c>
      <c r="X9567">
        <v>7724066.1904208241</v>
      </c>
    </row>
    <row r="9568" spans="2:24" x14ac:dyDescent="0.4">
      <c r="B9568" s="13">
        <v>9565</v>
      </c>
      <c r="C9568">
        <v>0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18442004.666612707</v>
      </c>
      <c r="O9568">
        <v>23638295.579316847</v>
      </c>
      <c r="P9568">
        <v>20960400.426112071</v>
      </c>
      <c r="Q9568">
        <v>22428801.732502248</v>
      </c>
      <c r="R9568">
        <v>22466888.869761258</v>
      </c>
      <c r="S9568">
        <v>23094781.866087578</v>
      </c>
      <c r="T9568">
        <v>19846014.773789171</v>
      </c>
      <c r="U9568">
        <v>21706963.296372943</v>
      </c>
      <c r="V9568">
        <v>27923439.390312683</v>
      </c>
      <c r="W9568">
        <v>7577907.8040701486</v>
      </c>
      <c r="X9568">
        <v>-12422092.19592985</v>
      </c>
    </row>
    <row r="9569" spans="2:24" x14ac:dyDescent="0.4">
      <c r="B9569" s="13">
        <v>9566</v>
      </c>
      <c r="C9569">
        <v>0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24756480.055916771</v>
      </c>
      <c r="O9569">
        <v>28349564.343513202</v>
      </c>
      <c r="P9569">
        <v>33203902.897125557</v>
      </c>
      <c r="Q9569">
        <v>35162528.783094518</v>
      </c>
      <c r="R9569">
        <v>38948313.065995455</v>
      </c>
      <c r="S9569">
        <v>28234586.292614326</v>
      </c>
      <c r="T9569">
        <v>12416691.962667093</v>
      </c>
      <c r="U9569">
        <v>19510752.485246915</v>
      </c>
      <c r="V9569">
        <v>28987431.627028283</v>
      </c>
      <c r="W9569">
        <v>37408630.842213191</v>
      </c>
      <c r="X9569">
        <v>17408630.842213187</v>
      </c>
    </row>
    <row r="9570" spans="2:24" x14ac:dyDescent="0.4">
      <c r="B9570" s="13">
        <v>9567</v>
      </c>
      <c r="C9570">
        <v>0</v>
      </c>
      <c r="D9570">
        <v>0</v>
      </c>
      <c r="E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21349296.496431336</v>
      </c>
      <c r="O9570">
        <v>21108605.851617962</v>
      </c>
      <c r="P9570">
        <v>21383474.15109314</v>
      </c>
      <c r="Q9570">
        <v>25991882.776689425</v>
      </c>
      <c r="R9570">
        <v>27285686.857881334</v>
      </c>
      <c r="S9570">
        <v>31045683.317564227</v>
      </c>
      <c r="T9570">
        <v>32772549.019030847</v>
      </c>
      <c r="U9570">
        <v>35603986.298274569</v>
      </c>
      <c r="V9570">
        <v>34559464.853160925</v>
      </c>
      <c r="W9570">
        <v>37966424.16882436</v>
      </c>
      <c r="X9570">
        <v>17966424.168824349</v>
      </c>
    </row>
    <row r="9571" spans="2:24" x14ac:dyDescent="0.4">
      <c r="B9571" s="13">
        <v>9568</v>
      </c>
      <c r="C9571">
        <v>0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26096382.135335188</v>
      </c>
      <c r="O9571">
        <v>26172576.182607424</v>
      </c>
      <c r="P9571">
        <v>29549459.730562292</v>
      </c>
      <c r="Q9571">
        <v>36608444.671911761</v>
      </c>
      <c r="R9571">
        <v>39204059.517063119</v>
      </c>
      <c r="S9571">
        <v>37554897.582902625</v>
      </c>
      <c r="T9571">
        <v>39888952.702184677</v>
      </c>
      <c r="U9571">
        <v>38243643.494961277</v>
      </c>
      <c r="V9571">
        <v>34752397.899097197</v>
      </c>
      <c r="W9571">
        <v>40155772.682840846</v>
      </c>
      <c r="X9571">
        <v>20155772.68284085</v>
      </c>
    </row>
    <row r="9572" spans="2:24" x14ac:dyDescent="0.4">
      <c r="B9572" s="13">
        <v>9569</v>
      </c>
      <c r="C9572">
        <v>0</v>
      </c>
      <c r="D9572">
        <v>0</v>
      </c>
      <c r="E9572"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23514862.698708303</v>
      </c>
      <c r="O9572">
        <v>21133889.705072392</v>
      </c>
      <c r="P9572">
        <v>14554411.261838419</v>
      </c>
      <c r="Q9572">
        <v>19634015.465756532</v>
      </c>
      <c r="R9572">
        <v>17827669.632631503</v>
      </c>
      <c r="S9572">
        <v>18285567.365314703</v>
      </c>
      <c r="T9572">
        <v>16957461.627131078</v>
      </c>
      <c r="U9572">
        <v>8917152.029715322</v>
      </c>
      <c r="V9572">
        <v>8830105.1922919005</v>
      </c>
      <c r="W9572">
        <v>13853443.115152</v>
      </c>
      <c r="X9572">
        <v>-6146556.8848480014</v>
      </c>
    </row>
    <row r="9573" spans="2:24" x14ac:dyDescent="0.4">
      <c r="B9573" s="13">
        <v>9570</v>
      </c>
      <c r="C9573">
        <v>0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22793661.918317977</v>
      </c>
      <c r="O9573">
        <v>22455225.778571516</v>
      </c>
      <c r="P9573">
        <v>22395286.625134744</v>
      </c>
      <c r="Q9573">
        <v>30176335.318215102</v>
      </c>
      <c r="R9573">
        <v>31776032.210556991</v>
      </c>
      <c r="S9573">
        <v>26917407.060658462</v>
      </c>
      <c r="T9573">
        <v>34917857.060809724</v>
      </c>
      <c r="U9573">
        <v>34013482.669318333</v>
      </c>
      <c r="V9573">
        <v>34438225.25499808</v>
      </c>
      <c r="W9573">
        <v>38928207.900338203</v>
      </c>
      <c r="X9573">
        <v>18928207.900338188</v>
      </c>
    </row>
    <row r="9574" spans="2:24" x14ac:dyDescent="0.4">
      <c r="B9574" s="13">
        <v>9571</v>
      </c>
      <c r="C9574">
        <v>0</v>
      </c>
      <c r="D9574">
        <v>0</v>
      </c>
      <c r="E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-665815.058595045</v>
      </c>
      <c r="O9574">
        <v>3573801.2676698188</v>
      </c>
      <c r="P9574">
        <v>14939374.062818078</v>
      </c>
      <c r="Q9574">
        <v>11102957.069302639</v>
      </c>
      <c r="R9574">
        <v>16366677.843714055</v>
      </c>
      <c r="S9574">
        <v>18751017.482059028</v>
      </c>
      <c r="T9574">
        <v>21056769.881676383</v>
      </c>
      <c r="U9574">
        <v>18818538.508220255</v>
      </c>
      <c r="V9574">
        <v>24098851.066508569</v>
      </c>
      <c r="W9574">
        <v>20719242.900403954</v>
      </c>
      <c r="X9574">
        <v>719242.90040395595</v>
      </c>
    </row>
    <row r="9575" spans="2:24" x14ac:dyDescent="0.4">
      <c r="B9575" s="13">
        <v>9572</v>
      </c>
      <c r="C9575">
        <v>0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16827490.645152088</v>
      </c>
      <c r="O9575">
        <v>19297547.913727127</v>
      </c>
      <c r="P9575">
        <v>16670740.067490149</v>
      </c>
      <c r="Q9575">
        <v>22622100.574336618</v>
      </c>
      <c r="R9575">
        <v>23052262.720447645</v>
      </c>
      <c r="S9575">
        <v>23522073.9761067</v>
      </c>
      <c r="T9575">
        <v>31309281.237776447</v>
      </c>
      <c r="U9575">
        <v>33263719.929907449</v>
      </c>
      <c r="V9575">
        <v>32525124.83471809</v>
      </c>
      <c r="W9575">
        <v>37113076.238169238</v>
      </c>
      <c r="X9575">
        <v>17113076.238169242</v>
      </c>
    </row>
    <row r="9576" spans="2:24" x14ac:dyDescent="0.4">
      <c r="B9576" s="13">
        <v>9573</v>
      </c>
      <c r="C9576">
        <v>0</v>
      </c>
      <c r="D9576">
        <v>0</v>
      </c>
      <c r="E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22038868.924921844</v>
      </c>
      <c r="O9576">
        <v>24331981.67924615</v>
      </c>
      <c r="P9576">
        <v>25088276.168142192</v>
      </c>
      <c r="Q9576">
        <v>23990545.231357995</v>
      </c>
      <c r="R9576">
        <v>25263280.114344042</v>
      </c>
      <c r="S9576">
        <v>32400195.243337598</v>
      </c>
      <c r="T9576">
        <v>32282205.9772471</v>
      </c>
      <c r="U9576">
        <v>24243391.135048736</v>
      </c>
      <c r="V9576">
        <v>24434488.326731574</v>
      </c>
      <c r="W9576">
        <v>27486515.65312203</v>
      </c>
      <c r="X9576">
        <v>7486515.6531220302</v>
      </c>
    </row>
    <row r="9577" spans="2:24" x14ac:dyDescent="0.4">
      <c r="B9577" s="13">
        <v>9574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18524209.309543759</v>
      </c>
      <c r="O9577">
        <v>20179696.163697731</v>
      </c>
      <c r="P9577">
        <v>20660451.73295223</v>
      </c>
      <c r="Q9577">
        <v>25508455.551347431</v>
      </c>
      <c r="R9577">
        <v>30058908.380037948</v>
      </c>
      <c r="S9577">
        <v>27486112.21230679</v>
      </c>
      <c r="T9577">
        <v>26929586.651491754</v>
      </c>
      <c r="U9577">
        <v>28035673.575676676</v>
      </c>
      <c r="V9577">
        <v>27357085.115769666</v>
      </c>
      <c r="W9577">
        <v>25698998.582506366</v>
      </c>
      <c r="X9577">
        <v>5698998.5825063707</v>
      </c>
    </row>
    <row r="9578" spans="2:24" x14ac:dyDescent="0.4">
      <c r="B9578" s="13">
        <v>9575</v>
      </c>
      <c r="C9578">
        <v>0</v>
      </c>
      <c r="D9578">
        <v>0</v>
      </c>
      <c r="E9578">
        <v>0</v>
      </c>
      <c r="F9578">
        <v>0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19315444.860718604</v>
      </c>
      <c r="O9578">
        <v>22377218.929999884</v>
      </c>
      <c r="P9578">
        <v>21320203.980639957</v>
      </c>
      <c r="Q9578">
        <v>20938718.54188659</v>
      </c>
      <c r="R9578">
        <v>28351665.340191618</v>
      </c>
      <c r="S9578">
        <v>33865528.620661661</v>
      </c>
      <c r="T9578">
        <v>34478159.291691959</v>
      </c>
      <c r="U9578">
        <v>35200834.808819279</v>
      </c>
      <c r="V9578">
        <v>-19930460.926103983</v>
      </c>
      <c r="W9578">
        <v>-27770987.956133809</v>
      </c>
      <c r="X9578">
        <v>-47770987.956133805</v>
      </c>
    </row>
    <row r="9579" spans="2:24" x14ac:dyDescent="0.4">
      <c r="B9579" s="13">
        <v>9576</v>
      </c>
      <c r="C9579">
        <v>0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19228516.444680952</v>
      </c>
      <c r="O9579">
        <v>21941618.876354653</v>
      </c>
      <c r="P9579">
        <v>24882075.375128523</v>
      </c>
      <c r="Q9579">
        <v>24338325.498223428</v>
      </c>
      <c r="R9579">
        <v>27749508.210503977</v>
      </c>
      <c r="S9579">
        <v>31011993.021003082</v>
      </c>
      <c r="T9579">
        <v>34537902.979356013</v>
      </c>
      <c r="U9579">
        <v>39016629.17081327</v>
      </c>
      <c r="V9579">
        <v>42786612.662898064</v>
      </c>
      <c r="W9579">
        <v>49313442.39560917</v>
      </c>
      <c r="X9579">
        <v>29313442.395609166</v>
      </c>
    </row>
    <row r="9580" spans="2:24" x14ac:dyDescent="0.4">
      <c r="B9580" s="13">
        <v>9577</v>
      </c>
      <c r="C9580">
        <v>0</v>
      </c>
      <c r="D9580">
        <v>0</v>
      </c>
      <c r="E9580"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20926324.0399592</v>
      </c>
      <c r="O9580">
        <v>27610219.448323369</v>
      </c>
      <c r="P9580">
        <v>22990484.003733419</v>
      </c>
      <c r="Q9580">
        <v>29733955.51524758</v>
      </c>
      <c r="R9580">
        <v>30195114.678685613</v>
      </c>
      <c r="S9580">
        <v>30204990.586171474</v>
      </c>
      <c r="T9580">
        <v>37690800.924996696</v>
      </c>
      <c r="U9580">
        <v>43509192.460849054</v>
      </c>
      <c r="V9580">
        <v>46560683.580897957</v>
      </c>
      <c r="W9580">
        <v>42725794.810607828</v>
      </c>
      <c r="X9580">
        <v>22725794.810607821</v>
      </c>
    </row>
    <row r="9581" spans="2:24" x14ac:dyDescent="0.4">
      <c r="B9581" s="13">
        <v>9578</v>
      </c>
      <c r="C9581">
        <v>0</v>
      </c>
      <c r="D9581">
        <v>0</v>
      </c>
      <c r="E9581"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17939721.785402976</v>
      </c>
      <c r="O9581">
        <v>16797825.788080774</v>
      </c>
      <c r="P9581">
        <v>19496301.267821703</v>
      </c>
      <c r="Q9581">
        <v>-5591749.2428231621</v>
      </c>
      <c r="R9581">
        <v>-1967212.7508063149</v>
      </c>
      <c r="S9581">
        <v>7313002.745966699</v>
      </c>
      <c r="T9581">
        <v>13685945.827109605</v>
      </c>
      <c r="U9581">
        <v>22475467.83598756</v>
      </c>
      <c r="V9581">
        <v>21606755.711470529</v>
      </c>
      <c r="W9581">
        <v>28611455.491181187</v>
      </c>
      <c r="X9581">
        <v>8611455.4911811873</v>
      </c>
    </row>
    <row r="9582" spans="2:24" x14ac:dyDescent="0.4">
      <c r="B9582" s="13">
        <v>9579</v>
      </c>
      <c r="C9582">
        <v>0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20147518.517870132</v>
      </c>
      <c r="O9582">
        <v>26937765.326560937</v>
      </c>
      <c r="P9582">
        <v>26360453.191779722</v>
      </c>
      <c r="Q9582">
        <v>25846096.459930036</v>
      </c>
      <c r="R9582">
        <v>26659445.753791194</v>
      </c>
      <c r="S9582">
        <v>32313918.991128597</v>
      </c>
      <c r="T9582">
        <v>32190193.038981181</v>
      </c>
      <c r="U9582">
        <v>-315773458.54795152</v>
      </c>
      <c r="V9582">
        <v>-316477398.20129836</v>
      </c>
      <c r="W9582">
        <v>-135666829.30414277</v>
      </c>
      <c r="X9582">
        <v>-155666829.30414277</v>
      </c>
    </row>
    <row r="9583" spans="2:24" x14ac:dyDescent="0.4">
      <c r="B9583" s="13">
        <v>9580</v>
      </c>
      <c r="C9583">
        <v>0</v>
      </c>
      <c r="D9583">
        <v>0</v>
      </c>
      <c r="E9583"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19502222.174352791</v>
      </c>
      <c r="O9583">
        <v>21874288.300655901</v>
      </c>
      <c r="P9583">
        <v>24285606.28430438</v>
      </c>
      <c r="Q9583">
        <v>23652624.540890723</v>
      </c>
      <c r="R9583">
        <v>25132904.613069519</v>
      </c>
      <c r="S9583">
        <v>28799448.573510133</v>
      </c>
      <c r="T9583">
        <v>22283437.379299808</v>
      </c>
      <c r="U9583">
        <v>19597330.884077098</v>
      </c>
      <c r="V9583">
        <v>24645485.662748501</v>
      </c>
      <c r="W9583">
        <v>23154730.912990559</v>
      </c>
      <c r="X9583">
        <v>3154730.9129905552</v>
      </c>
    </row>
    <row r="9584" spans="2:24" x14ac:dyDescent="0.4">
      <c r="B9584" s="13">
        <v>9581</v>
      </c>
      <c r="C9584">
        <v>0</v>
      </c>
      <c r="D9584">
        <v>0</v>
      </c>
      <c r="E9584"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21024895.59905294</v>
      </c>
      <c r="O9584">
        <v>21592673.295264732</v>
      </c>
      <c r="P9584">
        <v>-16419283.254374966</v>
      </c>
      <c r="Q9584">
        <v>-8303713.5854686983</v>
      </c>
      <c r="R9584">
        <v>14685504.809573593</v>
      </c>
      <c r="S9584">
        <v>18196026.297519319</v>
      </c>
      <c r="T9584">
        <v>9909658.5400901064</v>
      </c>
      <c r="U9584">
        <v>8080175.4406590927</v>
      </c>
      <c r="V9584">
        <v>15815517.690854244</v>
      </c>
      <c r="W9584">
        <v>15998317.51601298</v>
      </c>
      <c r="X9584">
        <v>-4001682.4839870199</v>
      </c>
    </row>
    <row r="9585" spans="2:24" x14ac:dyDescent="0.4">
      <c r="B9585" s="13">
        <v>9582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23612151.889772508</v>
      </c>
      <c r="O9585">
        <v>13474129.888916768</v>
      </c>
      <c r="P9585">
        <v>15022801.091455184</v>
      </c>
      <c r="Q9585">
        <v>26038147.272093721</v>
      </c>
      <c r="R9585">
        <v>27353389.077624835</v>
      </c>
      <c r="S9585">
        <v>30978202.841286372</v>
      </c>
      <c r="T9585">
        <v>34034291.41726999</v>
      </c>
      <c r="U9585">
        <v>34513635.397143222</v>
      </c>
      <c r="V9585">
        <v>35297102.160503745</v>
      </c>
      <c r="W9585">
        <v>39009896.034781508</v>
      </c>
      <c r="X9585">
        <v>19009896.034781512</v>
      </c>
    </row>
    <row r="9586" spans="2:24" x14ac:dyDescent="0.4">
      <c r="B9586" s="13">
        <v>9583</v>
      </c>
      <c r="C9586">
        <v>0</v>
      </c>
      <c r="D9586">
        <v>0</v>
      </c>
      <c r="E9586">
        <v>0</v>
      </c>
      <c r="F9586">
        <v>0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21403893.714818105</v>
      </c>
      <c r="O9586">
        <v>24501385.665305275</v>
      </c>
      <c r="P9586">
        <v>29634562.650974985</v>
      </c>
      <c r="Q9586">
        <v>36428467.19924067</v>
      </c>
      <c r="R9586">
        <v>35594326.398814999</v>
      </c>
      <c r="S9586">
        <v>37857537.234625258</v>
      </c>
      <c r="T9586">
        <v>37039784.663688533</v>
      </c>
      <c r="U9586">
        <v>33066875.196713276</v>
      </c>
      <c r="V9586">
        <v>31912921.633085582</v>
      </c>
      <c r="W9586">
        <v>28692381.188780464</v>
      </c>
      <c r="X9586">
        <v>8692381.1887804586</v>
      </c>
    </row>
    <row r="9587" spans="2:24" x14ac:dyDescent="0.4">
      <c r="B9587" s="13">
        <v>9584</v>
      </c>
      <c r="C9587">
        <v>0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26237842.915066317</v>
      </c>
      <c r="O9587">
        <v>27903736.171190191</v>
      </c>
      <c r="P9587">
        <v>28543641.171118587</v>
      </c>
      <c r="Q9587">
        <v>29526752.02345999</v>
      </c>
      <c r="R9587">
        <v>33046347.860318631</v>
      </c>
      <c r="S9587">
        <v>34710233.3993304</v>
      </c>
      <c r="T9587">
        <v>27070394.595002856</v>
      </c>
      <c r="U9587">
        <v>32713090.63444005</v>
      </c>
      <c r="V9587">
        <v>43139307.815236762</v>
      </c>
      <c r="W9587">
        <v>20224240.818460111</v>
      </c>
      <c r="X9587">
        <v>224240.81846011383</v>
      </c>
    </row>
    <row r="9588" spans="2:24" x14ac:dyDescent="0.4">
      <c r="B9588" s="13">
        <v>9585</v>
      </c>
      <c r="C9588">
        <v>0</v>
      </c>
      <c r="D9588">
        <v>0</v>
      </c>
      <c r="E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20331349.90200701</v>
      </c>
      <c r="O9588">
        <v>20665228.982392494</v>
      </c>
      <c r="P9588">
        <v>23512289.3309871</v>
      </c>
      <c r="Q9588">
        <v>23116401.012968794</v>
      </c>
      <c r="R9588">
        <v>25401558.380970933</v>
      </c>
      <c r="S9588">
        <v>24544051.983595762</v>
      </c>
      <c r="T9588">
        <v>24369392.813145451</v>
      </c>
      <c r="U9588">
        <v>23922628.017064299</v>
      </c>
      <c r="V9588">
        <v>25330851.517067067</v>
      </c>
      <c r="W9588">
        <v>6434838.8285860419</v>
      </c>
      <c r="X9588">
        <v>-13565161.171413964</v>
      </c>
    </row>
    <row r="9589" spans="2:24" x14ac:dyDescent="0.4">
      <c r="B9589" s="13">
        <v>9586</v>
      </c>
      <c r="C9589">
        <v>0</v>
      </c>
      <c r="D9589">
        <v>0</v>
      </c>
      <c r="E9589"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17626516.810583033</v>
      </c>
      <c r="O9589">
        <v>16771373.770140752</v>
      </c>
      <c r="P9589">
        <v>21235451.821966611</v>
      </c>
      <c r="Q9589">
        <v>26176482.861755461</v>
      </c>
      <c r="R9589">
        <v>25516691.285688721</v>
      </c>
      <c r="S9589">
        <v>27683154.844806656</v>
      </c>
      <c r="T9589">
        <v>25835720.388596695</v>
      </c>
      <c r="U9589">
        <v>26607188.891114198</v>
      </c>
      <c r="V9589">
        <v>24795386.415019341</v>
      </c>
      <c r="W9589">
        <v>25670307.621208597</v>
      </c>
      <c r="X9589">
        <v>5670307.6212085988</v>
      </c>
    </row>
    <row r="9590" spans="2:24" x14ac:dyDescent="0.4">
      <c r="B9590" s="13">
        <v>9587</v>
      </c>
      <c r="C9590">
        <v>0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23197700.875462785</v>
      </c>
      <c r="O9590">
        <v>29300197.270948399</v>
      </c>
      <c r="P9590">
        <v>-26686594.215899929</v>
      </c>
      <c r="Q9590">
        <v>-23383689.705389321</v>
      </c>
      <c r="R9590">
        <v>7415551.5595424362</v>
      </c>
      <c r="S9590">
        <v>10907282.929445472</v>
      </c>
      <c r="T9590">
        <v>7995849.8712776424</v>
      </c>
      <c r="U9590">
        <v>-186637.72922203923</v>
      </c>
      <c r="V9590">
        <v>5854025.0104290005</v>
      </c>
      <c r="W9590">
        <v>4383546.4515851084</v>
      </c>
      <c r="X9590">
        <v>-15616453.548414886</v>
      </c>
    </row>
    <row r="9591" spans="2:24" x14ac:dyDescent="0.4">
      <c r="B9591" s="13">
        <v>9588</v>
      </c>
      <c r="C9591">
        <v>0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23661806.612494156</v>
      </c>
      <c r="O9591">
        <v>15275194.884176733</v>
      </c>
      <c r="P9591">
        <v>18584028.175613493</v>
      </c>
      <c r="Q9591">
        <v>23690748.723625571</v>
      </c>
      <c r="R9591">
        <v>32659703.294639371</v>
      </c>
      <c r="S9591">
        <v>39095665.200530678</v>
      </c>
      <c r="T9591">
        <v>38642718.897187315</v>
      </c>
      <c r="U9591">
        <v>39371689.606544338</v>
      </c>
      <c r="V9591">
        <v>39592933.558190331</v>
      </c>
      <c r="W9591">
        <v>44153586.32267502</v>
      </c>
      <c r="X9591">
        <v>24153586.322675023</v>
      </c>
    </row>
    <row r="9592" spans="2:24" x14ac:dyDescent="0.4">
      <c r="B9592" s="13">
        <v>9589</v>
      </c>
      <c r="C9592">
        <v>0</v>
      </c>
      <c r="D9592">
        <v>0</v>
      </c>
      <c r="E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23595045.086700231</v>
      </c>
      <c r="O9592">
        <v>25942471.737910964</v>
      </c>
      <c r="P9592">
        <v>29963243.590974502</v>
      </c>
      <c r="Q9592">
        <v>32365717.358960405</v>
      </c>
      <c r="R9592">
        <v>-6236259.6565654259</v>
      </c>
      <c r="S9592">
        <v>-5414837.5983785726</v>
      </c>
      <c r="T9592">
        <v>7289232.3741150703</v>
      </c>
      <c r="U9592">
        <v>7413183.2366580078</v>
      </c>
      <c r="V9592">
        <v>7772719.0255613448</v>
      </c>
      <c r="W9592">
        <v>13136000.463715184</v>
      </c>
      <c r="X9592">
        <v>-6863999.5362848137</v>
      </c>
    </row>
    <row r="9593" spans="2:24" x14ac:dyDescent="0.4">
      <c r="B9593" s="13">
        <v>9590</v>
      </c>
      <c r="C9593">
        <v>0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22274165.63991015</v>
      </c>
      <c r="O9593">
        <v>19798082.763508383</v>
      </c>
      <c r="P9593">
        <v>17689824.854484372</v>
      </c>
      <c r="Q9593">
        <v>18898146.784690898</v>
      </c>
      <c r="R9593">
        <v>22922816.411851514</v>
      </c>
      <c r="S9593">
        <v>22872212.311961818</v>
      </c>
      <c r="T9593">
        <v>23535735.337055258</v>
      </c>
      <c r="U9593">
        <v>24235474.143308707</v>
      </c>
      <c r="V9593">
        <v>31019499.093923081</v>
      </c>
      <c r="W9593">
        <v>33405837.620219901</v>
      </c>
      <c r="X9593">
        <v>13405837.620219905</v>
      </c>
    </row>
    <row r="9594" spans="2:24" x14ac:dyDescent="0.4">
      <c r="B9594" s="13">
        <v>9591</v>
      </c>
      <c r="C9594">
        <v>0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20712894.988111161</v>
      </c>
      <c r="O9594">
        <v>19112090.702239681</v>
      </c>
      <c r="P9594">
        <v>17893678.91040948</v>
      </c>
      <c r="Q9594">
        <v>17981230.946525585</v>
      </c>
      <c r="R9594">
        <v>17053080.847646888</v>
      </c>
      <c r="S9594">
        <v>14169265.945947491</v>
      </c>
      <c r="T9594">
        <v>22354911.50261711</v>
      </c>
      <c r="U9594">
        <v>20799577.630500313</v>
      </c>
      <c r="V9594">
        <v>27981004.739593238</v>
      </c>
      <c r="W9594">
        <v>33548437.773289554</v>
      </c>
      <c r="X9594">
        <v>13548437.773289559</v>
      </c>
    </row>
    <row r="9595" spans="2:24" x14ac:dyDescent="0.4">
      <c r="B9595" s="13">
        <v>9592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21741622.895356819</v>
      </c>
      <c r="O9595">
        <v>20234084.781164959</v>
      </c>
      <c r="P9595">
        <v>14786865.654179841</v>
      </c>
      <c r="Q9595">
        <v>12863951.320623191</v>
      </c>
      <c r="R9595">
        <v>-13229692.422088513</v>
      </c>
      <c r="S9595">
        <v>-12368585.476764716</v>
      </c>
      <c r="T9595">
        <v>2188136.5776922596</v>
      </c>
      <c r="U9595">
        <v>4716402.6428550109</v>
      </c>
      <c r="V9595">
        <v>9907856.7091396004</v>
      </c>
      <c r="W9595">
        <v>-24870215.341217197</v>
      </c>
      <c r="X9595">
        <v>-44870215.341217197</v>
      </c>
    </row>
    <row r="9596" spans="2:24" x14ac:dyDescent="0.4">
      <c r="B9596" s="13">
        <v>9593</v>
      </c>
      <c r="C9596">
        <v>0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22471928.628972832</v>
      </c>
      <c r="O9596">
        <v>13913530.073404972</v>
      </c>
      <c r="P9596">
        <v>12357244.610434355</v>
      </c>
      <c r="Q9596">
        <v>23629116.486812659</v>
      </c>
      <c r="R9596">
        <v>24703618.548445992</v>
      </c>
      <c r="S9596">
        <v>27366411.296199396</v>
      </c>
      <c r="T9596">
        <v>30194747.310232177</v>
      </c>
      <c r="U9596">
        <v>30054623.852297753</v>
      </c>
      <c r="V9596">
        <v>34707866.091012679</v>
      </c>
      <c r="W9596">
        <v>35304461.811746448</v>
      </c>
      <c r="X9596">
        <v>15304461.811746452</v>
      </c>
    </row>
    <row r="9597" spans="2:24" x14ac:dyDescent="0.4">
      <c r="B9597" s="13">
        <v>9594</v>
      </c>
      <c r="C9597">
        <v>0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-30185347.359790049</v>
      </c>
      <c r="O9597">
        <v>-33282473.425093971</v>
      </c>
      <c r="P9597">
        <v>-10133846.878014993</v>
      </c>
      <c r="Q9597">
        <v>-12202659.670609774</v>
      </c>
      <c r="R9597">
        <v>-8006112.7983240308</v>
      </c>
      <c r="S9597">
        <v>-8768555.5665708017</v>
      </c>
      <c r="T9597">
        <v>-1302298.3880996462</v>
      </c>
      <c r="U9597">
        <v>-51579629.818676345</v>
      </c>
      <c r="V9597">
        <v>-48057758.301899828</v>
      </c>
      <c r="W9597">
        <v>-21940555.18616065</v>
      </c>
      <c r="X9597">
        <v>-41940555.186160646</v>
      </c>
    </row>
    <row r="9598" spans="2:24" x14ac:dyDescent="0.4">
      <c r="B9598" s="13">
        <v>9595</v>
      </c>
      <c r="C9598">
        <v>0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22397232.252196521</v>
      </c>
      <c r="O9598">
        <v>24394126.832931623</v>
      </c>
      <c r="P9598">
        <v>32226618.774294995</v>
      </c>
      <c r="Q9598">
        <v>31950564.833372265</v>
      </c>
      <c r="R9598">
        <v>28661960.586665791</v>
      </c>
      <c r="S9598">
        <v>27187924.399474729</v>
      </c>
      <c r="T9598">
        <v>28259423.598415922</v>
      </c>
      <c r="U9598">
        <v>27949272.734102432</v>
      </c>
      <c r="V9598">
        <v>34625002.344398081</v>
      </c>
      <c r="W9598">
        <v>-2536687.2996114227</v>
      </c>
      <c r="X9598">
        <v>-22536687.299611423</v>
      </c>
    </row>
    <row r="9599" spans="2:24" x14ac:dyDescent="0.4">
      <c r="B9599" s="13">
        <v>9596</v>
      </c>
      <c r="C9599">
        <v>0</v>
      </c>
      <c r="D9599">
        <v>0</v>
      </c>
      <c r="E9599"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17701396.529028215</v>
      </c>
      <c r="O9599">
        <v>23305749.642089084</v>
      </c>
      <c r="P9599">
        <v>21864663.801319219</v>
      </c>
      <c r="Q9599">
        <v>19955033.597151816</v>
      </c>
      <c r="R9599">
        <v>18066034.782179054</v>
      </c>
      <c r="S9599">
        <v>18653798.371527687</v>
      </c>
      <c r="T9599">
        <v>20443424.19634321</v>
      </c>
      <c r="U9599">
        <v>23856723.659433994</v>
      </c>
      <c r="V9599">
        <v>26137326.460452303</v>
      </c>
      <c r="W9599">
        <v>26013501.92958609</v>
      </c>
      <c r="X9599">
        <v>6013501.9295860911</v>
      </c>
    </row>
    <row r="9600" spans="2:24" x14ac:dyDescent="0.4">
      <c r="B9600" s="13">
        <v>9597</v>
      </c>
      <c r="C9600">
        <v>0</v>
      </c>
      <c r="D9600">
        <v>0</v>
      </c>
      <c r="E9600"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18215309.943185106</v>
      </c>
      <c r="O9600">
        <v>18220126.25855362</v>
      </c>
      <c r="P9600">
        <v>24107753.065094411</v>
      </c>
      <c r="Q9600">
        <v>26223756.892043192</v>
      </c>
      <c r="R9600">
        <v>31309127.548886903</v>
      </c>
      <c r="S9600">
        <v>31145007.338410232</v>
      </c>
      <c r="T9600">
        <v>30272349.43275566</v>
      </c>
      <c r="U9600">
        <v>34544936.400353588</v>
      </c>
      <c r="V9600">
        <v>35213543.284254462</v>
      </c>
      <c r="W9600">
        <v>35146197.770616069</v>
      </c>
      <c r="X9600">
        <v>15146197.770616071</v>
      </c>
    </row>
    <row r="9601" spans="2:24" x14ac:dyDescent="0.4">
      <c r="B9601" s="13">
        <v>9598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26872187.461882208</v>
      </c>
      <c r="O9601">
        <v>26047289.025815666</v>
      </c>
      <c r="P9601">
        <v>27225623.899134703</v>
      </c>
      <c r="Q9601">
        <v>25121680.351427861</v>
      </c>
      <c r="R9601">
        <v>26140676.366189964</v>
      </c>
      <c r="S9601">
        <v>28931665.55516547</v>
      </c>
      <c r="T9601">
        <v>30926031.317795813</v>
      </c>
      <c r="U9601">
        <v>37732968.548189193</v>
      </c>
      <c r="V9601">
        <v>39932424.108828664</v>
      </c>
      <c r="W9601">
        <v>40523742.526062757</v>
      </c>
      <c r="X9601">
        <v>20523742.526062764</v>
      </c>
    </row>
    <row r="9602" spans="2:24" x14ac:dyDescent="0.4">
      <c r="B9602" s="13">
        <v>9599</v>
      </c>
      <c r="C9602">
        <v>0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18960326.660019044</v>
      </c>
      <c r="O9602">
        <v>17499936.723693732</v>
      </c>
      <c r="P9602">
        <v>16143280.129716462</v>
      </c>
      <c r="Q9602">
        <v>11340989.222751567</v>
      </c>
      <c r="R9602">
        <v>4823741.7799665825</v>
      </c>
      <c r="S9602">
        <v>9379060.4409250282</v>
      </c>
      <c r="T9602">
        <v>12542198.429305084</v>
      </c>
      <c r="U9602">
        <v>15114110.075816818</v>
      </c>
      <c r="V9602">
        <v>16347763.364544638</v>
      </c>
      <c r="W9602">
        <v>16371034.553872392</v>
      </c>
      <c r="X9602">
        <v>-3628965.4461276052</v>
      </c>
    </row>
    <row r="9603" spans="2:24" x14ac:dyDescent="0.4">
      <c r="B9603" s="13">
        <v>9600</v>
      </c>
      <c r="C9603">
        <v>0</v>
      </c>
      <c r="D9603">
        <v>0</v>
      </c>
      <c r="E9603">
        <v>0</v>
      </c>
      <c r="F9603">
        <v>0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26294679.368572365</v>
      </c>
      <c r="O9603">
        <v>26519722.269020978</v>
      </c>
      <c r="P9603">
        <v>25367175.221006628</v>
      </c>
      <c r="Q9603">
        <v>16935529.778731428</v>
      </c>
      <c r="R9603">
        <v>22024689.635440804</v>
      </c>
      <c r="S9603">
        <v>29931123.880177315</v>
      </c>
      <c r="T9603">
        <v>26671812.126027711</v>
      </c>
      <c r="U9603">
        <v>26437716.497597482</v>
      </c>
      <c r="V9603">
        <v>25993155.089908227</v>
      </c>
      <c r="W9603">
        <v>23561884.513098177</v>
      </c>
      <c r="X9603">
        <v>3561884.5130981817</v>
      </c>
    </row>
    <row r="9604" spans="2:24" x14ac:dyDescent="0.4">
      <c r="B9604" s="13">
        <v>9601</v>
      </c>
      <c r="C9604">
        <v>0</v>
      </c>
      <c r="D9604">
        <v>0</v>
      </c>
      <c r="E9604">
        <v>0</v>
      </c>
      <c r="F9604">
        <v>0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22914752.1278533</v>
      </c>
      <c r="O9604">
        <v>24348611.504703064</v>
      </c>
      <c r="P9604">
        <v>27331774.921333134</v>
      </c>
      <c r="Q9604">
        <v>26434392.413323786</v>
      </c>
      <c r="R9604">
        <v>31724765.550856985</v>
      </c>
      <c r="S9604">
        <v>30822581.978974596</v>
      </c>
      <c r="T9604">
        <v>40099326.942314625</v>
      </c>
      <c r="U9604">
        <v>42607744.924018688</v>
      </c>
      <c r="V9604">
        <v>39529263.003431655</v>
      </c>
      <c r="W9604">
        <v>41805323.049247235</v>
      </c>
      <c r="X9604">
        <v>21805323.049247235</v>
      </c>
    </row>
    <row r="9605" spans="2:24" x14ac:dyDescent="0.4">
      <c r="B9605" s="13">
        <v>9602</v>
      </c>
      <c r="C9605">
        <v>0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19401283.936846677</v>
      </c>
      <c r="O9605">
        <v>24564114.729248088</v>
      </c>
      <c r="P9605">
        <v>26638011.152843133</v>
      </c>
      <c r="Q9605">
        <v>28855018.395894155</v>
      </c>
      <c r="R9605">
        <v>30748560.15931375</v>
      </c>
      <c r="S9605">
        <v>31046642.727209225</v>
      </c>
      <c r="T9605">
        <v>33876675.437445581</v>
      </c>
      <c r="U9605">
        <v>33542398.837646328</v>
      </c>
      <c r="V9605">
        <v>38940690.474894628</v>
      </c>
      <c r="W9605">
        <v>43104946.497828029</v>
      </c>
      <c r="X9605">
        <v>23104946.49782804</v>
      </c>
    </row>
    <row r="9606" spans="2:24" x14ac:dyDescent="0.4">
      <c r="B9606" s="13">
        <v>9603</v>
      </c>
      <c r="C9606">
        <v>0</v>
      </c>
      <c r="D9606">
        <v>0</v>
      </c>
      <c r="E9606">
        <v>0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24037524.49364971</v>
      </c>
      <c r="O9606">
        <v>25747096.660224941</v>
      </c>
      <c r="P9606">
        <v>29947898.224816248</v>
      </c>
      <c r="Q9606">
        <v>27362077.44071272</v>
      </c>
      <c r="R9606">
        <v>11571017.3616313</v>
      </c>
      <c r="S9606">
        <v>18996876.763913438</v>
      </c>
      <c r="T9606">
        <v>25089872.474161029</v>
      </c>
      <c r="U9606">
        <v>29173866.460570313</v>
      </c>
      <c r="V9606">
        <v>27993984.930870626</v>
      </c>
      <c r="W9606">
        <v>30678278.636994146</v>
      </c>
      <c r="X9606">
        <v>10678278.636994146</v>
      </c>
    </row>
    <row r="9607" spans="2:24" x14ac:dyDescent="0.4">
      <c r="B9607" s="13">
        <v>9604</v>
      </c>
      <c r="C9607">
        <v>0</v>
      </c>
      <c r="D9607">
        <v>0</v>
      </c>
      <c r="E9607"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20195174.253937796</v>
      </c>
      <c r="O9607">
        <v>22394066.840142027</v>
      </c>
      <c r="P9607">
        <v>22454816.694560375</v>
      </c>
      <c r="Q9607">
        <v>23610891.602989703</v>
      </c>
      <c r="R9607">
        <v>21243195.312906027</v>
      </c>
      <c r="S9607">
        <v>21921802.506679337</v>
      </c>
      <c r="T9607">
        <v>19901809.646380618</v>
      </c>
      <c r="U9607">
        <v>18499682.385232527</v>
      </c>
      <c r="V9607">
        <v>21314922.713029582</v>
      </c>
      <c r="W9607">
        <v>-97915772.941692099</v>
      </c>
      <c r="X9607">
        <v>-117915772.9416921</v>
      </c>
    </row>
    <row r="9608" spans="2:24" x14ac:dyDescent="0.4">
      <c r="B9608" s="13">
        <v>9605</v>
      </c>
      <c r="C9608">
        <v>0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20337580.146610521</v>
      </c>
      <c r="O9608">
        <v>19690201.619531721</v>
      </c>
      <c r="P9608">
        <v>16042104.068547059</v>
      </c>
      <c r="Q9608">
        <v>19663734.527734984</v>
      </c>
      <c r="R9608">
        <v>21882144.663518175</v>
      </c>
      <c r="S9608">
        <v>27286673.121088982</v>
      </c>
      <c r="T9608">
        <v>26619138.54677688</v>
      </c>
      <c r="U9608">
        <v>28390863.01140219</v>
      </c>
      <c r="V9608">
        <v>30722075.148984589</v>
      </c>
      <c r="W9608">
        <v>29423972.686284788</v>
      </c>
      <c r="X9608">
        <v>9423972.6862847917</v>
      </c>
    </row>
    <row r="9609" spans="2:24" x14ac:dyDescent="0.4">
      <c r="B9609" s="13">
        <v>9606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21666496.800298128</v>
      </c>
      <c r="O9609">
        <v>21578226.035601769</v>
      </c>
      <c r="P9609">
        <v>19379379.676312383</v>
      </c>
      <c r="Q9609">
        <v>2354525.2490356602</v>
      </c>
      <c r="R9609">
        <v>1808173.6197401574</v>
      </c>
      <c r="S9609">
        <v>14227380.482849905</v>
      </c>
      <c r="T9609">
        <v>13364470.046684822</v>
      </c>
      <c r="U9609">
        <v>16749987.430969017</v>
      </c>
      <c r="V9609">
        <v>21122138.53360964</v>
      </c>
      <c r="W9609">
        <v>20312745.262608718</v>
      </c>
      <c r="X9609">
        <v>312745.26260872267</v>
      </c>
    </row>
    <row r="9610" spans="2:24" x14ac:dyDescent="0.4">
      <c r="B9610" s="13">
        <v>9607</v>
      </c>
      <c r="C9610">
        <v>0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21627389.773095731</v>
      </c>
      <c r="O9610">
        <v>24636562.901309565</v>
      </c>
      <c r="P9610">
        <v>28882349.730253093</v>
      </c>
      <c r="Q9610">
        <v>35591062.874262735</v>
      </c>
      <c r="R9610">
        <v>38414380.811823085</v>
      </c>
      <c r="S9610">
        <v>27636649.015820764</v>
      </c>
      <c r="T9610">
        <v>36145481.009428106</v>
      </c>
      <c r="U9610">
        <v>36657829.586541273</v>
      </c>
      <c r="V9610">
        <v>41324309.40490783</v>
      </c>
      <c r="W9610">
        <v>34829917.012099735</v>
      </c>
      <c r="X9610">
        <v>14829917.012099724</v>
      </c>
    </row>
    <row r="9611" spans="2:24" x14ac:dyDescent="0.4">
      <c r="B9611" s="13">
        <v>9608</v>
      </c>
      <c r="C9611">
        <v>0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26065473.445334181</v>
      </c>
      <c r="O9611">
        <v>22017300.922779106</v>
      </c>
      <c r="P9611">
        <v>20669435.07859027</v>
      </c>
      <c r="Q9611">
        <v>28566223.485574953</v>
      </c>
      <c r="R9611">
        <v>29983390.667775381</v>
      </c>
      <c r="S9611">
        <v>35733549.861560196</v>
      </c>
      <c r="T9611">
        <v>35885012.692254648</v>
      </c>
      <c r="U9611">
        <v>36061405.52023232</v>
      </c>
      <c r="V9611">
        <v>39177647.397525288</v>
      </c>
      <c r="W9611">
        <v>23369953.28300254</v>
      </c>
      <c r="X9611">
        <v>3369953.28300254</v>
      </c>
    </row>
    <row r="9612" spans="2:24" x14ac:dyDescent="0.4">
      <c r="B9612" s="13">
        <v>9609</v>
      </c>
      <c r="C9612">
        <v>0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22763354.231686253</v>
      </c>
      <c r="O9612">
        <v>27594413.525716327</v>
      </c>
      <c r="P9612">
        <v>27865222.791435953</v>
      </c>
      <c r="Q9612">
        <v>34142647.842746496</v>
      </c>
      <c r="R9612">
        <v>36000471.495762289</v>
      </c>
      <c r="S9612">
        <v>34553493.202244997</v>
      </c>
      <c r="T9612">
        <v>33837884.204608843</v>
      </c>
      <c r="U9612">
        <v>38852858.046452217</v>
      </c>
      <c r="V9612">
        <v>41120038.136097766</v>
      </c>
      <c r="W9612">
        <v>47919311.79932858</v>
      </c>
      <c r="X9612">
        <v>27919311.79932858</v>
      </c>
    </row>
    <row r="9613" spans="2:24" x14ac:dyDescent="0.4">
      <c r="B9613" s="13">
        <v>9610</v>
      </c>
      <c r="C9613">
        <v>0</v>
      </c>
      <c r="D9613">
        <v>0</v>
      </c>
      <c r="E9613">
        <v>0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28111299.487003647</v>
      </c>
      <c r="O9613">
        <v>33063384.998949744</v>
      </c>
      <c r="P9613">
        <v>33227791.839376684</v>
      </c>
      <c r="Q9613">
        <v>-20020748.300280884</v>
      </c>
      <c r="R9613">
        <v>-22228155.219146825</v>
      </c>
      <c r="S9613">
        <v>2273120.2367283138</v>
      </c>
      <c r="T9613">
        <v>6319809.283035866</v>
      </c>
      <c r="U9613">
        <v>10603398.710624661</v>
      </c>
      <c r="V9613">
        <v>9540446.6996918488</v>
      </c>
      <c r="W9613">
        <v>10219781.798088584</v>
      </c>
      <c r="X9613">
        <v>-9780218.2019114159</v>
      </c>
    </row>
    <row r="9614" spans="2:24" x14ac:dyDescent="0.4">
      <c r="B9614" s="13">
        <v>9611</v>
      </c>
      <c r="C9614">
        <v>0</v>
      </c>
      <c r="D9614">
        <v>0</v>
      </c>
      <c r="E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27670339.374042429</v>
      </c>
      <c r="O9614">
        <v>28252584.294729602</v>
      </c>
      <c r="P9614">
        <v>26842898.988464069</v>
      </c>
      <c r="Q9614">
        <v>20120990.69395563</v>
      </c>
      <c r="R9614">
        <v>24827201.016979448</v>
      </c>
      <c r="S9614">
        <v>35751665.832421742</v>
      </c>
      <c r="T9614">
        <v>36240914.439726599</v>
      </c>
      <c r="U9614">
        <v>17587233.11095668</v>
      </c>
      <c r="V9614">
        <v>11966449.549067019</v>
      </c>
      <c r="W9614">
        <v>23481185.582021568</v>
      </c>
      <c r="X9614">
        <v>3481185.5820215698</v>
      </c>
    </row>
    <row r="9615" spans="2:24" x14ac:dyDescent="0.4">
      <c r="B9615" s="13">
        <v>9612</v>
      </c>
      <c r="C9615">
        <v>0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21027844.676980346</v>
      </c>
      <c r="O9615">
        <v>28523376.263277844</v>
      </c>
      <c r="P9615">
        <v>30147090.458297975</v>
      </c>
      <c r="Q9615">
        <v>38849634.88766405</v>
      </c>
      <c r="R9615">
        <v>37835442.95182234</v>
      </c>
      <c r="S9615">
        <v>-276447.82184353564</v>
      </c>
      <c r="T9615">
        <v>-848809.87866603083</v>
      </c>
      <c r="U9615">
        <v>25078972.420815427</v>
      </c>
      <c r="V9615">
        <v>21852040.20116768</v>
      </c>
      <c r="W9615">
        <v>18656303.244728353</v>
      </c>
      <c r="X9615">
        <v>-1343696.7552716453</v>
      </c>
    </row>
    <row r="9616" spans="2:24" x14ac:dyDescent="0.4">
      <c r="B9616" s="13">
        <v>9613</v>
      </c>
      <c r="C9616">
        <v>0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21432212.473490477</v>
      </c>
      <c r="O9616">
        <v>10864957.827212697</v>
      </c>
      <c r="P9616">
        <v>15960418.95273868</v>
      </c>
      <c r="Q9616">
        <v>14002519.378948834</v>
      </c>
      <c r="R9616">
        <v>16813167.50020273</v>
      </c>
      <c r="S9616">
        <v>23044639.757558316</v>
      </c>
      <c r="T9616">
        <v>23269840.478547122</v>
      </c>
      <c r="U9616">
        <v>25194793.77329104</v>
      </c>
      <c r="V9616">
        <v>25361438.464523729</v>
      </c>
      <c r="W9616">
        <v>20141157.833592243</v>
      </c>
      <c r="X9616">
        <v>141157.83359224256</v>
      </c>
    </row>
    <row r="9617" spans="2:24" x14ac:dyDescent="0.4">
      <c r="B9617" s="13">
        <v>9614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19979247.101809591</v>
      </c>
      <c r="O9617">
        <v>19638077.108689569</v>
      </c>
      <c r="P9617">
        <v>21042724.228774294</v>
      </c>
      <c r="Q9617">
        <v>24287819.722769096</v>
      </c>
      <c r="R9617">
        <v>31268692.430135246</v>
      </c>
      <c r="S9617">
        <v>29867500.800763905</v>
      </c>
      <c r="T9617">
        <v>34569507.864085533</v>
      </c>
      <c r="U9617">
        <v>41002655.881911904</v>
      </c>
      <c r="V9617">
        <v>47887340.640340641</v>
      </c>
      <c r="W9617">
        <v>50314538.439824291</v>
      </c>
      <c r="X9617">
        <v>30314538.439824298</v>
      </c>
    </row>
    <row r="9618" spans="2:24" x14ac:dyDescent="0.4">
      <c r="B9618" s="13">
        <v>9615</v>
      </c>
      <c r="C9618">
        <v>0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20284163.132963557</v>
      </c>
      <c r="O9618">
        <v>22999668.572030187</v>
      </c>
      <c r="P9618">
        <v>24104397.425587006</v>
      </c>
      <c r="Q9618">
        <v>24565757.844732586</v>
      </c>
      <c r="R9618">
        <v>26770527.808221091</v>
      </c>
      <c r="S9618">
        <v>26822990.842025477</v>
      </c>
      <c r="T9618">
        <v>26701623.131119955</v>
      </c>
      <c r="U9618">
        <v>28257293.660371393</v>
      </c>
      <c r="V9618">
        <v>27071792.511896506</v>
      </c>
      <c r="W9618">
        <v>29301035.856258776</v>
      </c>
      <c r="X9618">
        <v>9301035.8562587798</v>
      </c>
    </row>
    <row r="9619" spans="2:24" x14ac:dyDescent="0.4">
      <c r="B9619" s="13">
        <v>9616</v>
      </c>
      <c r="C9619">
        <v>0</v>
      </c>
      <c r="D9619">
        <v>0</v>
      </c>
      <c r="E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27509733.44384212</v>
      </c>
      <c r="O9619">
        <v>26694483.601342946</v>
      </c>
      <c r="P9619">
        <v>25484179.845266134</v>
      </c>
      <c r="Q9619">
        <v>28197504.248654436</v>
      </c>
      <c r="R9619">
        <v>31498928.973862629</v>
      </c>
      <c r="S9619">
        <v>34754011.680434734</v>
      </c>
      <c r="T9619">
        <v>39555597.040152594</v>
      </c>
      <c r="U9619">
        <v>43470457.15333388</v>
      </c>
      <c r="V9619">
        <v>43469068.728224181</v>
      </c>
      <c r="W9619">
        <v>41823203.56788332</v>
      </c>
      <c r="X9619">
        <v>21823203.567883324</v>
      </c>
    </row>
    <row r="9620" spans="2:24" x14ac:dyDescent="0.4">
      <c r="B9620" s="13">
        <v>9617</v>
      </c>
      <c r="C9620">
        <v>0</v>
      </c>
      <c r="D9620">
        <v>0</v>
      </c>
      <c r="E9620"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23216296.176809188</v>
      </c>
      <c r="O9620">
        <v>20838590.96015659</v>
      </c>
      <c r="P9620">
        <v>23499557.534924638</v>
      </c>
      <c r="Q9620">
        <v>28194936.104626894</v>
      </c>
      <c r="R9620">
        <v>31079964.073860526</v>
      </c>
      <c r="S9620">
        <v>28024163.700554918</v>
      </c>
      <c r="T9620">
        <v>32590791.675487377</v>
      </c>
      <c r="U9620">
        <v>38177244.173573218</v>
      </c>
      <c r="V9620">
        <v>39688074.480878331</v>
      </c>
      <c r="W9620">
        <v>40416194.989444435</v>
      </c>
      <c r="X9620">
        <v>20416194.989444442</v>
      </c>
    </row>
    <row r="9621" spans="2:24" x14ac:dyDescent="0.4">
      <c r="B9621" s="13">
        <v>9618</v>
      </c>
      <c r="C9621">
        <v>0</v>
      </c>
      <c r="D9621">
        <v>0</v>
      </c>
      <c r="E9621">
        <v>0</v>
      </c>
      <c r="F9621">
        <v>0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23277969.231761884</v>
      </c>
      <c r="O9621">
        <v>29914522.357131496</v>
      </c>
      <c r="P9621">
        <v>36185777.424409226</v>
      </c>
      <c r="Q9621">
        <v>44057889.221818127</v>
      </c>
      <c r="R9621">
        <v>43612236.140150882</v>
      </c>
      <c r="S9621">
        <v>45609911.713539176</v>
      </c>
      <c r="T9621">
        <v>47017047.673473649</v>
      </c>
      <c r="U9621">
        <v>39335374.042275704</v>
      </c>
      <c r="V9621">
        <v>41400830.907046042</v>
      </c>
      <c r="W9621">
        <v>43370966.897627071</v>
      </c>
      <c r="X9621">
        <v>23370966.897627078</v>
      </c>
    </row>
    <row r="9622" spans="2:24" x14ac:dyDescent="0.4">
      <c r="B9622" s="13">
        <v>9619</v>
      </c>
      <c r="C9622">
        <v>0</v>
      </c>
      <c r="D9622">
        <v>0</v>
      </c>
      <c r="E9622"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25628082.249135442</v>
      </c>
      <c r="O9622">
        <v>25713645.487338968</v>
      </c>
      <c r="P9622">
        <v>26348398.708490081</v>
      </c>
      <c r="Q9622">
        <v>27211963.760590188</v>
      </c>
      <c r="R9622">
        <v>26654405.080715206</v>
      </c>
      <c r="S9622">
        <v>32280694.476345554</v>
      </c>
      <c r="T9622">
        <v>40331894.71594128</v>
      </c>
      <c r="U9622">
        <v>47654165.347301371</v>
      </c>
      <c r="V9622">
        <v>48404680.173262984</v>
      </c>
      <c r="W9622">
        <v>48386101.958101302</v>
      </c>
      <c r="X9622">
        <v>28386101.958101302</v>
      </c>
    </row>
    <row r="9623" spans="2:24" x14ac:dyDescent="0.4">
      <c r="B9623" s="13">
        <v>9620</v>
      </c>
      <c r="C9623">
        <v>0</v>
      </c>
      <c r="D9623">
        <v>0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19242658.12810301</v>
      </c>
      <c r="O9623">
        <v>21821949.090147644</v>
      </c>
      <c r="P9623">
        <v>23255684.003944967</v>
      </c>
      <c r="Q9623">
        <v>25521080.06303294</v>
      </c>
      <c r="R9623">
        <v>27104790.875750493</v>
      </c>
      <c r="S9623">
        <v>26016481.791601323</v>
      </c>
      <c r="T9623">
        <v>25645121.269507769</v>
      </c>
      <c r="U9623">
        <v>29415800.378824167</v>
      </c>
      <c r="V9623">
        <v>32239414.356880702</v>
      </c>
      <c r="W9623">
        <v>39177304.238117628</v>
      </c>
      <c r="X9623">
        <v>19177304.238117635</v>
      </c>
    </row>
    <row r="9624" spans="2:24" x14ac:dyDescent="0.4">
      <c r="B9624" s="13">
        <v>9621</v>
      </c>
      <c r="C9624">
        <v>0</v>
      </c>
      <c r="D9624">
        <v>0</v>
      </c>
      <c r="E9624"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27944653.232556384</v>
      </c>
      <c r="O9624">
        <v>-3916723.5428692279</v>
      </c>
      <c r="P9624">
        <v>2762251.2038039397</v>
      </c>
      <c r="Q9624">
        <v>17336897.690834384</v>
      </c>
      <c r="R9624">
        <v>8870022.4659636524</v>
      </c>
      <c r="S9624">
        <v>9914139.9828318916</v>
      </c>
      <c r="T9624">
        <v>7645567.8771063481</v>
      </c>
      <c r="U9624">
        <v>11237778.61234563</v>
      </c>
      <c r="V9624">
        <v>12467912.037140369</v>
      </c>
      <c r="W9624">
        <v>13531600.559240993</v>
      </c>
      <c r="X9624">
        <v>-6468399.4407590115</v>
      </c>
    </row>
    <row r="9625" spans="2:24" x14ac:dyDescent="0.4">
      <c r="B9625" s="13">
        <v>9622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20102172.967368245</v>
      </c>
      <c r="O9625">
        <v>22230782.048269849</v>
      </c>
      <c r="P9625">
        <v>19158120.664904784</v>
      </c>
      <c r="Q9625">
        <v>19115670.524999801</v>
      </c>
      <c r="R9625">
        <v>27733110.795873828</v>
      </c>
      <c r="S9625">
        <v>33170321.860127199</v>
      </c>
      <c r="T9625">
        <v>23855621.729543149</v>
      </c>
      <c r="U9625">
        <v>29939560.312687855</v>
      </c>
      <c r="V9625">
        <v>27927795.657981146</v>
      </c>
      <c r="W9625">
        <v>20626691.462073714</v>
      </c>
      <c r="X9625">
        <v>626691.46207371622</v>
      </c>
    </row>
    <row r="9626" spans="2:24" x14ac:dyDescent="0.4">
      <c r="B9626" s="13">
        <v>9623</v>
      </c>
      <c r="C9626">
        <v>0</v>
      </c>
      <c r="D9626">
        <v>0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19756888.005352221</v>
      </c>
      <c r="O9626">
        <v>25947938.295013852</v>
      </c>
      <c r="P9626">
        <v>27183562.155551765</v>
      </c>
      <c r="Q9626">
        <v>24797936.735854246</v>
      </c>
      <c r="R9626">
        <v>23302201.488357987</v>
      </c>
      <c r="S9626">
        <v>25970823.730539393</v>
      </c>
      <c r="T9626">
        <v>-9736315.6680648513</v>
      </c>
      <c r="U9626">
        <v>-8407212.9164792951</v>
      </c>
      <c r="V9626">
        <v>10502421.138572762</v>
      </c>
      <c r="W9626">
        <v>12412872.169649545</v>
      </c>
      <c r="X9626">
        <v>-7587127.8303504493</v>
      </c>
    </row>
    <row r="9627" spans="2:24" x14ac:dyDescent="0.4">
      <c r="B9627" s="13">
        <v>9624</v>
      </c>
      <c r="C9627">
        <v>0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21500177.842644881</v>
      </c>
      <c r="O9627">
        <v>29800982.220089555</v>
      </c>
      <c r="P9627">
        <v>22715378.99259197</v>
      </c>
      <c r="Q9627">
        <v>25143218.70275363</v>
      </c>
      <c r="R9627">
        <v>20851930.415380333</v>
      </c>
      <c r="S9627">
        <v>21377643.680053297</v>
      </c>
      <c r="T9627">
        <v>21332139.483144023</v>
      </c>
      <c r="U9627">
        <v>27487848.061718684</v>
      </c>
      <c r="V9627">
        <v>33394955.440728195</v>
      </c>
      <c r="W9627">
        <v>35646467.078814209</v>
      </c>
      <c r="X9627">
        <v>15646467.07881421</v>
      </c>
    </row>
    <row r="9628" spans="2:24" x14ac:dyDescent="0.4">
      <c r="B9628" s="13">
        <v>9625</v>
      </c>
      <c r="C9628">
        <v>0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20698879.833375379</v>
      </c>
      <c r="O9628">
        <v>24348503.602721654</v>
      </c>
      <c r="P9628">
        <v>15303686.866141593</v>
      </c>
      <c r="Q9628">
        <v>16341707.579939216</v>
      </c>
      <c r="R9628">
        <v>17106969.887327056</v>
      </c>
      <c r="S9628">
        <v>9881778.7670072466</v>
      </c>
      <c r="T9628">
        <v>7534729.0476703439</v>
      </c>
      <c r="U9628">
        <v>7285793.3996930383</v>
      </c>
      <c r="V9628">
        <v>8899058.9883443303</v>
      </c>
      <c r="W9628">
        <v>8108865.2152231662</v>
      </c>
      <c r="X9628">
        <v>-11891134.784776833</v>
      </c>
    </row>
    <row r="9629" spans="2:24" x14ac:dyDescent="0.4">
      <c r="B9629" s="13">
        <v>9626</v>
      </c>
      <c r="C9629">
        <v>0</v>
      </c>
      <c r="D9629">
        <v>0</v>
      </c>
      <c r="E9629"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19281958.297933679</v>
      </c>
      <c r="O9629">
        <v>20457173.262122996</v>
      </c>
      <c r="P9629">
        <v>27049361.268849965</v>
      </c>
      <c r="Q9629">
        <v>26202146.250092834</v>
      </c>
      <c r="R9629">
        <v>25841365.720358454</v>
      </c>
      <c r="S9629">
        <v>32832986.810110833</v>
      </c>
      <c r="T9629">
        <v>32622825.602962166</v>
      </c>
      <c r="U9629">
        <v>36656327.119786903</v>
      </c>
      <c r="V9629">
        <v>32209068.242261708</v>
      </c>
      <c r="W9629">
        <v>41760089.771014988</v>
      </c>
      <c r="X9629">
        <v>21760089.771014988</v>
      </c>
    </row>
    <row r="9630" spans="2:24" x14ac:dyDescent="0.4">
      <c r="B9630" s="13">
        <v>9627</v>
      </c>
      <c r="C9630">
        <v>0</v>
      </c>
      <c r="D9630">
        <v>0</v>
      </c>
      <c r="E9630"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28267236.090328567</v>
      </c>
      <c r="O9630">
        <v>-107420261.9312709</v>
      </c>
      <c r="P9630">
        <v>-120644530.51713233</v>
      </c>
      <c r="Q9630">
        <v>-48745315.897438265</v>
      </c>
      <c r="R9630">
        <v>-42038440.695291199</v>
      </c>
      <c r="S9630">
        <v>-40989805.471811019</v>
      </c>
      <c r="T9630">
        <v>-40166456.221718244</v>
      </c>
      <c r="U9630">
        <v>-39608881.382505231</v>
      </c>
      <c r="V9630">
        <v>-37900489.530498587</v>
      </c>
      <c r="W9630">
        <v>-32205287.923079144</v>
      </c>
      <c r="X9630">
        <v>-52205287.923079133</v>
      </c>
    </row>
    <row r="9631" spans="2:24" x14ac:dyDescent="0.4">
      <c r="B9631" s="13">
        <v>9628</v>
      </c>
      <c r="C9631">
        <v>0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20185566.387267079</v>
      </c>
      <c r="O9631">
        <v>21215332.16343379</v>
      </c>
      <c r="P9631">
        <v>23572790.125239503</v>
      </c>
      <c r="Q9631">
        <v>27290396.249346405</v>
      </c>
      <c r="R9631">
        <v>13013256.092323229</v>
      </c>
      <c r="S9631">
        <v>15572590.11798902</v>
      </c>
      <c r="T9631">
        <v>25919404.885916669</v>
      </c>
      <c r="U9631">
        <v>25859274.352507886</v>
      </c>
      <c r="V9631">
        <v>7084438.1142259222</v>
      </c>
      <c r="W9631">
        <v>9358782.3477024939</v>
      </c>
      <c r="X9631">
        <v>-10641217.652297504</v>
      </c>
    </row>
    <row r="9632" spans="2:24" x14ac:dyDescent="0.4">
      <c r="B9632" s="13">
        <v>9629</v>
      </c>
      <c r="C9632">
        <v>0</v>
      </c>
      <c r="D9632">
        <v>0</v>
      </c>
      <c r="E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22177459.770878192</v>
      </c>
      <c r="O9632">
        <v>20360572.138878252</v>
      </c>
      <c r="P9632">
        <v>19528987.443773028</v>
      </c>
      <c r="Q9632">
        <v>23948922.910108976</v>
      </c>
      <c r="R9632">
        <v>29033319.010742269</v>
      </c>
      <c r="S9632">
        <v>31874796.98685405</v>
      </c>
      <c r="T9632">
        <v>40445448.143719174</v>
      </c>
      <c r="U9632">
        <v>40980394.787610836</v>
      </c>
      <c r="V9632">
        <v>48025570.340545967</v>
      </c>
      <c r="W9632">
        <v>50004844.400713205</v>
      </c>
      <c r="X9632">
        <v>30004844.400713202</v>
      </c>
    </row>
    <row r="9633" spans="2:24" x14ac:dyDescent="0.4">
      <c r="B9633" s="13">
        <v>9630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24492853.392828554</v>
      </c>
      <c r="O9633">
        <v>25339261.200116228</v>
      </c>
      <c r="P9633">
        <v>31034023.880055532</v>
      </c>
      <c r="Q9633">
        <v>35292840.554932393</v>
      </c>
      <c r="R9633">
        <v>34418160.012198351</v>
      </c>
      <c r="S9633">
        <v>35373754.273241594</v>
      </c>
      <c r="T9633">
        <v>35907913.86323031</v>
      </c>
      <c r="U9633">
        <v>43321634.567316785</v>
      </c>
      <c r="V9633">
        <v>40871735.25889533</v>
      </c>
      <c r="W9633">
        <v>40274866.801995762</v>
      </c>
      <c r="X9633">
        <v>20274866.801995769</v>
      </c>
    </row>
    <row r="9634" spans="2:24" x14ac:dyDescent="0.4">
      <c r="B9634" s="13">
        <v>9631</v>
      </c>
      <c r="C9634">
        <v>0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22572131.715995334</v>
      </c>
      <c r="O9634">
        <v>-28375189.262165096</v>
      </c>
      <c r="P9634">
        <v>-31179977.036576945</v>
      </c>
      <c r="Q9634">
        <v>-6816412.1959494418</v>
      </c>
      <c r="R9634">
        <v>-3340699.5683811097</v>
      </c>
      <c r="S9634">
        <v>-1408421.5967485697</v>
      </c>
      <c r="T9634">
        <v>-1877598.5654889331</v>
      </c>
      <c r="U9634">
        <v>-31297119.568607431</v>
      </c>
      <c r="V9634">
        <v>-26110018.289891914</v>
      </c>
      <c r="W9634">
        <v>-5277975.5124080963</v>
      </c>
      <c r="X9634">
        <v>-25277975.512408104</v>
      </c>
    </row>
    <row r="9635" spans="2:24" x14ac:dyDescent="0.4">
      <c r="B9635" s="13">
        <v>9632</v>
      </c>
      <c r="C9635">
        <v>0</v>
      </c>
      <c r="D9635">
        <v>0</v>
      </c>
      <c r="E9635"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20852812.947798543</v>
      </c>
      <c r="O9635">
        <v>24150912.329749893</v>
      </c>
      <c r="P9635">
        <v>15917985.31838676</v>
      </c>
      <c r="Q9635">
        <v>21536990.897393659</v>
      </c>
      <c r="R9635">
        <v>30529465.74360358</v>
      </c>
      <c r="S9635">
        <v>33123496.079456162</v>
      </c>
      <c r="T9635">
        <v>35744231.569526792</v>
      </c>
      <c r="U9635">
        <v>39309943.371226035</v>
      </c>
      <c r="V9635">
        <v>43203871.270778291</v>
      </c>
      <c r="W9635">
        <v>43614653.812087566</v>
      </c>
      <c r="X9635">
        <v>23614653.812087562</v>
      </c>
    </row>
    <row r="9636" spans="2:24" x14ac:dyDescent="0.4">
      <c r="B9636" s="13">
        <v>9633</v>
      </c>
      <c r="C9636">
        <v>0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23727552.194169588</v>
      </c>
      <c r="O9636">
        <v>27931967.038512439</v>
      </c>
      <c r="P9636">
        <v>27995057.053517856</v>
      </c>
      <c r="Q9636">
        <v>28016232.590634435</v>
      </c>
      <c r="R9636">
        <v>26408594.844439175</v>
      </c>
      <c r="S9636">
        <v>33740062.826037295</v>
      </c>
      <c r="T9636">
        <v>31159624.051234551</v>
      </c>
      <c r="U9636">
        <v>32228008.948555</v>
      </c>
      <c r="V9636">
        <v>35644265.802869387</v>
      </c>
      <c r="W9636">
        <v>33410085.85357042</v>
      </c>
      <c r="X9636">
        <v>13410085.853570413</v>
      </c>
    </row>
    <row r="9637" spans="2:24" x14ac:dyDescent="0.4">
      <c r="B9637" s="13">
        <v>9634</v>
      </c>
      <c r="C9637">
        <v>0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17956866.321876101</v>
      </c>
      <c r="O9637">
        <v>21103126.321997669</v>
      </c>
      <c r="P9637">
        <v>24115254.371421382</v>
      </c>
      <c r="Q9637">
        <v>25356761.189089507</v>
      </c>
      <c r="R9637">
        <v>23749095.432150718</v>
      </c>
      <c r="S9637">
        <v>28225812.189059909</v>
      </c>
      <c r="T9637">
        <v>27178651.102709889</v>
      </c>
      <c r="U9637">
        <v>25907856.646551497</v>
      </c>
      <c r="V9637">
        <v>26018146.711681072</v>
      </c>
      <c r="W9637">
        <v>27093412.982961208</v>
      </c>
      <c r="X9637">
        <v>7093412.9829612039</v>
      </c>
    </row>
    <row r="9638" spans="2:24" x14ac:dyDescent="0.4">
      <c r="B9638" s="13">
        <v>9635</v>
      </c>
      <c r="C9638">
        <v>0</v>
      </c>
      <c r="D9638">
        <v>0</v>
      </c>
      <c r="E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17208192.127802417</v>
      </c>
      <c r="O9638">
        <v>24415374.129520182</v>
      </c>
      <c r="P9638">
        <v>25118564.550230693</v>
      </c>
      <c r="Q9638">
        <v>27891621.813369289</v>
      </c>
      <c r="R9638">
        <v>27229175.410624254</v>
      </c>
      <c r="S9638">
        <v>30513381.897195667</v>
      </c>
      <c r="T9638">
        <v>33343638.989916235</v>
      </c>
      <c r="U9638">
        <v>30970668.998082608</v>
      </c>
      <c r="V9638">
        <v>29102102.707228038</v>
      </c>
      <c r="W9638">
        <v>36562641.551766813</v>
      </c>
      <c r="X9638">
        <v>16562641.551766818</v>
      </c>
    </row>
    <row r="9639" spans="2:24" x14ac:dyDescent="0.4">
      <c r="B9639" s="13">
        <v>9636</v>
      </c>
      <c r="C9639">
        <v>0</v>
      </c>
      <c r="D9639">
        <v>0</v>
      </c>
      <c r="E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21969799.194730517</v>
      </c>
      <c r="O9639">
        <v>20721650.164187685</v>
      </c>
      <c r="P9639">
        <v>23421176.76393472</v>
      </c>
      <c r="Q9639">
        <v>25382636.458333191</v>
      </c>
      <c r="R9639">
        <v>25692146.263375662</v>
      </c>
      <c r="S9639">
        <v>26477871.962087486</v>
      </c>
      <c r="T9639">
        <v>17530798.886984866</v>
      </c>
      <c r="U9639">
        <v>17380102.610175434</v>
      </c>
      <c r="V9639">
        <v>20140971.309442423</v>
      </c>
      <c r="W9639">
        <v>18498039.215709675</v>
      </c>
      <c r="X9639">
        <v>-1501960.7842903216</v>
      </c>
    </row>
    <row r="9640" spans="2:24" x14ac:dyDescent="0.4">
      <c r="B9640" s="13">
        <v>9637</v>
      </c>
      <c r="C9640">
        <v>0</v>
      </c>
      <c r="D9640">
        <v>0</v>
      </c>
      <c r="E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25789100.790739756</v>
      </c>
      <c r="O9640">
        <v>25189190.360817876</v>
      </c>
      <c r="P9640">
        <v>20349580.332730416</v>
      </c>
      <c r="Q9640">
        <v>24639267.830477294</v>
      </c>
      <c r="R9640">
        <v>8481338.6698540058</v>
      </c>
      <c r="S9640">
        <v>6846544.0912899226</v>
      </c>
      <c r="T9640">
        <v>11217394.831693247</v>
      </c>
      <c r="U9640">
        <v>10218887.736174276</v>
      </c>
      <c r="V9640">
        <v>9452462.9705828</v>
      </c>
      <c r="W9640">
        <v>15438466.36318141</v>
      </c>
      <c r="X9640">
        <v>-4561533.6368185896</v>
      </c>
    </row>
    <row r="9641" spans="2:24" x14ac:dyDescent="0.4">
      <c r="B9641" s="13">
        <v>9638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20851817.793080617</v>
      </c>
      <c r="O9641">
        <v>22797980.236767471</v>
      </c>
      <c r="P9641">
        <v>25540314.610674717</v>
      </c>
      <c r="Q9641">
        <v>26030020.488631319</v>
      </c>
      <c r="R9641">
        <v>13815799.165982556</v>
      </c>
      <c r="S9641">
        <v>11163778.300064651</v>
      </c>
      <c r="T9641">
        <v>16376280.687963737</v>
      </c>
      <c r="U9641">
        <v>16005934.935609141</v>
      </c>
      <c r="V9641">
        <v>18188544.025965676</v>
      </c>
      <c r="W9641">
        <v>22315183.958137546</v>
      </c>
      <c r="X9641">
        <v>2315183.9581375453</v>
      </c>
    </row>
    <row r="9642" spans="2:24" x14ac:dyDescent="0.4">
      <c r="B9642" s="13">
        <v>9639</v>
      </c>
      <c r="C9642">
        <v>0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-23960397.647584159</v>
      </c>
      <c r="O9642">
        <v>-25384164.068823423</v>
      </c>
      <c r="P9642">
        <v>3344360.5122920014</v>
      </c>
      <c r="Q9642">
        <v>5470020.8578245817</v>
      </c>
      <c r="R9642">
        <v>10807953.824688241</v>
      </c>
      <c r="S9642">
        <v>10479647.761477349</v>
      </c>
      <c r="T9642">
        <v>16150582.166126426</v>
      </c>
      <c r="U9642">
        <v>22045430.400476895</v>
      </c>
      <c r="V9642">
        <v>15762564.87027468</v>
      </c>
      <c r="W9642">
        <v>20625852.745913137</v>
      </c>
      <c r="X9642">
        <v>625852.74591313303</v>
      </c>
    </row>
    <row r="9643" spans="2:24" x14ac:dyDescent="0.4">
      <c r="B9643" s="13">
        <v>9640</v>
      </c>
      <c r="C9643">
        <v>0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21242878.958908416</v>
      </c>
      <c r="O9643">
        <v>19510843.382949878</v>
      </c>
      <c r="P9643">
        <v>20031167.507516183</v>
      </c>
      <c r="Q9643">
        <v>22863639.798844233</v>
      </c>
      <c r="R9643">
        <v>28236662.693012897</v>
      </c>
      <c r="S9643">
        <v>29804988.425848849</v>
      </c>
      <c r="T9643">
        <v>27595333.847306188</v>
      </c>
      <c r="U9643">
        <v>27775170.037908435</v>
      </c>
      <c r="V9643">
        <v>32726033.471175581</v>
      </c>
      <c r="W9643">
        <v>37143439.221048065</v>
      </c>
      <c r="X9643">
        <v>17143439.221048072</v>
      </c>
    </row>
    <row r="9644" spans="2:24" x14ac:dyDescent="0.4">
      <c r="B9644" s="13">
        <v>9641</v>
      </c>
      <c r="C9644">
        <v>0</v>
      </c>
      <c r="D9644">
        <v>0</v>
      </c>
      <c r="E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24323965.500190757</v>
      </c>
      <c r="O9644">
        <v>23232094.100096174</v>
      </c>
      <c r="P9644">
        <v>13323834.728877787</v>
      </c>
      <c r="Q9644">
        <v>13559453.850642897</v>
      </c>
      <c r="R9644">
        <v>16622861.653740745</v>
      </c>
      <c r="S9644">
        <v>22495759.624355961</v>
      </c>
      <c r="T9644">
        <v>26787986.302058872</v>
      </c>
      <c r="U9644">
        <v>35709808.232123591</v>
      </c>
      <c r="V9644">
        <v>33532377.978468608</v>
      </c>
      <c r="W9644">
        <v>39300078.597764745</v>
      </c>
      <c r="X9644">
        <v>19300078.597764742</v>
      </c>
    </row>
    <row r="9645" spans="2:24" x14ac:dyDescent="0.4">
      <c r="B9645" s="13">
        <v>9642</v>
      </c>
      <c r="C9645">
        <v>0</v>
      </c>
      <c r="D9645">
        <v>0</v>
      </c>
      <c r="E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19934560.772313084</v>
      </c>
      <c r="O9645">
        <v>24344103.800919842</v>
      </c>
      <c r="P9645">
        <v>28758594.699472219</v>
      </c>
      <c r="Q9645">
        <v>29916893.683612112</v>
      </c>
      <c r="R9645">
        <v>31440671.781970199</v>
      </c>
      <c r="S9645">
        <v>29221612.886793133</v>
      </c>
      <c r="T9645">
        <v>32385532.443236459</v>
      </c>
      <c r="U9645">
        <v>32367115.16679341</v>
      </c>
      <c r="V9645">
        <v>37875615.512222633</v>
      </c>
      <c r="W9645">
        <v>46370440.408209629</v>
      </c>
      <c r="X9645">
        <v>26370440.408209629</v>
      </c>
    </row>
    <row r="9646" spans="2:24" x14ac:dyDescent="0.4">
      <c r="B9646" s="13">
        <v>9643</v>
      </c>
      <c r="C9646">
        <v>0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24989621.457613945</v>
      </c>
      <c r="O9646">
        <v>31614597.869227193</v>
      </c>
      <c r="P9646">
        <v>32079970.084672146</v>
      </c>
      <c r="Q9646">
        <v>32662535.906424012</v>
      </c>
      <c r="R9646">
        <v>34922002.149625674</v>
      </c>
      <c r="S9646">
        <v>36330836.621087156</v>
      </c>
      <c r="T9646">
        <v>41924974.556447804</v>
      </c>
      <c r="U9646">
        <v>42446293.399335556</v>
      </c>
      <c r="V9646">
        <v>48397982.053018071</v>
      </c>
      <c r="W9646">
        <v>48804929.685053982</v>
      </c>
      <c r="X9646">
        <v>28804929.685053986</v>
      </c>
    </row>
    <row r="9647" spans="2:24" x14ac:dyDescent="0.4">
      <c r="B9647" s="13">
        <v>9644</v>
      </c>
      <c r="C9647">
        <v>0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20934521.23705899</v>
      </c>
      <c r="O9647">
        <v>-36700931.922653973</v>
      </c>
      <c r="P9647">
        <v>-36566301.322857179</v>
      </c>
      <c r="Q9647">
        <v>-5290105.2740123756</v>
      </c>
      <c r="R9647">
        <v>1998238.2782839825</v>
      </c>
      <c r="S9647">
        <v>4859131.5584890004</v>
      </c>
      <c r="T9647">
        <v>3748597.9249951188</v>
      </c>
      <c r="U9647">
        <v>6061744.03460408</v>
      </c>
      <c r="V9647">
        <v>6270750.0383498427</v>
      </c>
      <c r="W9647">
        <v>7488828.4659640957</v>
      </c>
      <c r="X9647">
        <v>-12511171.534035902</v>
      </c>
    </row>
    <row r="9648" spans="2:24" x14ac:dyDescent="0.4">
      <c r="B9648" s="13">
        <v>9645</v>
      </c>
      <c r="C9648">
        <v>0</v>
      </c>
      <c r="D9648">
        <v>0</v>
      </c>
      <c r="E9648"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23488160.851411127</v>
      </c>
      <c r="O9648">
        <v>27122078.28720735</v>
      </c>
      <c r="P9648">
        <v>33267521.939065367</v>
      </c>
      <c r="Q9648">
        <v>36775481.75878071</v>
      </c>
      <c r="R9648">
        <v>26871403.480982658</v>
      </c>
      <c r="S9648">
        <v>27182617.227358773</v>
      </c>
      <c r="T9648">
        <v>36285945.868660033</v>
      </c>
      <c r="U9648">
        <v>38631707.437370434</v>
      </c>
      <c r="V9648">
        <v>37298080.15891999</v>
      </c>
      <c r="W9648">
        <v>42134195.23769094</v>
      </c>
      <c r="X9648">
        <v>22134195.237690944</v>
      </c>
    </row>
    <row r="9649" spans="2:24" x14ac:dyDescent="0.4">
      <c r="B9649" s="13">
        <v>9646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24623187.207036421</v>
      </c>
      <c r="O9649">
        <v>26461716.80905547</v>
      </c>
      <c r="P9649">
        <v>28413052.472140763</v>
      </c>
      <c r="Q9649">
        <v>29132720.298835658</v>
      </c>
      <c r="R9649">
        <v>20795863.468135722</v>
      </c>
      <c r="S9649">
        <v>22229442.092675462</v>
      </c>
      <c r="T9649">
        <v>37943645.351084299</v>
      </c>
      <c r="U9649">
        <v>42776645.822811693</v>
      </c>
      <c r="V9649">
        <v>44992031.87454845</v>
      </c>
      <c r="W9649">
        <v>50543992.322593592</v>
      </c>
      <c r="X9649">
        <v>30543992.322593592</v>
      </c>
    </row>
    <row r="9650" spans="2:24" x14ac:dyDescent="0.4">
      <c r="B9650" s="13">
        <v>9647</v>
      </c>
      <c r="C9650">
        <v>0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18915633.633454889</v>
      </c>
      <c r="O9650">
        <v>20520096.150193702</v>
      </c>
      <c r="P9650">
        <v>20415143.786699459</v>
      </c>
      <c r="Q9650">
        <v>26922139.002172772</v>
      </c>
      <c r="R9650">
        <v>30935521.33414517</v>
      </c>
      <c r="S9650">
        <v>32295533.527708571</v>
      </c>
      <c r="T9650">
        <v>33717214.807010598</v>
      </c>
      <c r="U9650">
        <v>17332136.540690806</v>
      </c>
      <c r="V9650">
        <v>22090141.188667707</v>
      </c>
      <c r="W9650">
        <v>39281207.17159155</v>
      </c>
      <c r="X9650">
        <v>19281207.171591546</v>
      </c>
    </row>
    <row r="9651" spans="2:24" x14ac:dyDescent="0.4">
      <c r="B9651" s="13">
        <v>9648</v>
      </c>
      <c r="C9651">
        <v>0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24412474.337220788</v>
      </c>
      <c r="O9651">
        <v>25529917.153821189</v>
      </c>
      <c r="P9651">
        <v>26909932.922289636</v>
      </c>
      <c r="Q9651">
        <v>31423969.415707335</v>
      </c>
      <c r="R9651">
        <v>31838172.518193338</v>
      </c>
      <c r="S9651">
        <v>18122045.838372849</v>
      </c>
      <c r="T9651">
        <v>19307773.734075569</v>
      </c>
      <c r="U9651">
        <v>21624133.577830024</v>
      </c>
      <c r="V9651">
        <v>28754221.540097408</v>
      </c>
      <c r="W9651">
        <v>26243169.551009648</v>
      </c>
      <c r="X9651">
        <v>6243169.5510096475</v>
      </c>
    </row>
    <row r="9652" spans="2:24" x14ac:dyDescent="0.4">
      <c r="B9652" s="13">
        <v>9649</v>
      </c>
      <c r="C9652">
        <v>0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7799831.1323024184</v>
      </c>
      <c r="O9652">
        <v>14348881.678712599</v>
      </c>
      <c r="P9652">
        <v>24273072.522676092</v>
      </c>
      <c r="Q9652">
        <v>25675634.088111773</v>
      </c>
      <c r="R9652">
        <v>28625887.281277679</v>
      </c>
      <c r="S9652">
        <v>31162884.633363035</v>
      </c>
      <c r="T9652">
        <v>38504365.809671268</v>
      </c>
      <c r="U9652">
        <v>41008785.724660866</v>
      </c>
      <c r="V9652">
        <v>45631015.121334255</v>
      </c>
      <c r="W9652">
        <v>51359307.151262037</v>
      </c>
      <c r="X9652">
        <v>31359307.151262037</v>
      </c>
    </row>
    <row r="9653" spans="2:24" x14ac:dyDescent="0.4">
      <c r="B9653" s="13">
        <v>9650</v>
      </c>
      <c r="C9653">
        <v>0</v>
      </c>
      <c r="D9653">
        <v>0</v>
      </c>
      <c r="E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25102502.366856672</v>
      </c>
      <c r="O9653">
        <v>27993743.670063406</v>
      </c>
      <c r="P9653">
        <v>25028552.328839093</v>
      </c>
      <c r="Q9653">
        <v>30287247.434479069</v>
      </c>
      <c r="R9653">
        <v>16208812.519957295</v>
      </c>
      <c r="S9653">
        <v>16775280.080876283</v>
      </c>
      <c r="T9653">
        <v>23929760.542911511</v>
      </c>
      <c r="U9653">
        <v>25892556.167070348</v>
      </c>
      <c r="V9653">
        <v>31559658.545816854</v>
      </c>
      <c r="W9653">
        <v>28989282.807367306</v>
      </c>
      <c r="X9653">
        <v>8989282.8073673043</v>
      </c>
    </row>
    <row r="9654" spans="2:24" x14ac:dyDescent="0.4">
      <c r="B9654" s="13">
        <v>9651</v>
      </c>
      <c r="C9654">
        <v>0</v>
      </c>
      <c r="D9654">
        <v>0</v>
      </c>
      <c r="E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25621738.046139617</v>
      </c>
      <c r="O9654">
        <v>29721258.146921143</v>
      </c>
      <c r="P9654">
        <v>28289311.615930121</v>
      </c>
      <c r="Q9654">
        <v>36504705.2750438</v>
      </c>
      <c r="R9654">
        <v>39980932.475947089</v>
      </c>
      <c r="S9654">
        <v>43817486.904203497</v>
      </c>
      <c r="T9654">
        <v>50689914.349639483</v>
      </c>
      <c r="U9654">
        <v>58970443.373383857</v>
      </c>
      <c r="V9654">
        <v>58693371.096068092</v>
      </c>
      <c r="W9654">
        <v>63040103.907340243</v>
      </c>
      <c r="X9654">
        <v>43040103.907340236</v>
      </c>
    </row>
    <row r="9655" spans="2:24" x14ac:dyDescent="0.4">
      <c r="B9655" s="13">
        <v>9652</v>
      </c>
      <c r="C9655">
        <v>0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20879743.329966806</v>
      </c>
      <c r="O9655">
        <v>22373595.824972007</v>
      </c>
      <c r="P9655">
        <v>28714354.300410524</v>
      </c>
      <c r="Q9655">
        <v>28557179.170906588</v>
      </c>
      <c r="R9655">
        <v>29307485.189864676</v>
      </c>
      <c r="S9655">
        <v>31859716.575642858</v>
      </c>
      <c r="T9655">
        <v>34946657.147584684</v>
      </c>
      <c r="U9655">
        <v>35415043.337913997</v>
      </c>
      <c r="V9655">
        <v>35382774.07097213</v>
      </c>
      <c r="W9655">
        <v>38397884.810021117</v>
      </c>
      <c r="X9655">
        <v>18397884.810021117</v>
      </c>
    </row>
    <row r="9656" spans="2:24" x14ac:dyDescent="0.4">
      <c r="B9656" s="13">
        <v>9653</v>
      </c>
      <c r="C9656">
        <v>0</v>
      </c>
      <c r="D9656">
        <v>0</v>
      </c>
      <c r="E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24087085.89312879</v>
      </c>
      <c r="O9656">
        <v>27408156.031173617</v>
      </c>
      <c r="P9656">
        <v>33061054.35379165</v>
      </c>
      <c r="Q9656">
        <v>39795119.664809391</v>
      </c>
      <c r="R9656">
        <v>37346558.360614657</v>
      </c>
      <c r="S9656">
        <v>35409875.09568765</v>
      </c>
      <c r="T9656">
        <v>35805945.532272391</v>
      </c>
      <c r="U9656">
        <v>35745932.355921455</v>
      </c>
      <c r="V9656">
        <v>34714679.652535878</v>
      </c>
      <c r="W9656">
        <v>26875859.584884573</v>
      </c>
      <c r="X9656">
        <v>6875859.5848845635</v>
      </c>
    </row>
    <row r="9657" spans="2:24" x14ac:dyDescent="0.4">
      <c r="B9657" s="13">
        <v>9654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19393637.665619183</v>
      </c>
      <c r="O9657">
        <v>16495026.094043722</v>
      </c>
      <c r="P9657">
        <v>21162320.888012089</v>
      </c>
      <c r="Q9657">
        <v>20636805.035517834</v>
      </c>
      <c r="R9657">
        <v>20477257.993313618</v>
      </c>
      <c r="S9657">
        <v>17398007.910103749</v>
      </c>
      <c r="T9657">
        <v>14944486.458610022</v>
      </c>
      <c r="U9657">
        <v>15176317.621577611</v>
      </c>
      <c r="V9657">
        <v>7308356.5764501086</v>
      </c>
      <c r="W9657">
        <v>5991023.0020121764</v>
      </c>
      <c r="X9657">
        <v>-14008976.997987827</v>
      </c>
    </row>
    <row r="9658" spans="2:24" x14ac:dyDescent="0.4">
      <c r="B9658" s="13">
        <v>9655</v>
      </c>
      <c r="C9658">
        <v>0</v>
      </c>
      <c r="D9658">
        <v>0</v>
      </c>
      <c r="E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23571549.200324394</v>
      </c>
      <c r="O9658">
        <v>25778324.352196351</v>
      </c>
      <c r="P9658">
        <v>30830311.653523192</v>
      </c>
      <c r="Q9658">
        <v>31891701.579100758</v>
      </c>
      <c r="R9658">
        <v>34550329.76545202</v>
      </c>
      <c r="S9658">
        <v>42575134.519137755</v>
      </c>
      <c r="T9658">
        <v>35121717.778717615</v>
      </c>
      <c r="U9658">
        <v>27221500.301132295</v>
      </c>
      <c r="V9658">
        <v>28337368.986719001</v>
      </c>
      <c r="W9658">
        <v>26583619.820252158</v>
      </c>
      <c r="X9658">
        <v>6583619.8202521512</v>
      </c>
    </row>
    <row r="9659" spans="2:24" x14ac:dyDescent="0.4">
      <c r="B9659" s="13">
        <v>9656</v>
      </c>
      <c r="C9659">
        <v>0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20003232.058790799</v>
      </c>
      <c r="O9659">
        <v>18638811.709417</v>
      </c>
      <c r="P9659">
        <v>22696494.167740889</v>
      </c>
      <c r="Q9659">
        <v>20264165.569093041</v>
      </c>
      <c r="R9659">
        <v>24276897.71673518</v>
      </c>
      <c r="S9659">
        <v>25975481.376613095</v>
      </c>
      <c r="T9659">
        <v>23925278.217649445</v>
      </c>
      <c r="U9659">
        <v>24648935.504367176</v>
      </c>
      <c r="V9659">
        <v>24344722.421467323</v>
      </c>
      <c r="W9659">
        <v>19564291.785761103</v>
      </c>
      <c r="X9659">
        <v>-435708.21423889324</v>
      </c>
    </row>
    <row r="9660" spans="2:24" x14ac:dyDescent="0.4">
      <c r="B9660" s="13">
        <v>9657</v>
      </c>
      <c r="C9660">
        <v>0</v>
      </c>
      <c r="D9660">
        <v>0</v>
      </c>
      <c r="E9660"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18109094.055946518</v>
      </c>
      <c r="O9660">
        <v>24125137.027684126</v>
      </c>
      <c r="P9660">
        <v>27435505.171712533</v>
      </c>
      <c r="Q9660">
        <v>33257542.10321027</v>
      </c>
      <c r="R9660">
        <v>37384578.369369261</v>
      </c>
      <c r="S9660">
        <v>37175839.394318253</v>
      </c>
      <c r="T9660">
        <v>28460729.473709211</v>
      </c>
      <c r="U9660">
        <v>26333239.455797803</v>
      </c>
      <c r="V9660">
        <v>32089083.123672631</v>
      </c>
      <c r="W9660">
        <v>36575956.88104891</v>
      </c>
      <c r="X9660">
        <v>16575956.88104891</v>
      </c>
    </row>
    <row r="9661" spans="2:24" x14ac:dyDescent="0.4">
      <c r="B9661" s="13">
        <v>9658</v>
      </c>
      <c r="C9661">
        <v>0</v>
      </c>
      <c r="D9661">
        <v>0</v>
      </c>
      <c r="E9661">
        <v>0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19375568.995234329</v>
      </c>
      <c r="O9661">
        <v>23117161.41196622</v>
      </c>
      <c r="P9661">
        <v>29381486.148718327</v>
      </c>
      <c r="Q9661">
        <v>33428150.254989721</v>
      </c>
      <c r="R9661">
        <v>36458484.276093207</v>
      </c>
      <c r="S9661">
        <v>13844698.203091104</v>
      </c>
      <c r="T9661">
        <v>14239998.974619491</v>
      </c>
      <c r="U9661">
        <v>25530319.010082811</v>
      </c>
      <c r="V9661">
        <v>26635040.756438691</v>
      </c>
      <c r="W9661">
        <v>28022573.21544949</v>
      </c>
      <c r="X9661">
        <v>8022573.2154494971</v>
      </c>
    </row>
    <row r="9662" spans="2:24" x14ac:dyDescent="0.4">
      <c r="B9662" s="13">
        <v>9659</v>
      </c>
      <c r="C9662">
        <v>0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-52652072.057119101</v>
      </c>
      <c r="O9662">
        <v>-46033632.233872682</v>
      </c>
      <c r="P9662">
        <v>-12590013.596735096</v>
      </c>
      <c r="Q9662">
        <v>-20016885.799140673</v>
      </c>
      <c r="R9662">
        <v>-12425960.079838544</v>
      </c>
      <c r="S9662">
        <v>-11524171.35261452</v>
      </c>
      <c r="T9662">
        <v>-21385538.37457462</v>
      </c>
      <c r="U9662">
        <v>-22108015.73325542</v>
      </c>
      <c r="V9662">
        <v>-22599333.65683471</v>
      </c>
      <c r="W9662">
        <v>-24258427.151388664</v>
      </c>
      <c r="X9662">
        <v>-44258427.151388668</v>
      </c>
    </row>
    <row r="9663" spans="2:24" x14ac:dyDescent="0.4">
      <c r="B9663" s="13">
        <v>9660</v>
      </c>
      <c r="C9663">
        <v>0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23611627.454730388</v>
      </c>
      <c r="O9663">
        <v>27594650.151599884</v>
      </c>
      <c r="P9663">
        <v>29836025.350736659</v>
      </c>
      <c r="Q9663">
        <v>33153296.404181808</v>
      </c>
      <c r="R9663">
        <v>36476894.926492363</v>
      </c>
      <c r="S9663">
        <v>37690248.731322959</v>
      </c>
      <c r="T9663">
        <v>39789414.094551288</v>
      </c>
      <c r="U9663">
        <v>47765349.820715815</v>
      </c>
      <c r="V9663">
        <v>51573075.782449752</v>
      </c>
      <c r="W9663">
        <v>57098018.498854734</v>
      </c>
      <c r="X9663">
        <v>37098018.498854727</v>
      </c>
    </row>
    <row r="9664" spans="2:24" x14ac:dyDescent="0.4">
      <c r="B9664" s="13">
        <v>9661</v>
      </c>
      <c r="C9664">
        <v>0</v>
      </c>
      <c r="D9664">
        <v>0</v>
      </c>
      <c r="E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22073114.920143683</v>
      </c>
      <c r="O9664">
        <v>23165753.217419133</v>
      </c>
      <c r="P9664">
        <v>23610568.195659641</v>
      </c>
      <c r="Q9664">
        <v>30724426.217577945</v>
      </c>
      <c r="R9664">
        <v>35577081.134130284</v>
      </c>
      <c r="S9664">
        <v>37092017.123275474</v>
      </c>
      <c r="T9664">
        <v>38476448.965947017</v>
      </c>
      <c r="U9664">
        <v>37607919.785333179</v>
      </c>
      <c r="V9664">
        <v>43253808.866792537</v>
      </c>
      <c r="W9664">
        <v>45504365.974929251</v>
      </c>
      <c r="X9664">
        <v>25504365.974929251</v>
      </c>
    </row>
    <row r="9665" spans="2:24" x14ac:dyDescent="0.4">
      <c r="B9665" s="13">
        <v>9662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24888209.969348762</v>
      </c>
      <c r="O9665">
        <v>22134737.125949506</v>
      </c>
      <c r="P9665">
        <v>27535888.645282861</v>
      </c>
      <c r="Q9665">
        <v>33381909.535609879</v>
      </c>
      <c r="R9665">
        <v>37791642.724143676</v>
      </c>
      <c r="S9665">
        <v>35858711.407731548</v>
      </c>
      <c r="T9665">
        <v>37024639.474904291</v>
      </c>
      <c r="U9665">
        <v>38739013.006582506</v>
      </c>
      <c r="V9665">
        <v>35444593.123830028</v>
      </c>
      <c r="W9665">
        <v>33461544.820896816</v>
      </c>
      <c r="X9665">
        <v>13461544.82089681</v>
      </c>
    </row>
    <row r="9666" spans="2:24" x14ac:dyDescent="0.4">
      <c r="B9666" s="13">
        <v>9663</v>
      </c>
      <c r="C9666">
        <v>0</v>
      </c>
      <c r="D9666">
        <v>0</v>
      </c>
      <c r="E9666"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-18502021.499595113</v>
      </c>
      <c r="O9666">
        <v>-12635935.48146113</v>
      </c>
      <c r="P9666">
        <v>-25462694.528057516</v>
      </c>
      <c r="Q9666">
        <v>-24095387.05804256</v>
      </c>
      <c r="R9666">
        <v>-2080329.0500479061</v>
      </c>
      <c r="S9666">
        <v>3148226.6960489713</v>
      </c>
      <c r="T9666">
        <v>9276388.366363924</v>
      </c>
      <c r="U9666">
        <v>9522624.6263817362</v>
      </c>
      <c r="V9666">
        <v>12743129.361555293</v>
      </c>
      <c r="W9666">
        <v>10458008.323554151</v>
      </c>
      <c r="X9666">
        <v>-9541991.676445853</v>
      </c>
    </row>
    <row r="9667" spans="2:24" x14ac:dyDescent="0.4">
      <c r="B9667" s="13">
        <v>9664</v>
      </c>
      <c r="C9667">
        <v>0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19103531.718737513</v>
      </c>
      <c r="O9667">
        <v>18369230.102780882</v>
      </c>
      <c r="P9667">
        <v>16995250.208185416</v>
      </c>
      <c r="Q9667">
        <v>10940585.911387041</v>
      </c>
      <c r="R9667">
        <v>12476885.41818749</v>
      </c>
      <c r="S9667">
        <v>14030750.008280128</v>
      </c>
      <c r="T9667">
        <v>-69876172.891537994</v>
      </c>
      <c r="U9667">
        <v>-68477008.954644695</v>
      </c>
      <c r="V9667">
        <v>-24625769.971883725</v>
      </c>
      <c r="W9667">
        <v>-21361753.325497925</v>
      </c>
      <c r="X9667">
        <v>-41361753.325497918</v>
      </c>
    </row>
    <row r="9668" spans="2:24" x14ac:dyDescent="0.4">
      <c r="B9668" s="13">
        <v>9665</v>
      </c>
      <c r="C9668">
        <v>0</v>
      </c>
      <c r="D9668">
        <v>0</v>
      </c>
      <c r="E9668"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22864891.581731949</v>
      </c>
      <c r="O9668">
        <v>21639006.18490937</v>
      </c>
      <c r="P9668">
        <v>23557851.09269445</v>
      </c>
      <c r="Q9668">
        <v>5533909.7432700675</v>
      </c>
      <c r="R9668">
        <v>9752396.3823197689</v>
      </c>
      <c r="S9668">
        <v>23218311.182233356</v>
      </c>
      <c r="T9668">
        <v>24590105.556828644</v>
      </c>
      <c r="U9668">
        <v>30008026.69536341</v>
      </c>
      <c r="V9668">
        <v>31237309.885174192</v>
      </c>
      <c r="W9668">
        <v>29862762.129986826</v>
      </c>
      <c r="X9668">
        <v>9862762.1299868319</v>
      </c>
    </row>
    <row r="9669" spans="2:24" x14ac:dyDescent="0.4">
      <c r="B9669" s="13">
        <v>9666</v>
      </c>
      <c r="C9669">
        <v>0</v>
      </c>
      <c r="D9669">
        <v>0</v>
      </c>
      <c r="E9669"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25892692.105683908</v>
      </c>
      <c r="O9669">
        <v>24026320.771812212</v>
      </c>
      <c r="P9669">
        <v>26720508.488875762</v>
      </c>
      <c r="Q9669">
        <v>13044880.570156667</v>
      </c>
      <c r="R9669">
        <v>12582611.722627915</v>
      </c>
      <c r="S9669">
        <v>19266184.479657494</v>
      </c>
      <c r="T9669">
        <v>19341264.255111489</v>
      </c>
      <c r="U9669">
        <v>-6871709.4604836013</v>
      </c>
      <c r="V9669">
        <v>-458401.18203695212</v>
      </c>
      <c r="W9669">
        <v>20144094.873626493</v>
      </c>
      <c r="X9669">
        <v>144094.87362648826</v>
      </c>
    </row>
    <row r="9670" spans="2:24" x14ac:dyDescent="0.4">
      <c r="B9670" s="13">
        <v>9667</v>
      </c>
      <c r="C9670">
        <v>0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19576774.519175854</v>
      </c>
      <c r="O9670">
        <v>22258002.458882358</v>
      </c>
      <c r="P9670">
        <v>12851040.438621661</v>
      </c>
      <c r="Q9670">
        <v>18836568.25280793</v>
      </c>
      <c r="R9670">
        <v>22445024.743583135</v>
      </c>
      <c r="S9670">
        <v>29259080.880850662</v>
      </c>
      <c r="T9670">
        <v>30145872.660169438</v>
      </c>
      <c r="U9670">
        <v>28045529.025071289</v>
      </c>
      <c r="V9670">
        <v>29217417.967690036</v>
      </c>
      <c r="W9670">
        <v>30358093.631966926</v>
      </c>
      <c r="X9670">
        <v>10358093.631966926</v>
      </c>
    </row>
    <row r="9671" spans="2:24" x14ac:dyDescent="0.4">
      <c r="B9671" s="13">
        <v>9668</v>
      </c>
      <c r="C9671">
        <v>0</v>
      </c>
      <c r="D9671">
        <v>0</v>
      </c>
      <c r="E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21540394.946855024</v>
      </c>
      <c r="O9671">
        <v>19553172.174424984</v>
      </c>
      <c r="P9671">
        <v>18505754.431986656</v>
      </c>
      <c r="Q9671">
        <v>26630657.757607725</v>
      </c>
      <c r="R9671">
        <v>25468834.055876005</v>
      </c>
      <c r="S9671">
        <v>29836210.763582267</v>
      </c>
      <c r="T9671">
        <v>34673233.108891383</v>
      </c>
      <c r="U9671">
        <v>36382152.626568913</v>
      </c>
      <c r="V9671">
        <v>41703498.496484511</v>
      </c>
      <c r="W9671">
        <v>45058187.795657896</v>
      </c>
      <c r="X9671">
        <v>25058187.795657896</v>
      </c>
    </row>
    <row r="9672" spans="2:24" x14ac:dyDescent="0.4">
      <c r="B9672" s="13">
        <v>9669</v>
      </c>
      <c r="C9672">
        <v>0</v>
      </c>
      <c r="D9672">
        <v>0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22169119.534615085</v>
      </c>
      <c r="O9672">
        <v>24493622.698831029</v>
      </c>
      <c r="P9672">
        <v>26004409.939608347</v>
      </c>
      <c r="Q9672">
        <v>24960010.202599425</v>
      </c>
      <c r="R9672">
        <v>29515689.018204495</v>
      </c>
      <c r="S9672">
        <v>31694158.829884011</v>
      </c>
      <c r="T9672">
        <v>31331458.261130705</v>
      </c>
      <c r="U9672">
        <v>27738131.006051429</v>
      </c>
      <c r="V9672">
        <v>30439547.879648406</v>
      </c>
      <c r="W9672">
        <v>38938389.839460485</v>
      </c>
      <c r="X9672">
        <v>18938389.839460485</v>
      </c>
    </row>
    <row r="9673" spans="2:24" x14ac:dyDescent="0.4">
      <c r="B9673" s="13">
        <v>9670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6199950.7949929396</v>
      </c>
      <c r="O9673">
        <v>7149268.8981976714</v>
      </c>
      <c r="P9673">
        <v>15131655.246096289</v>
      </c>
      <c r="Q9673">
        <v>13039319.390654763</v>
      </c>
      <c r="R9673">
        <v>-85417180.102163345</v>
      </c>
      <c r="S9673">
        <v>-83757238.065574199</v>
      </c>
      <c r="T9673">
        <v>-35097177.511018619</v>
      </c>
      <c r="U9673">
        <v>-35250277.663365364</v>
      </c>
      <c r="V9673">
        <v>-34138371.286213972</v>
      </c>
      <c r="W9673">
        <v>-33164240.070793167</v>
      </c>
      <c r="X9673">
        <v>-53164240.070793167</v>
      </c>
    </row>
    <row r="9674" spans="2:24" x14ac:dyDescent="0.4">
      <c r="B9674" s="13">
        <v>9671</v>
      </c>
      <c r="C9674">
        <v>0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19679222.478584219</v>
      </c>
      <c r="O9674">
        <v>17878233.444175832</v>
      </c>
      <c r="P9674">
        <v>21991695.972885642</v>
      </c>
      <c r="Q9674">
        <v>25388820.836654965</v>
      </c>
      <c r="R9674">
        <v>25501947.796443481</v>
      </c>
      <c r="S9674">
        <v>31032713.779431492</v>
      </c>
      <c r="T9674">
        <v>31638014.607299373</v>
      </c>
      <c r="U9674">
        <v>37074185.007478289</v>
      </c>
      <c r="V9674">
        <v>39400850.710546501</v>
      </c>
      <c r="W9674">
        <v>44391650.567090251</v>
      </c>
      <c r="X9674">
        <v>24391650.567090251</v>
      </c>
    </row>
    <row r="9675" spans="2:24" x14ac:dyDescent="0.4">
      <c r="B9675" s="13">
        <v>9672</v>
      </c>
      <c r="C9675">
        <v>0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20181096.143497802</v>
      </c>
      <c r="O9675">
        <v>21723221.297900107</v>
      </c>
      <c r="P9675">
        <v>20109050.100136261</v>
      </c>
      <c r="Q9675">
        <v>20867728.253362238</v>
      </c>
      <c r="R9675">
        <v>21827640.730928544</v>
      </c>
      <c r="S9675">
        <v>21776979.929171961</v>
      </c>
      <c r="T9675">
        <v>24716640.109234355</v>
      </c>
      <c r="U9675">
        <v>23615452.946869291</v>
      </c>
      <c r="V9675">
        <v>24479284.337112777</v>
      </c>
      <c r="W9675">
        <v>30772533.744102821</v>
      </c>
      <c r="X9675">
        <v>10772533.744102817</v>
      </c>
    </row>
    <row r="9676" spans="2:24" x14ac:dyDescent="0.4">
      <c r="B9676" s="13">
        <v>9673</v>
      </c>
      <c r="C9676">
        <v>0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18711974.095067117</v>
      </c>
      <c r="O9676">
        <v>9243732.7506754436</v>
      </c>
      <c r="P9676">
        <v>14583999.825644799</v>
      </c>
      <c r="Q9676">
        <v>15240444.456447801</v>
      </c>
      <c r="R9676">
        <v>20361554.045035854</v>
      </c>
      <c r="S9676">
        <v>23162920.515057493</v>
      </c>
      <c r="T9676">
        <v>-22185923.061310574</v>
      </c>
      <c r="U9676">
        <v>-18713131.281104803</v>
      </c>
      <c r="V9676">
        <v>9825025.1234932169</v>
      </c>
      <c r="W9676">
        <v>15399018.00958579</v>
      </c>
      <c r="X9676">
        <v>-4600981.9904142097</v>
      </c>
    </row>
    <row r="9677" spans="2:24" x14ac:dyDescent="0.4">
      <c r="B9677" s="13">
        <v>9674</v>
      </c>
      <c r="C9677">
        <v>0</v>
      </c>
      <c r="D9677">
        <v>0</v>
      </c>
      <c r="E9677"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23824817.486869559</v>
      </c>
      <c r="O9677">
        <v>23294500.256169956</v>
      </c>
      <c r="P9677">
        <v>21222153.930709947</v>
      </c>
      <c r="Q9677">
        <v>19746333.309245661</v>
      </c>
      <c r="R9677">
        <v>20829906.734640632</v>
      </c>
      <c r="S9677">
        <v>22339188.959384825</v>
      </c>
      <c r="T9677">
        <v>21829921.592982877</v>
      </c>
      <c r="U9677">
        <v>20670652.469651639</v>
      </c>
      <c r="V9677">
        <v>25475167.97074794</v>
      </c>
      <c r="W9677">
        <v>27361908.962379329</v>
      </c>
      <c r="X9677">
        <v>7361908.962379327</v>
      </c>
    </row>
    <row r="9678" spans="2:24" x14ac:dyDescent="0.4">
      <c r="B9678" s="13">
        <v>9675</v>
      </c>
      <c r="C9678">
        <v>0</v>
      </c>
      <c r="D9678">
        <v>0</v>
      </c>
      <c r="E9678"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19076003.755637825</v>
      </c>
      <c r="O9678">
        <v>22505809.227719486</v>
      </c>
      <c r="P9678">
        <v>21377391.531888004</v>
      </c>
      <c r="Q9678">
        <v>21421694.80597651</v>
      </c>
      <c r="R9678">
        <v>28381546.214361344</v>
      </c>
      <c r="S9678">
        <v>19879865.849890381</v>
      </c>
      <c r="T9678">
        <v>27968076.18549924</v>
      </c>
      <c r="U9678">
        <v>33734767.526443005</v>
      </c>
      <c r="V9678">
        <v>34475113.048793353</v>
      </c>
      <c r="W9678">
        <v>39142169.355734199</v>
      </c>
      <c r="X9678">
        <v>19142169.355734196</v>
      </c>
    </row>
    <row r="9679" spans="2:24" x14ac:dyDescent="0.4">
      <c r="B9679" s="13">
        <v>9676</v>
      </c>
      <c r="C9679">
        <v>0</v>
      </c>
      <c r="D9679">
        <v>0</v>
      </c>
      <c r="E9679">
        <v>0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20952839.437341206</v>
      </c>
      <c r="O9679">
        <v>22199257.179902509</v>
      </c>
      <c r="P9679">
        <v>27517087.19129559</v>
      </c>
      <c r="Q9679">
        <v>28574652.625085648</v>
      </c>
      <c r="R9679">
        <v>30569631.836606298</v>
      </c>
      <c r="S9679">
        <v>-12692584.360472314</v>
      </c>
      <c r="T9679">
        <v>-12383874.774651546</v>
      </c>
      <c r="U9679">
        <v>16366984.358301483</v>
      </c>
      <c r="V9679">
        <v>14556434.428096062</v>
      </c>
      <c r="W9679">
        <v>-5634068.2227428379</v>
      </c>
      <c r="X9679">
        <v>-25634068.222742844</v>
      </c>
    </row>
    <row r="9680" spans="2:24" x14ac:dyDescent="0.4">
      <c r="B9680" s="13">
        <v>9677</v>
      </c>
      <c r="C9680">
        <v>0</v>
      </c>
      <c r="D9680">
        <v>0</v>
      </c>
      <c r="E9680"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21854271.797301695</v>
      </c>
      <c r="O9680">
        <v>25798820.567513712</v>
      </c>
      <c r="P9680">
        <v>25167233.83076987</v>
      </c>
      <c r="Q9680">
        <v>29701127.573696166</v>
      </c>
      <c r="R9680">
        <v>27224544.197339468</v>
      </c>
      <c r="S9680">
        <v>29072004.73388204</v>
      </c>
      <c r="T9680">
        <v>33074146.033056855</v>
      </c>
      <c r="U9680">
        <v>40634250.674710095</v>
      </c>
      <c r="V9680">
        <v>40666279.508414984</v>
      </c>
      <c r="W9680">
        <v>44070859.133400872</v>
      </c>
      <c r="X9680">
        <v>24070859.133400872</v>
      </c>
    </row>
    <row r="9681" spans="2:24" x14ac:dyDescent="0.4">
      <c r="B9681" s="13">
        <v>9678</v>
      </c>
      <c r="C9681">
        <v>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22580059.014730569</v>
      </c>
      <c r="O9681">
        <v>28352443.016428251</v>
      </c>
      <c r="P9681">
        <v>25190213.837252967</v>
      </c>
      <c r="Q9681">
        <v>18123426.953493536</v>
      </c>
      <c r="R9681">
        <v>21617450.339915588</v>
      </c>
      <c r="S9681">
        <v>21130207.831192084</v>
      </c>
      <c r="T9681">
        <v>23446573.883373298</v>
      </c>
      <c r="U9681">
        <v>23697332.233507741</v>
      </c>
      <c r="V9681">
        <v>25739462.12020722</v>
      </c>
      <c r="W9681">
        <v>10280847.175537439</v>
      </c>
      <c r="X9681">
        <v>-9719152.8244625628</v>
      </c>
    </row>
    <row r="9682" spans="2:24" x14ac:dyDescent="0.4">
      <c r="B9682" s="13">
        <v>9679</v>
      </c>
      <c r="C9682">
        <v>0</v>
      </c>
      <c r="D9682">
        <v>0</v>
      </c>
      <c r="E9682">
        <v>0</v>
      </c>
      <c r="F9682">
        <v>0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21852697.381261878</v>
      </c>
      <c r="O9682">
        <v>20534328.447101098</v>
      </c>
      <c r="P9682">
        <v>20385651.971609004</v>
      </c>
      <c r="Q9682">
        <v>20755863.36218122</v>
      </c>
      <c r="R9682">
        <v>21295379.202714611</v>
      </c>
      <c r="S9682">
        <v>19772503.691310324</v>
      </c>
      <c r="T9682">
        <v>21954106.127232693</v>
      </c>
      <c r="U9682">
        <v>20117626.14556678</v>
      </c>
      <c r="V9682">
        <v>21376321.964631997</v>
      </c>
      <c r="W9682">
        <v>26669109.38719248</v>
      </c>
      <c r="X9682">
        <v>6669109.3871924821</v>
      </c>
    </row>
    <row r="9683" spans="2:24" x14ac:dyDescent="0.4">
      <c r="B9683" s="13">
        <v>9680</v>
      </c>
      <c r="C9683">
        <v>0</v>
      </c>
      <c r="D9683">
        <v>0</v>
      </c>
      <c r="E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19476167.582868151</v>
      </c>
      <c r="O9683">
        <v>22533342.095712218</v>
      </c>
      <c r="P9683">
        <v>26512099.097217463</v>
      </c>
      <c r="Q9683">
        <v>3328474.1843348695</v>
      </c>
      <c r="R9683">
        <v>3711405.616600235</v>
      </c>
      <c r="S9683">
        <v>18648700.181428354</v>
      </c>
      <c r="T9683">
        <v>21345423.789236344</v>
      </c>
      <c r="U9683">
        <v>27065850.940680604</v>
      </c>
      <c r="V9683">
        <v>26245435.728795726</v>
      </c>
      <c r="W9683">
        <v>25663823.405110911</v>
      </c>
      <c r="X9683">
        <v>5663823.405110918</v>
      </c>
    </row>
    <row r="9684" spans="2:24" x14ac:dyDescent="0.4">
      <c r="B9684" s="13">
        <v>9681</v>
      </c>
      <c r="C9684">
        <v>0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27075844.79263996</v>
      </c>
      <c r="O9684">
        <v>25421187.705019835</v>
      </c>
      <c r="P9684">
        <v>26196999.195182782</v>
      </c>
      <c r="Q9684">
        <v>30801866.271918967</v>
      </c>
      <c r="R9684">
        <v>36560154.94936084</v>
      </c>
      <c r="S9684">
        <v>43113080.097935513</v>
      </c>
      <c r="T9684">
        <v>44849372.449998476</v>
      </c>
      <c r="U9684">
        <v>45149188.5511856</v>
      </c>
      <c r="V9684">
        <v>32433432.458924256</v>
      </c>
      <c r="W9684">
        <v>27674265.089754153</v>
      </c>
      <c r="X9684">
        <v>7674265.0897541493</v>
      </c>
    </row>
    <row r="9685" spans="2:24" x14ac:dyDescent="0.4">
      <c r="B9685" s="13">
        <v>9682</v>
      </c>
      <c r="C9685">
        <v>0</v>
      </c>
      <c r="D9685">
        <v>0</v>
      </c>
      <c r="E9685">
        <v>0</v>
      </c>
      <c r="F9685">
        <v>0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-50940528.35517256</v>
      </c>
      <c r="O9685">
        <v>-48468867.93248146</v>
      </c>
      <c r="P9685">
        <v>-8336776.3349174578</v>
      </c>
      <c r="Q9685">
        <v>-6768197.3893147055</v>
      </c>
      <c r="R9685">
        <v>-8856864.1580709107</v>
      </c>
      <c r="S9685">
        <v>-10136998.134465117</v>
      </c>
      <c r="T9685">
        <v>-6512673.2744557289</v>
      </c>
      <c r="U9685">
        <v>-6208399.9084644374</v>
      </c>
      <c r="V9685">
        <v>-5710228.9426446985</v>
      </c>
      <c r="W9685">
        <v>-6125654.2207924044</v>
      </c>
      <c r="X9685">
        <v>-26125654.220792405</v>
      </c>
    </row>
    <row r="9686" spans="2:24" x14ac:dyDescent="0.4">
      <c r="B9686" s="13">
        <v>9683</v>
      </c>
      <c r="C9686">
        <v>0</v>
      </c>
      <c r="D9686">
        <v>0</v>
      </c>
      <c r="E9686">
        <v>0</v>
      </c>
      <c r="F9686">
        <v>0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13372371.633401956</v>
      </c>
      <c r="O9686">
        <v>20802405.473037995</v>
      </c>
      <c r="P9686">
        <v>17915801.764097199</v>
      </c>
      <c r="Q9686">
        <v>18813260.70807432</v>
      </c>
      <c r="R9686">
        <v>18940269.724938307</v>
      </c>
      <c r="S9686">
        <v>13150011.356655905</v>
      </c>
      <c r="T9686">
        <v>13505561.966293927</v>
      </c>
      <c r="U9686">
        <v>14166743.148671197</v>
      </c>
      <c r="V9686">
        <v>16350442.038665306</v>
      </c>
      <c r="W9686">
        <v>17863257.08178214</v>
      </c>
      <c r="X9686">
        <v>-2136742.918217862</v>
      </c>
    </row>
    <row r="9687" spans="2:24" x14ac:dyDescent="0.4">
      <c r="B9687" s="13">
        <v>9684</v>
      </c>
      <c r="C9687">
        <v>0</v>
      </c>
      <c r="D9687">
        <v>0</v>
      </c>
      <c r="E9687">
        <v>0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24150089.620531697</v>
      </c>
      <c r="O9687">
        <v>29636954.227315597</v>
      </c>
      <c r="P9687">
        <v>28151672.206340719</v>
      </c>
      <c r="Q9687">
        <v>28651199.914184157</v>
      </c>
      <c r="R9687">
        <v>28647808.360086419</v>
      </c>
      <c r="S9687">
        <v>34817184.954745173</v>
      </c>
      <c r="T9687">
        <v>31083682.82779235</v>
      </c>
      <c r="U9687">
        <v>-1077418.0959112418</v>
      </c>
      <c r="V9687">
        <v>-2078645.233530265</v>
      </c>
      <c r="W9687">
        <v>14979062.888584554</v>
      </c>
      <c r="X9687">
        <v>-5020937.1114154384</v>
      </c>
    </row>
    <row r="9688" spans="2:24" x14ac:dyDescent="0.4">
      <c r="B9688" s="13">
        <v>9685</v>
      </c>
      <c r="C9688">
        <v>0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18801685.905896675</v>
      </c>
      <c r="O9688">
        <v>26803472.416700598</v>
      </c>
      <c r="P9688">
        <v>27927002.540364552</v>
      </c>
      <c r="Q9688">
        <v>27874125.963049442</v>
      </c>
      <c r="R9688">
        <v>22477321.486917481</v>
      </c>
      <c r="S9688">
        <v>20211772.560375568</v>
      </c>
      <c r="T9688">
        <v>24824980.079329457</v>
      </c>
      <c r="U9688">
        <v>24794240.943086609</v>
      </c>
      <c r="V9688">
        <v>22991465.262015097</v>
      </c>
      <c r="W9688">
        <v>25005818.208143976</v>
      </c>
      <c r="X9688">
        <v>5005818.2081439719</v>
      </c>
    </row>
    <row r="9689" spans="2:24" x14ac:dyDescent="0.4">
      <c r="B9689" s="13">
        <v>9686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22054131.41729622</v>
      </c>
      <c r="O9689">
        <v>29599059.298574001</v>
      </c>
      <c r="P9689">
        <v>27136841.181006338</v>
      </c>
      <c r="Q9689">
        <v>31984011.225690573</v>
      </c>
      <c r="R9689">
        <v>30139352.408219595</v>
      </c>
      <c r="S9689">
        <v>30152156.92077915</v>
      </c>
      <c r="T9689">
        <v>37210212.625957921</v>
      </c>
      <c r="U9689">
        <v>36453833.080249704</v>
      </c>
      <c r="V9689">
        <v>38337609.843820006</v>
      </c>
      <c r="W9689">
        <v>41612760.919647634</v>
      </c>
      <c r="X9689">
        <v>21612760.919647638</v>
      </c>
    </row>
    <row r="9690" spans="2:24" x14ac:dyDescent="0.4">
      <c r="B9690" s="13">
        <v>9687</v>
      </c>
      <c r="C9690">
        <v>0</v>
      </c>
      <c r="D9690">
        <v>0</v>
      </c>
      <c r="E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18108220.090872038</v>
      </c>
      <c r="O9690">
        <v>15611940.820267688</v>
      </c>
      <c r="P9690">
        <v>17504744.531582307</v>
      </c>
      <c r="Q9690">
        <v>15314687.763080608</v>
      </c>
      <c r="R9690">
        <v>7664893.3192432662</v>
      </c>
      <c r="S9690">
        <v>7180652.1573360777</v>
      </c>
      <c r="T9690">
        <v>16122154.247009942</v>
      </c>
      <c r="U9690">
        <v>17269746.861585051</v>
      </c>
      <c r="V9690">
        <v>17833198.110915225</v>
      </c>
      <c r="W9690">
        <v>17044154.691741057</v>
      </c>
      <c r="X9690">
        <v>-2955845.3082589447</v>
      </c>
    </row>
    <row r="9691" spans="2:24" x14ac:dyDescent="0.4">
      <c r="B9691" s="13">
        <v>9688</v>
      </c>
      <c r="C9691">
        <v>0</v>
      </c>
      <c r="D9691">
        <v>0</v>
      </c>
      <c r="E9691">
        <v>0</v>
      </c>
      <c r="F9691">
        <v>0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18486871.001398742</v>
      </c>
      <c r="O9691">
        <v>18421677.656481426</v>
      </c>
      <c r="P9691">
        <v>21546182.758132756</v>
      </c>
      <c r="Q9691">
        <v>19709512.998773064</v>
      </c>
      <c r="R9691">
        <v>22530749.831642367</v>
      </c>
      <c r="S9691">
        <v>21231658.17505848</v>
      </c>
      <c r="T9691">
        <v>21452889.504876882</v>
      </c>
      <c r="U9691">
        <v>20877718.859331224</v>
      </c>
      <c r="V9691">
        <v>23262170.670951258</v>
      </c>
      <c r="W9691">
        <v>22657040.543632556</v>
      </c>
      <c r="X9691">
        <v>2657040.5436325576</v>
      </c>
    </row>
    <row r="9692" spans="2:24" x14ac:dyDescent="0.4">
      <c r="B9692" s="13">
        <v>9689</v>
      </c>
      <c r="C9692">
        <v>0</v>
      </c>
      <c r="D9692">
        <v>0</v>
      </c>
      <c r="E9692"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24694032.746320058</v>
      </c>
      <c r="O9692">
        <v>27601410.816598516</v>
      </c>
      <c r="P9692">
        <v>34701535.38002947</v>
      </c>
      <c r="Q9692">
        <v>33286809.765724771</v>
      </c>
      <c r="R9692">
        <v>33251477.469292499</v>
      </c>
      <c r="S9692">
        <v>40092745.552930355</v>
      </c>
      <c r="T9692">
        <v>44828048.842545308</v>
      </c>
      <c r="U9692">
        <v>47818458.666220471</v>
      </c>
      <c r="V9692">
        <v>47875930.133825831</v>
      </c>
      <c r="W9692">
        <v>54555785.806980185</v>
      </c>
      <c r="X9692">
        <v>34555785.806980185</v>
      </c>
    </row>
    <row r="9693" spans="2:24" x14ac:dyDescent="0.4">
      <c r="B9693" s="13">
        <v>9690</v>
      </c>
      <c r="C9693">
        <v>0</v>
      </c>
      <c r="D9693">
        <v>0</v>
      </c>
      <c r="E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23939137.189162843</v>
      </c>
      <c r="O9693">
        <v>15227732.024493448</v>
      </c>
      <c r="P9693">
        <v>12863532.07622667</v>
      </c>
      <c r="Q9693">
        <v>11703702.72306506</v>
      </c>
      <c r="R9693">
        <v>10582943.39716306</v>
      </c>
      <c r="S9693">
        <v>9824385.6843763106</v>
      </c>
      <c r="T9693">
        <v>15086433.797946472</v>
      </c>
      <c r="U9693">
        <v>16589451.096382268</v>
      </c>
      <c r="V9693">
        <v>8383005.7188071497</v>
      </c>
      <c r="W9693">
        <v>9016361.6486503854</v>
      </c>
      <c r="X9693">
        <v>-10983638.351349616</v>
      </c>
    </row>
    <row r="9694" spans="2:24" x14ac:dyDescent="0.4">
      <c r="B9694" s="13">
        <v>9691</v>
      </c>
      <c r="C9694">
        <v>0</v>
      </c>
      <c r="D9694">
        <v>0</v>
      </c>
      <c r="E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27224983.559426393</v>
      </c>
      <c r="O9694">
        <v>25305839.727083106</v>
      </c>
      <c r="P9694">
        <v>33379758.486816604</v>
      </c>
      <c r="Q9694">
        <v>31963303.782374881</v>
      </c>
      <c r="R9694">
        <v>36644533.904730514</v>
      </c>
      <c r="S9694">
        <v>32816300.972888138</v>
      </c>
      <c r="T9694">
        <v>20705395.825846631</v>
      </c>
      <c r="U9694">
        <v>23277896.975618664</v>
      </c>
      <c r="V9694">
        <v>31195626.17441019</v>
      </c>
      <c r="W9694">
        <v>33067452.483694728</v>
      </c>
      <c r="X9694">
        <v>13067452.483694732</v>
      </c>
    </row>
    <row r="9695" spans="2:24" x14ac:dyDescent="0.4">
      <c r="B9695" s="13">
        <v>9692</v>
      </c>
      <c r="C9695">
        <v>0</v>
      </c>
      <c r="D9695">
        <v>0</v>
      </c>
      <c r="E9695"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22753566.9039618</v>
      </c>
      <c r="O9695">
        <v>29837295.297869459</v>
      </c>
      <c r="P9695">
        <v>28797691.93005041</v>
      </c>
      <c r="Q9695">
        <v>27007958.059132744</v>
      </c>
      <c r="R9695">
        <v>34472998.994568527</v>
      </c>
      <c r="S9695">
        <v>34289661.605357662</v>
      </c>
      <c r="T9695">
        <v>36302185.473535806</v>
      </c>
      <c r="U9695">
        <v>37979406.477072746</v>
      </c>
      <c r="V9695">
        <v>27687248.015402362</v>
      </c>
      <c r="W9695">
        <v>34851323.025262654</v>
      </c>
      <c r="X9695">
        <v>14851323.025262646</v>
      </c>
    </row>
    <row r="9696" spans="2:24" x14ac:dyDescent="0.4">
      <c r="B9696" s="13">
        <v>9693</v>
      </c>
      <c r="C9696">
        <v>0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17731763.164812811</v>
      </c>
      <c r="O9696">
        <v>23635164.19913689</v>
      </c>
      <c r="P9696">
        <v>21712283.728239626</v>
      </c>
      <c r="Q9696">
        <v>23032043.186565042</v>
      </c>
      <c r="R9696">
        <v>25728218.601624008</v>
      </c>
      <c r="S9696">
        <v>-21654475.540602695</v>
      </c>
      <c r="T9696">
        <v>-21069594.525958382</v>
      </c>
      <c r="U9696">
        <v>6890188.8759923028</v>
      </c>
      <c r="V9696">
        <v>11936097.03339446</v>
      </c>
      <c r="W9696">
        <v>12969387.946741739</v>
      </c>
      <c r="X9696">
        <v>-7030612.0532582691</v>
      </c>
    </row>
    <row r="9697" spans="2:24" x14ac:dyDescent="0.4">
      <c r="B9697" s="13">
        <v>9694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21980832.061372075</v>
      </c>
      <c r="O9697">
        <v>23593953.775297139</v>
      </c>
      <c r="P9697">
        <v>29397833.861731779</v>
      </c>
      <c r="Q9697">
        <v>27241566.39420481</v>
      </c>
      <c r="R9697">
        <v>25087487.556894325</v>
      </c>
      <c r="S9697">
        <v>29956544.429906528</v>
      </c>
      <c r="T9697">
        <v>34378688.312063031</v>
      </c>
      <c r="U9697">
        <v>43406154.597541749</v>
      </c>
      <c r="V9697">
        <v>42791698.590891495</v>
      </c>
      <c r="W9697">
        <v>44024073.507728063</v>
      </c>
      <c r="X9697">
        <v>24024073.507728059</v>
      </c>
    </row>
    <row r="9698" spans="2:24" x14ac:dyDescent="0.4">
      <c r="B9698" s="13">
        <v>9695</v>
      </c>
      <c r="C9698">
        <v>0</v>
      </c>
      <c r="D9698">
        <v>0</v>
      </c>
      <c r="E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24317124.558192756</v>
      </c>
      <c r="O9698">
        <v>24998195.042841591</v>
      </c>
      <c r="P9698">
        <v>20651351.56032069</v>
      </c>
      <c r="Q9698">
        <v>20975166.87462277</v>
      </c>
      <c r="R9698">
        <v>27568761.171029396</v>
      </c>
      <c r="S9698">
        <v>30901423.608118322</v>
      </c>
      <c r="T9698">
        <v>36978688.506661996</v>
      </c>
      <c r="U9698">
        <v>34658615.585554823</v>
      </c>
      <c r="V9698">
        <v>37141647.083825432</v>
      </c>
      <c r="W9698">
        <v>36554239.629747264</v>
      </c>
      <c r="X9698">
        <v>16554239.629747272</v>
      </c>
    </row>
    <row r="9699" spans="2:24" x14ac:dyDescent="0.4">
      <c r="B9699" s="13">
        <v>9696</v>
      </c>
      <c r="C9699">
        <v>0</v>
      </c>
      <c r="D9699">
        <v>0</v>
      </c>
      <c r="E9699"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25502311.654523872</v>
      </c>
      <c r="O9699">
        <v>26068491.598768149</v>
      </c>
      <c r="P9699">
        <v>22953496.347394317</v>
      </c>
      <c r="Q9699">
        <v>26058502.235923875</v>
      </c>
      <c r="R9699">
        <v>23967637.220941365</v>
      </c>
      <c r="S9699">
        <v>16709119.743606022</v>
      </c>
      <c r="T9699">
        <v>17819038.822678428</v>
      </c>
      <c r="U9699">
        <v>22228761.381490536</v>
      </c>
      <c r="V9699">
        <v>16593832.234200595</v>
      </c>
      <c r="W9699">
        <v>20399329.782073122</v>
      </c>
      <c r="X9699">
        <v>399329.78207312059</v>
      </c>
    </row>
    <row r="9700" spans="2:24" x14ac:dyDescent="0.4">
      <c r="B9700" s="13">
        <v>9697</v>
      </c>
      <c r="C9700">
        <v>0</v>
      </c>
      <c r="D9700">
        <v>0</v>
      </c>
      <c r="E9700"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18519927.291460712</v>
      </c>
      <c r="O9700">
        <v>8503825.3405060321</v>
      </c>
      <c r="P9700">
        <v>11400281.354207542</v>
      </c>
      <c r="Q9700">
        <v>14274674.861030076</v>
      </c>
      <c r="R9700">
        <v>12966903.467379514</v>
      </c>
      <c r="S9700">
        <v>11798918.016355444</v>
      </c>
      <c r="T9700">
        <v>14387140.00708152</v>
      </c>
      <c r="U9700">
        <v>6768207.3635326931</v>
      </c>
      <c r="V9700">
        <v>7533372.2204073519</v>
      </c>
      <c r="W9700">
        <v>13572179.543134844</v>
      </c>
      <c r="X9700">
        <v>-6427820.4568651579</v>
      </c>
    </row>
    <row r="9701" spans="2:24" x14ac:dyDescent="0.4">
      <c r="B9701" s="13">
        <v>9698</v>
      </c>
      <c r="C9701">
        <v>0</v>
      </c>
      <c r="D9701">
        <v>0</v>
      </c>
      <c r="E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19199889.443878204</v>
      </c>
      <c r="O9701">
        <v>18401725.783301752</v>
      </c>
      <c r="P9701">
        <v>26391010.212592706</v>
      </c>
      <c r="Q9701">
        <v>28860639.855302028</v>
      </c>
      <c r="R9701">
        <v>37316376.09351144</v>
      </c>
      <c r="S9701">
        <v>39348849.506872065</v>
      </c>
      <c r="T9701">
        <v>38192940.428443305</v>
      </c>
      <c r="U9701">
        <v>35482875.767652698</v>
      </c>
      <c r="V9701">
        <v>34713331.626735136</v>
      </c>
      <c r="W9701">
        <v>34577673.670028538</v>
      </c>
      <c r="X9701">
        <v>14577673.670028532</v>
      </c>
    </row>
    <row r="9702" spans="2:24" x14ac:dyDescent="0.4">
      <c r="B9702" s="13">
        <v>9699</v>
      </c>
      <c r="C9702">
        <v>0</v>
      </c>
      <c r="D9702">
        <v>0</v>
      </c>
      <c r="E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23050218.594310571</v>
      </c>
      <c r="O9702">
        <v>31951927.512094151</v>
      </c>
      <c r="P9702">
        <v>31397440.575886056</v>
      </c>
      <c r="Q9702">
        <v>33578135.711680859</v>
      </c>
      <c r="R9702">
        <v>39229626.164725356</v>
      </c>
      <c r="S9702">
        <v>42458463.061843365</v>
      </c>
      <c r="T9702">
        <v>29502275.483461663</v>
      </c>
      <c r="U9702">
        <v>28538262.874630336</v>
      </c>
      <c r="V9702">
        <v>35272483.377816893</v>
      </c>
      <c r="W9702">
        <v>43665962.143475354</v>
      </c>
      <c r="X9702">
        <v>23665962.143475354</v>
      </c>
    </row>
    <row r="9703" spans="2:24" x14ac:dyDescent="0.4">
      <c r="B9703" s="13">
        <v>9700</v>
      </c>
      <c r="C9703">
        <v>0</v>
      </c>
      <c r="D9703">
        <v>0</v>
      </c>
      <c r="E9703">
        <v>0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20775069.644440845</v>
      </c>
      <c r="O9703">
        <v>21747590.390784543</v>
      </c>
      <c r="P9703">
        <v>25631485.579099946</v>
      </c>
      <c r="Q9703">
        <v>8222373.9883847041</v>
      </c>
      <c r="R9703">
        <v>13191470.491510861</v>
      </c>
      <c r="S9703">
        <v>22864548.609644555</v>
      </c>
      <c r="T9703">
        <v>23882953.495648015</v>
      </c>
      <c r="U9703">
        <v>26109145.708215497</v>
      </c>
      <c r="V9703">
        <v>25390495.97262365</v>
      </c>
      <c r="W9703">
        <v>25553182.867978647</v>
      </c>
      <c r="X9703">
        <v>5553182.8679786501</v>
      </c>
    </row>
    <row r="9704" spans="2:24" x14ac:dyDescent="0.4">
      <c r="B9704" s="13">
        <v>9701</v>
      </c>
      <c r="C9704">
        <v>0</v>
      </c>
      <c r="D9704">
        <v>0</v>
      </c>
      <c r="E9704"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10842065.20498706</v>
      </c>
      <c r="O9704">
        <v>17275538.085409384</v>
      </c>
      <c r="P9704">
        <v>21487818.325980291</v>
      </c>
      <c r="Q9704">
        <v>25140269.941680133</v>
      </c>
      <c r="R9704">
        <v>27612464.980830785</v>
      </c>
      <c r="S9704">
        <v>31998239.854165778</v>
      </c>
      <c r="T9704">
        <v>34183648.97994899</v>
      </c>
      <c r="U9704">
        <v>34981363.571754307</v>
      </c>
      <c r="V9704">
        <v>35658093.57512974</v>
      </c>
      <c r="W9704">
        <v>12624926.601159114</v>
      </c>
      <c r="X9704">
        <v>-7375073.3988408828</v>
      </c>
    </row>
    <row r="9705" spans="2:24" x14ac:dyDescent="0.4">
      <c r="B9705" s="13">
        <v>9702</v>
      </c>
      <c r="C9705">
        <v>0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19743307.150099583</v>
      </c>
      <c r="O9705">
        <v>20529680.922027998</v>
      </c>
      <c r="P9705">
        <v>18044924.815781504</v>
      </c>
      <c r="Q9705">
        <v>12708162.484038562</v>
      </c>
      <c r="R9705">
        <v>18358094.279875301</v>
      </c>
      <c r="S9705">
        <v>24382069.076926064</v>
      </c>
      <c r="T9705">
        <v>25030979.95742362</v>
      </c>
      <c r="U9705">
        <v>23900808.698787227</v>
      </c>
      <c r="V9705">
        <v>18208245.687154852</v>
      </c>
      <c r="W9705">
        <v>16994034.385657698</v>
      </c>
      <c r="X9705">
        <v>-3005965.6143422974</v>
      </c>
    </row>
    <row r="9706" spans="2:24" x14ac:dyDescent="0.4">
      <c r="B9706" s="13">
        <v>9703</v>
      </c>
      <c r="C9706">
        <v>0</v>
      </c>
      <c r="D9706">
        <v>0</v>
      </c>
      <c r="E9706">
        <v>0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18696531.094765693</v>
      </c>
      <c r="O9706">
        <v>19031571.922621842</v>
      </c>
      <c r="P9706">
        <v>13376085.744838875</v>
      </c>
      <c r="Q9706">
        <v>16848537.261374023</v>
      </c>
      <c r="R9706">
        <v>20787177.385725465</v>
      </c>
      <c r="S9706">
        <v>21003615.790441811</v>
      </c>
      <c r="T9706">
        <v>19969332.049030993</v>
      </c>
      <c r="U9706">
        <v>17661383.832904562</v>
      </c>
      <c r="V9706">
        <v>23206936.585922498</v>
      </c>
      <c r="W9706">
        <v>30890132.303263865</v>
      </c>
      <c r="X9706">
        <v>10890132.303263862</v>
      </c>
    </row>
    <row r="9707" spans="2:24" x14ac:dyDescent="0.4">
      <c r="B9707" s="13">
        <v>9704</v>
      </c>
      <c r="C9707">
        <v>0</v>
      </c>
      <c r="D9707">
        <v>0</v>
      </c>
      <c r="E9707"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26578933.538835704</v>
      </c>
      <c r="O9707">
        <v>28257210.840669155</v>
      </c>
      <c r="P9707">
        <v>28495697.91736117</v>
      </c>
      <c r="Q9707">
        <v>35090689.86758475</v>
      </c>
      <c r="R9707">
        <v>35840362.847925901</v>
      </c>
      <c r="S9707">
        <v>39290515.781527266</v>
      </c>
      <c r="T9707">
        <v>43209878.276029408</v>
      </c>
      <c r="U9707">
        <v>44977465.458253592</v>
      </c>
      <c r="V9707">
        <v>45195885.131581321</v>
      </c>
      <c r="W9707">
        <v>45057019.575400017</v>
      </c>
      <c r="X9707">
        <v>25057019.57540001</v>
      </c>
    </row>
    <row r="9708" spans="2:24" x14ac:dyDescent="0.4">
      <c r="B9708" s="13">
        <v>9705</v>
      </c>
      <c r="C9708">
        <v>0</v>
      </c>
      <c r="D9708">
        <v>0</v>
      </c>
      <c r="E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19136060.651475318</v>
      </c>
      <c r="O9708">
        <v>8250536.5912826592</v>
      </c>
      <c r="P9708">
        <v>7388363.7293464709</v>
      </c>
      <c r="Q9708">
        <v>15732111.396944275</v>
      </c>
      <c r="R9708">
        <v>19360029.107438833</v>
      </c>
      <c r="S9708">
        <v>23379563.387232069</v>
      </c>
      <c r="T9708">
        <v>28009531.736839749</v>
      </c>
      <c r="U9708">
        <v>26539682.940411385</v>
      </c>
      <c r="V9708">
        <v>26447406.456594061</v>
      </c>
      <c r="W9708">
        <v>28172827.806913279</v>
      </c>
      <c r="X9708">
        <v>8172827.8069132837</v>
      </c>
    </row>
    <row r="9709" spans="2:24" x14ac:dyDescent="0.4">
      <c r="B9709" s="13">
        <v>9706</v>
      </c>
      <c r="C9709">
        <v>0</v>
      </c>
      <c r="D9709">
        <v>0</v>
      </c>
      <c r="E9709">
        <v>0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19994767.420933787</v>
      </c>
      <c r="O9709">
        <v>21948366.600125656</v>
      </c>
      <c r="P9709">
        <v>26789257.042688545</v>
      </c>
      <c r="Q9709">
        <v>33267683.482219331</v>
      </c>
      <c r="R9709">
        <v>32947382.839981161</v>
      </c>
      <c r="S9709">
        <v>25965498.657065257</v>
      </c>
      <c r="T9709">
        <v>26833661.673261903</v>
      </c>
      <c r="U9709">
        <v>31571702.880743366</v>
      </c>
      <c r="V9709">
        <v>28283733.372908816</v>
      </c>
      <c r="W9709">
        <v>27903172.813604232</v>
      </c>
      <c r="X9709">
        <v>7903172.8136042291</v>
      </c>
    </row>
    <row r="9710" spans="2:24" x14ac:dyDescent="0.4">
      <c r="B9710" s="13">
        <v>9707</v>
      </c>
      <c r="C9710">
        <v>0</v>
      </c>
      <c r="D9710">
        <v>0</v>
      </c>
      <c r="E9710">
        <v>0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25021075.332165159</v>
      </c>
      <c r="O9710">
        <v>22678188.026704255</v>
      </c>
      <c r="P9710">
        <v>22385655.186382808</v>
      </c>
      <c r="Q9710">
        <v>24724203.620040178</v>
      </c>
      <c r="R9710">
        <v>28694917.933153246</v>
      </c>
      <c r="S9710">
        <v>25569127.013212927</v>
      </c>
      <c r="T9710">
        <v>26355988.115353949</v>
      </c>
      <c r="U9710">
        <v>27575677.938850228</v>
      </c>
      <c r="V9710">
        <v>24580987.948807802</v>
      </c>
      <c r="W9710">
        <v>-40770733.032724723</v>
      </c>
      <c r="X9710">
        <v>-60770733.032724723</v>
      </c>
    </row>
    <row r="9711" spans="2:24" x14ac:dyDescent="0.4">
      <c r="B9711" s="13">
        <v>9708</v>
      </c>
      <c r="C9711">
        <v>0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27610970.461818151</v>
      </c>
      <c r="O9711">
        <v>27597790.175967615</v>
      </c>
      <c r="P9711">
        <v>26517230.337605748</v>
      </c>
      <c r="Q9711">
        <v>25901252.280323442</v>
      </c>
      <c r="R9711">
        <v>32952941.685332693</v>
      </c>
      <c r="S9711">
        <v>39122888.549805917</v>
      </c>
      <c r="T9711">
        <v>42393468.304242514</v>
      </c>
      <c r="U9711">
        <v>43442244.811300769</v>
      </c>
      <c r="V9711">
        <v>45695223.18367897</v>
      </c>
      <c r="W9711">
        <v>46331351.444755822</v>
      </c>
      <c r="X9711">
        <v>26331351.444755819</v>
      </c>
    </row>
    <row r="9712" spans="2:24" x14ac:dyDescent="0.4">
      <c r="B9712" s="13">
        <v>9709</v>
      </c>
      <c r="C9712">
        <v>0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20027404.576503698</v>
      </c>
      <c r="O9712">
        <v>12319692.961591177</v>
      </c>
      <c r="P9712">
        <v>9921686.9274347853</v>
      </c>
      <c r="Q9712">
        <v>13264586.626449181</v>
      </c>
      <c r="R9712">
        <v>16501824.250836482</v>
      </c>
      <c r="S9712">
        <v>17942105.379825771</v>
      </c>
      <c r="T9712">
        <v>17860712.739469502</v>
      </c>
      <c r="U9712">
        <v>17117828.433107346</v>
      </c>
      <c r="V9712">
        <v>20165028.568810426</v>
      </c>
      <c r="W9712">
        <v>19979832.19660008</v>
      </c>
      <c r="X9712">
        <v>-20167.803399921104</v>
      </c>
    </row>
    <row r="9713" spans="2:24" x14ac:dyDescent="0.4">
      <c r="B9713" s="13">
        <v>9710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-8310851.067913739</v>
      </c>
      <c r="O9713">
        <v>-10871312.269730706</v>
      </c>
      <c r="P9713">
        <v>6339767.8267382011</v>
      </c>
      <c r="Q9713">
        <v>6576673.8789047478</v>
      </c>
      <c r="R9713">
        <v>9705912.4066740181</v>
      </c>
      <c r="S9713">
        <v>10198603.883008404</v>
      </c>
      <c r="T9713">
        <v>12028986.703657245</v>
      </c>
      <c r="U9713">
        <v>13326543.017755322</v>
      </c>
      <c r="V9713">
        <v>13782224.456521824</v>
      </c>
      <c r="W9713">
        <v>15465777.276317354</v>
      </c>
      <c r="X9713">
        <v>-4534222.7236826438</v>
      </c>
    </row>
    <row r="9714" spans="2:24" x14ac:dyDescent="0.4">
      <c r="B9714" s="13">
        <v>9711</v>
      </c>
      <c r="C9714">
        <v>0</v>
      </c>
      <c r="D9714">
        <v>0</v>
      </c>
      <c r="E9714">
        <v>0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15609727.957206162</v>
      </c>
      <c r="O9714">
        <v>16500607.271870933</v>
      </c>
      <c r="P9714">
        <v>17263567.549702328</v>
      </c>
      <c r="Q9714">
        <v>20387595.814934753</v>
      </c>
      <c r="R9714">
        <v>23086719.412208781</v>
      </c>
      <c r="S9714">
        <v>22135397.007976297</v>
      </c>
      <c r="T9714">
        <v>24390913.570353165</v>
      </c>
      <c r="U9714">
        <v>25929454.816080168</v>
      </c>
      <c r="V9714">
        <v>31036624.475708388</v>
      </c>
      <c r="W9714">
        <v>30781078.532900888</v>
      </c>
      <c r="X9714">
        <v>10781078.532900894</v>
      </c>
    </row>
    <row r="9715" spans="2:24" x14ac:dyDescent="0.4">
      <c r="B9715" s="13">
        <v>9712</v>
      </c>
      <c r="C9715">
        <v>0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21360361.530353472</v>
      </c>
      <c r="O9715">
        <v>21533408.599620499</v>
      </c>
      <c r="P9715">
        <v>25668310.416284896</v>
      </c>
      <c r="Q9715">
        <v>33227834.347128347</v>
      </c>
      <c r="R9715">
        <v>32782439.222209495</v>
      </c>
      <c r="S9715">
        <v>34710098.186307423</v>
      </c>
      <c r="T9715">
        <v>34422701.862518504</v>
      </c>
      <c r="U9715">
        <v>36628044.397878677</v>
      </c>
      <c r="V9715">
        <v>36044540.574001476</v>
      </c>
      <c r="W9715">
        <v>35078363.499572657</v>
      </c>
      <c r="X9715">
        <v>15078363.499572642</v>
      </c>
    </row>
    <row r="9716" spans="2:24" x14ac:dyDescent="0.4">
      <c r="B9716" s="13">
        <v>9713</v>
      </c>
      <c r="C9716">
        <v>0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18271215.07990953</v>
      </c>
      <c r="O9716">
        <v>25743797.689950429</v>
      </c>
      <c r="P9716">
        <v>23790813.955591258</v>
      </c>
      <c r="Q9716">
        <v>31545881.436838657</v>
      </c>
      <c r="R9716">
        <v>35893544.061985344</v>
      </c>
      <c r="S9716">
        <v>43792857.822931282</v>
      </c>
      <c r="T9716">
        <v>25300366.609530829</v>
      </c>
      <c r="U9716">
        <v>29247455.334876977</v>
      </c>
      <c r="V9716">
        <v>39789999.256986178</v>
      </c>
      <c r="W9716">
        <v>42185513.668083742</v>
      </c>
      <c r="X9716">
        <v>22185513.668083746</v>
      </c>
    </row>
    <row r="9717" spans="2:24" x14ac:dyDescent="0.4">
      <c r="B9717" s="13">
        <v>9714</v>
      </c>
      <c r="C9717">
        <v>0</v>
      </c>
      <c r="D9717">
        <v>0</v>
      </c>
      <c r="E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19920387.052652515</v>
      </c>
      <c r="O9717">
        <v>25245362.376121782</v>
      </c>
      <c r="P9717">
        <v>28551115.38047231</v>
      </c>
      <c r="Q9717">
        <v>28717357.044864502</v>
      </c>
      <c r="R9717">
        <v>28996345.724138007</v>
      </c>
      <c r="S9717">
        <v>32466757.458748218</v>
      </c>
      <c r="T9717">
        <v>30155346.159199301</v>
      </c>
      <c r="U9717">
        <v>31258053.472934101</v>
      </c>
      <c r="V9717">
        <v>38822477.725271165</v>
      </c>
      <c r="W9717">
        <v>38457757.25817766</v>
      </c>
      <c r="X9717">
        <v>18457757.258177649</v>
      </c>
    </row>
    <row r="9718" spans="2:24" x14ac:dyDescent="0.4">
      <c r="B9718" s="13">
        <v>9715</v>
      </c>
      <c r="C9718">
        <v>0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27764715.435582981</v>
      </c>
      <c r="O9718">
        <v>34366809.56667088</v>
      </c>
      <c r="P9718">
        <v>37298693.369200505</v>
      </c>
      <c r="Q9718">
        <v>43971795.293014452</v>
      </c>
      <c r="R9718">
        <v>45394225.032136656</v>
      </c>
      <c r="S9718">
        <v>46258219.471850455</v>
      </c>
      <c r="T9718">
        <v>42532337.986498855</v>
      </c>
      <c r="U9718">
        <v>43163213.580462329</v>
      </c>
      <c r="V9718">
        <v>47059910.446219273</v>
      </c>
      <c r="W9718">
        <v>47895378.277541228</v>
      </c>
      <c r="X9718">
        <v>27895378.277541224</v>
      </c>
    </row>
    <row r="9719" spans="2:24" x14ac:dyDescent="0.4">
      <c r="B9719" s="13">
        <v>9716</v>
      </c>
      <c r="C9719">
        <v>0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24002753.555129066</v>
      </c>
      <c r="O9719">
        <v>27092511.43868567</v>
      </c>
      <c r="P9719">
        <v>27032423.241917983</v>
      </c>
      <c r="Q9719">
        <v>33357462.884702072</v>
      </c>
      <c r="R9719">
        <v>29516938.221251287</v>
      </c>
      <c r="S9719">
        <v>30534477.165309682</v>
      </c>
      <c r="T9719">
        <v>42422798.90488033</v>
      </c>
      <c r="U9719">
        <v>51877721.331037253</v>
      </c>
      <c r="V9719">
        <v>57743059.701148316</v>
      </c>
      <c r="W9719">
        <v>51529092.898684442</v>
      </c>
      <c r="X9719">
        <v>31529092.898684442</v>
      </c>
    </row>
    <row r="9720" spans="2:24" x14ac:dyDescent="0.4">
      <c r="B9720" s="13">
        <v>9717</v>
      </c>
      <c r="C9720">
        <v>0</v>
      </c>
      <c r="D9720">
        <v>0</v>
      </c>
      <c r="E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25286847.262798391</v>
      </c>
      <c r="O9720">
        <v>26812660.218645934</v>
      </c>
      <c r="P9720">
        <v>27098171.896110713</v>
      </c>
      <c r="Q9720">
        <v>27928939.759881049</v>
      </c>
      <c r="R9720">
        <v>30054960.824459713</v>
      </c>
      <c r="S9720">
        <v>30727467.115843639</v>
      </c>
      <c r="T9720">
        <v>34058319.911109947</v>
      </c>
      <c r="U9720">
        <v>35935560.552478798</v>
      </c>
      <c r="V9720">
        <v>36653485.182326578</v>
      </c>
      <c r="W9720">
        <v>30285489.955007419</v>
      </c>
      <c r="X9720">
        <v>10285489.955007415</v>
      </c>
    </row>
    <row r="9721" spans="2:24" x14ac:dyDescent="0.4">
      <c r="B9721" s="13">
        <v>9718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15439929.625818908</v>
      </c>
      <c r="O9721">
        <v>16708518.767764803</v>
      </c>
      <c r="P9721">
        <v>22923997.568614881</v>
      </c>
      <c r="Q9721">
        <v>30566906.715027969</v>
      </c>
      <c r="R9721">
        <v>31986020.890891418</v>
      </c>
      <c r="S9721">
        <v>30852570.552681323</v>
      </c>
      <c r="T9721">
        <v>31218668.001793522</v>
      </c>
      <c r="U9721">
        <v>38523710.039285034</v>
      </c>
      <c r="V9721">
        <v>44186182.565725401</v>
      </c>
      <c r="W9721">
        <v>23244197.427409306</v>
      </c>
      <c r="X9721">
        <v>3244197.4274093071</v>
      </c>
    </row>
    <row r="9722" spans="2:24" x14ac:dyDescent="0.4">
      <c r="B9722" s="13">
        <v>9719</v>
      </c>
      <c r="C9722">
        <v>0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19720557.11297017</v>
      </c>
      <c r="O9722">
        <v>-2288905.183015692</v>
      </c>
      <c r="P9722">
        <v>-15072830.716699969</v>
      </c>
      <c r="Q9722">
        <v>-2277740.9383825809</v>
      </c>
      <c r="R9722">
        <v>101232.12153231807</v>
      </c>
      <c r="S9722">
        <v>2001898.2368715652</v>
      </c>
      <c r="T9722">
        <v>1263705.4296855659</v>
      </c>
      <c r="U9722">
        <v>6957749.8981980765</v>
      </c>
      <c r="V9722">
        <v>9054224.5282591525</v>
      </c>
      <c r="W9722">
        <v>6471502.6015687995</v>
      </c>
      <c r="X9722">
        <v>-13528497.398431199</v>
      </c>
    </row>
    <row r="9723" spans="2:24" x14ac:dyDescent="0.4">
      <c r="B9723" s="13">
        <v>9720</v>
      </c>
      <c r="C9723">
        <v>0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20516581.601575471</v>
      </c>
      <c r="O9723">
        <v>24770391.425481353</v>
      </c>
      <c r="P9723">
        <v>28915383.758147772</v>
      </c>
      <c r="Q9723">
        <v>34054461.922808208</v>
      </c>
      <c r="R9723">
        <v>37902101.717974611</v>
      </c>
      <c r="S9723">
        <v>38685040.697692864</v>
      </c>
      <c r="T9723">
        <v>39961041.959368855</v>
      </c>
      <c r="U9723">
        <v>45087024.420140751</v>
      </c>
      <c r="V9723">
        <v>45460444.073289275</v>
      </c>
      <c r="W9723">
        <v>46590008.864703514</v>
      </c>
      <c r="X9723">
        <v>26590008.864703521</v>
      </c>
    </row>
    <row r="9724" spans="2:24" x14ac:dyDescent="0.4">
      <c r="B9724" s="13">
        <v>9721</v>
      </c>
      <c r="C9724">
        <v>0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18765337.936709486</v>
      </c>
      <c r="O9724">
        <v>11843742.702117588</v>
      </c>
      <c r="P9724">
        <v>16406348.059786007</v>
      </c>
      <c r="Q9724">
        <v>22944174.643568218</v>
      </c>
      <c r="R9724">
        <v>22893646.186168041</v>
      </c>
      <c r="S9724">
        <v>24915835.112319533</v>
      </c>
      <c r="T9724">
        <v>23616433.206742659</v>
      </c>
      <c r="U9724">
        <v>21598642.576916888</v>
      </c>
      <c r="V9724">
        <v>14624733.488197515</v>
      </c>
      <c r="W9724">
        <v>15987681.339083284</v>
      </c>
      <c r="X9724">
        <v>-4012318.6609167196</v>
      </c>
    </row>
    <row r="9725" spans="2:24" x14ac:dyDescent="0.4">
      <c r="B9725" s="13">
        <v>9722</v>
      </c>
      <c r="C9725">
        <v>0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20053668.186928511</v>
      </c>
      <c r="O9725">
        <v>14420759.501738312</v>
      </c>
      <c r="P9725">
        <v>14878910.425093681</v>
      </c>
      <c r="Q9725">
        <v>25383033.579668835</v>
      </c>
      <c r="R9725">
        <v>27481292.961149089</v>
      </c>
      <c r="S9725">
        <v>30702025.895989742</v>
      </c>
      <c r="T9725">
        <v>27646223.768930979</v>
      </c>
      <c r="U9725">
        <v>30019498.987172056</v>
      </c>
      <c r="V9725">
        <v>34888359.51215712</v>
      </c>
      <c r="W9725">
        <v>34578474.924594872</v>
      </c>
      <c r="X9725">
        <v>14578474.924594875</v>
      </c>
    </row>
    <row r="9726" spans="2:24" x14ac:dyDescent="0.4">
      <c r="B9726" s="13">
        <v>9723</v>
      </c>
      <c r="C9726">
        <v>0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22214472.499284364</v>
      </c>
      <c r="O9726">
        <v>24219849.786211636</v>
      </c>
      <c r="P9726">
        <v>32844351.081784338</v>
      </c>
      <c r="Q9726">
        <v>36891578.844687328</v>
      </c>
      <c r="R9726">
        <v>42899843.067714348</v>
      </c>
      <c r="S9726">
        <v>48568760.270835727</v>
      </c>
      <c r="T9726">
        <v>46027369.645648345</v>
      </c>
      <c r="U9726">
        <v>43784837.772173598</v>
      </c>
      <c r="V9726">
        <v>40992475.171169624</v>
      </c>
      <c r="W9726">
        <v>44900179.37114545</v>
      </c>
      <c r="X9726">
        <v>24900179.371145442</v>
      </c>
    </row>
    <row r="9727" spans="2:24" x14ac:dyDescent="0.4">
      <c r="B9727" s="13">
        <v>9724</v>
      </c>
      <c r="C9727">
        <v>0</v>
      </c>
      <c r="D9727">
        <v>0</v>
      </c>
      <c r="E9727">
        <v>0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23076971.527827203</v>
      </c>
      <c r="O9727">
        <v>23422148.706579443</v>
      </c>
      <c r="P9727">
        <v>22918277.735558219</v>
      </c>
      <c r="Q9727">
        <v>23459981.388174549</v>
      </c>
      <c r="R9727">
        <v>21610965.476825625</v>
      </c>
      <c r="S9727">
        <v>19879416.725252252</v>
      </c>
      <c r="T9727">
        <v>19773770.684524506</v>
      </c>
      <c r="U9727">
        <v>24239516.214662645</v>
      </c>
      <c r="V9727">
        <v>29852777.043458272</v>
      </c>
      <c r="W9727">
        <v>24082464.270036317</v>
      </c>
      <c r="X9727">
        <v>4082464.2700363179</v>
      </c>
    </row>
    <row r="9728" spans="2:24" x14ac:dyDescent="0.4">
      <c r="B9728" s="13">
        <v>9725</v>
      </c>
      <c r="C9728">
        <v>0</v>
      </c>
      <c r="D9728">
        <v>0</v>
      </c>
      <c r="E9728"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25015040.79674862</v>
      </c>
      <c r="O9728">
        <v>25270318.630728733</v>
      </c>
      <c r="P9728">
        <v>26683798.885414254</v>
      </c>
      <c r="Q9728">
        <v>26380333.066463135</v>
      </c>
      <c r="R9728">
        <v>26314511.815339744</v>
      </c>
      <c r="S9728">
        <v>1622296.9867498018</v>
      </c>
      <c r="T9728">
        <v>-1087794.9251823919</v>
      </c>
      <c r="U9728">
        <v>11439696.898172719</v>
      </c>
      <c r="V9728">
        <v>13755585.417822899</v>
      </c>
      <c r="W9728">
        <v>15367214.06122466</v>
      </c>
      <c r="X9728">
        <v>-4632785.9387753401</v>
      </c>
    </row>
    <row r="9729" spans="2:24" x14ac:dyDescent="0.4">
      <c r="B9729" s="13">
        <v>9726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-38615488.581041001</v>
      </c>
      <c r="O9729">
        <v>-37451042.980956733</v>
      </c>
      <c r="P9729">
        <v>-3508017.5164935412</v>
      </c>
      <c r="Q9729">
        <v>2015894.2838836852</v>
      </c>
      <c r="R9729">
        <v>6056278.06973226</v>
      </c>
      <c r="S9729">
        <v>13648136.270426236</v>
      </c>
      <c r="T9729">
        <v>13592139.149141368</v>
      </c>
      <c r="U9729">
        <v>14523775.670318214</v>
      </c>
      <c r="V9729">
        <v>-685267.52534024883</v>
      </c>
      <c r="W9729">
        <v>1143580.4513490959</v>
      </c>
      <c r="X9729">
        <v>-18856419.548650902</v>
      </c>
    </row>
    <row r="9730" spans="2:24" x14ac:dyDescent="0.4">
      <c r="B9730" s="13">
        <v>9727</v>
      </c>
      <c r="C9730">
        <v>0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27191981.496467758</v>
      </c>
      <c r="O9730">
        <v>26203373.300723769</v>
      </c>
      <c r="P9730">
        <v>29939934.732461777</v>
      </c>
      <c r="Q9730">
        <v>34106513.903115295</v>
      </c>
      <c r="R9730">
        <v>30878785.833844911</v>
      </c>
      <c r="S9730">
        <v>31479863.057370536</v>
      </c>
      <c r="T9730">
        <v>39900966.00210242</v>
      </c>
      <c r="U9730">
        <v>39707991.907564349</v>
      </c>
      <c r="V9730">
        <v>45842696.260860614</v>
      </c>
      <c r="W9730">
        <v>48960431.924762137</v>
      </c>
      <c r="X9730">
        <v>28960431.92476213</v>
      </c>
    </row>
    <row r="9731" spans="2:24" x14ac:dyDescent="0.4">
      <c r="B9731" s="13">
        <v>9728</v>
      </c>
      <c r="C9731">
        <v>0</v>
      </c>
      <c r="D9731">
        <v>0</v>
      </c>
      <c r="E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20997499.030631434</v>
      </c>
      <c r="O9731">
        <v>23840022.157821476</v>
      </c>
      <c r="P9731">
        <v>26790561.546319462</v>
      </c>
      <c r="Q9731">
        <v>26771459.428852297</v>
      </c>
      <c r="R9731">
        <v>31991883.958268061</v>
      </c>
      <c r="S9731">
        <v>33646462.759016469</v>
      </c>
      <c r="T9731">
        <v>4879274.2761445474</v>
      </c>
      <c r="U9731">
        <v>4785610.9080316825</v>
      </c>
      <c r="V9731">
        <v>17303443.455236677</v>
      </c>
      <c r="W9731">
        <v>19898664.00169716</v>
      </c>
      <c r="X9731">
        <v>-101335.99830284202</v>
      </c>
    </row>
    <row r="9732" spans="2:24" x14ac:dyDescent="0.4">
      <c r="B9732" s="13">
        <v>9729</v>
      </c>
      <c r="C9732">
        <v>0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3336342.8276517913</v>
      </c>
      <c r="O9732">
        <v>8290398.2305972511</v>
      </c>
      <c r="P9732">
        <v>20688284.233038936</v>
      </c>
      <c r="Q9732">
        <v>24626814.852573838</v>
      </c>
      <c r="R9732">
        <v>21125970.101394702</v>
      </c>
      <c r="S9732">
        <v>22431964.379415605</v>
      </c>
      <c r="T9732">
        <v>15515104.630688872</v>
      </c>
      <c r="U9732">
        <v>18413469.103801098</v>
      </c>
      <c r="V9732">
        <v>22809709.422811422</v>
      </c>
      <c r="W9732">
        <v>23635932.227323622</v>
      </c>
      <c r="X9732">
        <v>3635932.2273236187</v>
      </c>
    </row>
    <row r="9733" spans="2:24" x14ac:dyDescent="0.4">
      <c r="B9733" s="13">
        <v>9730</v>
      </c>
      <c r="C9733">
        <v>0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20554544.716328535</v>
      </c>
      <c r="O9733">
        <v>24814846.228404876</v>
      </c>
      <c r="P9733">
        <v>28131374.253196962</v>
      </c>
      <c r="Q9733">
        <v>30070174.222473558</v>
      </c>
      <c r="R9733">
        <v>32816815.104591269</v>
      </c>
      <c r="S9733">
        <v>35742636.708893985</v>
      </c>
      <c r="T9733">
        <v>42294249.801652491</v>
      </c>
      <c r="U9733">
        <v>48253513.80655238</v>
      </c>
      <c r="V9733">
        <v>45777785.720047712</v>
      </c>
      <c r="W9733">
        <v>49638219.619877212</v>
      </c>
      <c r="X9733">
        <v>29638219.619877212</v>
      </c>
    </row>
    <row r="9734" spans="2:24" x14ac:dyDescent="0.4">
      <c r="B9734" s="13">
        <v>9731</v>
      </c>
      <c r="C9734">
        <v>0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26191777.36690522</v>
      </c>
      <c r="O9734">
        <v>28437165.676977489</v>
      </c>
      <c r="P9734">
        <v>26914192.943834998</v>
      </c>
      <c r="Q9734">
        <v>29886450.533330396</v>
      </c>
      <c r="R9734">
        <v>31365455.639037289</v>
      </c>
      <c r="S9734">
        <v>38283843.695291169</v>
      </c>
      <c r="T9734">
        <v>38551818.56907057</v>
      </c>
      <c r="U9734">
        <v>33762731.97089266</v>
      </c>
      <c r="V9734">
        <v>33866809.385038681</v>
      </c>
      <c r="W9734">
        <v>34033118.817737423</v>
      </c>
      <c r="X9734">
        <v>14033118.817737427</v>
      </c>
    </row>
    <row r="9735" spans="2:24" x14ac:dyDescent="0.4">
      <c r="B9735" s="13">
        <v>9732</v>
      </c>
      <c r="C9735">
        <v>0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20672078.504083537</v>
      </c>
      <c r="O9735">
        <v>20156767.211258106</v>
      </c>
      <c r="P9735">
        <v>23633598.429343298</v>
      </c>
      <c r="Q9735">
        <v>32683571.330036908</v>
      </c>
      <c r="R9735">
        <v>38747188.670430921</v>
      </c>
      <c r="S9735">
        <v>37308334.516148567</v>
      </c>
      <c r="T9735">
        <v>42062154.427422948</v>
      </c>
      <c r="U9735">
        <v>39124728.349950351</v>
      </c>
      <c r="V9735">
        <v>46790861.258390337</v>
      </c>
      <c r="W9735">
        <v>48473341.878738716</v>
      </c>
      <c r="X9735">
        <v>28473341.878738724</v>
      </c>
    </row>
    <row r="9736" spans="2:24" x14ac:dyDescent="0.4">
      <c r="B9736" s="13">
        <v>9733</v>
      </c>
      <c r="C9736">
        <v>0</v>
      </c>
      <c r="D9736">
        <v>0</v>
      </c>
      <c r="E9736"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21096033.871080238</v>
      </c>
      <c r="O9736">
        <v>17811255.822919019</v>
      </c>
      <c r="P9736">
        <v>18101850.035487328</v>
      </c>
      <c r="Q9736">
        <v>17897495.209539782</v>
      </c>
      <c r="R9736">
        <v>17549216.872105725</v>
      </c>
      <c r="S9736">
        <v>22900164.610130265</v>
      </c>
      <c r="T9736">
        <v>20747151.324725617</v>
      </c>
      <c r="U9736">
        <v>27415448.461280845</v>
      </c>
      <c r="V9736">
        <v>29924519.501808867</v>
      </c>
      <c r="W9736">
        <v>30071907.114064693</v>
      </c>
      <c r="X9736">
        <v>10071907.114064686</v>
      </c>
    </row>
    <row r="9737" spans="2:24" x14ac:dyDescent="0.4">
      <c r="B9737" s="13">
        <v>9734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22161892.865432706</v>
      </c>
      <c r="O9737">
        <v>23269658.924525354</v>
      </c>
      <c r="P9737">
        <v>9548400.2738064844</v>
      </c>
      <c r="Q9737">
        <v>1842957.2753821118</v>
      </c>
      <c r="R9737">
        <v>12840357.575598653</v>
      </c>
      <c r="S9737">
        <v>9921724.7306393459</v>
      </c>
      <c r="T9737">
        <v>15505569.766202785</v>
      </c>
      <c r="U9737">
        <v>15624295.7765377</v>
      </c>
      <c r="V9737">
        <v>21754619.240114335</v>
      </c>
      <c r="W9737">
        <v>30051524.496985842</v>
      </c>
      <c r="X9737">
        <v>10051524.496985838</v>
      </c>
    </row>
    <row r="9738" spans="2:24" x14ac:dyDescent="0.4">
      <c r="B9738" s="13">
        <v>9735</v>
      </c>
      <c r="C9738">
        <v>0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22149383.963302009</v>
      </c>
      <c r="O9738">
        <v>-30951919.019692056</v>
      </c>
      <c r="P9738">
        <v>-26004965.953763347</v>
      </c>
      <c r="Q9738">
        <v>-4320032.8162869588</v>
      </c>
      <c r="R9738">
        <v>-5973757.4518783325</v>
      </c>
      <c r="S9738">
        <v>-6575358.2159463149</v>
      </c>
      <c r="T9738">
        <v>-1490927.1489380654</v>
      </c>
      <c r="U9738">
        <v>-1236813.6334670465</v>
      </c>
      <c r="V9738">
        <v>-1851871.9705716972</v>
      </c>
      <c r="W9738">
        <v>-4514337.9889888335</v>
      </c>
      <c r="X9738">
        <v>-24514337.988988832</v>
      </c>
    </row>
    <row r="9739" spans="2:24" x14ac:dyDescent="0.4">
      <c r="B9739" s="13">
        <v>9736</v>
      </c>
      <c r="C9739">
        <v>0</v>
      </c>
      <c r="D9739">
        <v>0</v>
      </c>
      <c r="E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21940417.447273355</v>
      </c>
      <c r="O9739">
        <v>23459510.965387665</v>
      </c>
      <c r="P9739">
        <v>21651876.816225193</v>
      </c>
      <c r="Q9739">
        <v>19151001.642650951</v>
      </c>
      <c r="R9739">
        <v>24662272.859974205</v>
      </c>
      <c r="S9739">
        <v>29963059.294392042</v>
      </c>
      <c r="T9739">
        <v>36664246.192831665</v>
      </c>
      <c r="U9739">
        <v>-22025236.853644766</v>
      </c>
      <c r="V9739">
        <v>-17641237.496175405</v>
      </c>
      <c r="W9739">
        <v>6265315.6565241273</v>
      </c>
      <c r="X9739">
        <v>-13734684.34347588</v>
      </c>
    </row>
    <row r="9740" spans="2:24" x14ac:dyDescent="0.4">
      <c r="B9740" s="13">
        <v>9737</v>
      </c>
      <c r="C9740">
        <v>0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7243997.7304651551</v>
      </c>
      <c r="O9740">
        <v>7883666.2124347845</v>
      </c>
      <c r="P9740">
        <v>12497627.15335454</v>
      </c>
      <c r="Q9740">
        <v>14370943.171260361</v>
      </c>
      <c r="R9740">
        <v>21332706.935141094</v>
      </c>
      <c r="S9740">
        <v>20629125.180085801</v>
      </c>
      <c r="T9740">
        <v>21930924.52727861</v>
      </c>
      <c r="U9740">
        <v>23247400.872865092</v>
      </c>
      <c r="V9740">
        <v>-404912.55736061838</v>
      </c>
      <c r="W9740">
        <v>4373226.6197767677</v>
      </c>
      <c r="X9740">
        <v>-15626773.38022323</v>
      </c>
    </row>
    <row r="9741" spans="2:24" x14ac:dyDescent="0.4">
      <c r="B9741" s="13">
        <v>9738</v>
      </c>
      <c r="C9741">
        <v>0</v>
      </c>
      <c r="D9741">
        <v>0</v>
      </c>
      <c r="E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15281342.384925162</v>
      </c>
      <c r="O9741">
        <v>14471799.428924162</v>
      </c>
      <c r="P9741">
        <v>11102721.113720156</v>
      </c>
      <c r="Q9741">
        <v>10598424.629711686</v>
      </c>
      <c r="R9741">
        <v>8833129.3805809263</v>
      </c>
      <c r="S9741">
        <v>13629649.769953236</v>
      </c>
      <c r="T9741">
        <v>14459777.869172422</v>
      </c>
      <c r="U9741">
        <v>11832143.221196411</v>
      </c>
      <c r="V9741">
        <v>18714742.950855915</v>
      </c>
      <c r="W9741">
        <v>16722892.104686532</v>
      </c>
      <c r="X9741">
        <v>-3277107.895313465</v>
      </c>
    </row>
    <row r="9742" spans="2:24" x14ac:dyDescent="0.4">
      <c r="B9742" s="13">
        <v>9739</v>
      </c>
      <c r="C9742">
        <v>0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19044351.865899667</v>
      </c>
      <c r="O9742">
        <v>21938171.426306129</v>
      </c>
      <c r="P9742">
        <v>23201176.42801762</v>
      </c>
      <c r="Q9742">
        <v>22645319.397079501</v>
      </c>
      <c r="R9742">
        <v>25080024.353015378</v>
      </c>
      <c r="S9742">
        <v>27960943.707220174</v>
      </c>
      <c r="T9742">
        <v>19202977.934032667</v>
      </c>
      <c r="U9742">
        <v>7637235.2280081129</v>
      </c>
      <c r="V9742">
        <v>8408438.1047189869</v>
      </c>
      <c r="W9742">
        <v>13575723.781277305</v>
      </c>
      <c r="X9742">
        <v>-6424276.2187226946</v>
      </c>
    </row>
    <row r="9743" spans="2:24" x14ac:dyDescent="0.4">
      <c r="B9743" s="13">
        <v>9740</v>
      </c>
      <c r="C9743">
        <v>0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18304983.190988962</v>
      </c>
      <c r="O9743">
        <v>17234388.737755891</v>
      </c>
      <c r="P9743">
        <v>20741977.616850682</v>
      </c>
      <c r="Q9743">
        <v>13121524.530220436</v>
      </c>
      <c r="R9743">
        <v>17470202.201063674</v>
      </c>
      <c r="S9743">
        <v>15454398.463852026</v>
      </c>
      <c r="T9743">
        <v>16382768.875043958</v>
      </c>
      <c r="U9743">
        <v>17705553.349987835</v>
      </c>
      <c r="V9743">
        <v>25287612.838021696</v>
      </c>
      <c r="W9743">
        <v>25143476.469284922</v>
      </c>
      <c r="X9743">
        <v>5143476.469284921</v>
      </c>
    </row>
    <row r="9744" spans="2:24" x14ac:dyDescent="0.4">
      <c r="B9744" s="13">
        <v>9741</v>
      </c>
      <c r="C9744">
        <v>0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18542343.046006735</v>
      </c>
      <c r="O9744">
        <v>-855701.37278727978</v>
      </c>
      <c r="P9744">
        <v>2887390.1541365189</v>
      </c>
      <c r="Q9744">
        <v>13026739.682246141</v>
      </c>
      <c r="R9744">
        <v>19339992.857726663</v>
      </c>
      <c r="S9744">
        <v>22999785.886287741</v>
      </c>
      <c r="T9744">
        <v>23245420.50745438</v>
      </c>
      <c r="U9744">
        <v>22019357.961915329</v>
      </c>
      <c r="V9744">
        <v>17426529.91272461</v>
      </c>
      <c r="W9744">
        <v>20586768.429304972</v>
      </c>
      <c r="X9744">
        <v>586768.42930497322</v>
      </c>
    </row>
    <row r="9745" spans="2:24" x14ac:dyDescent="0.4">
      <c r="B9745" s="13">
        <v>9742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9283219.2361308038</v>
      </c>
      <c r="O9745">
        <v>7677042.0251422944</v>
      </c>
      <c r="P9745">
        <v>16068463.837602541</v>
      </c>
      <c r="Q9745">
        <v>15252088.901754269</v>
      </c>
      <c r="R9745">
        <v>23013905.108718429</v>
      </c>
      <c r="S9745">
        <v>26431607.856346037</v>
      </c>
      <c r="T9745">
        <v>26481915.375765529</v>
      </c>
      <c r="U9745">
        <v>33377758.534571741</v>
      </c>
      <c r="V9745">
        <v>36932542.763340697</v>
      </c>
      <c r="W9745">
        <v>21297293.229556363</v>
      </c>
      <c r="X9745">
        <v>1297293.2295563673</v>
      </c>
    </row>
    <row r="9746" spans="2:24" x14ac:dyDescent="0.4">
      <c r="B9746" s="13">
        <v>9743</v>
      </c>
      <c r="C9746">
        <v>0</v>
      </c>
      <c r="D9746">
        <v>0</v>
      </c>
      <c r="E9746">
        <v>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11451655.393796174</v>
      </c>
      <c r="O9746">
        <v>4117451.4652383644</v>
      </c>
      <c r="P9746">
        <v>3087128.2375874408</v>
      </c>
      <c r="Q9746">
        <v>11482577.142417025</v>
      </c>
      <c r="R9746">
        <v>14342152.210981561</v>
      </c>
      <c r="S9746">
        <v>15826671.760170661</v>
      </c>
      <c r="T9746">
        <v>14064758.759878339</v>
      </c>
      <c r="U9746">
        <v>16199035.247784277</v>
      </c>
      <c r="V9746">
        <v>15767578.818762895</v>
      </c>
      <c r="W9746">
        <v>14497758.399295632</v>
      </c>
      <c r="X9746">
        <v>-5502241.6007043691</v>
      </c>
    </row>
    <row r="9747" spans="2:24" x14ac:dyDescent="0.4">
      <c r="B9747" s="13">
        <v>9744</v>
      </c>
      <c r="C9747">
        <v>0</v>
      </c>
      <c r="D9747">
        <v>0</v>
      </c>
      <c r="E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21265459.364980944</v>
      </c>
      <c r="O9747">
        <v>27541320.710323241</v>
      </c>
      <c r="P9747">
        <v>35553905.219852395</v>
      </c>
      <c r="Q9747">
        <v>30709416.505609766</v>
      </c>
      <c r="R9747">
        <v>29067642.566397134</v>
      </c>
      <c r="S9747">
        <v>34880154.066335298</v>
      </c>
      <c r="T9747">
        <v>37501789.433644064</v>
      </c>
      <c r="U9747">
        <v>38409933.039343603</v>
      </c>
      <c r="V9747">
        <v>15111055.125372868</v>
      </c>
      <c r="W9747">
        <v>15086011.557414219</v>
      </c>
      <c r="X9747">
        <v>-4913988.4425857905</v>
      </c>
    </row>
    <row r="9748" spans="2:24" x14ac:dyDescent="0.4">
      <c r="B9748" s="13">
        <v>9745</v>
      </c>
      <c r="C9748">
        <v>0</v>
      </c>
      <c r="D9748">
        <v>0</v>
      </c>
      <c r="E9748"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26640359.248994604</v>
      </c>
      <c r="O9748">
        <v>31576272.477230385</v>
      </c>
      <c r="P9748">
        <v>35432563.697047159</v>
      </c>
      <c r="Q9748">
        <v>40398107.104967453</v>
      </c>
      <c r="R9748">
        <v>43167647.277411528</v>
      </c>
      <c r="S9748">
        <v>49233226.109418228</v>
      </c>
      <c r="T9748">
        <v>55487461.895798311</v>
      </c>
      <c r="U9748">
        <v>63092850.267123774</v>
      </c>
      <c r="V9748">
        <v>60316688.366107121</v>
      </c>
      <c r="W9748">
        <v>58120817.323886916</v>
      </c>
      <c r="X9748">
        <v>38120817.323886923</v>
      </c>
    </row>
    <row r="9749" spans="2:24" x14ac:dyDescent="0.4">
      <c r="B9749" s="13">
        <v>9746</v>
      </c>
      <c r="C9749">
        <v>0</v>
      </c>
      <c r="D9749">
        <v>0</v>
      </c>
      <c r="E9749">
        <v>0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25468340.459321268</v>
      </c>
      <c r="O9749">
        <v>25729246.64869979</v>
      </c>
      <c r="P9749">
        <v>29460476.171140056</v>
      </c>
      <c r="Q9749">
        <v>32203053.042895641</v>
      </c>
      <c r="R9749">
        <v>35652272.600312933</v>
      </c>
      <c r="S9749">
        <v>36482080.007551543</v>
      </c>
      <c r="T9749">
        <v>41397548.968185984</v>
      </c>
      <c r="U9749">
        <v>43048527.8233542</v>
      </c>
      <c r="V9749">
        <v>49728320.383812614</v>
      </c>
      <c r="W9749">
        <v>49146172.349629074</v>
      </c>
      <c r="X9749">
        <v>29146172.349629078</v>
      </c>
    </row>
    <row r="9750" spans="2:24" x14ac:dyDescent="0.4">
      <c r="B9750" s="13">
        <v>9747</v>
      </c>
      <c r="C9750">
        <v>0</v>
      </c>
      <c r="D9750">
        <v>0</v>
      </c>
      <c r="E9750">
        <v>0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19419660.089686528</v>
      </c>
      <c r="O9750">
        <v>21077724.472164657</v>
      </c>
      <c r="P9750">
        <v>24571728.980153814</v>
      </c>
      <c r="Q9750">
        <v>22621830.085591923</v>
      </c>
      <c r="R9750">
        <v>23313686.900757533</v>
      </c>
      <c r="S9750">
        <v>23957849.897986908</v>
      </c>
      <c r="T9750">
        <v>27853224.77395305</v>
      </c>
      <c r="U9750">
        <v>29385133.857532129</v>
      </c>
      <c r="V9750">
        <v>28844778.974315826</v>
      </c>
      <c r="W9750">
        <v>30271068.116687499</v>
      </c>
      <c r="X9750">
        <v>10271068.116687499</v>
      </c>
    </row>
    <row r="9751" spans="2:24" x14ac:dyDescent="0.4">
      <c r="B9751" s="13">
        <v>9748</v>
      </c>
      <c r="C9751">
        <v>0</v>
      </c>
      <c r="D9751">
        <v>0</v>
      </c>
      <c r="E9751">
        <v>0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23751566.014867067</v>
      </c>
      <c r="O9751">
        <v>29144068.642801758</v>
      </c>
      <c r="P9751">
        <v>31998054.748728152</v>
      </c>
      <c r="Q9751">
        <v>37927667.863554798</v>
      </c>
      <c r="R9751">
        <v>46767132.366633698</v>
      </c>
      <c r="S9751">
        <v>46954833.510334983</v>
      </c>
      <c r="T9751">
        <v>48241161.044480816</v>
      </c>
      <c r="U9751">
        <v>46519863.343058191</v>
      </c>
      <c r="V9751">
        <v>44626675.943999857</v>
      </c>
      <c r="W9751">
        <v>51571431.739860624</v>
      </c>
      <c r="X9751">
        <v>31571431.739860628</v>
      </c>
    </row>
    <row r="9752" spans="2:24" x14ac:dyDescent="0.4">
      <c r="B9752" s="13">
        <v>9749</v>
      </c>
      <c r="C9752">
        <v>0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27303626.377774708</v>
      </c>
      <c r="O9752">
        <v>24014181.77809485</v>
      </c>
      <c r="P9752">
        <v>19117237.660108224</v>
      </c>
      <c r="Q9752">
        <v>20185558.369542848</v>
      </c>
      <c r="R9752">
        <v>17937324.314795643</v>
      </c>
      <c r="S9752">
        <v>17607272.044099513</v>
      </c>
      <c r="T9752">
        <v>16562491.637436122</v>
      </c>
      <c r="U9752">
        <v>16653627.776690956</v>
      </c>
      <c r="V9752">
        <v>15052346.440559983</v>
      </c>
      <c r="W9752">
        <v>14433946.930587614</v>
      </c>
      <c r="X9752">
        <v>-5566053.0694123823</v>
      </c>
    </row>
    <row r="9753" spans="2:24" x14ac:dyDescent="0.4">
      <c r="B9753" s="13">
        <v>9750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24256525.562802069</v>
      </c>
      <c r="O9753">
        <v>24695870.370276768</v>
      </c>
      <c r="P9753">
        <v>25620800.126590721</v>
      </c>
      <c r="Q9753">
        <v>28004023.219973169</v>
      </c>
      <c r="R9753">
        <v>26777074.56127264</v>
      </c>
      <c r="S9753">
        <v>24813251.001961265</v>
      </c>
      <c r="T9753">
        <v>32669298.463359691</v>
      </c>
      <c r="U9753">
        <v>32332979.152586598</v>
      </c>
      <c r="V9753">
        <v>37004141.499249823</v>
      </c>
      <c r="W9753">
        <v>42508205.681702204</v>
      </c>
      <c r="X9753">
        <v>22508205.6817022</v>
      </c>
    </row>
    <row r="9754" spans="2:24" x14ac:dyDescent="0.4">
      <c r="B9754" s="13">
        <v>9751</v>
      </c>
      <c r="C9754">
        <v>0</v>
      </c>
      <c r="D9754">
        <v>0</v>
      </c>
      <c r="E9754">
        <v>0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21507233.45768347</v>
      </c>
      <c r="O9754">
        <v>22146043.610834777</v>
      </c>
      <c r="P9754">
        <v>22215937.772348605</v>
      </c>
      <c r="Q9754">
        <v>20666624.751174558</v>
      </c>
      <c r="R9754">
        <v>24992094.143466186</v>
      </c>
      <c r="S9754">
        <v>30378539.035815366</v>
      </c>
      <c r="T9754">
        <v>28569525.934346497</v>
      </c>
      <c r="U9754">
        <v>27064052.22973768</v>
      </c>
      <c r="V9754">
        <v>31495181.254924275</v>
      </c>
      <c r="W9754">
        <v>30952040.023637466</v>
      </c>
      <c r="X9754">
        <v>10952040.023637466</v>
      </c>
    </row>
    <row r="9755" spans="2:24" x14ac:dyDescent="0.4">
      <c r="B9755" s="13">
        <v>9752</v>
      </c>
      <c r="C9755">
        <v>0</v>
      </c>
      <c r="D9755">
        <v>0</v>
      </c>
      <c r="E9755"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23122635.603636116</v>
      </c>
      <c r="O9755">
        <v>23205518.655448407</v>
      </c>
      <c r="P9755">
        <v>28501052.066191517</v>
      </c>
      <c r="Q9755">
        <v>34167628.786221623</v>
      </c>
      <c r="R9755">
        <v>40568692.939644612</v>
      </c>
      <c r="S9755">
        <v>42150372.457814224</v>
      </c>
      <c r="T9755">
        <v>45731244.139700584</v>
      </c>
      <c r="U9755">
        <v>49024351.775758207</v>
      </c>
      <c r="V9755">
        <v>54603204.980013318</v>
      </c>
      <c r="W9755">
        <v>57035082.552336544</v>
      </c>
      <c r="X9755">
        <v>37035082.552336551</v>
      </c>
    </row>
    <row r="9756" spans="2:24" x14ac:dyDescent="0.4">
      <c r="B9756" s="13">
        <v>9753</v>
      </c>
      <c r="C9756">
        <v>0</v>
      </c>
      <c r="D9756">
        <v>0</v>
      </c>
      <c r="E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24718638.285985738</v>
      </c>
      <c r="O9756">
        <v>6623578.1060794657</v>
      </c>
      <c r="P9756">
        <v>6673329.0544950878</v>
      </c>
      <c r="Q9756">
        <v>23005287.641407445</v>
      </c>
      <c r="R9756">
        <v>23563451.133775964</v>
      </c>
      <c r="S9756">
        <v>28306800.028490692</v>
      </c>
      <c r="T9756">
        <v>33335405.789424825</v>
      </c>
      <c r="U9756">
        <v>40550366.441968471</v>
      </c>
      <c r="V9756">
        <v>39838478.869103357</v>
      </c>
      <c r="W9756">
        <v>43058707.672331341</v>
      </c>
      <c r="X9756">
        <v>23058707.672331344</v>
      </c>
    </row>
    <row r="9757" spans="2:24" x14ac:dyDescent="0.4">
      <c r="B9757" s="13">
        <v>9754</v>
      </c>
      <c r="C9757">
        <v>0</v>
      </c>
      <c r="D9757">
        <v>0</v>
      </c>
      <c r="E9757">
        <v>0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26940921.647590846</v>
      </c>
      <c r="O9757">
        <v>26802967.971013304</v>
      </c>
      <c r="P9757">
        <v>27215702.371705826</v>
      </c>
      <c r="Q9757">
        <v>31413143.725615915</v>
      </c>
      <c r="R9757">
        <v>32952032.56799965</v>
      </c>
      <c r="S9757">
        <v>37485014.635873206</v>
      </c>
      <c r="T9757">
        <v>42372495.068523698</v>
      </c>
      <c r="U9757">
        <v>35748292.037342541</v>
      </c>
      <c r="V9757">
        <v>34924534.7431821</v>
      </c>
      <c r="W9757">
        <v>35516634.889399111</v>
      </c>
      <c r="X9757">
        <v>15516634.889399104</v>
      </c>
    </row>
    <row r="9758" spans="2:24" x14ac:dyDescent="0.4">
      <c r="B9758" s="13">
        <v>9755</v>
      </c>
      <c r="C9758">
        <v>0</v>
      </c>
      <c r="D9758">
        <v>0</v>
      </c>
      <c r="E9758">
        <v>0</v>
      </c>
      <c r="F9758">
        <v>0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20727957.343621321</v>
      </c>
      <c r="O9758">
        <v>17920446.84922713</v>
      </c>
      <c r="P9758">
        <v>15790693.162012748</v>
      </c>
      <c r="Q9758">
        <v>17382914.999366127</v>
      </c>
      <c r="R9758">
        <v>19791912.205662973</v>
      </c>
      <c r="S9758">
        <v>22080344.462816481</v>
      </c>
      <c r="T9758">
        <v>22755179.015555892</v>
      </c>
      <c r="U9758">
        <v>25579190.845580086</v>
      </c>
      <c r="V9758">
        <v>27506464.424007639</v>
      </c>
      <c r="W9758">
        <v>24733120.844044335</v>
      </c>
      <c r="X9758">
        <v>4733120.844044337</v>
      </c>
    </row>
    <row r="9759" spans="2:24" x14ac:dyDescent="0.4">
      <c r="B9759" s="13">
        <v>9756</v>
      </c>
      <c r="C9759">
        <v>0</v>
      </c>
      <c r="D9759">
        <v>0</v>
      </c>
      <c r="E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-137813644.08440241</v>
      </c>
      <c r="O9759">
        <v>-139268746.44825211</v>
      </c>
      <c r="P9759">
        <v>-61393189.482179388</v>
      </c>
      <c r="Q9759">
        <v>-56011198.564809628</v>
      </c>
      <c r="R9759">
        <v>-48969244.404159516</v>
      </c>
      <c r="S9759">
        <v>-48080488.544997461</v>
      </c>
      <c r="T9759">
        <v>-47575799.043368921</v>
      </c>
      <c r="U9759">
        <v>-41925476.376607724</v>
      </c>
      <c r="V9759">
        <v>-32929379.28294393</v>
      </c>
      <c r="W9759">
        <v>-32650074.485972036</v>
      </c>
      <c r="X9759">
        <v>-52650074.485972025</v>
      </c>
    </row>
    <row r="9760" spans="2:24" x14ac:dyDescent="0.4">
      <c r="B9760" s="13">
        <v>9757</v>
      </c>
      <c r="C9760">
        <v>0</v>
      </c>
      <c r="D9760">
        <v>0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19186031.694519971</v>
      </c>
      <c r="O9760">
        <v>24569773.724037599</v>
      </c>
      <c r="P9760">
        <v>23360667.970986702</v>
      </c>
      <c r="Q9760">
        <v>29318029.804453626</v>
      </c>
      <c r="R9760">
        <v>24702979.094321717</v>
      </c>
      <c r="S9760">
        <v>23534544.310615838</v>
      </c>
      <c r="T9760">
        <v>22501337.528030865</v>
      </c>
      <c r="U9760">
        <v>29089109.418208964</v>
      </c>
      <c r="V9760">
        <v>27687123.277736414</v>
      </c>
      <c r="W9760">
        <v>28958550.452124119</v>
      </c>
      <c r="X9760">
        <v>8958550.4521241188</v>
      </c>
    </row>
    <row r="9761" spans="2:24" x14ac:dyDescent="0.4">
      <c r="B9761" s="13">
        <v>9758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21930019.238199726</v>
      </c>
      <c r="O9761">
        <v>24975546.682816435</v>
      </c>
      <c r="P9761">
        <v>23033738.252188865</v>
      </c>
      <c r="Q9761">
        <v>25507566.594500344</v>
      </c>
      <c r="R9761">
        <v>30059921.924801875</v>
      </c>
      <c r="S9761">
        <v>34377871.528732255</v>
      </c>
      <c r="T9761">
        <v>41151483.421987176</v>
      </c>
      <c r="U9761">
        <v>39387845.147929236</v>
      </c>
      <c r="V9761">
        <v>40213898.919262171</v>
      </c>
      <c r="W9761">
        <v>38856408.002238512</v>
      </c>
      <c r="X9761">
        <v>18856408.002238512</v>
      </c>
    </row>
    <row r="9762" spans="2:24" x14ac:dyDescent="0.4">
      <c r="B9762" s="13">
        <v>9759</v>
      </c>
      <c r="C9762">
        <v>0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11856542.847548721</v>
      </c>
      <c r="O9762">
        <v>11046474.369174654</v>
      </c>
      <c r="P9762">
        <v>17711558.005134497</v>
      </c>
      <c r="Q9762">
        <v>16156948.639481731</v>
      </c>
      <c r="R9762">
        <v>14559342.8482088</v>
      </c>
      <c r="S9762">
        <v>11882050.940334097</v>
      </c>
      <c r="T9762">
        <v>8260719.3313213307</v>
      </c>
      <c r="U9762">
        <v>10351320.365442704</v>
      </c>
      <c r="V9762">
        <v>8531877.7887019385</v>
      </c>
      <c r="W9762">
        <v>13473795.242020398</v>
      </c>
      <c r="X9762">
        <v>-6526204.7579796026</v>
      </c>
    </row>
    <row r="9763" spans="2:24" x14ac:dyDescent="0.4">
      <c r="B9763" s="13">
        <v>9760</v>
      </c>
      <c r="C9763">
        <v>0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21420894.397683356</v>
      </c>
      <c r="O9763">
        <v>18478779.239242379</v>
      </c>
      <c r="P9763">
        <v>-166075943.15194371</v>
      </c>
      <c r="Q9763">
        <v>-156924458.6749745</v>
      </c>
      <c r="R9763">
        <v>-57372666.490055449</v>
      </c>
      <c r="S9763">
        <v>-58591894.798351616</v>
      </c>
      <c r="T9763">
        <v>-63566495.620975494</v>
      </c>
      <c r="U9763">
        <v>-63751644.392759249</v>
      </c>
      <c r="V9763">
        <v>-58490525.642371163</v>
      </c>
      <c r="W9763">
        <v>-56262947.883621655</v>
      </c>
      <c r="X9763">
        <v>-76262947.883621633</v>
      </c>
    </row>
    <row r="9764" spans="2:24" x14ac:dyDescent="0.4">
      <c r="B9764" s="13">
        <v>9761</v>
      </c>
      <c r="C9764">
        <v>0</v>
      </c>
      <c r="D9764">
        <v>0</v>
      </c>
      <c r="E9764">
        <v>0</v>
      </c>
      <c r="F9764">
        <v>0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24239150.532130431</v>
      </c>
      <c r="O9764">
        <v>24096128.980186142</v>
      </c>
      <c r="P9764">
        <v>30990598.65320063</v>
      </c>
      <c r="Q9764">
        <v>38223435.964887872</v>
      </c>
      <c r="R9764">
        <v>46174434.912689857</v>
      </c>
      <c r="S9764">
        <v>50115126.909530923</v>
      </c>
      <c r="T9764">
        <v>52593851.666223794</v>
      </c>
      <c r="U9764">
        <v>55116169.938389987</v>
      </c>
      <c r="V9764">
        <v>45593444.627054475</v>
      </c>
      <c r="W9764">
        <v>48504122.134237282</v>
      </c>
      <c r="X9764">
        <v>28504122.134237282</v>
      </c>
    </row>
    <row r="9765" spans="2:24" x14ac:dyDescent="0.4">
      <c r="B9765" s="13">
        <v>9762</v>
      </c>
      <c r="C9765">
        <v>0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23962010.656421781</v>
      </c>
      <c r="O9765">
        <v>27684141.447894163</v>
      </c>
      <c r="P9765">
        <v>27673705.142447304</v>
      </c>
      <c r="Q9765">
        <v>29097233.585171763</v>
      </c>
      <c r="R9765">
        <v>32319339.892641157</v>
      </c>
      <c r="S9765">
        <v>38568712.72820285</v>
      </c>
      <c r="T9765">
        <v>42417537.103040382</v>
      </c>
      <c r="U9765">
        <v>42326818.765059419</v>
      </c>
      <c r="V9765">
        <v>45493238.907769389</v>
      </c>
      <c r="W9765">
        <v>44207235.122895844</v>
      </c>
      <c r="X9765">
        <v>24207235.122895855</v>
      </c>
    </row>
    <row r="9766" spans="2:24" x14ac:dyDescent="0.4">
      <c r="B9766" s="13">
        <v>9763</v>
      </c>
      <c r="C9766">
        <v>0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21350610.845291987</v>
      </c>
      <c r="O9766">
        <v>19714958.493899658</v>
      </c>
      <c r="P9766">
        <v>10011371.947144285</v>
      </c>
      <c r="Q9766">
        <v>8501484.6585657354</v>
      </c>
      <c r="R9766">
        <v>9057677.3499357849</v>
      </c>
      <c r="S9766">
        <v>14804461.111844547</v>
      </c>
      <c r="T9766">
        <v>18687710.647227377</v>
      </c>
      <c r="U9766">
        <v>17076054.683151077</v>
      </c>
      <c r="V9766">
        <v>23807459.087709621</v>
      </c>
      <c r="W9766">
        <v>25355590.289251752</v>
      </c>
      <c r="X9766">
        <v>5355590.2892517578</v>
      </c>
    </row>
    <row r="9767" spans="2:24" x14ac:dyDescent="0.4">
      <c r="B9767" s="13">
        <v>9764</v>
      </c>
      <c r="C9767">
        <v>0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21660778.880887438</v>
      </c>
      <c r="O9767">
        <v>29254195.367922723</v>
      </c>
      <c r="P9767">
        <v>26655102.802007329</v>
      </c>
      <c r="Q9767">
        <v>29203994.72831098</v>
      </c>
      <c r="R9767">
        <v>27207014.200770795</v>
      </c>
      <c r="S9767">
        <v>20269501.509706642</v>
      </c>
      <c r="T9767">
        <v>4555477.3828586843</v>
      </c>
      <c r="U9767">
        <v>5355600.3041309388</v>
      </c>
      <c r="V9767">
        <v>20652209.100977164</v>
      </c>
      <c r="W9767">
        <v>28098616.205283608</v>
      </c>
      <c r="X9767">
        <v>8098616.2052836102</v>
      </c>
    </row>
    <row r="9768" spans="2:24" x14ac:dyDescent="0.4">
      <c r="B9768" s="13">
        <v>9765</v>
      </c>
      <c r="C9768">
        <v>0</v>
      </c>
      <c r="D9768">
        <v>0</v>
      </c>
      <c r="E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16283386.787070561</v>
      </c>
      <c r="O9768">
        <v>23578218.932531688</v>
      </c>
      <c r="P9768">
        <v>24420505.27470921</v>
      </c>
      <c r="Q9768">
        <v>23195872.037782632</v>
      </c>
      <c r="R9768">
        <v>23477591.726085648</v>
      </c>
      <c r="S9768">
        <v>24983812.186736241</v>
      </c>
      <c r="T9768">
        <v>28780857.725813903</v>
      </c>
      <c r="U9768">
        <v>14706404.710847797</v>
      </c>
      <c r="V9768">
        <v>11552963.960075077</v>
      </c>
      <c r="W9768">
        <v>19738682.964861244</v>
      </c>
      <c r="X9768">
        <v>-261317.03513875924</v>
      </c>
    </row>
    <row r="9769" spans="2:24" x14ac:dyDescent="0.4">
      <c r="B9769" s="13">
        <v>9766</v>
      </c>
      <c r="C9769">
        <v>0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5382995.0795261366</v>
      </c>
      <c r="O9769">
        <v>11771441.789252633</v>
      </c>
      <c r="P9769">
        <v>18438324.472098954</v>
      </c>
      <c r="Q9769">
        <v>-15166951.179255128</v>
      </c>
      <c r="R9769">
        <v>-10436184.176094767</v>
      </c>
      <c r="S9769">
        <v>9068483.3934685662</v>
      </c>
      <c r="T9769">
        <v>11464062.830376143</v>
      </c>
      <c r="U9769">
        <v>8751062.4966785684</v>
      </c>
      <c r="V9769">
        <v>17090412.820894975</v>
      </c>
      <c r="W9769">
        <v>11068630.244131669</v>
      </c>
      <c r="X9769">
        <v>-8931369.7558683306</v>
      </c>
    </row>
    <row r="9770" spans="2:24" x14ac:dyDescent="0.4">
      <c r="B9770" s="13">
        <v>9767</v>
      </c>
      <c r="C9770">
        <v>0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21401076.981206577</v>
      </c>
      <c r="O9770">
        <v>27263857.896681085</v>
      </c>
      <c r="P9770">
        <v>27167002.701603122</v>
      </c>
      <c r="Q9770">
        <v>27971657.304734282</v>
      </c>
      <c r="R9770">
        <v>30374006.619726278</v>
      </c>
      <c r="S9770">
        <v>36291290.827852078</v>
      </c>
      <c r="T9770">
        <v>33734001.375557229</v>
      </c>
      <c r="U9770">
        <v>9762424.5651561636</v>
      </c>
      <c r="V9770">
        <v>12305203.951605788</v>
      </c>
      <c r="W9770">
        <v>22236265.65590331</v>
      </c>
      <c r="X9770">
        <v>2236265.6559033063</v>
      </c>
    </row>
    <row r="9771" spans="2:24" x14ac:dyDescent="0.4">
      <c r="B9771" s="13">
        <v>9768</v>
      </c>
      <c r="C9771">
        <v>0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25906121.742652915</v>
      </c>
      <c r="O9771">
        <v>28830784.045015566</v>
      </c>
      <c r="P9771">
        <v>26398935.603523307</v>
      </c>
      <c r="Q9771">
        <v>28186811.256005555</v>
      </c>
      <c r="R9771">
        <v>25816844.308141328</v>
      </c>
      <c r="S9771">
        <v>26739851.680123147</v>
      </c>
      <c r="T9771">
        <v>21733594.663851764</v>
      </c>
      <c r="U9771">
        <v>26996397.162369408</v>
      </c>
      <c r="V9771">
        <v>31646146.697724544</v>
      </c>
      <c r="W9771">
        <v>31398205.905329607</v>
      </c>
      <c r="X9771">
        <v>11398205.905329606</v>
      </c>
    </row>
    <row r="9772" spans="2:24" x14ac:dyDescent="0.4">
      <c r="B9772" s="13">
        <v>9769</v>
      </c>
      <c r="C9772">
        <v>0</v>
      </c>
      <c r="D9772">
        <v>0</v>
      </c>
      <c r="E9772">
        <v>0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17070120.82943147</v>
      </c>
      <c r="O9772">
        <v>23875824.568571828</v>
      </c>
      <c r="P9772">
        <v>26089989.644957256</v>
      </c>
      <c r="Q9772">
        <v>24432367.829027023</v>
      </c>
      <c r="R9772">
        <v>23969913.852880593</v>
      </c>
      <c r="S9772">
        <v>22173713.544533856</v>
      </c>
      <c r="T9772">
        <v>23784194.642587952</v>
      </c>
      <c r="U9772">
        <v>27940965.260276511</v>
      </c>
      <c r="V9772">
        <v>30064911.423191</v>
      </c>
      <c r="W9772">
        <v>35212251.818205632</v>
      </c>
      <c r="X9772">
        <v>15212251.818205632</v>
      </c>
    </row>
    <row r="9773" spans="2:24" x14ac:dyDescent="0.4">
      <c r="B9773" s="13">
        <v>9770</v>
      </c>
      <c r="C9773">
        <v>0</v>
      </c>
      <c r="D9773">
        <v>0</v>
      </c>
      <c r="E9773"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22181795.264861412</v>
      </c>
      <c r="O9773">
        <v>22877365.399796344</v>
      </c>
      <c r="P9773">
        <v>24001356.115410034</v>
      </c>
      <c r="Q9773">
        <v>26878253.266949125</v>
      </c>
      <c r="R9773">
        <v>31020911.869981844</v>
      </c>
      <c r="S9773">
        <v>28360823.166155234</v>
      </c>
      <c r="T9773">
        <v>14720494.381369427</v>
      </c>
      <c r="U9773">
        <v>20944243.49343168</v>
      </c>
      <c r="V9773">
        <v>23414156.919392053</v>
      </c>
      <c r="W9773">
        <v>23432515.141349562</v>
      </c>
      <c r="X9773">
        <v>3432515.1413495671</v>
      </c>
    </row>
    <row r="9774" spans="2:24" x14ac:dyDescent="0.4">
      <c r="B9774" s="13">
        <v>9771</v>
      </c>
      <c r="C9774">
        <v>0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22823733.499166444</v>
      </c>
      <c r="O9774">
        <v>22294960.230358288</v>
      </c>
      <c r="P9774">
        <v>23797517.825956322</v>
      </c>
      <c r="Q9774">
        <v>25168343.620757967</v>
      </c>
      <c r="R9774">
        <v>22829866.159727689</v>
      </c>
      <c r="S9774">
        <v>25778151.390579648</v>
      </c>
      <c r="T9774">
        <v>26705543.87374834</v>
      </c>
      <c r="U9774">
        <v>36159961.333316207</v>
      </c>
      <c r="V9774">
        <v>35943348.033091098</v>
      </c>
      <c r="W9774">
        <v>-9109582.5936273336</v>
      </c>
      <c r="X9774">
        <v>-29109582.593627345</v>
      </c>
    </row>
    <row r="9775" spans="2:24" x14ac:dyDescent="0.4">
      <c r="B9775" s="13">
        <v>9772</v>
      </c>
      <c r="C9775">
        <v>0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21485481.714034088</v>
      </c>
      <c r="O9775">
        <v>19175609.095192578</v>
      </c>
      <c r="P9775">
        <v>19613818.643399693</v>
      </c>
      <c r="Q9775">
        <v>21478305.611491136</v>
      </c>
      <c r="R9775">
        <v>21147853.935099758</v>
      </c>
      <c r="S9775">
        <v>-26887650.284146514</v>
      </c>
      <c r="T9775">
        <v>-19580450.775242213</v>
      </c>
      <c r="U9775">
        <v>10433216.995186664</v>
      </c>
      <c r="V9775">
        <v>9973357.9035085104</v>
      </c>
      <c r="W9775">
        <v>1373292.9611693239</v>
      </c>
      <c r="X9775">
        <v>-18626707.038830679</v>
      </c>
    </row>
    <row r="9776" spans="2:24" x14ac:dyDescent="0.4">
      <c r="B9776" s="13">
        <v>9773</v>
      </c>
      <c r="C9776">
        <v>0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21927505.0018471</v>
      </c>
      <c r="O9776">
        <v>21747329.845123895</v>
      </c>
      <c r="P9776">
        <v>22628810.284317981</v>
      </c>
      <c r="Q9776">
        <v>23813989.911041316</v>
      </c>
      <c r="R9776">
        <v>26302616.094097152</v>
      </c>
      <c r="S9776">
        <v>25151166.862779126</v>
      </c>
      <c r="T9776">
        <v>24927064.034814078</v>
      </c>
      <c r="U9776">
        <v>26431448.284349579</v>
      </c>
      <c r="V9776">
        <v>24969265.604107957</v>
      </c>
      <c r="W9776">
        <v>28038834.828791436</v>
      </c>
      <c r="X9776">
        <v>8038834.8287914377</v>
      </c>
    </row>
    <row r="9777" spans="2:24" x14ac:dyDescent="0.4">
      <c r="B9777" s="13">
        <v>9774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20409858.85086314</v>
      </c>
      <c r="O9777">
        <v>23701355.930178735</v>
      </c>
      <c r="P9777">
        <v>24359600.177688822</v>
      </c>
      <c r="Q9777">
        <v>24793889.906062484</v>
      </c>
      <c r="R9777">
        <v>27717904.860545155</v>
      </c>
      <c r="S9777">
        <v>31110117.36681563</v>
      </c>
      <c r="T9777">
        <v>32231758.875669137</v>
      </c>
      <c r="U9777">
        <v>31246721.75303546</v>
      </c>
      <c r="V9777">
        <v>35120686.007941425</v>
      </c>
      <c r="W9777">
        <v>40910670.12795458</v>
      </c>
      <c r="X9777">
        <v>20910670.127954584</v>
      </c>
    </row>
    <row r="9778" spans="2:24" x14ac:dyDescent="0.4">
      <c r="B9778" s="13">
        <v>9775</v>
      </c>
      <c r="C9778">
        <v>0</v>
      </c>
      <c r="D9778">
        <v>0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19207006.627306581</v>
      </c>
      <c r="O9778">
        <v>17588293.368663754</v>
      </c>
      <c r="P9778">
        <v>19232751.048994102</v>
      </c>
      <c r="Q9778">
        <v>17618635.158958972</v>
      </c>
      <c r="R9778">
        <v>18072977.901057269</v>
      </c>
      <c r="S9778">
        <v>17907922.205319151</v>
      </c>
      <c r="T9778">
        <v>18352518.778084025</v>
      </c>
      <c r="U9778">
        <v>17376071.942920242</v>
      </c>
      <c r="V9778">
        <v>22698567.133065455</v>
      </c>
      <c r="W9778">
        <v>29011416.969130833</v>
      </c>
      <c r="X9778">
        <v>9011416.9691308364</v>
      </c>
    </row>
    <row r="9779" spans="2:24" x14ac:dyDescent="0.4">
      <c r="B9779" s="13">
        <v>9776</v>
      </c>
      <c r="C9779">
        <v>0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14554752.351595556</v>
      </c>
      <c r="O9779">
        <v>17235761.225902338</v>
      </c>
      <c r="P9779">
        <v>15235691.61896769</v>
      </c>
      <c r="Q9779">
        <v>14292701.197836261</v>
      </c>
      <c r="R9779">
        <v>20578442.55223662</v>
      </c>
      <c r="S9779">
        <v>22528119.348562222</v>
      </c>
      <c r="T9779">
        <v>30051254.138738025</v>
      </c>
      <c r="U9779">
        <v>17617420.211405952</v>
      </c>
      <c r="V9779">
        <v>20854863.803340957</v>
      </c>
      <c r="W9779">
        <v>32039007.883236293</v>
      </c>
      <c r="X9779">
        <v>12039007.883236293</v>
      </c>
    </row>
    <row r="9780" spans="2:24" x14ac:dyDescent="0.4">
      <c r="B9780" s="13">
        <v>9777</v>
      </c>
      <c r="C9780">
        <v>0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19003809.377171073</v>
      </c>
      <c r="O9780">
        <v>18790528.890184231</v>
      </c>
      <c r="P9780">
        <v>16835732.169693135</v>
      </c>
      <c r="Q9780">
        <v>14365339.527645053</v>
      </c>
      <c r="R9780">
        <v>14920386.926927857</v>
      </c>
      <c r="S9780">
        <v>14837409.194997797</v>
      </c>
      <c r="T9780">
        <v>19100596.588632673</v>
      </c>
      <c r="U9780">
        <v>22113162.281767547</v>
      </c>
      <c r="V9780">
        <v>27613647.940284576</v>
      </c>
      <c r="W9780">
        <v>30822138.781148557</v>
      </c>
      <c r="X9780">
        <v>10822138.781148557</v>
      </c>
    </row>
    <row r="9781" spans="2:24" x14ac:dyDescent="0.4">
      <c r="B9781" s="13">
        <v>9778</v>
      </c>
      <c r="C9781">
        <v>0</v>
      </c>
      <c r="D9781">
        <v>0</v>
      </c>
      <c r="E9781"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20212370.285572916</v>
      </c>
      <c r="O9781">
        <v>18682500.525708161</v>
      </c>
      <c r="P9781">
        <v>22983022.234765045</v>
      </c>
      <c r="Q9781">
        <v>26110727.426803418</v>
      </c>
      <c r="R9781">
        <v>28162836.695012152</v>
      </c>
      <c r="S9781">
        <v>27736421.181374736</v>
      </c>
      <c r="T9781">
        <v>28127100.677740999</v>
      </c>
      <c r="U9781">
        <v>32467143.360730998</v>
      </c>
      <c r="V9781">
        <v>31101520.343090236</v>
      </c>
      <c r="W9781">
        <v>34924212.531707928</v>
      </c>
      <c r="X9781">
        <v>14924212.531707922</v>
      </c>
    </row>
    <row r="9782" spans="2:24" x14ac:dyDescent="0.4">
      <c r="B9782" s="13">
        <v>9779</v>
      </c>
      <c r="C9782">
        <v>0</v>
      </c>
      <c r="D9782">
        <v>0</v>
      </c>
      <c r="E9782"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26868681.920954287</v>
      </c>
      <c r="O9782">
        <v>27144715.146844432</v>
      </c>
      <c r="P9782">
        <v>32461189.051488183</v>
      </c>
      <c r="Q9782">
        <v>34112174.818967544</v>
      </c>
      <c r="R9782">
        <v>30693236.053124353</v>
      </c>
      <c r="S9782">
        <v>33561852.673355639</v>
      </c>
      <c r="T9782">
        <v>37848820.387701817</v>
      </c>
      <c r="U9782">
        <v>38209258.615853593</v>
      </c>
      <c r="V9782">
        <v>43236421.562313467</v>
      </c>
      <c r="W9782">
        <v>45488321.267882742</v>
      </c>
      <c r="X9782">
        <v>25488321.267882742</v>
      </c>
    </row>
    <row r="9783" spans="2:24" x14ac:dyDescent="0.4">
      <c r="B9783" s="13">
        <v>9780</v>
      </c>
      <c r="C9783">
        <v>0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1674114.4116158462</v>
      </c>
      <c r="O9783">
        <v>8553129.324714439</v>
      </c>
      <c r="P9783">
        <v>24826735.334805578</v>
      </c>
      <c r="Q9783">
        <v>23156312.789551675</v>
      </c>
      <c r="R9783">
        <v>26930396.310389694</v>
      </c>
      <c r="S9783">
        <v>25017140.511315156</v>
      </c>
      <c r="T9783">
        <v>27928930.892752293</v>
      </c>
      <c r="U9783">
        <v>19153512.820668358</v>
      </c>
      <c r="V9783">
        <v>11123498.639973991</v>
      </c>
      <c r="W9783">
        <v>13620930.670913361</v>
      </c>
      <c r="X9783">
        <v>-6379069.3290866418</v>
      </c>
    </row>
    <row r="9784" spans="2:24" x14ac:dyDescent="0.4">
      <c r="B9784" s="13">
        <v>9781</v>
      </c>
      <c r="C9784">
        <v>0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19033149.757302638</v>
      </c>
      <c r="O9784">
        <v>17989269.009613074</v>
      </c>
      <c r="P9784">
        <v>17515077.731681723</v>
      </c>
      <c r="Q9784">
        <v>15046357.203766201</v>
      </c>
      <c r="R9784">
        <v>12535223.537162594</v>
      </c>
      <c r="S9784">
        <v>20893009.903750896</v>
      </c>
      <c r="T9784">
        <v>23905294.404125664</v>
      </c>
      <c r="U9784">
        <v>26974019.813272059</v>
      </c>
      <c r="V9784">
        <v>23898971.058428392</v>
      </c>
      <c r="W9784">
        <v>26745339.215792891</v>
      </c>
      <c r="X9784">
        <v>6745339.2157928906</v>
      </c>
    </row>
    <row r="9785" spans="2:24" x14ac:dyDescent="0.4">
      <c r="B9785" s="13">
        <v>9782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24570532.544867624</v>
      </c>
      <c r="O9785">
        <v>16458065.994332308</v>
      </c>
      <c r="P9785">
        <v>15646770.717658892</v>
      </c>
      <c r="Q9785">
        <v>18196810.108586363</v>
      </c>
      <c r="R9785">
        <v>19924652.231475815</v>
      </c>
      <c r="S9785">
        <v>26907118.418321516</v>
      </c>
      <c r="T9785">
        <v>29964204.354261901</v>
      </c>
      <c r="U9785">
        <v>27386256.770173367</v>
      </c>
      <c r="V9785">
        <v>32696063.230083723</v>
      </c>
      <c r="W9785">
        <v>29327190.382369943</v>
      </c>
      <c r="X9785">
        <v>9327190.3823699411</v>
      </c>
    </row>
    <row r="9786" spans="2:24" x14ac:dyDescent="0.4">
      <c r="B9786" s="13">
        <v>9783</v>
      </c>
      <c r="C9786">
        <v>0</v>
      </c>
      <c r="D9786">
        <v>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17979292.482870366</v>
      </c>
      <c r="O9786">
        <v>19592359.775107663</v>
      </c>
      <c r="P9786">
        <v>19228334.268379599</v>
      </c>
      <c r="Q9786">
        <v>26046048.0143672</v>
      </c>
      <c r="R9786">
        <v>28325697.47232658</v>
      </c>
      <c r="S9786">
        <v>29187136.284471925</v>
      </c>
      <c r="T9786">
        <v>27980125.953706548</v>
      </c>
      <c r="U9786">
        <v>28020742.578478523</v>
      </c>
      <c r="V9786">
        <v>30471456.163497955</v>
      </c>
      <c r="W9786">
        <v>29729275.421685692</v>
      </c>
      <c r="X9786">
        <v>9729275.4216856901</v>
      </c>
    </row>
    <row r="9787" spans="2:24" x14ac:dyDescent="0.4">
      <c r="B9787" s="13">
        <v>9784</v>
      </c>
      <c r="C9787">
        <v>0</v>
      </c>
      <c r="D9787">
        <v>0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23635109.270398147</v>
      </c>
      <c r="O9787">
        <v>29991165.314462673</v>
      </c>
      <c r="P9787">
        <v>13266753.259290488</v>
      </c>
      <c r="Q9787">
        <v>17763303.107912846</v>
      </c>
      <c r="R9787">
        <v>31429953.488696389</v>
      </c>
      <c r="S9787">
        <v>16643728.247178838</v>
      </c>
      <c r="T9787">
        <v>11349693.064340731</v>
      </c>
      <c r="U9787">
        <v>13986480.674039548</v>
      </c>
      <c r="V9787">
        <v>15250555.047501456</v>
      </c>
      <c r="W9787">
        <v>14106849.789116777</v>
      </c>
      <c r="X9787">
        <v>-5893150.2108832244</v>
      </c>
    </row>
    <row r="9788" spans="2:24" x14ac:dyDescent="0.4">
      <c r="B9788" s="13">
        <v>9785</v>
      </c>
      <c r="C9788">
        <v>0</v>
      </c>
      <c r="D9788">
        <v>0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19653193.132934403</v>
      </c>
      <c r="O9788">
        <v>19336550.728588309</v>
      </c>
      <c r="P9788">
        <v>20734448.159709141</v>
      </c>
      <c r="Q9788">
        <v>25820956.979608394</v>
      </c>
      <c r="R9788">
        <v>26304434.641277462</v>
      </c>
      <c r="S9788">
        <v>24696526.248905763</v>
      </c>
      <c r="T9788">
        <v>20795120.902769193</v>
      </c>
      <c r="U9788">
        <v>29298088.967442971</v>
      </c>
      <c r="V9788">
        <v>38063139.516673982</v>
      </c>
      <c r="W9788">
        <v>43639241.416374445</v>
      </c>
      <c r="X9788">
        <v>23639241.416374441</v>
      </c>
    </row>
    <row r="9789" spans="2:24" x14ac:dyDescent="0.4">
      <c r="B9789" s="13">
        <v>9786</v>
      </c>
      <c r="C9789">
        <v>0</v>
      </c>
      <c r="D9789">
        <v>0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17664901.154084302</v>
      </c>
      <c r="O9789">
        <v>14127102.267846046</v>
      </c>
      <c r="P9789">
        <v>16302031.784579633</v>
      </c>
      <c r="Q9789">
        <v>22693913.163313329</v>
      </c>
      <c r="R9789">
        <v>27716586.033434365</v>
      </c>
      <c r="S9789">
        <v>27194582.771508079</v>
      </c>
      <c r="T9789">
        <v>31918399.373249609</v>
      </c>
      <c r="U9789">
        <v>32885277.792024586</v>
      </c>
      <c r="V9789">
        <v>35185266.451817475</v>
      </c>
      <c r="W9789">
        <v>21549098.346883617</v>
      </c>
      <c r="X9789">
        <v>1549098.3468836071</v>
      </c>
    </row>
    <row r="9790" spans="2:24" x14ac:dyDescent="0.4">
      <c r="B9790" s="13">
        <v>9787</v>
      </c>
      <c r="C9790">
        <v>0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18115191.519321598</v>
      </c>
      <c r="O9790">
        <v>25017598.322883379</v>
      </c>
      <c r="P9790">
        <v>27579298.71017177</v>
      </c>
      <c r="Q9790">
        <v>26866825.063868884</v>
      </c>
      <c r="R9790">
        <v>17135726.557376411</v>
      </c>
      <c r="S9790">
        <v>21218363.728658583</v>
      </c>
      <c r="T9790">
        <v>20916269.194742039</v>
      </c>
      <c r="U9790">
        <v>21457456.992531493</v>
      </c>
      <c r="V9790">
        <v>24968224.740024567</v>
      </c>
      <c r="W9790">
        <v>27395385.795176581</v>
      </c>
      <c r="X9790">
        <v>7395385.7951765815</v>
      </c>
    </row>
    <row r="9791" spans="2:24" x14ac:dyDescent="0.4">
      <c r="B9791" s="13">
        <v>9788</v>
      </c>
      <c r="C9791">
        <v>0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27796125.982859839</v>
      </c>
      <c r="O9791">
        <v>28657415.179243524</v>
      </c>
      <c r="P9791">
        <v>36014334.169554546</v>
      </c>
      <c r="Q9791">
        <v>37797811.313675933</v>
      </c>
      <c r="R9791">
        <v>38665808.810867473</v>
      </c>
      <c r="S9791">
        <v>39507210.049662359</v>
      </c>
      <c r="T9791">
        <v>43600373.144435123</v>
      </c>
      <c r="U9791">
        <v>42975965.624273643</v>
      </c>
      <c r="V9791">
        <v>45438205.225601286</v>
      </c>
      <c r="W9791">
        <v>50033198.762983054</v>
      </c>
      <c r="X9791">
        <v>30033198.762983046</v>
      </c>
    </row>
    <row r="9792" spans="2:24" x14ac:dyDescent="0.4">
      <c r="B9792" s="13">
        <v>9789</v>
      </c>
      <c r="C9792">
        <v>0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20801133.86328331</v>
      </c>
      <c r="O9792">
        <v>22025246.037744809</v>
      </c>
      <c r="P9792">
        <v>22719556.307014383</v>
      </c>
      <c r="Q9792">
        <v>24178499.486703567</v>
      </c>
      <c r="R9792">
        <v>-3343209.8938605823</v>
      </c>
      <c r="S9792">
        <v>-57159719.685505882</v>
      </c>
      <c r="T9792">
        <v>-36521677.921137795</v>
      </c>
      <c r="U9792">
        <v>3439022.9681954067</v>
      </c>
      <c r="V9792">
        <v>8995014.9200965203</v>
      </c>
      <c r="W9792">
        <v>9494435.6682757828</v>
      </c>
      <c r="X9792">
        <v>-10505564.331724217</v>
      </c>
    </row>
    <row r="9793" spans="2:24" x14ac:dyDescent="0.4">
      <c r="B9793" s="13">
        <v>9790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20305895.397016909</v>
      </c>
      <c r="O9793">
        <v>25847911.148325607</v>
      </c>
      <c r="P9793">
        <v>31999658.811821233</v>
      </c>
      <c r="Q9793">
        <v>30813960.579971563</v>
      </c>
      <c r="R9793">
        <v>36462262.495053738</v>
      </c>
      <c r="S9793">
        <v>36519377.458293401</v>
      </c>
      <c r="T9793">
        <v>38048860.626257718</v>
      </c>
      <c r="U9793">
        <v>35388570.886830561</v>
      </c>
      <c r="V9793">
        <v>38955332.044943132</v>
      </c>
      <c r="W9793">
        <v>38764742.87597236</v>
      </c>
      <c r="X9793">
        <v>18764742.875972364</v>
      </c>
    </row>
    <row r="9794" spans="2:24" x14ac:dyDescent="0.4">
      <c r="B9794" s="13">
        <v>9791</v>
      </c>
      <c r="C9794">
        <v>0</v>
      </c>
      <c r="D9794">
        <v>0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20673654.279906124</v>
      </c>
      <c r="O9794">
        <v>22413873.259106971</v>
      </c>
      <c r="P9794">
        <v>26469098.304791376</v>
      </c>
      <c r="Q9794">
        <v>27872517.776943862</v>
      </c>
      <c r="R9794">
        <v>21545618.044353724</v>
      </c>
      <c r="S9794">
        <v>26163893.607219566</v>
      </c>
      <c r="T9794">
        <v>29494383.814112108</v>
      </c>
      <c r="U9794">
        <v>36228850.044216618</v>
      </c>
      <c r="V9794">
        <v>41445939.183518797</v>
      </c>
      <c r="W9794">
        <v>47274947.503290839</v>
      </c>
      <c r="X9794">
        <v>27274947.503290847</v>
      </c>
    </row>
    <row r="9795" spans="2:24" x14ac:dyDescent="0.4">
      <c r="B9795" s="13">
        <v>9792</v>
      </c>
      <c r="C9795">
        <v>0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19366703.100250639</v>
      </c>
      <c r="O9795">
        <v>20640180.543004684</v>
      </c>
      <c r="P9795">
        <v>21552018.556135301</v>
      </c>
      <c r="Q9795">
        <v>23028270.806685004</v>
      </c>
      <c r="R9795">
        <v>12908506.423159776</v>
      </c>
      <c r="S9795">
        <v>14227543.735944785</v>
      </c>
      <c r="T9795">
        <v>16176226.311086344</v>
      </c>
      <c r="U9795">
        <v>20888894.920073628</v>
      </c>
      <c r="V9795">
        <v>22716217.171466053</v>
      </c>
      <c r="W9795">
        <v>25417187.4430549</v>
      </c>
      <c r="X9795">
        <v>5417187.4430548986</v>
      </c>
    </row>
    <row r="9796" spans="2:24" x14ac:dyDescent="0.4">
      <c r="B9796" s="13">
        <v>9793</v>
      </c>
      <c r="C9796">
        <v>0</v>
      </c>
      <c r="D9796">
        <v>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22773483.43486822</v>
      </c>
      <c r="O9796">
        <v>24332849.186733782</v>
      </c>
      <c r="P9796">
        <v>27231243.884859156</v>
      </c>
      <c r="Q9796">
        <v>27469542.792375483</v>
      </c>
      <c r="R9796">
        <v>35645298.901003249</v>
      </c>
      <c r="S9796">
        <v>35522078.270696536</v>
      </c>
      <c r="T9796">
        <v>36421261.895769157</v>
      </c>
      <c r="U9796">
        <v>34492431.476427346</v>
      </c>
      <c r="V9796">
        <v>33869152.467382744</v>
      </c>
      <c r="W9796">
        <v>34379100.935458422</v>
      </c>
      <c r="X9796">
        <v>14379100.935458414</v>
      </c>
    </row>
    <row r="9797" spans="2:24" x14ac:dyDescent="0.4">
      <c r="B9797" s="13">
        <v>9794</v>
      </c>
      <c r="C9797">
        <v>0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16757361.275868755</v>
      </c>
      <c r="O9797">
        <v>20022440.032620244</v>
      </c>
      <c r="P9797">
        <v>28479899.907850012</v>
      </c>
      <c r="Q9797">
        <v>28592961.465082664</v>
      </c>
      <c r="R9797">
        <v>30961425.838852283</v>
      </c>
      <c r="S9797">
        <v>29265516.843643308</v>
      </c>
      <c r="T9797">
        <v>29801549.606311899</v>
      </c>
      <c r="U9797">
        <v>27889873.39382939</v>
      </c>
      <c r="V9797">
        <v>20811907.447657447</v>
      </c>
      <c r="W9797">
        <v>28925578.795100253</v>
      </c>
      <c r="X9797">
        <v>8925578.7951002549</v>
      </c>
    </row>
    <row r="9798" spans="2:24" x14ac:dyDescent="0.4">
      <c r="B9798" s="13">
        <v>9795</v>
      </c>
      <c r="C9798">
        <v>0</v>
      </c>
      <c r="D9798">
        <v>0</v>
      </c>
      <c r="E9798">
        <v>0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9136079.5461303443</v>
      </c>
      <c r="O9798">
        <v>10233634.379967237</v>
      </c>
      <c r="P9798">
        <v>21006949.995196518</v>
      </c>
      <c r="Q9798">
        <v>23251658.026346233</v>
      </c>
      <c r="R9798">
        <v>-21533649.095353238</v>
      </c>
      <c r="S9798">
        <v>-19599780.099540856</v>
      </c>
      <c r="T9798">
        <v>2160123.0360834552</v>
      </c>
      <c r="U9798">
        <v>2826050.0549278306</v>
      </c>
      <c r="V9798">
        <v>4494112.6934469622</v>
      </c>
      <c r="W9798">
        <v>-9304416.5976436902</v>
      </c>
      <c r="X9798">
        <v>-29304416.597643681</v>
      </c>
    </row>
    <row r="9799" spans="2:24" x14ac:dyDescent="0.4">
      <c r="B9799" s="13">
        <v>9796</v>
      </c>
      <c r="C9799">
        <v>0</v>
      </c>
      <c r="D9799">
        <v>0</v>
      </c>
      <c r="E9799">
        <v>0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21255501.736152351</v>
      </c>
      <c r="O9799">
        <v>26967581.563472979</v>
      </c>
      <c r="P9799">
        <v>26387488.157727797</v>
      </c>
      <c r="Q9799">
        <v>18505355.289678637</v>
      </c>
      <c r="R9799">
        <v>21581728.96069948</v>
      </c>
      <c r="S9799">
        <v>7134231.5110051548</v>
      </c>
      <c r="T9799">
        <v>8335442.6575490823</v>
      </c>
      <c r="U9799">
        <v>24364423.995968986</v>
      </c>
      <c r="V9799">
        <v>29444275.63312244</v>
      </c>
      <c r="W9799">
        <v>29867448.790586453</v>
      </c>
      <c r="X9799">
        <v>9867448.7905864492</v>
      </c>
    </row>
    <row r="9800" spans="2:24" x14ac:dyDescent="0.4">
      <c r="B9800" s="13">
        <v>9797</v>
      </c>
      <c r="C9800">
        <v>0</v>
      </c>
      <c r="D9800">
        <v>0</v>
      </c>
      <c r="E9800">
        <v>0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18037723.527087934</v>
      </c>
      <c r="O9800">
        <v>18106938.872574478</v>
      </c>
      <c r="P9800">
        <v>16657628.57093548</v>
      </c>
      <c r="Q9800">
        <v>12519630.526308946</v>
      </c>
      <c r="R9800">
        <v>17912251.775913432</v>
      </c>
      <c r="S9800">
        <v>22248657.689750746</v>
      </c>
      <c r="T9800">
        <v>22177118.967508096</v>
      </c>
      <c r="U9800">
        <v>21888525.18125679</v>
      </c>
      <c r="V9800">
        <v>21795062.655920547</v>
      </c>
      <c r="W9800">
        <v>26453696.07165036</v>
      </c>
      <c r="X9800">
        <v>6453696.0716503588</v>
      </c>
    </row>
    <row r="9801" spans="2:24" x14ac:dyDescent="0.4">
      <c r="B9801" s="13">
        <v>9798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22944824.142087761</v>
      </c>
      <c r="O9801">
        <v>20419482.111677635</v>
      </c>
      <c r="P9801">
        <v>26617111.225622825</v>
      </c>
      <c r="Q9801">
        <v>29374887.922512896</v>
      </c>
      <c r="R9801">
        <v>26908593.612557642</v>
      </c>
      <c r="S9801">
        <v>24144325.331436723</v>
      </c>
      <c r="T9801">
        <v>25534116.839309022</v>
      </c>
      <c r="U9801">
        <v>27055119.763242628</v>
      </c>
      <c r="V9801">
        <v>27973798.917002339</v>
      </c>
      <c r="W9801">
        <v>25169766.387269475</v>
      </c>
      <c r="X9801">
        <v>5169766.3872694755</v>
      </c>
    </row>
    <row r="9802" spans="2:24" x14ac:dyDescent="0.4">
      <c r="B9802" s="13">
        <v>9799</v>
      </c>
      <c r="C9802">
        <v>0</v>
      </c>
      <c r="D9802">
        <v>0</v>
      </c>
      <c r="E9802">
        <v>0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23048953.673277836</v>
      </c>
      <c r="O9802">
        <v>28817502.787795365</v>
      </c>
      <c r="P9802">
        <v>28800605.695351355</v>
      </c>
      <c r="Q9802">
        <v>26717891.147336062</v>
      </c>
      <c r="R9802">
        <v>27894418.993929666</v>
      </c>
      <c r="S9802">
        <v>-84339174.382974118</v>
      </c>
      <c r="T9802">
        <v>-84436071.635369867</v>
      </c>
      <c r="U9802">
        <v>-25926481.472488683</v>
      </c>
      <c r="V9802">
        <v>-22637126.853515916</v>
      </c>
      <c r="W9802">
        <v>-25866104.962673061</v>
      </c>
      <c r="X9802">
        <v>-45866104.962673061</v>
      </c>
    </row>
    <row r="9803" spans="2:24" x14ac:dyDescent="0.4">
      <c r="B9803" s="13">
        <v>9800</v>
      </c>
      <c r="C9803">
        <v>0</v>
      </c>
      <c r="D9803">
        <v>0</v>
      </c>
      <c r="E9803"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14906805.93221101</v>
      </c>
      <c r="O9803">
        <v>12266693.438627463</v>
      </c>
      <c r="P9803">
        <v>11598210.01035613</v>
      </c>
      <c r="Q9803">
        <v>8601576.4621997904</v>
      </c>
      <c r="R9803">
        <v>11743433.933338493</v>
      </c>
      <c r="S9803">
        <v>11419689.031258615</v>
      </c>
      <c r="T9803">
        <v>20389744.495534711</v>
      </c>
      <c r="U9803">
        <v>25500658.818596881</v>
      </c>
      <c r="V9803">
        <v>26431894.388643246</v>
      </c>
      <c r="W9803">
        <v>27907882.238027088</v>
      </c>
      <c r="X9803">
        <v>7907882.2380270856</v>
      </c>
    </row>
    <row r="9804" spans="2:24" x14ac:dyDescent="0.4">
      <c r="B9804" s="13">
        <v>9801</v>
      </c>
      <c r="C9804">
        <v>0</v>
      </c>
      <c r="D9804">
        <v>0</v>
      </c>
      <c r="E9804">
        <v>0</v>
      </c>
      <c r="F9804">
        <v>0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21656744.278148476</v>
      </c>
      <c r="O9804">
        <v>25189124.79820944</v>
      </c>
      <c r="P9804">
        <v>22051886.212014042</v>
      </c>
      <c r="Q9804">
        <v>21080368.378956202</v>
      </c>
      <c r="R9804">
        <v>27762466.384267181</v>
      </c>
      <c r="S9804">
        <v>26892326.435409434</v>
      </c>
      <c r="T9804">
        <v>23969342.513717365</v>
      </c>
      <c r="U9804">
        <v>27628608.338987123</v>
      </c>
      <c r="V9804">
        <v>27712470.798712883</v>
      </c>
      <c r="W9804">
        <v>36131767.63921342</v>
      </c>
      <c r="X9804">
        <v>16131767.639213424</v>
      </c>
    </row>
    <row r="9805" spans="2:24" x14ac:dyDescent="0.4">
      <c r="B9805" s="13">
        <v>9802</v>
      </c>
      <c r="C9805">
        <v>0</v>
      </c>
      <c r="D9805">
        <v>0</v>
      </c>
      <c r="E9805">
        <v>0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27233425.621980242</v>
      </c>
      <c r="O9805">
        <v>30995509.51157622</v>
      </c>
      <c r="P9805">
        <v>36015330.660592467</v>
      </c>
      <c r="Q9805">
        <v>42288284.861553825</v>
      </c>
      <c r="R9805">
        <v>-120125747.72178851</v>
      </c>
      <c r="S9805">
        <v>-115858543.23384337</v>
      </c>
      <c r="T9805">
        <v>-32563928.678819548</v>
      </c>
      <c r="U9805">
        <v>-26500480.970539913</v>
      </c>
      <c r="V9805">
        <v>-40548364.720087275</v>
      </c>
      <c r="W9805">
        <v>-35834271.423560262</v>
      </c>
      <c r="X9805">
        <v>-55834271.423560247</v>
      </c>
    </row>
    <row r="9806" spans="2:24" x14ac:dyDescent="0.4">
      <c r="B9806" s="13">
        <v>9803</v>
      </c>
      <c r="C9806">
        <v>0</v>
      </c>
      <c r="D9806">
        <v>0</v>
      </c>
      <c r="E9806"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18042200.60532742</v>
      </c>
      <c r="O9806">
        <v>17477420.383335978</v>
      </c>
      <c r="P9806">
        <v>18070040.712878063</v>
      </c>
      <c r="Q9806">
        <v>23034064.182644803</v>
      </c>
      <c r="R9806">
        <v>21747816.03676017</v>
      </c>
      <c r="S9806">
        <v>22843861.50366351</v>
      </c>
      <c r="T9806">
        <v>23034840.414119635</v>
      </c>
      <c r="U9806">
        <v>24118423.366422802</v>
      </c>
      <c r="V9806">
        <v>26698228.93413141</v>
      </c>
      <c r="W9806">
        <v>26385399.129282564</v>
      </c>
      <c r="X9806">
        <v>6385399.1292825695</v>
      </c>
    </row>
    <row r="9807" spans="2:24" x14ac:dyDescent="0.4">
      <c r="B9807" s="13">
        <v>9804</v>
      </c>
      <c r="C9807">
        <v>0</v>
      </c>
      <c r="D9807">
        <v>0</v>
      </c>
      <c r="E9807">
        <v>0</v>
      </c>
      <c r="F9807">
        <v>0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22318911.044147301</v>
      </c>
      <c r="O9807">
        <v>31493468.054734431</v>
      </c>
      <c r="P9807">
        <v>16340487.496534124</v>
      </c>
      <c r="Q9807">
        <v>14761812.397591226</v>
      </c>
      <c r="R9807">
        <v>23536276.430249952</v>
      </c>
      <c r="S9807">
        <v>29349032.21021064</v>
      </c>
      <c r="T9807">
        <v>32112289.076806817</v>
      </c>
      <c r="U9807">
        <v>39128978.054359704</v>
      </c>
      <c r="V9807">
        <v>39486575.194999866</v>
      </c>
      <c r="W9807">
        <v>41971480.193560101</v>
      </c>
      <c r="X9807">
        <v>21971480.193560097</v>
      </c>
    </row>
    <row r="9808" spans="2:24" x14ac:dyDescent="0.4">
      <c r="B9808" s="13">
        <v>9805</v>
      </c>
      <c r="C9808">
        <v>0</v>
      </c>
      <c r="D9808">
        <v>0</v>
      </c>
      <c r="E9808"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19967941.482364446</v>
      </c>
      <c r="O9808">
        <v>27445855.607757773</v>
      </c>
      <c r="P9808">
        <v>31396283.641472049</v>
      </c>
      <c r="Q9808">
        <v>32094206.118155565</v>
      </c>
      <c r="R9808">
        <v>40107876.923319876</v>
      </c>
      <c r="S9808">
        <v>41731782.624982379</v>
      </c>
      <c r="T9808">
        <v>40878724.910147153</v>
      </c>
      <c r="U9808">
        <v>35372127.216107935</v>
      </c>
      <c r="V9808">
        <v>23543874.560961343</v>
      </c>
      <c r="W9808">
        <v>21568491.075911295</v>
      </c>
      <c r="X9808">
        <v>1568491.0759112923</v>
      </c>
    </row>
    <row r="9809" spans="2:24" x14ac:dyDescent="0.4">
      <c r="B9809" s="13">
        <v>9806</v>
      </c>
      <c r="C9809">
        <v>0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24273000.903390847</v>
      </c>
      <c r="O9809">
        <v>25228035.910485867</v>
      </c>
      <c r="P9809">
        <v>24741147.140751209</v>
      </c>
      <c r="Q9809">
        <v>26515968.726177011</v>
      </c>
      <c r="R9809">
        <v>29186191.126650922</v>
      </c>
      <c r="S9809">
        <v>26104350.068923358</v>
      </c>
      <c r="T9809">
        <v>24246689.696217179</v>
      </c>
      <c r="U9809">
        <v>24332251.670277007</v>
      </c>
      <c r="V9809">
        <v>20304720.694594584</v>
      </c>
      <c r="W9809">
        <v>8709961.2660710178</v>
      </c>
      <c r="X9809">
        <v>-11290038.733928982</v>
      </c>
    </row>
    <row r="9810" spans="2:24" x14ac:dyDescent="0.4">
      <c r="B9810" s="13">
        <v>9807</v>
      </c>
      <c r="C9810">
        <v>0</v>
      </c>
      <c r="D9810">
        <v>0</v>
      </c>
      <c r="E9810">
        <v>0</v>
      </c>
      <c r="F9810">
        <v>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18993643.598585743</v>
      </c>
      <c r="O9810">
        <v>-10925790.287067417</v>
      </c>
      <c r="P9810">
        <v>-9915156.5412923656</v>
      </c>
      <c r="Q9810">
        <v>-2503977.1920869229</v>
      </c>
      <c r="R9810">
        <v>-5700098.7689361218</v>
      </c>
      <c r="S9810">
        <v>-6171919.0699770115</v>
      </c>
      <c r="T9810">
        <v>-7053257.0018101688</v>
      </c>
      <c r="U9810">
        <v>-4162026.8502149559</v>
      </c>
      <c r="V9810">
        <v>-6781332.2464472698</v>
      </c>
      <c r="W9810">
        <v>-5874349.4388264278</v>
      </c>
      <c r="X9810">
        <v>-25874349.438826434</v>
      </c>
    </row>
    <row r="9811" spans="2:24" x14ac:dyDescent="0.4">
      <c r="B9811" s="13">
        <v>9808</v>
      </c>
      <c r="C9811">
        <v>0</v>
      </c>
      <c r="D9811">
        <v>0</v>
      </c>
      <c r="E9811"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23219132.460864116</v>
      </c>
      <c r="O9811">
        <v>24541469.94746932</v>
      </c>
      <c r="P9811">
        <v>21344145.361303657</v>
      </c>
      <c r="Q9811">
        <v>23450132.24346564</v>
      </c>
      <c r="R9811">
        <v>-67624144.220736727</v>
      </c>
      <c r="S9811">
        <v>-69679244.917925224</v>
      </c>
      <c r="T9811">
        <v>-16852013.226983447</v>
      </c>
      <c r="U9811">
        <v>-13537739.881558007</v>
      </c>
      <c r="V9811">
        <v>-13604814.830697147</v>
      </c>
      <c r="W9811">
        <v>-16858143.667717192</v>
      </c>
      <c r="X9811">
        <v>-36858143.667717196</v>
      </c>
    </row>
    <row r="9812" spans="2:24" x14ac:dyDescent="0.4">
      <c r="B9812" s="13">
        <v>9809</v>
      </c>
      <c r="C9812">
        <v>0</v>
      </c>
      <c r="D9812">
        <v>0</v>
      </c>
      <c r="E9812">
        <v>0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23369977.643792797</v>
      </c>
      <c r="O9812">
        <v>22920793.638606265</v>
      </c>
      <c r="P9812">
        <v>19110593.958981331</v>
      </c>
      <c r="Q9812">
        <v>18680265.35868448</v>
      </c>
      <c r="R9812">
        <v>18274546.608658768</v>
      </c>
      <c r="S9812">
        <v>20498469.861520674</v>
      </c>
      <c r="T9812">
        <v>23028770.573451474</v>
      </c>
      <c r="U9812">
        <v>-125717537.67779502</v>
      </c>
      <c r="V9812">
        <v>-127140680.11093347</v>
      </c>
      <c r="W9812">
        <v>-50685389.59422145</v>
      </c>
      <c r="X9812">
        <v>-70685389.594221473</v>
      </c>
    </row>
    <row r="9813" spans="2:24" x14ac:dyDescent="0.4">
      <c r="B9813" s="13">
        <v>9810</v>
      </c>
      <c r="C9813">
        <v>0</v>
      </c>
      <c r="D9813">
        <v>0</v>
      </c>
      <c r="E9813">
        <v>0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25047430.887611326</v>
      </c>
      <c r="O9813">
        <v>22838509.827094864</v>
      </c>
      <c r="P9813">
        <v>28108138.095501993</v>
      </c>
      <c r="Q9813">
        <v>-26617781.573177937</v>
      </c>
      <c r="R9813">
        <v>-24301230.781403281</v>
      </c>
      <c r="S9813">
        <v>2856685.1374568073</v>
      </c>
      <c r="T9813">
        <v>11220308.490282781</v>
      </c>
      <c r="U9813">
        <v>11870381.607914126</v>
      </c>
      <c r="V9813">
        <v>10361076.999324329</v>
      </c>
      <c r="W9813">
        <v>2358970.2075486793</v>
      </c>
      <c r="X9813">
        <v>-17641029.792451326</v>
      </c>
    </row>
    <row r="9814" spans="2:24" x14ac:dyDescent="0.4">
      <c r="B9814" s="13">
        <v>9811</v>
      </c>
      <c r="C9814">
        <v>0</v>
      </c>
      <c r="D9814">
        <v>0</v>
      </c>
      <c r="E9814">
        <v>0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19411629.922494236</v>
      </c>
      <c r="O9814">
        <v>4261410.5547846323</v>
      </c>
      <c r="P9814">
        <v>6831613.8621027851</v>
      </c>
      <c r="Q9814">
        <v>18865700.825014032</v>
      </c>
      <c r="R9814">
        <v>18996648.449797645</v>
      </c>
      <c r="S9814">
        <v>20712188.277326189</v>
      </c>
      <c r="T9814">
        <v>24525962.55803027</v>
      </c>
      <c r="U9814">
        <v>29712623.577592995</v>
      </c>
      <c r="V9814">
        <v>-212338686.59993714</v>
      </c>
      <c r="W9814">
        <v>-209800913.5052065</v>
      </c>
      <c r="X9814">
        <v>-229800913.5052065</v>
      </c>
    </row>
    <row r="9815" spans="2:24" x14ac:dyDescent="0.4">
      <c r="B9815" s="13">
        <v>9812</v>
      </c>
      <c r="C9815">
        <v>0</v>
      </c>
      <c r="D9815">
        <v>0</v>
      </c>
      <c r="E9815">
        <v>0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18021500.548007786</v>
      </c>
      <c r="O9815">
        <v>15283650.284819972</v>
      </c>
      <c r="P9815">
        <v>20448799.968979329</v>
      </c>
      <c r="Q9815">
        <v>-25718034.264250979</v>
      </c>
      <c r="R9815">
        <v>-26591224.25726185</v>
      </c>
      <c r="S9815">
        <v>2009121.2185975555</v>
      </c>
      <c r="T9815">
        <v>-4480513.9722847231</v>
      </c>
      <c r="U9815">
        <v>-1604567.9049100908</v>
      </c>
      <c r="V9815">
        <v>-2373182.2004867014</v>
      </c>
      <c r="W9815">
        <v>-248257.55881662434</v>
      </c>
      <c r="X9815">
        <v>-20248257.558816627</v>
      </c>
    </row>
    <row r="9816" spans="2:24" x14ac:dyDescent="0.4">
      <c r="B9816" s="13">
        <v>9813</v>
      </c>
      <c r="C9816">
        <v>0</v>
      </c>
      <c r="D9816">
        <v>0</v>
      </c>
      <c r="E9816">
        <v>0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22088152.92206632</v>
      </c>
      <c r="O9816">
        <v>28099390.112714089</v>
      </c>
      <c r="P9816">
        <v>30463073.526451498</v>
      </c>
      <c r="Q9816">
        <v>29634040.550955508</v>
      </c>
      <c r="R9816">
        <v>30202562.561685901</v>
      </c>
      <c r="S9816">
        <v>28622216.22786108</v>
      </c>
      <c r="T9816">
        <v>34241873.867590725</v>
      </c>
      <c r="U9816">
        <v>39263137.228937276</v>
      </c>
      <c r="V9816">
        <v>-141402342.08682838</v>
      </c>
      <c r="W9816">
        <v>-138359072.70428354</v>
      </c>
      <c r="X9816">
        <v>-158359072.70428354</v>
      </c>
    </row>
    <row r="9817" spans="2:24" x14ac:dyDescent="0.4">
      <c r="B9817" s="13">
        <v>9814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18215813.028795183</v>
      </c>
      <c r="O9817">
        <v>23315212.235387716</v>
      </c>
      <c r="P9817">
        <v>23351082.674231268</v>
      </c>
      <c r="Q9817">
        <v>23109096.123873573</v>
      </c>
      <c r="R9817">
        <v>22579062.465175483</v>
      </c>
      <c r="S9817">
        <v>16001135.197066886</v>
      </c>
      <c r="T9817">
        <v>15484349.900901951</v>
      </c>
      <c r="U9817">
        <v>17213522.77844312</v>
      </c>
      <c r="V9817">
        <v>16083841.205747409</v>
      </c>
      <c r="W9817">
        <v>14975141.577477638</v>
      </c>
      <c r="X9817">
        <v>-5024858.4225223633</v>
      </c>
    </row>
    <row r="9818" spans="2:24" x14ac:dyDescent="0.4">
      <c r="B9818" s="13">
        <v>9815</v>
      </c>
      <c r="C9818">
        <v>0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19553828.325426742</v>
      </c>
      <c r="O9818">
        <v>25423809.079486005</v>
      </c>
      <c r="P9818">
        <v>26422497.387382656</v>
      </c>
      <c r="Q9818">
        <v>27730293.941459775</v>
      </c>
      <c r="R9818">
        <v>33849330.695762284</v>
      </c>
      <c r="S9818">
        <v>37618372.576654047</v>
      </c>
      <c r="T9818">
        <v>32854449.158338875</v>
      </c>
      <c r="U9818">
        <v>32269057.0402418</v>
      </c>
      <c r="V9818">
        <v>33926012.946284533</v>
      </c>
      <c r="W9818">
        <v>35643369.377473161</v>
      </c>
      <c r="X9818">
        <v>15643369.377473159</v>
      </c>
    </row>
    <row r="9819" spans="2:24" x14ac:dyDescent="0.4">
      <c r="B9819" s="13">
        <v>9816</v>
      </c>
      <c r="C9819">
        <v>0</v>
      </c>
      <c r="D9819">
        <v>0</v>
      </c>
      <c r="E9819"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24394571.032607131</v>
      </c>
      <c r="O9819">
        <v>26695665.75598466</v>
      </c>
      <c r="P9819">
        <v>29006988.467738938</v>
      </c>
      <c r="Q9819">
        <v>29573031.61409482</v>
      </c>
      <c r="R9819">
        <v>34372891.089577444</v>
      </c>
      <c r="S9819">
        <v>30621796.121765889</v>
      </c>
      <c r="T9819">
        <v>34837940.215074137</v>
      </c>
      <c r="U9819">
        <v>35302934.405429736</v>
      </c>
      <c r="V9819">
        <v>39846418.390313372</v>
      </c>
      <c r="W9819">
        <v>42546107.630114861</v>
      </c>
      <c r="X9819">
        <v>22546107.630114853</v>
      </c>
    </row>
    <row r="9820" spans="2:24" x14ac:dyDescent="0.4">
      <c r="B9820" s="13">
        <v>9817</v>
      </c>
      <c r="C9820">
        <v>0</v>
      </c>
      <c r="D9820">
        <v>0</v>
      </c>
      <c r="E9820">
        <v>0</v>
      </c>
      <c r="F9820">
        <v>0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21895553.481694572</v>
      </c>
      <c r="O9820">
        <v>23644656.915040314</v>
      </c>
      <c r="P9820">
        <v>17432579.213429686</v>
      </c>
      <c r="Q9820">
        <v>20774749.481242802</v>
      </c>
      <c r="R9820">
        <v>32533422.389866162</v>
      </c>
      <c r="S9820">
        <v>32657821.048402887</v>
      </c>
      <c r="T9820">
        <v>35814336.400940001</v>
      </c>
      <c r="U9820">
        <v>36683477.041877069</v>
      </c>
      <c r="V9820">
        <v>36726534.60700541</v>
      </c>
      <c r="W9820">
        <v>36942340.586154543</v>
      </c>
      <c r="X9820">
        <v>16942340.586154554</v>
      </c>
    </row>
    <row r="9821" spans="2:24" x14ac:dyDescent="0.4">
      <c r="B9821" s="13">
        <v>9818</v>
      </c>
      <c r="C9821">
        <v>0</v>
      </c>
      <c r="D9821">
        <v>0</v>
      </c>
      <c r="E9821">
        <v>0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28100416.300756134</v>
      </c>
      <c r="O9821">
        <v>26115146.356192857</v>
      </c>
      <c r="P9821">
        <v>33758131.459800348</v>
      </c>
      <c r="Q9821">
        <v>32345144.681468058</v>
      </c>
      <c r="R9821">
        <v>34006689.988778442</v>
      </c>
      <c r="S9821">
        <v>38800875.351656154</v>
      </c>
      <c r="T9821">
        <v>38785934.402675286</v>
      </c>
      <c r="U9821">
        <v>36267260.070737913</v>
      </c>
      <c r="V9821">
        <v>33416835.367837671</v>
      </c>
      <c r="W9821">
        <v>35216594.556527689</v>
      </c>
      <c r="X9821">
        <v>15216594.556527682</v>
      </c>
    </row>
    <row r="9822" spans="2:24" x14ac:dyDescent="0.4">
      <c r="B9822" s="13">
        <v>9819</v>
      </c>
      <c r="C9822">
        <v>0</v>
      </c>
      <c r="D9822">
        <v>0</v>
      </c>
      <c r="E9822">
        <v>0</v>
      </c>
      <c r="F9822">
        <v>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22637533.895593803</v>
      </c>
      <c r="O9822">
        <v>30784794.494020164</v>
      </c>
      <c r="P9822">
        <v>30360742.60572743</v>
      </c>
      <c r="Q9822">
        <v>28630830.927054435</v>
      </c>
      <c r="R9822">
        <v>27898816.691473041</v>
      </c>
      <c r="S9822">
        <v>28481736.931527659</v>
      </c>
      <c r="T9822">
        <v>31275530.379002761</v>
      </c>
      <c r="U9822">
        <v>36524395.137008712</v>
      </c>
      <c r="V9822">
        <v>41554151.770571023</v>
      </c>
      <c r="W9822">
        <v>45285549.305677839</v>
      </c>
      <c r="X9822">
        <v>25285549.305677831</v>
      </c>
    </row>
    <row r="9823" spans="2:24" x14ac:dyDescent="0.4">
      <c r="B9823" s="13">
        <v>9820</v>
      </c>
      <c r="C9823">
        <v>0</v>
      </c>
      <c r="D9823">
        <v>0</v>
      </c>
      <c r="E9823"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27214389.552576493</v>
      </c>
      <c r="O9823">
        <v>34085280.856703721</v>
      </c>
      <c r="P9823">
        <v>36870930.43565198</v>
      </c>
      <c r="Q9823">
        <v>46388595.718237944</v>
      </c>
      <c r="R9823">
        <v>49851993.769348003</v>
      </c>
      <c r="S9823">
        <v>53133729.055836745</v>
      </c>
      <c r="T9823">
        <v>59062440.003802225</v>
      </c>
      <c r="U9823">
        <v>66805087.643583745</v>
      </c>
      <c r="V9823">
        <v>71971093.63046208</v>
      </c>
      <c r="W9823">
        <v>63704807.735668525</v>
      </c>
      <c r="X9823">
        <v>43704807.735668533</v>
      </c>
    </row>
    <row r="9824" spans="2:24" x14ac:dyDescent="0.4">
      <c r="B9824" s="13">
        <v>9821</v>
      </c>
      <c r="C9824">
        <v>0</v>
      </c>
      <c r="D9824">
        <v>0</v>
      </c>
      <c r="E9824">
        <v>0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22094513.060293768</v>
      </c>
      <c r="O9824">
        <v>25888819.411489576</v>
      </c>
      <c r="P9824">
        <v>7132200.3477180647</v>
      </c>
      <c r="Q9824">
        <v>7170974.0637772605</v>
      </c>
      <c r="R9824">
        <v>20325126.021590702</v>
      </c>
      <c r="S9824">
        <v>20655436.568901785</v>
      </c>
      <c r="T9824">
        <v>19884590.088086937</v>
      </c>
      <c r="U9824">
        <v>21122099.504077297</v>
      </c>
      <c r="V9824">
        <v>19396634.015648</v>
      </c>
      <c r="W9824">
        <v>17782118.686196208</v>
      </c>
      <c r="X9824">
        <v>-2217881.3138037939</v>
      </c>
    </row>
    <row r="9825" spans="2:24" x14ac:dyDescent="0.4">
      <c r="B9825" s="13">
        <v>9822</v>
      </c>
      <c r="C9825">
        <v>0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15387347.362142187</v>
      </c>
      <c r="O9825">
        <v>19427742.308573902</v>
      </c>
      <c r="P9825">
        <v>23213908.547238767</v>
      </c>
      <c r="Q9825">
        <v>23677997.219625372</v>
      </c>
      <c r="R9825">
        <v>21035081.348641805</v>
      </c>
      <c r="S9825">
        <v>23327322.219430864</v>
      </c>
      <c r="T9825">
        <v>25989688.696375459</v>
      </c>
      <c r="U9825">
        <v>34626185.071384653</v>
      </c>
      <c r="V9825">
        <v>-83966149.34790726</v>
      </c>
      <c r="W9825">
        <v>-81074266.3390349</v>
      </c>
      <c r="X9825">
        <v>-101074266.3390349</v>
      </c>
    </row>
    <row r="9826" spans="2:24" x14ac:dyDescent="0.4">
      <c r="B9826" s="13">
        <v>9823</v>
      </c>
      <c r="C9826">
        <v>0</v>
      </c>
      <c r="D9826">
        <v>0</v>
      </c>
      <c r="E9826">
        <v>0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21302524.24400688</v>
      </c>
      <c r="O9826">
        <v>23023595.90003052</v>
      </c>
      <c r="P9826">
        <v>24592190.263452284</v>
      </c>
      <c r="Q9826">
        <v>26161424.798602663</v>
      </c>
      <c r="R9826">
        <v>32014402.857850552</v>
      </c>
      <c r="S9826">
        <v>17026584.866449106</v>
      </c>
      <c r="T9826">
        <v>19591177.787746716</v>
      </c>
      <c r="U9826">
        <v>26305488.866449039</v>
      </c>
      <c r="V9826">
        <v>28405152.885024976</v>
      </c>
      <c r="W9826">
        <v>28377766.009042848</v>
      </c>
      <c r="X9826">
        <v>8377766.0090428451</v>
      </c>
    </row>
    <row r="9827" spans="2:24" x14ac:dyDescent="0.4">
      <c r="B9827" s="13">
        <v>9824</v>
      </c>
      <c r="C9827">
        <v>0</v>
      </c>
      <c r="D9827">
        <v>0</v>
      </c>
      <c r="E9827">
        <v>0</v>
      </c>
      <c r="F9827">
        <v>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21995655.610342752</v>
      </c>
      <c r="O9827">
        <v>22158956.94059385</v>
      </c>
      <c r="P9827">
        <v>31758930.968410403</v>
      </c>
      <c r="Q9827">
        <v>29694768.819474138</v>
      </c>
      <c r="R9827">
        <v>31865611.303215291</v>
      </c>
      <c r="S9827">
        <v>35850155.497442797</v>
      </c>
      <c r="T9827">
        <v>42227415.392421447</v>
      </c>
      <c r="U9827">
        <v>47194617.157357968</v>
      </c>
      <c r="V9827">
        <v>54414185.697884917</v>
      </c>
      <c r="W9827">
        <v>58297634.677785173</v>
      </c>
      <c r="X9827">
        <v>38297634.677785181</v>
      </c>
    </row>
    <row r="9828" spans="2:24" x14ac:dyDescent="0.4">
      <c r="B9828" s="13">
        <v>9825</v>
      </c>
      <c r="C9828">
        <v>0</v>
      </c>
      <c r="D9828">
        <v>0</v>
      </c>
      <c r="E9828"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23618699.698427226</v>
      </c>
      <c r="O9828">
        <v>14033322.150287515</v>
      </c>
      <c r="P9828">
        <v>17373473.342722654</v>
      </c>
      <c r="Q9828">
        <v>9522519.7027275581</v>
      </c>
      <c r="R9828">
        <v>12390561.832518388</v>
      </c>
      <c r="S9828">
        <v>-38360831.131002977</v>
      </c>
      <c r="T9828">
        <v>-38715928.235924102</v>
      </c>
      <c r="U9828">
        <v>-8923825.283598464</v>
      </c>
      <c r="V9828">
        <v>-5426972.0253043622</v>
      </c>
      <c r="W9828">
        <v>-4669353.6194435749</v>
      </c>
      <c r="X9828">
        <v>-24669353.619443577</v>
      </c>
    </row>
    <row r="9829" spans="2:24" x14ac:dyDescent="0.4">
      <c r="B9829" s="13">
        <v>9826</v>
      </c>
      <c r="C9829">
        <v>0</v>
      </c>
      <c r="D9829">
        <v>0</v>
      </c>
      <c r="E9829">
        <v>0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23669250.937594883</v>
      </c>
      <c r="O9829">
        <v>26368475.301818807</v>
      </c>
      <c r="P9829">
        <v>25976920.401049629</v>
      </c>
      <c r="Q9829">
        <v>34242039.592868082</v>
      </c>
      <c r="R9829">
        <v>34390451.546024308</v>
      </c>
      <c r="S9829">
        <v>42483763.083002485</v>
      </c>
      <c r="T9829">
        <v>47481001.405329622</v>
      </c>
      <c r="U9829">
        <v>46938669.918416031</v>
      </c>
      <c r="V9829">
        <v>50073791.16038093</v>
      </c>
      <c r="W9829">
        <v>51129907.991274431</v>
      </c>
      <c r="X9829">
        <v>31129907.991274435</v>
      </c>
    </row>
    <row r="9830" spans="2:24" x14ac:dyDescent="0.4">
      <c r="B9830" s="13">
        <v>9827</v>
      </c>
      <c r="C9830">
        <v>0</v>
      </c>
      <c r="D9830">
        <v>0</v>
      </c>
      <c r="E9830">
        <v>0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18990638.514833745</v>
      </c>
      <c r="O9830">
        <v>20514259.138623767</v>
      </c>
      <c r="P9830">
        <v>18335545.538759716</v>
      </c>
      <c r="Q9830">
        <v>-32152281.078687441</v>
      </c>
      <c r="R9830">
        <v>-31562724.151986562</v>
      </c>
      <c r="S9830">
        <v>-6864308.6468456006</v>
      </c>
      <c r="T9830">
        <v>2106321.4945716141</v>
      </c>
      <c r="U9830">
        <v>7522973.8979988005</v>
      </c>
      <c r="V9830">
        <v>11564318.576956434</v>
      </c>
      <c r="W9830">
        <v>9879344.0705693923</v>
      </c>
      <c r="X9830">
        <v>-10120655.929430617</v>
      </c>
    </row>
    <row r="9831" spans="2:24" x14ac:dyDescent="0.4">
      <c r="B9831" s="13">
        <v>9828</v>
      </c>
      <c r="C9831">
        <v>0</v>
      </c>
      <c r="D9831">
        <v>0</v>
      </c>
      <c r="E9831">
        <v>0</v>
      </c>
      <c r="F9831">
        <v>0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17798585.939360976</v>
      </c>
      <c r="O9831">
        <v>21412799.63794031</v>
      </c>
      <c r="P9831">
        <v>27887510.439710263</v>
      </c>
      <c r="Q9831">
        <v>29376799.239979431</v>
      </c>
      <c r="R9831">
        <v>16962551.82008015</v>
      </c>
      <c r="S9831">
        <v>6301135.9690152742</v>
      </c>
      <c r="T9831">
        <v>15831979.359324388</v>
      </c>
      <c r="U9831">
        <v>12671137.142339233</v>
      </c>
      <c r="V9831">
        <v>16576167.480367677</v>
      </c>
      <c r="W9831">
        <v>21255788.350800596</v>
      </c>
      <c r="X9831">
        <v>1255788.3508005971</v>
      </c>
    </row>
    <row r="9832" spans="2:24" x14ac:dyDescent="0.4">
      <c r="B9832" s="13">
        <v>9829</v>
      </c>
      <c r="C9832">
        <v>0</v>
      </c>
      <c r="D9832">
        <v>0</v>
      </c>
      <c r="E9832"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20021341.118407238</v>
      </c>
      <c r="O9832">
        <v>21755397.191626832</v>
      </c>
      <c r="P9832">
        <v>23201968.262660887</v>
      </c>
      <c r="Q9832">
        <v>24015138.31798533</v>
      </c>
      <c r="R9832">
        <v>28702329.885831013</v>
      </c>
      <c r="S9832">
        <v>31702265.187383577</v>
      </c>
      <c r="T9832">
        <v>30542372.13913393</v>
      </c>
      <c r="U9832">
        <v>32508333.912357431</v>
      </c>
      <c r="V9832">
        <v>31785410.969243031</v>
      </c>
      <c r="W9832">
        <v>19661724.530853122</v>
      </c>
      <c r="X9832">
        <v>-338275.46914687793</v>
      </c>
    </row>
    <row r="9833" spans="2:24" x14ac:dyDescent="0.4">
      <c r="B9833" s="13">
        <v>9830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20104613.94259163</v>
      </c>
      <c r="O9833">
        <v>17751550.962477088</v>
      </c>
      <c r="P9833">
        <v>21551760.793158587</v>
      </c>
      <c r="Q9833">
        <v>29364694.575442944</v>
      </c>
      <c r="R9833">
        <v>31384782.87543878</v>
      </c>
      <c r="S9833">
        <v>31924984.955850195</v>
      </c>
      <c r="T9833">
        <v>30461938.488228828</v>
      </c>
      <c r="U9833">
        <v>-10976647.616133636</v>
      </c>
      <c r="V9833">
        <v>-6657339.792159914</v>
      </c>
      <c r="W9833">
        <v>12559335.294161089</v>
      </c>
      <c r="X9833">
        <v>-7440664.7058389038</v>
      </c>
    </row>
    <row r="9834" spans="2:24" x14ac:dyDescent="0.4">
      <c r="B9834" s="13">
        <v>9831</v>
      </c>
      <c r="C9834">
        <v>0</v>
      </c>
      <c r="D9834">
        <v>0</v>
      </c>
      <c r="E9834">
        <v>0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19976967.22925235</v>
      </c>
      <c r="O9834">
        <v>19108483.796996661</v>
      </c>
      <c r="P9834">
        <v>20803823.065384839</v>
      </c>
      <c r="Q9834">
        <v>26613650.072323278</v>
      </c>
      <c r="R9834">
        <v>28866808.878777452</v>
      </c>
      <c r="S9834">
        <v>32126225.20808921</v>
      </c>
      <c r="T9834">
        <v>30433505.203899212</v>
      </c>
      <c r="U9834">
        <v>36652670.09697096</v>
      </c>
      <c r="V9834">
        <v>38593675.635657959</v>
      </c>
      <c r="W9834">
        <v>39028344.131720774</v>
      </c>
      <c r="X9834">
        <v>19028344.131720778</v>
      </c>
    </row>
    <row r="9835" spans="2:24" x14ac:dyDescent="0.4">
      <c r="B9835" s="13">
        <v>9832</v>
      </c>
      <c r="C9835">
        <v>0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22797875.328588098</v>
      </c>
      <c r="O9835">
        <v>23394477.92326507</v>
      </c>
      <c r="P9835">
        <v>24999290.040011272</v>
      </c>
      <c r="Q9835">
        <v>21091011.259015549</v>
      </c>
      <c r="R9835">
        <v>21205140.751126077</v>
      </c>
      <c r="S9835">
        <v>24980233.224001307</v>
      </c>
      <c r="T9835">
        <v>27641866.086776976</v>
      </c>
      <c r="U9835">
        <v>27095077.840517383</v>
      </c>
      <c r="V9835">
        <v>34013290.50804168</v>
      </c>
      <c r="W9835">
        <v>34083537.015625566</v>
      </c>
      <c r="X9835">
        <v>14083537.015625566</v>
      </c>
    </row>
    <row r="9836" spans="2:24" x14ac:dyDescent="0.4">
      <c r="B9836" s="13">
        <v>9833</v>
      </c>
      <c r="C9836">
        <v>0</v>
      </c>
      <c r="D9836">
        <v>0</v>
      </c>
      <c r="E9836"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22478724.052437712</v>
      </c>
      <c r="O9836">
        <v>24103916.527972285</v>
      </c>
      <c r="P9836">
        <v>24756268.453177571</v>
      </c>
      <c r="Q9836">
        <v>23564802.878603511</v>
      </c>
      <c r="R9836">
        <v>21800856.674021088</v>
      </c>
      <c r="S9836">
        <v>25157453.03084131</v>
      </c>
      <c r="T9836">
        <v>23259881.372735851</v>
      </c>
      <c r="U9836">
        <v>28093870.959370311</v>
      </c>
      <c r="V9836">
        <v>33018383.188918598</v>
      </c>
      <c r="W9836">
        <v>39870476.191508651</v>
      </c>
      <c r="X9836">
        <v>19870476.191508651</v>
      </c>
    </row>
    <row r="9837" spans="2:24" x14ac:dyDescent="0.4">
      <c r="B9837" s="13">
        <v>9834</v>
      </c>
      <c r="C9837">
        <v>0</v>
      </c>
      <c r="D9837">
        <v>0</v>
      </c>
      <c r="E9837"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18380985.643333755</v>
      </c>
      <c r="O9837">
        <v>24908151.165470324</v>
      </c>
      <c r="P9837">
        <v>28478013.799146172</v>
      </c>
      <c r="Q9837">
        <v>27550464.86652248</v>
      </c>
      <c r="R9837">
        <v>29532589.2553952</v>
      </c>
      <c r="S9837">
        <v>34245765.695056558</v>
      </c>
      <c r="T9837">
        <v>35856131.87081597</v>
      </c>
      <c r="U9837">
        <v>41284368.185570613</v>
      </c>
      <c r="V9837">
        <v>44592423.20597446</v>
      </c>
      <c r="W9837">
        <v>44039996.671743363</v>
      </c>
      <c r="X9837">
        <v>24039996.671743374</v>
      </c>
    </row>
    <row r="9838" spans="2:24" x14ac:dyDescent="0.4">
      <c r="B9838" s="13">
        <v>9835</v>
      </c>
      <c r="C9838">
        <v>0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15503821.631480686</v>
      </c>
      <c r="O9838">
        <v>14396079.909046898</v>
      </c>
      <c r="P9838">
        <v>16446391.654823456</v>
      </c>
      <c r="Q9838">
        <v>19485075.920010962</v>
      </c>
      <c r="R9838">
        <v>18956346.121080477</v>
      </c>
      <c r="S9838">
        <v>20624318.652106028</v>
      </c>
      <c r="T9838">
        <v>28573007.525663495</v>
      </c>
      <c r="U9838">
        <v>34206744.125352889</v>
      </c>
      <c r="V9838">
        <v>-11960810.470209533</v>
      </c>
      <c r="W9838">
        <v>-4315105.170116662</v>
      </c>
      <c r="X9838">
        <v>-24315105.170116663</v>
      </c>
    </row>
    <row r="9839" spans="2:24" x14ac:dyDescent="0.4">
      <c r="B9839" s="13">
        <v>9836</v>
      </c>
      <c r="C9839">
        <v>0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24348977.88096676</v>
      </c>
      <c r="O9839">
        <v>31453091.67224795</v>
      </c>
      <c r="P9839">
        <v>31049819.511174664</v>
      </c>
      <c r="Q9839">
        <v>23413553.354094755</v>
      </c>
      <c r="R9839">
        <v>25655474.514231097</v>
      </c>
      <c r="S9839">
        <v>23816077.787519857</v>
      </c>
      <c r="T9839">
        <v>29134995.384868719</v>
      </c>
      <c r="U9839">
        <v>29198029.427853398</v>
      </c>
      <c r="V9839">
        <v>33080062.119786665</v>
      </c>
      <c r="W9839">
        <v>35373789.813158914</v>
      </c>
      <c r="X9839">
        <v>15373789.813158914</v>
      </c>
    </row>
    <row r="9840" spans="2:24" x14ac:dyDescent="0.4">
      <c r="B9840" s="13">
        <v>9837</v>
      </c>
      <c r="C9840">
        <v>0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27361147.668689176</v>
      </c>
      <c r="O9840">
        <v>32237236.511666451</v>
      </c>
      <c r="P9840">
        <v>36233621.999054052</v>
      </c>
      <c r="Q9840">
        <v>11903939.672112426</v>
      </c>
      <c r="R9840">
        <v>14787251.231199007</v>
      </c>
      <c r="S9840">
        <v>35952979.416898966</v>
      </c>
      <c r="T9840">
        <v>37759808.382948101</v>
      </c>
      <c r="U9840">
        <v>36589191.416304834</v>
      </c>
      <c r="V9840">
        <v>40350637.504974984</v>
      </c>
      <c r="W9840">
        <v>41552859.342914037</v>
      </c>
      <c r="X9840">
        <v>21552859.342914041</v>
      </c>
    </row>
    <row r="9841" spans="2:24" x14ac:dyDescent="0.4">
      <c r="B9841" s="13">
        <v>9838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27385171.140472263</v>
      </c>
      <c r="O9841">
        <v>30824472.281137854</v>
      </c>
      <c r="P9841">
        <v>30409109.329220589</v>
      </c>
      <c r="Q9841">
        <v>19420559.101082008</v>
      </c>
      <c r="R9841">
        <v>19460328.449711744</v>
      </c>
      <c r="S9841">
        <v>12190515.358850712</v>
      </c>
      <c r="T9841">
        <v>11994767.486878207</v>
      </c>
      <c r="U9841">
        <v>24446751.386595774</v>
      </c>
      <c r="V9841">
        <v>31598581.338009641</v>
      </c>
      <c r="W9841">
        <v>38523106.813081376</v>
      </c>
      <c r="X9841">
        <v>18523106.813081376</v>
      </c>
    </row>
    <row r="9842" spans="2:24" x14ac:dyDescent="0.4">
      <c r="B9842" s="13">
        <v>9839</v>
      </c>
      <c r="C9842">
        <v>0</v>
      </c>
      <c r="D9842">
        <v>0</v>
      </c>
      <c r="E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25197270.650166243</v>
      </c>
      <c r="O9842">
        <v>29082718.916358452</v>
      </c>
      <c r="P9842">
        <v>28533004.214671299</v>
      </c>
      <c r="Q9842">
        <v>29906251.008233357</v>
      </c>
      <c r="R9842">
        <v>28858134.656106025</v>
      </c>
      <c r="S9842">
        <v>33483049.837676357</v>
      </c>
      <c r="T9842">
        <v>36231611.46249862</v>
      </c>
      <c r="U9842">
        <v>35187035.129419893</v>
      </c>
      <c r="V9842">
        <v>35960517.8706927</v>
      </c>
      <c r="W9842">
        <v>40566774.3556595</v>
      </c>
      <c r="X9842">
        <v>20566774.355659507</v>
      </c>
    </row>
    <row r="9843" spans="2:24" x14ac:dyDescent="0.4">
      <c r="B9843" s="13">
        <v>9840</v>
      </c>
      <c r="C9843">
        <v>0</v>
      </c>
      <c r="D9843">
        <v>0</v>
      </c>
      <c r="E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18754930.767589323</v>
      </c>
      <c r="O9843">
        <v>19794697.541109886</v>
      </c>
      <c r="P9843">
        <v>19338162.336971331</v>
      </c>
      <c r="Q9843">
        <v>24011867.771496259</v>
      </c>
      <c r="R9843">
        <v>25273571.080975965</v>
      </c>
      <c r="S9843">
        <v>26673023.51162703</v>
      </c>
      <c r="T9843">
        <v>33341597.297903545</v>
      </c>
      <c r="U9843">
        <v>39332602.928577825</v>
      </c>
      <c r="V9843">
        <v>41085007.61291527</v>
      </c>
      <c r="W9843">
        <v>42212204.708682694</v>
      </c>
      <c r="X9843">
        <v>22212204.708682686</v>
      </c>
    </row>
    <row r="9844" spans="2:24" x14ac:dyDescent="0.4">
      <c r="B9844" s="13">
        <v>9841</v>
      </c>
      <c r="C9844">
        <v>0</v>
      </c>
      <c r="D9844">
        <v>0</v>
      </c>
      <c r="E9844"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26489152.865128145</v>
      </c>
      <c r="O9844">
        <v>32987702.7465741</v>
      </c>
      <c r="P9844">
        <v>30030376.286789767</v>
      </c>
      <c r="Q9844">
        <v>34375574.919787765</v>
      </c>
      <c r="R9844">
        <v>35474391.520382725</v>
      </c>
      <c r="S9844">
        <v>38288546.5553388</v>
      </c>
      <c r="T9844">
        <v>41070666.59874557</v>
      </c>
      <c r="U9844">
        <v>41172211.618957981</v>
      </c>
      <c r="V9844">
        <v>41582215.682026647</v>
      </c>
      <c r="W9844">
        <v>41983408.909055918</v>
      </c>
      <c r="X9844">
        <v>21983408.909055918</v>
      </c>
    </row>
    <row r="9845" spans="2:24" x14ac:dyDescent="0.4">
      <c r="B9845" s="13">
        <v>9842</v>
      </c>
      <c r="C9845">
        <v>0</v>
      </c>
      <c r="D9845">
        <v>0</v>
      </c>
      <c r="E9845">
        <v>0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25565672.074253015</v>
      </c>
      <c r="O9845">
        <v>26496851.047881369</v>
      </c>
      <c r="P9845">
        <v>-163824118.16207427</v>
      </c>
      <c r="Q9845">
        <v>-162123619.46997917</v>
      </c>
      <c r="R9845">
        <v>-63016741.855466127</v>
      </c>
      <c r="S9845">
        <v>-55225892.475635834</v>
      </c>
      <c r="T9845">
        <v>-54049197.245613866</v>
      </c>
      <c r="U9845">
        <v>-54679919.75302352</v>
      </c>
      <c r="V9845">
        <v>-51870119.415631056</v>
      </c>
      <c r="W9845">
        <v>-49937258.077491075</v>
      </c>
      <c r="X9845">
        <v>-69937258.077491075</v>
      </c>
    </row>
    <row r="9846" spans="2:24" x14ac:dyDescent="0.4">
      <c r="B9846" s="13">
        <v>9843</v>
      </c>
      <c r="C9846">
        <v>0</v>
      </c>
      <c r="D9846">
        <v>0</v>
      </c>
      <c r="E9846"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19766778.996264055</v>
      </c>
      <c r="O9846">
        <v>26536196.116340518</v>
      </c>
      <c r="P9846">
        <v>34352317.566730611</v>
      </c>
      <c r="Q9846">
        <v>38633483.210617132</v>
      </c>
      <c r="R9846">
        <v>37748343.071793176</v>
      </c>
      <c r="S9846">
        <v>42972620.799294792</v>
      </c>
      <c r="T9846">
        <v>35903517.772958316</v>
      </c>
      <c r="U9846">
        <v>41433673.912713125</v>
      </c>
      <c r="V9846">
        <v>36917107.814657189</v>
      </c>
      <c r="W9846">
        <v>44237662.794281833</v>
      </c>
      <c r="X9846">
        <v>24237662.794281818</v>
      </c>
    </row>
    <row r="9847" spans="2:24" x14ac:dyDescent="0.4">
      <c r="B9847" s="13">
        <v>9844</v>
      </c>
      <c r="C9847">
        <v>0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19432034.189711221</v>
      </c>
      <c r="O9847">
        <v>22298188.404866233</v>
      </c>
      <c r="P9847">
        <v>23425370.715716012</v>
      </c>
      <c r="Q9847">
        <v>27702236.739781484</v>
      </c>
      <c r="R9847">
        <v>25745039.401696511</v>
      </c>
      <c r="S9847">
        <v>31287404.656764336</v>
      </c>
      <c r="T9847">
        <v>30512892.567730315</v>
      </c>
      <c r="U9847">
        <v>37860412.399725199</v>
      </c>
      <c r="V9847">
        <v>42144871.018798463</v>
      </c>
      <c r="W9847">
        <v>15675059.247574886</v>
      </c>
      <c r="X9847">
        <v>-4324940.7524251137</v>
      </c>
    </row>
    <row r="9848" spans="2:24" x14ac:dyDescent="0.4">
      <c r="B9848" s="13">
        <v>9845</v>
      </c>
      <c r="C9848">
        <v>0</v>
      </c>
      <c r="D9848">
        <v>0</v>
      </c>
      <c r="E9848">
        <v>0</v>
      </c>
      <c r="F9848">
        <v>0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21779657.835766703</v>
      </c>
      <c r="O9848">
        <v>28378863.292401399</v>
      </c>
      <c r="P9848">
        <v>35686633.314872369</v>
      </c>
      <c r="Q9848">
        <v>37665995.245458387</v>
      </c>
      <c r="R9848">
        <v>39012141.38291464</v>
      </c>
      <c r="S9848">
        <v>43128753.350767925</v>
      </c>
      <c r="T9848">
        <v>47802964.094195768</v>
      </c>
      <c r="U9848">
        <v>49183702.877754584</v>
      </c>
      <c r="V9848">
        <v>48803225.911999524</v>
      </c>
      <c r="W9848">
        <v>48959204.990265459</v>
      </c>
      <c r="X9848">
        <v>28959204.990265459</v>
      </c>
    </row>
    <row r="9849" spans="2:24" x14ac:dyDescent="0.4">
      <c r="B9849" s="13">
        <v>9846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16878631.710513435</v>
      </c>
      <c r="O9849">
        <v>24207818.441236235</v>
      </c>
      <c r="P9849">
        <v>24615782.223306183</v>
      </c>
      <c r="Q9849">
        <v>25902896.410958357</v>
      </c>
      <c r="R9849">
        <v>9998975.907568384</v>
      </c>
      <c r="S9849">
        <v>10192594.529921884</v>
      </c>
      <c r="T9849">
        <v>18714242.384301413</v>
      </c>
      <c r="U9849">
        <v>16961480.320258811</v>
      </c>
      <c r="V9849">
        <v>20132381.044334173</v>
      </c>
      <c r="W9849">
        <v>29716132.216742184</v>
      </c>
      <c r="X9849">
        <v>9716132.2167421877</v>
      </c>
    </row>
    <row r="9850" spans="2:24" x14ac:dyDescent="0.4">
      <c r="B9850" s="13">
        <v>9847</v>
      </c>
      <c r="C9850">
        <v>0</v>
      </c>
      <c r="D9850">
        <v>0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19703321.120369341</v>
      </c>
      <c r="O9850">
        <v>21843682.784143124</v>
      </c>
      <c r="P9850">
        <v>23244855.089746822</v>
      </c>
      <c r="Q9850">
        <v>23903693.174037892</v>
      </c>
      <c r="R9850">
        <v>21159917.324319873</v>
      </c>
      <c r="S9850">
        <v>22448712.610505339</v>
      </c>
      <c r="T9850">
        <v>26800260.38426134</v>
      </c>
      <c r="U9850">
        <v>28604778.36980813</v>
      </c>
      <c r="V9850">
        <v>30590917.381452743</v>
      </c>
      <c r="W9850">
        <v>31183454.056591511</v>
      </c>
      <c r="X9850">
        <v>11183454.056591511</v>
      </c>
    </row>
    <row r="9851" spans="2:24" x14ac:dyDescent="0.4">
      <c r="B9851" s="13">
        <v>9848</v>
      </c>
      <c r="C9851">
        <v>0</v>
      </c>
      <c r="D9851">
        <v>0</v>
      </c>
      <c r="E9851">
        <v>0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25801236.966098927</v>
      </c>
      <c r="O9851">
        <v>25765739.979110401</v>
      </c>
      <c r="P9851">
        <v>27823064.492515318</v>
      </c>
      <c r="Q9851">
        <v>29274455.269376762</v>
      </c>
      <c r="R9851">
        <v>31981052.961213969</v>
      </c>
      <c r="S9851">
        <v>33751918.73492644</v>
      </c>
      <c r="T9851">
        <v>35970257.203175217</v>
      </c>
      <c r="U9851">
        <v>33044478.249360424</v>
      </c>
      <c r="V9851">
        <v>33083976.592382483</v>
      </c>
      <c r="W9851">
        <v>34617024.966851853</v>
      </c>
      <c r="X9851">
        <v>14617024.966851845</v>
      </c>
    </row>
    <row r="9852" spans="2:24" x14ac:dyDescent="0.4">
      <c r="B9852" s="13">
        <v>9849</v>
      </c>
      <c r="C9852">
        <v>0</v>
      </c>
      <c r="D9852">
        <v>0</v>
      </c>
      <c r="E9852">
        <v>0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24071473.87740171</v>
      </c>
      <c r="O9852">
        <v>32435568.291662294</v>
      </c>
      <c r="P9852">
        <v>38225803.382544175</v>
      </c>
      <c r="Q9852">
        <v>32401687.252245665</v>
      </c>
      <c r="R9852">
        <v>35056436.802004203</v>
      </c>
      <c r="S9852">
        <v>43548918.853846982</v>
      </c>
      <c r="T9852">
        <v>51338414.519117616</v>
      </c>
      <c r="U9852">
        <v>51361540.257226758</v>
      </c>
      <c r="V9852">
        <v>51659108.171158075</v>
      </c>
      <c r="W9852">
        <v>30077817.387703653</v>
      </c>
      <c r="X9852">
        <v>10077817.387703661</v>
      </c>
    </row>
    <row r="9853" spans="2:24" x14ac:dyDescent="0.4">
      <c r="B9853" s="13">
        <v>9850</v>
      </c>
      <c r="C9853">
        <v>0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24556217.709069036</v>
      </c>
      <c r="O9853">
        <v>26949828.908410236</v>
      </c>
      <c r="P9853">
        <v>30794884.115164772</v>
      </c>
      <c r="Q9853">
        <v>20446409.658050351</v>
      </c>
      <c r="R9853">
        <v>24467672.948380761</v>
      </c>
      <c r="S9853">
        <v>34111942.015197009</v>
      </c>
      <c r="T9853">
        <v>34709480.60673584</v>
      </c>
      <c r="U9853">
        <v>37428733.493940614</v>
      </c>
      <c r="V9853">
        <v>35780552.644466318</v>
      </c>
      <c r="W9853">
        <v>41146230.713415973</v>
      </c>
      <c r="X9853">
        <v>21146230.713415962</v>
      </c>
    </row>
    <row r="9854" spans="2:24" x14ac:dyDescent="0.4">
      <c r="B9854" s="13">
        <v>9851</v>
      </c>
      <c r="C9854">
        <v>0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22668852.513316136</v>
      </c>
      <c r="O9854">
        <v>27130238.181326702</v>
      </c>
      <c r="P9854">
        <v>30221869.403001186</v>
      </c>
      <c r="Q9854">
        <v>32989521.390589368</v>
      </c>
      <c r="R9854">
        <v>34937275.104178764</v>
      </c>
      <c r="S9854">
        <v>-42587923.247426294</v>
      </c>
      <c r="T9854">
        <v>-44429701.741834581</v>
      </c>
      <c r="U9854">
        <v>-12255993.012455603</v>
      </c>
      <c r="V9854">
        <v>-11127363.240682906</v>
      </c>
      <c r="W9854">
        <v>-9001489.3034505267</v>
      </c>
      <c r="X9854">
        <v>-29001489.303450529</v>
      </c>
    </row>
    <row r="9855" spans="2:24" x14ac:dyDescent="0.4">
      <c r="B9855" s="13">
        <v>9852</v>
      </c>
      <c r="C9855">
        <v>0</v>
      </c>
      <c r="D9855">
        <v>0</v>
      </c>
      <c r="E9855"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20100385.839068279</v>
      </c>
      <c r="O9855">
        <v>20601527.281371288</v>
      </c>
      <c r="P9855">
        <v>22792472.337816432</v>
      </c>
      <c r="Q9855">
        <v>29373951.438295923</v>
      </c>
      <c r="R9855">
        <v>28179973.680893864</v>
      </c>
      <c r="S9855">
        <v>34461419.794550002</v>
      </c>
      <c r="T9855">
        <v>38534140.690239914</v>
      </c>
      <c r="U9855">
        <v>45738179.274219714</v>
      </c>
      <c r="V9855">
        <v>45401374.284275785</v>
      </c>
      <c r="W9855">
        <v>35242498.032723315</v>
      </c>
      <c r="X9855">
        <v>15242498.032723315</v>
      </c>
    </row>
    <row r="9856" spans="2:24" x14ac:dyDescent="0.4">
      <c r="B9856" s="13">
        <v>9853</v>
      </c>
      <c r="C9856">
        <v>0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24146648.002398606</v>
      </c>
      <c r="O9856">
        <v>22590520.551422201</v>
      </c>
      <c r="P9856">
        <v>27178481.067546226</v>
      </c>
      <c r="Q9856">
        <v>30590228.667058975</v>
      </c>
      <c r="R9856">
        <v>28286635.425237969</v>
      </c>
      <c r="S9856">
        <v>33645869.786848165</v>
      </c>
      <c r="T9856">
        <v>32405238.836900901</v>
      </c>
      <c r="U9856">
        <v>37153526.199516959</v>
      </c>
      <c r="V9856">
        <v>41749639.520551816</v>
      </c>
      <c r="W9856">
        <v>43803759.57655254</v>
      </c>
      <c r="X9856">
        <v>23803759.576552544</v>
      </c>
    </row>
    <row r="9857" spans="2:24" x14ac:dyDescent="0.4">
      <c r="B9857" s="13">
        <v>9854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23799163.865933027</v>
      </c>
      <c r="O9857">
        <v>22563921.994857602</v>
      </c>
      <c r="P9857">
        <v>27703846.556748003</v>
      </c>
      <c r="Q9857">
        <v>31428705.621481389</v>
      </c>
      <c r="R9857">
        <v>30815309.916392229</v>
      </c>
      <c r="S9857">
        <v>31559276.076807573</v>
      </c>
      <c r="T9857">
        <v>30596224.66557464</v>
      </c>
      <c r="U9857">
        <v>35448638.140007995</v>
      </c>
      <c r="V9857">
        <v>35973994.542026587</v>
      </c>
      <c r="W9857">
        <v>34977735.409775235</v>
      </c>
      <c r="X9857">
        <v>14977735.409775237</v>
      </c>
    </row>
    <row r="9858" spans="2:24" x14ac:dyDescent="0.4">
      <c r="B9858" s="13">
        <v>9855</v>
      </c>
      <c r="C9858">
        <v>0</v>
      </c>
      <c r="D9858">
        <v>0</v>
      </c>
      <c r="E9858">
        <v>0</v>
      </c>
      <c r="F9858">
        <v>0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21167476.881255601</v>
      </c>
      <c r="O9858">
        <v>24031332.432783432</v>
      </c>
      <c r="P9858">
        <v>22725274.772518609</v>
      </c>
      <c r="Q9858">
        <v>29542058.253411032</v>
      </c>
      <c r="R9858">
        <v>37891163.809056029</v>
      </c>
      <c r="S9858">
        <v>41464874.644833222</v>
      </c>
      <c r="T9858">
        <v>41870909.01417888</v>
      </c>
      <c r="U9858">
        <v>41795195.217540793</v>
      </c>
      <c r="V9858">
        <v>48276167.510854945</v>
      </c>
      <c r="W9858">
        <v>46474731.278512292</v>
      </c>
      <c r="X9858">
        <v>26474731.278512295</v>
      </c>
    </row>
    <row r="9859" spans="2:24" x14ac:dyDescent="0.4">
      <c r="B9859" s="13">
        <v>9856</v>
      </c>
      <c r="C9859">
        <v>0</v>
      </c>
      <c r="D9859">
        <v>0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20925482.266096182</v>
      </c>
      <c r="O9859">
        <v>19555066.937191218</v>
      </c>
      <c r="P9859">
        <v>18166673.147053562</v>
      </c>
      <c r="Q9859">
        <v>23427401.800621636</v>
      </c>
      <c r="R9859">
        <v>26043958.448834483</v>
      </c>
      <c r="S9859">
        <v>31355529.085753396</v>
      </c>
      <c r="T9859">
        <v>31452093.697119262</v>
      </c>
      <c r="U9859">
        <v>32164196.842016362</v>
      </c>
      <c r="V9859">
        <v>35940696.46329917</v>
      </c>
      <c r="W9859">
        <v>34229821.371766366</v>
      </c>
      <c r="X9859">
        <v>14229821.371766366</v>
      </c>
    </row>
    <row r="9860" spans="2:24" x14ac:dyDescent="0.4">
      <c r="B9860" s="13">
        <v>9857</v>
      </c>
      <c r="C9860">
        <v>0</v>
      </c>
      <c r="D9860">
        <v>0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20899071.343409851</v>
      </c>
      <c r="O9860">
        <v>21366953.715276644</v>
      </c>
      <c r="P9860">
        <v>26468677.170567784</v>
      </c>
      <c r="Q9860">
        <v>28557763.230381176</v>
      </c>
      <c r="R9860">
        <v>27169167.235052828</v>
      </c>
      <c r="S9860">
        <v>30929235.054337405</v>
      </c>
      <c r="T9860">
        <v>34114213.507425375</v>
      </c>
      <c r="U9860">
        <v>20732955.096187968</v>
      </c>
      <c r="V9860">
        <v>19596511.092529207</v>
      </c>
      <c r="W9860">
        <v>26066331.358409237</v>
      </c>
      <c r="X9860">
        <v>6066331.3584092418</v>
      </c>
    </row>
    <row r="9861" spans="2:24" x14ac:dyDescent="0.4">
      <c r="B9861" s="13">
        <v>9858</v>
      </c>
      <c r="C9861">
        <v>0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28131730.836498581</v>
      </c>
      <c r="O9861">
        <v>29044900.111346669</v>
      </c>
      <c r="P9861">
        <v>22795514.14653831</v>
      </c>
      <c r="Q9861">
        <v>21147680.348849777</v>
      </c>
      <c r="R9861">
        <v>19720371.790574227</v>
      </c>
      <c r="S9861">
        <v>23569785.0774443</v>
      </c>
      <c r="T9861">
        <v>27772829.934773773</v>
      </c>
      <c r="U9861">
        <v>17891479.629513554</v>
      </c>
      <c r="V9861">
        <v>21739323.871461689</v>
      </c>
      <c r="W9861">
        <v>13294576.008495171</v>
      </c>
      <c r="X9861">
        <v>-6705423.9915048266</v>
      </c>
    </row>
    <row r="9862" spans="2:24" x14ac:dyDescent="0.4">
      <c r="B9862" s="13">
        <v>9859</v>
      </c>
      <c r="C9862">
        <v>0</v>
      </c>
      <c r="D9862">
        <v>0</v>
      </c>
      <c r="E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17411893.705133423</v>
      </c>
      <c r="O9862">
        <v>21964188.1560787</v>
      </c>
      <c r="P9862">
        <v>23839987.886168186</v>
      </c>
      <c r="Q9862">
        <v>27059954.610002331</v>
      </c>
      <c r="R9862">
        <v>35132526.93079228</v>
      </c>
      <c r="S9862">
        <v>43112702.112591915</v>
      </c>
      <c r="T9862">
        <v>-19442289.893988848</v>
      </c>
      <c r="U9862">
        <v>-15977657.776704371</v>
      </c>
      <c r="V9862">
        <v>10091126.84829716</v>
      </c>
      <c r="W9862">
        <v>17117226.818942528</v>
      </c>
      <c r="X9862">
        <v>-2882773.1810574718</v>
      </c>
    </row>
    <row r="9863" spans="2:24" x14ac:dyDescent="0.4">
      <c r="B9863" s="13">
        <v>9860</v>
      </c>
      <c r="C9863">
        <v>0</v>
      </c>
      <c r="D9863">
        <v>0</v>
      </c>
      <c r="E9863"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13349688.696678242</v>
      </c>
      <c r="O9863">
        <v>16999255.410753787</v>
      </c>
      <c r="P9863">
        <v>14147436.738317523</v>
      </c>
      <c r="Q9863">
        <v>16596322.568316877</v>
      </c>
      <c r="R9863">
        <v>23298800.043188833</v>
      </c>
      <c r="S9863">
        <v>31622695.724501714</v>
      </c>
      <c r="T9863">
        <v>30899108.38205326</v>
      </c>
      <c r="U9863">
        <v>28644831.874880541</v>
      </c>
      <c r="V9863">
        <v>26796315.315948214</v>
      </c>
      <c r="W9863">
        <v>29307566.860233832</v>
      </c>
      <c r="X9863">
        <v>9307566.8602338359</v>
      </c>
    </row>
    <row r="9864" spans="2:24" x14ac:dyDescent="0.4">
      <c r="B9864" s="13">
        <v>9861</v>
      </c>
      <c r="C9864">
        <v>0</v>
      </c>
      <c r="D9864">
        <v>0</v>
      </c>
      <c r="E9864"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20314845.679770403</v>
      </c>
      <c r="O9864">
        <v>20835591.303650886</v>
      </c>
      <c r="P9864">
        <v>22354648.126111586</v>
      </c>
      <c r="Q9864">
        <v>22690074.935082968</v>
      </c>
      <c r="R9864">
        <v>25149764.90144334</v>
      </c>
      <c r="S9864">
        <v>29573583.711215936</v>
      </c>
      <c r="T9864">
        <v>35579304.771150582</v>
      </c>
      <c r="U9864">
        <v>39090908.849178985</v>
      </c>
      <c r="V9864">
        <v>46364204.852192372</v>
      </c>
      <c r="W9864">
        <v>43640605.24894359</v>
      </c>
      <c r="X9864">
        <v>23640605.24894359</v>
      </c>
    </row>
    <row r="9865" spans="2:24" x14ac:dyDescent="0.4">
      <c r="B9865" s="13">
        <v>9862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25151819.601017788</v>
      </c>
      <c r="O9865">
        <v>29091577.345986098</v>
      </c>
      <c r="P9865">
        <v>28883290.052280847</v>
      </c>
      <c r="Q9865">
        <v>30520887.820799824</v>
      </c>
      <c r="R9865">
        <v>29569601.68770238</v>
      </c>
      <c r="S9865">
        <v>29109225.167026553</v>
      </c>
      <c r="T9865">
        <v>32179278.360527076</v>
      </c>
      <c r="U9865">
        <v>36515225.503539145</v>
      </c>
      <c r="V9865">
        <v>35619621.97489132</v>
      </c>
      <c r="W9865">
        <v>36687099.879741527</v>
      </c>
      <c r="X9865">
        <v>16687099.879741531</v>
      </c>
    </row>
    <row r="9866" spans="2:24" x14ac:dyDescent="0.4">
      <c r="B9866" s="13">
        <v>9863</v>
      </c>
      <c r="C9866">
        <v>0</v>
      </c>
      <c r="D9866">
        <v>0</v>
      </c>
      <c r="E9866">
        <v>0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20762513.421079334</v>
      </c>
      <c r="O9866">
        <v>19087510.035797421</v>
      </c>
      <c r="P9866">
        <v>18129037.078628071</v>
      </c>
      <c r="Q9866">
        <v>17882236.589803752</v>
      </c>
      <c r="R9866">
        <v>15959688.134851657</v>
      </c>
      <c r="S9866">
        <v>16271221.164925229</v>
      </c>
      <c r="T9866">
        <v>16496956.948376402</v>
      </c>
      <c r="U9866">
        <v>18080967.31588307</v>
      </c>
      <c r="V9866">
        <v>18065219.865842272</v>
      </c>
      <c r="W9866">
        <v>17114295.490286663</v>
      </c>
      <c r="X9866">
        <v>-2885704.5097133373</v>
      </c>
    </row>
    <row r="9867" spans="2:24" x14ac:dyDescent="0.4">
      <c r="B9867" s="13">
        <v>9864</v>
      </c>
      <c r="C9867">
        <v>0</v>
      </c>
      <c r="D9867">
        <v>0</v>
      </c>
      <c r="E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21208730.34256196</v>
      </c>
      <c r="O9867">
        <v>29930025.149094455</v>
      </c>
      <c r="P9867">
        <v>21452839.555580106</v>
      </c>
      <c r="Q9867">
        <v>28773043.187475082</v>
      </c>
      <c r="R9867">
        <v>32556772.927603059</v>
      </c>
      <c r="S9867">
        <v>36393456.98461359</v>
      </c>
      <c r="T9867">
        <v>43207193.594504692</v>
      </c>
      <c r="U9867">
        <v>49365814.852509201</v>
      </c>
      <c r="V9867">
        <v>49399033.306134969</v>
      </c>
      <c r="W9867">
        <v>48778731.70520284</v>
      </c>
      <c r="X9867">
        <v>28778731.70520284</v>
      </c>
    </row>
    <row r="9868" spans="2:24" x14ac:dyDescent="0.4">
      <c r="B9868" s="13">
        <v>9865</v>
      </c>
      <c r="C9868">
        <v>0</v>
      </c>
      <c r="D9868">
        <v>0</v>
      </c>
      <c r="E9868"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28193471.151020773</v>
      </c>
      <c r="O9868">
        <v>29633803.270659544</v>
      </c>
      <c r="P9868">
        <v>32062318.83159047</v>
      </c>
      <c r="Q9868">
        <v>34617697.81113524</v>
      </c>
      <c r="R9868">
        <v>36626083.004195519</v>
      </c>
      <c r="S9868">
        <v>40416568.407002568</v>
      </c>
      <c r="T9868">
        <v>41644557.1195959</v>
      </c>
      <c r="U9868">
        <v>40824354.288054302</v>
      </c>
      <c r="V9868">
        <v>35576920.724948585</v>
      </c>
      <c r="W9868">
        <v>40684372.40402735</v>
      </c>
      <c r="X9868">
        <v>20684372.404027358</v>
      </c>
    </row>
    <row r="9869" spans="2:24" x14ac:dyDescent="0.4">
      <c r="B9869" s="13">
        <v>9866</v>
      </c>
      <c r="C9869">
        <v>0</v>
      </c>
      <c r="D9869">
        <v>0</v>
      </c>
      <c r="E9869">
        <v>0</v>
      </c>
      <c r="F9869">
        <v>0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18857627.686704248</v>
      </c>
      <c r="O9869">
        <v>12205181.780255096</v>
      </c>
      <c r="P9869">
        <v>5570448.2894501602</v>
      </c>
      <c r="Q9869">
        <v>6509097.5805983003</v>
      </c>
      <c r="R9869">
        <v>6312747.9291806202</v>
      </c>
      <c r="S9869">
        <v>8824771.1667598318</v>
      </c>
      <c r="T9869">
        <v>13828590.006683785</v>
      </c>
      <c r="U9869">
        <v>16639715.223731656</v>
      </c>
      <c r="V9869">
        <v>23346465.472588107</v>
      </c>
      <c r="W9869">
        <v>19559725.402622238</v>
      </c>
      <c r="X9869">
        <v>-440274.5973777608</v>
      </c>
    </row>
    <row r="9870" spans="2:24" x14ac:dyDescent="0.4">
      <c r="B9870" s="13">
        <v>9867</v>
      </c>
      <c r="C9870">
        <v>0</v>
      </c>
      <c r="D9870">
        <v>0</v>
      </c>
      <c r="E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13206097.304128882</v>
      </c>
      <c r="O9870">
        <v>11419597.129739296</v>
      </c>
      <c r="P9870">
        <v>11411039.525824875</v>
      </c>
      <c r="Q9870">
        <v>10426757.202674691</v>
      </c>
      <c r="R9870">
        <v>8826391.9572700225</v>
      </c>
      <c r="S9870">
        <v>13837334.547007132</v>
      </c>
      <c r="T9870">
        <v>18469717.629768394</v>
      </c>
      <c r="U9870">
        <v>24093688.350689493</v>
      </c>
      <c r="V9870">
        <v>25806713.262769058</v>
      </c>
      <c r="W9870">
        <v>29581072.024185006</v>
      </c>
      <c r="X9870">
        <v>9581072.0241850074</v>
      </c>
    </row>
    <row r="9871" spans="2:24" x14ac:dyDescent="0.4">
      <c r="B9871" s="13">
        <v>9868</v>
      </c>
      <c r="C9871">
        <v>0</v>
      </c>
      <c r="D9871">
        <v>0</v>
      </c>
      <c r="E9871"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17274780.234351739</v>
      </c>
      <c r="O9871">
        <v>-12032305.76999519</v>
      </c>
      <c r="P9871">
        <v>-14999027.426896803</v>
      </c>
      <c r="Q9871">
        <v>-1590692.146649142</v>
      </c>
      <c r="R9871">
        <v>-1070649.4542001302</v>
      </c>
      <c r="S9871">
        <v>3977758.6183594605</v>
      </c>
      <c r="T9871">
        <v>8037891.7491041049</v>
      </c>
      <c r="U9871">
        <v>8198447.0607189024</v>
      </c>
      <c r="V9871">
        <v>6643271.4324148688</v>
      </c>
      <c r="W9871">
        <v>6606420.1696112854</v>
      </c>
      <c r="X9871">
        <v>-13393579.830388717</v>
      </c>
    </row>
    <row r="9872" spans="2:24" x14ac:dyDescent="0.4">
      <c r="B9872" s="13">
        <v>9869</v>
      </c>
      <c r="C9872">
        <v>0</v>
      </c>
      <c r="D9872">
        <v>0</v>
      </c>
      <c r="E9872">
        <v>0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18487087.273765385</v>
      </c>
      <c r="O9872">
        <v>24456151.724615116</v>
      </c>
      <c r="P9872">
        <v>22075199.439917006</v>
      </c>
      <c r="Q9872">
        <v>25024103.862995826</v>
      </c>
      <c r="R9872">
        <v>25602773.771145381</v>
      </c>
      <c r="S9872">
        <v>29634855.962154489</v>
      </c>
      <c r="T9872">
        <v>26972040.357722014</v>
      </c>
      <c r="U9872">
        <v>27194575.090180341</v>
      </c>
      <c r="V9872">
        <v>26750490.24762392</v>
      </c>
      <c r="W9872">
        <v>25989406.613066066</v>
      </c>
      <c r="X9872">
        <v>5989406.6130660642</v>
      </c>
    </row>
    <row r="9873" spans="2:24" x14ac:dyDescent="0.4">
      <c r="B9873" s="13">
        <v>9870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18374838.66062801</v>
      </c>
      <c r="O9873">
        <v>17706327.450927392</v>
      </c>
      <c r="P9873">
        <v>24376694.110108815</v>
      </c>
      <c r="Q9873">
        <v>28688944.927747205</v>
      </c>
      <c r="R9873">
        <v>32838418.62675425</v>
      </c>
      <c r="S9873">
        <v>32749294.00693832</v>
      </c>
      <c r="T9873">
        <v>31329364.193363503</v>
      </c>
      <c r="U9873">
        <v>35973327.947784044</v>
      </c>
      <c r="V9873">
        <v>37419393.669866368</v>
      </c>
      <c r="W9873">
        <v>34599855.515979424</v>
      </c>
      <c r="X9873">
        <v>14599855.515979432</v>
      </c>
    </row>
    <row r="9874" spans="2:24" x14ac:dyDescent="0.4">
      <c r="B9874" s="13">
        <v>9871</v>
      </c>
      <c r="C9874">
        <v>0</v>
      </c>
      <c r="D9874">
        <v>0</v>
      </c>
      <c r="E9874"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26857082.104439478</v>
      </c>
      <c r="O9874">
        <v>34269613.011277266</v>
      </c>
      <c r="P9874">
        <v>39338305.080410942</v>
      </c>
      <c r="Q9874">
        <v>47169774.758241281</v>
      </c>
      <c r="R9874">
        <v>50825739.895284802</v>
      </c>
      <c r="S9874">
        <v>51781434.90027944</v>
      </c>
      <c r="T9874">
        <v>52160546.641289681</v>
      </c>
      <c r="U9874">
        <v>45958970.265948541</v>
      </c>
      <c r="V9874">
        <v>46382734.652800649</v>
      </c>
      <c r="W9874">
        <v>52665509.280059487</v>
      </c>
      <c r="X9874">
        <v>32665509.280059494</v>
      </c>
    </row>
    <row r="9875" spans="2:24" x14ac:dyDescent="0.4">
      <c r="B9875" s="13">
        <v>9872</v>
      </c>
      <c r="C9875">
        <v>0</v>
      </c>
      <c r="D9875">
        <v>0</v>
      </c>
      <c r="E9875"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20149857.933275215</v>
      </c>
      <c r="O9875">
        <v>21172650.650558069</v>
      </c>
      <c r="P9875">
        <v>25370055.939768955</v>
      </c>
      <c r="Q9875">
        <v>10863801.36371973</v>
      </c>
      <c r="R9875">
        <v>9471605.9699600451</v>
      </c>
      <c r="S9875">
        <v>17889815.880832393</v>
      </c>
      <c r="T9875">
        <v>18808692.854527928</v>
      </c>
      <c r="U9875">
        <v>-41871870.272710949</v>
      </c>
      <c r="V9875">
        <v>-42812983.753074683</v>
      </c>
      <c r="W9875">
        <v>-10447875.492803302</v>
      </c>
      <c r="X9875">
        <v>-30447875.492803302</v>
      </c>
    </row>
    <row r="9876" spans="2:24" x14ac:dyDescent="0.4">
      <c r="B9876" s="13">
        <v>9873</v>
      </c>
      <c r="C9876">
        <v>0</v>
      </c>
      <c r="D9876">
        <v>0</v>
      </c>
      <c r="E9876"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21512447.447292749</v>
      </c>
      <c r="O9876">
        <v>22471318.50920368</v>
      </c>
      <c r="P9876">
        <v>22897522.500508659</v>
      </c>
      <c r="Q9876">
        <v>31327807.42638506</v>
      </c>
      <c r="R9876">
        <v>7139057.7470848411</v>
      </c>
      <c r="S9876">
        <v>1386422.6560632999</v>
      </c>
      <c r="T9876">
        <v>19871038.829490256</v>
      </c>
      <c r="U9876">
        <v>17788692.735025473</v>
      </c>
      <c r="V9876">
        <v>4747532.0271982141</v>
      </c>
      <c r="W9876">
        <v>8031382.0012683887</v>
      </c>
      <c r="X9876">
        <v>-11968617.998731611</v>
      </c>
    </row>
    <row r="9877" spans="2:24" x14ac:dyDescent="0.4">
      <c r="B9877" s="13">
        <v>9874</v>
      </c>
      <c r="C9877">
        <v>0</v>
      </c>
      <c r="D9877">
        <v>0</v>
      </c>
      <c r="E9877">
        <v>0</v>
      </c>
      <c r="F9877">
        <v>0</v>
      </c>
      <c r="G9877">
        <v>0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20484412.388114553</v>
      </c>
      <c r="O9877">
        <v>20487883.136632975</v>
      </c>
      <c r="P9877">
        <v>22295146.79992272</v>
      </c>
      <c r="Q9877">
        <v>23677578.0543251</v>
      </c>
      <c r="R9877">
        <v>15648053.821340136</v>
      </c>
      <c r="S9877">
        <v>22567488.991472311</v>
      </c>
      <c r="T9877">
        <v>21121092.383061476</v>
      </c>
      <c r="U9877">
        <v>22930876.473341413</v>
      </c>
      <c r="V9877">
        <v>24349994.326356176</v>
      </c>
      <c r="W9877">
        <v>23833907.01502461</v>
      </c>
      <c r="X9877">
        <v>3833907.0150246168</v>
      </c>
    </row>
    <row r="9878" spans="2:24" x14ac:dyDescent="0.4">
      <c r="B9878" s="13">
        <v>9875</v>
      </c>
      <c r="C9878">
        <v>0</v>
      </c>
      <c r="D9878">
        <v>0</v>
      </c>
      <c r="E9878">
        <v>0</v>
      </c>
      <c r="F9878">
        <v>0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19152215.873359263</v>
      </c>
      <c r="O9878">
        <v>25856355.687251635</v>
      </c>
      <c r="P9878">
        <v>29944283.643465426</v>
      </c>
      <c r="Q9878">
        <v>30693894.35496974</v>
      </c>
      <c r="R9878">
        <v>31325461.231709149</v>
      </c>
      <c r="S9878">
        <v>35700017.650943756</v>
      </c>
      <c r="T9878">
        <v>38421798.555463903</v>
      </c>
      <c r="U9878">
        <v>37651678.814195275</v>
      </c>
      <c r="V9878">
        <v>39829702.606874034</v>
      </c>
      <c r="W9878">
        <v>42615997.645466141</v>
      </c>
      <c r="X9878">
        <v>22615997.645466149</v>
      </c>
    </row>
    <row r="9879" spans="2:24" x14ac:dyDescent="0.4">
      <c r="B9879" s="13">
        <v>9876</v>
      </c>
      <c r="C9879">
        <v>0</v>
      </c>
      <c r="D9879">
        <v>0</v>
      </c>
      <c r="E9879"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20692934.650248695</v>
      </c>
      <c r="O9879">
        <v>22712444.95249657</v>
      </c>
      <c r="P9879">
        <v>28123951.214670099</v>
      </c>
      <c r="Q9879">
        <v>36641040.240873046</v>
      </c>
      <c r="R9879">
        <v>38234252.314172313</v>
      </c>
      <c r="S9879">
        <v>35601548.092450678</v>
      </c>
      <c r="T9879">
        <v>36193803.037587255</v>
      </c>
      <c r="U9879">
        <v>34845416.417063951</v>
      </c>
      <c r="V9879">
        <v>34596240.234252311</v>
      </c>
      <c r="W9879">
        <v>37944373.640816353</v>
      </c>
      <c r="X9879">
        <v>17944373.640816361</v>
      </c>
    </row>
    <row r="9880" spans="2:24" x14ac:dyDescent="0.4">
      <c r="B9880" s="13">
        <v>9877</v>
      </c>
      <c r="C9880">
        <v>0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21039002.533952624</v>
      </c>
      <c r="O9880">
        <v>24001152.651576877</v>
      </c>
      <c r="P9880">
        <v>23662113.244989131</v>
      </c>
      <c r="Q9880">
        <v>27794786.089119226</v>
      </c>
      <c r="R9880">
        <v>30297029.400018103</v>
      </c>
      <c r="S9880">
        <v>30204701.682349283</v>
      </c>
      <c r="T9880">
        <v>36402774.365367435</v>
      </c>
      <c r="U9880">
        <v>35635370.077411488</v>
      </c>
      <c r="V9880">
        <v>35436101.690569013</v>
      </c>
      <c r="W9880">
        <v>27179835.690373708</v>
      </c>
      <c r="X9880">
        <v>7179835.6903737048</v>
      </c>
    </row>
    <row r="9881" spans="2:24" x14ac:dyDescent="0.4">
      <c r="B9881" s="13">
        <v>9878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22490209.64756164</v>
      </c>
      <c r="O9881">
        <v>29001202.729223497</v>
      </c>
      <c r="P9881">
        <v>35041098.731106974</v>
      </c>
      <c r="Q9881">
        <v>35236631.156546369</v>
      </c>
      <c r="R9881">
        <v>36867463.5929332</v>
      </c>
      <c r="S9881">
        <v>26817722.065239273</v>
      </c>
      <c r="T9881">
        <v>26897654.982158981</v>
      </c>
      <c r="U9881">
        <v>35629869.444702201</v>
      </c>
      <c r="V9881">
        <v>38586700.471132919</v>
      </c>
      <c r="W9881">
        <v>38443236.690617792</v>
      </c>
      <c r="X9881">
        <v>18443236.690617789</v>
      </c>
    </row>
    <row r="9882" spans="2:24" x14ac:dyDescent="0.4">
      <c r="B9882" s="13">
        <v>9879</v>
      </c>
      <c r="C9882">
        <v>0</v>
      </c>
      <c r="D9882">
        <v>0</v>
      </c>
      <c r="E9882">
        <v>0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13038446.66580629</v>
      </c>
      <c r="O9882">
        <v>10621640.012978984</v>
      </c>
      <c r="P9882">
        <v>14639882.286294103</v>
      </c>
      <c r="Q9882">
        <v>19012994.977413282</v>
      </c>
      <c r="R9882">
        <v>17958787.272008754</v>
      </c>
      <c r="S9882">
        <v>23331628.976569679</v>
      </c>
      <c r="T9882">
        <v>25534510.665695425</v>
      </c>
      <c r="U9882">
        <v>26451687.035478685</v>
      </c>
      <c r="V9882">
        <v>30899208.310664281</v>
      </c>
      <c r="W9882">
        <v>31775286.914666642</v>
      </c>
      <c r="X9882">
        <v>11775286.914666643</v>
      </c>
    </row>
    <row r="9883" spans="2:24" x14ac:dyDescent="0.4">
      <c r="B9883" s="13">
        <v>9880</v>
      </c>
      <c r="C9883">
        <v>0</v>
      </c>
      <c r="D9883">
        <v>0</v>
      </c>
      <c r="E9883"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22708821.589331269</v>
      </c>
      <c r="O9883">
        <v>30527936.041240055</v>
      </c>
      <c r="P9883">
        <v>33578897.62905775</v>
      </c>
      <c r="Q9883">
        <v>42926896.219826587</v>
      </c>
      <c r="R9883">
        <v>47507073.875187248</v>
      </c>
      <c r="S9883">
        <v>50639017.95946715</v>
      </c>
      <c r="T9883">
        <v>57754555.073586226</v>
      </c>
      <c r="U9883">
        <v>58111551.037060753</v>
      </c>
      <c r="V9883">
        <v>60555875.353381917</v>
      </c>
      <c r="W9883">
        <v>58752486.462165669</v>
      </c>
      <c r="X9883">
        <v>38752486.462165669</v>
      </c>
    </row>
    <row r="9884" spans="2:24" x14ac:dyDescent="0.4">
      <c r="B9884" s="13">
        <v>9881</v>
      </c>
      <c r="C9884">
        <v>0</v>
      </c>
      <c r="D9884">
        <v>0</v>
      </c>
      <c r="E9884">
        <v>0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23101634.097936623</v>
      </c>
      <c r="O9884">
        <v>26709580.51616906</v>
      </c>
      <c r="P9884">
        <v>33170300.971326414</v>
      </c>
      <c r="Q9884">
        <v>38682829.663464971</v>
      </c>
      <c r="R9884">
        <v>38004792.949157022</v>
      </c>
      <c r="S9884">
        <v>38836128.636468485</v>
      </c>
      <c r="T9884">
        <v>43353539.463444784</v>
      </c>
      <c r="U9884">
        <v>48670751.687948279</v>
      </c>
      <c r="V9884">
        <v>48723254.787513986</v>
      </c>
      <c r="W9884">
        <v>39349275.300420307</v>
      </c>
      <c r="X9884">
        <v>19349275.300420307</v>
      </c>
    </row>
    <row r="9885" spans="2:24" x14ac:dyDescent="0.4">
      <c r="B9885" s="13">
        <v>9882</v>
      </c>
      <c r="C9885">
        <v>0</v>
      </c>
      <c r="D9885">
        <v>0</v>
      </c>
      <c r="E9885"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7788926.7735182391</v>
      </c>
      <c r="O9885">
        <v>-102834586.52029847</v>
      </c>
      <c r="P9885">
        <v>-93101929.117102504</v>
      </c>
      <c r="Q9885">
        <v>-34829024.257816188</v>
      </c>
      <c r="R9885">
        <v>-41284003.100472391</v>
      </c>
      <c r="S9885">
        <v>-35493325.031390183</v>
      </c>
      <c r="T9885">
        <v>-29433676.271306261</v>
      </c>
      <c r="U9885">
        <v>-27740949.172749721</v>
      </c>
      <c r="V9885">
        <v>-24562897.445445023</v>
      </c>
      <c r="W9885">
        <v>-25002657.785187811</v>
      </c>
      <c r="X9885">
        <v>-45002657.785187811</v>
      </c>
    </row>
    <row r="9886" spans="2:24" x14ac:dyDescent="0.4">
      <c r="B9886" s="13">
        <v>9883</v>
      </c>
      <c r="C9886">
        <v>0</v>
      </c>
      <c r="D9886">
        <v>0</v>
      </c>
      <c r="E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16021134.106554089</v>
      </c>
      <c r="O9886">
        <v>13792983.939013161</v>
      </c>
      <c r="P9886">
        <v>14504930.126109622</v>
      </c>
      <c r="Q9886">
        <v>17058784.043431669</v>
      </c>
      <c r="R9886">
        <v>23222307.794547025</v>
      </c>
      <c r="S9886">
        <v>22802474.266913239</v>
      </c>
      <c r="T9886">
        <v>20836942.285397593</v>
      </c>
      <c r="U9886">
        <v>20517358.103718847</v>
      </c>
      <c r="V9886">
        <v>19216588.464609671</v>
      </c>
      <c r="W9886">
        <v>3537016.2211764581</v>
      </c>
      <c r="X9886">
        <v>-16462983.77882354</v>
      </c>
    </row>
    <row r="9887" spans="2:24" x14ac:dyDescent="0.4">
      <c r="B9887" s="13">
        <v>9884</v>
      </c>
      <c r="C9887">
        <v>0</v>
      </c>
      <c r="D9887">
        <v>0</v>
      </c>
      <c r="E9887">
        <v>0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23484230.285853397</v>
      </c>
      <c r="O9887">
        <v>25500227.619235087</v>
      </c>
      <c r="P9887">
        <v>33402069.265967336</v>
      </c>
      <c r="Q9887">
        <v>36390401.048768036</v>
      </c>
      <c r="R9887">
        <v>43239679.173348241</v>
      </c>
      <c r="S9887">
        <v>48476886.051424906</v>
      </c>
      <c r="T9887">
        <v>47408980.864533067</v>
      </c>
      <c r="U9887">
        <v>48384399.745788798</v>
      </c>
      <c r="V9887">
        <v>49289751.879091993</v>
      </c>
      <c r="W9887">
        <v>40474547.657880858</v>
      </c>
      <c r="X9887">
        <v>20474547.657880843</v>
      </c>
    </row>
    <row r="9888" spans="2:24" x14ac:dyDescent="0.4">
      <c r="B9888" s="13">
        <v>9885</v>
      </c>
      <c r="C9888">
        <v>0</v>
      </c>
      <c r="D9888">
        <v>0</v>
      </c>
      <c r="E9888">
        <v>0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22369774.328566555</v>
      </c>
      <c r="O9888">
        <v>22918382.575390313</v>
      </c>
      <c r="P9888">
        <v>27044960.083137568</v>
      </c>
      <c r="Q9888">
        <v>31813188.127665576</v>
      </c>
      <c r="R9888">
        <v>31806749.574689791</v>
      </c>
      <c r="S9888">
        <v>32585892.743886601</v>
      </c>
      <c r="T9888">
        <v>31708615.903485909</v>
      </c>
      <c r="U9888">
        <v>33240312.785072334</v>
      </c>
      <c r="V9888">
        <v>33616803.351716124</v>
      </c>
      <c r="W9888">
        <v>34099397.498859838</v>
      </c>
      <c r="X9888">
        <v>14099397.498859832</v>
      </c>
    </row>
    <row r="9889" spans="2:24" x14ac:dyDescent="0.4">
      <c r="B9889" s="13">
        <v>9886</v>
      </c>
      <c r="C9889">
        <v>0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15952581.245617529</v>
      </c>
      <c r="O9889">
        <v>13680781.198492769</v>
      </c>
      <c r="P9889">
        <v>21479952.879637655</v>
      </c>
      <c r="Q9889">
        <v>14325215.59506559</v>
      </c>
      <c r="R9889">
        <v>21024165.111990009</v>
      </c>
      <c r="S9889">
        <v>-9125236.4994211905</v>
      </c>
      <c r="T9889">
        <v>-12991417.648401003</v>
      </c>
      <c r="U9889">
        <v>11698770.428680219</v>
      </c>
      <c r="V9889">
        <v>16163155.12278403</v>
      </c>
      <c r="W9889">
        <v>18647261.52789519</v>
      </c>
      <c r="X9889">
        <v>-1352738.4721048111</v>
      </c>
    </row>
    <row r="9890" spans="2:24" x14ac:dyDescent="0.4">
      <c r="B9890" s="13">
        <v>9887</v>
      </c>
      <c r="C9890">
        <v>0</v>
      </c>
      <c r="D9890">
        <v>0</v>
      </c>
      <c r="E9890"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21623493.937246617</v>
      </c>
      <c r="O9890">
        <v>22159369.960183386</v>
      </c>
      <c r="P9890">
        <v>20033950.274411138</v>
      </c>
      <c r="Q9890">
        <v>22937089.96710645</v>
      </c>
      <c r="R9890">
        <v>23168573.750497032</v>
      </c>
      <c r="S9890">
        <v>20075094.826306447</v>
      </c>
      <c r="T9890">
        <v>22456492.251982365</v>
      </c>
      <c r="U9890">
        <v>20800530.595755018</v>
      </c>
      <c r="V9890">
        <v>21399961.752277855</v>
      </c>
      <c r="W9890">
        <v>26130277.507152181</v>
      </c>
      <c r="X9890">
        <v>6130277.5071521774</v>
      </c>
    </row>
    <row r="9891" spans="2:24" x14ac:dyDescent="0.4">
      <c r="B9891" s="13">
        <v>9888</v>
      </c>
      <c r="C9891">
        <v>0</v>
      </c>
      <c r="D9891">
        <v>0</v>
      </c>
      <c r="E9891"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19551002.13899209</v>
      </c>
      <c r="O9891">
        <v>20864951.423883092</v>
      </c>
      <c r="P9891">
        <v>20040418.068504039</v>
      </c>
      <c r="Q9891">
        <v>19204904.523245227</v>
      </c>
      <c r="R9891">
        <v>23981160.352448452</v>
      </c>
      <c r="S9891">
        <v>24126200.952703357</v>
      </c>
      <c r="T9891">
        <v>32151098.990777656</v>
      </c>
      <c r="U9891">
        <v>36514776.014932282</v>
      </c>
      <c r="V9891">
        <v>30057344.688377976</v>
      </c>
      <c r="W9891">
        <v>29831191.431545258</v>
      </c>
      <c r="X9891">
        <v>9831191.4315452594</v>
      </c>
    </row>
    <row r="9892" spans="2:24" x14ac:dyDescent="0.4">
      <c r="B9892" s="13">
        <v>9889</v>
      </c>
      <c r="C9892">
        <v>0</v>
      </c>
      <c r="D9892">
        <v>0</v>
      </c>
      <c r="E9892">
        <v>0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20311967.071384024</v>
      </c>
      <c r="O9892">
        <v>23146461.79491185</v>
      </c>
      <c r="P9892">
        <v>26432486.644544497</v>
      </c>
      <c r="Q9892">
        <v>25732915.712469582</v>
      </c>
      <c r="R9892">
        <v>23501375.528947745</v>
      </c>
      <c r="S9892">
        <v>28895045.079176687</v>
      </c>
      <c r="T9892">
        <v>32074667.897280749</v>
      </c>
      <c r="U9892">
        <v>33640580.125463225</v>
      </c>
      <c r="V9892">
        <v>32852573.421547871</v>
      </c>
      <c r="W9892">
        <v>36207328.975002684</v>
      </c>
      <c r="X9892">
        <v>16207328.975002686</v>
      </c>
    </row>
    <row r="9893" spans="2:24" x14ac:dyDescent="0.4">
      <c r="B9893" s="13">
        <v>9890</v>
      </c>
      <c r="C9893">
        <v>0</v>
      </c>
      <c r="D9893">
        <v>0</v>
      </c>
      <c r="E9893"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17041745.915130228</v>
      </c>
      <c r="O9893">
        <v>18615305.751377467</v>
      </c>
      <c r="P9893">
        <v>18105115.210185837</v>
      </c>
      <c r="Q9893">
        <v>23507362.09312515</v>
      </c>
      <c r="R9893">
        <v>25365867.481578242</v>
      </c>
      <c r="S9893">
        <v>34131287.297004357</v>
      </c>
      <c r="T9893">
        <v>42413224.001801841</v>
      </c>
      <c r="U9893">
        <v>48096319.322578043</v>
      </c>
      <c r="V9893">
        <v>52701348.494061299</v>
      </c>
      <c r="W9893">
        <v>57471995.203590259</v>
      </c>
      <c r="X9893">
        <v>37471995.203590266</v>
      </c>
    </row>
    <row r="9894" spans="2:24" x14ac:dyDescent="0.4">
      <c r="B9894" s="13">
        <v>9891</v>
      </c>
      <c r="C9894">
        <v>0</v>
      </c>
      <c r="D9894">
        <v>0</v>
      </c>
      <c r="E9894"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18966958.831506446</v>
      </c>
      <c r="O9894">
        <v>12401017.225385828</v>
      </c>
      <c r="P9894">
        <v>14013756.354849122</v>
      </c>
      <c r="Q9894">
        <v>16338671.9219038</v>
      </c>
      <c r="R9894">
        <v>15026735.583598439</v>
      </c>
      <c r="S9894">
        <v>14922452.703100814</v>
      </c>
      <c r="T9894">
        <v>15103247.462888237</v>
      </c>
      <c r="U9894">
        <v>16107816.537514107</v>
      </c>
      <c r="V9894">
        <v>20581456.981309798</v>
      </c>
      <c r="W9894">
        <v>21485403.921010442</v>
      </c>
      <c r="X9894">
        <v>1485403.9210104402</v>
      </c>
    </row>
    <row r="9895" spans="2:24" x14ac:dyDescent="0.4">
      <c r="B9895" s="13">
        <v>9892</v>
      </c>
      <c r="C9895">
        <v>0</v>
      </c>
      <c r="D9895">
        <v>0</v>
      </c>
      <c r="E9895">
        <v>0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21112657.729345217</v>
      </c>
      <c r="O9895">
        <v>22008037.509615738</v>
      </c>
      <c r="P9895">
        <v>23085261.734303091</v>
      </c>
      <c r="Q9895">
        <v>20310101.630767249</v>
      </c>
      <c r="R9895">
        <v>20745374.151433196</v>
      </c>
      <c r="S9895">
        <v>22727011.735476635</v>
      </c>
      <c r="T9895">
        <v>23979613.118928608</v>
      </c>
      <c r="U9895">
        <v>30143530.699042059</v>
      </c>
      <c r="V9895">
        <v>33150000.138525143</v>
      </c>
      <c r="W9895">
        <v>34657723.873114541</v>
      </c>
      <c r="X9895">
        <v>14657723.873114534</v>
      </c>
    </row>
    <row r="9896" spans="2:24" x14ac:dyDescent="0.4">
      <c r="B9896" s="13">
        <v>9893</v>
      </c>
      <c r="C9896">
        <v>0</v>
      </c>
      <c r="D9896">
        <v>0</v>
      </c>
      <c r="E9896"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17549824.196837522</v>
      </c>
      <c r="O9896">
        <v>17045732.340505712</v>
      </c>
      <c r="P9896">
        <v>16504714.55465997</v>
      </c>
      <c r="Q9896">
        <v>19015123.306572489</v>
      </c>
      <c r="R9896">
        <v>22792349.793938797</v>
      </c>
      <c r="S9896">
        <v>28292953.045123603</v>
      </c>
      <c r="T9896">
        <v>28649652.680445775</v>
      </c>
      <c r="U9896">
        <v>28555003.559753492</v>
      </c>
      <c r="V9896">
        <v>34398156.795012593</v>
      </c>
      <c r="W9896">
        <v>35255408.977685787</v>
      </c>
      <c r="X9896">
        <v>15255408.977685783</v>
      </c>
    </row>
    <row r="9897" spans="2:24" x14ac:dyDescent="0.4">
      <c r="B9897" s="13">
        <v>9894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20337240.190284427</v>
      </c>
      <c r="O9897">
        <v>20346040.480043035</v>
      </c>
      <c r="P9897">
        <v>24627531.028236683</v>
      </c>
      <c r="Q9897">
        <v>25238167.426158044</v>
      </c>
      <c r="R9897">
        <v>27107507.492578175</v>
      </c>
      <c r="S9897">
        <v>28790218.564592961</v>
      </c>
      <c r="T9897">
        <v>28643246.460533764</v>
      </c>
      <c r="U9897">
        <v>30627508.865100652</v>
      </c>
      <c r="V9897">
        <v>33914015.043674402</v>
      </c>
      <c r="W9897">
        <v>42154462.769531198</v>
      </c>
      <c r="X9897">
        <v>22154462.769531202</v>
      </c>
    </row>
    <row r="9898" spans="2:24" x14ac:dyDescent="0.4">
      <c r="B9898" s="13">
        <v>9895</v>
      </c>
      <c r="C9898">
        <v>0</v>
      </c>
      <c r="D9898">
        <v>0</v>
      </c>
      <c r="E9898">
        <v>0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22926363.922168817</v>
      </c>
      <c r="O9898">
        <v>9115990.1194091234</v>
      </c>
      <c r="P9898">
        <v>11488733.193066796</v>
      </c>
      <c r="Q9898">
        <v>14918629.564552689</v>
      </c>
      <c r="R9898">
        <v>17765485.792203818</v>
      </c>
      <c r="S9898">
        <v>19471937.39611676</v>
      </c>
      <c r="T9898">
        <v>-462133728.13143134</v>
      </c>
      <c r="U9898">
        <v>-455249210.27289993</v>
      </c>
      <c r="V9898">
        <v>-214273612.60857692</v>
      </c>
      <c r="W9898">
        <v>-208641421.01704362</v>
      </c>
      <c r="X9898">
        <v>-228641421.01704362</v>
      </c>
    </row>
    <row r="9899" spans="2:24" x14ac:dyDescent="0.4">
      <c r="B9899" s="13">
        <v>9896</v>
      </c>
      <c r="C9899">
        <v>0</v>
      </c>
      <c r="D9899">
        <v>0</v>
      </c>
      <c r="E9899"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24980473.957871567</v>
      </c>
      <c r="O9899">
        <v>30690982.500513617</v>
      </c>
      <c r="P9899">
        <v>32417986.017044138</v>
      </c>
      <c r="Q9899">
        <v>41544186.288755156</v>
      </c>
      <c r="R9899">
        <v>35586847.366276056</v>
      </c>
      <c r="S9899">
        <v>35573497.678011604</v>
      </c>
      <c r="T9899">
        <v>29455235.035339434</v>
      </c>
      <c r="U9899">
        <v>30160645.047206242</v>
      </c>
      <c r="V9899">
        <v>34493025.546121716</v>
      </c>
      <c r="W9899">
        <v>41495308.584091574</v>
      </c>
      <c r="X9899">
        <v>21495308.584091574</v>
      </c>
    </row>
    <row r="9900" spans="2:24" x14ac:dyDescent="0.4">
      <c r="B9900" s="13">
        <v>9897</v>
      </c>
      <c r="C9900">
        <v>0</v>
      </c>
      <c r="D9900">
        <v>0</v>
      </c>
      <c r="E9900">
        <v>0</v>
      </c>
      <c r="F9900">
        <v>0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20556506.697703008</v>
      </c>
      <c r="O9900">
        <v>29298607.697492972</v>
      </c>
      <c r="P9900">
        <v>29567679.378849737</v>
      </c>
      <c r="Q9900">
        <v>32842488.361869678</v>
      </c>
      <c r="R9900">
        <v>33368830.090964295</v>
      </c>
      <c r="S9900">
        <v>39380733.161524735</v>
      </c>
      <c r="T9900">
        <v>40842008.916212589</v>
      </c>
      <c r="U9900">
        <v>44706262.844763979</v>
      </c>
      <c r="V9900">
        <v>47642360.376513936</v>
      </c>
      <c r="W9900">
        <v>50254792.366922542</v>
      </c>
      <c r="X9900">
        <v>30254792.366922546</v>
      </c>
    </row>
    <row r="9901" spans="2:24" x14ac:dyDescent="0.4">
      <c r="B9901" s="13">
        <v>9898</v>
      </c>
      <c r="C9901">
        <v>0</v>
      </c>
      <c r="D9901">
        <v>0</v>
      </c>
      <c r="E9901"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19170026.037822299</v>
      </c>
      <c r="O9901">
        <v>18184768.315630749</v>
      </c>
      <c r="P9901">
        <v>8158836.314837358</v>
      </c>
      <c r="Q9901">
        <v>8842058.1848854888</v>
      </c>
      <c r="R9901">
        <v>18686389.553119939</v>
      </c>
      <c r="S9901">
        <v>18425661.572202031</v>
      </c>
      <c r="T9901">
        <v>23085690.047287289</v>
      </c>
      <c r="U9901">
        <v>27953241.656716708</v>
      </c>
      <c r="V9901">
        <v>28727857.913031474</v>
      </c>
      <c r="W9901">
        <v>32281631.059371378</v>
      </c>
      <c r="X9901">
        <v>12281631.059371375</v>
      </c>
    </row>
    <row r="9902" spans="2:24" x14ac:dyDescent="0.4">
      <c r="B9902" s="13">
        <v>9899</v>
      </c>
      <c r="C9902">
        <v>0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18233163.367762107</v>
      </c>
      <c r="O9902">
        <v>20086188.478794225</v>
      </c>
      <c r="P9902">
        <v>22457973.821644511</v>
      </c>
      <c r="Q9902">
        <v>21673608.528793652</v>
      </c>
      <c r="R9902">
        <v>24002996.562711984</v>
      </c>
      <c r="S9902">
        <v>30686920.944222856</v>
      </c>
      <c r="T9902">
        <v>31159982.91628265</v>
      </c>
      <c r="U9902">
        <v>30458185.820429001</v>
      </c>
      <c r="V9902">
        <v>28408261.922144905</v>
      </c>
      <c r="W9902">
        <v>32658483.405325301</v>
      </c>
      <c r="X9902">
        <v>12658483.405325301</v>
      </c>
    </row>
    <row r="9903" spans="2:24" x14ac:dyDescent="0.4">
      <c r="B9903" s="13">
        <v>9900</v>
      </c>
      <c r="C9903">
        <v>0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17534808.585727591</v>
      </c>
      <c r="O9903">
        <v>23943838.760398787</v>
      </c>
      <c r="P9903">
        <v>28575278.706791166</v>
      </c>
      <c r="Q9903">
        <v>24827866.915909633</v>
      </c>
      <c r="R9903">
        <v>25194800.096520063</v>
      </c>
      <c r="S9903">
        <v>22399413.514389139</v>
      </c>
      <c r="T9903">
        <v>24474980.133816522</v>
      </c>
      <c r="U9903">
        <v>23425759.296873637</v>
      </c>
      <c r="V9903">
        <v>24395879.215460859</v>
      </c>
      <c r="W9903">
        <v>21343319.516352355</v>
      </c>
      <c r="X9903">
        <v>1343319.5163523615</v>
      </c>
    </row>
    <row r="9904" spans="2:24" x14ac:dyDescent="0.4">
      <c r="B9904" s="13">
        <v>9901</v>
      </c>
      <c r="C9904">
        <v>0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23694307.068757482</v>
      </c>
      <c r="O9904">
        <v>25975249.962930106</v>
      </c>
      <c r="P9904">
        <v>30204924.932819132</v>
      </c>
      <c r="Q9904">
        <v>31767107.538674448</v>
      </c>
      <c r="R9904">
        <v>35884180.579595424</v>
      </c>
      <c r="S9904">
        <v>35310013.728468522</v>
      </c>
      <c r="T9904">
        <v>34311227.476039067</v>
      </c>
      <c r="U9904">
        <v>26927913.355115794</v>
      </c>
      <c r="V9904">
        <v>28420439.496066298</v>
      </c>
      <c r="W9904">
        <v>33504862.159830209</v>
      </c>
      <c r="X9904">
        <v>13504862.159830214</v>
      </c>
    </row>
    <row r="9905" spans="2:24" x14ac:dyDescent="0.4">
      <c r="B9905" s="13">
        <v>9902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18745352.336178478</v>
      </c>
      <c r="O9905">
        <v>21601731.451895587</v>
      </c>
      <c r="P9905">
        <v>20152166.929714844</v>
      </c>
      <c r="Q9905">
        <v>19386131.488692205</v>
      </c>
      <c r="R9905">
        <v>7353631.9958360996</v>
      </c>
      <c r="S9905">
        <v>7523664.1440266222</v>
      </c>
      <c r="T9905">
        <v>12029706.624087561</v>
      </c>
      <c r="U9905">
        <v>9417609.1808494069</v>
      </c>
      <c r="V9905">
        <v>9849636.1400041208</v>
      </c>
      <c r="W9905">
        <v>18806841.889274489</v>
      </c>
      <c r="X9905">
        <v>-1193158.110725509</v>
      </c>
    </row>
    <row r="9906" spans="2:24" x14ac:dyDescent="0.4">
      <c r="B9906" s="13">
        <v>9903</v>
      </c>
      <c r="C9906">
        <v>0</v>
      </c>
      <c r="D9906">
        <v>0</v>
      </c>
      <c r="E9906">
        <v>0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25764085.486407842</v>
      </c>
      <c r="O9906">
        <v>30308430.851828024</v>
      </c>
      <c r="P9906">
        <v>29129115.159421243</v>
      </c>
      <c r="Q9906">
        <v>27422385.306950532</v>
      </c>
      <c r="R9906">
        <v>26605577.163318843</v>
      </c>
      <c r="S9906">
        <v>27604001.416619968</v>
      </c>
      <c r="T9906">
        <v>31277447.342456814</v>
      </c>
      <c r="U9906">
        <v>35549565.703842305</v>
      </c>
      <c r="V9906">
        <v>30361533.784175187</v>
      </c>
      <c r="W9906">
        <v>36573040.143526718</v>
      </c>
      <c r="X9906">
        <v>16573040.143526714</v>
      </c>
    </row>
    <row r="9907" spans="2:24" x14ac:dyDescent="0.4">
      <c r="B9907" s="13">
        <v>9904</v>
      </c>
      <c r="C9907">
        <v>0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21384462.543266393</v>
      </c>
      <c r="O9907">
        <v>25189969.799780227</v>
      </c>
      <c r="P9907">
        <v>23471099.044718295</v>
      </c>
      <c r="Q9907">
        <v>13444903.517337207</v>
      </c>
      <c r="R9907">
        <v>14033874.773303995</v>
      </c>
      <c r="S9907">
        <v>-48648646.22404889</v>
      </c>
      <c r="T9907">
        <v>-42962435.843720548</v>
      </c>
      <c r="U9907">
        <v>-4695405.6334524732</v>
      </c>
      <c r="V9907">
        <v>-1729070.5795764634</v>
      </c>
      <c r="W9907">
        <v>3781090.4481049879</v>
      </c>
      <c r="X9907">
        <v>-16218909.551895007</v>
      </c>
    </row>
    <row r="9908" spans="2:24" x14ac:dyDescent="0.4">
      <c r="B9908" s="13">
        <v>9905</v>
      </c>
      <c r="C9908">
        <v>0</v>
      </c>
      <c r="D9908">
        <v>0</v>
      </c>
      <c r="E9908">
        <v>0</v>
      </c>
      <c r="F9908">
        <v>0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14604233.653651195</v>
      </c>
      <c r="O9908">
        <v>13417915.400089851</v>
      </c>
      <c r="P9908">
        <v>14696392.450201269</v>
      </c>
      <c r="Q9908">
        <v>14749515.185493741</v>
      </c>
      <c r="R9908">
        <v>17575160.857045893</v>
      </c>
      <c r="S9908">
        <v>10617218.017721647</v>
      </c>
      <c r="T9908">
        <v>1936641.1954036639</v>
      </c>
      <c r="U9908">
        <v>1463093.6084276838</v>
      </c>
      <c r="V9908">
        <v>6745320.7139777336</v>
      </c>
      <c r="W9908">
        <v>12899774.609828191</v>
      </c>
      <c r="X9908">
        <v>-7100225.3901718073</v>
      </c>
    </row>
    <row r="9909" spans="2:24" x14ac:dyDescent="0.4">
      <c r="B9909" s="13">
        <v>9906</v>
      </c>
      <c r="C9909">
        <v>0</v>
      </c>
      <c r="D9909">
        <v>0</v>
      </c>
      <c r="E9909">
        <v>0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22356512.701060627</v>
      </c>
      <c r="O9909">
        <v>22074808.993506074</v>
      </c>
      <c r="P9909">
        <v>24438286.373812515</v>
      </c>
      <c r="Q9909">
        <v>29401843.077817626</v>
      </c>
      <c r="R9909">
        <v>27107479.261403736</v>
      </c>
      <c r="S9909">
        <v>29254688.818036474</v>
      </c>
      <c r="T9909">
        <v>29312312.098033458</v>
      </c>
      <c r="U9909">
        <v>29092215.020077534</v>
      </c>
      <c r="V9909">
        <v>28196752.768366199</v>
      </c>
      <c r="W9909">
        <v>34349299.283279762</v>
      </c>
      <c r="X9909">
        <v>14349299.283279765</v>
      </c>
    </row>
    <row r="9910" spans="2:24" x14ac:dyDescent="0.4">
      <c r="B9910" s="13">
        <v>9907</v>
      </c>
      <c r="C9910">
        <v>0</v>
      </c>
      <c r="D9910">
        <v>0</v>
      </c>
      <c r="E9910">
        <v>0</v>
      </c>
      <c r="F9910">
        <v>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20452340.953652475</v>
      </c>
      <c r="O9910">
        <v>23564198.472839095</v>
      </c>
      <c r="P9910">
        <v>22250017.384115607</v>
      </c>
      <c r="Q9910">
        <v>26410478.944462869</v>
      </c>
      <c r="R9910">
        <v>33296962.649165675</v>
      </c>
      <c r="S9910">
        <v>33547234.252473537</v>
      </c>
      <c r="T9910">
        <v>30763705.181693196</v>
      </c>
      <c r="U9910">
        <v>36670966.537923157</v>
      </c>
      <c r="V9910">
        <v>42323446.781328432</v>
      </c>
      <c r="W9910">
        <v>44171148.632779144</v>
      </c>
      <c r="X9910">
        <v>24171148.63277914</v>
      </c>
    </row>
    <row r="9911" spans="2:24" x14ac:dyDescent="0.4">
      <c r="B9911" s="13">
        <v>9908</v>
      </c>
      <c r="C9911">
        <v>0</v>
      </c>
      <c r="D9911">
        <v>0</v>
      </c>
      <c r="E9911">
        <v>0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25230669.959851984</v>
      </c>
      <c r="O9911">
        <v>34183492.415919445</v>
      </c>
      <c r="P9911">
        <v>35515953.74741663</v>
      </c>
      <c r="Q9911">
        <v>38075274.352422893</v>
      </c>
      <c r="R9911">
        <v>26262096.607310325</v>
      </c>
      <c r="S9911">
        <v>23904152.085246652</v>
      </c>
      <c r="T9911">
        <v>27428129.694769457</v>
      </c>
      <c r="U9911">
        <v>29454602.413338132</v>
      </c>
      <c r="V9911">
        <v>32362245.583654888</v>
      </c>
      <c r="W9911">
        <v>37895333.813800693</v>
      </c>
      <c r="X9911">
        <v>17895333.813800693</v>
      </c>
    </row>
    <row r="9912" spans="2:24" x14ac:dyDescent="0.4">
      <c r="B9912" s="13">
        <v>9909</v>
      </c>
      <c r="C9912">
        <v>0</v>
      </c>
      <c r="D9912">
        <v>0</v>
      </c>
      <c r="E9912">
        <v>0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27482581.577694207</v>
      </c>
      <c r="O9912">
        <v>30650439.075218499</v>
      </c>
      <c r="P9912">
        <v>32268777.73640972</v>
      </c>
      <c r="Q9912">
        <v>37735518.535984091</v>
      </c>
      <c r="R9912">
        <v>39330712.322329059</v>
      </c>
      <c r="S9912">
        <v>43218518.367453694</v>
      </c>
      <c r="T9912">
        <v>40966946.496118933</v>
      </c>
      <c r="U9912">
        <v>39518907.923830815</v>
      </c>
      <c r="V9912">
        <v>39360729.766520239</v>
      </c>
      <c r="W9912">
        <v>36921789.530475996</v>
      </c>
      <c r="X9912">
        <v>16921789.530475989</v>
      </c>
    </row>
    <row r="9913" spans="2:24" x14ac:dyDescent="0.4">
      <c r="B9913" s="13">
        <v>9910</v>
      </c>
      <c r="C9913">
        <v>0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19245785.361576237</v>
      </c>
      <c r="O9913">
        <v>19857762.15688495</v>
      </c>
      <c r="P9913">
        <v>17581643.796392396</v>
      </c>
      <c r="Q9913">
        <v>25233604.859530788</v>
      </c>
      <c r="R9913">
        <v>28679438.898436353</v>
      </c>
      <c r="S9913">
        <v>37067370.56490086</v>
      </c>
      <c r="T9913">
        <v>35979598.073351018</v>
      </c>
      <c r="U9913">
        <v>-123610855.2971653</v>
      </c>
      <c r="V9913">
        <v>-119828587.90429172</v>
      </c>
      <c r="W9913">
        <v>-41200870.122858368</v>
      </c>
      <c r="X9913">
        <v>-61200870.122858368</v>
      </c>
    </row>
    <row r="9914" spans="2:24" x14ac:dyDescent="0.4">
      <c r="B9914" s="13">
        <v>9911</v>
      </c>
      <c r="C9914">
        <v>0</v>
      </c>
      <c r="D9914">
        <v>0</v>
      </c>
      <c r="E9914">
        <v>0</v>
      </c>
      <c r="F9914">
        <v>0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21784254.387897339</v>
      </c>
      <c r="O9914">
        <v>25540181.861081269</v>
      </c>
      <c r="P9914">
        <v>23925411.658674117</v>
      </c>
      <c r="Q9914">
        <v>20976103.228883628</v>
      </c>
      <c r="R9914">
        <v>22269501.971712805</v>
      </c>
      <c r="S9914">
        <v>30513657.837666731</v>
      </c>
      <c r="T9914">
        <v>29533004.264585111</v>
      </c>
      <c r="U9914">
        <v>36248876.267249532</v>
      </c>
      <c r="V9914">
        <v>34983305.186271675</v>
      </c>
      <c r="W9914">
        <v>38171466.918588266</v>
      </c>
      <c r="X9914">
        <v>18171466.91858827</v>
      </c>
    </row>
    <row r="9915" spans="2:24" x14ac:dyDescent="0.4">
      <c r="B9915" s="13">
        <v>9912</v>
      </c>
      <c r="C9915">
        <v>0</v>
      </c>
      <c r="D9915">
        <v>0</v>
      </c>
      <c r="E9915">
        <v>0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24965961.84886945</v>
      </c>
      <c r="O9915">
        <v>25456169.666285217</v>
      </c>
      <c r="P9915">
        <v>21185086.859502047</v>
      </c>
      <c r="Q9915">
        <v>24219063.199511785</v>
      </c>
      <c r="R9915">
        <v>31976386.325367481</v>
      </c>
      <c r="S9915">
        <v>30563945.085874539</v>
      </c>
      <c r="T9915">
        <v>29892315.854873728</v>
      </c>
      <c r="U9915">
        <v>30333177.555275321</v>
      </c>
      <c r="V9915">
        <v>35436437.785811819</v>
      </c>
      <c r="W9915">
        <v>38886938.554115541</v>
      </c>
      <c r="X9915">
        <v>18886938.554115538</v>
      </c>
    </row>
    <row r="9916" spans="2:24" x14ac:dyDescent="0.4">
      <c r="B9916" s="13">
        <v>9913</v>
      </c>
      <c r="C9916">
        <v>0</v>
      </c>
      <c r="D9916">
        <v>0</v>
      </c>
      <c r="E9916">
        <v>0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22069186.32040504</v>
      </c>
      <c r="O9916">
        <v>22875860.951215733</v>
      </c>
      <c r="P9916">
        <v>22937400.390839197</v>
      </c>
      <c r="Q9916">
        <v>27950718.549589343</v>
      </c>
      <c r="R9916">
        <v>28079888.802328244</v>
      </c>
      <c r="S9916">
        <v>31330915.119771101</v>
      </c>
      <c r="T9916">
        <v>33536584.306210484</v>
      </c>
      <c r="U9916">
        <v>39116134.26305189</v>
      </c>
      <c r="V9916">
        <v>41051200.724691011</v>
      </c>
      <c r="W9916">
        <v>43188942.518527366</v>
      </c>
      <c r="X9916">
        <v>23188942.51852737</v>
      </c>
    </row>
    <row r="9917" spans="2:24" x14ac:dyDescent="0.4">
      <c r="B9917" s="13">
        <v>9914</v>
      </c>
      <c r="C9917">
        <v>0</v>
      </c>
      <c r="D9917">
        <v>0</v>
      </c>
      <c r="E9917">
        <v>0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19983972.529228106</v>
      </c>
      <c r="O9917">
        <v>21090134.034869038</v>
      </c>
      <c r="P9917">
        <v>19852624.12531611</v>
      </c>
      <c r="Q9917">
        <v>21209414.549147602</v>
      </c>
      <c r="R9917">
        <v>21924427.799478743</v>
      </c>
      <c r="S9917">
        <v>25676281.934860099</v>
      </c>
      <c r="T9917">
        <v>30745061.469214339</v>
      </c>
      <c r="U9917">
        <v>31992136.607730124</v>
      </c>
      <c r="V9917">
        <v>30186672.384376757</v>
      </c>
      <c r="W9917">
        <v>32908019.947210755</v>
      </c>
      <c r="X9917">
        <v>12908019.947210751</v>
      </c>
    </row>
    <row r="9918" spans="2:24" x14ac:dyDescent="0.4">
      <c r="B9918" s="13">
        <v>9915</v>
      </c>
      <c r="C9918">
        <v>0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20790692.119045887</v>
      </c>
      <c r="O9918">
        <v>22535373.938765265</v>
      </c>
      <c r="P9918">
        <v>30457748.635561813</v>
      </c>
      <c r="Q9918">
        <v>33852652.978277676</v>
      </c>
      <c r="R9918">
        <v>39445507.727512121</v>
      </c>
      <c r="S9918">
        <v>40290146.566001043</v>
      </c>
      <c r="T9918">
        <v>49350689.742546313</v>
      </c>
      <c r="U9918">
        <v>47901814.675332703</v>
      </c>
      <c r="V9918">
        <v>47271050.323239796</v>
      </c>
      <c r="W9918">
        <v>53246112.642500147</v>
      </c>
      <c r="X9918">
        <v>33246112.642500151</v>
      </c>
    </row>
    <row r="9919" spans="2:24" x14ac:dyDescent="0.4">
      <c r="B9919" s="13">
        <v>9916</v>
      </c>
      <c r="C9919">
        <v>0</v>
      </c>
      <c r="D9919">
        <v>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22150572.528707948</v>
      </c>
      <c r="O9919">
        <v>24410215.891394213</v>
      </c>
      <c r="P9919">
        <v>26321330.192208063</v>
      </c>
      <c r="Q9919">
        <v>25728229.026357014</v>
      </c>
      <c r="R9919">
        <v>16481464.476615213</v>
      </c>
      <c r="S9919">
        <v>16617591.870308945</v>
      </c>
      <c r="T9919">
        <v>23914763.929151472</v>
      </c>
      <c r="U9919">
        <v>15897251.184274532</v>
      </c>
      <c r="V9919">
        <v>6134932.8576411195</v>
      </c>
      <c r="W9919">
        <v>11162306.57706856</v>
      </c>
      <c r="X9919">
        <v>-8837693.4229314364</v>
      </c>
    </row>
    <row r="9920" spans="2:24" x14ac:dyDescent="0.4">
      <c r="B9920" s="13">
        <v>9917</v>
      </c>
      <c r="C9920">
        <v>0</v>
      </c>
      <c r="D9920">
        <v>0</v>
      </c>
      <c r="E9920"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26057484.425785631</v>
      </c>
      <c r="O9920">
        <v>32032497.331847806</v>
      </c>
      <c r="P9920">
        <v>14343302.049734456</v>
      </c>
      <c r="Q9920">
        <v>12178080.844417842</v>
      </c>
      <c r="R9920">
        <v>23583224.574362062</v>
      </c>
      <c r="S9920">
        <v>25469014.128159456</v>
      </c>
      <c r="T9920">
        <v>23662226.29756986</v>
      </c>
      <c r="U9920">
        <v>26028195.237703826</v>
      </c>
      <c r="V9920">
        <v>28649588.956400376</v>
      </c>
      <c r="W9920">
        <v>31767224.607497208</v>
      </c>
      <c r="X9920">
        <v>11767224.607497204</v>
      </c>
    </row>
    <row r="9921" spans="2:24" x14ac:dyDescent="0.4">
      <c r="B9921" s="13">
        <v>9918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25793321.156994186</v>
      </c>
      <c r="O9921">
        <v>31808913.438561235</v>
      </c>
      <c r="P9921">
        <v>40838077.931437641</v>
      </c>
      <c r="Q9921">
        <v>35641667.663942203</v>
      </c>
      <c r="R9921">
        <v>41779398.935617067</v>
      </c>
      <c r="S9921">
        <v>47326329.739769697</v>
      </c>
      <c r="T9921">
        <v>49480180.801103875</v>
      </c>
      <c r="U9921">
        <v>54273157.831684619</v>
      </c>
      <c r="V9921">
        <v>41337634.419548988</v>
      </c>
      <c r="W9921">
        <v>39796637.575384796</v>
      </c>
      <c r="X9921">
        <v>19796637.575384788</v>
      </c>
    </row>
    <row r="9922" spans="2:24" x14ac:dyDescent="0.4">
      <c r="B9922" s="13">
        <v>9919</v>
      </c>
      <c r="C9922">
        <v>0</v>
      </c>
      <c r="D9922">
        <v>0</v>
      </c>
      <c r="E9922"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25381722.052212398</v>
      </c>
      <c r="O9922">
        <v>31300030.257363737</v>
      </c>
      <c r="P9922">
        <v>37671106.072954297</v>
      </c>
      <c r="Q9922">
        <v>45841836.964093387</v>
      </c>
      <c r="R9922">
        <v>50204391.044140935</v>
      </c>
      <c r="S9922">
        <v>49351528.879698135</v>
      </c>
      <c r="T9922">
        <v>51697296.208158433</v>
      </c>
      <c r="U9922">
        <v>58639159.406198055</v>
      </c>
      <c r="V9922">
        <v>61975727.856577598</v>
      </c>
      <c r="W9922">
        <v>62184092.620248832</v>
      </c>
      <c r="X9922">
        <v>42184092.620248817</v>
      </c>
    </row>
    <row r="9923" spans="2:24" x14ac:dyDescent="0.4">
      <c r="B9923" s="13">
        <v>9920</v>
      </c>
      <c r="C9923">
        <v>0</v>
      </c>
      <c r="D9923">
        <v>0</v>
      </c>
      <c r="E9923">
        <v>0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20669023.742062196</v>
      </c>
      <c r="O9923">
        <v>23818114.292803504</v>
      </c>
      <c r="P9923">
        <v>27439810.715367727</v>
      </c>
      <c r="Q9923">
        <v>24589798.72017815</v>
      </c>
      <c r="R9923">
        <v>26571739.312063146</v>
      </c>
      <c r="S9923">
        <v>28526092.637785695</v>
      </c>
      <c r="T9923">
        <v>28384799.572490767</v>
      </c>
      <c r="U9923">
        <v>30257494.046486445</v>
      </c>
      <c r="V9923">
        <v>29771573.761500716</v>
      </c>
      <c r="W9923">
        <v>28997195.966283269</v>
      </c>
      <c r="X9923">
        <v>8997195.9662832674</v>
      </c>
    </row>
    <row r="9924" spans="2:24" x14ac:dyDescent="0.4">
      <c r="B9924" s="13">
        <v>9921</v>
      </c>
      <c r="C9924">
        <v>0</v>
      </c>
      <c r="D9924">
        <v>0</v>
      </c>
      <c r="E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17868708.673479907</v>
      </c>
      <c r="O9924">
        <v>3209963.7677218751</v>
      </c>
      <c r="P9924">
        <v>713240.41536693368</v>
      </c>
      <c r="Q9924">
        <v>8561486.4473132621</v>
      </c>
      <c r="R9924">
        <v>6904093.4782388089</v>
      </c>
      <c r="S9924">
        <v>7577228.9529602639</v>
      </c>
      <c r="T9924">
        <v>10831411.200441577</v>
      </c>
      <c r="U9924">
        <v>4794108.6120885229</v>
      </c>
      <c r="V9924">
        <v>7642563.5168912681</v>
      </c>
      <c r="W9924">
        <v>10283872.153587177</v>
      </c>
      <c r="X9924">
        <v>-9716127.8464128245</v>
      </c>
    </row>
    <row r="9925" spans="2:24" x14ac:dyDescent="0.4">
      <c r="B9925" s="13">
        <v>9922</v>
      </c>
      <c r="C9925">
        <v>0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26377464.850144614</v>
      </c>
      <c r="O9925">
        <v>26225611.819610287</v>
      </c>
      <c r="P9925">
        <v>30486178.892288819</v>
      </c>
      <c r="Q9925">
        <v>33640910.61050266</v>
      </c>
      <c r="R9925">
        <v>34475426.490513377</v>
      </c>
      <c r="S9925">
        <v>35105969.347532161</v>
      </c>
      <c r="T9925">
        <v>40883393.832712613</v>
      </c>
      <c r="U9925">
        <v>41301845.755466536</v>
      </c>
      <c r="V9925">
        <v>46569609.203275025</v>
      </c>
      <c r="W9925">
        <v>43426693.01500538</v>
      </c>
      <c r="X9925">
        <v>23426693.015005376</v>
      </c>
    </row>
    <row r="9926" spans="2:24" x14ac:dyDescent="0.4">
      <c r="B9926" s="13">
        <v>9923</v>
      </c>
      <c r="C9926">
        <v>0</v>
      </c>
      <c r="D9926">
        <v>0</v>
      </c>
      <c r="E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-6994096.6684788354</v>
      </c>
      <c r="O9926">
        <v>-7688658.1539867623</v>
      </c>
      <c r="P9926">
        <v>7536021.4886089955</v>
      </c>
      <c r="Q9926">
        <v>7834470.4774681963</v>
      </c>
      <c r="R9926">
        <v>8694714.0958360713</v>
      </c>
      <c r="S9926">
        <v>9348563.1648303885</v>
      </c>
      <c r="T9926">
        <v>10664962.077188008</v>
      </c>
      <c r="U9926">
        <v>12800589.187102098</v>
      </c>
      <c r="V9926">
        <v>13124109.113567252</v>
      </c>
      <c r="W9926">
        <v>3952947.8744800426</v>
      </c>
      <c r="X9926">
        <v>-16047052.125519959</v>
      </c>
    </row>
    <row r="9927" spans="2:24" x14ac:dyDescent="0.4">
      <c r="B9927" s="13">
        <v>9924</v>
      </c>
      <c r="C9927">
        <v>0</v>
      </c>
      <c r="D9927">
        <v>0</v>
      </c>
      <c r="E9927">
        <v>0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19846747.467628263</v>
      </c>
      <c r="O9927">
        <v>24715385.381822456</v>
      </c>
      <c r="P9927">
        <v>-21602754.869949941</v>
      </c>
      <c r="Q9927">
        <v>-20299643.119811434</v>
      </c>
      <c r="R9927">
        <v>4878443.9904339807</v>
      </c>
      <c r="S9927">
        <v>12916714.681125715</v>
      </c>
      <c r="T9927">
        <v>-40608123.918122292</v>
      </c>
      <c r="U9927">
        <v>-40351434.617650755</v>
      </c>
      <c r="V9927">
        <v>-10688986.672961842</v>
      </c>
      <c r="W9927">
        <v>-3445223.5246425495</v>
      </c>
      <c r="X9927">
        <v>-23445223.524642549</v>
      </c>
    </row>
    <row r="9928" spans="2:24" x14ac:dyDescent="0.4">
      <c r="B9928" s="13">
        <v>9925</v>
      </c>
      <c r="C9928">
        <v>0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13805878.752291379</v>
      </c>
      <c r="O9928">
        <v>21393524.424291585</v>
      </c>
      <c r="P9928">
        <v>25949287.675169736</v>
      </c>
      <c r="Q9928">
        <v>27888156.070581429</v>
      </c>
      <c r="R9928">
        <v>27632738.966270842</v>
      </c>
      <c r="S9928">
        <v>26860160.956849169</v>
      </c>
      <c r="T9928">
        <v>-6516768.6133786747</v>
      </c>
      <c r="U9928">
        <v>-10156701.144591898</v>
      </c>
      <c r="V9928">
        <v>9758324.5280726291</v>
      </c>
      <c r="W9928">
        <v>13256887.641221773</v>
      </c>
      <c r="X9928">
        <v>-6743112.3587782271</v>
      </c>
    </row>
    <row r="9929" spans="2:24" x14ac:dyDescent="0.4">
      <c r="B9929" s="13">
        <v>9926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25727527.383820284</v>
      </c>
      <c r="O9929">
        <v>30336043.63416215</v>
      </c>
      <c r="P9929">
        <v>28219372.393689491</v>
      </c>
      <c r="Q9929">
        <v>26775023.064810522</v>
      </c>
      <c r="R9929">
        <v>35198182.576815449</v>
      </c>
      <c r="S9929">
        <v>40252860.02703999</v>
      </c>
      <c r="T9929">
        <v>46769776.065408766</v>
      </c>
      <c r="U9929">
        <v>50788321.116718754</v>
      </c>
      <c r="V9929">
        <v>52627655.206512898</v>
      </c>
      <c r="W9929">
        <v>52747154.204063848</v>
      </c>
      <c r="X9929">
        <v>32747154.204063848</v>
      </c>
    </row>
    <row r="9930" spans="2:24" x14ac:dyDescent="0.4">
      <c r="B9930" s="13">
        <v>9927</v>
      </c>
      <c r="C9930">
        <v>0</v>
      </c>
      <c r="D9930">
        <v>0</v>
      </c>
      <c r="E9930"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17348569.480754193</v>
      </c>
      <c r="O9930">
        <v>17716085.037954066</v>
      </c>
      <c r="P9930">
        <v>22306637.684464682</v>
      </c>
      <c r="Q9930">
        <v>21171232.546378776</v>
      </c>
      <c r="R9930">
        <v>20265032.500537954</v>
      </c>
      <c r="S9930">
        <v>23657422.050021317</v>
      </c>
      <c r="T9930">
        <v>32181090.481992818</v>
      </c>
      <c r="U9930">
        <v>32782474.325902876</v>
      </c>
      <c r="V9930">
        <v>40024695.562929153</v>
      </c>
      <c r="W9930">
        <v>42738454.262411043</v>
      </c>
      <c r="X9930">
        <v>22738454.262411043</v>
      </c>
    </row>
    <row r="9931" spans="2:24" x14ac:dyDescent="0.4">
      <c r="B9931" s="13">
        <v>9928</v>
      </c>
      <c r="C9931">
        <v>0</v>
      </c>
      <c r="D9931">
        <v>0</v>
      </c>
      <c r="E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10692431.763514867</v>
      </c>
      <c r="O9931">
        <v>11801330.441225234</v>
      </c>
      <c r="P9931">
        <v>9791342.6128893513</v>
      </c>
      <c r="Q9931">
        <v>2823371.0431891237</v>
      </c>
      <c r="R9931">
        <v>3614740.0693288171</v>
      </c>
      <c r="S9931">
        <v>3914492.8427082906</v>
      </c>
      <c r="T9931">
        <v>7450478.4552220795</v>
      </c>
      <c r="U9931">
        <v>9332055.5266138222</v>
      </c>
      <c r="V9931">
        <v>17574570.003733817</v>
      </c>
      <c r="W9931">
        <v>22307924.812848158</v>
      </c>
      <c r="X9931">
        <v>2307924.8128481582</v>
      </c>
    </row>
    <row r="9932" spans="2:24" x14ac:dyDescent="0.4">
      <c r="B9932" s="13">
        <v>9929</v>
      </c>
      <c r="C9932">
        <v>0</v>
      </c>
      <c r="D9932">
        <v>0</v>
      </c>
      <c r="E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24137589.772499431</v>
      </c>
      <c r="O9932">
        <v>22690912.958342005</v>
      </c>
      <c r="P9932">
        <v>29663863.871514253</v>
      </c>
      <c r="Q9932">
        <v>32669281.685974982</v>
      </c>
      <c r="R9932">
        <v>32767507.108856134</v>
      </c>
      <c r="S9932">
        <v>38323680.096753255</v>
      </c>
      <c r="T9932">
        <v>41232556.729324616</v>
      </c>
      <c r="U9932">
        <v>36161403.609732993</v>
      </c>
      <c r="V9932">
        <v>36498880.061885566</v>
      </c>
      <c r="W9932">
        <v>39037583.185271271</v>
      </c>
      <c r="X9932">
        <v>19037583.185271278</v>
      </c>
    </row>
    <row r="9933" spans="2:24" x14ac:dyDescent="0.4">
      <c r="B9933" s="13">
        <v>9930</v>
      </c>
      <c r="C9933">
        <v>0</v>
      </c>
      <c r="D9933">
        <v>0</v>
      </c>
      <c r="E9933"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26495508.904941726</v>
      </c>
      <c r="O9933">
        <v>30374680.407710485</v>
      </c>
      <c r="P9933">
        <v>-16725073.881624233</v>
      </c>
      <c r="Q9933">
        <v>-17670289.857619178</v>
      </c>
      <c r="R9933">
        <v>6194652.0383535251</v>
      </c>
      <c r="S9933">
        <v>6685203.4552910058</v>
      </c>
      <c r="T9933">
        <v>6246538.4510962116</v>
      </c>
      <c r="U9933">
        <v>13747646.696327005</v>
      </c>
      <c r="V9933">
        <v>18587309.961700819</v>
      </c>
      <c r="W9933">
        <v>-47814499.854021586</v>
      </c>
      <c r="X9933">
        <v>-67814499.854021594</v>
      </c>
    </row>
    <row r="9934" spans="2:24" x14ac:dyDescent="0.4">
      <c r="B9934" s="13">
        <v>9931</v>
      </c>
      <c r="C9934">
        <v>0</v>
      </c>
      <c r="D9934">
        <v>0</v>
      </c>
      <c r="E9934"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-48467414.400746323</v>
      </c>
      <c r="O9934">
        <v>-43210892.773293883</v>
      </c>
      <c r="P9934">
        <v>-14178812.354548911</v>
      </c>
      <c r="Q9934">
        <v>-14422829.166221805</v>
      </c>
      <c r="R9934">
        <v>-15525830.079666926</v>
      </c>
      <c r="S9934">
        <v>-22637809.881895874</v>
      </c>
      <c r="T9934">
        <v>-22330928.165467653</v>
      </c>
      <c r="U9934">
        <v>-17760668.662957639</v>
      </c>
      <c r="V9934">
        <v>-10041902.735704038</v>
      </c>
      <c r="W9934">
        <v>-5635661.2244895445</v>
      </c>
      <c r="X9934">
        <v>-25635661.224489521</v>
      </c>
    </row>
    <row r="9935" spans="2:24" x14ac:dyDescent="0.4">
      <c r="B9935" s="13">
        <v>9932</v>
      </c>
      <c r="C9935">
        <v>0</v>
      </c>
      <c r="D9935">
        <v>0</v>
      </c>
      <c r="E9935">
        <v>0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19621950.497372154</v>
      </c>
      <c r="O9935">
        <v>20369548.636983857</v>
      </c>
      <c r="P9935">
        <v>21009923.838470083</v>
      </c>
      <c r="Q9935">
        <v>23718851.519278839</v>
      </c>
      <c r="R9935">
        <v>23444335.343108065</v>
      </c>
      <c r="S9935">
        <v>12902078.9791726</v>
      </c>
      <c r="T9935">
        <v>18681522.317931015</v>
      </c>
      <c r="U9935">
        <v>25137377.253815427</v>
      </c>
      <c r="V9935">
        <v>26048286.033667557</v>
      </c>
      <c r="W9935">
        <v>24485259.365720835</v>
      </c>
      <c r="X9935">
        <v>4485259.3657208309</v>
      </c>
    </row>
    <row r="9936" spans="2:24" x14ac:dyDescent="0.4">
      <c r="B9936" s="13">
        <v>9933</v>
      </c>
      <c r="C9936">
        <v>0</v>
      </c>
      <c r="D9936">
        <v>0</v>
      </c>
      <c r="E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21946713.488155488</v>
      </c>
      <c r="O9936">
        <v>23900664.398465008</v>
      </c>
      <c r="P9936">
        <v>30870827.127550982</v>
      </c>
      <c r="Q9936">
        <v>38503387.190062478</v>
      </c>
      <c r="R9936">
        <v>36370494.395891696</v>
      </c>
      <c r="S9936">
        <v>39652446.155424267</v>
      </c>
      <c r="T9936">
        <v>39182155.197775312</v>
      </c>
      <c r="U9936">
        <v>44388731.15194758</v>
      </c>
      <c r="V9936">
        <v>42278282.698335126</v>
      </c>
      <c r="W9936">
        <v>46278878.072842188</v>
      </c>
      <c r="X9936">
        <v>26278878.072842181</v>
      </c>
    </row>
    <row r="9937" spans="2:24" x14ac:dyDescent="0.4">
      <c r="B9937" s="13">
        <v>9934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28153487.369779967</v>
      </c>
      <c r="O9937">
        <v>27233034.452424314</v>
      </c>
      <c r="P9937">
        <v>25877415.926765881</v>
      </c>
      <c r="Q9937">
        <v>27947073.553938728</v>
      </c>
      <c r="R9937">
        <v>29774251.749886334</v>
      </c>
      <c r="S9937">
        <v>30985633.810186725</v>
      </c>
      <c r="T9937">
        <v>34284816.592277676</v>
      </c>
      <c r="U9937">
        <v>34404222.27657336</v>
      </c>
      <c r="V9937">
        <v>37558876.574332081</v>
      </c>
      <c r="W9937">
        <v>40421868.083357297</v>
      </c>
      <c r="X9937">
        <v>20421868.083357304</v>
      </c>
    </row>
    <row r="9938" spans="2:24" x14ac:dyDescent="0.4">
      <c r="B9938" s="13">
        <v>9935</v>
      </c>
      <c r="C9938">
        <v>0</v>
      </c>
      <c r="D9938">
        <v>0</v>
      </c>
      <c r="E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18227969.472753458</v>
      </c>
      <c r="O9938">
        <v>21685554.126888238</v>
      </c>
      <c r="P9938">
        <v>26073769.61994404</v>
      </c>
      <c r="Q9938">
        <v>31254202.640088115</v>
      </c>
      <c r="R9938">
        <v>35835389.737793036</v>
      </c>
      <c r="S9938">
        <v>38213464.632143997</v>
      </c>
      <c r="T9938">
        <v>44295839.708290793</v>
      </c>
      <c r="U9938">
        <v>48749053.227561235</v>
      </c>
      <c r="V9938">
        <v>50387356.579577468</v>
      </c>
      <c r="W9938">
        <v>53570304.676360287</v>
      </c>
      <c r="X9938">
        <v>33570304.676360287</v>
      </c>
    </row>
    <row r="9939" spans="2:24" x14ac:dyDescent="0.4">
      <c r="B9939" s="13">
        <v>9936</v>
      </c>
      <c r="C9939">
        <v>0</v>
      </c>
      <c r="D9939">
        <v>0</v>
      </c>
      <c r="E9939"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23433612.970061749</v>
      </c>
      <c r="O9939">
        <v>28106652.193142097</v>
      </c>
      <c r="P9939">
        <v>34263094.770821199</v>
      </c>
      <c r="Q9939">
        <v>33875415.773488805</v>
      </c>
      <c r="R9939">
        <v>35901417.746983603</v>
      </c>
      <c r="S9939">
        <v>39760099.560468219</v>
      </c>
      <c r="T9939">
        <v>41063592.116119035</v>
      </c>
      <c r="U9939">
        <v>42562181.014477529</v>
      </c>
      <c r="V9939">
        <v>41606456.038573667</v>
      </c>
      <c r="W9939">
        <v>40211880.563696608</v>
      </c>
      <c r="X9939">
        <v>20211880.563696593</v>
      </c>
    </row>
    <row r="9940" spans="2:24" x14ac:dyDescent="0.4">
      <c r="B9940" s="13">
        <v>9937</v>
      </c>
      <c r="C9940">
        <v>0</v>
      </c>
      <c r="D9940">
        <v>0</v>
      </c>
      <c r="E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21018360.487906639</v>
      </c>
      <c r="O9940">
        <v>24118158.636013743</v>
      </c>
      <c r="P9940">
        <v>25552150.187272467</v>
      </c>
      <c r="Q9940">
        <v>26495670.900975872</v>
      </c>
      <c r="R9940">
        <v>30294326.20964434</v>
      </c>
      <c r="S9940">
        <v>17122629.177475579</v>
      </c>
      <c r="T9940">
        <v>16582436.615899418</v>
      </c>
      <c r="U9940">
        <v>23506470.50414703</v>
      </c>
      <c r="V9940">
        <v>23559167.623633768</v>
      </c>
      <c r="W9940">
        <v>22022851.432923362</v>
      </c>
      <c r="X9940">
        <v>2022851.432923361</v>
      </c>
    </row>
    <row r="9941" spans="2:24" x14ac:dyDescent="0.4">
      <c r="B9941" s="13">
        <v>9938</v>
      </c>
      <c r="C9941">
        <v>0</v>
      </c>
      <c r="D9941">
        <v>0</v>
      </c>
      <c r="E9941"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18700888.18629859</v>
      </c>
      <c r="O9941">
        <v>22244202.619570147</v>
      </c>
      <c r="P9941">
        <v>28880673.83477449</v>
      </c>
      <c r="Q9941">
        <v>29010988.700989641</v>
      </c>
      <c r="R9941">
        <v>35349134.649717242</v>
      </c>
      <c r="S9941">
        <v>26846911.492339283</v>
      </c>
      <c r="T9941">
        <v>23249992.498984821</v>
      </c>
      <c r="U9941">
        <v>14619715.566378601</v>
      </c>
      <c r="V9941">
        <v>10982881.432944451</v>
      </c>
      <c r="W9941">
        <v>18963356.645568274</v>
      </c>
      <c r="X9941">
        <v>-1036643.3544317288</v>
      </c>
    </row>
    <row r="9942" spans="2:24" x14ac:dyDescent="0.4">
      <c r="B9942" s="13">
        <v>9939</v>
      </c>
      <c r="C9942">
        <v>0</v>
      </c>
      <c r="D9942">
        <v>0</v>
      </c>
      <c r="E9942"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24844292.930040408</v>
      </c>
      <c r="O9942">
        <v>25483055.356362242</v>
      </c>
      <c r="P9942">
        <v>25260318.186057147</v>
      </c>
      <c r="Q9942">
        <v>26189697.034405671</v>
      </c>
      <c r="R9942">
        <v>33147366.999751326</v>
      </c>
      <c r="S9942">
        <v>25603931.264703024</v>
      </c>
      <c r="T9942">
        <v>32907311.661968701</v>
      </c>
      <c r="U9942">
        <v>34084795.151641235</v>
      </c>
      <c r="V9942">
        <v>32370560.277236279</v>
      </c>
      <c r="W9942">
        <v>36377686.555032261</v>
      </c>
      <c r="X9942">
        <v>16377686.555032268</v>
      </c>
    </row>
    <row r="9943" spans="2:24" x14ac:dyDescent="0.4">
      <c r="B9943" s="13">
        <v>9940</v>
      </c>
      <c r="C9943">
        <v>0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22274043.765007883</v>
      </c>
      <c r="O9943">
        <v>23854659.982346285</v>
      </c>
      <c r="P9943">
        <v>24049537.747222498</v>
      </c>
      <c r="Q9943">
        <v>24966648.307921618</v>
      </c>
      <c r="R9943">
        <v>32195870.435631402</v>
      </c>
      <c r="S9943">
        <v>32438177.017681319</v>
      </c>
      <c r="T9943">
        <v>39977173.685231708</v>
      </c>
      <c r="U9943">
        <v>38534607.344651893</v>
      </c>
      <c r="V9943">
        <v>45669114.125156865</v>
      </c>
      <c r="W9943">
        <v>47240213.075444676</v>
      </c>
      <c r="X9943">
        <v>27240213.075444676</v>
      </c>
    </row>
    <row r="9944" spans="2:24" x14ac:dyDescent="0.4">
      <c r="B9944" s="13">
        <v>9941</v>
      </c>
      <c r="C9944">
        <v>0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17274835.311211482</v>
      </c>
      <c r="O9944">
        <v>16706943.661641309</v>
      </c>
      <c r="P9944">
        <v>20454990.225937441</v>
      </c>
      <c r="Q9944">
        <v>17460871.600481905</v>
      </c>
      <c r="R9944">
        <v>-230904899.43673822</v>
      </c>
      <c r="S9944">
        <v>-222472965.16672093</v>
      </c>
      <c r="T9944">
        <v>-90520610.111310795</v>
      </c>
      <c r="U9944">
        <v>-91359193.699190572</v>
      </c>
      <c r="V9944">
        <v>-85738541.413223997</v>
      </c>
      <c r="W9944">
        <v>-85597734.904948384</v>
      </c>
      <c r="X9944">
        <v>-105597734.90494838</v>
      </c>
    </row>
    <row r="9945" spans="2:24" x14ac:dyDescent="0.4">
      <c r="B9945" s="13">
        <v>9942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22384818.890764728</v>
      </c>
      <c r="O9945">
        <v>29506411.777663834</v>
      </c>
      <c r="P9945">
        <v>35988178.270927273</v>
      </c>
      <c r="Q9945">
        <v>35486694.410739928</v>
      </c>
      <c r="R9945">
        <v>38413024.444744214</v>
      </c>
      <c r="S9945">
        <v>37804415.375016987</v>
      </c>
      <c r="T9945">
        <v>46325237.929585673</v>
      </c>
      <c r="U9945">
        <v>43935739.711573668</v>
      </c>
      <c r="V9945">
        <v>45100396.322714813</v>
      </c>
      <c r="W9945">
        <v>46108367.308693215</v>
      </c>
      <c r="X9945">
        <v>26108367.308693219</v>
      </c>
    </row>
    <row r="9946" spans="2:24" x14ac:dyDescent="0.4">
      <c r="B9946" s="13">
        <v>9943</v>
      </c>
      <c r="C9946">
        <v>0</v>
      </c>
      <c r="D9946">
        <v>0</v>
      </c>
      <c r="E9946">
        <v>0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18091045.794874191</v>
      </c>
      <c r="O9946">
        <v>18461786.486679271</v>
      </c>
      <c r="P9946">
        <v>17283215.839633893</v>
      </c>
      <c r="Q9946">
        <v>8810746.2804050185</v>
      </c>
      <c r="R9946">
        <v>13250569.931401704</v>
      </c>
      <c r="S9946">
        <v>16619749.247917298</v>
      </c>
      <c r="T9946">
        <v>23085836.123824902</v>
      </c>
      <c r="U9946">
        <v>-27649649.860378627</v>
      </c>
      <c r="V9946">
        <v>-22193387.068250749</v>
      </c>
      <c r="W9946">
        <v>9617768.7737011071</v>
      </c>
      <c r="X9946">
        <v>-10382231.226298889</v>
      </c>
    </row>
    <row r="9947" spans="2:24" x14ac:dyDescent="0.4">
      <c r="B9947" s="13">
        <v>9944</v>
      </c>
      <c r="C9947">
        <v>0</v>
      </c>
      <c r="D9947">
        <v>0</v>
      </c>
      <c r="E9947">
        <v>0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25104853.47926794</v>
      </c>
      <c r="O9947">
        <v>26699028.73279814</v>
      </c>
      <c r="P9947">
        <v>31836096.429764278</v>
      </c>
      <c r="Q9947">
        <v>30131609.84769265</v>
      </c>
      <c r="R9947">
        <v>27816490.01752197</v>
      </c>
      <c r="S9947">
        <v>26967193.051890865</v>
      </c>
      <c r="T9947">
        <v>26770412.107342143</v>
      </c>
      <c r="U9947">
        <v>28378513.82472356</v>
      </c>
      <c r="V9947">
        <v>27436504.48632019</v>
      </c>
      <c r="W9947">
        <v>29267859.799243346</v>
      </c>
      <c r="X9947">
        <v>9267859.7992433496</v>
      </c>
    </row>
    <row r="9948" spans="2:24" x14ac:dyDescent="0.4">
      <c r="B9948" s="13">
        <v>9945</v>
      </c>
      <c r="C9948">
        <v>0</v>
      </c>
      <c r="D9948">
        <v>0</v>
      </c>
      <c r="E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24745359.497565128</v>
      </c>
      <c r="O9948">
        <v>24082409.596547175</v>
      </c>
      <c r="P9948">
        <v>26824532.46066637</v>
      </c>
      <c r="Q9948">
        <v>31439873.514249571</v>
      </c>
      <c r="R9948">
        <v>35344811.286008708</v>
      </c>
      <c r="S9948">
        <v>33561755.962786831</v>
      </c>
      <c r="T9948">
        <v>26152866.046559732</v>
      </c>
      <c r="U9948">
        <v>26429468.137191892</v>
      </c>
      <c r="V9948">
        <v>30403450.687674031</v>
      </c>
      <c r="W9948">
        <v>33721059.94929456</v>
      </c>
      <c r="X9948">
        <v>13721059.949294556</v>
      </c>
    </row>
    <row r="9949" spans="2:24" x14ac:dyDescent="0.4">
      <c r="B9949" s="13">
        <v>9946</v>
      </c>
      <c r="C9949">
        <v>0</v>
      </c>
      <c r="D9949">
        <v>0</v>
      </c>
      <c r="E9949">
        <v>0</v>
      </c>
      <c r="F9949">
        <v>0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17890054.447459929</v>
      </c>
      <c r="O9949">
        <v>17556368.742629897</v>
      </c>
      <c r="P9949">
        <v>16895090.100267999</v>
      </c>
      <c r="Q9949">
        <v>16265509.139253195</v>
      </c>
      <c r="R9949">
        <v>19828837.552337989</v>
      </c>
      <c r="S9949">
        <v>24077732.380586047</v>
      </c>
      <c r="T9949">
        <v>23538756.744721949</v>
      </c>
      <c r="U9949">
        <v>22509476.195158087</v>
      </c>
      <c r="V9949">
        <v>22609936.394809566</v>
      </c>
      <c r="W9949">
        <v>20178917.885406997</v>
      </c>
      <c r="X9949">
        <v>178917.88540700357</v>
      </c>
    </row>
    <row r="9950" spans="2:24" x14ac:dyDescent="0.4">
      <c r="B9950" s="13">
        <v>9947</v>
      </c>
      <c r="C9950">
        <v>0</v>
      </c>
      <c r="D9950">
        <v>0</v>
      </c>
      <c r="E9950">
        <v>0</v>
      </c>
      <c r="F9950">
        <v>0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20148474.223737963</v>
      </c>
      <c r="O9950">
        <v>11583456.051313527</v>
      </c>
      <c r="P9950">
        <v>10845189.570525853</v>
      </c>
      <c r="Q9950">
        <v>10091962.552911768</v>
      </c>
      <c r="R9950">
        <v>9290052.5596357137</v>
      </c>
      <c r="S9950">
        <v>9293076.3135011196</v>
      </c>
      <c r="T9950">
        <v>-4738039.8505953867</v>
      </c>
      <c r="U9950">
        <v>-3436000.9315169947</v>
      </c>
      <c r="V9950">
        <v>8623281.1778419986</v>
      </c>
      <c r="W9950">
        <v>14763539.236816946</v>
      </c>
      <c r="X9950">
        <v>-5236460.7631830536</v>
      </c>
    </row>
    <row r="9951" spans="2:24" x14ac:dyDescent="0.4">
      <c r="B9951" s="13">
        <v>9948</v>
      </c>
      <c r="C9951">
        <v>0</v>
      </c>
      <c r="D9951">
        <v>0</v>
      </c>
      <c r="E9951"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18243897.031838335</v>
      </c>
      <c r="O9951">
        <v>17239238.406657845</v>
      </c>
      <c r="P9951">
        <v>19308001.315720432</v>
      </c>
      <c r="Q9951">
        <v>18997427.046715256</v>
      </c>
      <c r="R9951">
        <v>19352023.047562756</v>
      </c>
      <c r="S9951">
        <v>22530306.143966772</v>
      </c>
      <c r="T9951">
        <v>26060658.549960818</v>
      </c>
      <c r="U9951">
        <v>24989826.528755333</v>
      </c>
      <c r="V9951">
        <v>21985360.504662942</v>
      </c>
      <c r="W9951">
        <v>20250596.357939877</v>
      </c>
      <c r="X9951">
        <v>250596.35793987825</v>
      </c>
    </row>
    <row r="9952" spans="2:24" x14ac:dyDescent="0.4">
      <c r="B9952" s="13">
        <v>9949</v>
      </c>
      <c r="C9952">
        <v>0</v>
      </c>
      <c r="D9952">
        <v>0</v>
      </c>
      <c r="E9952">
        <v>0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2605381.4697987889</v>
      </c>
      <c r="O9952">
        <v>-33476254.195703439</v>
      </c>
      <c r="P9952">
        <v>-26068190.564291548</v>
      </c>
      <c r="Q9952">
        <v>-6748859.2170437481</v>
      </c>
      <c r="R9952">
        <v>-3857868.3141995249</v>
      </c>
      <c r="S9952">
        <v>974530.55531871505</v>
      </c>
      <c r="T9952">
        <v>699544.35191328649</v>
      </c>
      <c r="U9952">
        <v>775773.33977667522</v>
      </c>
      <c r="V9952">
        <v>2660084.8404417066</v>
      </c>
      <c r="W9952">
        <v>9046899.2629625518</v>
      </c>
      <c r="X9952">
        <v>-10953100.737037454</v>
      </c>
    </row>
    <row r="9953" spans="2:24" x14ac:dyDescent="0.4">
      <c r="B9953" s="13">
        <v>9950</v>
      </c>
      <c r="C9953">
        <v>0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20730822.70478693</v>
      </c>
      <c r="O9953">
        <v>21269504.850559942</v>
      </c>
      <c r="P9953">
        <v>22515255.747925565</v>
      </c>
      <c r="Q9953">
        <v>25124258.218423922</v>
      </c>
      <c r="R9953">
        <v>32168491.204144202</v>
      </c>
      <c r="S9953">
        <v>33538622.644349385</v>
      </c>
      <c r="T9953">
        <v>20876212.546868261</v>
      </c>
      <c r="U9953">
        <v>22917288.376297645</v>
      </c>
      <c r="V9953">
        <v>27824957.631780282</v>
      </c>
      <c r="W9953">
        <v>26493359.6817871</v>
      </c>
      <c r="X9953">
        <v>6493359.6817871006</v>
      </c>
    </row>
    <row r="9954" spans="2:24" x14ac:dyDescent="0.4">
      <c r="B9954" s="13">
        <v>9951</v>
      </c>
      <c r="C9954">
        <v>0</v>
      </c>
      <c r="D9954">
        <v>0</v>
      </c>
      <c r="E9954"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21055510.236931242</v>
      </c>
      <c r="O9954">
        <v>19952775.67053023</v>
      </c>
      <c r="P9954">
        <v>23392552.887315273</v>
      </c>
      <c r="Q9954">
        <v>15996130.767866494</v>
      </c>
      <c r="R9954">
        <v>-26445996.95567479</v>
      </c>
      <c r="S9954">
        <v>-24190034.402317926</v>
      </c>
      <c r="T9954">
        <v>-447500.14517615945</v>
      </c>
      <c r="U9954">
        <v>2690176.38792523</v>
      </c>
      <c r="V9954">
        <v>5054608.2072025649</v>
      </c>
      <c r="W9954">
        <v>12320900.082704199</v>
      </c>
      <c r="X9954">
        <v>-7679099.9172958005</v>
      </c>
    </row>
    <row r="9955" spans="2:24" x14ac:dyDescent="0.4">
      <c r="B9955" s="13">
        <v>9952</v>
      </c>
      <c r="C9955">
        <v>0</v>
      </c>
      <c r="D9955">
        <v>0</v>
      </c>
      <c r="E9955"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19335759.307643849</v>
      </c>
      <c r="O9955">
        <v>21131349.362935659</v>
      </c>
      <c r="P9955">
        <v>25797213.749110058</v>
      </c>
      <c r="Q9955">
        <v>24013271.304291792</v>
      </c>
      <c r="R9955">
        <v>21855389.708614327</v>
      </c>
      <c r="S9955">
        <v>24497665.886920325</v>
      </c>
      <c r="T9955">
        <v>26677610.516623527</v>
      </c>
      <c r="U9955">
        <v>33280882.413437162</v>
      </c>
      <c r="V9955">
        <v>30422830.435502201</v>
      </c>
      <c r="W9955">
        <v>32581206.68918867</v>
      </c>
      <c r="X9955">
        <v>12581206.689188667</v>
      </c>
    </row>
    <row r="9956" spans="2:24" x14ac:dyDescent="0.4">
      <c r="B9956" s="13">
        <v>9953</v>
      </c>
      <c r="C9956">
        <v>0</v>
      </c>
      <c r="D9956">
        <v>0</v>
      </c>
      <c r="E9956"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5402399.5402423125</v>
      </c>
      <c r="O9956">
        <v>7508957.6060089739</v>
      </c>
      <c r="P9956">
        <v>22756765.38339898</v>
      </c>
      <c r="Q9956">
        <v>25103548.448183339</v>
      </c>
      <c r="R9956">
        <v>28861272.846836466</v>
      </c>
      <c r="S9956">
        <v>27740427.356704034</v>
      </c>
      <c r="T9956">
        <v>27497341.745182607</v>
      </c>
      <c r="U9956">
        <v>26322674.078371376</v>
      </c>
      <c r="V9956">
        <v>32496699.66243761</v>
      </c>
      <c r="W9956">
        <v>33010404.569611218</v>
      </c>
      <c r="X9956">
        <v>13010404.569611214</v>
      </c>
    </row>
    <row r="9957" spans="2:24" x14ac:dyDescent="0.4">
      <c r="B9957" s="13">
        <v>9954</v>
      </c>
      <c r="C9957">
        <v>0</v>
      </c>
      <c r="D9957">
        <v>0</v>
      </c>
      <c r="E9957"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22235775.094715808</v>
      </c>
      <c r="O9957">
        <v>28935224.09279228</v>
      </c>
      <c r="P9957">
        <v>21240111.334382206</v>
      </c>
      <c r="Q9957">
        <v>21577227.560001362</v>
      </c>
      <c r="R9957">
        <v>27139822.711914103</v>
      </c>
      <c r="S9957">
        <v>26868957.524493277</v>
      </c>
      <c r="T9957">
        <v>28576419.547213841</v>
      </c>
      <c r="U9957">
        <v>27624454.226335112</v>
      </c>
      <c r="V9957">
        <v>33986382.554214515</v>
      </c>
      <c r="W9957">
        <v>39983740.534854174</v>
      </c>
      <c r="X9957">
        <v>19983740.534854177</v>
      </c>
    </row>
    <row r="9958" spans="2:24" x14ac:dyDescent="0.4">
      <c r="B9958" s="13">
        <v>9955</v>
      </c>
      <c r="C9958">
        <v>0</v>
      </c>
      <c r="D9958">
        <v>0</v>
      </c>
      <c r="E9958">
        <v>0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24929889.169162665</v>
      </c>
      <c r="O9958">
        <v>28838164.041340102</v>
      </c>
      <c r="P9958">
        <v>20490765.555863526</v>
      </c>
      <c r="Q9958">
        <v>23405696.793683276</v>
      </c>
      <c r="R9958">
        <v>18520467.224804096</v>
      </c>
      <c r="S9958">
        <v>26283786.752709866</v>
      </c>
      <c r="T9958">
        <v>32782876.665731587</v>
      </c>
      <c r="U9958">
        <v>35870096.749511659</v>
      </c>
      <c r="V9958">
        <v>36917799.616647817</v>
      </c>
      <c r="W9958">
        <v>36208579.07950101</v>
      </c>
      <c r="X9958">
        <v>16208579.079501012</v>
      </c>
    </row>
    <row r="9959" spans="2:24" x14ac:dyDescent="0.4">
      <c r="B9959" s="13">
        <v>9956</v>
      </c>
      <c r="C9959">
        <v>0</v>
      </c>
      <c r="D9959">
        <v>0</v>
      </c>
      <c r="E9959"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22808816.590742975</v>
      </c>
      <c r="O9959">
        <v>21978161.452751923</v>
      </c>
      <c r="P9959">
        <v>18910965.012032326</v>
      </c>
      <c r="Q9959">
        <v>22476668.158426978</v>
      </c>
      <c r="R9959">
        <v>31501406.894854806</v>
      </c>
      <c r="S9959">
        <v>18521712.406389274</v>
      </c>
      <c r="T9959">
        <v>27502907.187775113</v>
      </c>
      <c r="U9959">
        <v>44116646.475166291</v>
      </c>
      <c r="V9959">
        <v>48030371.905964442</v>
      </c>
      <c r="W9959">
        <v>49075982.974587813</v>
      </c>
      <c r="X9959">
        <v>29075982.97458782</v>
      </c>
    </row>
    <row r="9960" spans="2:24" x14ac:dyDescent="0.4">
      <c r="B9960" s="13">
        <v>9957</v>
      </c>
      <c r="C9960">
        <v>0</v>
      </c>
      <c r="D9960">
        <v>0</v>
      </c>
      <c r="E9960"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16549867.109832671</v>
      </c>
      <c r="O9960">
        <v>14205237.322191805</v>
      </c>
      <c r="P9960">
        <v>11604906.082067411</v>
      </c>
      <c r="Q9960">
        <v>15113413.249933535</v>
      </c>
      <c r="R9960">
        <v>20776034.184090849</v>
      </c>
      <c r="S9960">
        <v>21297924.597207159</v>
      </c>
      <c r="T9960">
        <v>26259701.446022186</v>
      </c>
      <c r="U9960">
        <v>32688222.717484236</v>
      </c>
      <c r="V9960">
        <v>34120349.89184624</v>
      </c>
      <c r="W9960">
        <v>38363520.432904609</v>
      </c>
      <c r="X9960">
        <v>18363520.432904609</v>
      </c>
    </row>
    <row r="9961" spans="2:24" x14ac:dyDescent="0.4">
      <c r="B9961" s="13">
        <v>9958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24990606.23929099</v>
      </c>
      <c r="O9961">
        <v>26431913.389811225</v>
      </c>
      <c r="P9961">
        <v>28069537.391626626</v>
      </c>
      <c r="Q9961">
        <v>34638604.614629075</v>
      </c>
      <c r="R9961">
        <v>38131011.310394675</v>
      </c>
      <c r="S9961">
        <v>34586576.033145748</v>
      </c>
      <c r="T9961">
        <v>32657653.282562748</v>
      </c>
      <c r="U9961">
        <v>36156540.620078556</v>
      </c>
      <c r="V9961">
        <v>34136603.0737243</v>
      </c>
      <c r="W9961">
        <v>34283390.337247029</v>
      </c>
      <c r="X9961">
        <v>14283390.337247018</v>
      </c>
    </row>
    <row r="9962" spans="2:24" x14ac:dyDescent="0.4">
      <c r="B9962" s="13">
        <v>9959</v>
      </c>
      <c r="C9962">
        <v>0</v>
      </c>
      <c r="D9962">
        <v>0</v>
      </c>
      <c r="E9962">
        <v>0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24031694.994400494</v>
      </c>
      <c r="O9962">
        <v>24613100.484478652</v>
      </c>
      <c r="P9962">
        <v>28715661.587532409</v>
      </c>
      <c r="Q9962">
        <v>34370292.373615779</v>
      </c>
      <c r="R9962">
        <v>33631437.281707428</v>
      </c>
      <c r="S9962">
        <v>36754678.887957461</v>
      </c>
      <c r="T9962">
        <v>37130040.185075544</v>
      </c>
      <c r="U9962">
        <v>39877933.333508223</v>
      </c>
      <c r="V9962">
        <v>38958275.767196581</v>
      </c>
      <c r="W9962">
        <v>48286422.806375459</v>
      </c>
      <c r="X9962">
        <v>28286422.806375451</v>
      </c>
    </row>
    <row r="9963" spans="2:24" x14ac:dyDescent="0.4">
      <c r="B9963" s="13">
        <v>9960</v>
      </c>
      <c r="C9963">
        <v>0</v>
      </c>
      <c r="D9963">
        <v>0</v>
      </c>
      <c r="E9963"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23507617.276098099</v>
      </c>
      <c r="O9963">
        <v>23708185.23726999</v>
      </c>
      <c r="P9963">
        <v>9214103.9412626345</v>
      </c>
      <c r="Q9963">
        <v>17392013.898795381</v>
      </c>
      <c r="R9963">
        <v>24865912.971520875</v>
      </c>
      <c r="S9963">
        <v>25580965.353336334</v>
      </c>
      <c r="T9963">
        <v>29340593.997918945</v>
      </c>
      <c r="U9963">
        <v>28688581.055435728</v>
      </c>
      <c r="V9963">
        <v>24888880.186845019</v>
      </c>
      <c r="W9963">
        <v>23937436.672557332</v>
      </c>
      <c r="X9963">
        <v>3937436.6725573307</v>
      </c>
    </row>
    <row r="9964" spans="2:24" x14ac:dyDescent="0.4">
      <c r="B9964" s="13">
        <v>9961</v>
      </c>
      <c r="C9964">
        <v>0</v>
      </c>
      <c r="D9964">
        <v>0</v>
      </c>
      <c r="E9964">
        <v>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29300700.123461165</v>
      </c>
      <c r="O9964">
        <v>30958683.622596741</v>
      </c>
      <c r="P9964">
        <v>35523559.345021486</v>
      </c>
      <c r="Q9964">
        <v>23579988.783509877</v>
      </c>
      <c r="R9964">
        <v>24386860.444511812</v>
      </c>
      <c r="S9964">
        <v>34380120.369923316</v>
      </c>
      <c r="T9964">
        <v>41555784.687346779</v>
      </c>
      <c r="U9964">
        <v>43954844.656634063</v>
      </c>
      <c r="V9964">
        <v>44980774.219405733</v>
      </c>
      <c r="W9964">
        <v>37812805.186680146</v>
      </c>
      <c r="X9964">
        <v>17812805.186680146</v>
      </c>
    </row>
    <row r="9965" spans="2:24" x14ac:dyDescent="0.4">
      <c r="B9965" s="13">
        <v>9962</v>
      </c>
      <c r="C9965">
        <v>0</v>
      </c>
      <c r="D9965">
        <v>0</v>
      </c>
      <c r="E9965"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26524040.379251771</v>
      </c>
      <c r="O9965">
        <v>27784364.612458926</v>
      </c>
      <c r="P9965">
        <v>31125758.829502571</v>
      </c>
      <c r="Q9965">
        <v>33416560.199183788</v>
      </c>
      <c r="R9965">
        <v>32763231.275079899</v>
      </c>
      <c r="S9965">
        <v>36672690.290933795</v>
      </c>
      <c r="T9965">
        <v>36978530.361765467</v>
      </c>
      <c r="U9965">
        <v>34601681.752260894</v>
      </c>
      <c r="V9965">
        <v>36024413.791335352</v>
      </c>
      <c r="W9965">
        <v>35482344.877178684</v>
      </c>
      <c r="X9965">
        <v>15482344.877178686</v>
      </c>
    </row>
    <row r="9966" spans="2:24" x14ac:dyDescent="0.4">
      <c r="B9966" s="13">
        <v>9963</v>
      </c>
      <c r="C9966">
        <v>0</v>
      </c>
      <c r="D9966">
        <v>0</v>
      </c>
      <c r="E9966">
        <v>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4130154.5678936709</v>
      </c>
      <c r="O9966">
        <v>4672231.6415279023</v>
      </c>
      <c r="P9966">
        <v>15680815.941630222</v>
      </c>
      <c r="Q9966">
        <v>19570967.959467899</v>
      </c>
      <c r="R9966">
        <v>8478597.3453742992</v>
      </c>
      <c r="S9966">
        <v>11195597.524345417</v>
      </c>
      <c r="T9966">
        <v>19921016.575509261</v>
      </c>
      <c r="U9966">
        <v>-319374483.76324826</v>
      </c>
      <c r="V9966">
        <v>-325514401.48994356</v>
      </c>
      <c r="W9966">
        <v>-153572085.11298129</v>
      </c>
      <c r="X9966">
        <v>-173572085.11298129</v>
      </c>
    </row>
    <row r="9967" spans="2:24" x14ac:dyDescent="0.4">
      <c r="B9967" s="13">
        <v>9964</v>
      </c>
      <c r="C9967">
        <v>0</v>
      </c>
      <c r="D9967">
        <v>0</v>
      </c>
      <c r="E9967"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25485131.321141422</v>
      </c>
      <c r="O9967">
        <v>23896037.264551729</v>
      </c>
      <c r="P9967">
        <v>24063691.741759017</v>
      </c>
      <c r="Q9967">
        <v>21540315.15424199</v>
      </c>
      <c r="R9967">
        <v>23219662.096361868</v>
      </c>
      <c r="S9967">
        <v>25213382.340272091</v>
      </c>
      <c r="T9967">
        <v>25183043.67220325</v>
      </c>
      <c r="U9967">
        <v>22685352.555889674</v>
      </c>
      <c r="V9967">
        <v>25520168.986834213</v>
      </c>
      <c r="W9967">
        <v>31521848.365138192</v>
      </c>
      <c r="X9967">
        <v>11521848.365138192</v>
      </c>
    </row>
    <row r="9968" spans="2:24" x14ac:dyDescent="0.4">
      <c r="B9968" s="13">
        <v>9965</v>
      </c>
      <c r="C9968">
        <v>0</v>
      </c>
      <c r="D9968">
        <v>0</v>
      </c>
      <c r="E9968">
        <v>0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21789082.920911297</v>
      </c>
      <c r="O9968">
        <v>21264579.419142835</v>
      </c>
      <c r="P9968">
        <v>21436036.557605397</v>
      </c>
      <c r="Q9968">
        <v>30028589.713083014</v>
      </c>
      <c r="R9968">
        <v>31645414.979735602</v>
      </c>
      <c r="S9968">
        <v>32820926.886630651</v>
      </c>
      <c r="T9968">
        <v>31091566.522422466</v>
      </c>
      <c r="U9968">
        <v>30396871.074810836</v>
      </c>
      <c r="V9968">
        <v>35011298.223148137</v>
      </c>
      <c r="W9968">
        <v>34729151.428874806</v>
      </c>
      <c r="X9968">
        <v>14729151.428874804</v>
      </c>
    </row>
    <row r="9969" spans="2:24" x14ac:dyDescent="0.4">
      <c r="B9969" s="13">
        <v>9966</v>
      </c>
      <c r="C9969">
        <v>0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21531758.009210952</v>
      </c>
      <c r="O9969">
        <v>25959786.937258631</v>
      </c>
      <c r="P9969">
        <v>26489346.543859635</v>
      </c>
      <c r="Q9969">
        <v>26220104.563146286</v>
      </c>
      <c r="R9969">
        <v>28439009.930457693</v>
      </c>
      <c r="S9969">
        <v>26611703.329209697</v>
      </c>
      <c r="T9969">
        <v>29705602.08441782</v>
      </c>
      <c r="U9969">
        <v>30641656.034000013</v>
      </c>
      <c r="V9969">
        <v>35425838.624082975</v>
      </c>
      <c r="W9969">
        <v>39812520.337073483</v>
      </c>
      <c r="X9969">
        <v>19812520.337073475</v>
      </c>
    </row>
    <row r="9970" spans="2:24" x14ac:dyDescent="0.4">
      <c r="B9970" s="13">
        <v>9967</v>
      </c>
      <c r="C9970">
        <v>0</v>
      </c>
      <c r="D9970">
        <v>0</v>
      </c>
      <c r="E9970">
        <v>0</v>
      </c>
      <c r="F9970">
        <v>0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20170511.809404694</v>
      </c>
      <c r="O9970">
        <v>21796932.876703981</v>
      </c>
      <c r="P9970">
        <v>19138807.350716624</v>
      </c>
      <c r="Q9970">
        <v>24755962.029876549</v>
      </c>
      <c r="R9970">
        <v>32170061.977260973</v>
      </c>
      <c r="S9970">
        <v>33432227.256781127</v>
      </c>
      <c r="T9970">
        <v>33433619.735811684</v>
      </c>
      <c r="U9970">
        <v>37969224.932164259</v>
      </c>
      <c r="V9970">
        <v>45644406.948733278</v>
      </c>
      <c r="W9970">
        <v>47691274.65252503</v>
      </c>
      <c r="X9970">
        <v>27691274.65252503</v>
      </c>
    </row>
    <row r="9971" spans="2:24" x14ac:dyDescent="0.4">
      <c r="B9971" s="13">
        <v>9968</v>
      </c>
      <c r="C9971">
        <v>0</v>
      </c>
      <c r="D9971">
        <v>0</v>
      </c>
      <c r="E9971"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20717275.592347771</v>
      </c>
      <c r="O9971">
        <v>21234986.683290318</v>
      </c>
      <c r="P9971">
        <v>19710882.087197147</v>
      </c>
      <c r="Q9971">
        <v>20864063.572771806</v>
      </c>
      <c r="R9971">
        <v>22446210.791390866</v>
      </c>
      <c r="S9971">
        <v>29687150.791928299</v>
      </c>
      <c r="T9971">
        <v>36362199.363970853</v>
      </c>
      <c r="U9971">
        <v>43350467.023446739</v>
      </c>
      <c r="V9971">
        <v>46954456.022755809</v>
      </c>
      <c r="W9971">
        <v>52430749.770771153</v>
      </c>
      <c r="X9971">
        <v>32430749.77077115</v>
      </c>
    </row>
    <row r="9972" spans="2:24" x14ac:dyDescent="0.4">
      <c r="B9972" s="13">
        <v>9969</v>
      </c>
      <c r="C9972">
        <v>0</v>
      </c>
      <c r="D9972">
        <v>0</v>
      </c>
      <c r="E9972"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26018352.774656214</v>
      </c>
      <c r="O9972">
        <v>25938750.578018993</v>
      </c>
      <c r="P9972">
        <v>31651158.264509764</v>
      </c>
      <c r="Q9972">
        <v>4928441.5306664957</v>
      </c>
      <c r="R9972">
        <v>12087834.777034689</v>
      </c>
      <c r="S9972">
        <v>26721657.614798576</v>
      </c>
      <c r="T9972">
        <v>25624940.086583123</v>
      </c>
      <c r="U9972">
        <v>-167617185.45756117</v>
      </c>
      <c r="V9972">
        <v>-166180903.28481808</v>
      </c>
      <c r="W9972">
        <v>-67096277.896810479</v>
      </c>
      <c r="X9972">
        <v>-87096277.896810472</v>
      </c>
    </row>
    <row r="9973" spans="2:24" x14ac:dyDescent="0.4">
      <c r="B9973" s="13">
        <v>9970</v>
      </c>
      <c r="C9973">
        <v>0</v>
      </c>
      <c r="D9973">
        <v>0</v>
      </c>
      <c r="E9973">
        <v>0</v>
      </c>
      <c r="F9973">
        <v>0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23442683.847985871</v>
      </c>
      <c r="O9973">
        <v>24362792.982402291</v>
      </c>
      <c r="P9973">
        <v>28123299.766988028</v>
      </c>
      <c r="Q9973">
        <v>31429354.667379204</v>
      </c>
      <c r="R9973">
        <v>30592182.396956243</v>
      </c>
      <c r="S9973">
        <v>37128352.034937441</v>
      </c>
      <c r="T9973">
        <v>39353655.635370702</v>
      </c>
      <c r="U9973">
        <v>39356786.232007124</v>
      </c>
      <c r="V9973">
        <v>41493016.376105197</v>
      </c>
      <c r="W9973">
        <v>41928190.517745957</v>
      </c>
      <c r="X9973">
        <v>21928190.517745953</v>
      </c>
    </row>
    <row r="9974" spans="2:24" x14ac:dyDescent="0.4">
      <c r="B9974" s="13">
        <v>9971</v>
      </c>
      <c r="C9974">
        <v>0</v>
      </c>
      <c r="D9974">
        <v>0</v>
      </c>
      <c r="E9974">
        <v>0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24921195.281797811</v>
      </c>
      <c r="O9974">
        <v>23782588.325080689</v>
      </c>
      <c r="P9974">
        <v>22812587.544220153</v>
      </c>
      <c r="Q9974">
        <v>23522769.180473056</v>
      </c>
      <c r="R9974">
        <v>28835724.670751333</v>
      </c>
      <c r="S9974">
        <v>-18928924.380710524</v>
      </c>
      <c r="T9974">
        <v>-17913247.632975079</v>
      </c>
      <c r="U9974">
        <v>5215011.2538517518</v>
      </c>
      <c r="V9974">
        <v>10969655.808413455</v>
      </c>
      <c r="W9974">
        <v>10259113.017126789</v>
      </c>
      <c r="X9974">
        <v>-9740886.9828732125</v>
      </c>
    </row>
    <row r="9975" spans="2:24" x14ac:dyDescent="0.4">
      <c r="B9975" s="13">
        <v>9972</v>
      </c>
      <c r="C9975">
        <v>0</v>
      </c>
      <c r="D9975">
        <v>0</v>
      </c>
      <c r="E9975">
        <v>0</v>
      </c>
      <c r="F9975">
        <v>0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28477079.638962157</v>
      </c>
      <c r="O9975">
        <v>33987154.295097582</v>
      </c>
      <c r="P9975">
        <v>32947836.202966426</v>
      </c>
      <c r="Q9975">
        <v>41144467.32426168</v>
      </c>
      <c r="R9975">
        <v>38267562.506802529</v>
      </c>
      <c r="S9975">
        <v>28764063.656130787</v>
      </c>
      <c r="T9975">
        <v>28972282.595991857</v>
      </c>
      <c r="U9975">
        <v>38589825.417885743</v>
      </c>
      <c r="V9975">
        <v>36200219.233271323</v>
      </c>
      <c r="W9975">
        <v>38138786.072006032</v>
      </c>
      <c r="X9975">
        <v>18138786.072006032</v>
      </c>
    </row>
    <row r="9976" spans="2:24" x14ac:dyDescent="0.4">
      <c r="B9976" s="13">
        <v>9973</v>
      </c>
      <c r="C9976">
        <v>0</v>
      </c>
      <c r="D9976">
        <v>0</v>
      </c>
      <c r="E9976"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18762606.958336335</v>
      </c>
      <c r="O9976">
        <v>20173779.890175998</v>
      </c>
      <c r="P9976">
        <v>26950669.678742614</v>
      </c>
      <c r="Q9976">
        <v>24031057.984026138</v>
      </c>
      <c r="R9976">
        <v>32743273.572504811</v>
      </c>
      <c r="S9976">
        <v>39449799.849168777</v>
      </c>
      <c r="T9976">
        <v>-8511312.3043979369</v>
      </c>
      <c r="U9976">
        <v>-7721418.1013947446</v>
      </c>
      <c r="V9976">
        <v>16966332.691833165</v>
      </c>
      <c r="W9976">
        <v>18988306.771590609</v>
      </c>
      <c r="X9976">
        <v>-1011693.2284093893</v>
      </c>
    </row>
    <row r="9977" spans="2:24" x14ac:dyDescent="0.4">
      <c r="B9977" s="13">
        <v>9974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21933078.031740703</v>
      </c>
      <c r="O9977">
        <v>27604338.481926303</v>
      </c>
      <c r="P9977">
        <v>31533305.965346888</v>
      </c>
      <c r="Q9977">
        <v>34976396.029578939</v>
      </c>
      <c r="R9977">
        <v>35579986.093827412</v>
      </c>
      <c r="S9977">
        <v>35375989.525933608</v>
      </c>
      <c r="T9977">
        <v>38561878.776871599</v>
      </c>
      <c r="U9977">
        <v>40370557.622309648</v>
      </c>
      <c r="V9977">
        <v>41545144.871604651</v>
      </c>
      <c r="W9977">
        <v>44516124.002730429</v>
      </c>
      <c r="X9977">
        <v>24516124.002730433</v>
      </c>
    </row>
    <row r="9978" spans="2:24" x14ac:dyDescent="0.4">
      <c r="B9978" s="13">
        <v>9975</v>
      </c>
      <c r="C9978">
        <v>0</v>
      </c>
      <c r="D9978">
        <v>0</v>
      </c>
      <c r="E9978"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20148075.36560522</v>
      </c>
      <c r="O9978">
        <v>21446319.445295833</v>
      </c>
      <c r="P9978">
        <v>24799667.630924713</v>
      </c>
      <c r="Q9978">
        <v>32127498.923656646</v>
      </c>
      <c r="R9978">
        <v>31076643.526283287</v>
      </c>
      <c r="S9978">
        <v>33914781.407808565</v>
      </c>
      <c r="T9978">
        <v>33371755.323322237</v>
      </c>
      <c r="U9978">
        <v>34858779.384636305</v>
      </c>
      <c r="V9978">
        <v>35988752.789493039</v>
      </c>
      <c r="W9978">
        <v>44283695.928804554</v>
      </c>
      <c r="X9978">
        <v>24283695.928804554</v>
      </c>
    </row>
    <row r="9979" spans="2:24" x14ac:dyDescent="0.4">
      <c r="B9979" s="13">
        <v>9976</v>
      </c>
      <c r="C9979">
        <v>0</v>
      </c>
      <c r="D9979">
        <v>0</v>
      </c>
      <c r="E9979">
        <v>0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19274780.072798666</v>
      </c>
      <c r="O9979">
        <v>20728786.707933381</v>
      </c>
      <c r="P9979">
        <v>21142696.702210363</v>
      </c>
      <c r="Q9979">
        <v>20943872.784601353</v>
      </c>
      <c r="R9979">
        <v>22579032.346238744</v>
      </c>
      <c r="S9979">
        <v>-5119751.1508259373</v>
      </c>
      <c r="T9979">
        <v>-4379848.5285815177</v>
      </c>
      <c r="U9979">
        <v>10227011.992813464</v>
      </c>
      <c r="V9979">
        <v>16946814.007108536</v>
      </c>
      <c r="W9979">
        <v>17489530.965747245</v>
      </c>
      <c r="X9979">
        <v>-2510469.0342527567</v>
      </c>
    </row>
    <row r="9980" spans="2:24" x14ac:dyDescent="0.4">
      <c r="B9980" s="13">
        <v>9977</v>
      </c>
      <c r="C9980">
        <v>0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23537102.843061954</v>
      </c>
      <c r="O9980">
        <v>12597932.040340766</v>
      </c>
      <c r="P9980">
        <v>15740234.474088509</v>
      </c>
      <c r="Q9980">
        <v>22742108.203116059</v>
      </c>
      <c r="R9980">
        <v>11221752.626225378</v>
      </c>
      <c r="S9980">
        <v>13447766.821019908</v>
      </c>
      <c r="T9980">
        <v>19951502.693458106</v>
      </c>
      <c r="U9980">
        <v>21209821.204049934</v>
      </c>
      <c r="V9980">
        <v>19723882.782078154</v>
      </c>
      <c r="W9980">
        <v>22364025.096240532</v>
      </c>
      <c r="X9980">
        <v>2364025.0962405303</v>
      </c>
    </row>
    <row r="9981" spans="2:24" x14ac:dyDescent="0.4">
      <c r="B9981" s="13">
        <v>9978</v>
      </c>
      <c r="C9981">
        <v>0</v>
      </c>
      <c r="D9981">
        <v>0</v>
      </c>
      <c r="E9981">
        <v>0</v>
      </c>
      <c r="F9981">
        <v>0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16940154.536965903</v>
      </c>
      <c r="O9981">
        <v>23151012.26866366</v>
      </c>
      <c r="P9981">
        <v>21273308.598059554</v>
      </c>
      <c r="Q9981">
        <v>-34152143.015166081</v>
      </c>
      <c r="R9981">
        <v>-32964938.968314983</v>
      </c>
      <c r="S9981">
        <v>-1511887.5499676848</v>
      </c>
      <c r="T9981">
        <v>-1099678.7920064437</v>
      </c>
      <c r="U9981">
        <v>-2279841.2646182682</v>
      </c>
      <c r="V9981">
        <v>-1954637.7034383696</v>
      </c>
      <c r="W9981">
        <v>-718035.82258242206</v>
      </c>
      <c r="X9981">
        <v>-20718035.822582424</v>
      </c>
    </row>
    <row r="9982" spans="2:24" x14ac:dyDescent="0.4">
      <c r="B9982" s="13">
        <v>9979</v>
      </c>
      <c r="C9982">
        <v>0</v>
      </c>
      <c r="D9982">
        <v>0</v>
      </c>
      <c r="E9982">
        <v>0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4364061.8898040149</v>
      </c>
      <c r="O9982">
        <v>5258527.0431466745</v>
      </c>
      <c r="P9982">
        <v>4568304.7012245366</v>
      </c>
      <c r="Q9982">
        <v>5296249.0637022797</v>
      </c>
      <c r="R9982">
        <v>13647532.486754037</v>
      </c>
      <c r="S9982">
        <v>15757280.621095387</v>
      </c>
      <c r="T9982">
        <v>13827002.157913728</v>
      </c>
      <c r="U9982">
        <v>15651260.626033714</v>
      </c>
      <c r="V9982">
        <v>12736036.838432541</v>
      </c>
      <c r="W9982">
        <v>6039195.972703971</v>
      </c>
      <c r="X9982">
        <v>-13960804.027296029</v>
      </c>
    </row>
    <row r="9983" spans="2:24" x14ac:dyDescent="0.4">
      <c r="B9983" s="13">
        <v>9980</v>
      </c>
      <c r="C9983">
        <v>0</v>
      </c>
      <c r="D9983">
        <v>0</v>
      </c>
      <c r="E9983">
        <v>0</v>
      </c>
      <c r="F9983">
        <v>0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24303526.999166708</v>
      </c>
      <c r="O9983">
        <v>27074007.028113551</v>
      </c>
      <c r="P9983">
        <v>27049448.734339606</v>
      </c>
      <c r="Q9983">
        <v>34176210.650841326</v>
      </c>
      <c r="R9983">
        <v>33815824.242982537</v>
      </c>
      <c r="S9983">
        <v>34989884.028701983</v>
      </c>
      <c r="T9983">
        <v>35803544.448488697</v>
      </c>
      <c r="U9983">
        <v>36492747.525996357</v>
      </c>
      <c r="V9983">
        <v>38507629.994631827</v>
      </c>
      <c r="W9983">
        <v>42906433.637189932</v>
      </c>
      <c r="X9983">
        <v>22906433.637189928</v>
      </c>
    </row>
    <row r="9984" spans="2:24" x14ac:dyDescent="0.4">
      <c r="B9984" s="13">
        <v>9981</v>
      </c>
      <c r="C9984">
        <v>0</v>
      </c>
      <c r="D9984">
        <v>0</v>
      </c>
      <c r="E9984">
        <v>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21790541.476242177</v>
      </c>
      <c r="O9984">
        <v>28737955.768913873</v>
      </c>
      <c r="P9984">
        <v>28505516.760490421</v>
      </c>
      <c r="Q9984">
        <v>32510880.289519057</v>
      </c>
      <c r="R9984">
        <v>36326352.26444263</v>
      </c>
      <c r="S9984">
        <v>34952700.658236124</v>
      </c>
      <c r="T9984">
        <v>36361634.315405771</v>
      </c>
      <c r="U9984">
        <v>32841421.820837341</v>
      </c>
      <c r="V9984">
        <v>36872133.634155497</v>
      </c>
      <c r="W9984">
        <v>39627064.390608341</v>
      </c>
      <c r="X9984">
        <v>19627064.390608333</v>
      </c>
    </row>
    <row r="9985" spans="2:24" x14ac:dyDescent="0.4">
      <c r="B9985" s="13">
        <v>9982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28352754.702969387</v>
      </c>
      <c r="O9985">
        <v>30986137.438371375</v>
      </c>
      <c r="P9985">
        <v>35514457.345223643</v>
      </c>
      <c r="Q9985">
        <v>44617540.897038721</v>
      </c>
      <c r="R9985">
        <v>46799520.758982405</v>
      </c>
      <c r="S9985">
        <v>46974926.738077901</v>
      </c>
      <c r="T9985">
        <v>50696050.144394815</v>
      </c>
      <c r="U9985">
        <v>51081533.720233746</v>
      </c>
      <c r="V9985">
        <v>52298284.160276465</v>
      </c>
      <c r="W9985">
        <v>49673100.273408465</v>
      </c>
      <c r="X9985">
        <v>29673100.273408476</v>
      </c>
    </row>
    <row r="9986" spans="2:24" x14ac:dyDescent="0.4">
      <c r="B9986" s="13">
        <v>9983</v>
      </c>
      <c r="C9986">
        <v>0</v>
      </c>
      <c r="D9986">
        <v>0</v>
      </c>
      <c r="E9986"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19041413.722597424</v>
      </c>
      <c r="O9986">
        <v>21329944.607439391</v>
      </c>
      <c r="P9986">
        <v>23690938.268457614</v>
      </c>
      <c r="Q9986">
        <v>22857536.965280581</v>
      </c>
      <c r="R9986">
        <v>26615349.689711843</v>
      </c>
      <c r="S9986">
        <v>25846484.754815456</v>
      </c>
      <c r="T9986">
        <v>30885651.195844948</v>
      </c>
      <c r="U9986">
        <v>28913816.112480693</v>
      </c>
      <c r="V9986">
        <v>29924019.900775399</v>
      </c>
      <c r="W9986">
        <v>32422096.762728833</v>
      </c>
      <c r="X9986">
        <v>12422096.762728833</v>
      </c>
    </row>
    <row r="9987" spans="2:24" x14ac:dyDescent="0.4">
      <c r="B9987" s="13">
        <v>9984</v>
      </c>
      <c r="C9987">
        <v>0</v>
      </c>
      <c r="D9987">
        <v>0</v>
      </c>
      <c r="E9987">
        <v>0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28082912.770133611</v>
      </c>
      <c r="O9987">
        <v>29401073.770939682</v>
      </c>
      <c r="P9987">
        <v>27792558.191599593</v>
      </c>
      <c r="Q9987">
        <v>31872838.22451365</v>
      </c>
      <c r="R9987">
        <v>28525891.934922282</v>
      </c>
      <c r="S9987">
        <v>36120932.341507077</v>
      </c>
      <c r="T9987">
        <v>36849985.343329191</v>
      </c>
      <c r="U9987">
        <v>38917891.297929369</v>
      </c>
      <c r="V9987">
        <v>46413713.258340068</v>
      </c>
      <c r="W9987">
        <v>-69616176.698451623</v>
      </c>
      <c r="X9987">
        <v>-89616176.698451623</v>
      </c>
    </row>
    <row r="9988" spans="2:24" x14ac:dyDescent="0.4">
      <c r="B9988" s="13">
        <v>9985</v>
      </c>
      <c r="C9988">
        <v>0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9199459.6817931384</v>
      </c>
      <c r="O9988">
        <v>9595848.9427734297</v>
      </c>
      <c r="P9988">
        <v>8598661.5302752052</v>
      </c>
      <c r="Q9988">
        <v>8468830.9126225933</v>
      </c>
      <c r="R9988">
        <v>8566017.0526679959</v>
      </c>
      <c r="S9988">
        <v>4879136.5489599127</v>
      </c>
      <c r="T9988">
        <v>6053166.3973499527</v>
      </c>
      <c r="U9988">
        <v>4116930.1580883386</v>
      </c>
      <c r="V9988">
        <v>-25233729.113780722</v>
      </c>
      <c r="W9988">
        <v>-24204801.066687059</v>
      </c>
      <c r="X9988">
        <v>-44204801.066687055</v>
      </c>
    </row>
    <row r="9989" spans="2:24" x14ac:dyDescent="0.4">
      <c r="B9989" s="13">
        <v>9986</v>
      </c>
      <c r="C9989">
        <v>0</v>
      </c>
      <c r="D9989">
        <v>0</v>
      </c>
      <c r="E9989">
        <v>0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20074528.304735366</v>
      </c>
      <c r="O9989">
        <v>23419238.663362887</v>
      </c>
      <c r="P9989">
        <v>21170817.665944982</v>
      </c>
      <c r="Q9989">
        <v>21027468.262547072</v>
      </c>
      <c r="R9989">
        <v>25880920.235382762</v>
      </c>
      <c r="S9989">
        <v>10137984.409144551</v>
      </c>
      <c r="T9989">
        <v>10338977.122156454</v>
      </c>
      <c r="U9989">
        <v>24778851.545303669</v>
      </c>
      <c r="V9989">
        <v>32632311.454730853</v>
      </c>
      <c r="W9989">
        <v>33815724.33902479</v>
      </c>
      <c r="X9989">
        <v>13815724.339024801</v>
      </c>
    </row>
    <row r="9990" spans="2:24" x14ac:dyDescent="0.4">
      <c r="B9990" s="13">
        <v>9987</v>
      </c>
      <c r="C9990">
        <v>0</v>
      </c>
      <c r="D9990">
        <v>0</v>
      </c>
      <c r="E9990">
        <v>0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20954671.451741114</v>
      </c>
      <c r="O9990">
        <v>18704721.569216497</v>
      </c>
      <c r="P9990">
        <v>16229854.158614013</v>
      </c>
      <c r="Q9990">
        <v>20746062.588065263</v>
      </c>
      <c r="R9990">
        <v>23619123.645587251</v>
      </c>
      <c r="S9990">
        <v>22266965.77578336</v>
      </c>
      <c r="T9990">
        <v>24117609.171792079</v>
      </c>
      <c r="U9990">
        <v>15054963.018471468</v>
      </c>
      <c r="V9990">
        <v>232675.21990740672</v>
      </c>
      <c r="W9990">
        <v>6528644.6630627438</v>
      </c>
      <c r="X9990">
        <v>-13471355.336937256</v>
      </c>
    </row>
    <row r="9991" spans="2:24" x14ac:dyDescent="0.4">
      <c r="B9991" s="13">
        <v>9988</v>
      </c>
      <c r="C9991">
        <v>0</v>
      </c>
      <c r="D9991">
        <v>0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27534729.391410992</v>
      </c>
      <c r="O9991">
        <v>33205443.051571395</v>
      </c>
      <c r="P9991">
        <v>31797002.121067315</v>
      </c>
      <c r="Q9991">
        <v>35570438.924171641</v>
      </c>
      <c r="R9991">
        <v>42711285.770109989</v>
      </c>
      <c r="S9991">
        <v>44772542.210655704</v>
      </c>
      <c r="T9991">
        <v>46879593.218575343</v>
      </c>
      <c r="U9991">
        <v>33022666.806960151</v>
      </c>
      <c r="V9991">
        <v>29296450.425331201</v>
      </c>
      <c r="W9991">
        <v>43589632.536466338</v>
      </c>
      <c r="X9991">
        <v>23589632.536466338</v>
      </c>
    </row>
    <row r="9992" spans="2:24" x14ac:dyDescent="0.4">
      <c r="B9992" s="13">
        <v>9989</v>
      </c>
      <c r="C9992">
        <v>0</v>
      </c>
      <c r="D9992">
        <v>0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22947018.036405291</v>
      </c>
      <c r="O9992">
        <v>25820921.399354696</v>
      </c>
      <c r="P9992">
        <v>28107937.190860562</v>
      </c>
      <c r="Q9992">
        <v>35004752.854604818</v>
      </c>
      <c r="R9992">
        <v>44158584.028395101</v>
      </c>
      <c r="S9992">
        <v>47526264.97341124</v>
      </c>
      <c r="T9992">
        <v>48064720.309507743</v>
      </c>
      <c r="U9992">
        <v>52030089.16975978</v>
      </c>
      <c r="V9992">
        <v>53139532.955854826</v>
      </c>
      <c r="W9992">
        <v>62316243.90530692</v>
      </c>
      <c r="X9992">
        <v>42316243.905306906</v>
      </c>
    </row>
    <row r="9993" spans="2:24" x14ac:dyDescent="0.4">
      <c r="B9993" s="13">
        <v>9990</v>
      </c>
      <c r="C9993">
        <v>0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12876574.115156844</v>
      </c>
      <c r="O9993">
        <v>12735837.200987348</v>
      </c>
      <c r="P9993">
        <v>10837388.924927417</v>
      </c>
      <c r="Q9993">
        <v>12210376.393665539</v>
      </c>
      <c r="R9993">
        <v>15322575.30454801</v>
      </c>
      <c r="S9993">
        <v>17843928.873232074</v>
      </c>
      <c r="T9993">
        <v>14676278.900023581</v>
      </c>
      <c r="U9993">
        <v>2165018.6221256135</v>
      </c>
      <c r="V9993">
        <v>3356458.69524932</v>
      </c>
      <c r="W9993">
        <v>9805391.6851981226</v>
      </c>
      <c r="X9993">
        <v>-10194608.314801877</v>
      </c>
    </row>
    <row r="9994" spans="2:24" x14ac:dyDescent="0.4">
      <c r="B9994" s="13">
        <v>9991</v>
      </c>
      <c r="C9994">
        <v>0</v>
      </c>
      <c r="D9994">
        <v>0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28184434.94132328</v>
      </c>
      <c r="O9994">
        <v>30912425.218242623</v>
      </c>
      <c r="P9994">
        <v>31960196.591287125</v>
      </c>
      <c r="Q9994">
        <v>34169294.163845845</v>
      </c>
      <c r="R9994">
        <v>34103699.696128547</v>
      </c>
      <c r="S9994">
        <v>39304920.783081301</v>
      </c>
      <c r="T9994">
        <v>43507189.088377409</v>
      </c>
      <c r="U9994">
        <v>43984596.596932665</v>
      </c>
      <c r="V9994">
        <v>48406384.607261524</v>
      </c>
      <c r="W9994">
        <v>49954963.205115333</v>
      </c>
      <c r="X9994">
        <v>29954963.205115337</v>
      </c>
    </row>
    <row r="9995" spans="2:24" x14ac:dyDescent="0.4">
      <c r="B9995" s="13">
        <v>9992</v>
      </c>
      <c r="C9995">
        <v>0</v>
      </c>
      <c r="D9995">
        <v>0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21996171.311552517</v>
      </c>
      <c r="O9995">
        <v>24292181.243652843</v>
      </c>
      <c r="P9995">
        <v>24685695.193751875</v>
      </c>
      <c r="Q9995">
        <v>27882604.285978798</v>
      </c>
      <c r="R9995">
        <v>28861595.611092404</v>
      </c>
      <c r="S9995">
        <v>27951669.535107769</v>
      </c>
      <c r="T9995">
        <v>27310913.824707635</v>
      </c>
      <c r="U9995">
        <v>27829049.985794261</v>
      </c>
      <c r="V9995">
        <v>28950070.319250062</v>
      </c>
      <c r="W9995">
        <v>28830204.369990509</v>
      </c>
      <c r="X9995">
        <v>8830204.3699905109</v>
      </c>
    </row>
    <row r="9996" spans="2:24" x14ac:dyDescent="0.4">
      <c r="B9996" s="13">
        <v>9993</v>
      </c>
      <c r="C9996">
        <v>0</v>
      </c>
      <c r="D9996">
        <v>0</v>
      </c>
      <c r="E9996">
        <v>0</v>
      </c>
      <c r="F9996">
        <v>0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20525753.248536181</v>
      </c>
      <c r="O9996">
        <v>-22565142.001340982</v>
      </c>
      <c r="P9996">
        <v>-23830369.308732554</v>
      </c>
      <c r="Q9996">
        <v>-8614761.970416313</v>
      </c>
      <c r="R9996">
        <v>-13127367.443347976</v>
      </c>
      <c r="S9996">
        <v>-5237394.853818344</v>
      </c>
      <c r="T9996">
        <v>-3787065.6752505056</v>
      </c>
      <c r="U9996">
        <v>-53438314.241507843</v>
      </c>
      <c r="V9996">
        <v>-49652222.403033376</v>
      </c>
      <c r="W9996">
        <v>-26612518.081377171</v>
      </c>
      <c r="X9996">
        <v>-46612518.081377164</v>
      </c>
    </row>
    <row r="9997" spans="2:24" x14ac:dyDescent="0.4">
      <c r="B9997" s="13">
        <v>9994</v>
      </c>
      <c r="C9997">
        <v>0</v>
      </c>
      <c r="D9997">
        <v>0</v>
      </c>
      <c r="E9997"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18003572.801775191</v>
      </c>
      <c r="O9997">
        <v>17306099.672917668</v>
      </c>
      <c r="P9997">
        <v>17801775.120136101</v>
      </c>
      <c r="Q9997">
        <v>23839876.182993695</v>
      </c>
      <c r="R9997">
        <v>25254686.353501305</v>
      </c>
      <c r="S9997">
        <v>24181159.413541649</v>
      </c>
      <c r="T9997">
        <v>22943773.453691844</v>
      </c>
      <c r="U9997">
        <v>25912698.631441515</v>
      </c>
      <c r="V9997">
        <v>24657853.244550988</v>
      </c>
      <c r="W9997">
        <v>32628753.108491786</v>
      </c>
      <c r="X9997">
        <v>12628753.108491797</v>
      </c>
    </row>
    <row r="9998" spans="2:24" x14ac:dyDescent="0.4">
      <c r="B9998" s="13">
        <v>9995</v>
      </c>
      <c r="C9998">
        <v>0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22655043.389300767</v>
      </c>
      <c r="O9998">
        <v>19384522.616619661</v>
      </c>
      <c r="P9998">
        <v>22817868.438422736</v>
      </c>
      <c r="Q9998">
        <v>25649443.944521248</v>
      </c>
      <c r="R9998">
        <v>33608578.562408291</v>
      </c>
      <c r="S9998">
        <v>30842170.20123186</v>
      </c>
      <c r="T9998">
        <v>31298852.830373999</v>
      </c>
      <c r="U9998">
        <v>32788278.953692559</v>
      </c>
      <c r="V9998">
        <v>35294468.221114419</v>
      </c>
      <c r="W9998">
        <v>24327603.131490115</v>
      </c>
      <c r="X9998">
        <v>4327603.131490116</v>
      </c>
    </row>
    <row r="9999" spans="2:24" x14ac:dyDescent="0.4">
      <c r="B9999" s="13">
        <v>9996</v>
      </c>
      <c r="C9999">
        <v>0</v>
      </c>
      <c r="D9999">
        <v>0</v>
      </c>
      <c r="E9999"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27028051.510804038</v>
      </c>
      <c r="O9999">
        <v>29882077.290179774</v>
      </c>
      <c r="P9999">
        <v>33044436.569565926</v>
      </c>
      <c r="Q9999">
        <v>38997584.919752881</v>
      </c>
      <c r="R9999">
        <v>36816652.627456382</v>
      </c>
      <c r="S9999">
        <v>39525242.533621356</v>
      </c>
      <c r="T9999">
        <v>46963534.461265847</v>
      </c>
      <c r="U9999">
        <v>53584929.905203</v>
      </c>
      <c r="V9999">
        <v>59231208.446458153</v>
      </c>
      <c r="W9999">
        <v>57280869.520977572</v>
      </c>
      <c r="X9999">
        <v>37280869.520977579</v>
      </c>
    </row>
    <row r="10000" spans="2:24" x14ac:dyDescent="0.4">
      <c r="B10000" s="13">
        <v>9997</v>
      </c>
      <c r="C10000">
        <v>0</v>
      </c>
      <c r="D10000">
        <v>0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20743661.808885649</v>
      </c>
      <c r="O10000">
        <v>21927408.852088131</v>
      </c>
      <c r="P10000">
        <v>21579778.394424938</v>
      </c>
      <c r="Q10000">
        <v>22291002.787365049</v>
      </c>
      <c r="R10000">
        <v>23228471.244873151</v>
      </c>
      <c r="S10000">
        <v>25371811.905492645</v>
      </c>
      <c r="T10000">
        <v>15358691.071646173</v>
      </c>
      <c r="U10000">
        <v>15745740.972518736</v>
      </c>
      <c r="V10000">
        <v>24049240.105372459</v>
      </c>
      <c r="W10000">
        <v>23856531.381700709</v>
      </c>
      <c r="X10000">
        <v>3856531.3817007146</v>
      </c>
    </row>
    <row r="10001" spans="2:24" x14ac:dyDescent="0.4">
      <c r="B10001" s="13">
        <v>9998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21303506.112917792</v>
      </c>
      <c r="O10001">
        <v>18945135.368331887</v>
      </c>
      <c r="P10001">
        <v>27752883.488796659</v>
      </c>
      <c r="Q10001">
        <v>20549373.883364119</v>
      </c>
      <c r="R10001">
        <v>17101152.950576555</v>
      </c>
      <c r="S10001">
        <v>16205197.768239995</v>
      </c>
      <c r="T10001">
        <v>17007444.606040277</v>
      </c>
      <c r="U10001">
        <v>7552871.8185418341</v>
      </c>
      <c r="V10001">
        <v>9070245.2201286908</v>
      </c>
      <c r="W10001">
        <v>17484342.541405167</v>
      </c>
      <c r="X10001">
        <v>-2515657.4585948312</v>
      </c>
    </row>
    <row r="10002" spans="2:24" x14ac:dyDescent="0.4">
      <c r="B10002" s="13">
        <v>9999</v>
      </c>
      <c r="C10002">
        <v>0</v>
      </c>
      <c r="D10002">
        <v>0</v>
      </c>
      <c r="E10002">
        <v>0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21621395.594330579</v>
      </c>
      <c r="O10002">
        <v>23118907.543522872</v>
      </c>
      <c r="P10002">
        <v>27076946.331134245</v>
      </c>
      <c r="Q10002">
        <v>32942221.285524659</v>
      </c>
      <c r="R10002">
        <v>36807773.474308833</v>
      </c>
      <c r="S10002">
        <v>45416920.48731643</v>
      </c>
      <c r="T10002">
        <v>45361639.41224096</v>
      </c>
      <c r="U10002">
        <v>53165114.243547924</v>
      </c>
      <c r="V10002">
        <v>49714941.67562522</v>
      </c>
      <c r="W10002">
        <v>52687864.968552768</v>
      </c>
      <c r="X10002">
        <v>32687864.968552765</v>
      </c>
    </row>
    <row r="10003" spans="2:24" x14ac:dyDescent="0.4">
      <c r="B10003" s="14">
        <v>10000</v>
      </c>
      <c r="C10003">
        <v>0</v>
      </c>
      <c r="D10003">
        <v>0</v>
      </c>
      <c r="E10003">
        <v>0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20947045.618635017</v>
      </c>
      <c r="O10003">
        <v>26962477.147531848</v>
      </c>
      <c r="P10003">
        <v>31800746.174321588</v>
      </c>
      <c r="Q10003">
        <v>30865551.822018407</v>
      </c>
      <c r="R10003">
        <v>30711829.246986438</v>
      </c>
      <c r="S10003">
        <v>20714808.987082403</v>
      </c>
      <c r="T10003">
        <v>18619986.06706734</v>
      </c>
      <c r="U10003">
        <v>20972682.144716635</v>
      </c>
      <c r="V10003">
        <v>19429352.468621872</v>
      </c>
      <c r="W10003">
        <v>20414027.201216292</v>
      </c>
      <c r="X10003">
        <v>414027.20121629036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3FFE-EA45-43C5-B9EB-CB34F64AED3E}">
  <dimension ref="A1:W427"/>
  <sheetViews>
    <sheetView workbookViewId="0">
      <selection activeCell="B35" sqref="B35"/>
    </sheetView>
  </sheetViews>
  <sheetFormatPr defaultRowHeight="14.6" outlineLevelRow="1" x14ac:dyDescent="0.4"/>
  <cols>
    <col min="1" max="1" width="15.69140625" bestFit="1" customWidth="1"/>
  </cols>
  <sheetData>
    <row r="1" spans="1:23" x14ac:dyDescent="0.4">
      <c r="B1" t="s">
        <v>45</v>
      </c>
      <c r="C1" t="s">
        <v>46</v>
      </c>
      <c r="D1" t="s">
        <v>47</v>
      </c>
      <c r="E1" t="s">
        <v>48</v>
      </c>
      <c r="F1" t="s">
        <v>49</v>
      </c>
      <c r="G1" t="s">
        <v>50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  <c r="M1" t="s">
        <v>109</v>
      </c>
      <c r="N1" t="s">
        <v>110</v>
      </c>
      <c r="O1" t="s">
        <v>111</v>
      </c>
      <c r="P1" t="s">
        <v>112</v>
      </c>
      <c r="Q1" t="s">
        <v>113</v>
      </c>
      <c r="R1" t="s">
        <v>114</v>
      </c>
      <c r="S1" t="s">
        <v>115</v>
      </c>
      <c r="T1" t="s">
        <v>116</v>
      </c>
      <c r="U1" t="s">
        <v>117</v>
      </c>
      <c r="V1" t="s">
        <v>118</v>
      </c>
      <c r="W1" t="s">
        <v>121</v>
      </c>
    </row>
    <row r="2" spans="1:23" x14ac:dyDescent="0.4">
      <c r="A2" t="s">
        <v>7</v>
      </c>
      <c r="B2">
        <f>ROUND( AVERAGE( EconLossY1 ), $B$9 )</f>
        <v>0</v>
      </c>
      <c r="C2">
        <f>ROUND( AVERAGE( EconLossY2 ), $C$9 )</f>
        <v>0</v>
      </c>
      <c r="D2">
        <f>ROUND( AVERAGE( EconLossY3 ), $D$9 )</f>
        <v>0</v>
      </c>
      <c r="E2">
        <f>ROUND( AVERAGE( EconLossY4 ), $E$9 )</f>
        <v>0</v>
      </c>
      <c r="F2">
        <f>ROUND( AVERAGE( EconLossY5 ), $F$9 )</f>
        <v>0</v>
      </c>
      <c r="G2">
        <f>ROUND( AVERAGE( EconLossY6 ), $G$9 )</f>
        <v>0</v>
      </c>
      <c r="H2">
        <f>ROUND( AVERAGE( EconLossY7 ), $H$9 )</f>
        <v>0</v>
      </c>
      <c r="I2">
        <f>ROUND( AVERAGE( EconLossY8 ), $I$9 )</f>
        <v>0</v>
      </c>
      <c r="J2">
        <f>ROUND( AVERAGE( EconLossY9 ), $J$9 )</f>
        <v>0</v>
      </c>
      <c r="K2">
        <f>ROUND( AVERAGE( EconLossY10 ), $K$9 )</f>
        <v>0</v>
      </c>
      <c r="L2">
        <f>ROUND( AVERAGE( _10YearTotalEconLoss ), $L$9 )</f>
        <v>0</v>
      </c>
      <c r="M2">
        <f>ROUND( AVERAGE( EndRsrvYr1 ), $M$9 )</f>
        <v>13494953</v>
      </c>
      <c r="N2">
        <f>ROUND( AVERAGE( EndRsrvYr2 ), $N$9 )</f>
        <v>7131797</v>
      </c>
      <c r="O2">
        <f>ROUND( AVERAGE( EndRsrvYr3 ), $O$9 )</f>
        <v>8226981</v>
      </c>
      <c r="P2">
        <f>ROUND( AVERAGE( EndRsrvYr4 ), $P$9 )</f>
        <v>7157567</v>
      </c>
      <c r="Q2">
        <f>ROUND( AVERAGE( EndRsrvYr5 ), $Q$9 )</f>
        <v>3126173</v>
      </c>
      <c r="R2">
        <f>ROUND( AVERAGE( EndRsrvYr6 ), $R$9 )</f>
        <v>13929</v>
      </c>
      <c r="S2">
        <f>ROUND( AVERAGE( EndRsrvYr7 ), $S$9 )</f>
        <v>848617</v>
      </c>
      <c r="T2">
        <f>ROUND( AVERAGE( EndRsrvYr8 ), $T$9 )</f>
        <v>-198652</v>
      </c>
      <c r="U2">
        <f>ROUND( AVERAGE( EndRsrvYr9 ), $U$9 )</f>
        <v>-2090847</v>
      </c>
      <c r="V2">
        <f>ROUND( AVERAGE( EndRsrvYr10 ), $V$9 )</f>
        <v>-3733895</v>
      </c>
      <c r="W2">
        <f>ROUND( AVERAGE( _10YrCumLossGain ), $W$9 )</f>
        <v>-23733895</v>
      </c>
    </row>
    <row r="3" spans="1:23" x14ac:dyDescent="0.4">
      <c r="A3" t="s">
        <v>8</v>
      </c>
      <c r="B3" t="str">
        <f>$B$1 &amp; " Avg " &amp; $B$2</f>
        <v>EconLossY1 Avg 0</v>
      </c>
      <c r="C3" t="str">
        <f>$C$1 &amp; " Avg " &amp; $C$2</f>
        <v>EconLossY2 Avg 0</v>
      </c>
      <c r="D3" t="str">
        <f>$D$1 &amp; " Avg " &amp; $D$2</f>
        <v>EconLossY3 Avg 0</v>
      </c>
      <c r="E3" t="str">
        <f>$E$1 &amp; " Avg " &amp; $E$2</f>
        <v>EconLossY4 Avg 0</v>
      </c>
      <c r="F3" t="str">
        <f>$F$1 &amp; " Avg " &amp; $F$2</f>
        <v>EconLossY5 Avg 0</v>
      </c>
      <c r="G3" t="str">
        <f>$G$1 &amp; " Avg " &amp; $G$2</f>
        <v>EconLossY6 Avg 0</v>
      </c>
      <c r="H3" t="str">
        <f>$H$1 &amp; " Avg " &amp; $H$2</f>
        <v>EconLossY7 Avg 0</v>
      </c>
      <c r="I3" t="str">
        <f>$I$1 &amp; " Avg " &amp; $I$2</f>
        <v>EconLossY8 Avg 0</v>
      </c>
      <c r="J3" t="str">
        <f>$J$1 &amp; " Avg " &amp; $J$2</f>
        <v>EconLossY9 Avg 0</v>
      </c>
      <c r="K3" t="str">
        <f>$K$1 &amp; " Avg " &amp; $K$2</f>
        <v>EconLossY10 Avg 0</v>
      </c>
      <c r="L3" t="str">
        <f>$L$1 &amp; " Avg " &amp; $L$2</f>
        <v>_10YearTotalEconLoss Avg 0</v>
      </c>
      <c r="M3" t="str">
        <f>$M$1 &amp; " Avg " &amp; $M$2</f>
        <v>EndRsrvYr1 Avg 13494953</v>
      </c>
      <c r="N3" t="str">
        <f>$N$1 &amp; " Avg " &amp; $N$2</f>
        <v>EndRsrvYr2 Avg 7131797</v>
      </c>
      <c r="O3" t="str">
        <f>$O$1 &amp; " Avg " &amp; $O$2</f>
        <v>EndRsrvYr3 Avg 8226981</v>
      </c>
      <c r="P3" t="str">
        <f>$P$1 &amp; " Avg " &amp; $P$2</f>
        <v>EndRsrvYr4 Avg 7157567</v>
      </c>
      <c r="Q3" t="str">
        <f>$Q$1 &amp; " Avg " &amp; $Q$2</f>
        <v>EndRsrvYr5 Avg 3126173</v>
      </c>
      <c r="R3" t="str">
        <f>$R$1 &amp; " Avg " &amp; $R$2</f>
        <v>EndRsrvYr6 Avg 13929</v>
      </c>
      <c r="S3" t="str">
        <f>$S$1 &amp; " Avg " &amp; $S$2</f>
        <v>EndRsrvYr7 Avg 848617</v>
      </c>
      <c r="T3" t="str">
        <f>$T$1 &amp; " Avg " &amp; $T$2</f>
        <v>EndRsrvYr8 Avg -198652</v>
      </c>
      <c r="U3" t="str">
        <f>$U$1 &amp; " Avg " &amp; $U$2</f>
        <v>EndRsrvYr9 Avg -2090847</v>
      </c>
      <c r="V3" t="str">
        <f>$V$1 &amp; " Avg " &amp; $V$2</f>
        <v>EndRsrvYr10 Avg -3733895</v>
      </c>
      <c r="W3" t="str">
        <f>$W$1 &amp; " Avg " &amp; $W$2</f>
        <v>_10YrCumLossGain Avg -23733895</v>
      </c>
    </row>
    <row r="4" spans="1:23" x14ac:dyDescent="0.4">
      <c r="A4" t="s">
        <v>9</v>
      </c>
      <c r="B4" s="15" t="b">
        <v>0</v>
      </c>
      <c r="C4" s="15" t="b">
        <v>0</v>
      </c>
      <c r="D4" s="15" t="b">
        <v>0</v>
      </c>
      <c r="E4" s="15" t="b">
        <v>0</v>
      </c>
      <c r="F4" s="15" t="b">
        <v>0</v>
      </c>
      <c r="G4" s="15" t="b">
        <v>0</v>
      </c>
      <c r="H4" s="15" t="b">
        <v>0</v>
      </c>
      <c r="I4" s="15" t="b">
        <v>0</v>
      </c>
      <c r="J4" s="15" t="b">
        <v>0</v>
      </c>
      <c r="K4" s="15" t="b">
        <v>0</v>
      </c>
      <c r="L4" s="15" t="b">
        <v>0</v>
      </c>
      <c r="M4" s="15" t="b">
        <v>0</v>
      </c>
      <c r="N4" s="15" t="b">
        <v>0</v>
      </c>
      <c r="O4" s="15" t="b">
        <v>0</v>
      </c>
      <c r="P4" s="15" t="b">
        <v>0</v>
      </c>
      <c r="Q4" s="15" t="b">
        <v>0</v>
      </c>
      <c r="R4" s="15" t="b">
        <v>0</v>
      </c>
      <c r="S4" s="15" t="b">
        <v>0</v>
      </c>
      <c r="T4" s="15" t="b">
        <v>0</v>
      </c>
      <c r="U4" s="15" t="b">
        <v>0</v>
      </c>
      <c r="V4" s="15" t="b">
        <v>0</v>
      </c>
      <c r="W4" s="15" t="b">
        <v>0</v>
      </c>
    </row>
    <row r="5" spans="1:23" x14ac:dyDescent="0.4">
      <c r="A5" t="s">
        <v>10</v>
      </c>
      <c r="B5" s="15" t="b">
        <v>0</v>
      </c>
      <c r="C5" s="15" t="b">
        <v>0</v>
      </c>
      <c r="D5" s="15" t="b">
        <v>0</v>
      </c>
      <c r="E5" s="15" t="b">
        <v>0</v>
      </c>
      <c r="F5" s="15" t="b">
        <v>0</v>
      </c>
      <c r="G5" s="15" t="b">
        <v>0</v>
      </c>
      <c r="H5" s="15" t="b">
        <v>0</v>
      </c>
      <c r="I5" s="15" t="b">
        <v>0</v>
      </c>
      <c r="J5" s="15" t="b">
        <v>0</v>
      </c>
      <c r="K5" s="15" t="b">
        <v>0</v>
      </c>
      <c r="L5" s="15" t="b">
        <v>0</v>
      </c>
      <c r="M5" s="15" t="b">
        <v>0</v>
      </c>
      <c r="N5" s="15" t="b">
        <v>0</v>
      </c>
      <c r="O5" s="15" t="b">
        <v>0</v>
      </c>
      <c r="P5" s="15" t="b">
        <v>0</v>
      </c>
      <c r="Q5" s="15" t="b">
        <v>0</v>
      </c>
      <c r="R5" s="15" t="b">
        <v>0</v>
      </c>
      <c r="S5" s="15" t="b">
        <v>0</v>
      </c>
      <c r="T5" s="15" t="b">
        <v>0</v>
      </c>
      <c r="U5" s="15" t="b">
        <v>0</v>
      </c>
      <c r="V5" s="15" t="b">
        <v>0</v>
      </c>
      <c r="W5" s="15" t="b">
        <v>0</v>
      </c>
    </row>
    <row r="6" spans="1:23" x14ac:dyDescent="0.4">
      <c r="A6" t="s">
        <v>11</v>
      </c>
      <c r="B6" s="15">
        <f>IF( $B$4, MIN( INT( MAX( EconLossY1 ) - MIN( EconLossY1 ) + 1 ), 10 ), 10 )</f>
        <v>10</v>
      </c>
      <c r="C6" s="15">
        <f>IF( $C$4, MIN( INT( MAX( EconLossY2 ) - MIN( EconLossY2 ) + 1 ), 10 ), 10 )</f>
        <v>10</v>
      </c>
      <c r="D6" s="15">
        <f>IF( $D$4, MIN( INT( MAX( EconLossY3 ) - MIN( EconLossY3 ) + 1 ), 10 ), 10 )</f>
        <v>10</v>
      </c>
      <c r="E6" s="15">
        <f>IF( $E$4, MIN( INT( MAX( EconLossY4 ) - MIN( EconLossY4 ) + 1 ), 10 ), 10 )</f>
        <v>10</v>
      </c>
      <c r="F6" s="15">
        <f>IF( $F$4, MIN( INT( MAX( EconLossY5 ) - MIN( EconLossY5 ) + 1 ), 10 ), 10 )</f>
        <v>10</v>
      </c>
      <c r="G6" s="15">
        <f>IF( $G$4, MIN( INT( MAX( EconLossY6 ) - MIN( EconLossY6 ) + 1 ), 10 ), 10 )</f>
        <v>10</v>
      </c>
      <c r="H6" s="15">
        <f>IF( $H$4, MIN( INT( MAX( EconLossY7 ) - MIN( EconLossY7 ) + 1 ), 10 ), 10 )</f>
        <v>10</v>
      </c>
      <c r="I6" s="15">
        <f>IF( $I$4, MIN( INT( MAX( EconLossY8 ) - MIN( EconLossY8 ) + 1 ), 10 ), 10 )</f>
        <v>10</v>
      </c>
      <c r="J6" s="15">
        <f>IF( $J$4, MIN( INT( MAX( EconLossY9 ) - MIN( EconLossY9 ) + 1 ), 10 ), 10 )</f>
        <v>10</v>
      </c>
      <c r="K6" s="15">
        <f>IF( $K$4, MIN( INT( MAX( EconLossY10 ) - MIN( EconLossY10 ) + 1 ), 10 ), 10 )</f>
        <v>10</v>
      </c>
      <c r="L6" s="15">
        <f>IF( $L$4, MIN( INT( MAX( _10YearTotalEconLoss ) - MIN( _10YearTotalEconLoss ) + 1 ), 10 ), 10 )</f>
        <v>10</v>
      </c>
      <c r="M6" s="15">
        <f>IF( $M$4, MIN( INT( MAX( EndRsrvYr1 ) - MIN( EndRsrvYr1 ) + 1 ), 10 ), 10 )</f>
        <v>10</v>
      </c>
      <c r="N6" s="15">
        <f>IF( $N$4, MIN( INT( MAX( EndRsrvYr2 ) - MIN( EndRsrvYr2 ) + 1 ), 10 ), 10 )</f>
        <v>10</v>
      </c>
      <c r="O6" s="15">
        <f>IF( $O$4, MIN( INT( MAX( EndRsrvYr3 ) - MIN( EndRsrvYr3 ) + 1 ), 10 ), 10 )</f>
        <v>10</v>
      </c>
      <c r="P6" s="15">
        <f>IF( $P$4, MIN( INT( MAX( EndRsrvYr4 ) - MIN( EndRsrvYr4 ) + 1 ), 10 ), 10 )</f>
        <v>10</v>
      </c>
      <c r="Q6" s="15">
        <f>IF( $Q$4, MIN( INT( MAX( EndRsrvYr5 ) - MIN( EndRsrvYr5 ) + 1 ), 10 ), 10 )</f>
        <v>10</v>
      </c>
      <c r="R6" s="15">
        <f>IF( $R$4, MIN( INT( MAX( EndRsrvYr6 ) - MIN( EndRsrvYr6 ) + 1 ), 10 ), 10 )</f>
        <v>10</v>
      </c>
      <c r="S6" s="15">
        <f>IF( $S$4, MIN( INT( MAX( EndRsrvYr7 ) - MIN( EndRsrvYr7 ) + 1 ), 10 ), 10 )</f>
        <v>10</v>
      </c>
      <c r="T6" s="15">
        <f>IF( $T$4, MIN( INT( MAX( EndRsrvYr8 ) - MIN( EndRsrvYr8 ) + 1 ), 10 ), 10 )</f>
        <v>10</v>
      </c>
      <c r="U6" s="15">
        <f>IF( $U$4, MIN( INT( MAX( EndRsrvYr9 ) - MIN( EndRsrvYr9 ) + 1 ), 10 ), 10 )</f>
        <v>10</v>
      </c>
      <c r="V6" s="15">
        <f>IF( $V$4, MIN( INT( MAX( EndRsrvYr10 ) - MIN( EndRsrvYr10 ) + 1 ), 10 ), 10 )</f>
        <v>10</v>
      </c>
      <c r="W6" s="15">
        <f>IF( $W$4, MIN( INT( MAX( _10YrCumLossGain ) - MIN( _10YrCumLossGain ) + 1 ), 10 ), 10 )</f>
        <v>10</v>
      </c>
    </row>
    <row r="7" spans="1:23" x14ac:dyDescent="0.4">
      <c r="A7" t="s">
        <v>12</v>
      </c>
      <c r="B7" s="15">
        <v>10</v>
      </c>
      <c r="C7" s="15">
        <v>10</v>
      </c>
      <c r="D7" s="15">
        <v>10</v>
      </c>
      <c r="E7" s="15">
        <v>10</v>
      </c>
      <c r="F7" s="15">
        <v>10</v>
      </c>
      <c r="G7" s="15">
        <v>10</v>
      </c>
      <c r="H7" s="15">
        <v>10</v>
      </c>
      <c r="I7" s="15">
        <v>10</v>
      </c>
      <c r="J7" s="15">
        <v>10</v>
      </c>
      <c r="K7" s="15">
        <v>10</v>
      </c>
      <c r="L7" s="15">
        <v>10</v>
      </c>
      <c r="M7" s="15">
        <v>10</v>
      </c>
      <c r="N7" s="15">
        <v>10</v>
      </c>
      <c r="O7" s="15">
        <v>10</v>
      </c>
      <c r="P7" s="15">
        <v>10</v>
      </c>
      <c r="Q7" s="15">
        <v>10</v>
      </c>
      <c r="R7" s="15">
        <v>10</v>
      </c>
      <c r="S7" s="15">
        <v>10</v>
      </c>
      <c r="T7" s="15">
        <v>10</v>
      </c>
      <c r="U7" s="15">
        <v>10</v>
      </c>
      <c r="V7" s="15">
        <v>10</v>
      </c>
      <c r="W7" s="15">
        <v>10</v>
      </c>
    </row>
    <row r="8" spans="1:23" x14ac:dyDescent="0.4">
      <c r="A8" t="s">
        <v>13</v>
      </c>
      <c r="B8" s="15">
        <f>ROUNDUP(( MAX( EconLossY1 ) - $B$14 ) / $B$6, $B$9 )</f>
        <v>0</v>
      </c>
      <c r="C8" s="15">
        <f>ROUNDUP(( MAX( EconLossY2 ) - $C$14 ) / $C$6, $C$9 )</f>
        <v>0</v>
      </c>
      <c r="D8" s="15">
        <f>ROUNDUP(( MAX( EconLossY3 ) - $D$14 ) / $D$6, $D$9 )</f>
        <v>0</v>
      </c>
      <c r="E8" s="15">
        <f>ROUNDUP(( MAX( EconLossY4 ) - $E$14 ) / $E$6, $E$9 )</f>
        <v>0</v>
      </c>
      <c r="F8" s="15">
        <f>ROUNDUP(( MAX( EconLossY5 ) - $F$14 ) / $F$6, $F$9 )</f>
        <v>0</v>
      </c>
      <c r="G8" s="15">
        <f>ROUNDUP(( MAX( EconLossY6 ) - $G$14 ) / $G$6, $G$9 )</f>
        <v>0</v>
      </c>
      <c r="H8" s="15">
        <f>ROUNDUP(( MAX( EconLossY7 ) - $H$14 ) / $H$6, $H$9 )</f>
        <v>0</v>
      </c>
      <c r="I8" s="15">
        <f>ROUNDUP(( MAX( EconLossY8 ) - $I$14 ) / $I$6, $I$9 )</f>
        <v>0</v>
      </c>
      <c r="J8" s="15">
        <f>ROUNDUP(( MAX( EconLossY9 ) - $J$14 ) / $J$6, $J$9 )</f>
        <v>0</v>
      </c>
      <c r="K8" s="15">
        <f>ROUNDUP(( MAX( EconLossY10 ) - $K$14 ) / $K$6, $K$9 )</f>
        <v>0</v>
      </c>
      <c r="L8" s="15">
        <f>ROUNDUP(( MAX( _10YearTotalEconLoss ) - $L$14 ) / $L$6, $L$9 )</f>
        <v>0</v>
      </c>
      <c r="M8" s="15">
        <f>ROUNDUP(( MAX( EndRsrvYr1 ) - $M$14 ) / $M$6, $M$9 )</f>
        <v>1588958193</v>
      </c>
      <c r="N8" s="15">
        <f>ROUNDUP(( MAX( EndRsrvYr2 ) - $N$14 ) / $N$6, $N$9 )</f>
        <v>3028504809</v>
      </c>
      <c r="O8" s="15">
        <f>ROUNDUP(( MAX( EndRsrvYr3 ) - $O$14 ) / $O$6, $O$9 )</f>
        <v>3029153989</v>
      </c>
      <c r="P8" s="15">
        <f>ROUNDUP(( MAX( EndRsrvYr4 ) - $P$14 ) / $P$6, $P$9 )</f>
        <v>1928062945</v>
      </c>
      <c r="Q8" s="15">
        <f>ROUNDUP(( MAX( EndRsrvYr5 ) - $Q$14 ) / $Q$6, $Q$9 )</f>
        <v>2267972242</v>
      </c>
      <c r="R8" s="15">
        <f>ROUNDUP(( MAX( EndRsrvYr6 ) - $R$14 ) / $R$6, $R$9 )</f>
        <v>3213665446</v>
      </c>
      <c r="S8" s="15">
        <f>ROUNDUP(( MAX( EndRsrvYr7 ) - $S$14 ) / $S$6, $S$9 )</f>
        <v>3214150368</v>
      </c>
      <c r="T8" s="15">
        <f>ROUNDUP(( MAX( EndRsrvYr8 ) - $T$14 ) / $T$6, $T$9 )</f>
        <v>1930265040</v>
      </c>
      <c r="U8" s="15">
        <f>ROUNDUP(( MAX( EndRsrvYr9 ) - $U$14 ) / $U$6, $U$9 )</f>
        <v>1930937023</v>
      </c>
      <c r="V8" s="15">
        <f>ROUNDUP(( MAX( EndRsrvYr10 ) - $V$14 ) / $V$6, $V$9 )</f>
        <v>1751815218</v>
      </c>
      <c r="W8" s="15">
        <f>ROUNDUP(( MAX( _10YrCumLossGain ) - $W$14 ) / $W$6, $W$9 )</f>
        <v>1751815218</v>
      </c>
    </row>
    <row r="9" spans="1:23" x14ac:dyDescent="0.4">
      <c r="A9" t="s">
        <v>14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</row>
    <row r="10" spans="1:23" x14ac:dyDescent="0.4">
      <c r="A10" t="s">
        <v>15</v>
      </c>
      <c r="B10" s="15">
        <v>1</v>
      </c>
      <c r="C10" s="15">
        <v>1</v>
      </c>
      <c r="D10" s="15">
        <v>1</v>
      </c>
      <c r="E10" s="15">
        <v>1</v>
      </c>
      <c r="F10" s="15">
        <v>1</v>
      </c>
      <c r="G10" s="15">
        <v>1</v>
      </c>
      <c r="H10" s="15">
        <v>1</v>
      </c>
      <c r="I10" s="15">
        <v>1</v>
      </c>
      <c r="J10" s="15">
        <v>1</v>
      </c>
      <c r="K10" s="15">
        <v>1</v>
      </c>
      <c r="L10" s="15">
        <v>1</v>
      </c>
      <c r="M10" s="15">
        <v>1</v>
      </c>
      <c r="N10" s="15">
        <v>1</v>
      </c>
      <c r="O10" s="15">
        <v>1</v>
      </c>
      <c r="P10" s="15">
        <v>1</v>
      </c>
      <c r="Q10" s="15">
        <v>1</v>
      </c>
      <c r="R10" s="15">
        <v>1</v>
      </c>
      <c r="S10" s="15">
        <v>1</v>
      </c>
      <c r="T10" s="15">
        <v>1</v>
      </c>
      <c r="U10" s="15">
        <v>1</v>
      </c>
      <c r="V10" s="15">
        <v>1</v>
      </c>
      <c r="W10" s="15">
        <v>1</v>
      </c>
    </row>
    <row r="11" spans="1:23" x14ac:dyDescent="0.4">
      <c r="A11" t="s">
        <v>16</v>
      </c>
      <c r="B11" s="15" t="s">
        <v>25</v>
      </c>
      <c r="C11" s="15" t="s">
        <v>25</v>
      </c>
      <c r="D11" s="15" t="s">
        <v>25</v>
      </c>
      <c r="E11" s="15" t="s">
        <v>25</v>
      </c>
      <c r="F11" s="15" t="s">
        <v>25</v>
      </c>
      <c r="G11" s="15" t="s">
        <v>25</v>
      </c>
      <c r="H11" s="15" t="s">
        <v>25</v>
      </c>
      <c r="I11" s="15" t="s">
        <v>25</v>
      </c>
      <c r="J11" s="15" t="s">
        <v>25</v>
      </c>
      <c r="K11" s="15" t="s">
        <v>25</v>
      </c>
      <c r="L11" s="15" t="s">
        <v>25</v>
      </c>
      <c r="M11" s="15" t="s">
        <v>25</v>
      </c>
      <c r="N11" s="15" t="s">
        <v>25</v>
      </c>
      <c r="O11" s="15" t="s">
        <v>25</v>
      </c>
      <c r="P11" s="15" t="s">
        <v>25</v>
      </c>
      <c r="Q11" s="15" t="s">
        <v>25</v>
      </c>
      <c r="R11" s="15" t="s">
        <v>25</v>
      </c>
      <c r="S11" s="15" t="s">
        <v>25</v>
      </c>
      <c r="T11" s="15" t="s">
        <v>25</v>
      </c>
      <c r="U11" s="15" t="s">
        <v>25</v>
      </c>
      <c r="V11" s="15" t="s">
        <v>25</v>
      </c>
      <c r="W11" s="15" t="s">
        <v>25</v>
      </c>
    </row>
    <row r="12" spans="1:23" x14ac:dyDescent="0.4">
      <c r="A12" t="s">
        <v>17</v>
      </c>
      <c r="B12" s="15" t="b">
        <v>0</v>
      </c>
      <c r="C12" s="15" t="b">
        <v>0</v>
      </c>
      <c r="D12" s="15" t="b">
        <v>0</v>
      </c>
      <c r="E12" s="15" t="b">
        <v>0</v>
      </c>
      <c r="F12" s="15" t="b">
        <v>0</v>
      </c>
      <c r="G12" s="15" t="b">
        <v>0</v>
      </c>
      <c r="H12" s="15" t="b">
        <v>0</v>
      </c>
      <c r="I12" s="15" t="b">
        <v>0</v>
      </c>
      <c r="J12" s="15" t="b">
        <v>0</v>
      </c>
      <c r="K12" s="15" t="b">
        <v>0</v>
      </c>
      <c r="L12" s="15" t="b">
        <v>0</v>
      </c>
      <c r="M12" s="15" t="b">
        <v>0</v>
      </c>
      <c r="N12" s="15" t="b">
        <v>0</v>
      </c>
      <c r="O12" s="15" t="b">
        <v>0</v>
      </c>
      <c r="P12" s="15" t="b">
        <v>0</v>
      </c>
      <c r="Q12" s="15" t="b">
        <v>0</v>
      </c>
      <c r="R12" s="15" t="b">
        <v>0</v>
      </c>
      <c r="S12" s="15" t="b">
        <v>0</v>
      </c>
      <c r="T12" s="15" t="b">
        <v>0</v>
      </c>
      <c r="U12" s="15" t="b">
        <v>0</v>
      </c>
      <c r="V12" s="15" t="b">
        <v>0</v>
      </c>
      <c r="W12" s="15" t="b">
        <v>0</v>
      </c>
    </row>
    <row r="13" spans="1:23" x14ac:dyDescent="0.4">
      <c r="A13" t="s">
        <v>18</v>
      </c>
      <c r="B13" s="15" t="str">
        <f>IF( AND( $B$12, $B$10 &gt; 1 ), MID( TEXT( $B$10, "#,##0" ), IF( MOD( LEN( TEXT( $B$10, "0" )),3 ) = 1, 3, 2), 100 ) &amp; "s", "Axis Title" )</f>
        <v>Axis Title</v>
      </c>
      <c r="C13" s="15" t="str">
        <f>IF( AND( $C$12, $C$10 &gt; 1 ), MID( TEXT( $C$10, "#,##0" ), IF( MOD( LEN( TEXT( $C$10, "0" )),3 ) = 1, 3, 2), 100 ) &amp; "s", "Axis Title" )</f>
        <v>Axis Title</v>
      </c>
      <c r="D13" s="15" t="str">
        <f>IF( AND( $D$12, $D$10 &gt; 1 ), MID( TEXT( $D$10, "#,##0" ), IF( MOD( LEN( TEXT( $D$10, "0" )),3 ) = 1, 3, 2), 100 ) &amp; "s", "Axis Title" )</f>
        <v>Axis Title</v>
      </c>
      <c r="E13" s="15" t="str">
        <f>IF( AND( $E$12, $E$10 &gt; 1 ), MID( TEXT( $E$10, "#,##0" ), IF( MOD( LEN( TEXT( $E$10, "0" )),3 ) = 1, 3, 2), 100 ) &amp; "s", "Axis Title" )</f>
        <v>Axis Title</v>
      </c>
      <c r="F13" s="15" t="str">
        <f>IF( AND( $F$12, $F$10 &gt; 1 ), MID( TEXT( $F$10, "#,##0" ), IF( MOD( LEN( TEXT( $F$10, "0" )),3 ) = 1, 3, 2), 100 ) &amp; "s", "Axis Title" )</f>
        <v>Axis Title</v>
      </c>
      <c r="G13" s="15" t="str">
        <f>IF( AND( $G$12, $G$10 &gt; 1 ), MID( TEXT( $G$10, "#,##0" ), IF( MOD( LEN( TEXT( $G$10, "0" )),3 ) = 1, 3, 2), 100 ) &amp; "s", "Axis Title" )</f>
        <v>Axis Title</v>
      </c>
      <c r="H13" s="15" t="str">
        <f>IF( AND( $H$12, $H$10 &gt; 1 ), MID( TEXT( $H$10, "#,##0" ), IF( MOD( LEN( TEXT( $H$10, "0" )),3 ) = 1, 3, 2), 100 ) &amp; "s", "Axis Title" )</f>
        <v>Axis Title</v>
      </c>
      <c r="I13" s="15" t="str">
        <f>IF( AND( $I$12, $I$10 &gt; 1 ), MID( TEXT( $I$10, "#,##0" ), IF( MOD( LEN( TEXT( $I$10, "0" )),3 ) = 1, 3, 2), 100 ) &amp; "s", "Axis Title" )</f>
        <v>Axis Title</v>
      </c>
      <c r="J13" s="15" t="str">
        <f>IF( AND( $J$12, $J$10 &gt; 1 ), MID( TEXT( $J$10, "#,##0" ), IF( MOD( LEN( TEXT( $J$10, "0" )),3 ) = 1, 3, 2), 100 ) &amp; "s", "Axis Title" )</f>
        <v>Axis Title</v>
      </c>
      <c r="K13" s="15" t="str">
        <f>IF( AND( $K$12, $K$10 &gt; 1 ), MID( TEXT( $K$10, "#,##0" ), IF( MOD( LEN( TEXT( $K$10, "0" )),3 ) = 1, 3, 2), 100 ) &amp; "s", "Axis Title" )</f>
        <v>Axis Title</v>
      </c>
      <c r="L13" s="15" t="str">
        <f>IF( AND( $L$12, $L$10 &gt; 1 ), MID( TEXT( $L$10, "#,##0" ), IF( MOD( LEN( TEXT( $L$10, "0" )),3 ) = 1, 3, 2), 100 ) &amp; "s", "Axis Title" )</f>
        <v>Axis Title</v>
      </c>
      <c r="M13" s="15" t="str">
        <f>IF( AND( $M$12, $M$10 &gt; 1 ), MID( TEXT( $M$10, "#,##0" ), IF( MOD( LEN( TEXT( $M$10, "0" )),3 ) = 1, 3, 2), 100 ) &amp; "s", "Axis Title" )</f>
        <v>Axis Title</v>
      </c>
      <c r="N13" s="15" t="str">
        <f>IF( AND( $N$12, $N$10 &gt; 1 ), MID( TEXT( $N$10, "#,##0" ), IF( MOD( LEN( TEXT( $N$10, "0" )),3 ) = 1, 3, 2), 100 ) &amp; "s", "Axis Title" )</f>
        <v>Axis Title</v>
      </c>
      <c r="O13" s="15" t="str">
        <f>IF( AND( $O$12, $O$10 &gt; 1 ), MID( TEXT( $O$10, "#,##0" ), IF( MOD( LEN( TEXT( $O$10, "0" )),3 ) = 1, 3, 2), 100 ) &amp; "s", "Axis Title" )</f>
        <v>Axis Title</v>
      </c>
      <c r="P13" s="15" t="str">
        <f>IF( AND( $P$12, $P$10 &gt; 1 ), MID( TEXT( $P$10, "#,##0" ), IF( MOD( LEN( TEXT( $P$10, "0" )),3 ) = 1, 3, 2), 100 ) &amp; "s", "Axis Title" )</f>
        <v>Axis Title</v>
      </c>
      <c r="Q13" s="15" t="str">
        <f>IF( AND( $Q$12, $Q$10 &gt; 1 ), MID( TEXT( $Q$10, "#,##0" ), IF( MOD( LEN( TEXT( $Q$10, "0" )),3 ) = 1, 3, 2), 100 ) &amp; "s", "Axis Title" )</f>
        <v>Axis Title</v>
      </c>
      <c r="R13" s="15" t="str">
        <f>IF( AND( $R$12, $R$10 &gt; 1 ), MID( TEXT( $R$10, "#,##0" ), IF( MOD( LEN( TEXT( $R$10, "0" )),3 ) = 1, 3, 2), 100 ) &amp; "s", "Axis Title" )</f>
        <v>Axis Title</v>
      </c>
      <c r="S13" s="15" t="str">
        <f>IF( AND( $S$12, $S$10 &gt; 1 ), MID( TEXT( $S$10, "#,##0" ), IF( MOD( LEN( TEXT( $S$10, "0" )),3 ) = 1, 3, 2), 100 ) &amp; "s", "Axis Title" )</f>
        <v>Axis Title</v>
      </c>
      <c r="T13" s="15" t="str">
        <f>IF( AND( $T$12, $T$10 &gt; 1 ), MID( TEXT( $T$10, "#,##0" ), IF( MOD( LEN( TEXT( $T$10, "0" )),3 ) = 1, 3, 2), 100 ) &amp; "s", "Axis Title" )</f>
        <v>Axis Title</v>
      </c>
      <c r="U13" s="15" t="str">
        <f>IF( AND( $U$12, $U$10 &gt; 1 ), MID( TEXT( $U$10, "#,##0" ), IF( MOD( LEN( TEXT( $U$10, "0" )),3 ) = 1, 3, 2), 100 ) &amp; "s", "Axis Title" )</f>
        <v>Axis Title</v>
      </c>
      <c r="V13" s="15" t="str">
        <f>IF( AND( $V$12, $V$10 &gt; 1 ), MID( TEXT( $V$10, "#,##0" ), IF( MOD( LEN( TEXT( $V$10, "0" )),3 ) = 1, 3, 2), 100 ) &amp; "s", "Axis Title" )</f>
        <v>Axis Title</v>
      </c>
      <c r="W13" s="15" t="str">
        <f>IF( AND( $W$12, $W$10 &gt; 1 ), MID( TEXT( $W$10, "#,##0" ), IF( MOD( LEN( TEXT( $W$10, "0" )),3 ) = 1, 3, 2), 100 ) &amp; "s", "Axis Title" )</f>
        <v>Axis Title</v>
      </c>
    </row>
    <row r="14" spans="1:23" outlineLevel="1" x14ac:dyDescent="0.4">
      <c r="A14" t="s">
        <v>19</v>
      </c>
      <c r="B14" s="15">
        <f>ROUND( MIN( EconLossY1 ), $B$9 - LOG( $B$10 )) - IF( $B$4, 1, 0 )</f>
        <v>0</v>
      </c>
      <c r="C14" s="15">
        <f>ROUND( MIN( EconLossY2 ), $C$9 - LOG( $C$10 )) - IF( $C$4, 1, 0 )</f>
        <v>0</v>
      </c>
      <c r="D14" s="15">
        <f>ROUND( MIN( EconLossY3 ), $D$9 - LOG( $D$10 )) - IF( $D$4, 1, 0 )</f>
        <v>0</v>
      </c>
      <c r="E14" s="15">
        <f>ROUND( MIN( EconLossY4 ), $E$9 - LOG( $E$10 )) - IF( $E$4, 1, 0 )</f>
        <v>0</v>
      </c>
      <c r="F14" s="15">
        <f>ROUND( MIN( EconLossY5 ), $F$9 - LOG( $F$10 )) - IF( $F$4, 1, 0 )</f>
        <v>0</v>
      </c>
      <c r="G14" s="15">
        <f>ROUND( MIN( EconLossY6 ), $G$9 - LOG( $G$10 )) - IF( $G$4, 1, 0 )</f>
        <v>0</v>
      </c>
      <c r="H14" s="15">
        <f>ROUND( MIN( EconLossY7 ), $H$9 - LOG( $H$10 )) - IF( $H$4, 1, 0 )</f>
        <v>0</v>
      </c>
      <c r="I14" s="15">
        <f>ROUND( MIN( EconLossY8 ), $I$9 - LOG( $I$10 )) - IF( $I$4, 1, 0 )</f>
        <v>0</v>
      </c>
      <c r="J14" s="15">
        <f>ROUND( MIN( EconLossY9 ), $J$9 - LOG( $J$10 )) - IF( $J$4, 1, 0 )</f>
        <v>0</v>
      </c>
      <c r="K14" s="15">
        <f>ROUND( MIN( EconLossY10 ), $K$9 - LOG( $K$10 )) - IF( $K$4, 1, 0 )</f>
        <v>0</v>
      </c>
      <c r="L14" s="15">
        <f>ROUND( MIN( _10YearTotalEconLoss ), $L$9 - LOG( $L$10 )) - IF( $L$4, 1, 0 )</f>
        <v>0</v>
      </c>
      <c r="M14" s="15">
        <f>ROUND( MIN( EndRsrvYr1 ), $M$9 - LOG( $M$10 )) - IF( $M$4, 1, 0 )</f>
        <v>-15859679580</v>
      </c>
      <c r="N14" s="15">
        <f>ROUND( MIN( EndRsrvYr2 ), $N$9 - LOG( $N$10 )) - IF( $N$4, 1, 0 )</f>
        <v>-30246733628</v>
      </c>
      <c r="O14" s="15">
        <f>ROUND( MIN( EndRsrvYr3 ), $O$9 - LOG( $O$10 )) - IF( $O$4, 1, 0 )</f>
        <v>-30247738800</v>
      </c>
      <c r="P14" s="15">
        <f>ROUND( MIN( EndRsrvYr4 ), $P$9 - LOG( $P$10 )) - IF( $P$4, 1, 0 )</f>
        <v>-19230777643</v>
      </c>
      <c r="Q14" s="15">
        <f>ROUND( MIN( EndRsrvYr5 ), $Q$9 - LOG( $Q$10 )) - IF( $Q$4, 1, 0 )</f>
        <v>-22627029267</v>
      </c>
      <c r="R14" s="15">
        <f>ROUND( MIN( EndRsrvYr6 ), $R$9 - LOG( $R$10 )) - IF( $R$4, 1, 0 )</f>
        <v>-32078876466</v>
      </c>
      <c r="S14" s="15">
        <f>ROUND( MIN( EndRsrvYr7 ), $S$9 - LOG( $S$10 )) - IF( $S$4, 1, 0 )</f>
        <v>-32077543707</v>
      </c>
      <c r="T14" s="15">
        <f>ROUND( MIN( EndRsrvYr8 ), $T$9 - LOG( $T$10 )) - IF( $T$4, 1, 0 )</f>
        <v>-19234447777</v>
      </c>
      <c r="U14" s="15">
        <f>ROUND( MIN( EndRsrvYr9 ), $U$9 - LOG( $U$10 )) - IF( $U$4, 1, 0 )</f>
        <v>-19237399134</v>
      </c>
      <c r="V14" s="15">
        <f>ROUND( MIN( EndRsrvYr10 ), $V$9 - LOG( $V$10 )) - IF( $V$4, 1, 0 )</f>
        <v>-17443903871</v>
      </c>
      <c r="W14" s="15">
        <f>ROUND( MIN( _10YrCumLossGain ), $W$9 - LOG( $W$10 )) - IF( $W$4, 1, 0 )</f>
        <v>-17463903871</v>
      </c>
    </row>
    <row r="15" spans="1:23" outlineLevel="1" x14ac:dyDescent="0.4">
      <c r="A15" s="2" t="s">
        <v>20</v>
      </c>
      <c r="B15" s="2">
        <f>ROUND( $B$14 + $B$8, $B$9 - LOG( $B$10 ))</f>
        <v>0</v>
      </c>
      <c r="C15" s="2">
        <f>ROUND( $C$14 + $C$8, $C$9 - LOG( $C$10 ))</f>
        <v>0</v>
      </c>
      <c r="D15" s="2">
        <f>ROUND( $D$14 + $D$8, $D$9 - LOG( $D$10 ))</f>
        <v>0</v>
      </c>
      <c r="E15" s="2">
        <f>ROUND( $E$14 + $E$8, $E$9 - LOG( $E$10 ))</f>
        <v>0</v>
      </c>
      <c r="F15" s="2">
        <f>ROUND( $F$14 + $F$8, $F$9 - LOG( $F$10 ))</f>
        <v>0</v>
      </c>
      <c r="G15" s="2">
        <f>ROUND( $G$14 + $G$8, $G$9 - LOG( $G$10 ))</f>
        <v>0</v>
      </c>
      <c r="H15" s="2">
        <f>ROUND( $H$14 + $H$8, $H$9 - LOG( $H$10 ))</f>
        <v>0</v>
      </c>
      <c r="I15" s="2">
        <f>ROUND( $I$14 + $I$8, $I$9 - LOG( $I$10 ))</f>
        <v>0</v>
      </c>
      <c r="J15" s="2">
        <f>ROUND( $J$14 + $J$8, $J$9 - LOG( $J$10 ))</f>
        <v>0</v>
      </c>
      <c r="K15" s="2">
        <f>ROUND( $K$14 + $K$8, $K$9 - LOG( $K$10 ))</f>
        <v>0</v>
      </c>
      <c r="L15" s="2">
        <f>ROUND( $L$14 + $L$8, $L$9 - LOG( $L$10 ))</f>
        <v>0</v>
      </c>
      <c r="M15" s="2">
        <f>ROUND( $M$14 + $M$8, $M$9 - LOG( $M$10 ))</f>
        <v>-14270721387</v>
      </c>
      <c r="N15" s="2">
        <f>ROUND( $N$14 + $N$8, $N$9 - LOG( $N$10 ))</f>
        <v>-27218228819</v>
      </c>
      <c r="O15" s="2">
        <f>ROUND( $O$14 + $O$8, $O$9 - LOG( $O$10 ))</f>
        <v>-27218584811</v>
      </c>
      <c r="P15" s="2">
        <f>ROUND( $P$14 + $P$8, $P$9 - LOG( $P$10 ))</f>
        <v>-17302714698</v>
      </c>
      <c r="Q15" s="2">
        <f>ROUND( $Q$14 + $Q$8, $Q$9 - LOG( $Q$10 ))</f>
        <v>-20359057025</v>
      </c>
      <c r="R15" s="2">
        <f>ROUND( $R$14 + $R$8, $R$9 - LOG( $R$10 ))</f>
        <v>-28865211020</v>
      </c>
      <c r="S15" s="2">
        <f>ROUND( $S$14 + $S$8, $S$9 - LOG( $S$10 ))</f>
        <v>-28863393339</v>
      </c>
      <c r="T15" s="2">
        <f>ROUND( $T$14 + $T$8, $T$9 - LOG( $T$10 ))</f>
        <v>-17304182737</v>
      </c>
      <c r="U15" s="2">
        <f>ROUND( $U$14 + $U$8, $U$9 - LOG( $U$10 ))</f>
        <v>-17306462111</v>
      </c>
      <c r="V15" s="2">
        <f>ROUND( $V$14 + $V$8, $V$9 - LOG( $V$10 ))</f>
        <v>-15692088653</v>
      </c>
      <c r="W15" s="2">
        <f>ROUND( $W$14 + $W$8, $W$9 - LOG( $W$10 ))</f>
        <v>-15712088653</v>
      </c>
    </row>
    <row r="16" spans="1:23" outlineLevel="1" x14ac:dyDescent="0.4">
      <c r="A16" s="3" t="s">
        <v>21</v>
      </c>
      <c r="B16" s="2">
        <f>ROUND( $B$15 + $B$8, $B$9 - LOG( $B$10 ))</f>
        <v>0</v>
      </c>
      <c r="C16" s="2">
        <f>ROUND( $C$15 + $C$8, $C$9 - LOG( $C$10 ))</f>
        <v>0</v>
      </c>
      <c r="D16" s="2">
        <f>ROUND( $D$15 + $D$8, $D$9 - LOG( $D$10 ))</f>
        <v>0</v>
      </c>
      <c r="E16" s="2">
        <f>ROUND( $E$15 + $E$8, $E$9 - LOG( $E$10 ))</f>
        <v>0</v>
      </c>
      <c r="F16" s="2">
        <f>ROUND( $F$15 + $F$8, $F$9 - LOG( $F$10 ))</f>
        <v>0</v>
      </c>
      <c r="G16" s="2">
        <f>ROUND( $G$15 + $G$8, $G$9 - LOG( $G$10 ))</f>
        <v>0</v>
      </c>
      <c r="H16" s="2">
        <f>ROUND( $H$15 + $H$8, $H$9 - LOG( $H$10 ))</f>
        <v>0</v>
      </c>
      <c r="I16" s="2">
        <f>ROUND( $I$15 + $I$8, $I$9 - LOG( $I$10 ))</f>
        <v>0</v>
      </c>
      <c r="J16" s="2">
        <f>ROUND( $J$15 + $J$8, $J$9 - LOG( $J$10 ))</f>
        <v>0</v>
      </c>
      <c r="K16" s="2">
        <f>ROUND( $K$15 + $K$8, $K$9 - LOG( $K$10 ))</f>
        <v>0</v>
      </c>
      <c r="L16" s="2">
        <f>ROUND( $L$15 + $L$8, $L$9 - LOG( $L$10 ))</f>
        <v>0</v>
      </c>
      <c r="M16" s="2">
        <f>ROUND( $M$15 + $M$8, $M$9 - LOG( $M$10 ))</f>
        <v>-12681763194</v>
      </c>
      <c r="N16" s="2">
        <f>ROUND( $N$15 + $N$8, $N$9 - LOG( $N$10 ))</f>
        <v>-24189724010</v>
      </c>
      <c r="O16" s="2">
        <f>ROUND( $O$15 + $O$8, $O$9 - LOG( $O$10 ))</f>
        <v>-24189430822</v>
      </c>
      <c r="P16" s="2">
        <f>ROUND( $P$15 + $P$8, $P$9 - LOG( $P$10 ))</f>
        <v>-15374651753</v>
      </c>
      <c r="Q16" s="2">
        <f>ROUND( $Q$15 + $Q$8, $Q$9 - LOG( $Q$10 ))</f>
        <v>-18091084783</v>
      </c>
      <c r="R16" s="2">
        <f>ROUND( $R$15 + $R$8, $R$9 - LOG( $R$10 ))</f>
        <v>-25651545574</v>
      </c>
      <c r="S16" s="2">
        <f>ROUND( $S$15 + $S$8, $S$9 - LOG( $S$10 ))</f>
        <v>-25649242971</v>
      </c>
      <c r="T16" s="2">
        <f>ROUND( $T$15 + $T$8, $T$9 - LOG( $T$10 ))</f>
        <v>-15373917697</v>
      </c>
      <c r="U16" s="2">
        <f>ROUND( $U$15 + $U$8, $U$9 - LOG( $U$10 ))</f>
        <v>-15375525088</v>
      </c>
      <c r="V16" s="2">
        <f>ROUND( $V$15 + $V$8, $V$9 - LOG( $V$10 ))</f>
        <v>-13940273435</v>
      </c>
      <c r="W16" s="2">
        <f>ROUND( $W$15 + $W$8, $W$9 - LOG( $W$10 ))</f>
        <v>-13960273435</v>
      </c>
    </row>
    <row r="17" spans="1:23" outlineLevel="1" x14ac:dyDescent="0.4">
      <c r="A17" s="4" t="s">
        <v>22</v>
      </c>
      <c r="B17" s="2">
        <f>ROUND( $B$16 + $B$8, $B$9 - LOG( $B$10 ))</f>
        <v>0</v>
      </c>
      <c r="C17" s="2">
        <f>ROUND( $C$16 + $C$8, $C$9 - LOG( $C$10 ))</f>
        <v>0</v>
      </c>
      <c r="D17" s="2">
        <f>ROUND( $D$16 + $D$8, $D$9 - LOG( $D$10 ))</f>
        <v>0</v>
      </c>
      <c r="E17" s="2">
        <f>ROUND( $E$16 + $E$8, $E$9 - LOG( $E$10 ))</f>
        <v>0</v>
      </c>
      <c r="F17" s="2">
        <f>ROUND( $F$16 + $F$8, $F$9 - LOG( $F$10 ))</f>
        <v>0</v>
      </c>
      <c r="G17" s="2">
        <f>ROUND( $G$16 + $G$8, $G$9 - LOG( $G$10 ))</f>
        <v>0</v>
      </c>
      <c r="H17" s="2">
        <f>ROUND( $H$16 + $H$8, $H$9 - LOG( $H$10 ))</f>
        <v>0</v>
      </c>
      <c r="I17" s="2">
        <f>ROUND( $I$16 + $I$8, $I$9 - LOG( $I$10 ))</f>
        <v>0</v>
      </c>
      <c r="J17" s="2">
        <f>ROUND( $J$16 + $J$8, $J$9 - LOG( $J$10 ))</f>
        <v>0</v>
      </c>
      <c r="K17" s="2">
        <f>ROUND( $K$16 + $K$8, $K$9 - LOG( $K$10 ))</f>
        <v>0</v>
      </c>
      <c r="L17" s="2">
        <f>ROUND( $L$16 + $L$8, $L$9 - LOG( $L$10 ))</f>
        <v>0</v>
      </c>
      <c r="M17" s="2">
        <f>ROUND( $M$16 + $M$8, $M$9 - LOG( $M$10 ))</f>
        <v>-11092805001</v>
      </c>
      <c r="N17" s="2">
        <f>ROUND( $N$16 + $N$8, $N$9 - LOG( $N$10 ))</f>
        <v>-21161219201</v>
      </c>
      <c r="O17" s="2">
        <f>ROUND( $O$16 + $O$8, $O$9 - LOG( $O$10 ))</f>
        <v>-21160276833</v>
      </c>
      <c r="P17" s="2">
        <f>ROUND( $P$16 + $P$8, $P$9 - LOG( $P$10 ))</f>
        <v>-13446588808</v>
      </c>
      <c r="Q17" s="2">
        <f>ROUND( $Q$16 + $Q$8, $Q$9 - LOG( $Q$10 ))</f>
        <v>-15823112541</v>
      </c>
      <c r="R17" s="2">
        <f>ROUND( $R$16 + $R$8, $R$9 - LOG( $R$10 ))</f>
        <v>-22437880128</v>
      </c>
      <c r="S17" s="2">
        <f>ROUND( $S$16 + $S$8, $S$9 - LOG( $S$10 ))</f>
        <v>-22435092603</v>
      </c>
      <c r="T17" s="2">
        <f>ROUND( $T$16 + $T$8, $T$9 - LOG( $T$10 ))</f>
        <v>-13443652657</v>
      </c>
      <c r="U17" s="2">
        <f>ROUND( $U$16 + $U$8, $U$9 - LOG( $U$10 ))</f>
        <v>-13444588065</v>
      </c>
      <c r="V17" s="2">
        <f>ROUND( $V$16 + $V$8, $V$9 - LOG( $V$10 ))</f>
        <v>-12188458217</v>
      </c>
      <c r="W17" s="2">
        <f>ROUND( $W$16 + $W$8, $W$9 - LOG( $W$10 ))</f>
        <v>-12208458217</v>
      </c>
    </row>
    <row r="18" spans="1:23" outlineLevel="1" x14ac:dyDescent="0.4">
      <c r="A18" s="5" t="s">
        <v>23</v>
      </c>
      <c r="B18" s="2">
        <f>ROUND( $B$17 + $B$8, $B$9 - LOG( $B$10 ))</f>
        <v>0</v>
      </c>
      <c r="C18" s="2">
        <f>ROUND( $C$17 + $C$8, $C$9 - LOG( $C$10 ))</f>
        <v>0</v>
      </c>
      <c r="D18" s="2">
        <f>ROUND( $D$17 + $D$8, $D$9 - LOG( $D$10 ))</f>
        <v>0</v>
      </c>
      <c r="E18" s="2">
        <f>ROUND( $E$17 + $E$8, $E$9 - LOG( $E$10 ))</f>
        <v>0</v>
      </c>
      <c r="F18" s="2">
        <f>ROUND( $F$17 + $F$8, $F$9 - LOG( $F$10 ))</f>
        <v>0</v>
      </c>
      <c r="G18" s="2">
        <f>ROUND( $G$17 + $G$8, $G$9 - LOG( $G$10 ))</f>
        <v>0</v>
      </c>
      <c r="H18" s="2">
        <f>ROUND( $H$17 + $H$8, $H$9 - LOG( $H$10 ))</f>
        <v>0</v>
      </c>
      <c r="I18" s="2">
        <f>ROUND( $I$17 + $I$8, $I$9 - LOG( $I$10 ))</f>
        <v>0</v>
      </c>
      <c r="J18" s="2">
        <f>ROUND( $J$17 + $J$8, $J$9 - LOG( $J$10 ))</f>
        <v>0</v>
      </c>
      <c r="K18" s="2">
        <f>ROUND( $K$17 + $K$8, $K$9 - LOG( $K$10 ))</f>
        <v>0</v>
      </c>
      <c r="L18" s="2">
        <f>ROUND( $L$17 + $L$8, $L$9 - LOG( $L$10 ))</f>
        <v>0</v>
      </c>
      <c r="M18" s="2">
        <f>ROUND( $M$17 + $M$8, $M$9 - LOG( $M$10 ))</f>
        <v>-9503846808</v>
      </c>
      <c r="N18" s="2">
        <f>ROUND( $N$17 + $N$8, $N$9 - LOG( $N$10 ))</f>
        <v>-18132714392</v>
      </c>
      <c r="O18" s="2">
        <f>ROUND( $O$17 + $O$8, $O$9 - LOG( $O$10 ))</f>
        <v>-18131122844</v>
      </c>
      <c r="P18" s="2">
        <f>ROUND( $P$17 + $P$8, $P$9 - LOG( $P$10 ))</f>
        <v>-11518525863</v>
      </c>
      <c r="Q18" s="2">
        <f>ROUND( $Q$17 + $Q$8, $Q$9 - LOG( $Q$10 ))</f>
        <v>-13555140299</v>
      </c>
      <c r="R18" s="2">
        <f>ROUND( $R$17 + $R$8, $R$9 - LOG( $R$10 ))</f>
        <v>-19224214682</v>
      </c>
      <c r="S18" s="2">
        <f>ROUND( $S$17 + $S$8, $S$9 - LOG( $S$10 ))</f>
        <v>-19220942235</v>
      </c>
      <c r="T18" s="2">
        <f>ROUND( $T$17 + $T$8, $T$9 - LOG( $T$10 ))</f>
        <v>-11513387617</v>
      </c>
      <c r="U18" s="2">
        <f>ROUND( $U$17 + $U$8, $U$9 - LOG( $U$10 ))</f>
        <v>-11513651042</v>
      </c>
      <c r="V18" s="2">
        <f>ROUND( $V$17 + $V$8, $V$9 - LOG( $V$10 ))</f>
        <v>-10436642999</v>
      </c>
      <c r="W18" s="2">
        <f>ROUND( $W$17 + $W$8, $W$9 - LOG( $W$10 ))</f>
        <v>-10456642999</v>
      </c>
    </row>
    <row r="19" spans="1:23" outlineLevel="1" x14ac:dyDescent="0.4">
      <c r="B19" s="2">
        <f>ROUND( $B$18 + $B$8, $B$9 - LOG( $B$10 ))</f>
        <v>0</v>
      </c>
      <c r="C19" s="2">
        <f>ROUND( $C$18 + $C$8, $C$9 - LOG( $C$10 ))</f>
        <v>0</v>
      </c>
      <c r="D19" s="2">
        <f>ROUND( $D$18 + $D$8, $D$9 - LOG( $D$10 ))</f>
        <v>0</v>
      </c>
      <c r="E19" s="2">
        <f>ROUND( $E$18 + $E$8, $E$9 - LOG( $E$10 ))</f>
        <v>0</v>
      </c>
      <c r="F19" s="2">
        <f>ROUND( $F$18 + $F$8, $F$9 - LOG( $F$10 ))</f>
        <v>0</v>
      </c>
      <c r="G19" s="2">
        <f>ROUND( $G$18 + $G$8, $G$9 - LOG( $G$10 ))</f>
        <v>0</v>
      </c>
      <c r="H19" s="2">
        <f>ROUND( $H$18 + $H$8, $H$9 - LOG( $H$10 ))</f>
        <v>0</v>
      </c>
      <c r="I19" s="2">
        <f>ROUND( $I$18 + $I$8, $I$9 - LOG( $I$10 ))</f>
        <v>0</v>
      </c>
      <c r="J19" s="2">
        <f>ROUND( $J$18 + $J$8, $J$9 - LOG( $J$10 ))</f>
        <v>0</v>
      </c>
      <c r="K19" s="2">
        <f>ROUND( $K$18 + $K$8, $K$9 - LOG( $K$10 ))</f>
        <v>0</v>
      </c>
      <c r="L19" s="2">
        <f>ROUND( $L$18 + $L$8, $L$9 - LOG( $L$10 ))</f>
        <v>0</v>
      </c>
      <c r="M19" s="2">
        <f>ROUND( $M$18 + $M$8, $M$9 - LOG( $M$10 ))</f>
        <v>-7914888615</v>
      </c>
      <c r="N19" s="2">
        <f>ROUND( $N$18 + $N$8, $N$9 - LOG( $N$10 ))</f>
        <v>-15104209583</v>
      </c>
      <c r="O19" s="2">
        <f>ROUND( $O$18 + $O$8, $O$9 - LOG( $O$10 ))</f>
        <v>-15101968855</v>
      </c>
      <c r="P19" s="2">
        <f>ROUND( $P$18 + $P$8, $P$9 - LOG( $P$10 ))</f>
        <v>-9590462918</v>
      </c>
      <c r="Q19" s="2">
        <f>ROUND( $Q$18 + $Q$8, $Q$9 - LOG( $Q$10 ))</f>
        <v>-11287168057</v>
      </c>
      <c r="R19" s="2">
        <f>ROUND( $R$18 + $R$8, $R$9 - LOG( $R$10 ))</f>
        <v>-16010549236</v>
      </c>
      <c r="S19" s="2">
        <f>ROUND( $S$18 + $S$8, $S$9 - LOG( $S$10 ))</f>
        <v>-16006791867</v>
      </c>
      <c r="T19" s="2">
        <f>ROUND( $T$18 + $T$8, $T$9 - LOG( $T$10 ))</f>
        <v>-9583122577</v>
      </c>
      <c r="U19" s="2">
        <f>ROUND( $U$18 + $U$8, $U$9 - LOG( $U$10 ))</f>
        <v>-9582714019</v>
      </c>
      <c r="V19" s="2">
        <f>ROUND( $V$18 + $V$8, $V$9 - LOG( $V$10 ))</f>
        <v>-8684827781</v>
      </c>
      <c r="W19" s="2">
        <f>ROUND( $W$18 + $W$8, $W$9 - LOG( $W$10 ))</f>
        <v>-8704827781</v>
      </c>
    </row>
    <row r="20" spans="1:23" outlineLevel="1" x14ac:dyDescent="0.4">
      <c r="B20" s="2">
        <f>ROUND( $B$19 + $B$8, $B$9 - LOG( $B$10 ))</f>
        <v>0</v>
      </c>
      <c r="C20" s="2">
        <f>ROUND( $C$19 + $C$8, $C$9 - LOG( $C$10 ))</f>
        <v>0</v>
      </c>
      <c r="D20" s="2">
        <f>ROUND( $D$19 + $D$8, $D$9 - LOG( $D$10 ))</f>
        <v>0</v>
      </c>
      <c r="E20" s="2">
        <f>ROUND( $E$19 + $E$8, $E$9 - LOG( $E$10 ))</f>
        <v>0</v>
      </c>
      <c r="F20" s="2">
        <f>ROUND( $F$19 + $F$8, $F$9 - LOG( $F$10 ))</f>
        <v>0</v>
      </c>
      <c r="G20" s="2">
        <f>ROUND( $G$19 + $G$8, $G$9 - LOG( $G$10 ))</f>
        <v>0</v>
      </c>
      <c r="H20" s="2">
        <f>ROUND( $H$19 + $H$8, $H$9 - LOG( $H$10 ))</f>
        <v>0</v>
      </c>
      <c r="I20" s="2">
        <f>ROUND( $I$19 + $I$8, $I$9 - LOG( $I$10 ))</f>
        <v>0</v>
      </c>
      <c r="J20" s="2">
        <f>ROUND( $J$19 + $J$8, $J$9 - LOG( $J$10 ))</f>
        <v>0</v>
      </c>
      <c r="K20" s="2">
        <f>ROUND( $K$19 + $K$8, $K$9 - LOG( $K$10 ))</f>
        <v>0</v>
      </c>
      <c r="L20" s="2">
        <f>ROUND( $L$19 + $L$8, $L$9 - LOG( $L$10 ))</f>
        <v>0</v>
      </c>
      <c r="M20" s="2">
        <f>ROUND( $M$19 + $M$8, $M$9 - LOG( $M$10 ))</f>
        <v>-6325930422</v>
      </c>
      <c r="N20" s="2">
        <f>ROUND( $N$19 + $N$8, $N$9 - LOG( $N$10 ))</f>
        <v>-12075704774</v>
      </c>
      <c r="O20" s="2">
        <f>ROUND( $O$19 + $O$8, $O$9 - LOG( $O$10 ))</f>
        <v>-12072814866</v>
      </c>
      <c r="P20" s="2">
        <f>ROUND( $P$19 + $P$8, $P$9 - LOG( $P$10 ))</f>
        <v>-7662399973</v>
      </c>
      <c r="Q20" s="2">
        <f>ROUND( $Q$19 + $Q$8, $Q$9 - LOG( $Q$10 ))</f>
        <v>-9019195815</v>
      </c>
      <c r="R20" s="2">
        <f>ROUND( $R$19 + $R$8, $R$9 - LOG( $R$10 ))</f>
        <v>-12796883790</v>
      </c>
      <c r="S20" s="2">
        <f>ROUND( $S$19 + $S$8, $S$9 - LOG( $S$10 ))</f>
        <v>-12792641499</v>
      </c>
      <c r="T20" s="2">
        <f>ROUND( $T$19 + $T$8, $T$9 - LOG( $T$10 ))</f>
        <v>-7652857537</v>
      </c>
      <c r="U20" s="2">
        <f>ROUND( $U$19 + $U$8, $U$9 - LOG( $U$10 ))</f>
        <v>-7651776996</v>
      </c>
      <c r="V20" s="2">
        <f>ROUND( $V$19 + $V$8, $V$9 - LOG( $V$10 ))</f>
        <v>-6933012563</v>
      </c>
      <c r="W20" s="2">
        <f>ROUND( $W$19 + $W$8, $W$9 - LOG( $W$10 ))</f>
        <v>-6953012563</v>
      </c>
    </row>
    <row r="21" spans="1:23" outlineLevel="1" x14ac:dyDescent="0.4">
      <c r="B21" s="2">
        <f>ROUND( $B$20 + $B$8, $B$9 - LOG( $B$10 ))</f>
        <v>0</v>
      </c>
      <c r="C21" s="2">
        <f>ROUND( $C$20 + $C$8, $C$9 - LOG( $C$10 ))</f>
        <v>0</v>
      </c>
      <c r="D21" s="2">
        <f>ROUND( $D$20 + $D$8, $D$9 - LOG( $D$10 ))</f>
        <v>0</v>
      </c>
      <c r="E21" s="2">
        <f>ROUND( $E$20 + $E$8, $E$9 - LOG( $E$10 ))</f>
        <v>0</v>
      </c>
      <c r="F21" s="2">
        <f>ROUND( $F$20 + $F$8, $F$9 - LOG( $F$10 ))</f>
        <v>0</v>
      </c>
      <c r="G21" s="2">
        <f>ROUND( $G$20 + $G$8, $G$9 - LOG( $G$10 ))</f>
        <v>0</v>
      </c>
      <c r="H21" s="2">
        <f>ROUND( $H$20 + $H$8, $H$9 - LOG( $H$10 ))</f>
        <v>0</v>
      </c>
      <c r="I21" s="2">
        <f>ROUND( $I$20 + $I$8, $I$9 - LOG( $I$10 ))</f>
        <v>0</v>
      </c>
      <c r="J21" s="2">
        <f>ROUND( $J$20 + $J$8, $J$9 - LOG( $J$10 ))</f>
        <v>0</v>
      </c>
      <c r="K21" s="2">
        <f>ROUND( $K$20 + $K$8, $K$9 - LOG( $K$10 ))</f>
        <v>0</v>
      </c>
      <c r="L21" s="2">
        <f>ROUND( $L$20 + $L$8, $L$9 - LOG( $L$10 ))</f>
        <v>0</v>
      </c>
      <c r="M21" s="2">
        <f>ROUND( $M$20 + $M$8, $M$9 - LOG( $M$10 ))</f>
        <v>-4736972229</v>
      </c>
      <c r="N21" s="2">
        <f>ROUND( $N$20 + $N$8, $N$9 - LOG( $N$10 ))</f>
        <v>-9047199965</v>
      </c>
      <c r="O21" s="2">
        <f>ROUND( $O$20 + $O$8, $O$9 - LOG( $O$10 ))</f>
        <v>-9043660877</v>
      </c>
      <c r="P21" s="2">
        <f>ROUND( $P$20 + $P$8, $P$9 - LOG( $P$10 ))</f>
        <v>-5734337028</v>
      </c>
      <c r="Q21" s="2">
        <f>ROUND( $Q$20 + $Q$8, $Q$9 - LOG( $Q$10 ))</f>
        <v>-6751223573</v>
      </c>
      <c r="R21" s="2">
        <f>ROUND( $R$20 + $R$8, $R$9 - LOG( $R$10 ))</f>
        <v>-9583218344</v>
      </c>
      <c r="S21" s="2">
        <f>ROUND( $S$20 + $S$8, $S$9 - LOG( $S$10 ))</f>
        <v>-9578491131</v>
      </c>
      <c r="T21" s="2">
        <f>ROUND( $T$20 + $T$8, $T$9 - LOG( $T$10 ))</f>
        <v>-5722592497</v>
      </c>
      <c r="U21" s="2">
        <f>ROUND( $U$20 + $U$8, $U$9 - LOG( $U$10 ))</f>
        <v>-5720839973</v>
      </c>
      <c r="V21" s="2">
        <f>ROUND( $V$20 + $V$8, $V$9 - LOG( $V$10 ))</f>
        <v>-5181197345</v>
      </c>
      <c r="W21" s="2">
        <f>ROUND( $W$20 + $W$8, $W$9 - LOG( $W$10 ))</f>
        <v>-5201197345</v>
      </c>
    </row>
    <row r="22" spans="1:23" outlineLevel="1" x14ac:dyDescent="0.4">
      <c r="A22" s="6" t="s">
        <v>24</v>
      </c>
      <c r="B22" s="2">
        <f>ROUND( $B$21 + $B$8, $B$9 - LOG( $B$10 ))</f>
        <v>0</v>
      </c>
      <c r="C22" s="2">
        <f>ROUND( $C$21 + $C$8, $C$9 - LOG( $C$10 ))</f>
        <v>0</v>
      </c>
      <c r="D22" s="2">
        <f>ROUND( $D$21 + $D$8, $D$9 - LOG( $D$10 ))</f>
        <v>0</v>
      </c>
      <c r="E22" s="2">
        <f>ROUND( $E$21 + $E$8, $E$9 - LOG( $E$10 ))</f>
        <v>0</v>
      </c>
      <c r="F22" s="2">
        <f>ROUND( $F$21 + $F$8, $F$9 - LOG( $F$10 ))</f>
        <v>0</v>
      </c>
      <c r="G22" s="2">
        <f>ROUND( $G$21 + $G$8, $G$9 - LOG( $G$10 ))</f>
        <v>0</v>
      </c>
      <c r="H22" s="2">
        <f>ROUND( $H$21 + $H$8, $H$9 - LOG( $H$10 ))</f>
        <v>0</v>
      </c>
      <c r="I22" s="2">
        <f>ROUND( $I$21 + $I$8, $I$9 - LOG( $I$10 ))</f>
        <v>0</v>
      </c>
      <c r="J22" s="2">
        <f>ROUND( $J$21 + $J$8, $J$9 - LOG( $J$10 ))</f>
        <v>0</v>
      </c>
      <c r="K22" s="2">
        <f>ROUND( $K$21 + $K$8, $K$9 - LOG( $K$10 ))</f>
        <v>0</v>
      </c>
      <c r="L22" s="2">
        <f>ROUND( $L$21 + $L$8, $L$9 - LOG( $L$10 ))</f>
        <v>0</v>
      </c>
      <c r="M22" s="2">
        <f>ROUND( $M$21 + $M$8, $M$9 - LOG( $M$10 ))</f>
        <v>-3148014036</v>
      </c>
      <c r="N22" s="2">
        <f>ROUND( $N$21 + $N$8, $N$9 - LOG( $N$10 ))</f>
        <v>-6018695156</v>
      </c>
      <c r="O22" s="2">
        <f>ROUND( $O$21 + $O$8, $O$9 - LOG( $O$10 ))</f>
        <v>-6014506888</v>
      </c>
      <c r="P22" s="2">
        <f>ROUND( $P$21 + $P$8, $P$9 - LOG( $P$10 ))</f>
        <v>-3806274083</v>
      </c>
      <c r="Q22" s="2">
        <f>ROUND( $Q$21 + $Q$8, $Q$9 - LOG( $Q$10 ))</f>
        <v>-4483251331</v>
      </c>
      <c r="R22" s="2">
        <f>ROUND( $R$21 + $R$8, $R$9 - LOG( $R$10 ))</f>
        <v>-6369552898</v>
      </c>
      <c r="S22" s="2">
        <f>ROUND( $S$21 + $S$8, $S$9 - LOG( $S$10 ))</f>
        <v>-6364340763</v>
      </c>
      <c r="T22" s="2">
        <f>ROUND( $T$21 + $T$8, $T$9 - LOG( $T$10 ))</f>
        <v>-3792327457</v>
      </c>
      <c r="U22" s="2">
        <f>ROUND( $U$21 + $U$8, $U$9 - LOG( $U$10 ))</f>
        <v>-3789902950</v>
      </c>
      <c r="V22" s="2">
        <f>ROUND( $V$21 + $V$8, $V$9 - LOG( $V$10 ))</f>
        <v>-3429382127</v>
      </c>
      <c r="W22" s="2">
        <f>ROUND( $W$21 + $W$8, $W$9 - LOG( $W$10 ))</f>
        <v>-3449382127</v>
      </c>
    </row>
    <row r="23" spans="1:23" outlineLevel="1" x14ac:dyDescent="0.4">
      <c r="A23" s="6" t="s">
        <v>25</v>
      </c>
      <c r="B23" s="2">
        <f>ROUND( $B$22 + $B$8, $B$9 - LOG( $B$10 ))</f>
        <v>0</v>
      </c>
      <c r="C23" s="2">
        <f>ROUND( $C$22 + $C$8, $C$9 - LOG( $C$10 ))</f>
        <v>0</v>
      </c>
      <c r="D23" s="2">
        <f>ROUND( $D$22 + $D$8, $D$9 - LOG( $D$10 ))</f>
        <v>0</v>
      </c>
      <c r="E23" s="2">
        <f>ROUND( $E$22 + $E$8, $E$9 - LOG( $E$10 ))</f>
        <v>0</v>
      </c>
      <c r="F23" s="2">
        <f>ROUND( $F$22 + $F$8, $F$9 - LOG( $F$10 ))</f>
        <v>0</v>
      </c>
      <c r="G23" s="2">
        <f>ROUND( $G$22 + $G$8, $G$9 - LOG( $G$10 ))</f>
        <v>0</v>
      </c>
      <c r="H23" s="2">
        <f>ROUND( $H$22 + $H$8, $H$9 - LOG( $H$10 ))</f>
        <v>0</v>
      </c>
      <c r="I23" s="2">
        <f>ROUND( $I$22 + $I$8, $I$9 - LOG( $I$10 ))</f>
        <v>0</v>
      </c>
      <c r="J23" s="2">
        <f>ROUND( $J$22 + $J$8, $J$9 - LOG( $J$10 ))</f>
        <v>0</v>
      </c>
      <c r="K23" s="2">
        <f>ROUND( $K$22 + $K$8, $K$9 - LOG( $K$10 ))</f>
        <v>0</v>
      </c>
      <c r="L23" s="2">
        <f>ROUND( $L$22 + $L$8, $L$9 - LOG( $L$10 ))</f>
        <v>0</v>
      </c>
      <c r="M23" s="2">
        <f>ROUND( $M$22 + $M$8, $M$9 - LOG( $M$10 ))</f>
        <v>-1559055843</v>
      </c>
      <c r="N23" s="2">
        <f>ROUND( $N$22 + $N$8, $N$9 - LOG( $N$10 ))</f>
        <v>-2990190347</v>
      </c>
      <c r="O23" s="2">
        <f>ROUND( $O$22 + $O$8, $O$9 - LOG( $O$10 ))</f>
        <v>-2985352899</v>
      </c>
      <c r="P23" s="2">
        <f>ROUND( $P$22 + $P$8, $P$9 - LOG( $P$10 ))</f>
        <v>-1878211138</v>
      </c>
      <c r="Q23" s="2">
        <f>ROUND( $Q$22 + $Q$8, $Q$9 - LOG( $Q$10 ))</f>
        <v>-2215279089</v>
      </c>
      <c r="R23" s="2">
        <f>ROUND( $R$22 + $R$8, $R$9 - LOG( $R$10 ))</f>
        <v>-3155887452</v>
      </c>
      <c r="S23" s="2">
        <f>ROUND( $S$22 + $S$8, $S$9 - LOG( $S$10 ))</f>
        <v>-3150190395</v>
      </c>
      <c r="T23" s="2">
        <f>ROUND( $T$22 + $T$8, $T$9 - LOG( $T$10 ))</f>
        <v>-1862062417</v>
      </c>
      <c r="U23" s="2">
        <f>ROUND( $U$22 + $U$8, $U$9 - LOG( $U$10 ))</f>
        <v>-1858965927</v>
      </c>
      <c r="V23" s="2">
        <f>ROUND( $V$22 + $V$8, $V$9 - LOG( $V$10 ))</f>
        <v>-1677566909</v>
      </c>
      <c r="W23" s="2">
        <f>ROUND( $W$22 + $W$8, $W$9 - LOG( $W$10 ))</f>
        <v>-1697566909</v>
      </c>
    </row>
    <row r="24" spans="1:23" outlineLevel="1" x14ac:dyDescent="0.4">
      <c r="A24" s="6" t="str">
        <f>"0.00"</f>
        <v>0.00</v>
      </c>
      <c r="B24" s="2">
        <f>ROUND( $B$23 + $B$8, $B$9 - LOG( $B$10 ))</f>
        <v>0</v>
      </c>
      <c r="C24" s="2">
        <f>ROUND( $C$23 + $C$8, $C$9 - LOG( $C$10 ))</f>
        <v>0</v>
      </c>
      <c r="D24" s="2">
        <f>ROUND( $D$23 + $D$8, $D$9 - LOG( $D$10 ))</f>
        <v>0</v>
      </c>
      <c r="E24" s="2">
        <f>ROUND( $E$23 + $E$8, $E$9 - LOG( $E$10 ))</f>
        <v>0</v>
      </c>
      <c r="F24" s="2">
        <f>ROUND( $F$23 + $F$8, $F$9 - LOG( $F$10 ))</f>
        <v>0</v>
      </c>
      <c r="G24" s="2">
        <f>ROUND( $G$23 + $G$8, $G$9 - LOG( $G$10 ))</f>
        <v>0</v>
      </c>
      <c r="H24" s="2">
        <f>ROUND( $H$23 + $H$8, $H$9 - LOG( $H$10 ))</f>
        <v>0</v>
      </c>
      <c r="I24" s="2">
        <f>ROUND( $I$23 + $I$8, $I$9 - LOG( $I$10 ))</f>
        <v>0</v>
      </c>
      <c r="J24" s="2">
        <f>ROUND( $J$23 + $J$8, $J$9 - LOG( $J$10 ))</f>
        <v>0</v>
      </c>
      <c r="K24" s="2">
        <f>ROUND( $K$23 + $K$8, $K$9 - LOG( $K$10 ))</f>
        <v>0</v>
      </c>
      <c r="L24" s="2">
        <f>ROUND( $L$23 + $L$8, $L$9 - LOG( $L$10 ))</f>
        <v>0</v>
      </c>
      <c r="M24" s="2">
        <f>ROUND( $M$23 + $M$8, $M$9 - LOG( $M$10 ))</f>
        <v>29902350</v>
      </c>
      <c r="N24" s="2">
        <f>ROUND( $N$23 + $N$8, $N$9 - LOG( $N$10 ))</f>
        <v>38314462</v>
      </c>
      <c r="O24" s="2">
        <f>ROUND( $O$23 + $O$8, $O$9 - LOG( $O$10 ))</f>
        <v>43801090</v>
      </c>
      <c r="P24" s="2">
        <f>ROUND( $P$23 + $P$8, $P$9 - LOG( $P$10 ))</f>
        <v>49851807</v>
      </c>
      <c r="Q24" s="2">
        <f>ROUND( $Q$23 + $Q$8, $Q$9 - LOG( $Q$10 ))</f>
        <v>52693153</v>
      </c>
      <c r="R24" s="2">
        <f>ROUND( $R$23 + $R$8, $R$9 - LOG( $R$10 ))</f>
        <v>57777994</v>
      </c>
      <c r="S24" s="2">
        <f>ROUND( $S$23 + $S$8, $S$9 - LOG( $S$10 ))</f>
        <v>63959973</v>
      </c>
      <c r="T24" s="2">
        <f>ROUND( $T$23 + $T$8, $T$9 - LOG( $T$10 ))</f>
        <v>68202623</v>
      </c>
      <c r="U24" s="2">
        <f>ROUND( $U$23 + $U$8, $U$9 - LOG( $U$10 ))</f>
        <v>71971096</v>
      </c>
      <c r="V24" s="2">
        <f>ROUND( $V$23 + $V$8, $V$9 - LOG( $V$10 ))</f>
        <v>74248309</v>
      </c>
      <c r="W24" s="2">
        <f>ROUND( $W$23 + $W$8, $W$9 - LOG( $W$10 ))</f>
        <v>54248309</v>
      </c>
    </row>
    <row r="25" spans="1:23" outlineLevel="1" x14ac:dyDescent="0.4">
      <c r="A25" s="6" t="s">
        <v>26</v>
      </c>
      <c r="B25" s="2">
        <f>ROUND( $B$24 + $B$8, $B$9 - LOG( $B$10 ))</f>
        <v>0</v>
      </c>
      <c r="C25" s="2">
        <f>ROUND( $C$24 + $C$8, $C$9 - LOG( $C$10 ))</f>
        <v>0</v>
      </c>
      <c r="D25" s="2">
        <f>ROUND( $D$24 + $D$8, $D$9 - LOG( $D$10 ))</f>
        <v>0</v>
      </c>
      <c r="E25" s="2">
        <f>ROUND( $E$24 + $E$8, $E$9 - LOG( $E$10 ))</f>
        <v>0</v>
      </c>
      <c r="F25" s="2">
        <f>ROUND( $F$24 + $F$8, $F$9 - LOG( $F$10 ))</f>
        <v>0</v>
      </c>
      <c r="G25" s="2">
        <f>ROUND( $G$24 + $G$8, $G$9 - LOG( $G$10 ))</f>
        <v>0</v>
      </c>
      <c r="H25" s="2">
        <f>ROUND( $H$24 + $H$8, $H$9 - LOG( $H$10 ))</f>
        <v>0</v>
      </c>
      <c r="I25" s="2">
        <f>ROUND( $I$24 + $I$8, $I$9 - LOG( $I$10 ))</f>
        <v>0</v>
      </c>
      <c r="J25" s="2">
        <f>ROUND( $J$24 + $J$8, $J$9 - LOG( $J$10 ))</f>
        <v>0</v>
      </c>
      <c r="K25" s="2">
        <f>ROUND( $K$24 + $K$8, $K$9 - LOG( $K$10 ))</f>
        <v>0</v>
      </c>
      <c r="L25" s="2">
        <f>ROUND( $L$24 + $L$8, $L$9 - LOG( $L$10 ))</f>
        <v>0</v>
      </c>
      <c r="M25" s="2">
        <f>ROUND( $M$24 + $M$8, $M$9 - LOG( $M$10 ))</f>
        <v>1618860543</v>
      </c>
      <c r="N25" s="2">
        <f>ROUND( $N$24 + $N$8, $N$9 - LOG( $N$10 ))</f>
        <v>3066819271</v>
      </c>
      <c r="O25" s="2">
        <f>ROUND( $O$24 + $O$8, $O$9 - LOG( $O$10 ))</f>
        <v>3072955079</v>
      </c>
      <c r="P25" s="2">
        <f>ROUND( $P$24 + $P$8, $P$9 - LOG( $P$10 ))</f>
        <v>1977914752</v>
      </c>
      <c r="Q25" s="2">
        <f>ROUND( $Q$24 + $Q$8, $Q$9 - LOG( $Q$10 ))</f>
        <v>2320665395</v>
      </c>
      <c r="R25" s="2">
        <f>ROUND( $R$24 + $R$8, $R$9 - LOG( $R$10 ))</f>
        <v>3271443440</v>
      </c>
      <c r="S25" s="2">
        <f>ROUND( $S$24 + $S$8, $S$9 - LOG( $S$10 ))</f>
        <v>3278110341</v>
      </c>
      <c r="T25" s="2">
        <f>ROUND( $T$24 + $T$8, $T$9 - LOG( $T$10 ))</f>
        <v>1998467663</v>
      </c>
      <c r="U25" s="2">
        <f>ROUND( $U$24 + $U$8, $U$9 - LOG( $U$10 ))</f>
        <v>2002908119</v>
      </c>
      <c r="V25" s="2">
        <f>ROUND( $V$24 + $V$8, $V$9 - LOG( $V$10 ))</f>
        <v>1826063527</v>
      </c>
      <c r="W25" s="2">
        <f>ROUND( $W$24 + $W$8, $W$9 - LOG( $W$10 ))</f>
        <v>1806063527</v>
      </c>
    </row>
    <row r="26" spans="1:23" outlineLevel="1" x14ac:dyDescent="0.4">
      <c r="A26" s="6" t="s">
        <v>27</v>
      </c>
      <c r="B26" s="2">
        <f>ROUND( $B$25 + $B$8, $B$9 - LOG( $B$10 ))</f>
        <v>0</v>
      </c>
      <c r="C26" s="2">
        <f>ROUND( $C$25 + $C$8, $C$9 - LOG( $C$10 ))</f>
        <v>0</v>
      </c>
      <c r="D26" s="2">
        <f>ROUND( $D$25 + $D$8, $D$9 - LOG( $D$10 ))</f>
        <v>0</v>
      </c>
      <c r="E26" s="2">
        <f>ROUND( $E$25 + $E$8, $E$9 - LOG( $E$10 ))</f>
        <v>0</v>
      </c>
      <c r="F26" s="2">
        <f>ROUND( $F$25 + $F$8, $F$9 - LOG( $F$10 ))</f>
        <v>0</v>
      </c>
      <c r="G26" s="2">
        <f>ROUND( $G$25 + $G$8, $G$9 - LOG( $G$10 ))</f>
        <v>0</v>
      </c>
      <c r="H26" s="2">
        <f>ROUND( $H$25 + $H$8, $H$9 - LOG( $H$10 ))</f>
        <v>0</v>
      </c>
      <c r="I26" s="2">
        <f>ROUND( $I$25 + $I$8, $I$9 - LOG( $I$10 ))</f>
        <v>0</v>
      </c>
      <c r="J26" s="2">
        <f>ROUND( $J$25 + $J$8, $J$9 - LOG( $J$10 ))</f>
        <v>0</v>
      </c>
      <c r="K26" s="2">
        <f>ROUND( $K$25 + $K$8, $K$9 - LOG( $K$10 ))</f>
        <v>0</v>
      </c>
      <c r="L26" s="2">
        <f>ROUND( $L$25 + $L$8, $L$9 - LOG( $L$10 ))</f>
        <v>0</v>
      </c>
      <c r="M26" s="2">
        <f>ROUND( $M$25 + $M$8, $M$9 - LOG( $M$10 ))</f>
        <v>3207818736</v>
      </c>
      <c r="N26" s="2">
        <f>ROUND( $N$25 + $N$8, $N$9 - LOG( $N$10 ))</f>
        <v>6095324080</v>
      </c>
      <c r="O26" s="2">
        <f>ROUND( $O$25 + $O$8, $O$9 - LOG( $O$10 ))</f>
        <v>6102109068</v>
      </c>
      <c r="P26" s="2">
        <f>ROUND( $P$25 + $P$8, $P$9 - LOG( $P$10 ))</f>
        <v>3905977697</v>
      </c>
      <c r="Q26" s="2">
        <f>ROUND( $Q$25 + $Q$8, $Q$9 - LOG( $Q$10 ))</f>
        <v>4588637637</v>
      </c>
      <c r="R26" s="2">
        <f>ROUND( $R$25 + $R$8, $R$9 - LOG( $R$10 ))</f>
        <v>6485108886</v>
      </c>
      <c r="S26" s="2">
        <f>ROUND( $S$25 + $S$8, $S$9 - LOG( $S$10 ))</f>
        <v>6492260709</v>
      </c>
      <c r="T26" s="2">
        <f>ROUND( $T$25 + $T$8, $T$9 - LOG( $T$10 ))</f>
        <v>3928732703</v>
      </c>
      <c r="U26" s="2">
        <f>ROUND( $U$25 + $U$8, $U$9 - LOG( $U$10 ))</f>
        <v>3933845142</v>
      </c>
      <c r="V26" s="2">
        <f>ROUND( $V$25 + $V$8, $V$9 - LOG( $V$10 ))</f>
        <v>3577878745</v>
      </c>
      <c r="W26" s="2">
        <f>ROUND( $W$25 + $W$8, $W$9 - LOG( $W$10 ))</f>
        <v>3557878745</v>
      </c>
    </row>
    <row r="27" spans="1:23" outlineLevel="1" x14ac:dyDescent="0.4">
      <c r="A27" s="6" t="s">
        <v>28</v>
      </c>
      <c r="B27" s="2">
        <f>ROUND( $B$26 + $B$8, $B$9 - LOG( $B$10 ))</f>
        <v>0</v>
      </c>
      <c r="C27" s="2">
        <f>ROUND( $C$26 + $C$8, $C$9 - LOG( $C$10 ))</f>
        <v>0</v>
      </c>
      <c r="D27" s="2">
        <f>ROUND( $D$26 + $D$8, $D$9 - LOG( $D$10 ))</f>
        <v>0</v>
      </c>
      <c r="E27" s="2">
        <f>ROUND( $E$26 + $E$8, $E$9 - LOG( $E$10 ))</f>
        <v>0</v>
      </c>
      <c r="F27" s="2">
        <f>ROUND( $F$26 + $F$8, $F$9 - LOG( $F$10 ))</f>
        <v>0</v>
      </c>
      <c r="G27" s="2">
        <f>ROUND( $G$26 + $G$8, $G$9 - LOG( $G$10 ))</f>
        <v>0</v>
      </c>
      <c r="H27" s="2">
        <f>ROUND( $H$26 + $H$8, $H$9 - LOG( $H$10 ))</f>
        <v>0</v>
      </c>
      <c r="I27" s="2">
        <f>ROUND( $I$26 + $I$8, $I$9 - LOG( $I$10 ))</f>
        <v>0</v>
      </c>
      <c r="J27" s="2">
        <f>ROUND( $J$26 + $J$8, $J$9 - LOG( $J$10 ))</f>
        <v>0</v>
      </c>
      <c r="K27" s="2">
        <f>ROUND( $K$26 + $K$8, $K$9 - LOG( $K$10 ))</f>
        <v>0</v>
      </c>
      <c r="L27" s="2">
        <f>ROUND( $L$26 + $L$8, $L$9 - LOG( $L$10 ))</f>
        <v>0</v>
      </c>
      <c r="M27" s="2">
        <f>ROUND( $M$26 + $M$8, $M$9 - LOG( $M$10 ))</f>
        <v>4796776929</v>
      </c>
      <c r="N27" s="2">
        <f>ROUND( $N$26 + $N$8, $N$9 - LOG( $N$10 ))</f>
        <v>9123828889</v>
      </c>
      <c r="O27" s="2">
        <f>ROUND( $O$26 + $O$8, $O$9 - LOG( $O$10 ))</f>
        <v>9131263057</v>
      </c>
      <c r="P27" s="2">
        <f>ROUND( $P$26 + $P$8, $P$9 - LOG( $P$10 ))</f>
        <v>5834040642</v>
      </c>
      <c r="Q27" s="2">
        <f>ROUND( $Q$26 + $Q$8, $Q$9 - LOG( $Q$10 ))</f>
        <v>6856609879</v>
      </c>
      <c r="R27" s="2">
        <f>ROUND( $R$26 + $R$8, $R$9 - LOG( $R$10 ))</f>
        <v>9698774332</v>
      </c>
      <c r="S27" s="2">
        <f>ROUND( $S$26 + $S$8, $S$9 - LOG( $S$10 ))</f>
        <v>9706411077</v>
      </c>
      <c r="T27" s="2">
        <f>ROUND( $T$26 + $T$8, $T$9 - LOG( $T$10 ))</f>
        <v>5858997743</v>
      </c>
      <c r="U27" s="2">
        <f>ROUND( $U$26 + $U$8, $U$9 - LOG( $U$10 ))</f>
        <v>5864782165</v>
      </c>
      <c r="V27" s="2">
        <f>ROUND( $V$26 + $V$8, $V$9 - LOG( $V$10 ))</f>
        <v>5329693963</v>
      </c>
      <c r="W27" s="2">
        <f>ROUND( $W$26 + $W$8, $W$9 - LOG( $W$10 ))</f>
        <v>5309693963</v>
      </c>
    </row>
    <row r="28" spans="1:23" outlineLevel="1" x14ac:dyDescent="0.4">
      <c r="A28" s="6" t="s">
        <v>29</v>
      </c>
      <c r="B28" s="2">
        <f>ROUND( $B$27 + $B$8, $B$9 - LOG( $B$10 ))</f>
        <v>0</v>
      </c>
      <c r="C28" s="2">
        <f>ROUND( $C$27 + $C$8, $C$9 - LOG( $C$10 ))</f>
        <v>0</v>
      </c>
      <c r="D28" s="2">
        <f>ROUND( $D$27 + $D$8, $D$9 - LOG( $D$10 ))</f>
        <v>0</v>
      </c>
      <c r="E28" s="2">
        <f>ROUND( $E$27 + $E$8, $E$9 - LOG( $E$10 ))</f>
        <v>0</v>
      </c>
      <c r="F28" s="2">
        <f>ROUND( $F$27 + $F$8, $F$9 - LOG( $F$10 ))</f>
        <v>0</v>
      </c>
      <c r="G28" s="2">
        <f>ROUND( $G$27 + $G$8, $G$9 - LOG( $G$10 ))</f>
        <v>0</v>
      </c>
      <c r="H28" s="2">
        <f>ROUND( $H$27 + $H$8, $H$9 - LOG( $H$10 ))</f>
        <v>0</v>
      </c>
      <c r="I28" s="2">
        <f>ROUND( $I$27 + $I$8, $I$9 - LOG( $I$10 ))</f>
        <v>0</v>
      </c>
      <c r="J28" s="2">
        <f>ROUND( $J$27 + $J$8, $J$9 - LOG( $J$10 ))</f>
        <v>0</v>
      </c>
      <c r="K28" s="2">
        <f>ROUND( $K$27 + $K$8, $K$9 - LOG( $K$10 ))</f>
        <v>0</v>
      </c>
      <c r="L28" s="2">
        <f>ROUND( $L$27 + $L$8, $L$9 - LOG( $L$10 ))</f>
        <v>0</v>
      </c>
      <c r="M28" s="2">
        <f>ROUND( $M$27 + $M$8, $M$9 - LOG( $M$10 ))</f>
        <v>6385735122</v>
      </c>
      <c r="N28" s="2">
        <f>ROUND( $N$27 + $N$8, $N$9 - LOG( $N$10 ))</f>
        <v>12152333698</v>
      </c>
      <c r="O28" s="2">
        <f>ROUND( $O$27 + $O$8, $O$9 - LOG( $O$10 ))</f>
        <v>12160417046</v>
      </c>
      <c r="P28" s="2">
        <f>ROUND( $P$27 + $P$8, $P$9 - LOG( $P$10 ))</f>
        <v>7762103587</v>
      </c>
      <c r="Q28" s="2">
        <f>ROUND( $Q$27 + $Q$8, $Q$9 - LOG( $Q$10 ))</f>
        <v>9124582121</v>
      </c>
      <c r="R28" s="2">
        <f>ROUND( $R$27 + $R$8, $R$9 - LOG( $R$10 ))</f>
        <v>12912439778</v>
      </c>
      <c r="S28" s="2">
        <f>ROUND( $S$27 + $S$8, $S$9 - LOG( $S$10 ))</f>
        <v>12920561445</v>
      </c>
      <c r="T28" s="2">
        <f>ROUND( $T$27 + $T$8, $T$9 - LOG( $T$10 ))</f>
        <v>7789262783</v>
      </c>
      <c r="U28" s="2">
        <f>ROUND( $U$27 + $U$8, $U$9 - LOG( $U$10 ))</f>
        <v>7795719188</v>
      </c>
      <c r="V28" s="2">
        <f>ROUND( $V$27 + $V$8, $V$9 - LOG( $V$10 ))</f>
        <v>7081509181</v>
      </c>
      <c r="W28" s="2">
        <f>ROUND( $W$27 + $W$8, $W$9 - LOG( $W$10 ))</f>
        <v>7061509181</v>
      </c>
    </row>
    <row r="29" spans="1:23" outlineLevel="1" x14ac:dyDescent="0.4">
      <c r="A29" s="6" t="str">
        <f>"0.00%"</f>
        <v>0.00%</v>
      </c>
      <c r="B29" s="2">
        <f>ROUND( $B$28 + $B$8, $B$9 - LOG( $B$10 ))</f>
        <v>0</v>
      </c>
      <c r="C29" s="2">
        <f>ROUND( $C$28 + $C$8, $C$9 - LOG( $C$10 ))</f>
        <v>0</v>
      </c>
      <c r="D29" s="2">
        <f>ROUND( $D$28 + $D$8, $D$9 - LOG( $D$10 ))</f>
        <v>0</v>
      </c>
      <c r="E29" s="2">
        <f>ROUND( $E$28 + $E$8, $E$9 - LOG( $E$10 ))</f>
        <v>0</v>
      </c>
      <c r="F29" s="2">
        <f>ROUND( $F$28 + $F$8, $F$9 - LOG( $F$10 ))</f>
        <v>0</v>
      </c>
      <c r="G29" s="2">
        <f>ROUND( $G$28 + $G$8, $G$9 - LOG( $G$10 ))</f>
        <v>0</v>
      </c>
      <c r="H29" s="2">
        <f>ROUND( $H$28 + $H$8, $H$9 - LOG( $H$10 ))</f>
        <v>0</v>
      </c>
      <c r="I29" s="2">
        <f>ROUND( $I$28 + $I$8, $I$9 - LOG( $I$10 ))</f>
        <v>0</v>
      </c>
      <c r="J29" s="2">
        <f>ROUND( $J$28 + $J$8, $J$9 - LOG( $J$10 ))</f>
        <v>0</v>
      </c>
      <c r="K29" s="2">
        <f>ROUND( $K$28 + $K$8, $K$9 - LOG( $K$10 ))</f>
        <v>0</v>
      </c>
      <c r="L29" s="2">
        <f>ROUND( $L$28 + $L$8, $L$9 - LOG( $L$10 ))</f>
        <v>0</v>
      </c>
      <c r="M29" s="2">
        <f>ROUND( $M$28 + $M$8, $M$9 - LOG( $M$10 ))</f>
        <v>7974693315</v>
      </c>
      <c r="N29" s="2">
        <f>ROUND( $N$28 + $N$8, $N$9 - LOG( $N$10 ))</f>
        <v>15180838507</v>
      </c>
      <c r="O29" s="2">
        <f>ROUND( $O$28 + $O$8, $O$9 - LOG( $O$10 ))</f>
        <v>15189571035</v>
      </c>
      <c r="P29" s="2">
        <f>ROUND( $P$28 + $P$8, $P$9 - LOG( $P$10 ))</f>
        <v>9690166532</v>
      </c>
      <c r="Q29" s="2">
        <f>ROUND( $Q$28 + $Q$8, $Q$9 - LOG( $Q$10 ))</f>
        <v>11392554363</v>
      </c>
      <c r="R29" s="2">
        <f>ROUND( $R$28 + $R$8, $R$9 - LOG( $R$10 ))</f>
        <v>16126105224</v>
      </c>
      <c r="S29" s="2">
        <f>ROUND( $S$28 + $S$8, $S$9 - LOG( $S$10 ))</f>
        <v>16134711813</v>
      </c>
      <c r="T29" s="2">
        <f>ROUND( $T$28 + $T$8, $T$9 - LOG( $T$10 ))</f>
        <v>9719527823</v>
      </c>
      <c r="U29" s="2">
        <f>ROUND( $U$28 + $U$8, $U$9 - LOG( $U$10 ))</f>
        <v>9726656211</v>
      </c>
      <c r="V29" s="2">
        <f>ROUND( $V$28 + $V$8, $V$9 - LOG( $V$10 ))</f>
        <v>8833324399</v>
      </c>
      <c r="W29" s="2">
        <f>ROUND( $W$28 + $W$8, $W$9 - LOG( $W$10 ))</f>
        <v>8813324399</v>
      </c>
    </row>
    <row r="30" spans="1:23" outlineLevel="1" x14ac:dyDescent="0.4">
      <c r="A30" s="6" t="s">
        <v>30</v>
      </c>
      <c r="B30" s="2">
        <f>ROUND( $B$29 + $B$8, $B$9 - LOG( $B$10 ))</f>
        <v>0</v>
      </c>
      <c r="C30" s="2">
        <f>ROUND( $C$29 + $C$8, $C$9 - LOG( $C$10 ))</f>
        <v>0</v>
      </c>
      <c r="D30" s="2">
        <f>ROUND( $D$29 + $D$8, $D$9 - LOG( $D$10 ))</f>
        <v>0</v>
      </c>
      <c r="E30" s="2">
        <f>ROUND( $E$29 + $E$8, $E$9 - LOG( $E$10 ))</f>
        <v>0</v>
      </c>
      <c r="F30" s="2">
        <f>ROUND( $F$29 + $F$8, $F$9 - LOG( $F$10 ))</f>
        <v>0</v>
      </c>
      <c r="G30" s="2">
        <f>ROUND( $G$29 + $G$8, $G$9 - LOG( $G$10 ))</f>
        <v>0</v>
      </c>
      <c r="H30" s="2">
        <f>ROUND( $H$29 + $H$8, $H$9 - LOG( $H$10 ))</f>
        <v>0</v>
      </c>
      <c r="I30" s="2">
        <f>ROUND( $I$29 + $I$8, $I$9 - LOG( $I$10 ))</f>
        <v>0</v>
      </c>
      <c r="J30" s="2">
        <f>ROUND( $J$29 + $J$8, $J$9 - LOG( $J$10 ))</f>
        <v>0</v>
      </c>
      <c r="K30" s="2">
        <f>ROUND( $K$29 + $K$8, $K$9 - LOG( $K$10 ))</f>
        <v>0</v>
      </c>
      <c r="L30" s="2">
        <f>ROUND( $L$29 + $L$8, $L$9 - LOG( $L$10 ))</f>
        <v>0</v>
      </c>
      <c r="M30" s="2">
        <f>ROUND( $M$29 + $M$8, $M$9 - LOG( $M$10 ))</f>
        <v>9563651508</v>
      </c>
      <c r="N30" s="2">
        <f>ROUND( $N$29 + $N$8, $N$9 - LOG( $N$10 ))</f>
        <v>18209343316</v>
      </c>
      <c r="O30" s="2">
        <f>ROUND( $O$29 + $O$8, $O$9 - LOG( $O$10 ))</f>
        <v>18218725024</v>
      </c>
      <c r="P30" s="2">
        <f>ROUND( $P$29 + $P$8, $P$9 - LOG( $P$10 ))</f>
        <v>11618229477</v>
      </c>
      <c r="Q30" s="2">
        <f>ROUND( $Q$29 + $Q$8, $Q$9 - LOG( $Q$10 ))</f>
        <v>13660526605</v>
      </c>
      <c r="R30" s="2">
        <f>ROUND( $R$29 + $R$8, $R$9 - LOG( $R$10 ))</f>
        <v>19339770670</v>
      </c>
      <c r="S30" s="2">
        <f>ROUND( $S$29 + $S$8, $S$9 - LOG( $S$10 ))</f>
        <v>19348862181</v>
      </c>
      <c r="T30" s="2">
        <f>ROUND( $T$29 + $T$8, $T$9 - LOG( $T$10 ))</f>
        <v>11649792863</v>
      </c>
      <c r="U30" s="2">
        <f>ROUND( $U$29 + $U$8, $U$9 - LOG( $U$10 ))</f>
        <v>11657593234</v>
      </c>
      <c r="V30" s="2">
        <f>ROUND( $V$29 + $V$8, $V$9 - LOG( $V$10 ))</f>
        <v>10585139617</v>
      </c>
      <c r="W30" s="2">
        <f>ROUND( $W$29 + $W$8, $W$9 - LOG( $W$10 ))</f>
        <v>10565139617</v>
      </c>
    </row>
    <row r="31" spans="1:23" outlineLevel="1" x14ac:dyDescent="0.4">
      <c r="A31" s="6" t="str">
        <f>"0.00E+00"</f>
        <v>0.00E+00</v>
      </c>
      <c r="B31" s="2">
        <f>ROUND( $B$30 + $B$8, $B$9 - LOG( $B$10 ))</f>
        <v>0</v>
      </c>
      <c r="C31" s="2">
        <f>ROUND( $C$30 + $C$8, $C$9 - LOG( $C$10 ))</f>
        <v>0</v>
      </c>
      <c r="D31" s="2">
        <f>ROUND( $D$30 + $D$8, $D$9 - LOG( $D$10 ))</f>
        <v>0</v>
      </c>
      <c r="E31" s="2">
        <f>ROUND( $E$30 + $E$8, $E$9 - LOG( $E$10 ))</f>
        <v>0</v>
      </c>
      <c r="F31" s="2">
        <f>ROUND( $F$30 + $F$8, $F$9 - LOG( $F$10 ))</f>
        <v>0</v>
      </c>
      <c r="G31" s="2">
        <f>ROUND( $G$30 + $G$8, $G$9 - LOG( $G$10 ))</f>
        <v>0</v>
      </c>
      <c r="H31" s="2">
        <f>ROUND( $H$30 + $H$8, $H$9 - LOG( $H$10 ))</f>
        <v>0</v>
      </c>
      <c r="I31" s="2">
        <f>ROUND( $I$30 + $I$8, $I$9 - LOG( $I$10 ))</f>
        <v>0</v>
      </c>
      <c r="J31" s="2">
        <f>ROUND( $J$30 + $J$8, $J$9 - LOG( $J$10 ))</f>
        <v>0</v>
      </c>
      <c r="K31" s="2">
        <f>ROUND( $K$30 + $K$8, $K$9 - LOG( $K$10 ))</f>
        <v>0</v>
      </c>
      <c r="L31" s="2">
        <f>ROUND( $L$30 + $L$8, $L$9 - LOG( $L$10 ))</f>
        <v>0</v>
      </c>
      <c r="M31" s="2">
        <f>ROUND( $M$30 + $M$8, $M$9 - LOG( $M$10 ))</f>
        <v>11152609701</v>
      </c>
      <c r="N31" s="2">
        <f>ROUND( $N$30 + $N$8, $N$9 - LOG( $N$10 ))</f>
        <v>21237848125</v>
      </c>
      <c r="O31" s="2">
        <f>ROUND( $O$30 + $O$8, $O$9 - LOG( $O$10 ))</f>
        <v>21247879013</v>
      </c>
      <c r="P31" s="2">
        <f>ROUND( $P$30 + $P$8, $P$9 - LOG( $P$10 ))</f>
        <v>13546292422</v>
      </c>
      <c r="Q31" s="2">
        <f>ROUND( $Q$30 + $Q$8, $Q$9 - LOG( $Q$10 ))</f>
        <v>15928498847</v>
      </c>
      <c r="R31" s="2">
        <f>ROUND( $R$30 + $R$8, $R$9 - LOG( $R$10 ))</f>
        <v>22553436116</v>
      </c>
      <c r="S31" s="2">
        <f>ROUND( $S$30 + $S$8, $S$9 - LOG( $S$10 ))</f>
        <v>22563012549</v>
      </c>
      <c r="T31" s="2">
        <f>ROUND( $T$30 + $T$8, $T$9 - LOG( $T$10 ))</f>
        <v>13580057903</v>
      </c>
      <c r="U31" s="2">
        <f>ROUND( $U$30 + $U$8, $U$9 - LOG( $U$10 ))</f>
        <v>13588530257</v>
      </c>
      <c r="V31" s="2">
        <f>ROUND( $V$30 + $V$8, $V$9 - LOG( $V$10 ))</f>
        <v>12336954835</v>
      </c>
      <c r="W31" s="2">
        <f>ROUND( $W$30 + $W$8, $W$9 - LOG( $W$10 ))</f>
        <v>12316954835</v>
      </c>
    </row>
    <row r="32" spans="1:23" outlineLevel="1" x14ac:dyDescent="0.4">
      <c r="A32" s="6" t="s">
        <v>31</v>
      </c>
      <c r="B32" s="2">
        <f>ROUND( $B$31 + $B$8, $B$9 - LOG( $B$10 ))</f>
        <v>0</v>
      </c>
      <c r="C32" s="2">
        <f>ROUND( $C$31 + $C$8, $C$9 - LOG( $C$10 ))</f>
        <v>0</v>
      </c>
      <c r="D32" s="2">
        <f>ROUND( $D$31 + $D$8, $D$9 - LOG( $D$10 ))</f>
        <v>0</v>
      </c>
      <c r="E32" s="2">
        <f>ROUND( $E$31 + $E$8, $E$9 - LOG( $E$10 ))</f>
        <v>0</v>
      </c>
      <c r="F32" s="2">
        <f>ROUND( $F$31 + $F$8, $F$9 - LOG( $F$10 ))</f>
        <v>0</v>
      </c>
      <c r="G32" s="2">
        <f>ROUND( $G$31 + $G$8, $G$9 - LOG( $G$10 ))</f>
        <v>0</v>
      </c>
      <c r="H32" s="2">
        <f>ROUND( $H$31 + $H$8, $H$9 - LOG( $H$10 ))</f>
        <v>0</v>
      </c>
      <c r="I32" s="2">
        <f>ROUND( $I$31 + $I$8, $I$9 - LOG( $I$10 ))</f>
        <v>0</v>
      </c>
      <c r="J32" s="2">
        <f>ROUND( $J$31 + $J$8, $J$9 - LOG( $J$10 ))</f>
        <v>0</v>
      </c>
      <c r="K32" s="2">
        <f>ROUND( $K$31 + $K$8, $K$9 - LOG( $K$10 ))</f>
        <v>0</v>
      </c>
      <c r="L32" s="2">
        <f>ROUND( $L$31 + $L$8, $L$9 - LOG( $L$10 ))</f>
        <v>0</v>
      </c>
      <c r="M32" s="2">
        <f>ROUND( $M$31 + $M$8, $M$9 - LOG( $M$10 ))</f>
        <v>12741567894</v>
      </c>
      <c r="N32" s="2">
        <f>ROUND( $N$31 + $N$8, $N$9 - LOG( $N$10 ))</f>
        <v>24266352934</v>
      </c>
      <c r="O32" s="2">
        <f>ROUND( $O$31 + $O$8, $O$9 - LOG( $O$10 ))</f>
        <v>24277033002</v>
      </c>
      <c r="P32" s="2">
        <f>ROUND( $P$31 + $P$8, $P$9 - LOG( $P$10 ))</f>
        <v>15474355367</v>
      </c>
      <c r="Q32" s="2">
        <f>ROUND( $Q$31 + $Q$8, $Q$9 - LOG( $Q$10 ))</f>
        <v>18196471089</v>
      </c>
      <c r="R32" s="2">
        <f>ROUND( $R$31 + $R$8, $R$9 - LOG( $R$10 ))</f>
        <v>25767101562</v>
      </c>
      <c r="S32" s="2">
        <f>ROUND( $S$31 + $S$8, $S$9 - LOG( $S$10 ))</f>
        <v>25777162917</v>
      </c>
      <c r="T32" s="2">
        <f>ROUND( $T$31 + $T$8, $T$9 - LOG( $T$10 ))</f>
        <v>15510322943</v>
      </c>
      <c r="U32" s="2">
        <f>ROUND( $U$31 + $U$8, $U$9 - LOG( $U$10 ))</f>
        <v>15519467280</v>
      </c>
      <c r="V32" s="2">
        <f>ROUND( $V$31 + $V$8, $V$9 - LOG( $V$10 ))</f>
        <v>14088770053</v>
      </c>
      <c r="W32" s="2">
        <f>ROUND( $W$31 + $W$8, $W$9 - LOG( $W$10 ))</f>
        <v>14068770053</v>
      </c>
    </row>
    <row r="33" spans="1:23" outlineLevel="1" x14ac:dyDescent="0.4">
      <c r="A33" s="6" t="s">
        <v>32</v>
      </c>
      <c r="B33" s="2">
        <f>ROUND( $B$32 + $B$8, $B$9 - LOG( $B$10 ))</f>
        <v>0</v>
      </c>
      <c r="C33" s="2">
        <f>ROUND( $C$32 + $C$8, $C$9 - LOG( $C$10 ))</f>
        <v>0</v>
      </c>
      <c r="D33" s="2">
        <f>ROUND( $D$32 + $D$8, $D$9 - LOG( $D$10 ))</f>
        <v>0</v>
      </c>
      <c r="E33" s="2">
        <f>ROUND( $E$32 + $E$8, $E$9 - LOG( $E$10 ))</f>
        <v>0</v>
      </c>
      <c r="F33" s="2">
        <f>ROUND( $F$32 + $F$8, $F$9 - LOG( $F$10 ))</f>
        <v>0</v>
      </c>
      <c r="G33" s="2">
        <f>ROUND( $G$32 + $G$8, $G$9 - LOG( $G$10 ))</f>
        <v>0</v>
      </c>
      <c r="H33" s="2">
        <f>ROUND( $H$32 + $H$8, $H$9 - LOG( $H$10 ))</f>
        <v>0</v>
      </c>
      <c r="I33" s="2">
        <f>ROUND( $I$32 + $I$8, $I$9 - LOG( $I$10 ))</f>
        <v>0</v>
      </c>
      <c r="J33" s="2">
        <f>ROUND( $J$32 + $J$8, $J$9 - LOG( $J$10 ))</f>
        <v>0</v>
      </c>
      <c r="K33" s="2">
        <f>ROUND( $K$32 + $K$8, $K$9 - LOG( $K$10 ))</f>
        <v>0</v>
      </c>
      <c r="L33" s="2">
        <f>ROUND( $L$32 + $L$8, $L$9 - LOG( $L$10 ))</f>
        <v>0</v>
      </c>
      <c r="M33" s="2">
        <f>ROUND( $M$32 + $M$8, $M$9 - LOG( $M$10 ))</f>
        <v>14330526087</v>
      </c>
      <c r="N33" s="2">
        <f>ROUND( $N$32 + $N$8, $N$9 - LOG( $N$10 ))</f>
        <v>27294857743</v>
      </c>
      <c r="O33" s="2">
        <f>ROUND( $O$32 + $O$8, $O$9 - LOG( $O$10 ))</f>
        <v>27306186991</v>
      </c>
      <c r="P33" s="2">
        <f>ROUND( $P$32 + $P$8, $P$9 - LOG( $P$10 ))</f>
        <v>17402418312</v>
      </c>
      <c r="Q33" s="2">
        <f>ROUND( $Q$32 + $Q$8, $Q$9 - LOG( $Q$10 ))</f>
        <v>20464443331</v>
      </c>
      <c r="R33" s="2">
        <f>ROUND( $R$32 + $R$8, $R$9 - LOG( $R$10 ))</f>
        <v>28980767008</v>
      </c>
      <c r="S33" s="2">
        <f>ROUND( $S$32 + $S$8, $S$9 - LOG( $S$10 ))</f>
        <v>28991313285</v>
      </c>
      <c r="T33" s="2">
        <f>ROUND( $T$32 + $T$8, $T$9 - LOG( $T$10 ))</f>
        <v>17440587983</v>
      </c>
      <c r="U33" s="2">
        <f>ROUND( $U$32 + $U$8, $U$9 - LOG( $U$10 ))</f>
        <v>17450404303</v>
      </c>
      <c r="V33" s="2">
        <f>ROUND( $V$32 + $V$8, $V$9 - LOG( $V$10 ))</f>
        <v>15840585271</v>
      </c>
      <c r="W33" s="2">
        <f>ROUND( $W$32 + $W$8, $W$9 - LOG( $W$10 ))</f>
        <v>15820585271</v>
      </c>
    </row>
    <row r="34" spans="1:23" outlineLevel="1" x14ac:dyDescent="0.4">
      <c r="A34" s="6"/>
      <c r="B34" s="2">
        <f>ROUND( $B$33 + $B$8, $B$9 - LOG( $B$10 ))</f>
        <v>0</v>
      </c>
      <c r="C34" s="2">
        <f>ROUND( $C$33 + $C$8, $C$9 - LOG( $C$10 ))</f>
        <v>0</v>
      </c>
      <c r="D34" s="2">
        <f>ROUND( $D$33 + $D$8, $D$9 - LOG( $D$10 ))</f>
        <v>0</v>
      </c>
      <c r="E34" s="2">
        <f>ROUND( $E$33 + $E$8, $E$9 - LOG( $E$10 ))</f>
        <v>0</v>
      </c>
      <c r="F34" s="2">
        <f>ROUND( $F$33 + $F$8, $F$9 - LOG( $F$10 ))</f>
        <v>0</v>
      </c>
      <c r="G34" s="2">
        <f>ROUND( $G$33 + $G$8, $G$9 - LOG( $G$10 ))</f>
        <v>0</v>
      </c>
      <c r="H34" s="2">
        <f>ROUND( $H$33 + $H$8, $H$9 - LOG( $H$10 ))</f>
        <v>0</v>
      </c>
      <c r="I34" s="2">
        <f>ROUND( $I$33 + $I$8, $I$9 - LOG( $I$10 ))</f>
        <v>0</v>
      </c>
      <c r="J34" s="2">
        <f>ROUND( $J$33 + $J$8, $J$9 - LOG( $J$10 ))</f>
        <v>0</v>
      </c>
      <c r="K34" s="2">
        <f>ROUND( $K$33 + $K$8, $K$9 - LOG( $K$10 ))</f>
        <v>0</v>
      </c>
      <c r="L34" s="2">
        <f>ROUND( $L$33 + $L$8, $L$9 - LOG( $L$10 ))</f>
        <v>0</v>
      </c>
      <c r="M34" s="2">
        <f>ROUND( $M$33 + $M$8, $M$9 - LOG( $M$10 ))</f>
        <v>15919484280</v>
      </c>
      <c r="N34" s="2">
        <f>ROUND( $N$33 + $N$8, $N$9 - LOG( $N$10 ))</f>
        <v>30323362552</v>
      </c>
      <c r="O34" s="2">
        <f>ROUND( $O$33 + $O$8, $O$9 - LOG( $O$10 ))</f>
        <v>30335340980</v>
      </c>
      <c r="P34" s="2">
        <f>ROUND( $P$33 + $P$8, $P$9 - LOG( $P$10 ))</f>
        <v>19330481257</v>
      </c>
      <c r="Q34" s="2">
        <f>ROUND( $Q$33 + $Q$8, $Q$9 - LOG( $Q$10 ))</f>
        <v>22732415573</v>
      </c>
      <c r="R34" s="2">
        <f>ROUND( $R$33 + $R$8, $R$9 - LOG( $R$10 ))</f>
        <v>32194432454</v>
      </c>
      <c r="S34" s="2">
        <f>ROUND( $S$33 + $S$8, $S$9 - LOG( $S$10 ))</f>
        <v>32205463653</v>
      </c>
      <c r="T34" s="2">
        <f>ROUND( $T$33 + $T$8, $T$9 - LOG( $T$10 ))</f>
        <v>19370853023</v>
      </c>
      <c r="U34" s="2">
        <f>ROUND( $U$33 + $U$8, $U$9 - LOG( $U$10 ))</f>
        <v>19381341326</v>
      </c>
      <c r="V34" s="2">
        <f>ROUND( $V$33 + $V$8, $V$9 - LOG( $V$10 ))</f>
        <v>17592400489</v>
      </c>
      <c r="W34" s="2">
        <f>ROUND( $W$33 + $W$8, $W$9 - LOG( $W$10 ))</f>
        <v>17572400489</v>
      </c>
    </row>
    <row r="35" spans="1:23" outlineLevel="1" x14ac:dyDescent="0.4">
      <c r="B35" s="2">
        <f>ROUND( $B$34 + $B$8, $B$9 - LOG( $B$10 ))</f>
        <v>0</v>
      </c>
      <c r="C35" s="2">
        <f>ROUND( $C$34 + $C$8, $C$9 - LOG( $C$10 ))</f>
        <v>0</v>
      </c>
      <c r="D35" s="2">
        <f>ROUND( $D$34 + $D$8, $D$9 - LOG( $D$10 ))</f>
        <v>0</v>
      </c>
      <c r="E35" s="2">
        <f>ROUND( $E$34 + $E$8, $E$9 - LOG( $E$10 ))</f>
        <v>0</v>
      </c>
      <c r="F35" s="2">
        <f>ROUND( $F$34 + $F$8, $F$9 - LOG( $F$10 ))</f>
        <v>0</v>
      </c>
      <c r="G35" s="2">
        <f>ROUND( $G$34 + $G$8, $G$9 - LOG( $G$10 ))</f>
        <v>0</v>
      </c>
      <c r="H35" s="2">
        <f>ROUND( $H$34 + $H$8, $H$9 - LOG( $H$10 ))</f>
        <v>0</v>
      </c>
      <c r="I35" s="2">
        <f>ROUND( $I$34 + $I$8, $I$9 - LOG( $I$10 ))</f>
        <v>0</v>
      </c>
      <c r="J35" s="2">
        <f>ROUND( $J$34 + $J$8, $J$9 - LOG( $J$10 ))</f>
        <v>0</v>
      </c>
      <c r="K35" s="2">
        <f>ROUND( $K$34 + $K$8, $K$9 - LOG( $K$10 ))</f>
        <v>0</v>
      </c>
      <c r="L35" s="2">
        <f>ROUND( $L$34 + $L$8, $L$9 - LOG( $L$10 ))</f>
        <v>0</v>
      </c>
      <c r="M35" s="2">
        <f>ROUND( $M$34 + $M$8, $M$9 - LOG( $M$10 ))</f>
        <v>17508442473</v>
      </c>
      <c r="N35" s="2">
        <f>ROUND( $N$34 + $N$8, $N$9 - LOG( $N$10 ))</f>
        <v>33351867361</v>
      </c>
      <c r="O35" s="2">
        <f>ROUND( $O$34 + $O$8, $O$9 - LOG( $O$10 ))</f>
        <v>33364494969</v>
      </c>
      <c r="P35" s="2">
        <f>ROUND( $P$34 + $P$8, $P$9 - LOG( $P$10 ))</f>
        <v>21258544202</v>
      </c>
      <c r="Q35" s="2">
        <f>ROUND( $Q$34 + $Q$8, $Q$9 - LOG( $Q$10 ))</f>
        <v>25000387815</v>
      </c>
      <c r="R35" s="2">
        <f>ROUND( $R$34 + $R$8, $R$9 - LOG( $R$10 ))</f>
        <v>35408097900</v>
      </c>
      <c r="S35" s="2">
        <f>ROUND( $S$34 + $S$8, $S$9 - LOG( $S$10 ))</f>
        <v>35419614021</v>
      </c>
      <c r="T35" s="2">
        <f>ROUND( $T$34 + $T$8, $T$9 - LOG( $T$10 ))</f>
        <v>21301118063</v>
      </c>
      <c r="U35" s="2">
        <f>ROUND( $U$34 + $U$8, $U$9 - LOG( $U$10 ))</f>
        <v>21312278349</v>
      </c>
      <c r="V35" s="2">
        <f>ROUND( $V$34 + $V$8, $V$9 - LOG( $V$10 ))</f>
        <v>19344215707</v>
      </c>
      <c r="W35" s="2">
        <f>ROUND( $W$34 + $W$8, $W$9 - LOG( $W$10 ))</f>
        <v>19324215707</v>
      </c>
    </row>
    <row r="36" spans="1:23" outlineLevel="1" x14ac:dyDescent="0.4">
      <c r="A36" s="6" t="s">
        <v>33</v>
      </c>
      <c r="B36" s="2">
        <f>ROUND( $B$35 + $B$8, $B$9 - LOG( $B$10 ))</f>
        <v>0</v>
      </c>
      <c r="C36" s="2">
        <f>ROUND( $C$35 + $C$8, $C$9 - LOG( $C$10 ))</f>
        <v>0</v>
      </c>
      <c r="D36" s="2">
        <f>ROUND( $D$35 + $D$8, $D$9 - LOG( $D$10 ))</f>
        <v>0</v>
      </c>
      <c r="E36" s="2">
        <f>ROUND( $E$35 + $E$8, $E$9 - LOG( $E$10 ))</f>
        <v>0</v>
      </c>
      <c r="F36" s="2">
        <f>ROUND( $F$35 + $F$8, $F$9 - LOG( $F$10 ))</f>
        <v>0</v>
      </c>
      <c r="G36" s="2">
        <f>ROUND( $G$35 + $G$8, $G$9 - LOG( $G$10 ))</f>
        <v>0</v>
      </c>
      <c r="H36" s="2">
        <f>ROUND( $H$35 + $H$8, $H$9 - LOG( $H$10 ))</f>
        <v>0</v>
      </c>
      <c r="I36" s="2">
        <f>ROUND( $I$35 + $I$8, $I$9 - LOG( $I$10 ))</f>
        <v>0</v>
      </c>
      <c r="J36" s="2">
        <f>ROUND( $J$35 + $J$8, $J$9 - LOG( $J$10 ))</f>
        <v>0</v>
      </c>
      <c r="K36" s="2">
        <f>ROUND( $K$35 + $K$8, $K$9 - LOG( $K$10 ))</f>
        <v>0</v>
      </c>
      <c r="L36" s="2">
        <f>ROUND( $L$35 + $L$8, $L$9 - LOG( $L$10 ))</f>
        <v>0</v>
      </c>
      <c r="M36" s="2">
        <f>ROUND( $M$35 + $M$8, $M$9 - LOG( $M$10 ))</f>
        <v>19097400666</v>
      </c>
      <c r="N36" s="2">
        <f>ROUND( $N$35 + $N$8, $N$9 - LOG( $N$10 ))</f>
        <v>36380372170</v>
      </c>
      <c r="O36" s="2">
        <f>ROUND( $O$35 + $O$8, $O$9 - LOG( $O$10 ))</f>
        <v>36393648958</v>
      </c>
      <c r="P36" s="2">
        <f>ROUND( $P$35 + $P$8, $P$9 - LOG( $P$10 ))</f>
        <v>23186607147</v>
      </c>
      <c r="Q36" s="2">
        <f>ROUND( $Q$35 + $Q$8, $Q$9 - LOG( $Q$10 ))</f>
        <v>27268360057</v>
      </c>
      <c r="R36" s="2">
        <f>ROUND( $R$35 + $R$8, $R$9 - LOG( $R$10 ))</f>
        <v>38621763346</v>
      </c>
      <c r="S36" s="2">
        <f>ROUND( $S$35 + $S$8, $S$9 - LOG( $S$10 ))</f>
        <v>38633764389</v>
      </c>
      <c r="T36" s="2">
        <f>ROUND( $T$35 + $T$8, $T$9 - LOG( $T$10 ))</f>
        <v>23231383103</v>
      </c>
      <c r="U36" s="2">
        <f>ROUND( $U$35 + $U$8, $U$9 - LOG( $U$10 ))</f>
        <v>23243215372</v>
      </c>
      <c r="V36" s="2">
        <f>ROUND( $V$35 + $V$8, $V$9 - LOG( $V$10 ))</f>
        <v>21096030925</v>
      </c>
      <c r="W36" s="2">
        <f>ROUND( $W$35 + $W$8, $W$9 - LOG( $W$10 ))</f>
        <v>21076030925</v>
      </c>
    </row>
    <row r="37" spans="1:23" outlineLevel="1" x14ac:dyDescent="0.4">
      <c r="A37" s="6" t="s">
        <v>25</v>
      </c>
      <c r="B37" s="2">
        <f>ROUND( $B$36 + $B$8, $B$9 - LOG( $B$10 ))</f>
        <v>0</v>
      </c>
      <c r="C37" s="2">
        <f>ROUND( $C$36 + $C$8, $C$9 - LOG( $C$10 ))</f>
        <v>0</v>
      </c>
      <c r="D37" s="2">
        <f>ROUND( $D$36 + $D$8, $D$9 - LOG( $D$10 ))</f>
        <v>0</v>
      </c>
      <c r="E37" s="2">
        <f>ROUND( $E$36 + $E$8, $E$9 - LOG( $E$10 ))</f>
        <v>0</v>
      </c>
      <c r="F37" s="2">
        <f>ROUND( $F$36 + $F$8, $F$9 - LOG( $F$10 ))</f>
        <v>0</v>
      </c>
      <c r="G37" s="2">
        <f>ROUND( $G$36 + $G$8, $G$9 - LOG( $G$10 ))</f>
        <v>0</v>
      </c>
      <c r="H37" s="2">
        <f>ROUND( $H$36 + $H$8, $H$9 - LOG( $H$10 ))</f>
        <v>0</v>
      </c>
      <c r="I37" s="2">
        <f>ROUND( $I$36 + $I$8, $I$9 - LOG( $I$10 ))</f>
        <v>0</v>
      </c>
      <c r="J37" s="2">
        <f>ROUND( $J$36 + $J$8, $J$9 - LOG( $J$10 ))</f>
        <v>0</v>
      </c>
      <c r="K37" s="2">
        <f>ROUND( $K$36 + $K$8, $K$9 - LOG( $K$10 ))</f>
        <v>0</v>
      </c>
      <c r="L37" s="2">
        <f>ROUND( $L$36 + $L$8, $L$9 - LOG( $L$10 ))</f>
        <v>0</v>
      </c>
      <c r="M37" s="2">
        <f>ROUND( $M$36 + $M$8, $M$9 - LOG( $M$10 ))</f>
        <v>20686358859</v>
      </c>
      <c r="N37" s="2">
        <f>ROUND( $N$36 + $N$8, $N$9 - LOG( $N$10 ))</f>
        <v>39408876979</v>
      </c>
      <c r="O37" s="2">
        <f>ROUND( $O$36 + $O$8, $O$9 - LOG( $O$10 ))</f>
        <v>39422802947</v>
      </c>
      <c r="P37" s="2">
        <f>ROUND( $P$36 + $P$8, $P$9 - LOG( $P$10 ))</f>
        <v>25114670092</v>
      </c>
      <c r="Q37" s="2">
        <f>ROUND( $Q$36 + $Q$8, $Q$9 - LOG( $Q$10 ))</f>
        <v>29536332299</v>
      </c>
      <c r="R37" s="2">
        <f>ROUND( $R$36 + $R$8, $R$9 - LOG( $R$10 ))</f>
        <v>41835428792</v>
      </c>
      <c r="S37" s="2">
        <f>ROUND( $S$36 + $S$8, $S$9 - LOG( $S$10 ))</f>
        <v>41847914757</v>
      </c>
      <c r="T37" s="2">
        <f>ROUND( $T$36 + $T$8, $T$9 - LOG( $T$10 ))</f>
        <v>25161648143</v>
      </c>
      <c r="U37" s="2">
        <f>ROUND( $U$36 + $U$8, $U$9 - LOG( $U$10 ))</f>
        <v>25174152395</v>
      </c>
      <c r="V37" s="2">
        <f>ROUND( $V$36 + $V$8, $V$9 - LOG( $V$10 ))</f>
        <v>22847846143</v>
      </c>
      <c r="W37" s="2">
        <f>ROUND( $W$36 + $W$8, $W$9 - LOG( $W$10 ))</f>
        <v>22827846143</v>
      </c>
    </row>
    <row r="38" spans="1:23" outlineLevel="1" x14ac:dyDescent="0.4">
      <c r="A38" s="6" t="s">
        <v>34</v>
      </c>
      <c r="B38" s="2">
        <f>ROUND( $B$37 + $B$8, $B$9 - LOG( $B$10 ))</f>
        <v>0</v>
      </c>
      <c r="C38" s="2">
        <f>ROUND( $C$37 + $C$8, $C$9 - LOG( $C$10 ))</f>
        <v>0</v>
      </c>
      <c r="D38" s="2">
        <f>ROUND( $D$37 + $D$8, $D$9 - LOG( $D$10 ))</f>
        <v>0</v>
      </c>
      <c r="E38" s="2">
        <f>ROUND( $E$37 + $E$8, $E$9 - LOG( $E$10 ))</f>
        <v>0</v>
      </c>
      <c r="F38" s="2">
        <f>ROUND( $F$37 + $F$8, $F$9 - LOG( $F$10 ))</f>
        <v>0</v>
      </c>
      <c r="G38" s="2">
        <f>ROUND( $G$37 + $G$8, $G$9 - LOG( $G$10 ))</f>
        <v>0</v>
      </c>
      <c r="H38" s="2">
        <f>ROUND( $H$37 + $H$8, $H$9 - LOG( $H$10 ))</f>
        <v>0</v>
      </c>
      <c r="I38" s="2">
        <f>ROUND( $I$37 + $I$8, $I$9 - LOG( $I$10 ))</f>
        <v>0</v>
      </c>
      <c r="J38" s="2">
        <f>ROUND( $J$37 + $J$8, $J$9 - LOG( $J$10 ))</f>
        <v>0</v>
      </c>
      <c r="K38" s="2">
        <f>ROUND( $K$37 + $K$8, $K$9 - LOG( $K$10 ))</f>
        <v>0</v>
      </c>
      <c r="L38" s="2">
        <f>ROUND( $L$37 + $L$8, $L$9 - LOG( $L$10 ))</f>
        <v>0</v>
      </c>
      <c r="M38" s="2">
        <f>ROUND( $M$37 + $M$8, $M$9 - LOG( $M$10 ))</f>
        <v>22275317052</v>
      </c>
      <c r="N38" s="2">
        <f>ROUND( $N$37 + $N$8, $N$9 - LOG( $N$10 ))</f>
        <v>42437381788</v>
      </c>
      <c r="O38" s="2">
        <f>ROUND( $O$37 + $O$8, $O$9 - LOG( $O$10 ))</f>
        <v>42451956936</v>
      </c>
      <c r="P38" s="2">
        <f>ROUND( $P$37 + $P$8, $P$9 - LOG( $P$10 ))</f>
        <v>27042733037</v>
      </c>
      <c r="Q38" s="2">
        <f>ROUND( $Q$37 + $Q$8, $Q$9 - LOG( $Q$10 ))</f>
        <v>31804304541</v>
      </c>
      <c r="R38" s="2">
        <f>ROUND( $R$37 + $R$8, $R$9 - LOG( $R$10 ))</f>
        <v>45049094238</v>
      </c>
      <c r="S38" s="2">
        <f>ROUND( $S$37 + $S$8, $S$9 - LOG( $S$10 ))</f>
        <v>45062065125</v>
      </c>
      <c r="T38" s="2">
        <f>ROUND( $T$37 + $T$8, $T$9 - LOG( $T$10 ))</f>
        <v>27091913183</v>
      </c>
      <c r="U38" s="2">
        <f>ROUND( $U$37 + $U$8, $U$9 - LOG( $U$10 ))</f>
        <v>27105089418</v>
      </c>
      <c r="V38" s="2">
        <f>ROUND( $V$37 + $V$8, $V$9 - LOG( $V$10 ))</f>
        <v>24599661361</v>
      </c>
      <c r="W38" s="2">
        <f>ROUND( $W$37 + $W$8, $W$9 - LOG( $W$10 ))</f>
        <v>24579661361</v>
      </c>
    </row>
    <row r="39" spans="1:23" outlineLevel="1" x14ac:dyDescent="0.4">
      <c r="A39" s="6" t="s">
        <v>35</v>
      </c>
      <c r="B39" s="2">
        <f>ROUND( $B$38 + $B$8, $B$9 - LOG( $B$10 ))</f>
        <v>0</v>
      </c>
      <c r="C39" s="2">
        <f>ROUND( $C$38 + $C$8, $C$9 - LOG( $C$10 ))</f>
        <v>0</v>
      </c>
      <c r="D39" s="2">
        <f>ROUND( $D$38 + $D$8, $D$9 - LOG( $D$10 ))</f>
        <v>0</v>
      </c>
      <c r="E39" s="2">
        <f>ROUND( $E$38 + $E$8, $E$9 - LOG( $E$10 ))</f>
        <v>0</v>
      </c>
      <c r="F39" s="2">
        <f>ROUND( $F$38 + $F$8, $F$9 - LOG( $F$10 ))</f>
        <v>0</v>
      </c>
      <c r="G39" s="2">
        <f>ROUND( $G$38 + $G$8, $G$9 - LOG( $G$10 ))</f>
        <v>0</v>
      </c>
      <c r="H39" s="2">
        <f>ROUND( $H$38 + $H$8, $H$9 - LOG( $H$10 ))</f>
        <v>0</v>
      </c>
      <c r="I39" s="2">
        <f>ROUND( $I$38 + $I$8, $I$9 - LOG( $I$10 ))</f>
        <v>0</v>
      </c>
      <c r="J39" s="2">
        <f>ROUND( $J$38 + $J$8, $J$9 - LOG( $J$10 ))</f>
        <v>0</v>
      </c>
      <c r="K39" s="2">
        <f>ROUND( $K$38 + $K$8, $K$9 - LOG( $K$10 ))</f>
        <v>0</v>
      </c>
      <c r="L39" s="2">
        <f>ROUND( $L$38 + $L$8, $L$9 - LOG( $L$10 ))</f>
        <v>0</v>
      </c>
      <c r="M39" s="2">
        <f>ROUND( $M$38 + $M$8, $M$9 - LOG( $M$10 ))</f>
        <v>23864275245</v>
      </c>
      <c r="N39" s="2">
        <f>ROUND( $N$38 + $N$8, $N$9 - LOG( $N$10 ))</f>
        <v>45465886597</v>
      </c>
      <c r="O39" s="2">
        <f>ROUND( $O$38 + $O$8, $O$9 - LOG( $O$10 ))</f>
        <v>45481110925</v>
      </c>
      <c r="P39" s="2">
        <f>ROUND( $P$38 + $P$8, $P$9 - LOG( $P$10 ))</f>
        <v>28970795982</v>
      </c>
      <c r="Q39" s="2">
        <f>ROUND( $Q$38 + $Q$8, $Q$9 - LOG( $Q$10 ))</f>
        <v>34072276783</v>
      </c>
      <c r="R39" s="2">
        <f>ROUND( $R$38 + $R$8, $R$9 - LOG( $R$10 ))</f>
        <v>48262759684</v>
      </c>
      <c r="S39" s="2">
        <f>ROUND( $S$38 + $S$8, $S$9 - LOG( $S$10 ))</f>
        <v>48276215493</v>
      </c>
      <c r="T39" s="2">
        <f>ROUND( $T$38 + $T$8, $T$9 - LOG( $T$10 ))</f>
        <v>29022178223</v>
      </c>
      <c r="U39" s="2">
        <f>ROUND( $U$38 + $U$8, $U$9 - LOG( $U$10 ))</f>
        <v>29036026441</v>
      </c>
      <c r="V39" s="2">
        <f>ROUND( $V$38 + $V$8, $V$9 - LOG( $V$10 ))</f>
        <v>26351476579</v>
      </c>
      <c r="W39" s="2">
        <f>ROUND( $W$38 + $W$8, $W$9 - LOG( $W$10 ))</f>
        <v>26331476579</v>
      </c>
    </row>
    <row r="40" spans="1:23" outlineLevel="1" x14ac:dyDescent="0.4">
      <c r="A40" s="6" t="s">
        <v>36</v>
      </c>
      <c r="B40" s="2">
        <f>ROUND( $B$39 + $B$8, $B$9 - LOG( $B$10 ))</f>
        <v>0</v>
      </c>
      <c r="C40" s="2">
        <f>ROUND( $C$39 + $C$8, $C$9 - LOG( $C$10 ))</f>
        <v>0</v>
      </c>
      <c r="D40" s="2">
        <f>ROUND( $D$39 + $D$8, $D$9 - LOG( $D$10 ))</f>
        <v>0</v>
      </c>
      <c r="E40" s="2">
        <f>ROUND( $E$39 + $E$8, $E$9 - LOG( $E$10 ))</f>
        <v>0</v>
      </c>
      <c r="F40" s="2">
        <f>ROUND( $F$39 + $F$8, $F$9 - LOG( $F$10 ))</f>
        <v>0</v>
      </c>
      <c r="G40" s="2">
        <f>ROUND( $G$39 + $G$8, $G$9 - LOG( $G$10 ))</f>
        <v>0</v>
      </c>
      <c r="H40" s="2">
        <f>ROUND( $H$39 + $H$8, $H$9 - LOG( $H$10 ))</f>
        <v>0</v>
      </c>
      <c r="I40" s="2">
        <f>ROUND( $I$39 + $I$8, $I$9 - LOG( $I$10 ))</f>
        <v>0</v>
      </c>
      <c r="J40" s="2">
        <f>ROUND( $J$39 + $J$8, $J$9 - LOG( $J$10 ))</f>
        <v>0</v>
      </c>
      <c r="K40" s="2">
        <f>ROUND( $K$39 + $K$8, $K$9 - LOG( $K$10 ))</f>
        <v>0</v>
      </c>
      <c r="L40" s="2">
        <f>ROUND( $L$39 + $L$8, $L$9 - LOG( $L$10 ))</f>
        <v>0</v>
      </c>
      <c r="M40" s="2">
        <f>ROUND( $M$39 + $M$8, $M$9 - LOG( $M$10 ))</f>
        <v>25453233438</v>
      </c>
      <c r="N40" s="2">
        <f>ROUND( $N$39 + $N$8, $N$9 - LOG( $N$10 ))</f>
        <v>48494391406</v>
      </c>
      <c r="O40" s="2">
        <f>ROUND( $O$39 + $O$8, $O$9 - LOG( $O$10 ))</f>
        <v>48510264914</v>
      </c>
      <c r="P40" s="2">
        <f>ROUND( $P$39 + $P$8, $P$9 - LOG( $P$10 ))</f>
        <v>30898858927</v>
      </c>
      <c r="Q40" s="2">
        <f>ROUND( $Q$39 + $Q$8, $Q$9 - LOG( $Q$10 ))</f>
        <v>36340249025</v>
      </c>
      <c r="R40" s="2">
        <f>ROUND( $R$39 + $R$8, $R$9 - LOG( $R$10 ))</f>
        <v>51476425130</v>
      </c>
      <c r="S40" s="2">
        <f>ROUND( $S$39 + $S$8, $S$9 - LOG( $S$10 ))</f>
        <v>51490365861</v>
      </c>
      <c r="T40" s="2">
        <f>ROUND( $T$39 + $T$8, $T$9 - LOG( $T$10 ))</f>
        <v>30952443263</v>
      </c>
      <c r="U40" s="2">
        <f>ROUND( $U$39 + $U$8, $U$9 - LOG( $U$10 ))</f>
        <v>30966963464</v>
      </c>
      <c r="V40" s="2">
        <f>ROUND( $V$39 + $V$8, $V$9 - LOG( $V$10 ))</f>
        <v>28103291797</v>
      </c>
      <c r="W40" s="2">
        <f>ROUND( $W$39 + $W$8, $W$9 - LOG( $W$10 ))</f>
        <v>28083291797</v>
      </c>
    </row>
    <row r="41" spans="1:23" outlineLevel="1" x14ac:dyDescent="0.4">
      <c r="A41" s="6" t="s">
        <v>37</v>
      </c>
      <c r="B41" s="2">
        <f>ROUND( $B$40 + $B$8, $B$9 - LOG( $B$10 ))</f>
        <v>0</v>
      </c>
      <c r="C41" s="2">
        <f>ROUND( $C$40 + $C$8, $C$9 - LOG( $C$10 ))</f>
        <v>0</v>
      </c>
      <c r="D41" s="2">
        <f>ROUND( $D$40 + $D$8, $D$9 - LOG( $D$10 ))</f>
        <v>0</v>
      </c>
      <c r="E41" s="2">
        <f>ROUND( $E$40 + $E$8, $E$9 - LOG( $E$10 ))</f>
        <v>0</v>
      </c>
      <c r="F41" s="2">
        <f>ROUND( $F$40 + $F$8, $F$9 - LOG( $F$10 ))</f>
        <v>0</v>
      </c>
      <c r="G41" s="2">
        <f>ROUND( $G$40 + $G$8, $G$9 - LOG( $G$10 ))</f>
        <v>0</v>
      </c>
      <c r="H41" s="2">
        <f>ROUND( $H$40 + $H$8, $H$9 - LOG( $H$10 ))</f>
        <v>0</v>
      </c>
      <c r="I41" s="2">
        <f>ROUND( $I$40 + $I$8, $I$9 - LOG( $I$10 ))</f>
        <v>0</v>
      </c>
      <c r="J41" s="2">
        <f>ROUND( $J$40 + $J$8, $J$9 - LOG( $J$10 ))</f>
        <v>0</v>
      </c>
      <c r="K41" s="2">
        <f>ROUND( $K$40 + $K$8, $K$9 - LOG( $K$10 ))</f>
        <v>0</v>
      </c>
      <c r="L41" s="2">
        <f>ROUND( $L$40 + $L$8, $L$9 - LOG( $L$10 ))</f>
        <v>0</v>
      </c>
      <c r="M41" s="2">
        <f>ROUND( $M$40 + $M$8, $M$9 - LOG( $M$10 ))</f>
        <v>27042191631</v>
      </c>
      <c r="N41" s="2">
        <f>ROUND( $N$40 + $N$8, $N$9 - LOG( $N$10 ))</f>
        <v>51522896215</v>
      </c>
      <c r="O41" s="2">
        <f>ROUND( $O$40 + $O$8, $O$9 - LOG( $O$10 ))</f>
        <v>51539418903</v>
      </c>
      <c r="P41" s="2">
        <f>ROUND( $P$40 + $P$8, $P$9 - LOG( $P$10 ))</f>
        <v>32826921872</v>
      </c>
      <c r="Q41" s="2">
        <f>ROUND( $Q$40 + $Q$8, $Q$9 - LOG( $Q$10 ))</f>
        <v>38608221267</v>
      </c>
      <c r="R41" s="2">
        <f>ROUND( $R$40 + $R$8, $R$9 - LOG( $R$10 ))</f>
        <v>54690090576</v>
      </c>
      <c r="S41" s="2">
        <f>ROUND( $S$40 + $S$8, $S$9 - LOG( $S$10 ))</f>
        <v>54704516229</v>
      </c>
      <c r="T41" s="2">
        <f>ROUND( $T$40 + $T$8, $T$9 - LOG( $T$10 ))</f>
        <v>32882708303</v>
      </c>
      <c r="U41" s="2">
        <f>ROUND( $U$40 + $U$8, $U$9 - LOG( $U$10 ))</f>
        <v>32897900487</v>
      </c>
      <c r="V41" s="2">
        <f>ROUND( $V$40 + $V$8, $V$9 - LOG( $V$10 ))</f>
        <v>29855107015</v>
      </c>
      <c r="W41" s="2">
        <f>ROUND( $W$40 + $W$8, $W$9 - LOG( $W$10 ))</f>
        <v>29835107015</v>
      </c>
    </row>
    <row r="42" spans="1:23" outlineLevel="1" x14ac:dyDescent="0.4">
      <c r="A42" s="6" t="s">
        <v>38</v>
      </c>
      <c r="B42" s="2">
        <f>ROUND( $B$41 + $B$8, $B$9 - LOG( $B$10 ))</f>
        <v>0</v>
      </c>
      <c r="C42" s="2">
        <f>ROUND( $C$41 + $C$8, $C$9 - LOG( $C$10 ))</f>
        <v>0</v>
      </c>
      <c r="D42" s="2">
        <f>ROUND( $D$41 + $D$8, $D$9 - LOG( $D$10 ))</f>
        <v>0</v>
      </c>
      <c r="E42" s="2">
        <f>ROUND( $E$41 + $E$8, $E$9 - LOG( $E$10 ))</f>
        <v>0</v>
      </c>
      <c r="F42" s="2">
        <f>ROUND( $F$41 + $F$8, $F$9 - LOG( $F$10 ))</f>
        <v>0</v>
      </c>
      <c r="G42" s="2">
        <f>ROUND( $G$41 + $G$8, $G$9 - LOG( $G$10 ))</f>
        <v>0</v>
      </c>
      <c r="H42" s="2">
        <f>ROUND( $H$41 + $H$8, $H$9 - LOG( $H$10 ))</f>
        <v>0</v>
      </c>
      <c r="I42" s="2">
        <f>ROUND( $I$41 + $I$8, $I$9 - LOG( $I$10 ))</f>
        <v>0</v>
      </c>
      <c r="J42" s="2">
        <f>ROUND( $J$41 + $J$8, $J$9 - LOG( $J$10 ))</f>
        <v>0</v>
      </c>
      <c r="K42" s="2">
        <f>ROUND( $K$41 + $K$8, $K$9 - LOG( $K$10 ))</f>
        <v>0</v>
      </c>
      <c r="L42" s="2">
        <f>ROUND( $L$41 + $L$8, $L$9 - LOG( $L$10 ))</f>
        <v>0</v>
      </c>
      <c r="M42" s="2">
        <f>ROUND( $M$41 + $M$8, $M$9 - LOG( $M$10 ))</f>
        <v>28631149824</v>
      </c>
      <c r="N42" s="2">
        <f>ROUND( $N$41 + $N$8, $N$9 - LOG( $N$10 ))</f>
        <v>54551401024</v>
      </c>
      <c r="O42" s="2">
        <f>ROUND( $O$41 + $O$8, $O$9 - LOG( $O$10 ))</f>
        <v>54568572892</v>
      </c>
      <c r="P42" s="2">
        <f>ROUND( $P$41 + $P$8, $P$9 - LOG( $P$10 ))</f>
        <v>34754984817</v>
      </c>
      <c r="Q42" s="2">
        <f>ROUND( $Q$41 + $Q$8, $Q$9 - LOG( $Q$10 ))</f>
        <v>40876193509</v>
      </c>
      <c r="R42" s="2">
        <f>ROUND( $R$41 + $R$8, $R$9 - LOG( $R$10 ))</f>
        <v>57903756022</v>
      </c>
      <c r="S42" s="2">
        <f>ROUND( $S$41 + $S$8, $S$9 - LOG( $S$10 ))</f>
        <v>57918666597</v>
      </c>
      <c r="T42" s="2">
        <f>ROUND( $T$41 + $T$8, $T$9 - LOG( $T$10 ))</f>
        <v>34812973343</v>
      </c>
      <c r="U42" s="2">
        <f>ROUND( $U$41 + $U$8, $U$9 - LOG( $U$10 ))</f>
        <v>34828837510</v>
      </c>
      <c r="V42" s="2">
        <f>ROUND( $V$41 + $V$8, $V$9 - LOG( $V$10 ))</f>
        <v>31606922233</v>
      </c>
      <c r="W42" s="2">
        <f>ROUND( $W$41 + $W$8, $W$9 - LOG( $W$10 ))</f>
        <v>31586922233</v>
      </c>
    </row>
    <row r="43" spans="1:23" outlineLevel="1" x14ac:dyDescent="0.4">
      <c r="A43" s="6" t="s">
        <v>39</v>
      </c>
      <c r="B43" s="2">
        <f>ROUND( $B$42 + $B$8, $B$9 - LOG( $B$10 ))</f>
        <v>0</v>
      </c>
      <c r="C43" s="2">
        <f>ROUND( $C$42 + $C$8, $C$9 - LOG( $C$10 ))</f>
        <v>0</v>
      </c>
      <c r="D43" s="2">
        <f>ROUND( $D$42 + $D$8, $D$9 - LOG( $D$10 ))</f>
        <v>0</v>
      </c>
      <c r="E43" s="2">
        <f>ROUND( $E$42 + $E$8, $E$9 - LOG( $E$10 ))</f>
        <v>0</v>
      </c>
      <c r="F43" s="2">
        <f>ROUND( $F$42 + $F$8, $F$9 - LOG( $F$10 ))</f>
        <v>0</v>
      </c>
      <c r="G43" s="2">
        <f>ROUND( $G$42 + $G$8, $G$9 - LOG( $G$10 ))</f>
        <v>0</v>
      </c>
      <c r="H43" s="2">
        <f>ROUND( $H$42 + $H$8, $H$9 - LOG( $H$10 ))</f>
        <v>0</v>
      </c>
      <c r="I43" s="2">
        <f>ROUND( $I$42 + $I$8, $I$9 - LOG( $I$10 ))</f>
        <v>0</v>
      </c>
      <c r="J43" s="2">
        <f>ROUND( $J$42 + $J$8, $J$9 - LOG( $J$10 ))</f>
        <v>0</v>
      </c>
      <c r="K43" s="2">
        <f>ROUND( $K$42 + $K$8, $K$9 - LOG( $K$10 ))</f>
        <v>0</v>
      </c>
      <c r="L43" s="2">
        <f>ROUND( $L$42 + $L$8, $L$9 - LOG( $L$10 ))</f>
        <v>0</v>
      </c>
      <c r="M43" s="2">
        <f>ROUND( $M$42 + $M$8, $M$9 - LOG( $M$10 ))</f>
        <v>30220108017</v>
      </c>
      <c r="N43" s="2">
        <f>ROUND( $N$42 + $N$8, $N$9 - LOG( $N$10 ))</f>
        <v>57579905833</v>
      </c>
      <c r="O43" s="2">
        <f>ROUND( $O$42 + $O$8, $O$9 - LOG( $O$10 ))</f>
        <v>57597726881</v>
      </c>
      <c r="P43" s="2">
        <f>ROUND( $P$42 + $P$8, $P$9 - LOG( $P$10 ))</f>
        <v>36683047762</v>
      </c>
      <c r="Q43" s="2">
        <f>ROUND( $Q$42 + $Q$8, $Q$9 - LOG( $Q$10 ))</f>
        <v>43144165751</v>
      </c>
      <c r="R43" s="2">
        <f>ROUND( $R$42 + $R$8, $R$9 - LOG( $R$10 ))</f>
        <v>61117421468</v>
      </c>
      <c r="S43" s="2">
        <f>ROUND( $S$42 + $S$8, $S$9 - LOG( $S$10 ))</f>
        <v>61132816965</v>
      </c>
      <c r="T43" s="2">
        <f>ROUND( $T$42 + $T$8, $T$9 - LOG( $T$10 ))</f>
        <v>36743238383</v>
      </c>
      <c r="U43" s="2">
        <f>ROUND( $U$42 + $U$8, $U$9 - LOG( $U$10 ))</f>
        <v>36759774533</v>
      </c>
      <c r="V43" s="2">
        <f>ROUND( $V$42 + $V$8, $V$9 - LOG( $V$10 ))</f>
        <v>33358737451</v>
      </c>
      <c r="W43" s="2">
        <f>ROUND( $W$42 + $W$8, $W$9 - LOG( $W$10 ))</f>
        <v>33338737451</v>
      </c>
    </row>
    <row r="44" spans="1:23" outlineLevel="1" x14ac:dyDescent="0.4">
      <c r="A44" s="6" t="s">
        <v>40</v>
      </c>
      <c r="B44" s="2">
        <f>ROUND( $B$43 + $B$8, $B$9 - LOG( $B$10 ))</f>
        <v>0</v>
      </c>
      <c r="C44" s="2">
        <f>ROUND( $C$43 + $C$8, $C$9 - LOG( $C$10 ))</f>
        <v>0</v>
      </c>
      <c r="D44" s="2">
        <f>ROUND( $D$43 + $D$8, $D$9 - LOG( $D$10 ))</f>
        <v>0</v>
      </c>
      <c r="E44" s="2">
        <f>ROUND( $E$43 + $E$8, $E$9 - LOG( $E$10 ))</f>
        <v>0</v>
      </c>
      <c r="F44" s="2">
        <f>ROUND( $F$43 + $F$8, $F$9 - LOG( $F$10 ))</f>
        <v>0</v>
      </c>
      <c r="G44" s="2">
        <f>ROUND( $G$43 + $G$8, $G$9 - LOG( $G$10 ))</f>
        <v>0</v>
      </c>
      <c r="H44" s="2">
        <f>ROUND( $H$43 + $H$8, $H$9 - LOG( $H$10 ))</f>
        <v>0</v>
      </c>
      <c r="I44" s="2">
        <f>ROUND( $I$43 + $I$8, $I$9 - LOG( $I$10 ))</f>
        <v>0</v>
      </c>
      <c r="J44" s="2">
        <f>ROUND( $J$43 + $J$8, $J$9 - LOG( $J$10 ))</f>
        <v>0</v>
      </c>
      <c r="K44" s="2">
        <f>ROUND( $K$43 + $K$8, $K$9 - LOG( $K$10 ))</f>
        <v>0</v>
      </c>
      <c r="L44" s="2">
        <f>ROUND( $L$43 + $L$8, $L$9 - LOG( $L$10 ))</f>
        <v>0</v>
      </c>
      <c r="M44" s="2">
        <f>ROUND( $M$43 + $M$8, $M$9 - LOG( $M$10 ))</f>
        <v>31809066210</v>
      </c>
      <c r="N44" s="2">
        <f>ROUND( $N$43 + $N$8, $N$9 - LOG( $N$10 ))</f>
        <v>60608410642</v>
      </c>
      <c r="O44" s="2">
        <f>ROUND( $O$43 + $O$8, $O$9 - LOG( $O$10 ))</f>
        <v>60626880870</v>
      </c>
      <c r="P44" s="2">
        <f>ROUND( $P$43 + $P$8, $P$9 - LOG( $P$10 ))</f>
        <v>38611110707</v>
      </c>
      <c r="Q44" s="2">
        <f>ROUND( $Q$43 + $Q$8, $Q$9 - LOG( $Q$10 ))</f>
        <v>45412137993</v>
      </c>
      <c r="R44" s="2">
        <f>ROUND( $R$43 + $R$8, $R$9 - LOG( $R$10 ))</f>
        <v>64331086914</v>
      </c>
      <c r="S44" s="2">
        <f>ROUND( $S$43 + $S$8, $S$9 - LOG( $S$10 ))</f>
        <v>64346967333</v>
      </c>
      <c r="T44" s="2">
        <f>ROUND( $T$43 + $T$8, $T$9 - LOG( $T$10 ))</f>
        <v>38673503423</v>
      </c>
      <c r="U44" s="2">
        <f>ROUND( $U$43 + $U$8, $U$9 - LOG( $U$10 ))</f>
        <v>38690711556</v>
      </c>
      <c r="V44" s="2">
        <f>ROUND( $V$43 + $V$8, $V$9 - LOG( $V$10 ))</f>
        <v>35110552669</v>
      </c>
      <c r="W44" s="2">
        <f>ROUND( $W$43 + $W$8, $W$9 - LOG( $W$10 ))</f>
        <v>35090552669</v>
      </c>
    </row>
    <row r="45" spans="1:23" outlineLevel="1" x14ac:dyDescent="0.4">
      <c r="A45" s="6" t="s">
        <v>41</v>
      </c>
      <c r="B45" s="2">
        <f>ROUND( $B$44 + $B$8, $B$9 - LOG( $B$10 ))</f>
        <v>0</v>
      </c>
      <c r="C45" s="2">
        <f>ROUND( $C$44 + $C$8, $C$9 - LOG( $C$10 ))</f>
        <v>0</v>
      </c>
      <c r="D45" s="2">
        <f>ROUND( $D$44 + $D$8, $D$9 - LOG( $D$10 ))</f>
        <v>0</v>
      </c>
      <c r="E45" s="2">
        <f>ROUND( $E$44 + $E$8, $E$9 - LOG( $E$10 ))</f>
        <v>0</v>
      </c>
      <c r="F45" s="2">
        <f>ROUND( $F$44 + $F$8, $F$9 - LOG( $F$10 ))</f>
        <v>0</v>
      </c>
      <c r="G45" s="2">
        <f>ROUND( $G$44 + $G$8, $G$9 - LOG( $G$10 ))</f>
        <v>0</v>
      </c>
      <c r="H45" s="2">
        <f>ROUND( $H$44 + $H$8, $H$9 - LOG( $H$10 ))</f>
        <v>0</v>
      </c>
      <c r="I45" s="2">
        <f>ROUND( $I$44 + $I$8, $I$9 - LOG( $I$10 ))</f>
        <v>0</v>
      </c>
      <c r="J45" s="2">
        <f>ROUND( $J$44 + $J$8, $J$9 - LOG( $J$10 ))</f>
        <v>0</v>
      </c>
      <c r="K45" s="2">
        <f>ROUND( $K$44 + $K$8, $K$9 - LOG( $K$10 ))</f>
        <v>0</v>
      </c>
      <c r="L45" s="2">
        <f>ROUND( $L$44 + $L$8, $L$9 - LOG( $L$10 ))</f>
        <v>0</v>
      </c>
      <c r="M45" s="2">
        <f>ROUND( $M$44 + $M$8, $M$9 - LOG( $M$10 ))</f>
        <v>33398024403</v>
      </c>
      <c r="N45" s="2">
        <f>ROUND( $N$44 + $N$8, $N$9 - LOG( $N$10 ))</f>
        <v>63636915451</v>
      </c>
      <c r="O45" s="2">
        <f>ROUND( $O$44 + $O$8, $O$9 - LOG( $O$10 ))</f>
        <v>63656034859</v>
      </c>
      <c r="P45" s="2">
        <f>ROUND( $P$44 + $P$8, $P$9 - LOG( $P$10 ))</f>
        <v>40539173652</v>
      </c>
      <c r="Q45" s="2">
        <f>ROUND( $Q$44 + $Q$8, $Q$9 - LOG( $Q$10 ))</f>
        <v>47680110235</v>
      </c>
      <c r="R45" s="2">
        <f>ROUND( $R$44 + $R$8, $R$9 - LOG( $R$10 ))</f>
        <v>67544752360</v>
      </c>
      <c r="S45" s="2">
        <f>ROUND( $S$44 + $S$8, $S$9 - LOG( $S$10 ))</f>
        <v>67561117701</v>
      </c>
      <c r="T45" s="2">
        <f>ROUND( $T$44 + $T$8, $T$9 - LOG( $T$10 ))</f>
        <v>40603768463</v>
      </c>
      <c r="U45" s="2">
        <f>ROUND( $U$44 + $U$8, $U$9 - LOG( $U$10 ))</f>
        <v>40621648579</v>
      </c>
      <c r="V45" s="2">
        <f>ROUND( $V$44 + $V$8, $V$9 - LOG( $V$10 ))</f>
        <v>36862367887</v>
      </c>
      <c r="W45" s="2">
        <f>ROUND( $W$44 + $W$8, $W$9 - LOG( $W$10 ))</f>
        <v>36842367887</v>
      </c>
    </row>
    <row r="46" spans="1:23" outlineLevel="1" x14ac:dyDescent="0.4">
      <c r="A46" s="6" t="s">
        <v>42</v>
      </c>
      <c r="B46" s="2">
        <f>ROUND( $B$45 + $B$8, $B$9 - LOG( $B$10 ))</f>
        <v>0</v>
      </c>
      <c r="C46" s="2">
        <f>ROUND( $C$45 + $C$8, $C$9 - LOG( $C$10 ))</f>
        <v>0</v>
      </c>
      <c r="D46" s="2">
        <f>ROUND( $D$45 + $D$8, $D$9 - LOG( $D$10 ))</f>
        <v>0</v>
      </c>
      <c r="E46" s="2">
        <f>ROUND( $E$45 + $E$8, $E$9 - LOG( $E$10 ))</f>
        <v>0</v>
      </c>
      <c r="F46" s="2">
        <f>ROUND( $F$45 + $F$8, $F$9 - LOG( $F$10 ))</f>
        <v>0</v>
      </c>
      <c r="G46" s="2">
        <f>ROUND( $G$45 + $G$8, $G$9 - LOG( $G$10 ))</f>
        <v>0</v>
      </c>
      <c r="H46" s="2">
        <f>ROUND( $H$45 + $H$8, $H$9 - LOG( $H$10 ))</f>
        <v>0</v>
      </c>
      <c r="I46" s="2">
        <f>ROUND( $I$45 + $I$8, $I$9 - LOG( $I$10 ))</f>
        <v>0</v>
      </c>
      <c r="J46" s="2">
        <f>ROUND( $J$45 + $J$8, $J$9 - LOG( $J$10 ))</f>
        <v>0</v>
      </c>
      <c r="K46" s="2">
        <f>ROUND( $K$45 + $K$8, $K$9 - LOG( $K$10 ))</f>
        <v>0</v>
      </c>
      <c r="L46" s="2">
        <f>ROUND( $L$45 + $L$8, $L$9 - LOG( $L$10 ))</f>
        <v>0</v>
      </c>
      <c r="M46" s="2">
        <f>ROUND( $M$45 + $M$8, $M$9 - LOG( $M$10 ))</f>
        <v>34986982596</v>
      </c>
      <c r="N46" s="2">
        <f>ROUND( $N$45 + $N$8, $N$9 - LOG( $N$10 ))</f>
        <v>66665420260</v>
      </c>
      <c r="O46" s="2">
        <f>ROUND( $O$45 + $O$8, $O$9 - LOG( $O$10 ))</f>
        <v>66685188848</v>
      </c>
      <c r="P46" s="2">
        <f>ROUND( $P$45 + $P$8, $P$9 - LOG( $P$10 ))</f>
        <v>42467236597</v>
      </c>
      <c r="Q46" s="2">
        <f>ROUND( $Q$45 + $Q$8, $Q$9 - LOG( $Q$10 ))</f>
        <v>49948082477</v>
      </c>
      <c r="R46" s="2">
        <f>ROUND( $R$45 + $R$8, $R$9 - LOG( $R$10 ))</f>
        <v>70758417806</v>
      </c>
      <c r="S46" s="2">
        <f>ROUND( $S$45 + $S$8, $S$9 - LOG( $S$10 ))</f>
        <v>70775268069</v>
      </c>
      <c r="T46" s="2">
        <f>ROUND( $T$45 + $T$8, $T$9 - LOG( $T$10 ))</f>
        <v>42534033503</v>
      </c>
      <c r="U46" s="2">
        <f>ROUND( $U$45 + $U$8, $U$9 - LOG( $U$10 ))</f>
        <v>42552585602</v>
      </c>
      <c r="V46" s="2">
        <f>ROUND( $V$45 + $V$8, $V$9 - LOG( $V$10 ))</f>
        <v>38614183105</v>
      </c>
      <c r="W46" s="2">
        <f>ROUND( $W$45 + $W$8, $W$9 - LOG( $W$10 ))</f>
        <v>38594183105</v>
      </c>
    </row>
    <row r="47" spans="1:23" outlineLevel="1" x14ac:dyDescent="0.4">
      <c r="A47" s="6" t="s">
        <v>43</v>
      </c>
      <c r="B47" s="2">
        <f>ROUND( $B$46 + $B$8, $B$9 - LOG( $B$10 ))</f>
        <v>0</v>
      </c>
      <c r="C47" s="2">
        <f>ROUND( $C$46 + $C$8, $C$9 - LOG( $C$10 ))</f>
        <v>0</v>
      </c>
      <c r="D47" s="2">
        <f>ROUND( $D$46 + $D$8, $D$9 - LOG( $D$10 ))</f>
        <v>0</v>
      </c>
      <c r="E47" s="2">
        <f>ROUND( $E$46 + $E$8, $E$9 - LOG( $E$10 ))</f>
        <v>0</v>
      </c>
      <c r="F47" s="2">
        <f>ROUND( $F$46 + $F$8, $F$9 - LOG( $F$10 ))</f>
        <v>0</v>
      </c>
      <c r="G47" s="2">
        <f>ROUND( $G$46 + $G$8, $G$9 - LOG( $G$10 ))</f>
        <v>0</v>
      </c>
      <c r="H47" s="2">
        <f>ROUND( $H$46 + $H$8, $H$9 - LOG( $H$10 ))</f>
        <v>0</v>
      </c>
      <c r="I47" s="2">
        <f>ROUND( $I$46 + $I$8, $I$9 - LOG( $I$10 ))</f>
        <v>0</v>
      </c>
      <c r="J47" s="2">
        <f>ROUND( $J$46 + $J$8, $J$9 - LOG( $J$10 ))</f>
        <v>0</v>
      </c>
      <c r="K47" s="2">
        <f>ROUND( $K$46 + $K$8, $K$9 - LOG( $K$10 ))</f>
        <v>0</v>
      </c>
      <c r="L47" s="2">
        <f>ROUND( $L$46 + $L$8, $L$9 - LOG( $L$10 ))</f>
        <v>0</v>
      </c>
      <c r="M47" s="2">
        <f>ROUND( $M$46 + $M$8, $M$9 - LOG( $M$10 ))</f>
        <v>36575940789</v>
      </c>
      <c r="N47" s="2">
        <f>ROUND( $N$46 + $N$8, $N$9 - LOG( $N$10 ))</f>
        <v>69693925069</v>
      </c>
      <c r="O47" s="2">
        <f>ROUND( $O$46 + $O$8, $O$9 - LOG( $O$10 ))</f>
        <v>69714342837</v>
      </c>
      <c r="P47" s="2">
        <f>ROUND( $P$46 + $P$8, $P$9 - LOG( $P$10 ))</f>
        <v>44395299542</v>
      </c>
      <c r="Q47" s="2">
        <f>ROUND( $Q$46 + $Q$8, $Q$9 - LOG( $Q$10 ))</f>
        <v>52216054719</v>
      </c>
      <c r="R47" s="2">
        <f>ROUND( $R$46 + $R$8, $R$9 - LOG( $R$10 ))</f>
        <v>73972083252</v>
      </c>
      <c r="S47" s="2">
        <f>ROUND( $S$46 + $S$8, $S$9 - LOG( $S$10 ))</f>
        <v>73989418437</v>
      </c>
      <c r="T47" s="2">
        <f>ROUND( $T$46 + $T$8, $T$9 - LOG( $T$10 ))</f>
        <v>44464298543</v>
      </c>
      <c r="U47" s="2">
        <f>ROUND( $U$46 + $U$8, $U$9 - LOG( $U$10 ))</f>
        <v>44483522625</v>
      </c>
      <c r="V47" s="2">
        <f>ROUND( $V$46 + $V$8, $V$9 - LOG( $V$10 ))</f>
        <v>40365998323</v>
      </c>
      <c r="W47" s="2">
        <f>ROUND( $W$46 + $W$8, $W$9 - LOG( $W$10 ))</f>
        <v>40345998323</v>
      </c>
    </row>
    <row r="48" spans="1:23" outlineLevel="1" x14ac:dyDescent="0.4">
      <c r="A48" s="6" t="s">
        <v>44</v>
      </c>
      <c r="B48" s="2">
        <f>ROUND( $B$47 + $B$8, $B$9 - LOG( $B$10 ))</f>
        <v>0</v>
      </c>
      <c r="C48" s="2">
        <f>ROUND( $C$47 + $C$8, $C$9 - LOG( $C$10 ))</f>
        <v>0</v>
      </c>
      <c r="D48" s="2">
        <f>ROUND( $D$47 + $D$8, $D$9 - LOG( $D$10 ))</f>
        <v>0</v>
      </c>
      <c r="E48" s="2">
        <f>ROUND( $E$47 + $E$8, $E$9 - LOG( $E$10 ))</f>
        <v>0</v>
      </c>
      <c r="F48" s="2">
        <f>ROUND( $F$47 + $F$8, $F$9 - LOG( $F$10 ))</f>
        <v>0</v>
      </c>
      <c r="G48" s="2">
        <f>ROUND( $G$47 + $G$8, $G$9 - LOG( $G$10 ))</f>
        <v>0</v>
      </c>
      <c r="H48" s="2">
        <f>ROUND( $H$47 + $H$8, $H$9 - LOG( $H$10 ))</f>
        <v>0</v>
      </c>
      <c r="I48" s="2">
        <f>ROUND( $I$47 + $I$8, $I$9 - LOG( $I$10 ))</f>
        <v>0</v>
      </c>
      <c r="J48" s="2">
        <f>ROUND( $J$47 + $J$8, $J$9 - LOG( $J$10 ))</f>
        <v>0</v>
      </c>
      <c r="K48" s="2">
        <f>ROUND( $K$47 + $K$8, $K$9 - LOG( $K$10 ))</f>
        <v>0</v>
      </c>
      <c r="L48" s="2">
        <f>ROUND( $L$47 + $L$8, $L$9 - LOG( $L$10 ))</f>
        <v>0</v>
      </c>
      <c r="M48" s="2">
        <f>ROUND( $M$47 + $M$8, $M$9 - LOG( $M$10 ))</f>
        <v>38164898982</v>
      </c>
      <c r="N48" s="2">
        <f>ROUND( $N$47 + $N$8, $N$9 - LOG( $N$10 ))</f>
        <v>72722429878</v>
      </c>
      <c r="O48" s="2">
        <f>ROUND( $O$47 + $O$8, $O$9 - LOG( $O$10 ))</f>
        <v>72743496826</v>
      </c>
      <c r="P48" s="2">
        <f>ROUND( $P$47 + $P$8, $P$9 - LOG( $P$10 ))</f>
        <v>46323362487</v>
      </c>
      <c r="Q48" s="2">
        <f>ROUND( $Q$47 + $Q$8, $Q$9 - LOG( $Q$10 ))</f>
        <v>54484026961</v>
      </c>
      <c r="R48" s="2">
        <f>ROUND( $R$47 + $R$8, $R$9 - LOG( $R$10 ))</f>
        <v>77185748698</v>
      </c>
      <c r="S48" s="2">
        <f>ROUND( $S$47 + $S$8, $S$9 - LOG( $S$10 ))</f>
        <v>77203568805</v>
      </c>
      <c r="T48" s="2">
        <f>ROUND( $T$47 + $T$8, $T$9 - LOG( $T$10 ))</f>
        <v>46394563583</v>
      </c>
      <c r="U48" s="2">
        <f>ROUND( $U$47 + $U$8, $U$9 - LOG( $U$10 ))</f>
        <v>46414459648</v>
      </c>
      <c r="V48" s="2">
        <f>ROUND( $V$47 + $V$8, $V$9 - LOG( $V$10 ))</f>
        <v>42117813541</v>
      </c>
      <c r="W48" s="2">
        <f>ROUND( $W$47 + $W$8, $W$9 - LOG( $W$10 ))</f>
        <v>42097813541</v>
      </c>
    </row>
    <row r="49" spans="2:23" outlineLevel="1" x14ac:dyDescent="0.4">
      <c r="B49" s="2">
        <f>ROUND( $B$48 + $B$8, $B$9 - LOG( $B$10 ))</f>
        <v>0</v>
      </c>
      <c r="C49" s="2">
        <f>ROUND( $C$48 + $C$8, $C$9 - LOG( $C$10 ))</f>
        <v>0</v>
      </c>
      <c r="D49" s="2">
        <f>ROUND( $D$48 + $D$8, $D$9 - LOG( $D$10 ))</f>
        <v>0</v>
      </c>
      <c r="E49" s="2">
        <f>ROUND( $E$48 + $E$8, $E$9 - LOG( $E$10 ))</f>
        <v>0</v>
      </c>
      <c r="F49" s="2">
        <f>ROUND( $F$48 + $F$8, $F$9 - LOG( $F$10 ))</f>
        <v>0</v>
      </c>
      <c r="G49" s="2">
        <f>ROUND( $G$48 + $G$8, $G$9 - LOG( $G$10 ))</f>
        <v>0</v>
      </c>
      <c r="H49" s="2">
        <f>ROUND( $H$48 + $H$8, $H$9 - LOG( $H$10 ))</f>
        <v>0</v>
      </c>
      <c r="I49" s="2">
        <f>ROUND( $I$48 + $I$8, $I$9 - LOG( $I$10 ))</f>
        <v>0</v>
      </c>
      <c r="J49" s="2">
        <f>ROUND( $J$48 + $J$8, $J$9 - LOG( $J$10 ))</f>
        <v>0</v>
      </c>
      <c r="K49" s="2">
        <f>ROUND( $K$48 + $K$8, $K$9 - LOG( $K$10 ))</f>
        <v>0</v>
      </c>
      <c r="L49" s="2">
        <f>ROUND( $L$48 + $L$8, $L$9 - LOG( $L$10 ))</f>
        <v>0</v>
      </c>
      <c r="M49" s="2">
        <f>ROUND( $M$48 + $M$8, $M$9 - LOG( $M$10 ))</f>
        <v>39753857175</v>
      </c>
      <c r="N49" s="2">
        <f>ROUND( $N$48 + $N$8, $N$9 - LOG( $N$10 ))</f>
        <v>75750934687</v>
      </c>
      <c r="O49" s="2">
        <f>ROUND( $O$48 + $O$8, $O$9 - LOG( $O$10 ))</f>
        <v>75772650815</v>
      </c>
      <c r="P49" s="2">
        <f>ROUND( $P$48 + $P$8, $P$9 - LOG( $P$10 ))</f>
        <v>48251425432</v>
      </c>
      <c r="Q49" s="2">
        <f>ROUND( $Q$48 + $Q$8, $Q$9 - LOG( $Q$10 ))</f>
        <v>56751999203</v>
      </c>
      <c r="R49" s="2">
        <f>ROUND( $R$48 + $R$8, $R$9 - LOG( $R$10 ))</f>
        <v>80399414144</v>
      </c>
      <c r="S49" s="2">
        <f>ROUND( $S$48 + $S$8, $S$9 - LOG( $S$10 ))</f>
        <v>80417719173</v>
      </c>
      <c r="T49" s="2">
        <f>ROUND( $T$48 + $T$8, $T$9 - LOG( $T$10 ))</f>
        <v>48324828623</v>
      </c>
      <c r="U49" s="2">
        <f>ROUND( $U$48 + $U$8, $U$9 - LOG( $U$10 ))</f>
        <v>48345396671</v>
      </c>
      <c r="V49" s="2">
        <f>ROUND( $V$48 + $V$8, $V$9 - LOG( $V$10 ))</f>
        <v>43869628759</v>
      </c>
      <c r="W49" s="2">
        <f>ROUND( $W$48 + $W$8, $W$9 - LOG( $W$10 ))</f>
        <v>43849628759</v>
      </c>
    </row>
    <row r="50" spans="2:23" outlineLevel="1" x14ac:dyDescent="0.4">
      <c r="B50" s="2">
        <f>ROUND( $B$49 + $B$8, $B$9 - LOG( $B$10 ))</f>
        <v>0</v>
      </c>
      <c r="C50" s="2">
        <f>ROUND( $C$49 + $C$8, $C$9 - LOG( $C$10 ))</f>
        <v>0</v>
      </c>
      <c r="D50" s="2">
        <f>ROUND( $D$49 + $D$8, $D$9 - LOG( $D$10 ))</f>
        <v>0</v>
      </c>
      <c r="E50" s="2">
        <f>ROUND( $E$49 + $E$8, $E$9 - LOG( $E$10 ))</f>
        <v>0</v>
      </c>
      <c r="F50" s="2">
        <f>ROUND( $F$49 + $F$8, $F$9 - LOG( $F$10 ))</f>
        <v>0</v>
      </c>
      <c r="G50" s="2">
        <f>ROUND( $G$49 + $G$8, $G$9 - LOG( $G$10 ))</f>
        <v>0</v>
      </c>
      <c r="H50" s="2">
        <f>ROUND( $H$49 + $H$8, $H$9 - LOG( $H$10 ))</f>
        <v>0</v>
      </c>
      <c r="I50" s="2">
        <f>ROUND( $I$49 + $I$8, $I$9 - LOG( $I$10 ))</f>
        <v>0</v>
      </c>
      <c r="J50" s="2">
        <f>ROUND( $J$49 + $J$8, $J$9 - LOG( $J$10 ))</f>
        <v>0</v>
      </c>
      <c r="K50" s="2">
        <f>ROUND( $K$49 + $K$8, $K$9 - LOG( $K$10 ))</f>
        <v>0</v>
      </c>
      <c r="L50" s="2">
        <f>ROUND( $L$49 + $L$8, $L$9 - LOG( $L$10 ))</f>
        <v>0</v>
      </c>
      <c r="M50" s="2">
        <f>ROUND( $M$49 + $M$8, $M$9 - LOG( $M$10 ))</f>
        <v>41342815368</v>
      </c>
      <c r="N50" s="2">
        <f>ROUND( $N$49 + $N$8, $N$9 - LOG( $N$10 ))</f>
        <v>78779439496</v>
      </c>
      <c r="O50" s="2">
        <f>ROUND( $O$49 + $O$8, $O$9 - LOG( $O$10 ))</f>
        <v>78801804804</v>
      </c>
      <c r="P50" s="2">
        <f>ROUND( $P$49 + $P$8, $P$9 - LOG( $P$10 ))</f>
        <v>50179488377</v>
      </c>
      <c r="Q50" s="2">
        <f>ROUND( $Q$49 + $Q$8, $Q$9 - LOG( $Q$10 ))</f>
        <v>59019971445</v>
      </c>
      <c r="R50" s="2">
        <f>ROUND( $R$49 + $R$8, $R$9 - LOG( $R$10 ))</f>
        <v>83613079590</v>
      </c>
      <c r="S50" s="2">
        <f>ROUND( $S$49 + $S$8, $S$9 - LOG( $S$10 ))</f>
        <v>83631869541</v>
      </c>
      <c r="T50" s="2">
        <f>ROUND( $T$49 + $T$8, $T$9 - LOG( $T$10 ))</f>
        <v>50255093663</v>
      </c>
      <c r="U50" s="2">
        <f>ROUND( $U$49 + $U$8, $U$9 - LOG( $U$10 ))</f>
        <v>50276333694</v>
      </c>
      <c r="V50" s="2">
        <f>ROUND( $V$49 + $V$8, $V$9 - LOG( $V$10 ))</f>
        <v>45621443977</v>
      </c>
      <c r="W50" s="2">
        <f>ROUND( $W$49 + $W$8, $W$9 - LOG( $W$10 ))</f>
        <v>45601443977</v>
      </c>
    </row>
    <row r="51" spans="2:23" outlineLevel="1" x14ac:dyDescent="0.4">
      <c r="B51" s="2">
        <f>ROUND( $B$50 + $B$8, $B$9 - LOG( $B$10 ))</f>
        <v>0</v>
      </c>
      <c r="C51" s="2">
        <f>ROUND( $C$50 + $C$8, $C$9 - LOG( $C$10 ))</f>
        <v>0</v>
      </c>
      <c r="D51" s="2">
        <f>ROUND( $D$50 + $D$8, $D$9 - LOG( $D$10 ))</f>
        <v>0</v>
      </c>
      <c r="E51" s="2">
        <f>ROUND( $E$50 + $E$8, $E$9 - LOG( $E$10 ))</f>
        <v>0</v>
      </c>
      <c r="F51" s="2">
        <f>ROUND( $F$50 + $F$8, $F$9 - LOG( $F$10 ))</f>
        <v>0</v>
      </c>
      <c r="G51" s="2">
        <f>ROUND( $G$50 + $G$8, $G$9 - LOG( $G$10 ))</f>
        <v>0</v>
      </c>
      <c r="H51" s="2">
        <f>ROUND( $H$50 + $H$8, $H$9 - LOG( $H$10 ))</f>
        <v>0</v>
      </c>
      <c r="I51" s="2">
        <f>ROUND( $I$50 + $I$8, $I$9 - LOG( $I$10 ))</f>
        <v>0</v>
      </c>
      <c r="J51" s="2">
        <f>ROUND( $J$50 + $J$8, $J$9 - LOG( $J$10 ))</f>
        <v>0</v>
      </c>
      <c r="K51" s="2">
        <f>ROUND( $K$50 + $K$8, $K$9 - LOG( $K$10 ))</f>
        <v>0</v>
      </c>
      <c r="L51" s="2">
        <f>ROUND( $L$50 + $L$8, $L$9 - LOG( $L$10 ))</f>
        <v>0</v>
      </c>
      <c r="M51" s="2">
        <f>ROUND( $M$50 + $M$8, $M$9 - LOG( $M$10 ))</f>
        <v>42931773561</v>
      </c>
      <c r="N51" s="2">
        <f>ROUND( $N$50 + $N$8, $N$9 - LOG( $N$10 ))</f>
        <v>81807944305</v>
      </c>
      <c r="O51" s="2">
        <f>ROUND( $O$50 + $O$8, $O$9 - LOG( $O$10 ))</f>
        <v>81830958793</v>
      </c>
      <c r="P51" s="2">
        <f>ROUND( $P$50 + $P$8, $P$9 - LOG( $P$10 ))</f>
        <v>52107551322</v>
      </c>
      <c r="Q51" s="2">
        <f>ROUND( $Q$50 + $Q$8, $Q$9 - LOG( $Q$10 ))</f>
        <v>61287943687</v>
      </c>
      <c r="R51" s="2">
        <f>ROUND( $R$50 + $R$8, $R$9 - LOG( $R$10 ))</f>
        <v>86826745036</v>
      </c>
      <c r="S51" s="2">
        <f>ROUND( $S$50 + $S$8, $S$9 - LOG( $S$10 ))</f>
        <v>86846019909</v>
      </c>
      <c r="T51" s="2">
        <f>ROUND( $T$50 + $T$8, $T$9 - LOG( $T$10 ))</f>
        <v>52185358703</v>
      </c>
      <c r="U51" s="2">
        <f>ROUND( $U$50 + $U$8, $U$9 - LOG( $U$10 ))</f>
        <v>52207270717</v>
      </c>
      <c r="V51" s="2">
        <f>ROUND( $V$50 + $V$8, $V$9 - LOG( $V$10 ))</f>
        <v>47373259195</v>
      </c>
      <c r="W51" s="2">
        <f>ROUND( $W$50 + $W$8, $W$9 - LOG( $W$10 ))</f>
        <v>47353259195</v>
      </c>
    </row>
    <row r="52" spans="2:23" outlineLevel="1" x14ac:dyDescent="0.4">
      <c r="B52" s="2">
        <f>ROUND( $B$51 + $B$8, $B$9 - LOG( $B$10 ))</f>
        <v>0</v>
      </c>
      <c r="C52" s="2">
        <f>ROUND( $C$51 + $C$8, $C$9 - LOG( $C$10 ))</f>
        <v>0</v>
      </c>
      <c r="D52" s="2">
        <f>ROUND( $D$51 + $D$8, $D$9 - LOG( $D$10 ))</f>
        <v>0</v>
      </c>
      <c r="E52" s="2">
        <f>ROUND( $E$51 + $E$8, $E$9 - LOG( $E$10 ))</f>
        <v>0</v>
      </c>
      <c r="F52" s="2">
        <f>ROUND( $F$51 + $F$8, $F$9 - LOG( $F$10 ))</f>
        <v>0</v>
      </c>
      <c r="G52" s="2">
        <f>ROUND( $G$51 + $G$8, $G$9 - LOG( $G$10 ))</f>
        <v>0</v>
      </c>
      <c r="H52" s="2">
        <f>ROUND( $H$51 + $H$8, $H$9 - LOG( $H$10 ))</f>
        <v>0</v>
      </c>
      <c r="I52" s="2">
        <f>ROUND( $I$51 + $I$8, $I$9 - LOG( $I$10 ))</f>
        <v>0</v>
      </c>
      <c r="J52" s="2">
        <f>ROUND( $J$51 + $J$8, $J$9 - LOG( $J$10 ))</f>
        <v>0</v>
      </c>
      <c r="K52" s="2">
        <f>ROUND( $K$51 + $K$8, $K$9 - LOG( $K$10 ))</f>
        <v>0</v>
      </c>
      <c r="L52" s="2">
        <f>ROUND( $L$51 + $L$8, $L$9 - LOG( $L$10 ))</f>
        <v>0</v>
      </c>
      <c r="M52" s="2">
        <f>ROUND( $M$51 + $M$8, $M$9 - LOG( $M$10 ))</f>
        <v>44520731754</v>
      </c>
      <c r="N52" s="2">
        <f>ROUND( $N$51 + $N$8, $N$9 - LOG( $N$10 ))</f>
        <v>84836449114</v>
      </c>
      <c r="O52" s="2">
        <f>ROUND( $O$51 + $O$8, $O$9 - LOG( $O$10 ))</f>
        <v>84860112782</v>
      </c>
      <c r="P52" s="2">
        <f>ROUND( $P$51 + $P$8, $P$9 - LOG( $P$10 ))</f>
        <v>54035614267</v>
      </c>
      <c r="Q52" s="2">
        <f>ROUND( $Q$51 + $Q$8, $Q$9 - LOG( $Q$10 ))</f>
        <v>63555915929</v>
      </c>
      <c r="R52" s="2">
        <f>ROUND( $R$51 + $R$8, $R$9 - LOG( $R$10 ))</f>
        <v>90040410482</v>
      </c>
      <c r="S52" s="2">
        <f>ROUND( $S$51 + $S$8, $S$9 - LOG( $S$10 ))</f>
        <v>90060170277</v>
      </c>
      <c r="T52" s="2">
        <f>ROUND( $T$51 + $T$8, $T$9 - LOG( $T$10 ))</f>
        <v>54115623743</v>
      </c>
      <c r="U52" s="2">
        <f>ROUND( $U$51 + $U$8, $U$9 - LOG( $U$10 ))</f>
        <v>54138207740</v>
      </c>
      <c r="V52" s="2">
        <f>ROUND( $V$51 + $V$8, $V$9 - LOG( $V$10 ))</f>
        <v>49125074413</v>
      </c>
      <c r="W52" s="2">
        <f>ROUND( $W$51 + $W$8, $W$9 - LOG( $W$10 ))</f>
        <v>49105074413</v>
      </c>
    </row>
    <row r="53" spans="2:23" outlineLevel="1" x14ac:dyDescent="0.4">
      <c r="B53" s="2">
        <f>ROUND( $B$52 + $B$8, $B$9 - LOG( $B$10 ))</f>
        <v>0</v>
      </c>
      <c r="C53" s="2">
        <f>ROUND( $C$52 + $C$8, $C$9 - LOG( $C$10 ))</f>
        <v>0</v>
      </c>
      <c r="D53" s="2">
        <f>ROUND( $D$52 + $D$8, $D$9 - LOG( $D$10 ))</f>
        <v>0</v>
      </c>
      <c r="E53" s="2">
        <f>ROUND( $E$52 + $E$8, $E$9 - LOG( $E$10 ))</f>
        <v>0</v>
      </c>
      <c r="F53" s="2">
        <f>ROUND( $F$52 + $F$8, $F$9 - LOG( $F$10 ))</f>
        <v>0</v>
      </c>
      <c r="G53" s="2">
        <f>ROUND( $G$52 + $G$8, $G$9 - LOG( $G$10 ))</f>
        <v>0</v>
      </c>
      <c r="H53" s="2">
        <f>ROUND( $H$52 + $H$8, $H$9 - LOG( $H$10 ))</f>
        <v>0</v>
      </c>
      <c r="I53" s="2">
        <f>ROUND( $I$52 + $I$8, $I$9 - LOG( $I$10 ))</f>
        <v>0</v>
      </c>
      <c r="J53" s="2">
        <f>ROUND( $J$52 + $J$8, $J$9 - LOG( $J$10 ))</f>
        <v>0</v>
      </c>
      <c r="K53" s="2">
        <f>ROUND( $K$52 + $K$8, $K$9 - LOG( $K$10 ))</f>
        <v>0</v>
      </c>
      <c r="L53" s="2">
        <f>ROUND( $L$52 + $L$8, $L$9 - LOG( $L$10 ))</f>
        <v>0</v>
      </c>
      <c r="M53" s="2">
        <f>ROUND( $M$52 + $M$8, $M$9 - LOG( $M$10 ))</f>
        <v>46109689947</v>
      </c>
      <c r="N53" s="2">
        <f>ROUND( $N$52 + $N$8, $N$9 - LOG( $N$10 ))</f>
        <v>87864953923</v>
      </c>
      <c r="O53" s="2">
        <f>ROUND( $O$52 + $O$8, $O$9 - LOG( $O$10 ))</f>
        <v>87889266771</v>
      </c>
      <c r="P53" s="2">
        <f>ROUND( $P$52 + $P$8, $P$9 - LOG( $P$10 ))</f>
        <v>55963677212</v>
      </c>
      <c r="Q53" s="2">
        <f>ROUND( $Q$52 + $Q$8, $Q$9 - LOG( $Q$10 ))</f>
        <v>65823888171</v>
      </c>
      <c r="R53" s="2">
        <f>ROUND( $R$52 + $R$8, $R$9 - LOG( $R$10 ))</f>
        <v>93254075928</v>
      </c>
      <c r="S53" s="2">
        <f>ROUND( $S$52 + $S$8, $S$9 - LOG( $S$10 ))</f>
        <v>93274320645</v>
      </c>
      <c r="T53" s="2">
        <f>ROUND( $T$52 + $T$8, $T$9 - LOG( $T$10 ))</f>
        <v>56045888783</v>
      </c>
      <c r="U53" s="2">
        <f>ROUND( $U$52 + $U$8, $U$9 - LOG( $U$10 ))</f>
        <v>56069144763</v>
      </c>
      <c r="V53" s="2">
        <f>ROUND( $V$52 + $V$8, $V$9 - LOG( $V$10 ))</f>
        <v>50876889631</v>
      </c>
      <c r="W53" s="2">
        <f>ROUND( $W$52 + $W$8, $W$9 - LOG( $W$10 ))</f>
        <v>50856889631</v>
      </c>
    </row>
    <row r="54" spans="2:23" outlineLevel="1" x14ac:dyDescent="0.4">
      <c r="B54" s="2">
        <f>ROUND( $B$53 + $B$8, $B$9 - LOG( $B$10 ))</f>
        <v>0</v>
      </c>
      <c r="C54" s="2">
        <f>ROUND( $C$53 + $C$8, $C$9 - LOG( $C$10 ))</f>
        <v>0</v>
      </c>
      <c r="D54" s="2">
        <f>ROUND( $D$53 + $D$8, $D$9 - LOG( $D$10 ))</f>
        <v>0</v>
      </c>
      <c r="E54" s="2">
        <f>ROUND( $E$53 + $E$8, $E$9 - LOG( $E$10 ))</f>
        <v>0</v>
      </c>
      <c r="F54" s="2">
        <f>ROUND( $F$53 + $F$8, $F$9 - LOG( $F$10 ))</f>
        <v>0</v>
      </c>
      <c r="G54" s="2">
        <f>ROUND( $G$53 + $G$8, $G$9 - LOG( $G$10 ))</f>
        <v>0</v>
      </c>
      <c r="H54" s="2">
        <f>ROUND( $H$53 + $H$8, $H$9 - LOG( $H$10 ))</f>
        <v>0</v>
      </c>
      <c r="I54" s="2">
        <f>ROUND( $I$53 + $I$8, $I$9 - LOG( $I$10 ))</f>
        <v>0</v>
      </c>
      <c r="J54" s="2">
        <f>ROUND( $J$53 + $J$8, $J$9 - LOG( $J$10 ))</f>
        <v>0</v>
      </c>
      <c r="K54" s="2">
        <f>ROUND( $K$53 + $K$8, $K$9 - LOG( $K$10 ))</f>
        <v>0</v>
      </c>
      <c r="L54" s="2">
        <f>ROUND( $L$53 + $L$8, $L$9 - LOG( $L$10 ))</f>
        <v>0</v>
      </c>
      <c r="M54" s="2">
        <f>ROUND( $M$53 + $M$8, $M$9 - LOG( $M$10 ))</f>
        <v>47698648140</v>
      </c>
      <c r="N54" s="2">
        <f>ROUND( $N$53 + $N$8, $N$9 - LOG( $N$10 ))</f>
        <v>90893458732</v>
      </c>
      <c r="O54" s="2">
        <f>ROUND( $O$53 + $O$8, $O$9 - LOG( $O$10 ))</f>
        <v>90918420760</v>
      </c>
      <c r="P54" s="2">
        <f>ROUND( $P$53 + $P$8, $P$9 - LOG( $P$10 ))</f>
        <v>57891740157</v>
      </c>
      <c r="Q54" s="2">
        <f>ROUND( $Q$53 + $Q$8, $Q$9 - LOG( $Q$10 ))</f>
        <v>68091860413</v>
      </c>
      <c r="R54" s="2">
        <f>ROUND( $R$53 + $R$8, $R$9 - LOG( $R$10 ))</f>
        <v>96467741374</v>
      </c>
      <c r="S54" s="2">
        <f>ROUND( $S$53 + $S$8, $S$9 - LOG( $S$10 ))</f>
        <v>96488471013</v>
      </c>
      <c r="T54" s="2">
        <f>ROUND( $T$53 + $T$8, $T$9 - LOG( $T$10 ))</f>
        <v>57976153823</v>
      </c>
      <c r="U54" s="2">
        <f>ROUND( $U$53 + $U$8, $U$9 - LOG( $U$10 ))</f>
        <v>58000081786</v>
      </c>
      <c r="V54" s="2">
        <f>ROUND( $V$53 + $V$8, $V$9 - LOG( $V$10 ))</f>
        <v>52628704849</v>
      </c>
      <c r="W54" s="2">
        <f>ROUND( $W$53 + $W$8, $W$9 - LOG( $W$10 ))</f>
        <v>52608704849</v>
      </c>
    </row>
    <row r="55" spans="2:23" outlineLevel="1" x14ac:dyDescent="0.4">
      <c r="B55" s="2">
        <f>ROUND( $B$54 + $B$8, $B$9 - LOG( $B$10 ))</f>
        <v>0</v>
      </c>
      <c r="C55" s="2">
        <f>ROUND( $C$54 + $C$8, $C$9 - LOG( $C$10 ))</f>
        <v>0</v>
      </c>
      <c r="D55" s="2">
        <f>ROUND( $D$54 + $D$8, $D$9 - LOG( $D$10 ))</f>
        <v>0</v>
      </c>
      <c r="E55" s="2">
        <f>ROUND( $E$54 + $E$8, $E$9 - LOG( $E$10 ))</f>
        <v>0</v>
      </c>
      <c r="F55" s="2">
        <f>ROUND( $F$54 + $F$8, $F$9 - LOG( $F$10 ))</f>
        <v>0</v>
      </c>
      <c r="G55" s="2">
        <f>ROUND( $G$54 + $G$8, $G$9 - LOG( $G$10 ))</f>
        <v>0</v>
      </c>
      <c r="H55" s="2">
        <f>ROUND( $H$54 + $H$8, $H$9 - LOG( $H$10 ))</f>
        <v>0</v>
      </c>
      <c r="I55" s="2">
        <f>ROUND( $I$54 + $I$8, $I$9 - LOG( $I$10 ))</f>
        <v>0</v>
      </c>
      <c r="J55" s="2">
        <f>ROUND( $J$54 + $J$8, $J$9 - LOG( $J$10 ))</f>
        <v>0</v>
      </c>
      <c r="K55" s="2">
        <f>ROUND( $K$54 + $K$8, $K$9 - LOG( $K$10 ))</f>
        <v>0</v>
      </c>
      <c r="L55" s="2">
        <f>ROUND( $L$54 + $L$8, $L$9 - LOG( $L$10 ))</f>
        <v>0</v>
      </c>
      <c r="M55" s="2">
        <f>ROUND( $M$54 + $M$8, $M$9 - LOG( $M$10 ))</f>
        <v>49287606333</v>
      </c>
      <c r="N55" s="2">
        <f>ROUND( $N$54 + $N$8, $N$9 - LOG( $N$10 ))</f>
        <v>93921963541</v>
      </c>
      <c r="O55" s="2">
        <f>ROUND( $O$54 + $O$8, $O$9 - LOG( $O$10 ))</f>
        <v>93947574749</v>
      </c>
      <c r="P55" s="2">
        <f>ROUND( $P$54 + $P$8, $P$9 - LOG( $P$10 ))</f>
        <v>59819803102</v>
      </c>
      <c r="Q55" s="2">
        <f>ROUND( $Q$54 + $Q$8, $Q$9 - LOG( $Q$10 ))</f>
        <v>70359832655</v>
      </c>
      <c r="R55" s="2">
        <f>ROUND( $R$54 + $R$8, $R$9 - LOG( $R$10 ))</f>
        <v>99681406820</v>
      </c>
      <c r="S55" s="2">
        <f>ROUND( $S$54 + $S$8, $S$9 - LOG( $S$10 ))</f>
        <v>99702621381</v>
      </c>
      <c r="T55" s="2">
        <f>ROUND( $T$54 + $T$8, $T$9 - LOG( $T$10 ))</f>
        <v>59906418863</v>
      </c>
      <c r="U55" s="2">
        <f>ROUND( $U$54 + $U$8, $U$9 - LOG( $U$10 ))</f>
        <v>59931018809</v>
      </c>
      <c r="V55" s="2">
        <f>ROUND( $V$54 + $V$8, $V$9 - LOG( $V$10 ))</f>
        <v>54380520067</v>
      </c>
      <c r="W55" s="2">
        <f>ROUND( $W$54 + $W$8, $W$9 - LOG( $W$10 ))</f>
        <v>54360520067</v>
      </c>
    </row>
    <row r="56" spans="2:23" outlineLevel="1" x14ac:dyDescent="0.4">
      <c r="B56" s="2">
        <f>ROUND( $B$55 + $B$8, $B$9 - LOG( $B$10 ))</f>
        <v>0</v>
      </c>
      <c r="C56" s="2">
        <f>ROUND( $C$55 + $C$8, $C$9 - LOG( $C$10 ))</f>
        <v>0</v>
      </c>
      <c r="D56" s="2">
        <f>ROUND( $D$55 + $D$8, $D$9 - LOG( $D$10 ))</f>
        <v>0</v>
      </c>
      <c r="E56" s="2">
        <f>ROUND( $E$55 + $E$8, $E$9 - LOG( $E$10 ))</f>
        <v>0</v>
      </c>
      <c r="F56" s="2">
        <f>ROUND( $F$55 + $F$8, $F$9 - LOG( $F$10 ))</f>
        <v>0</v>
      </c>
      <c r="G56" s="2">
        <f>ROUND( $G$55 + $G$8, $G$9 - LOG( $G$10 ))</f>
        <v>0</v>
      </c>
      <c r="H56" s="2">
        <f>ROUND( $H$55 + $H$8, $H$9 - LOG( $H$10 ))</f>
        <v>0</v>
      </c>
      <c r="I56" s="2">
        <f>ROUND( $I$55 + $I$8, $I$9 - LOG( $I$10 ))</f>
        <v>0</v>
      </c>
      <c r="J56" s="2">
        <f>ROUND( $J$55 + $J$8, $J$9 - LOG( $J$10 ))</f>
        <v>0</v>
      </c>
      <c r="K56" s="2">
        <f>ROUND( $K$55 + $K$8, $K$9 - LOG( $K$10 ))</f>
        <v>0</v>
      </c>
      <c r="L56" s="2">
        <f>ROUND( $L$55 + $L$8, $L$9 - LOG( $L$10 ))</f>
        <v>0</v>
      </c>
      <c r="M56" s="2">
        <f>ROUND( $M$55 + $M$8, $M$9 - LOG( $M$10 ))</f>
        <v>50876564526</v>
      </c>
      <c r="N56" s="2">
        <f>ROUND( $N$55 + $N$8, $N$9 - LOG( $N$10 ))</f>
        <v>96950468350</v>
      </c>
      <c r="O56" s="2">
        <f>ROUND( $O$55 + $O$8, $O$9 - LOG( $O$10 ))</f>
        <v>96976728738</v>
      </c>
      <c r="P56" s="2">
        <f>ROUND( $P$55 + $P$8, $P$9 - LOG( $P$10 ))</f>
        <v>61747866047</v>
      </c>
      <c r="Q56" s="2">
        <f>ROUND( $Q$55 + $Q$8, $Q$9 - LOG( $Q$10 ))</f>
        <v>72627804897</v>
      </c>
      <c r="R56" s="2">
        <f>ROUND( $R$55 + $R$8, $R$9 - LOG( $R$10 ))</f>
        <v>102895072266</v>
      </c>
      <c r="S56" s="2">
        <f>ROUND( $S$55 + $S$8, $S$9 - LOG( $S$10 ))</f>
        <v>102916771749</v>
      </c>
      <c r="T56" s="2">
        <f>ROUND( $T$55 + $T$8, $T$9 - LOG( $T$10 ))</f>
        <v>61836683903</v>
      </c>
      <c r="U56" s="2">
        <f>ROUND( $U$55 + $U$8, $U$9 - LOG( $U$10 ))</f>
        <v>61861955832</v>
      </c>
      <c r="V56" s="2">
        <f>ROUND( $V$55 + $V$8, $V$9 - LOG( $V$10 ))</f>
        <v>56132335285</v>
      </c>
      <c r="W56" s="2">
        <f>ROUND( $W$55 + $W$8, $W$9 - LOG( $W$10 ))</f>
        <v>56112335285</v>
      </c>
    </row>
    <row r="57" spans="2:23" outlineLevel="1" x14ac:dyDescent="0.4">
      <c r="B57" s="2">
        <f>ROUND( $B$56 + $B$8, $B$9 - LOG( $B$10 ))</f>
        <v>0</v>
      </c>
      <c r="C57" s="2">
        <f>ROUND( $C$56 + $C$8, $C$9 - LOG( $C$10 ))</f>
        <v>0</v>
      </c>
      <c r="D57" s="2">
        <f>ROUND( $D$56 + $D$8, $D$9 - LOG( $D$10 ))</f>
        <v>0</v>
      </c>
      <c r="E57" s="2">
        <f>ROUND( $E$56 + $E$8, $E$9 - LOG( $E$10 ))</f>
        <v>0</v>
      </c>
      <c r="F57" s="2">
        <f>ROUND( $F$56 + $F$8, $F$9 - LOG( $F$10 ))</f>
        <v>0</v>
      </c>
      <c r="G57" s="2">
        <f>ROUND( $G$56 + $G$8, $G$9 - LOG( $G$10 ))</f>
        <v>0</v>
      </c>
      <c r="H57" s="2">
        <f>ROUND( $H$56 + $H$8, $H$9 - LOG( $H$10 ))</f>
        <v>0</v>
      </c>
      <c r="I57" s="2">
        <f>ROUND( $I$56 + $I$8, $I$9 - LOG( $I$10 ))</f>
        <v>0</v>
      </c>
      <c r="J57" s="2">
        <f>ROUND( $J$56 + $J$8, $J$9 - LOG( $J$10 ))</f>
        <v>0</v>
      </c>
      <c r="K57" s="2">
        <f>ROUND( $K$56 + $K$8, $K$9 - LOG( $K$10 ))</f>
        <v>0</v>
      </c>
      <c r="L57" s="2">
        <f>ROUND( $L$56 + $L$8, $L$9 - LOG( $L$10 ))</f>
        <v>0</v>
      </c>
      <c r="M57" s="2">
        <f>ROUND( $M$56 + $M$8, $M$9 - LOG( $M$10 ))</f>
        <v>52465522719</v>
      </c>
      <c r="N57" s="2">
        <f>ROUND( $N$56 + $N$8, $N$9 - LOG( $N$10 ))</f>
        <v>99978973159</v>
      </c>
      <c r="O57" s="2">
        <f>ROUND( $O$56 + $O$8, $O$9 - LOG( $O$10 ))</f>
        <v>100005882727</v>
      </c>
      <c r="P57" s="2">
        <f>ROUND( $P$56 + $P$8, $P$9 - LOG( $P$10 ))</f>
        <v>63675928992</v>
      </c>
      <c r="Q57" s="2">
        <f>ROUND( $Q$56 + $Q$8, $Q$9 - LOG( $Q$10 ))</f>
        <v>74895777139</v>
      </c>
      <c r="R57" s="2">
        <f>ROUND( $R$56 + $R$8, $R$9 - LOG( $R$10 ))</f>
        <v>106108737712</v>
      </c>
      <c r="S57" s="2">
        <f>ROUND( $S$56 + $S$8, $S$9 - LOG( $S$10 ))</f>
        <v>106130922117</v>
      </c>
      <c r="T57" s="2">
        <f>ROUND( $T$56 + $T$8, $T$9 - LOG( $T$10 ))</f>
        <v>63766948943</v>
      </c>
      <c r="U57" s="2">
        <f>ROUND( $U$56 + $U$8, $U$9 - LOG( $U$10 ))</f>
        <v>63792892855</v>
      </c>
      <c r="V57" s="2">
        <f>ROUND( $V$56 + $V$8, $V$9 - LOG( $V$10 ))</f>
        <v>57884150503</v>
      </c>
      <c r="W57" s="2">
        <f>ROUND( $W$56 + $W$8, $W$9 - LOG( $W$10 ))</f>
        <v>57864150503</v>
      </c>
    </row>
    <row r="58" spans="2:23" outlineLevel="1" x14ac:dyDescent="0.4">
      <c r="B58" s="2">
        <f>ROUND( $B$57 + $B$8, $B$9 - LOG( $B$10 ))</f>
        <v>0</v>
      </c>
      <c r="C58" s="2">
        <f>ROUND( $C$57 + $C$8, $C$9 - LOG( $C$10 ))</f>
        <v>0</v>
      </c>
      <c r="D58" s="2">
        <f>ROUND( $D$57 + $D$8, $D$9 - LOG( $D$10 ))</f>
        <v>0</v>
      </c>
      <c r="E58" s="2">
        <f>ROUND( $E$57 + $E$8, $E$9 - LOG( $E$10 ))</f>
        <v>0</v>
      </c>
      <c r="F58" s="2">
        <f>ROUND( $F$57 + $F$8, $F$9 - LOG( $F$10 ))</f>
        <v>0</v>
      </c>
      <c r="G58" s="2">
        <f>ROUND( $G$57 + $G$8, $G$9 - LOG( $G$10 ))</f>
        <v>0</v>
      </c>
      <c r="H58" s="2">
        <f>ROUND( $H$57 + $H$8, $H$9 - LOG( $H$10 ))</f>
        <v>0</v>
      </c>
      <c r="I58" s="2">
        <f>ROUND( $I$57 + $I$8, $I$9 - LOG( $I$10 ))</f>
        <v>0</v>
      </c>
      <c r="J58" s="2">
        <f>ROUND( $J$57 + $J$8, $J$9 - LOG( $J$10 ))</f>
        <v>0</v>
      </c>
      <c r="K58" s="2">
        <f>ROUND( $K$57 + $K$8, $K$9 - LOG( $K$10 ))</f>
        <v>0</v>
      </c>
      <c r="L58" s="2">
        <f>ROUND( $L$57 + $L$8, $L$9 - LOG( $L$10 ))</f>
        <v>0</v>
      </c>
      <c r="M58" s="2">
        <f>ROUND( $M$57 + $M$8, $M$9 - LOG( $M$10 ))</f>
        <v>54054480912</v>
      </c>
      <c r="N58" s="2">
        <f>ROUND( $N$57 + $N$8, $N$9 - LOG( $N$10 ))</f>
        <v>103007477968</v>
      </c>
      <c r="O58" s="2">
        <f>ROUND( $O$57 + $O$8, $O$9 - LOG( $O$10 ))</f>
        <v>103035036716</v>
      </c>
      <c r="P58" s="2">
        <f>ROUND( $P$57 + $P$8, $P$9 - LOG( $P$10 ))</f>
        <v>65603991937</v>
      </c>
      <c r="Q58" s="2">
        <f>ROUND( $Q$57 + $Q$8, $Q$9 - LOG( $Q$10 ))</f>
        <v>77163749381</v>
      </c>
      <c r="R58" s="2">
        <f>ROUND( $R$57 + $R$8, $R$9 - LOG( $R$10 ))</f>
        <v>109322403158</v>
      </c>
      <c r="S58" s="2">
        <f>ROUND( $S$57 + $S$8, $S$9 - LOG( $S$10 ))</f>
        <v>109345072485</v>
      </c>
      <c r="T58" s="2">
        <f>ROUND( $T$57 + $T$8, $T$9 - LOG( $T$10 ))</f>
        <v>65697213983</v>
      </c>
      <c r="U58" s="2">
        <f>ROUND( $U$57 + $U$8, $U$9 - LOG( $U$10 ))</f>
        <v>65723829878</v>
      </c>
      <c r="V58" s="2">
        <f>ROUND( $V$57 + $V$8, $V$9 - LOG( $V$10 ))</f>
        <v>59635965721</v>
      </c>
      <c r="W58" s="2">
        <f>ROUND( $W$57 + $W$8, $W$9 - LOG( $W$10 ))</f>
        <v>59615965721</v>
      </c>
    </row>
    <row r="59" spans="2:23" outlineLevel="1" x14ac:dyDescent="0.4">
      <c r="B59" s="2">
        <f>ROUND( $B$58 + $B$8, $B$9 - LOG( $B$10 ))</f>
        <v>0</v>
      </c>
      <c r="C59" s="2">
        <f>ROUND( $C$58 + $C$8, $C$9 - LOG( $C$10 ))</f>
        <v>0</v>
      </c>
      <c r="D59" s="2">
        <f>ROUND( $D$58 + $D$8, $D$9 - LOG( $D$10 ))</f>
        <v>0</v>
      </c>
      <c r="E59" s="2">
        <f>ROUND( $E$58 + $E$8, $E$9 - LOG( $E$10 ))</f>
        <v>0</v>
      </c>
      <c r="F59" s="2">
        <f>ROUND( $F$58 + $F$8, $F$9 - LOG( $F$10 ))</f>
        <v>0</v>
      </c>
      <c r="G59" s="2">
        <f>ROUND( $G$58 + $G$8, $G$9 - LOG( $G$10 ))</f>
        <v>0</v>
      </c>
      <c r="H59" s="2">
        <f>ROUND( $H$58 + $H$8, $H$9 - LOG( $H$10 ))</f>
        <v>0</v>
      </c>
      <c r="I59" s="2">
        <f>ROUND( $I$58 + $I$8, $I$9 - LOG( $I$10 ))</f>
        <v>0</v>
      </c>
      <c r="J59" s="2">
        <f>ROUND( $J$58 + $J$8, $J$9 - LOG( $J$10 ))</f>
        <v>0</v>
      </c>
      <c r="K59" s="2">
        <f>ROUND( $K$58 + $K$8, $K$9 - LOG( $K$10 ))</f>
        <v>0</v>
      </c>
      <c r="L59" s="2">
        <f>ROUND( $L$58 + $L$8, $L$9 - LOG( $L$10 ))</f>
        <v>0</v>
      </c>
      <c r="M59" s="2">
        <f>ROUND( $M$58 + $M$8, $M$9 - LOG( $M$10 ))</f>
        <v>55643439105</v>
      </c>
      <c r="N59" s="2">
        <f>ROUND( $N$58 + $N$8, $N$9 - LOG( $N$10 ))</f>
        <v>106035982777</v>
      </c>
      <c r="O59" s="2">
        <f>ROUND( $O$58 + $O$8, $O$9 - LOG( $O$10 ))</f>
        <v>106064190705</v>
      </c>
      <c r="P59" s="2">
        <f>ROUND( $P$58 + $P$8, $P$9 - LOG( $P$10 ))</f>
        <v>67532054882</v>
      </c>
      <c r="Q59" s="2">
        <f>ROUND( $Q$58 + $Q$8, $Q$9 - LOG( $Q$10 ))</f>
        <v>79431721623</v>
      </c>
      <c r="R59" s="2">
        <f>ROUND( $R$58 + $R$8, $R$9 - LOG( $R$10 ))</f>
        <v>112536068604</v>
      </c>
      <c r="S59" s="2">
        <f>ROUND( $S$58 + $S$8, $S$9 - LOG( $S$10 ))</f>
        <v>112559222853</v>
      </c>
      <c r="T59" s="2">
        <f>ROUND( $T$58 + $T$8, $T$9 - LOG( $T$10 ))</f>
        <v>67627479023</v>
      </c>
      <c r="U59" s="2">
        <f>ROUND( $U$58 + $U$8, $U$9 - LOG( $U$10 ))</f>
        <v>67654766901</v>
      </c>
      <c r="V59" s="2">
        <f>ROUND( $V$58 + $V$8, $V$9 - LOG( $V$10 ))</f>
        <v>61387780939</v>
      </c>
      <c r="W59" s="2">
        <f>ROUND( $W$58 + $W$8, $W$9 - LOG( $W$10 ))</f>
        <v>61367780939</v>
      </c>
    </row>
    <row r="60" spans="2:23" outlineLevel="1" x14ac:dyDescent="0.4">
      <c r="B60" s="2">
        <f>ROUND( $B$59 + $B$8, $B$9 - LOG( $B$10 ))</f>
        <v>0</v>
      </c>
      <c r="C60" s="2">
        <f>ROUND( $C$59 + $C$8, $C$9 - LOG( $C$10 ))</f>
        <v>0</v>
      </c>
      <c r="D60" s="2">
        <f>ROUND( $D$59 + $D$8, $D$9 - LOG( $D$10 ))</f>
        <v>0</v>
      </c>
      <c r="E60" s="2">
        <f>ROUND( $E$59 + $E$8, $E$9 - LOG( $E$10 ))</f>
        <v>0</v>
      </c>
      <c r="F60" s="2">
        <f>ROUND( $F$59 + $F$8, $F$9 - LOG( $F$10 ))</f>
        <v>0</v>
      </c>
      <c r="G60" s="2">
        <f>ROUND( $G$59 + $G$8, $G$9 - LOG( $G$10 ))</f>
        <v>0</v>
      </c>
      <c r="H60" s="2">
        <f>ROUND( $H$59 + $H$8, $H$9 - LOG( $H$10 ))</f>
        <v>0</v>
      </c>
      <c r="I60" s="2">
        <f>ROUND( $I$59 + $I$8, $I$9 - LOG( $I$10 ))</f>
        <v>0</v>
      </c>
      <c r="J60" s="2">
        <f>ROUND( $J$59 + $J$8, $J$9 - LOG( $J$10 ))</f>
        <v>0</v>
      </c>
      <c r="K60" s="2">
        <f>ROUND( $K$59 + $K$8, $K$9 - LOG( $K$10 ))</f>
        <v>0</v>
      </c>
      <c r="L60" s="2">
        <f>ROUND( $L$59 + $L$8, $L$9 - LOG( $L$10 ))</f>
        <v>0</v>
      </c>
      <c r="M60" s="2">
        <f>ROUND( $M$59 + $M$8, $M$9 - LOG( $M$10 ))</f>
        <v>57232397298</v>
      </c>
      <c r="N60" s="2">
        <f>ROUND( $N$59 + $N$8, $N$9 - LOG( $N$10 ))</f>
        <v>109064487586</v>
      </c>
      <c r="O60" s="2">
        <f>ROUND( $O$59 + $O$8, $O$9 - LOG( $O$10 ))</f>
        <v>109093344694</v>
      </c>
      <c r="P60" s="2">
        <f>ROUND( $P$59 + $P$8, $P$9 - LOG( $P$10 ))</f>
        <v>69460117827</v>
      </c>
      <c r="Q60" s="2">
        <f>ROUND( $Q$59 + $Q$8, $Q$9 - LOG( $Q$10 ))</f>
        <v>81699693865</v>
      </c>
      <c r="R60" s="2">
        <f>ROUND( $R$59 + $R$8, $R$9 - LOG( $R$10 ))</f>
        <v>115749734050</v>
      </c>
      <c r="S60" s="2">
        <f>ROUND( $S$59 + $S$8, $S$9 - LOG( $S$10 ))</f>
        <v>115773373221</v>
      </c>
      <c r="T60" s="2">
        <f>ROUND( $T$59 + $T$8, $T$9 - LOG( $T$10 ))</f>
        <v>69557744063</v>
      </c>
      <c r="U60" s="2">
        <f>ROUND( $U$59 + $U$8, $U$9 - LOG( $U$10 ))</f>
        <v>69585703924</v>
      </c>
      <c r="V60" s="2">
        <f>ROUND( $V$59 + $V$8, $V$9 - LOG( $V$10 ))</f>
        <v>63139596157</v>
      </c>
      <c r="W60" s="2">
        <f>ROUND( $W$59 + $W$8, $W$9 - LOG( $W$10 ))</f>
        <v>63119596157</v>
      </c>
    </row>
    <row r="61" spans="2:23" outlineLevel="1" x14ac:dyDescent="0.4">
      <c r="B61" s="2">
        <f>ROUND( $B$60 + $B$8, $B$9 - LOG( $B$10 ))</f>
        <v>0</v>
      </c>
      <c r="C61" s="2">
        <f>ROUND( $C$60 + $C$8, $C$9 - LOG( $C$10 ))</f>
        <v>0</v>
      </c>
      <c r="D61" s="2">
        <f>ROUND( $D$60 + $D$8, $D$9 - LOG( $D$10 ))</f>
        <v>0</v>
      </c>
      <c r="E61" s="2">
        <f>ROUND( $E$60 + $E$8, $E$9 - LOG( $E$10 ))</f>
        <v>0</v>
      </c>
      <c r="F61" s="2">
        <f>ROUND( $F$60 + $F$8, $F$9 - LOG( $F$10 ))</f>
        <v>0</v>
      </c>
      <c r="G61" s="2">
        <f>ROUND( $G$60 + $G$8, $G$9 - LOG( $G$10 ))</f>
        <v>0</v>
      </c>
      <c r="H61" s="2">
        <f>ROUND( $H$60 + $H$8, $H$9 - LOG( $H$10 ))</f>
        <v>0</v>
      </c>
      <c r="I61" s="2">
        <f>ROUND( $I$60 + $I$8, $I$9 - LOG( $I$10 ))</f>
        <v>0</v>
      </c>
      <c r="J61" s="2">
        <f>ROUND( $J$60 + $J$8, $J$9 - LOG( $J$10 ))</f>
        <v>0</v>
      </c>
      <c r="K61" s="2">
        <f>ROUND( $K$60 + $K$8, $K$9 - LOG( $K$10 ))</f>
        <v>0</v>
      </c>
      <c r="L61" s="2">
        <f>ROUND( $L$60 + $L$8, $L$9 - LOG( $L$10 ))</f>
        <v>0</v>
      </c>
      <c r="M61" s="2">
        <f>ROUND( $M$60 + $M$8, $M$9 - LOG( $M$10 ))</f>
        <v>58821355491</v>
      </c>
      <c r="N61" s="2">
        <f>ROUND( $N$60 + $N$8, $N$9 - LOG( $N$10 ))</f>
        <v>112092992395</v>
      </c>
      <c r="O61" s="2">
        <f>ROUND( $O$60 + $O$8, $O$9 - LOG( $O$10 ))</f>
        <v>112122498683</v>
      </c>
      <c r="P61" s="2">
        <f>ROUND( $P$60 + $P$8, $P$9 - LOG( $P$10 ))</f>
        <v>71388180772</v>
      </c>
      <c r="Q61" s="2">
        <f>ROUND( $Q$60 + $Q$8, $Q$9 - LOG( $Q$10 ))</f>
        <v>83967666107</v>
      </c>
      <c r="R61" s="2">
        <f>ROUND( $R$60 + $R$8, $R$9 - LOG( $R$10 ))</f>
        <v>118963399496</v>
      </c>
      <c r="S61" s="2">
        <f>ROUND( $S$60 + $S$8, $S$9 - LOG( $S$10 ))</f>
        <v>118987523589</v>
      </c>
      <c r="T61" s="2">
        <f>ROUND( $T$60 + $T$8, $T$9 - LOG( $T$10 ))</f>
        <v>71488009103</v>
      </c>
      <c r="U61" s="2">
        <f>ROUND( $U$60 + $U$8, $U$9 - LOG( $U$10 ))</f>
        <v>71516640947</v>
      </c>
      <c r="V61" s="2">
        <f>ROUND( $V$60 + $V$8, $V$9 - LOG( $V$10 ))</f>
        <v>64891411375</v>
      </c>
      <c r="W61" s="2">
        <f>ROUND( $W$60 + $W$8, $W$9 - LOG( $W$10 ))</f>
        <v>64871411375</v>
      </c>
    </row>
    <row r="62" spans="2:23" outlineLevel="1" x14ac:dyDescent="0.4">
      <c r="B62" s="2">
        <f>ROUND( $B$61 + $B$8, $B$9 - LOG( $B$10 ))</f>
        <v>0</v>
      </c>
      <c r="C62" s="2">
        <f>ROUND( $C$61 + $C$8, $C$9 - LOG( $C$10 ))</f>
        <v>0</v>
      </c>
      <c r="D62" s="2">
        <f>ROUND( $D$61 + $D$8, $D$9 - LOG( $D$10 ))</f>
        <v>0</v>
      </c>
      <c r="E62" s="2">
        <f>ROUND( $E$61 + $E$8, $E$9 - LOG( $E$10 ))</f>
        <v>0</v>
      </c>
      <c r="F62" s="2">
        <f>ROUND( $F$61 + $F$8, $F$9 - LOG( $F$10 ))</f>
        <v>0</v>
      </c>
      <c r="G62" s="2">
        <f>ROUND( $G$61 + $G$8, $G$9 - LOG( $G$10 ))</f>
        <v>0</v>
      </c>
      <c r="H62" s="2">
        <f>ROUND( $H$61 + $H$8, $H$9 - LOG( $H$10 ))</f>
        <v>0</v>
      </c>
      <c r="I62" s="2">
        <f>ROUND( $I$61 + $I$8, $I$9 - LOG( $I$10 ))</f>
        <v>0</v>
      </c>
      <c r="J62" s="2">
        <f>ROUND( $J$61 + $J$8, $J$9 - LOG( $J$10 ))</f>
        <v>0</v>
      </c>
      <c r="K62" s="2">
        <f>ROUND( $K$61 + $K$8, $K$9 - LOG( $K$10 ))</f>
        <v>0</v>
      </c>
      <c r="L62" s="2">
        <f>ROUND( $L$61 + $L$8, $L$9 - LOG( $L$10 ))</f>
        <v>0</v>
      </c>
      <c r="M62" s="2">
        <f>ROUND( $M$61 + $M$8, $M$9 - LOG( $M$10 ))</f>
        <v>60410313684</v>
      </c>
      <c r="N62" s="2">
        <f>ROUND( $N$61 + $N$8, $N$9 - LOG( $N$10 ))</f>
        <v>115121497204</v>
      </c>
      <c r="O62" s="2">
        <f>ROUND( $O$61 + $O$8, $O$9 - LOG( $O$10 ))</f>
        <v>115151652672</v>
      </c>
      <c r="P62" s="2">
        <f>ROUND( $P$61 + $P$8, $P$9 - LOG( $P$10 ))</f>
        <v>73316243717</v>
      </c>
      <c r="Q62" s="2">
        <f>ROUND( $Q$61 + $Q$8, $Q$9 - LOG( $Q$10 ))</f>
        <v>86235638349</v>
      </c>
      <c r="R62" s="2">
        <f>ROUND( $R$61 + $R$8, $R$9 - LOG( $R$10 ))</f>
        <v>122177064942</v>
      </c>
      <c r="S62" s="2">
        <f>ROUND( $S$61 + $S$8, $S$9 - LOG( $S$10 ))</f>
        <v>122201673957</v>
      </c>
      <c r="T62" s="2">
        <f>ROUND( $T$61 + $T$8, $T$9 - LOG( $T$10 ))</f>
        <v>73418274143</v>
      </c>
      <c r="U62" s="2">
        <f>ROUND( $U$61 + $U$8, $U$9 - LOG( $U$10 ))</f>
        <v>73447577970</v>
      </c>
      <c r="V62" s="2">
        <f>ROUND( $V$61 + $V$8, $V$9 - LOG( $V$10 ))</f>
        <v>66643226593</v>
      </c>
      <c r="W62" s="2">
        <f>ROUND( $W$61 + $W$8, $W$9 - LOG( $W$10 ))</f>
        <v>66623226593</v>
      </c>
    </row>
    <row r="63" spans="2:23" outlineLevel="1" x14ac:dyDescent="0.4">
      <c r="B63" s="2">
        <f>ROUND( $B$62 + $B$8, $B$9 - LOG( $B$10 ))</f>
        <v>0</v>
      </c>
      <c r="C63" s="2">
        <f>ROUND( $C$62 + $C$8, $C$9 - LOG( $C$10 ))</f>
        <v>0</v>
      </c>
      <c r="D63" s="2">
        <f>ROUND( $D$62 + $D$8, $D$9 - LOG( $D$10 ))</f>
        <v>0</v>
      </c>
      <c r="E63" s="2">
        <f>ROUND( $E$62 + $E$8, $E$9 - LOG( $E$10 ))</f>
        <v>0</v>
      </c>
      <c r="F63" s="2">
        <f>ROUND( $F$62 + $F$8, $F$9 - LOG( $F$10 ))</f>
        <v>0</v>
      </c>
      <c r="G63" s="2">
        <f>ROUND( $G$62 + $G$8, $G$9 - LOG( $G$10 ))</f>
        <v>0</v>
      </c>
      <c r="H63" s="2">
        <f>ROUND( $H$62 + $H$8, $H$9 - LOG( $H$10 ))</f>
        <v>0</v>
      </c>
      <c r="I63" s="2">
        <f>ROUND( $I$62 + $I$8, $I$9 - LOG( $I$10 ))</f>
        <v>0</v>
      </c>
      <c r="J63" s="2">
        <f>ROUND( $J$62 + $J$8, $J$9 - LOG( $J$10 ))</f>
        <v>0</v>
      </c>
      <c r="K63" s="2">
        <f>ROUND( $K$62 + $K$8, $K$9 - LOG( $K$10 ))</f>
        <v>0</v>
      </c>
      <c r="L63" s="2">
        <f>ROUND( $L$62 + $L$8, $L$9 - LOG( $L$10 ))</f>
        <v>0</v>
      </c>
      <c r="M63" s="2">
        <f>ROUND( $M$62 + $M$8, $M$9 - LOG( $M$10 ))</f>
        <v>61999271877</v>
      </c>
      <c r="N63" s="2">
        <f>ROUND( $N$62 + $N$8, $N$9 - LOG( $N$10 ))</f>
        <v>118150002013</v>
      </c>
      <c r="O63" s="2">
        <f>ROUND( $O$62 + $O$8, $O$9 - LOG( $O$10 ))</f>
        <v>118180806661</v>
      </c>
      <c r="P63" s="2">
        <f>ROUND( $P$62 + $P$8, $P$9 - LOG( $P$10 ))</f>
        <v>75244306662</v>
      </c>
      <c r="Q63" s="2">
        <f>ROUND( $Q$62 + $Q$8, $Q$9 - LOG( $Q$10 ))</f>
        <v>88503610591</v>
      </c>
      <c r="R63" s="2">
        <f>ROUND( $R$62 + $R$8, $R$9 - LOG( $R$10 ))</f>
        <v>125390730388</v>
      </c>
      <c r="S63" s="2">
        <f>ROUND( $S$62 + $S$8, $S$9 - LOG( $S$10 ))</f>
        <v>125415824325</v>
      </c>
      <c r="T63" s="2">
        <f>ROUND( $T$62 + $T$8, $T$9 - LOG( $T$10 ))</f>
        <v>75348539183</v>
      </c>
      <c r="U63" s="2">
        <f>ROUND( $U$62 + $U$8, $U$9 - LOG( $U$10 ))</f>
        <v>75378514993</v>
      </c>
      <c r="V63" s="2">
        <f>ROUND( $V$62 + $V$8, $V$9 - LOG( $V$10 ))</f>
        <v>68395041811</v>
      </c>
      <c r="W63" s="2">
        <f>ROUND( $W$62 + $W$8, $W$9 - LOG( $W$10 ))</f>
        <v>68375041811</v>
      </c>
    </row>
    <row r="64" spans="2:23" outlineLevel="1" x14ac:dyDescent="0.4">
      <c r="B64" s="2">
        <f>ROUND( $B$63 + $B$8, $B$9 - LOG( $B$10 ))</f>
        <v>0</v>
      </c>
      <c r="C64" s="2">
        <f>ROUND( $C$63 + $C$8, $C$9 - LOG( $C$10 ))</f>
        <v>0</v>
      </c>
      <c r="D64" s="2">
        <f>ROUND( $D$63 + $D$8, $D$9 - LOG( $D$10 ))</f>
        <v>0</v>
      </c>
      <c r="E64" s="2">
        <f>ROUND( $E$63 + $E$8, $E$9 - LOG( $E$10 ))</f>
        <v>0</v>
      </c>
      <c r="F64" s="2">
        <f>ROUND( $F$63 + $F$8, $F$9 - LOG( $F$10 ))</f>
        <v>0</v>
      </c>
      <c r="G64" s="2">
        <f>ROUND( $G$63 + $G$8, $G$9 - LOG( $G$10 ))</f>
        <v>0</v>
      </c>
      <c r="H64" s="2">
        <f>ROUND( $H$63 + $H$8, $H$9 - LOG( $H$10 ))</f>
        <v>0</v>
      </c>
      <c r="I64" s="2">
        <f>ROUND( $I$63 + $I$8, $I$9 - LOG( $I$10 ))</f>
        <v>0</v>
      </c>
      <c r="J64" s="2">
        <f>ROUND( $J$63 + $J$8, $J$9 - LOG( $J$10 ))</f>
        <v>0</v>
      </c>
      <c r="K64" s="2">
        <f>ROUND( $K$63 + $K$8, $K$9 - LOG( $K$10 ))</f>
        <v>0</v>
      </c>
      <c r="L64" s="2">
        <f>ROUND( $L$63 + $L$8, $L$9 - LOG( $L$10 ))</f>
        <v>0</v>
      </c>
      <c r="M64" s="2">
        <f>ROUND( $M$63 + $M$8, $M$9 - LOG( $M$10 ))</f>
        <v>63588230070</v>
      </c>
      <c r="N64" s="2">
        <f>ROUND( $N$63 + $N$8, $N$9 - LOG( $N$10 ))</f>
        <v>121178506822</v>
      </c>
      <c r="O64" s="2">
        <f>ROUND( $O$63 + $O$8, $O$9 - LOG( $O$10 ))</f>
        <v>121209960650</v>
      </c>
      <c r="P64" s="2">
        <f>ROUND( $P$63 + $P$8, $P$9 - LOG( $P$10 ))</f>
        <v>77172369607</v>
      </c>
      <c r="Q64" s="2">
        <f>ROUND( $Q$63 + $Q$8, $Q$9 - LOG( $Q$10 ))</f>
        <v>90771582833</v>
      </c>
      <c r="R64" s="2">
        <f>ROUND( $R$63 + $R$8, $R$9 - LOG( $R$10 ))</f>
        <v>128604395834</v>
      </c>
      <c r="S64" s="2">
        <f>ROUND( $S$63 + $S$8, $S$9 - LOG( $S$10 ))</f>
        <v>128629974693</v>
      </c>
      <c r="T64" s="2">
        <f>ROUND( $T$63 + $T$8, $T$9 - LOG( $T$10 ))</f>
        <v>77278804223</v>
      </c>
      <c r="U64" s="2">
        <f>ROUND( $U$63 + $U$8, $U$9 - LOG( $U$10 ))</f>
        <v>77309452016</v>
      </c>
      <c r="V64" s="2">
        <f>ROUND( $V$63 + $V$8, $V$9 - LOG( $V$10 ))</f>
        <v>70146857029</v>
      </c>
      <c r="W64" s="2">
        <f>ROUND( $W$63 + $W$8, $W$9 - LOG( $W$10 ))</f>
        <v>70126857029</v>
      </c>
    </row>
    <row r="65" spans="2:23" outlineLevel="1" x14ac:dyDescent="0.4">
      <c r="B65" s="2">
        <f>ROUND( $B$64 + $B$8, $B$9 - LOG( $B$10 ))</f>
        <v>0</v>
      </c>
      <c r="C65" s="2">
        <f>ROUND( $C$64 + $C$8, $C$9 - LOG( $C$10 ))</f>
        <v>0</v>
      </c>
      <c r="D65" s="2">
        <f>ROUND( $D$64 + $D$8, $D$9 - LOG( $D$10 ))</f>
        <v>0</v>
      </c>
      <c r="E65" s="2">
        <f>ROUND( $E$64 + $E$8, $E$9 - LOG( $E$10 ))</f>
        <v>0</v>
      </c>
      <c r="F65" s="2">
        <f>ROUND( $F$64 + $F$8, $F$9 - LOG( $F$10 ))</f>
        <v>0</v>
      </c>
      <c r="G65" s="2">
        <f>ROUND( $G$64 + $G$8, $G$9 - LOG( $G$10 ))</f>
        <v>0</v>
      </c>
      <c r="H65" s="2">
        <f>ROUND( $H$64 + $H$8, $H$9 - LOG( $H$10 ))</f>
        <v>0</v>
      </c>
      <c r="I65" s="2">
        <f>ROUND( $I$64 + $I$8, $I$9 - LOG( $I$10 ))</f>
        <v>0</v>
      </c>
      <c r="J65" s="2">
        <f>ROUND( $J$64 + $J$8, $J$9 - LOG( $J$10 ))</f>
        <v>0</v>
      </c>
      <c r="K65" s="2">
        <f>ROUND( $K$64 + $K$8, $K$9 - LOG( $K$10 ))</f>
        <v>0</v>
      </c>
      <c r="L65" s="2">
        <f>ROUND( $L$64 + $L$8, $L$9 - LOG( $L$10 ))</f>
        <v>0</v>
      </c>
      <c r="M65" s="2">
        <f>ROUND( $M$64 + $M$8, $M$9 - LOG( $M$10 ))</f>
        <v>65177188263</v>
      </c>
      <c r="N65" s="2">
        <f>ROUND( $N$64 + $N$8, $N$9 - LOG( $N$10 ))</f>
        <v>124207011631</v>
      </c>
      <c r="O65" s="2">
        <f>ROUND( $O$64 + $O$8, $O$9 - LOG( $O$10 ))</f>
        <v>124239114639</v>
      </c>
      <c r="P65" s="2">
        <f>ROUND( $P$64 + $P$8, $P$9 - LOG( $P$10 ))</f>
        <v>79100432552</v>
      </c>
      <c r="Q65" s="2">
        <f>ROUND( $Q$64 + $Q$8, $Q$9 - LOG( $Q$10 ))</f>
        <v>93039555075</v>
      </c>
      <c r="R65" s="2">
        <f>ROUND( $R$64 + $R$8, $R$9 - LOG( $R$10 ))</f>
        <v>131818061280</v>
      </c>
      <c r="S65" s="2">
        <f>ROUND( $S$64 + $S$8, $S$9 - LOG( $S$10 ))</f>
        <v>131844125061</v>
      </c>
      <c r="T65" s="2">
        <f>ROUND( $T$64 + $T$8, $T$9 - LOG( $T$10 ))</f>
        <v>79209069263</v>
      </c>
      <c r="U65" s="2">
        <f>ROUND( $U$64 + $U$8, $U$9 - LOG( $U$10 ))</f>
        <v>79240389039</v>
      </c>
      <c r="V65" s="2">
        <f>ROUND( $V$64 + $V$8, $V$9 - LOG( $V$10 ))</f>
        <v>71898672247</v>
      </c>
      <c r="W65" s="2">
        <f>ROUND( $W$64 + $W$8, $W$9 - LOG( $W$10 ))</f>
        <v>71878672247</v>
      </c>
    </row>
    <row r="66" spans="2:23" outlineLevel="1" x14ac:dyDescent="0.4">
      <c r="B66" s="2">
        <f>ROUND( $B$65 + $B$8, $B$9 - LOG( $B$10 ))</f>
        <v>0</v>
      </c>
      <c r="C66" s="2">
        <f>ROUND( $C$65 + $C$8, $C$9 - LOG( $C$10 ))</f>
        <v>0</v>
      </c>
      <c r="D66" s="2">
        <f>ROUND( $D$65 + $D$8, $D$9 - LOG( $D$10 ))</f>
        <v>0</v>
      </c>
      <c r="E66" s="2">
        <f>ROUND( $E$65 + $E$8, $E$9 - LOG( $E$10 ))</f>
        <v>0</v>
      </c>
      <c r="F66" s="2">
        <f>ROUND( $F$65 + $F$8, $F$9 - LOG( $F$10 ))</f>
        <v>0</v>
      </c>
      <c r="G66" s="2">
        <f>ROUND( $G$65 + $G$8, $G$9 - LOG( $G$10 ))</f>
        <v>0</v>
      </c>
      <c r="H66" s="2">
        <f>ROUND( $H$65 + $H$8, $H$9 - LOG( $H$10 ))</f>
        <v>0</v>
      </c>
      <c r="I66" s="2">
        <f>ROUND( $I$65 + $I$8, $I$9 - LOG( $I$10 ))</f>
        <v>0</v>
      </c>
      <c r="J66" s="2">
        <f>ROUND( $J$65 + $J$8, $J$9 - LOG( $J$10 ))</f>
        <v>0</v>
      </c>
      <c r="K66" s="2">
        <f>ROUND( $K$65 + $K$8, $K$9 - LOG( $K$10 ))</f>
        <v>0</v>
      </c>
      <c r="L66" s="2">
        <f>ROUND( $L$65 + $L$8, $L$9 - LOG( $L$10 ))</f>
        <v>0</v>
      </c>
      <c r="M66" s="2">
        <f>ROUND( $M$65 + $M$8, $M$9 - LOG( $M$10 ))</f>
        <v>66766146456</v>
      </c>
      <c r="N66" s="2">
        <f>ROUND( $N$65 + $N$8, $N$9 - LOG( $N$10 ))</f>
        <v>127235516440</v>
      </c>
      <c r="O66" s="2">
        <f>ROUND( $O$65 + $O$8, $O$9 - LOG( $O$10 ))</f>
        <v>127268268628</v>
      </c>
      <c r="P66" s="2">
        <f>ROUND( $P$65 + $P$8, $P$9 - LOG( $P$10 ))</f>
        <v>81028495497</v>
      </c>
      <c r="Q66" s="2">
        <f>ROUND( $Q$65 + $Q$8, $Q$9 - LOG( $Q$10 ))</f>
        <v>95307527317</v>
      </c>
      <c r="R66" s="2">
        <f>ROUND( $R$65 + $R$8, $R$9 - LOG( $R$10 ))</f>
        <v>135031726726</v>
      </c>
      <c r="S66" s="2">
        <f>ROUND( $S$65 + $S$8, $S$9 - LOG( $S$10 ))</f>
        <v>135058275429</v>
      </c>
      <c r="T66" s="2">
        <f>ROUND( $T$65 + $T$8, $T$9 - LOG( $T$10 ))</f>
        <v>81139334303</v>
      </c>
      <c r="U66" s="2">
        <f>ROUND( $U$65 + $U$8, $U$9 - LOG( $U$10 ))</f>
        <v>81171326062</v>
      </c>
      <c r="V66" s="2">
        <f>ROUND( $V$65 + $V$8, $V$9 - LOG( $V$10 ))</f>
        <v>73650487465</v>
      </c>
      <c r="W66" s="2">
        <f>ROUND( $W$65 + $W$8, $W$9 - LOG( $W$10 ))</f>
        <v>73630487465</v>
      </c>
    </row>
    <row r="67" spans="2:23" outlineLevel="1" x14ac:dyDescent="0.4">
      <c r="B67" s="2">
        <f>ROUND( $B$66 + $B$8, $B$9 - LOG( $B$10 ))</f>
        <v>0</v>
      </c>
      <c r="C67" s="2">
        <f>ROUND( $C$66 + $C$8, $C$9 - LOG( $C$10 ))</f>
        <v>0</v>
      </c>
      <c r="D67" s="2">
        <f>ROUND( $D$66 + $D$8, $D$9 - LOG( $D$10 ))</f>
        <v>0</v>
      </c>
      <c r="E67" s="2">
        <f>ROUND( $E$66 + $E$8, $E$9 - LOG( $E$10 ))</f>
        <v>0</v>
      </c>
      <c r="F67" s="2">
        <f>ROUND( $F$66 + $F$8, $F$9 - LOG( $F$10 ))</f>
        <v>0</v>
      </c>
      <c r="G67" s="2">
        <f>ROUND( $G$66 + $G$8, $G$9 - LOG( $G$10 ))</f>
        <v>0</v>
      </c>
      <c r="H67" s="2">
        <f>ROUND( $H$66 + $H$8, $H$9 - LOG( $H$10 ))</f>
        <v>0</v>
      </c>
      <c r="I67" s="2">
        <f>ROUND( $I$66 + $I$8, $I$9 - LOG( $I$10 ))</f>
        <v>0</v>
      </c>
      <c r="J67" s="2">
        <f>ROUND( $J$66 + $J$8, $J$9 - LOG( $J$10 ))</f>
        <v>0</v>
      </c>
      <c r="K67" s="2">
        <f>ROUND( $K$66 + $K$8, $K$9 - LOG( $K$10 ))</f>
        <v>0</v>
      </c>
      <c r="L67" s="2">
        <f>ROUND( $L$66 + $L$8, $L$9 - LOG( $L$10 ))</f>
        <v>0</v>
      </c>
      <c r="M67" s="2">
        <f>ROUND( $M$66 + $M$8, $M$9 - LOG( $M$10 ))</f>
        <v>68355104649</v>
      </c>
      <c r="N67" s="2">
        <f>ROUND( $N$66 + $N$8, $N$9 - LOG( $N$10 ))</f>
        <v>130264021249</v>
      </c>
      <c r="O67" s="2">
        <f>ROUND( $O$66 + $O$8, $O$9 - LOG( $O$10 ))</f>
        <v>130297422617</v>
      </c>
      <c r="P67" s="2">
        <f>ROUND( $P$66 + $P$8, $P$9 - LOG( $P$10 ))</f>
        <v>82956558442</v>
      </c>
      <c r="Q67" s="2">
        <f>ROUND( $Q$66 + $Q$8, $Q$9 - LOG( $Q$10 ))</f>
        <v>97575499559</v>
      </c>
      <c r="R67" s="2">
        <f>ROUND( $R$66 + $R$8, $R$9 - LOG( $R$10 ))</f>
        <v>138245392172</v>
      </c>
      <c r="S67" s="2">
        <f>ROUND( $S$66 + $S$8, $S$9 - LOG( $S$10 ))</f>
        <v>138272425797</v>
      </c>
      <c r="T67" s="2">
        <f>ROUND( $T$66 + $T$8, $T$9 - LOG( $T$10 ))</f>
        <v>83069599343</v>
      </c>
      <c r="U67" s="2">
        <f>ROUND( $U$66 + $U$8, $U$9 - LOG( $U$10 ))</f>
        <v>83102263085</v>
      </c>
      <c r="V67" s="2">
        <f>ROUND( $V$66 + $V$8, $V$9 - LOG( $V$10 ))</f>
        <v>75402302683</v>
      </c>
      <c r="W67" s="2">
        <f>ROUND( $W$66 + $W$8, $W$9 - LOG( $W$10 ))</f>
        <v>75382302683</v>
      </c>
    </row>
    <row r="68" spans="2:23" outlineLevel="1" x14ac:dyDescent="0.4">
      <c r="B68" s="2">
        <f>ROUND( $B$67 + $B$8, $B$9 - LOG( $B$10 ))</f>
        <v>0</v>
      </c>
      <c r="C68" s="2">
        <f>ROUND( $C$67 + $C$8, $C$9 - LOG( $C$10 ))</f>
        <v>0</v>
      </c>
      <c r="D68" s="2">
        <f>ROUND( $D$67 + $D$8, $D$9 - LOG( $D$10 ))</f>
        <v>0</v>
      </c>
      <c r="E68" s="2">
        <f>ROUND( $E$67 + $E$8, $E$9 - LOG( $E$10 ))</f>
        <v>0</v>
      </c>
      <c r="F68" s="2">
        <f>ROUND( $F$67 + $F$8, $F$9 - LOG( $F$10 ))</f>
        <v>0</v>
      </c>
      <c r="G68" s="2">
        <f>ROUND( $G$67 + $G$8, $G$9 - LOG( $G$10 ))</f>
        <v>0</v>
      </c>
      <c r="H68" s="2">
        <f>ROUND( $H$67 + $H$8, $H$9 - LOG( $H$10 ))</f>
        <v>0</v>
      </c>
      <c r="I68" s="2">
        <f>ROUND( $I$67 + $I$8, $I$9 - LOG( $I$10 ))</f>
        <v>0</v>
      </c>
      <c r="J68" s="2">
        <f>ROUND( $J$67 + $J$8, $J$9 - LOG( $J$10 ))</f>
        <v>0</v>
      </c>
      <c r="K68" s="2">
        <f>ROUND( $K$67 + $K$8, $K$9 - LOG( $K$10 ))</f>
        <v>0</v>
      </c>
      <c r="L68" s="2">
        <f>ROUND( $L$67 + $L$8, $L$9 - LOG( $L$10 ))</f>
        <v>0</v>
      </c>
      <c r="M68" s="2">
        <f>ROUND( $M$67 + $M$8, $M$9 - LOG( $M$10 ))</f>
        <v>69944062842</v>
      </c>
      <c r="N68" s="2">
        <f>ROUND( $N$67 + $N$8, $N$9 - LOG( $N$10 ))</f>
        <v>133292526058</v>
      </c>
      <c r="O68" s="2">
        <f>ROUND( $O$67 + $O$8, $O$9 - LOG( $O$10 ))</f>
        <v>133326576606</v>
      </c>
      <c r="P68" s="2">
        <f>ROUND( $P$67 + $P$8, $P$9 - LOG( $P$10 ))</f>
        <v>84884621387</v>
      </c>
      <c r="Q68" s="2">
        <f>ROUND( $Q$67 + $Q$8, $Q$9 - LOG( $Q$10 ))</f>
        <v>99843471801</v>
      </c>
      <c r="R68" s="2">
        <f>ROUND( $R$67 + $R$8, $R$9 - LOG( $R$10 ))</f>
        <v>141459057618</v>
      </c>
      <c r="S68" s="2">
        <f>ROUND( $S$67 + $S$8, $S$9 - LOG( $S$10 ))</f>
        <v>141486576165</v>
      </c>
      <c r="T68" s="2">
        <f>ROUND( $T$67 + $T$8, $T$9 - LOG( $T$10 ))</f>
        <v>84999864383</v>
      </c>
      <c r="U68" s="2">
        <f>ROUND( $U$67 + $U$8, $U$9 - LOG( $U$10 ))</f>
        <v>85033200108</v>
      </c>
      <c r="V68" s="2">
        <f>ROUND( $V$67 + $V$8, $V$9 - LOG( $V$10 ))</f>
        <v>77154117901</v>
      </c>
      <c r="W68" s="2">
        <f>ROUND( $W$67 + $W$8, $W$9 - LOG( $W$10 ))</f>
        <v>77134117901</v>
      </c>
    </row>
    <row r="69" spans="2:23" outlineLevel="1" x14ac:dyDescent="0.4">
      <c r="B69" s="2">
        <f>ROUND( $B$68 + $B$8, $B$9 - LOG( $B$10 ))</f>
        <v>0</v>
      </c>
      <c r="C69" s="2">
        <f>ROUND( $C$68 + $C$8, $C$9 - LOG( $C$10 ))</f>
        <v>0</v>
      </c>
      <c r="D69" s="2">
        <f>ROUND( $D$68 + $D$8, $D$9 - LOG( $D$10 ))</f>
        <v>0</v>
      </c>
      <c r="E69" s="2">
        <f>ROUND( $E$68 + $E$8, $E$9 - LOG( $E$10 ))</f>
        <v>0</v>
      </c>
      <c r="F69" s="2">
        <f>ROUND( $F$68 + $F$8, $F$9 - LOG( $F$10 ))</f>
        <v>0</v>
      </c>
      <c r="G69" s="2">
        <f>ROUND( $G$68 + $G$8, $G$9 - LOG( $G$10 ))</f>
        <v>0</v>
      </c>
      <c r="H69" s="2">
        <f>ROUND( $H$68 + $H$8, $H$9 - LOG( $H$10 ))</f>
        <v>0</v>
      </c>
      <c r="I69" s="2">
        <f>ROUND( $I$68 + $I$8, $I$9 - LOG( $I$10 ))</f>
        <v>0</v>
      </c>
      <c r="J69" s="2">
        <f>ROUND( $J$68 + $J$8, $J$9 - LOG( $J$10 ))</f>
        <v>0</v>
      </c>
      <c r="K69" s="2">
        <f>ROUND( $K$68 + $K$8, $K$9 - LOG( $K$10 ))</f>
        <v>0</v>
      </c>
      <c r="L69" s="2">
        <f>ROUND( $L$68 + $L$8, $L$9 - LOG( $L$10 ))</f>
        <v>0</v>
      </c>
      <c r="M69" s="2">
        <f>ROUND( $M$68 + $M$8, $M$9 - LOG( $M$10 ))</f>
        <v>71533021035</v>
      </c>
      <c r="N69" s="2">
        <f>ROUND( $N$68 + $N$8, $N$9 - LOG( $N$10 ))</f>
        <v>136321030867</v>
      </c>
      <c r="O69" s="2">
        <f>ROUND( $O$68 + $O$8, $O$9 - LOG( $O$10 ))</f>
        <v>136355730595</v>
      </c>
      <c r="P69" s="2">
        <f>ROUND( $P$68 + $P$8, $P$9 - LOG( $P$10 ))</f>
        <v>86812684332</v>
      </c>
      <c r="Q69" s="2">
        <f>ROUND( $Q$68 + $Q$8, $Q$9 - LOG( $Q$10 ))</f>
        <v>102111444043</v>
      </c>
      <c r="R69" s="2">
        <f>ROUND( $R$68 + $R$8, $R$9 - LOG( $R$10 ))</f>
        <v>144672723064</v>
      </c>
      <c r="S69" s="2">
        <f>ROUND( $S$68 + $S$8, $S$9 - LOG( $S$10 ))</f>
        <v>144700726533</v>
      </c>
      <c r="T69" s="2">
        <f>ROUND( $T$68 + $T$8, $T$9 - LOG( $T$10 ))</f>
        <v>86930129423</v>
      </c>
      <c r="U69" s="2">
        <f>ROUND( $U$68 + $U$8, $U$9 - LOG( $U$10 ))</f>
        <v>86964137131</v>
      </c>
      <c r="V69" s="2">
        <f>ROUND( $V$68 + $V$8, $V$9 - LOG( $V$10 ))</f>
        <v>78905933119</v>
      </c>
      <c r="W69" s="2">
        <f>ROUND( $W$68 + $W$8, $W$9 - LOG( $W$10 ))</f>
        <v>78885933119</v>
      </c>
    </row>
    <row r="70" spans="2:23" outlineLevel="1" x14ac:dyDescent="0.4">
      <c r="B70" s="2">
        <f>ROUND( $B$69 + $B$8, $B$9 - LOG( $B$10 ))</f>
        <v>0</v>
      </c>
      <c r="C70" s="2">
        <f>ROUND( $C$69 + $C$8, $C$9 - LOG( $C$10 ))</f>
        <v>0</v>
      </c>
      <c r="D70" s="2">
        <f>ROUND( $D$69 + $D$8, $D$9 - LOG( $D$10 ))</f>
        <v>0</v>
      </c>
      <c r="E70" s="2">
        <f>ROUND( $E$69 + $E$8, $E$9 - LOG( $E$10 ))</f>
        <v>0</v>
      </c>
      <c r="F70" s="2">
        <f>ROUND( $F$69 + $F$8, $F$9 - LOG( $F$10 ))</f>
        <v>0</v>
      </c>
      <c r="G70" s="2">
        <f>ROUND( $G$69 + $G$8, $G$9 - LOG( $G$10 ))</f>
        <v>0</v>
      </c>
      <c r="H70" s="2">
        <f>ROUND( $H$69 + $H$8, $H$9 - LOG( $H$10 ))</f>
        <v>0</v>
      </c>
      <c r="I70" s="2">
        <f>ROUND( $I$69 + $I$8, $I$9 - LOG( $I$10 ))</f>
        <v>0</v>
      </c>
      <c r="J70" s="2">
        <f>ROUND( $J$69 + $J$8, $J$9 - LOG( $J$10 ))</f>
        <v>0</v>
      </c>
      <c r="K70" s="2">
        <f>ROUND( $K$69 + $K$8, $K$9 - LOG( $K$10 ))</f>
        <v>0</v>
      </c>
      <c r="L70" s="2">
        <f>ROUND( $L$69 + $L$8, $L$9 - LOG( $L$10 ))</f>
        <v>0</v>
      </c>
      <c r="M70" s="2">
        <f>ROUND( $M$69 + $M$8, $M$9 - LOG( $M$10 ))</f>
        <v>73121979228</v>
      </c>
      <c r="N70" s="2">
        <f>ROUND( $N$69 + $N$8, $N$9 - LOG( $N$10 ))</f>
        <v>139349535676</v>
      </c>
      <c r="O70" s="2">
        <f>ROUND( $O$69 + $O$8, $O$9 - LOG( $O$10 ))</f>
        <v>139384884584</v>
      </c>
      <c r="P70" s="2">
        <f>ROUND( $P$69 + $P$8, $P$9 - LOG( $P$10 ))</f>
        <v>88740747277</v>
      </c>
      <c r="Q70" s="2">
        <f>ROUND( $Q$69 + $Q$8, $Q$9 - LOG( $Q$10 ))</f>
        <v>104379416285</v>
      </c>
      <c r="R70" s="2">
        <f>ROUND( $R$69 + $R$8, $R$9 - LOG( $R$10 ))</f>
        <v>147886388510</v>
      </c>
      <c r="S70" s="2">
        <f>ROUND( $S$69 + $S$8, $S$9 - LOG( $S$10 ))</f>
        <v>147914876901</v>
      </c>
      <c r="T70" s="2">
        <f>ROUND( $T$69 + $T$8, $T$9 - LOG( $T$10 ))</f>
        <v>88860394463</v>
      </c>
      <c r="U70" s="2">
        <f>ROUND( $U$69 + $U$8, $U$9 - LOG( $U$10 ))</f>
        <v>88895074154</v>
      </c>
      <c r="V70" s="2">
        <f>ROUND( $V$69 + $V$8, $V$9 - LOG( $V$10 ))</f>
        <v>80657748337</v>
      </c>
      <c r="W70" s="2">
        <f>ROUND( $W$69 + $W$8, $W$9 - LOG( $W$10 ))</f>
        <v>80637748337</v>
      </c>
    </row>
    <row r="71" spans="2:23" outlineLevel="1" x14ac:dyDescent="0.4">
      <c r="B71" s="2">
        <f>ROUND( $B$70 + $B$8, $B$9 - LOG( $B$10 ))</f>
        <v>0</v>
      </c>
      <c r="C71" s="2">
        <f>ROUND( $C$70 + $C$8, $C$9 - LOG( $C$10 ))</f>
        <v>0</v>
      </c>
      <c r="D71" s="2">
        <f>ROUND( $D$70 + $D$8, $D$9 - LOG( $D$10 ))</f>
        <v>0</v>
      </c>
      <c r="E71" s="2">
        <f>ROUND( $E$70 + $E$8, $E$9 - LOG( $E$10 ))</f>
        <v>0</v>
      </c>
      <c r="F71" s="2">
        <f>ROUND( $F$70 + $F$8, $F$9 - LOG( $F$10 ))</f>
        <v>0</v>
      </c>
      <c r="G71" s="2">
        <f>ROUND( $G$70 + $G$8, $G$9 - LOG( $G$10 ))</f>
        <v>0</v>
      </c>
      <c r="H71" s="2">
        <f>ROUND( $H$70 + $H$8, $H$9 - LOG( $H$10 ))</f>
        <v>0</v>
      </c>
      <c r="I71" s="2">
        <f>ROUND( $I$70 + $I$8, $I$9 - LOG( $I$10 ))</f>
        <v>0</v>
      </c>
      <c r="J71" s="2">
        <f>ROUND( $J$70 + $J$8, $J$9 - LOG( $J$10 ))</f>
        <v>0</v>
      </c>
      <c r="K71" s="2">
        <f>ROUND( $K$70 + $K$8, $K$9 - LOG( $K$10 ))</f>
        <v>0</v>
      </c>
      <c r="L71" s="2">
        <f>ROUND( $L$70 + $L$8, $L$9 - LOG( $L$10 ))</f>
        <v>0</v>
      </c>
      <c r="M71" s="2">
        <f>ROUND( $M$70 + $M$8, $M$9 - LOG( $M$10 ))</f>
        <v>74710937421</v>
      </c>
      <c r="N71" s="2">
        <f>ROUND( $N$70 + $N$8, $N$9 - LOG( $N$10 ))</f>
        <v>142378040485</v>
      </c>
      <c r="O71" s="2">
        <f>ROUND( $O$70 + $O$8, $O$9 - LOG( $O$10 ))</f>
        <v>142414038573</v>
      </c>
      <c r="P71" s="2">
        <f>ROUND( $P$70 + $P$8, $P$9 - LOG( $P$10 ))</f>
        <v>90668810222</v>
      </c>
      <c r="Q71" s="2">
        <f>ROUND( $Q$70 + $Q$8, $Q$9 - LOG( $Q$10 ))</f>
        <v>106647388527</v>
      </c>
      <c r="R71" s="2">
        <f>ROUND( $R$70 + $R$8, $R$9 - LOG( $R$10 ))</f>
        <v>151100053956</v>
      </c>
      <c r="S71" s="2">
        <f>ROUND( $S$70 + $S$8, $S$9 - LOG( $S$10 ))</f>
        <v>151129027269</v>
      </c>
      <c r="T71" s="2">
        <f>ROUND( $T$70 + $T$8, $T$9 - LOG( $T$10 ))</f>
        <v>90790659503</v>
      </c>
      <c r="U71" s="2">
        <f>ROUND( $U$70 + $U$8, $U$9 - LOG( $U$10 ))</f>
        <v>90826011177</v>
      </c>
      <c r="V71" s="2">
        <f>ROUND( $V$70 + $V$8, $V$9 - LOG( $V$10 ))</f>
        <v>82409563555</v>
      </c>
      <c r="W71" s="2">
        <f>ROUND( $W$70 + $W$8, $W$9 - LOG( $W$10 ))</f>
        <v>82389563555</v>
      </c>
    </row>
    <row r="72" spans="2:23" outlineLevel="1" x14ac:dyDescent="0.4">
      <c r="B72" s="2">
        <f>ROUND( $B$71 + $B$8, $B$9 - LOG( $B$10 ))</f>
        <v>0</v>
      </c>
      <c r="C72" s="2">
        <f>ROUND( $C$71 + $C$8, $C$9 - LOG( $C$10 ))</f>
        <v>0</v>
      </c>
      <c r="D72" s="2">
        <f>ROUND( $D$71 + $D$8, $D$9 - LOG( $D$10 ))</f>
        <v>0</v>
      </c>
      <c r="E72" s="2">
        <f>ROUND( $E$71 + $E$8, $E$9 - LOG( $E$10 ))</f>
        <v>0</v>
      </c>
      <c r="F72" s="2">
        <f>ROUND( $F$71 + $F$8, $F$9 - LOG( $F$10 ))</f>
        <v>0</v>
      </c>
      <c r="G72" s="2">
        <f>ROUND( $G$71 + $G$8, $G$9 - LOG( $G$10 ))</f>
        <v>0</v>
      </c>
      <c r="H72" s="2">
        <f>ROUND( $H$71 + $H$8, $H$9 - LOG( $H$10 ))</f>
        <v>0</v>
      </c>
      <c r="I72" s="2">
        <f>ROUND( $I$71 + $I$8, $I$9 - LOG( $I$10 ))</f>
        <v>0</v>
      </c>
      <c r="J72" s="2">
        <f>ROUND( $J$71 + $J$8, $J$9 - LOG( $J$10 ))</f>
        <v>0</v>
      </c>
      <c r="K72" s="2">
        <f>ROUND( $K$71 + $K$8, $K$9 - LOG( $K$10 ))</f>
        <v>0</v>
      </c>
      <c r="L72" s="2">
        <f>ROUND( $L$71 + $L$8, $L$9 - LOG( $L$10 ))</f>
        <v>0</v>
      </c>
      <c r="M72" s="2">
        <f>ROUND( $M$71 + $M$8, $M$9 - LOG( $M$10 ))</f>
        <v>76299895614</v>
      </c>
      <c r="N72" s="2">
        <f>ROUND( $N$71 + $N$8, $N$9 - LOG( $N$10 ))</f>
        <v>145406545294</v>
      </c>
      <c r="O72" s="2">
        <f>ROUND( $O$71 + $O$8, $O$9 - LOG( $O$10 ))</f>
        <v>145443192562</v>
      </c>
      <c r="P72" s="2">
        <f>ROUND( $P$71 + $P$8, $P$9 - LOG( $P$10 ))</f>
        <v>92596873167</v>
      </c>
      <c r="Q72" s="2">
        <f>ROUND( $Q$71 + $Q$8, $Q$9 - LOG( $Q$10 ))</f>
        <v>108915360769</v>
      </c>
      <c r="R72" s="2">
        <f>ROUND( $R$71 + $R$8, $R$9 - LOG( $R$10 ))</f>
        <v>154313719402</v>
      </c>
      <c r="S72" s="2">
        <f>ROUND( $S$71 + $S$8, $S$9 - LOG( $S$10 ))</f>
        <v>154343177637</v>
      </c>
      <c r="T72" s="2">
        <f>ROUND( $T$71 + $T$8, $T$9 - LOG( $T$10 ))</f>
        <v>92720924543</v>
      </c>
      <c r="U72" s="2">
        <f>ROUND( $U$71 + $U$8, $U$9 - LOG( $U$10 ))</f>
        <v>92756948200</v>
      </c>
      <c r="V72" s="2">
        <f>ROUND( $V$71 + $V$8, $V$9 - LOG( $V$10 ))</f>
        <v>84161378773</v>
      </c>
      <c r="W72" s="2">
        <f>ROUND( $W$71 + $W$8, $W$9 - LOG( $W$10 ))</f>
        <v>84141378773</v>
      </c>
    </row>
    <row r="73" spans="2:23" outlineLevel="1" x14ac:dyDescent="0.4">
      <c r="B73" s="2">
        <f>ROUND( $B$72 + $B$8, $B$9 - LOG( $B$10 ))</f>
        <v>0</v>
      </c>
      <c r="C73" s="2">
        <f>ROUND( $C$72 + $C$8, $C$9 - LOG( $C$10 ))</f>
        <v>0</v>
      </c>
      <c r="D73" s="2">
        <f>ROUND( $D$72 + $D$8, $D$9 - LOG( $D$10 ))</f>
        <v>0</v>
      </c>
      <c r="E73" s="2">
        <f>ROUND( $E$72 + $E$8, $E$9 - LOG( $E$10 ))</f>
        <v>0</v>
      </c>
      <c r="F73" s="2">
        <f>ROUND( $F$72 + $F$8, $F$9 - LOG( $F$10 ))</f>
        <v>0</v>
      </c>
      <c r="G73" s="2">
        <f>ROUND( $G$72 + $G$8, $G$9 - LOG( $G$10 ))</f>
        <v>0</v>
      </c>
      <c r="H73" s="2">
        <f>ROUND( $H$72 + $H$8, $H$9 - LOG( $H$10 ))</f>
        <v>0</v>
      </c>
      <c r="I73" s="2">
        <f>ROUND( $I$72 + $I$8, $I$9 - LOG( $I$10 ))</f>
        <v>0</v>
      </c>
      <c r="J73" s="2">
        <f>ROUND( $J$72 + $J$8, $J$9 - LOG( $J$10 ))</f>
        <v>0</v>
      </c>
      <c r="K73" s="2">
        <f>ROUND( $K$72 + $K$8, $K$9 - LOG( $K$10 ))</f>
        <v>0</v>
      </c>
      <c r="L73" s="2">
        <f>ROUND( $L$72 + $L$8, $L$9 - LOG( $L$10 ))</f>
        <v>0</v>
      </c>
      <c r="M73" s="2">
        <f>ROUND( $M$72 + $M$8, $M$9 - LOG( $M$10 ))</f>
        <v>77888853807</v>
      </c>
      <c r="N73" s="2">
        <f>ROUND( $N$72 + $N$8, $N$9 - LOG( $N$10 ))</f>
        <v>148435050103</v>
      </c>
      <c r="O73" s="2">
        <f>ROUND( $O$72 + $O$8, $O$9 - LOG( $O$10 ))</f>
        <v>148472346551</v>
      </c>
      <c r="P73" s="2">
        <f>ROUND( $P$72 + $P$8, $P$9 - LOG( $P$10 ))</f>
        <v>94524936112</v>
      </c>
      <c r="Q73" s="2">
        <f>ROUND( $Q$72 + $Q$8, $Q$9 - LOG( $Q$10 ))</f>
        <v>111183333011</v>
      </c>
      <c r="R73" s="2">
        <f>ROUND( $R$72 + $R$8, $R$9 - LOG( $R$10 ))</f>
        <v>157527384848</v>
      </c>
      <c r="S73" s="2">
        <f>ROUND( $S$72 + $S$8, $S$9 - LOG( $S$10 ))</f>
        <v>157557328005</v>
      </c>
      <c r="T73" s="2">
        <f>ROUND( $T$72 + $T$8, $T$9 - LOG( $T$10 ))</f>
        <v>94651189583</v>
      </c>
      <c r="U73" s="2">
        <f>ROUND( $U$72 + $U$8, $U$9 - LOG( $U$10 ))</f>
        <v>94687885223</v>
      </c>
      <c r="V73" s="2">
        <f>ROUND( $V$72 + $V$8, $V$9 - LOG( $V$10 ))</f>
        <v>85913193991</v>
      </c>
      <c r="W73" s="2">
        <f>ROUND( $W$72 + $W$8, $W$9 - LOG( $W$10 ))</f>
        <v>85893193991</v>
      </c>
    </row>
    <row r="74" spans="2:23" outlineLevel="1" x14ac:dyDescent="0.4">
      <c r="B74" s="2">
        <f>ROUND( $B$73 + $B$8, $B$9 - LOG( $B$10 ))</f>
        <v>0</v>
      </c>
      <c r="C74" s="2">
        <f>ROUND( $C$73 + $C$8, $C$9 - LOG( $C$10 ))</f>
        <v>0</v>
      </c>
      <c r="D74" s="2">
        <f>ROUND( $D$73 + $D$8, $D$9 - LOG( $D$10 ))</f>
        <v>0</v>
      </c>
      <c r="E74" s="2">
        <f>ROUND( $E$73 + $E$8, $E$9 - LOG( $E$10 ))</f>
        <v>0</v>
      </c>
      <c r="F74" s="2">
        <f>ROUND( $F$73 + $F$8, $F$9 - LOG( $F$10 ))</f>
        <v>0</v>
      </c>
      <c r="G74" s="2">
        <f>ROUND( $G$73 + $G$8, $G$9 - LOG( $G$10 ))</f>
        <v>0</v>
      </c>
      <c r="H74" s="2">
        <f>ROUND( $H$73 + $H$8, $H$9 - LOG( $H$10 ))</f>
        <v>0</v>
      </c>
      <c r="I74" s="2">
        <f>ROUND( $I$73 + $I$8, $I$9 - LOG( $I$10 ))</f>
        <v>0</v>
      </c>
      <c r="J74" s="2">
        <f>ROUND( $J$73 + $J$8, $J$9 - LOG( $J$10 ))</f>
        <v>0</v>
      </c>
      <c r="K74" s="2">
        <f>ROUND( $K$73 + $K$8, $K$9 - LOG( $K$10 ))</f>
        <v>0</v>
      </c>
      <c r="L74" s="2">
        <f>ROUND( $L$73 + $L$8, $L$9 - LOG( $L$10 ))</f>
        <v>0</v>
      </c>
      <c r="M74" s="2">
        <f>ROUND( $M$73 + $M$8, $M$9 - LOG( $M$10 ))</f>
        <v>79477812000</v>
      </c>
      <c r="N74" s="2">
        <f>ROUND( $N$73 + $N$8, $N$9 - LOG( $N$10 ))</f>
        <v>151463554912</v>
      </c>
      <c r="O74" s="2">
        <f>ROUND( $O$73 + $O$8, $O$9 - LOG( $O$10 ))</f>
        <v>151501500540</v>
      </c>
      <c r="P74" s="2">
        <f>ROUND( $P$73 + $P$8, $P$9 - LOG( $P$10 ))</f>
        <v>96452999057</v>
      </c>
      <c r="Q74" s="2">
        <f>ROUND( $Q$73 + $Q$8, $Q$9 - LOG( $Q$10 ))</f>
        <v>113451305253</v>
      </c>
      <c r="R74" s="2">
        <f>ROUND( $R$73 + $R$8, $R$9 - LOG( $R$10 ))</f>
        <v>160741050294</v>
      </c>
      <c r="S74" s="2">
        <f>ROUND( $S$73 + $S$8, $S$9 - LOG( $S$10 ))</f>
        <v>160771478373</v>
      </c>
      <c r="T74" s="2">
        <f>ROUND( $T$73 + $T$8, $T$9 - LOG( $T$10 ))</f>
        <v>96581454623</v>
      </c>
      <c r="U74" s="2">
        <f>ROUND( $U$73 + $U$8, $U$9 - LOG( $U$10 ))</f>
        <v>96618822246</v>
      </c>
      <c r="V74" s="2">
        <f>ROUND( $V$73 + $V$8, $V$9 - LOG( $V$10 ))</f>
        <v>87665009209</v>
      </c>
      <c r="W74" s="2">
        <f>ROUND( $W$73 + $W$8, $W$9 - LOG( $W$10 ))</f>
        <v>87645009209</v>
      </c>
    </row>
    <row r="75" spans="2:23" outlineLevel="1" x14ac:dyDescent="0.4">
      <c r="B75" s="2">
        <f>ROUND( $B$74 + $B$8, $B$9 - LOG( $B$10 ))</f>
        <v>0</v>
      </c>
      <c r="C75" s="2">
        <f>ROUND( $C$74 + $C$8, $C$9 - LOG( $C$10 ))</f>
        <v>0</v>
      </c>
      <c r="D75" s="2">
        <f>ROUND( $D$74 + $D$8, $D$9 - LOG( $D$10 ))</f>
        <v>0</v>
      </c>
      <c r="E75" s="2">
        <f>ROUND( $E$74 + $E$8, $E$9 - LOG( $E$10 ))</f>
        <v>0</v>
      </c>
      <c r="F75" s="2">
        <f>ROUND( $F$74 + $F$8, $F$9 - LOG( $F$10 ))</f>
        <v>0</v>
      </c>
      <c r="G75" s="2">
        <f>ROUND( $G$74 + $G$8, $G$9 - LOG( $G$10 ))</f>
        <v>0</v>
      </c>
      <c r="H75" s="2">
        <f>ROUND( $H$74 + $H$8, $H$9 - LOG( $H$10 ))</f>
        <v>0</v>
      </c>
      <c r="I75" s="2">
        <f>ROUND( $I$74 + $I$8, $I$9 - LOG( $I$10 ))</f>
        <v>0</v>
      </c>
      <c r="J75" s="2">
        <f>ROUND( $J$74 + $J$8, $J$9 - LOG( $J$10 ))</f>
        <v>0</v>
      </c>
      <c r="K75" s="2">
        <f>ROUND( $K$74 + $K$8, $K$9 - LOG( $K$10 ))</f>
        <v>0</v>
      </c>
      <c r="L75" s="2">
        <f>ROUND( $L$74 + $L$8, $L$9 - LOG( $L$10 ))</f>
        <v>0</v>
      </c>
      <c r="M75" s="2">
        <f>ROUND( $M$74 + $M$8, $M$9 - LOG( $M$10 ))</f>
        <v>81066770193</v>
      </c>
      <c r="N75" s="2">
        <f>ROUND( $N$74 + $N$8, $N$9 - LOG( $N$10 ))</f>
        <v>154492059721</v>
      </c>
      <c r="O75" s="2">
        <f>ROUND( $O$74 + $O$8, $O$9 - LOG( $O$10 ))</f>
        <v>154530654529</v>
      </c>
      <c r="P75" s="2">
        <f>ROUND( $P$74 + $P$8, $P$9 - LOG( $P$10 ))</f>
        <v>98381062002</v>
      </c>
      <c r="Q75" s="2">
        <f>ROUND( $Q$74 + $Q$8, $Q$9 - LOG( $Q$10 ))</f>
        <v>115719277495</v>
      </c>
      <c r="R75" s="2">
        <f>ROUND( $R$74 + $R$8, $R$9 - LOG( $R$10 ))</f>
        <v>163954715740</v>
      </c>
      <c r="S75" s="2">
        <f>ROUND( $S$74 + $S$8, $S$9 - LOG( $S$10 ))</f>
        <v>163985628741</v>
      </c>
      <c r="T75" s="2">
        <f>ROUND( $T$74 + $T$8, $T$9 - LOG( $T$10 ))</f>
        <v>98511719663</v>
      </c>
      <c r="U75" s="2">
        <f>ROUND( $U$74 + $U$8, $U$9 - LOG( $U$10 ))</f>
        <v>98549759269</v>
      </c>
      <c r="V75" s="2">
        <f>ROUND( $V$74 + $V$8, $V$9 - LOG( $V$10 ))</f>
        <v>89416824427</v>
      </c>
      <c r="W75" s="2">
        <f>ROUND( $W$74 + $W$8, $W$9 - LOG( $W$10 ))</f>
        <v>89396824427</v>
      </c>
    </row>
    <row r="76" spans="2:23" outlineLevel="1" x14ac:dyDescent="0.4">
      <c r="B76" s="2">
        <f>ROUND( $B$75 + $B$8, $B$9 - LOG( $B$10 ))</f>
        <v>0</v>
      </c>
      <c r="C76" s="2">
        <f>ROUND( $C$75 + $C$8, $C$9 - LOG( $C$10 ))</f>
        <v>0</v>
      </c>
      <c r="D76" s="2">
        <f>ROUND( $D$75 + $D$8, $D$9 - LOG( $D$10 ))</f>
        <v>0</v>
      </c>
      <c r="E76" s="2">
        <f>ROUND( $E$75 + $E$8, $E$9 - LOG( $E$10 ))</f>
        <v>0</v>
      </c>
      <c r="F76" s="2">
        <f>ROUND( $F$75 + $F$8, $F$9 - LOG( $F$10 ))</f>
        <v>0</v>
      </c>
      <c r="G76" s="2">
        <f>ROUND( $G$75 + $G$8, $G$9 - LOG( $G$10 ))</f>
        <v>0</v>
      </c>
      <c r="H76" s="2">
        <f>ROUND( $H$75 + $H$8, $H$9 - LOG( $H$10 ))</f>
        <v>0</v>
      </c>
      <c r="I76" s="2">
        <f>ROUND( $I$75 + $I$8, $I$9 - LOG( $I$10 ))</f>
        <v>0</v>
      </c>
      <c r="J76" s="2">
        <f>ROUND( $J$75 + $J$8, $J$9 - LOG( $J$10 ))</f>
        <v>0</v>
      </c>
      <c r="K76" s="2">
        <f>ROUND( $K$75 + $K$8, $K$9 - LOG( $K$10 ))</f>
        <v>0</v>
      </c>
      <c r="L76" s="2">
        <f>ROUND( $L$75 + $L$8, $L$9 - LOG( $L$10 ))</f>
        <v>0</v>
      </c>
      <c r="M76" s="2">
        <f>ROUND( $M$75 + $M$8, $M$9 - LOG( $M$10 ))</f>
        <v>82655728386</v>
      </c>
      <c r="N76" s="2">
        <f>ROUND( $N$75 + $N$8, $N$9 - LOG( $N$10 ))</f>
        <v>157520564530</v>
      </c>
      <c r="O76" s="2">
        <f>ROUND( $O$75 + $O$8, $O$9 - LOG( $O$10 ))</f>
        <v>157559808518</v>
      </c>
      <c r="P76" s="2">
        <f>ROUND( $P$75 + $P$8, $P$9 - LOG( $P$10 ))</f>
        <v>100309124947</v>
      </c>
      <c r="Q76" s="2">
        <f>ROUND( $Q$75 + $Q$8, $Q$9 - LOG( $Q$10 ))</f>
        <v>117987249737</v>
      </c>
      <c r="R76" s="2">
        <f>ROUND( $R$75 + $R$8, $R$9 - LOG( $R$10 ))</f>
        <v>167168381186</v>
      </c>
      <c r="S76" s="2">
        <f>ROUND( $S$75 + $S$8, $S$9 - LOG( $S$10 ))</f>
        <v>167199779109</v>
      </c>
      <c r="T76" s="2">
        <f>ROUND( $T$75 + $T$8, $T$9 - LOG( $T$10 ))</f>
        <v>100441984703</v>
      </c>
      <c r="U76" s="2">
        <f>ROUND( $U$75 + $U$8, $U$9 - LOG( $U$10 ))</f>
        <v>100480696292</v>
      </c>
      <c r="V76" s="2">
        <f>ROUND( $V$75 + $V$8, $V$9 - LOG( $V$10 ))</f>
        <v>91168639645</v>
      </c>
      <c r="W76" s="2">
        <f>ROUND( $W$75 + $W$8, $W$9 - LOG( $W$10 ))</f>
        <v>91148639645</v>
      </c>
    </row>
    <row r="77" spans="2:23" outlineLevel="1" x14ac:dyDescent="0.4">
      <c r="B77" s="2">
        <f>ROUND( $B$76 + $B$8, $B$9 - LOG( $B$10 ))</f>
        <v>0</v>
      </c>
      <c r="C77" s="2">
        <f>ROUND( $C$76 + $C$8, $C$9 - LOG( $C$10 ))</f>
        <v>0</v>
      </c>
      <c r="D77" s="2">
        <f>ROUND( $D$76 + $D$8, $D$9 - LOG( $D$10 ))</f>
        <v>0</v>
      </c>
      <c r="E77" s="2">
        <f>ROUND( $E$76 + $E$8, $E$9 - LOG( $E$10 ))</f>
        <v>0</v>
      </c>
      <c r="F77" s="2">
        <f>ROUND( $F$76 + $F$8, $F$9 - LOG( $F$10 ))</f>
        <v>0</v>
      </c>
      <c r="G77" s="2">
        <f>ROUND( $G$76 + $G$8, $G$9 - LOG( $G$10 ))</f>
        <v>0</v>
      </c>
      <c r="H77" s="2">
        <f>ROUND( $H$76 + $H$8, $H$9 - LOG( $H$10 ))</f>
        <v>0</v>
      </c>
      <c r="I77" s="2">
        <f>ROUND( $I$76 + $I$8, $I$9 - LOG( $I$10 ))</f>
        <v>0</v>
      </c>
      <c r="J77" s="2">
        <f>ROUND( $J$76 + $J$8, $J$9 - LOG( $J$10 ))</f>
        <v>0</v>
      </c>
      <c r="K77" s="2">
        <f>ROUND( $K$76 + $K$8, $K$9 - LOG( $K$10 ))</f>
        <v>0</v>
      </c>
      <c r="L77" s="2">
        <f>ROUND( $L$76 + $L$8, $L$9 - LOG( $L$10 ))</f>
        <v>0</v>
      </c>
      <c r="M77" s="2">
        <f>ROUND( $M$76 + $M$8, $M$9 - LOG( $M$10 ))</f>
        <v>84244686579</v>
      </c>
      <c r="N77" s="2">
        <f>ROUND( $N$76 + $N$8, $N$9 - LOG( $N$10 ))</f>
        <v>160549069339</v>
      </c>
      <c r="O77" s="2">
        <f>ROUND( $O$76 + $O$8, $O$9 - LOG( $O$10 ))</f>
        <v>160588962507</v>
      </c>
      <c r="P77" s="2">
        <f>ROUND( $P$76 + $P$8, $P$9 - LOG( $P$10 ))</f>
        <v>102237187892</v>
      </c>
      <c r="Q77" s="2">
        <f>ROUND( $Q$76 + $Q$8, $Q$9 - LOG( $Q$10 ))</f>
        <v>120255221979</v>
      </c>
      <c r="R77" s="2">
        <f>ROUND( $R$76 + $R$8, $R$9 - LOG( $R$10 ))</f>
        <v>170382046632</v>
      </c>
      <c r="S77" s="2">
        <f>ROUND( $S$76 + $S$8, $S$9 - LOG( $S$10 ))</f>
        <v>170413929477</v>
      </c>
      <c r="T77" s="2">
        <f>ROUND( $T$76 + $T$8, $T$9 - LOG( $T$10 ))</f>
        <v>102372249743</v>
      </c>
      <c r="U77" s="2">
        <f>ROUND( $U$76 + $U$8, $U$9 - LOG( $U$10 ))</f>
        <v>102411633315</v>
      </c>
      <c r="V77" s="2">
        <f>ROUND( $V$76 + $V$8, $V$9 - LOG( $V$10 ))</f>
        <v>92920454863</v>
      </c>
      <c r="W77" s="2">
        <f>ROUND( $W$76 + $W$8, $W$9 - LOG( $W$10 ))</f>
        <v>92900454863</v>
      </c>
    </row>
    <row r="78" spans="2:23" outlineLevel="1" x14ac:dyDescent="0.4">
      <c r="B78" s="2">
        <f>ROUND( $B$77 + $B$8, $B$9 - LOG( $B$10 ))</f>
        <v>0</v>
      </c>
      <c r="C78" s="2">
        <f>ROUND( $C$77 + $C$8, $C$9 - LOG( $C$10 ))</f>
        <v>0</v>
      </c>
      <c r="D78" s="2">
        <f>ROUND( $D$77 + $D$8, $D$9 - LOG( $D$10 ))</f>
        <v>0</v>
      </c>
      <c r="E78" s="2">
        <f>ROUND( $E$77 + $E$8, $E$9 - LOG( $E$10 ))</f>
        <v>0</v>
      </c>
      <c r="F78" s="2">
        <f>ROUND( $F$77 + $F$8, $F$9 - LOG( $F$10 ))</f>
        <v>0</v>
      </c>
      <c r="G78" s="2">
        <f>ROUND( $G$77 + $G$8, $G$9 - LOG( $G$10 ))</f>
        <v>0</v>
      </c>
      <c r="H78" s="2">
        <f>ROUND( $H$77 + $H$8, $H$9 - LOG( $H$10 ))</f>
        <v>0</v>
      </c>
      <c r="I78" s="2">
        <f>ROUND( $I$77 + $I$8, $I$9 - LOG( $I$10 ))</f>
        <v>0</v>
      </c>
      <c r="J78" s="2">
        <f>ROUND( $J$77 + $J$8, $J$9 - LOG( $J$10 ))</f>
        <v>0</v>
      </c>
      <c r="K78" s="2">
        <f>ROUND( $K$77 + $K$8, $K$9 - LOG( $K$10 ))</f>
        <v>0</v>
      </c>
      <c r="L78" s="2">
        <f>ROUND( $L$77 + $L$8, $L$9 - LOG( $L$10 ))</f>
        <v>0</v>
      </c>
      <c r="M78" s="2">
        <f>ROUND( $M$77 + $M$8, $M$9 - LOG( $M$10 ))</f>
        <v>85833644772</v>
      </c>
      <c r="N78" s="2">
        <f>ROUND( $N$77 + $N$8, $N$9 - LOG( $N$10 ))</f>
        <v>163577574148</v>
      </c>
      <c r="O78" s="2">
        <f>ROUND( $O$77 + $O$8, $O$9 - LOG( $O$10 ))</f>
        <v>163618116496</v>
      </c>
      <c r="P78" s="2">
        <f>ROUND( $P$77 + $P$8, $P$9 - LOG( $P$10 ))</f>
        <v>104165250837</v>
      </c>
      <c r="Q78" s="2">
        <f>ROUND( $Q$77 + $Q$8, $Q$9 - LOG( $Q$10 ))</f>
        <v>122523194221</v>
      </c>
      <c r="R78" s="2">
        <f>ROUND( $R$77 + $R$8, $R$9 - LOG( $R$10 ))</f>
        <v>173595712078</v>
      </c>
      <c r="S78" s="2">
        <f>ROUND( $S$77 + $S$8, $S$9 - LOG( $S$10 ))</f>
        <v>173628079845</v>
      </c>
      <c r="T78" s="2">
        <f>ROUND( $T$77 + $T$8, $T$9 - LOG( $T$10 ))</f>
        <v>104302514783</v>
      </c>
      <c r="U78" s="2">
        <f>ROUND( $U$77 + $U$8, $U$9 - LOG( $U$10 ))</f>
        <v>104342570338</v>
      </c>
      <c r="V78" s="2">
        <f>ROUND( $V$77 + $V$8, $V$9 - LOG( $V$10 ))</f>
        <v>94672270081</v>
      </c>
      <c r="W78" s="2">
        <f>ROUND( $W$77 + $W$8, $W$9 - LOG( $W$10 ))</f>
        <v>94652270081</v>
      </c>
    </row>
    <row r="79" spans="2:23" outlineLevel="1" x14ac:dyDescent="0.4">
      <c r="B79" s="2">
        <f>ROUND( $B$78 + $B$8, $B$9 - LOG( $B$10 ))</f>
        <v>0</v>
      </c>
      <c r="C79" s="2">
        <f>ROUND( $C$78 + $C$8, $C$9 - LOG( $C$10 ))</f>
        <v>0</v>
      </c>
      <c r="D79" s="2">
        <f>ROUND( $D$78 + $D$8, $D$9 - LOG( $D$10 ))</f>
        <v>0</v>
      </c>
      <c r="E79" s="2">
        <f>ROUND( $E$78 + $E$8, $E$9 - LOG( $E$10 ))</f>
        <v>0</v>
      </c>
      <c r="F79" s="2">
        <f>ROUND( $F$78 + $F$8, $F$9 - LOG( $F$10 ))</f>
        <v>0</v>
      </c>
      <c r="G79" s="2">
        <f>ROUND( $G$78 + $G$8, $G$9 - LOG( $G$10 ))</f>
        <v>0</v>
      </c>
      <c r="H79" s="2">
        <f>ROUND( $H$78 + $H$8, $H$9 - LOG( $H$10 ))</f>
        <v>0</v>
      </c>
      <c r="I79" s="2">
        <f>ROUND( $I$78 + $I$8, $I$9 - LOG( $I$10 ))</f>
        <v>0</v>
      </c>
      <c r="J79" s="2">
        <f>ROUND( $J$78 + $J$8, $J$9 - LOG( $J$10 ))</f>
        <v>0</v>
      </c>
      <c r="K79" s="2">
        <f>ROUND( $K$78 + $K$8, $K$9 - LOG( $K$10 ))</f>
        <v>0</v>
      </c>
      <c r="L79" s="2">
        <f>ROUND( $L$78 + $L$8, $L$9 - LOG( $L$10 ))</f>
        <v>0</v>
      </c>
      <c r="M79" s="2">
        <f>ROUND( $M$78 + $M$8, $M$9 - LOG( $M$10 ))</f>
        <v>87422602965</v>
      </c>
      <c r="N79" s="2">
        <f>ROUND( $N$78 + $N$8, $N$9 - LOG( $N$10 ))</f>
        <v>166606078957</v>
      </c>
      <c r="O79" s="2">
        <f>ROUND( $O$78 + $O$8, $O$9 - LOG( $O$10 ))</f>
        <v>166647270485</v>
      </c>
      <c r="P79" s="2">
        <f>ROUND( $P$78 + $P$8, $P$9 - LOG( $P$10 ))</f>
        <v>106093313782</v>
      </c>
      <c r="Q79" s="2">
        <f>ROUND( $Q$78 + $Q$8, $Q$9 - LOG( $Q$10 ))</f>
        <v>124791166463</v>
      </c>
      <c r="R79" s="2">
        <f>ROUND( $R$78 + $R$8, $R$9 - LOG( $R$10 ))</f>
        <v>176809377524</v>
      </c>
      <c r="S79" s="2">
        <f>ROUND( $S$78 + $S$8, $S$9 - LOG( $S$10 ))</f>
        <v>176842230213</v>
      </c>
      <c r="T79" s="2">
        <f>ROUND( $T$78 + $T$8, $T$9 - LOG( $T$10 ))</f>
        <v>106232779823</v>
      </c>
      <c r="U79" s="2">
        <f>ROUND( $U$78 + $U$8, $U$9 - LOG( $U$10 ))</f>
        <v>106273507361</v>
      </c>
      <c r="V79" s="2">
        <f>ROUND( $V$78 + $V$8, $V$9 - LOG( $V$10 ))</f>
        <v>96424085299</v>
      </c>
      <c r="W79" s="2">
        <f>ROUND( $W$78 + $W$8, $W$9 - LOG( $W$10 ))</f>
        <v>96404085299</v>
      </c>
    </row>
    <row r="80" spans="2:23" outlineLevel="1" x14ac:dyDescent="0.4">
      <c r="B80" s="2">
        <f>ROUND( $B$79 + $B$8, $B$9 - LOG( $B$10 ))</f>
        <v>0</v>
      </c>
      <c r="C80" s="2">
        <f>ROUND( $C$79 + $C$8, $C$9 - LOG( $C$10 ))</f>
        <v>0</v>
      </c>
      <c r="D80" s="2">
        <f>ROUND( $D$79 + $D$8, $D$9 - LOG( $D$10 ))</f>
        <v>0</v>
      </c>
      <c r="E80" s="2">
        <f>ROUND( $E$79 + $E$8, $E$9 - LOG( $E$10 ))</f>
        <v>0</v>
      </c>
      <c r="F80" s="2">
        <f>ROUND( $F$79 + $F$8, $F$9 - LOG( $F$10 ))</f>
        <v>0</v>
      </c>
      <c r="G80" s="2">
        <f>ROUND( $G$79 + $G$8, $G$9 - LOG( $G$10 ))</f>
        <v>0</v>
      </c>
      <c r="H80" s="2">
        <f>ROUND( $H$79 + $H$8, $H$9 - LOG( $H$10 ))</f>
        <v>0</v>
      </c>
      <c r="I80" s="2">
        <f>ROUND( $I$79 + $I$8, $I$9 - LOG( $I$10 ))</f>
        <v>0</v>
      </c>
      <c r="J80" s="2">
        <f>ROUND( $J$79 + $J$8, $J$9 - LOG( $J$10 ))</f>
        <v>0</v>
      </c>
      <c r="K80" s="2">
        <f>ROUND( $K$79 + $K$8, $K$9 - LOG( $K$10 ))</f>
        <v>0</v>
      </c>
      <c r="L80" s="2">
        <f>ROUND( $L$79 + $L$8, $L$9 - LOG( $L$10 ))</f>
        <v>0</v>
      </c>
      <c r="M80" s="2">
        <f>ROUND( $M$79 + $M$8, $M$9 - LOG( $M$10 ))</f>
        <v>89011561158</v>
      </c>
      <c r="N80" s="2">
        <f>ROUND( $N$79 + $N$8, $N$9 - LOG( $N$10 ))</f>
        <v>169634583766</v>
      </c>
      <c r="O80" s="2">
        <f>ROUND( $O$79 + $O$8, $O$9 - LOG( $O$10 ))</f>
        <v>169676424474</v>
      </c>
      <c r="P80" s="2">
        <f>ROUND( $P$79 + $P$8, $P$9 - LOG( $P$10 ))</f>
        <v>108021376727</v>
      </c>
      <c r="Q80" s="2">
        <f>ROUND( $Q$79 + $Q$8, $Q$9 - LOG( $Q$10 ))</f>
        <v>127059138705</v>
      </c>
      <c r="R80" s="2">
        <f>ROUND( $R$79 + $R$8, $R$9 - LOG( $R$10 ))</f>
        <v>180023042970</v>
      </c>
      <c r="S80" s="2">
        <f>ROUND( $S$79 + $S$8, $S$9 - LOG( $S$10 ))</f>
        <v>180056380581</v>
      </c>
      <c r="T80" s="2">
        <f>ROUND( $T$79 + $T$8, $T$9 - LOG( $T$10 ))</f>
        <v>108163044863</v>
      </c>
      <c r="U80" s="2">
        <f>ROUND( $U$79 + $U$8, $U$9 - LOG( $U$10 ))</f>
        <v>108204444384</v>
      </c>
      <c r="V80" s="2">
        <f>ROUND( $V$79 + $V$8, $V$9 - LOG( $V$10 ))</f>
        <v>98175900517</v>
      </c>
      <c r="W80" s="2">
        <f>ROUND( $W$79 + $W$8, $W$9 - LOG( $W$10 ))</f>
        <v>98155900517</v>
      </c>
    </row>
    <row r="81" spans="2:23" outlineLevel="1" x14ac:dyDescent="0.4">
      <c r="B81" s="2">
        <f>ROUND( $B$80 + $B$8, $B$9 - LOG( $B$10 ))</f>
        <v>0</v>
      </c>
      <c r="C81" s="2">
        <f>ROUND( $C$80 + $C$8, $C$9 - LOG( $C$10 ))</f>
        <v>0</v>
      </c>
      <c r="D81" s="2">
        <f>ROUND( $D$80 + $D$8, $D$9 - LOG( $D$10 ))</f>
        <v>0</v>
      </c>
      <c r="E81" s="2">
        <f>ROUND( $E$80 + $E$8, $E$9 - LOG( $E$10 ))</f>
        <v>0</v>
      </c>
      <c r="F81" s="2">
        <f>ROUND( $F$80 + $F$8, $F$9 - LOG( $F$10 ))</f>
        <v>0</v>
      </c>
      <c r="G81" s="2">
        <f>ROUND( $G$80 + $G$8, $G$9 - LOG( $G$10 ))</f>
        <v>0</v>
      </c>
      <c r="H81" s="2">
        <f>ROUND( $H$80 + $H$8, $H$9 - LOG( $H$10 ))</f>
        <v>0</v>
      </c>
      <c r="I81" s="2">
        <f>ROUND( $I$80 + $I$8, $I$9 - LOG( $I$10 ))</f>
        <v>0</v>
      </c>
      <c r="J81" s="2">
        <f>ROUND( $J$80 + $J$8, $J$9 - LOG( $J$10 ))</f>
        <v>0</v>
      </c>
      <c r="K81" s="2">
        <f>ROUND( $K$80 + $K$8, $K$9 - LOG( $K$10 ))</f>
        <v>0</v>
      </c>
      <c r="L81" s="2">
        <f>ROUND( $L$80 + $L$8, $L$9 - LOG( $L$10 ))</f>
        <v>0</v>
      </c>
      <c r="M81" s="2">
        <f>ROUND( $M$80 + $M$8, $M$9 - LOG( $M$10 ))</f>
        <v>90600519351</v>
      </c>
      <c r="N81" s="2">
        <f>ROUND( $N$80 + $N$8, $N$9 - LOG( $N$10 ))</f>
        <v>172663088575</v>
      </c>
      <c r="O81" s="2">
        <f>ROUND( $O$80 + $O$8, $O$9 - LOG( $O$10 ))</f>
        <v>172705578463</v>
      </c>
      <c r="P81" s="2">
        <f>ROUND( $P$80 + $P$8, $P$9 - LOG( $P$10 ))</f>
        <v>109949439672</v>
      </c>
      <c r="Q81" s="2">
        <f>ROUND( $Q$80 + $Q$8, $Q$9 - LOG( $Q$10 ))</f>
        <v>129327110947</v>
      </c>
      <c r="R81" s="2">
        <f>ROUND( $R$80 + $R$8, $R$9 - LOG( $R$10 ))</f>
        <v>183236708416</v>
      </c>
      <c r="S81" s="2">
        <f>ROUND( $S$80 + $S$8, $S$9 - LOG( $S$10 ))</f>
        <v>183270530949</v>
      </c>
      <c r="T81" s="2">
        <f>ROUND( $T$80 + $T$8, $T$9 - LOG( $T$10 ))</f>
        <v>110093309903</v>
      </c>
      <c r="U81" s="2">
        <f>ROUND( $U$80 + $U$8, $U$9 - LOG( $U$10 ))</f>
        <v>110135381407</v>
      </c>
      <c r="V81" s="2">
        <f>ROUND( $V$80 + $V$8, $V$9 - LOG( $V$10 ))</f>
        <v>99927715735</v>
      </c>
      <c r="W81" s="2">
        <f>ROUND( $W$80 + $W$8, $W$9 - LOG( $W$10 ))</f>
        <v>99907715735</v>
      </c>
    </row>
    <row r="82" spans="2:23" outlineLevel="1" x14ac:dyDescent="0.4">
      <c r="B82" s="2">
        <f>ROUND( $B$81 + $B$8, $B$9 - LOG( $B$10 ))</f>
        <v>0</v>
      </c>
      <c r="C82" s="2">
        <f>ROUND( $C$81 + $C$8, $C$9 - LOG( $C$10 ))</f>
        <v>0</v>
      </c>
      <c r="D82" s="2">
        <f>ROUND( $D$81 + $D$8, $D$9 - LOG( $D$10 ))</f>
        <v>0</v>
      </c>
      <c r="E82" s="2">
        <f>ROUND( $E$81 + $E$8, $E$9 - LOG( $E$10 ))</f>
        <v>0</v>
      </c>
      <c r="F82" s="2">
        <f>ROUND( $F$81 + $F$8, $F$9 - LOG( $F$10 ))</f>
        <v>0</v>
      </c>
      <c r="G82" s="2">
        <f>ROUND( $G$81 + $G$8, $G$9 - LOG( $G$10 ))</f>
        <v>0</v>
      </c>
      <c r="H82" s="2">
        <f>ROUND( $H$81 + $H$8, $H$9 - LOG( $H$10 ))</f>
        <v>0</v>
      </c>
      <c r="I82" s="2">
        <f>ROUND( $I$81 + $I$8, $I$9 - LOG( $I$10 ))</f>
        <v>0</v>
      </c>
      <c r="J82" s="2">
        <f>ROUND( $J$81 + $J$8, $J$9 - LOG( $J$10 ))</f>
        <v>0</v>
      </c>
      <c r="K82" s="2">
        <f>ROUND( $K$81 + $K$8, $K$9 - LOG( $K$10 ))</f>
        <v>0</v>
      </c>
      <c r="L82" s="2">
        <f>ROUND( $L$81 + $L$8, $L$9 - LOG( $L$10 ))</f>
        <v>0</v>
      </c>
      <c r="M82" s="2">
        <f>ROUND( $M$81 + $M$8, $M$9 - LOG( $M$10 ))</f>
        <v>92189477544</v>
      </c>
      <c r="N82" s="2">
        <f>ROUND( $N$81 + $N$8, $N$9 - LOG( $N$10 ))</f>
        <v>175691593384</v>
      </c>
      <c r="O82" s="2">
        <f>ROUND( $O$81 + $O$8, $O$9 - LOG( $O$10 ))</f>
        <v>175734732452</v>
      </c>
      <c r="P82" s="2">
        <f>ROUND( $P$81 + $P$8, $P$9 - LOG( $P$10 ))</f>
        <v>111877502617</v>
      </c>
      <c r="Q82" s="2">
        <f>ROUND( $Q$81 + $Q$8, $Q$9 - LOG( $Q$10 ))</f>
        <v>131595083189</v>
      </c>
      <c r="R82" s="2">
        <f>ROUND( $R$81 + $R$8, $R$9 - LOG( $R$10 ))</f>
        <v>186450373862</v>
      </c>
      <c r="S82" s="2">
        <f>ROUND( $S$81 + $S$8, $S$9 - LOG( $S$10 ))</f>
        <v>186484681317</v>
      </c>
      <c r="T82" s="2">
        <f>ROUND( $T$81 + $T$8, $T$9 - LOG( $T$10 ))</f>
        <v>112023574943</v>
      </c>
      <c r="U82" s="2">
        <f>ROUND( $U$81 + $U$8, $U$9 - LOG( $U$10 ))</f>
        <v>112066318430</v>
      </c>
      <c r="V82" s="2">
        <f>ROUND( $V$81 + $V$8, $V$9 - LOG( $V$10 ))</f>
        <v>101679530953</v>
      </c>
      <c r="W82" s="2">
        <f>ROUND( $W$81 + $W$8, $W$9 - LOG( $W$10 ))</f>
        <v>101659530953</v>
      </c>
    </row>
    <row r="83" spans="2:23" outlineLevel="1" x14ac:dyDescent="0.4">
      <c r="B83" s="2">
        <f>ROUND( $B$82 + $B$8, $B$9 - LOG( $B$10 ))</f>
        <v>0</v>
      </c>
      <c r="C83" s="2">
        <f>ROUND( $C$82 + $C$8, $C$9 - LOG( $C$10 ))</f>
        <v>0</v>
      </c>
      <c r="D83" s="2">
        <f>ROUND( $D$82 + $D$8, $D$9 - LOG( $D$10 ))</f>
        <v>0</v>
      </c>
      <c r="E83" s="2">
        <f>ROUND( $E$82 + $E$8, $E$9 - LOG( $E$10 ))</f>
        <v>0</v>
      </c>
      <c r="F83" s="2">
        <f>ROUND( $F$82 + $F$8, $F$9 - LOG( $F$10 ))</f>
        <v>0</v>
      </c>
      <c r="G83" s="2">
        <f>ROUND( $G$82 + $G$8, $G$9 - LOG( $G$10 ))</f>
        <v>0</v>
      </c>
      <c r="H83" s="2">
        <f>ROUND( $H$82 + $H$8, $H$9 - LOG( $H$10 ))</f>
        <v>0</v>
      </c>
      <c r="I83" s="2">
        <f>ROUND( $I$82 + $I$8, $I$9 - LOG( $I$10 ))</f>
        <v>0</v>
      </c>
      <c r="J83" s="2">
        <f>ROUND( $J$82 + $J$8, $J$9 - LOG( $J$10 ))</f>
        <v>0</v>
      </c>
      <c r="K83" s="2">
        <f>ROUND( $K$82 + $K$8, $K$9 - LOG( $K$10 ))</f>
        <v>0</v>
      </c>
      <c r="L83" s="2">
        <f>ROUND( $L$82 + $L$8, $L$9 - LOG( $L$10 ))</f>
        <v>0</v>
      </c>
      <c r="M83" s="2">
        <f>ROUND( $M$82 + $M$8, $M$9 - LOG( $M$10 ))</f>
        <v>93778435737</v>
      </c>
      <c r="N83" s="2">
        <f>ROUND( $N$82 + $N$8, $N$9 - LOG( $N$10 ))</f>
        <v>178720098193</v>
      </c>
      <c r="O83" s="2">
        <f>ROUND( $O$82 + $O$8, $O$9 - LOG( $O$10 ))</f>
        <v>178763886441</v>
      </c>
      <c r="P83" s="2">
        <f>ROUND( $P$82 + $P$8, $P$9 - LOG( $P$10 ))</f>
        <v>113805565562</v>
      </c>
      <c r="Q83" s="2">
        <f>ROUND( $Q$82 + $Q$8, $Q$9 - LOG( $Q$10 ))</f>
        <v>133863055431</v>
      </c>
      <c r="R83" s="2">
        <f>ROUND( $R$82 + $R$8, $R$9 - LOG( $R$10 ))</f>
        <v>189664039308</v>
      </c>
      <c r="S83" s="2">
        <f>ROUND( $S$82 + $S$8, $S$9 - LOG( $S$10 ))</f>
        <v>189698831685</v>
      </c>
      <c r="T83" s="2">
        <f>ROUND( $T$82 + $T$8, $T$9 - LOG( $T$10 ))</f>
        <v>113953839983</v>
      </c>
      <c r="U83" s="2">
        <f>ROUND( $U$82 + $U$8, $U$9 - LOG( $U$10 ))</f>
        <v>113997255453</v>
      </c>
      <c r="V83" s="2">
        <f>ROUND( $V$82 + $V$8, $V$9 - LOG( $V$10 ))</f>
        <v>103431346171</v>
      </c>
      <c r="W83" s="2">
        <f>ROUND( $W$82 + $W$8, $W$9 - LOG( $W$10 ))</f>
        <v>103411346171</v>
      </c>
    </row>
    <row r="84" spans="2:23" outlineLevel="1" x14ac:dyDescent="0.4">
      <c r="B84" s="2">
        <f>ROUND( $B$83 + $B$8, $B$9 - LOG( $B$10 ))</f>
        <v>0</v>
      </c>
      <c r="C84" s="2">
        <f>ROUND( $C$83 + $C$8, $C$9 - LOG( $C$10 ))</f>
        <v>0</v>
      </c>
      <c r="D84" s="2">
        <f>ROUND( $D$83 + $D$8, $D$9 - LOG( $D$10 ))</f>
        <v>0</v>
      </c>
      <c r="E84" s="2">
        <f>ROUND( $E$83 + $E$8, $E$9 - LOG( $E$10 ))</f>
        <v>0</v>
      </c>
      <c r="F84" s="2">
        <f>ROUND( $F$83 + $F$8, $F$9 - LOG( $F$10 ))</f>
        <v>0</v>
      </c>
      <c r="G84" s="2">
        <f>ROUND( $G$83 + $G$8, $G$9 - LOG( $G$10 ))</f>
        <v>0</v>
      </c>
      <c r="H84" s="2">
        <f>ROUND( $H$83 + $H$8, $H$9 - LOG( $H$10 ))</f>
        <v>0</v>
      </c>
      <c r="I84" s="2">
        <f>ROUND( $I$83 + $I$8, $I$9 - LOG( $I$10 ))</f>
        <v>0</v>
      </c>
      <c r="J84" s="2">
        <f>ROUND( $J$83 + $J$8, $J$9 - LOG( $J$10 ))</f>
        <v>0</v>
      </c>
      <c r="K84" s="2">
        <f>ROUND( $K$83 + $K$8, $K$9 - LOG( $K$10 ))</f>
        <v>0</v>
      </c>
      <c r="L84" s="2">
        <f>ROUND( $L$83 + $L$8, $L$9 - LOG( $L$10 ))</f>
        <v>0</v>
      </c>
      <c r="M84" s="2">
        <f>ROUND( $M$83 + $M$8, $M$9 - LOG( $M$10 ))</f>
        <v>95367393930</v>
      </c>
      <c r="N84" s="2">
        <f>ROUND( $N$83 + $N$8, $N$9 - LOG( $N$10 ))</f>
        <v>181748603002</v>
      </c>
      <c r="O84" s="2">
        <f>ROUND( $O$83 + $O$8, $O$9 - LOG( $O$10 ))</f>
        <v>181793040430</v>
      </c>
      <c r="P84" s="2">
        <f>ROUND( $P$83 + $P$8, $P$9 - LOG( $P$10 ))</f>
        <v>115733628507</v>
      </c>
      <c r="Q84" s="2">
        <f>ROUND( $Q$83 + $Q$8, $Q$9 - LOG( $Q$10 ))</f>
        <v>136131027673</v>
      </c>
      <c r="R84" s="2">
        <f>ROUND( $R$83 + $R$8, $R$9 - LOG( $R$10 ))</f>
        <v>192877704754</v>
      </c>
      <c r="S84" s="2">
        <f>ROUND( $S$83 + $S$8, $S$9 - LOG( $S$10 ))</f>
        <v>192912982053</v>
      </c>
      <c r="T84" s="2">
        <f>ROUND( $T$83 + $T$8, $T$9 - LOG( $T$10 ))</f>
        <v>115884105023</v>
      </c>
      <c r="U84" s="2">
        <f>ROUND( $U$83 + $U$8, $U$9 - LOG( $U$10 ))</f>
        <v>115928192476</v>
      </c>
      <c r="V84" s="2">
        <f>ROUND( $V$83 + $V$8, $V$9 - LOG( $V$10 ))</f>
        <v>105183161389</v>
      </c>
      <c r="W84" s="2">
        <f>ROUND( $W$83 + $W$8, $W$9 - LOG( $W$10 ))</f>
        <v>105163161389</v>
      </c>
    </row>
    <row r="85" spans="2:23" outlineLevel="1" x14ac:dyDescent="0.4">
      <c r="B85" s="2">
        <f>ROUND( $B$84 + $B$8, $B$9 - LOG( $B$10 ))</f>
        <v>0</v>
      </c>
      <c r="C85" s="2">
        <f>ROUND( $C$84 + $C$8, $C$9 - LOG( $C$10 ))</f>
        <v>0</v>
      </c>
      <c r="D85" s="2">
        <f>ROUND( $D$84 + $D$8, $D$9 - LOG( $D$10 ))</f>
        <v>0</v>
      </c>
      <c r="E85" s="2">
        <f>ROUND( $E$84 + $E$8, $E$9 - LOG( $E$10 ))</f>
        <v>0</v>
      </c>
      <c r="F85" s="2">
        <f>ROUND( $F$84 + $F$8, $F$9 - LOG( $F$10 ))</f>
        <v>0</v>
      </c>
      <c r="G85" s="2">
        <f>ROUND( $G$84 + $G$8, $G$9 - LOG( $G$10 ))</f>
        <v>0</v>
      </c>
      <c r="H85" s="2">
        <f>ROUND( $H$84 + $H$8, $H$9 - LOG( $H$10 ))</f>
        <v>0</v>
      </c>
      <c r="I85" s="2">
        <f>ROUND( $I$84 + $I$8, $I$9 - LOG( $I$10 ))</f>
        <v>0</v>
      </c>
      <c r="J85" s="2">
        <f>ROUND( $J$84 + $J$8, $J$9 - LOG( $J$10 ))</f>
        <v>0</v>
      </c>
      <c r="K85" s="2">
        <f>ROUND( $K$84 + $K$8, $K$9 - LOG( $K$10 ))</f>
        <v>0</v>
      </c>
      <c r="L85" s="2">
        <f>ROUND( $L$84 + $L$8, $L$9 - LOG( $L$10 ))</f>
        <v>0</v>
      </c>
      <c r="M85" s="2">
        <f>ROUND( $M$84 + $M$8, $M$9 - LOG( $M$10 ))</f>
        <v>96956352123</v>
      </c>
      <c r="N85" s="2">
        <f>ROUND( $N$84 + $N$8, $N$9 - LOG( $N$10 ))</f>
        <v>184777107811</v>
      </c>
      <c r="O85" s="2">
        <f>ROUND( $O$84 + $O$8, $O$9 - LOG( $O$10 ))</f>
        <v>184822194419</v>
      </c>
      <c r="P85" s="2">
        <f>ROUND( $P$84 + $P$8, $P$9 - LOG( $P$10 ))</f>
        <v>117661691452</v>
      </c>
      <c r="Q85" s="2">
        <f>ROUND( $Q$84 + $Q$8, $Q$9 - LOG( $Q$10 ))</f>
        <v>138398999915</v>
      </c>
      <c r="R85" s="2">
        <f>ROUND( $R$84 + $R$8, $R$9 - LOG( $R$10 ))</f>
        <v>196091370200</v>
      </c>
      <c r="S85" s="2">
        <f>ROUND( $S$84 + $S$8, $S$9 - LOG( $S$10 ))</f>
        <v>196127132421</v>
      </c>
      <c r="T85" s="2">
        <f>ROUND( $T$84 + $T$8, $T$9 - LOG( $T$10 ))</f>
        <v>117814370063</v>
      </c>
      <c r="U85" s="2">
        <f>ROUND( $U$84 + $U$8, $U$9 - LOG( $U$10 ))</f>
        <v>117859129499</v>
      </c>
      <c r="V85" s="2">
        <f>ROUND( $V$84 + $V$8, $V$9 - LOG( $V$10 ))</f>
        <v>106934976607</v>
      </c>
      <c r="W85" s="2">
        <f>ROUND( $W$84 + $W$8, $W$9 - LOG( $W$10 ))</f>
        <v>106914976607</v>
      </c>
    </row>
    <row r="86" spans="2:23" outlineLevel="1" x14ac:dyDescent="0.4">
      <c r="B86" s="2">
        <f>ROUND( $B$85 + $B$8, $B$9 - LOG( $B$10 ))</f>
        <v>0</v>
      </c>
      <c r="C86" s="2">
        <f>ROUND( $C$85 + $C$8, $C$9 - LOG( $C$10 ))</f>
        <v>0</v>
      </c>
      <c r="D86" s="2">
        <f>ROUND( $D$85 + $D$8, $D$9 - LOG( $D$10 ))</f>
        <v>0</v>
      </c>
      <c r="E86" s="2">
        <f>ROUND( $E$85 + $E$8, $E$9 - LOG( $E$10 ))</f>
        <v>0</v>
      </c>
      <c r="F86" s="2">
        <f>ROUND( $F$85 + $F$8, $F$9 - LOG( $F$10 ))</f>
        <v>0</v>
      </c>
      <c r="G86" s="2">
        <f>ROUND( $G$85 + $G$8, $G$9 - LOG( $G$10 ))</f>
        <v>0</v>
      </c>
      <c r="H86" s="2">
        <f>ROUND( $H$85 + $H$8, $H$9 - LOG( $H$10 ))</f>
        <v>0</v>
      </c>
      <c r="I86" s="2">
        <f>ROUND( $I$85 + $I$8, $I$9 - LOG( $I$10 ))</f>
        <v>0</v>
      </c>
      <c r="J86" s="2">
        <f>ROUND( $J$85 + $J$8, $J$9 - LOG( $J$10 ))</f>
        <v>0</v>
      </c>
      <c r="K86" s="2">
        <f>ROUND( $K$85 + $K$8, $K$9 - LOG( $K$10 ))</f>
        <v>0</v>
      </c>
      <c r="L86" s="2">
        <f>ROUND( $L$85 + $L$8, $L$9 - LOG( $L$10 ))</f>
        <v>0</v>
      </c>
      <c r="M86" s="2">
        <f>ROUND( $M$85 + $M$8, $M$9 - LOG( $M$10 ))</f>
        <v>98545310316</v>
      </c>
      <c r="N86" s="2">
        <f>ROUND( $N$85 + $N$8, $N$9 - LOG( $N$10 ))</f>
        <v>187805612620</v>
      </c>
      <c r="O86" s="2">
        <f>ROUND( $O$85 + $O$8, $O$9 - LOG( $O$10 ))</f>
        <v>187851348408</v>
      </c>
      <c r="P86" s="2">
        <f>ROUND( $P$85 + $P$8, $P$9 - LOG( $P$10 ))</f>
        <v>119589754397</v>
      </c>
      <c r="Q86" s="2">
        <f>ROUND( $Q$85 + $Q$8, $Q$9 - LOG( $Q$10 ))</f>
        <v>140666972157</v>
      </c>
      <c r="R86" s="2">
        <f>ROUND( $R$85 + $R$8, $R$9 - LOG( $R$10 ))</f>
        <v>199305035646</v>
      </c>
      <c r="S86" s="2">
        <f>ROUND( $S$85 + $S$8, $S$9 - LOG( $S$10 ))</f>
        <v>199341282789</v>
      </c>
      <c r="T86" s="2">
        <f>ROUND( $T$85 + $T$8, $T$9 - LOG( $T$10 ))</f>
        <v>119744635103</v>
      </c>
      <c r="U86" s="2">
        <f>ROUND( $U$85 + $U$8, $U$9 - LOG( $U$10 ))</f>
        <v>119790066522</v>
      </c>
      <c r="V86" s="2">
        <f>ROUND( $V$85 + $V$8, $V$9 - LOG( $V$10 ))</f>
        <v>108686791825</v>
      </c>
      <c r="W86" s="2">
        <f>ROUND( $W$85 + $W$8, $W$9 - LOG( $W$10 ))</f>
        <v>108666791825</v>
      </c>
    </row>
    <row r="87" spans="2:23" outlineLevel="1" x14ac:dyDescent="0.4">
      <c r="B87" s="2">
        <f>ROUND( $B$86 + $B$8, $B$9 - LOG( $B$10 ))</f>
        <v>0</v>
      </c>
      <c r="C87" s="2">
        <f>ROUND( $C$86 + $C$8, $C$9 - LOG( $C$10 ))</f>
        <v>0</v>
      </c>
      <c r="D87" s="2">
        <f>ROUND( $D$86 + $D$8, $D$9 - LOG( $D$10 ))</f>
        <v>0</v>
      </c>
      <c r="E87" s="2">
        <f>ROUND( $E$86 + $E$8, $E$9 - LOG( $E$10 ))</f>
        <v>0</v>
      </c>
      <c r="F87" s="2">
        <f>ROUND( $F$86 + $F$8, $F$9 - LOG( $F$10 ))</f>
        <v>0</v>
      </c>
      <c r="G87" s="2">
        <f>ROUND( $G$86 + $G$8, $G$9 - LOG( $G$10 ))</f>
        <v>0</v>
      </c>
      <c r="H87" s="2">
        <f>ROUND( $H$86 + $H$8, $H$9 - LOG( $H$10 ))</f>
        <v>0</v>
      </c>
      <c r="I87" s="2">
        <f>ROUND( $I$86 + $I$8, $I$9 - LOG( $I$10 ))</f>
        <v>0</v>
      </c>
      <c r="J87" s="2">
        <f>ROUND( $J$86 + $J$8, $J$9 - LOG( $J$10 ))</f>
        <v>0</v>
      </c>
      <c r="K87" s="2">
        <f>ROUND( $K$86 + $K$8, $K$9 - LOG( $K$10 ))</f>
        <v>0</v>
      </c>
      <c r="L87" s="2">
        <f>ROUND( $L$86 + $L$8, $L$9 - LOG( $L$10 ))</f>
        <v>0</v>
      </c>
      <c r="M87" s="2">
        <f>ROUND( $M$86 + $M$8, $M$9 - LOG( $M$10 ))</f>
        <v>100134268509</v>
      </c>
      <c r="N87" s="2">
        <f>ROUND( $N$86 + $N$8, $N$9 - LOG( $N$10 ))</f>
        <v>190834117429</v>
      </c>
      <c r="O87" s="2">
        <f>ROUND( $O$86 + $O$8, $O$9 - LOG( $O$10 ))</f>
        <v>190880502397</v>
      </c>
      <c r="P87" s="2">
        <f>ROUND( $P$86 + $P$8, $P$9 - LOG( $P$10 ))</f>
        <v>121517817342</v>
      </c>
      <c r="Q87" s="2">
        <f>ROUND( $Q$86 + $Q$8, $Q$9 - LOG( $Q$10 ))</f>
        <v>142934944399</v>
      </c>
      <c r="R87" s="2">
        <f>ROUND( $R$86 + $R$8, $R$9 - LOG( $R$10 ))</f>
        <v>202518701092</v>
      </c>
      <c r="S87" s="2">
        <f>ROUND( $S$86 + $S$8, $S$9 - LOG( $S$10 ))</f>
        <v>202555433157</v>
      </c>
      <c r="T87" s="2">
        <f>ROUND( $T$86 + $T$8, $T$9 - LOG( $T$10 ))</f>
        <v>121674900143</v>
      </c>
      <c r="U87" s="2">
        <f>ROUND( $U$86 + $U$8, $U$9 - LOG( $U$10 ))</f>
        <v>121721003545</v>
      </c>
      <c r="V87" s="2">
        <f>ROUND( $V$86 + $V$8, $V$9 - LOG( $V$10 ))</f>
        <v>110438607043</v>
      </c>
      <c r="W87" s="2">
        <f>ROUND( $W$86 + $W$8, $W$9 - LOG( $W$10 ))</f>
        <v>110418607043</v>
      </c>
    </row>
    <row r="88" spans="2:23" outlineLevel="1" x14ac:dyDescent="0.4">
      <c r="B88" s="2">
        <f>ROUND( $B$87 + $B$8, $B$9 - LOG( $B$10 ))</f>
        <v>0</v>
      </c>
      <c r="C88" s="2">
        <f>ROUND( $C$87 + $C$8, $C$9 - LOG( $C$10 ))</f>
        <v>0</v>
      </c>
      <c r="D88" s="2">
        <f>ROUND( $D$87 + $D$8, $D$9 - LOG( $D$10 ))</f>
        <v>0</v>
      </c>
      <c r="E88" s="2">
        <f>ROUND( $E$87 + $E$8, $E$9 - LOG( $E$10 ))</f>
        <v>0</v>
      </c>
      <c r="F88" s="2">
        <f>ROUND( $F$87 + $F$8, $F$9 - LOG( $F$10 ))</f>
        <v>0</v>
      </c>
      <c r="G88" s="2">
        <f>ROUND( $G$87 + $G$8, $G$9 - LOG( $G$10 ))</f>
        <v>0</v>
      </c>
      <c r="H88" s="2">
        <f>ROUND( $H$87 + $H$8, $H$9 - LOG( $H$10 ))</f>
        <v>0</v>
      </c>
      <c r="I88" s="2">
        <f>ROUND( $I$87 + $I$8, $I$9 - LOG( $I$10 ))</f>
        <v>0</v>
      </c>
      <c r="J88" s="2">
        <f>ROUND( $J$87 + $J$8, $J$9 - LOG( $J$10 ))</f>
        <v>0</v>
      </c>
      <c r="K88" s="2">
        <f>ROUND( $K$87 + $K$8, $K$9 - LOG( $K$10 ))</f>
        <v>0</v>
      </c>
      <c r="L88" s="2">
        <f>ROUND( $L$87 + $L$8, $L$9 - LOG( $L$10 ))</f>
        <v>0</v>
      </c>
      <c r="M88" s="2">
        <f>ROUND( $M$87 + $M$8, $M$9 - LOG( $M$10 ))</f>
        <v>101723226702</v>
      </c>
      <c r="N88" s="2">
        <f>ROUND( $N$87 + $N$8, $N$9 - LOG( $N$10 ))</f>
        <v>193862622238</v>
      </c>
      <c r="O88" s="2">
        <f>ROUND( $O$87 + $O$8, $O$9 - LOG( $O$10 ))</f>
        <v>193909656386</v>
      </c>
      <c r="P88" s="2">
        <f>ROUND( $P$87 + $P$8, $P$9 - LOG( $P$10 ))</f>
        <v>123445880287</v>
      </c>
      <c r="Q88" s="2">
        <f>ROUND( $Q$87 + $Q$8, $Q$9 - LOG( $Q$10 ))</f>
        <v>145202916641</v>
      </c>
      <c r="R88" s="2">
        <f>ROUND( $R$87 + $R$8, $R$9 - LOG( $R$10 ))</f>
        <v>205732366538</v>
      </c>
      <c r="S88" s="2">
        <f>ROUND( $S$87 + $S$8, $S$9 - LOG( $S$10 ))</f>
        <v>205769583525</v>
      </c>
      <c r="T88" s="2">
        <f>ROUND( $T$87 + $T$8, $T$9 - LOG( $T$10 ))</f>
        <v>123605165183</v>
      </c>
      <c r="U88" s="2">
        <f>ROUND( $U$87 + $U$8, $U$9 - LOG( $U$10 ))</f>
        <v>123651940568</v>
      </c>
      <c r="V88" s="2">
        <f>ROUND( $V$87 + $V$8, $V$9 - LOG( $V$10 ))</f>
        <v>112190422261</v>
      </c>
      <c r="W88" s="2">
        <f>ROUND( $W$87 + $W$8, $W$9 - LOG( $W$10 ))</f>
        <v>112170422261</v>
      </c>
    </row>
    <row r="89" spans="2:23" outlineLevel="1" x14ac:dyDescent="0.4">
      <c r="B89" s="2">
        <f>ROUND( $B$88 + $B$8, $B$9 - LOG( $B$10 ))</f>
        <v>0</v>
      </c>
      <c r="C89" s="2">
        <f>ROUND( $C$88 + $C$8, $C$9 - LOG( $C$10 ))</f>
        <v>0</v>
      </c>
      <c r="D89" s="2">
        <f>ROUND( $D$88 + $D$8, $D$9 - LOG( $D$10 ))</f>
        <v>0</v>
      </c>
      <c r="E89" s="2">
        <f>ROUND( $E$88 + $E$8, $E$9 - LOG( $E$10 ))</f>
        <v>0</v>
      </c>
      <c r="F89" s="2">
        <f>ROUND( $F$88 + $F$8, $F$9 - LOG( $F$10 ))</f>
        <v>0</v>
      </c>
      <c r="G89" s="2">
        <f>ROUND( $G$88 + $G$8, $G$9 - LOG( $G$10 ))</f>
        <v>0</v>
      </c>
      <c r="H89" s="2">
        <f>ROUND( $H$88 + $H$8, $H$9 - LOG( $H$10 ))</f>
        <v>0</v>
      </c>
      <c r="I89" s="2">
        <f>ROUND( $I$88 + $I$8, $I$9 - LOG( $I$10 ))</f>
        <v>0</v>
      </c>
      <c r="J89" s="2">
        <f>ROUND( $J$88 + $J$8, $J$9 - LOG( $J$10 ))</f>
        <v>0</v>
      </c>
      <c r="K89" s="2">
        <f>ROUND( $K$88 + $K$8, $K$9 - LOG( $K$10 ))</f>
        <v>0</v>
      </c>
      <c r="L89" s="2">
        <f>ROUND( $L$88 + $L$8, $L$9 - LOG( $L$10 ))</f>
        <v>0</v>
      </c>
      <c r="M89" s="2">
        <f>ROUND( $M$88 + $M$8, $M$9 - LOG( $M$10 ))</f>
        <v>103312184895</v>
      </c>
      <c r="N89" s="2">
        <f>ROUND( $N$88 + $N$8, $N$9 - LOG( $N$10 ))</f>
        <v>196891127047</v>
      </c>
      <c r="O89" s="2">
        <f>ROUND( $O$88 + $O$8, $O$9 - LOG( $O$10 ))</f>
        <v>196938810375</v>
      </c>
      <c r="P89" s="2">
        <f>ROUND( $P$88 + $P$8, $P$9 - LOG( $P$10 ))</f>
        <v>125373943232</v>
      </c>
      <c r="Q89" s="2">
        <f>ROUND( $Q$88 + $Q$8, $Q$9 - LOG( $Q$10 ))</f>
        <v>147470888883</v>
      </c>
      <c r="R89" s="2">
        <f>ROUND( $R$88 + $R$8, $R$9 - LOG( $R$10 ))</f>
        <v>208946031984</v>
      </c>
      <c r="S89" s="2">
        <f>ROUND( $S$88 + $S$8, $S$9 - LOG( $S$10 ))</f>
        <v>208983733893</v>
      </c>
      <c r="T89" s="2">
        <f>ROUND( $T$88 + $T$8, $T$9 - LOG( $T$10 ))</f>
        <v>125535430223</v>
      </c>
      <c r="U89" s="2">
        <f>ROUND( $U$88 + $U$8, $U$9 - LOG( $U$10 ))</f>
        <v>125582877591</v>
      </c>
      <c r="V89" s="2">
        <f>ROUND( $V$88 + $V$8, $V$9 - LOG( $V$10 ))</f>
        <v>113942237479</v>
      </c>
      <c r="W89" s="2">
        <f>ROUND( $W$88 + $W$8, $W$9 - LOG( $W$10 ))</f>
        <v>113922237479</v>
      </c>
    </row>
    <row r="90" spans="2:23" outlineLevel="1" x14ac:dyDescent="0.4">
      <c r="B90" s="2">
        <f>ROUND( $B$89 + $B$8, $B$9 - LOG( $B$10 ))</f>
        <v>0</v>
      </c>
      <c r="C90" s="2">
        <f>ROUND( $C$89 + $C$8, $C$9 - LOG( $C$10 ))</f>
        <v>0</v>
      </c>
      <c r="D90" s="2">
        <f>ROUND( $D$89 + $D$8, $D$9 - LOG( $D$10 ))</f>
        <v>0</v>
      </c>
      <c r="E90" s="2">
        <f>ROUND( $E$89 + $E$8, $E$9 - LOG( $E$10 ))</f>
        <v>0</v>
      </c>
      <c r="F90" s="2">
        <f>ROUND( $F$89 + $F$8, $F$9 - LOG( $F$10 ))</f>
        <v>0</v>
      </c>
      <c r="G90" s="2">
        <f>ROUND( $G$89 + $G$8, $G$9 - LOG( $G$10 ))</f>
        <v>0</v>
      </c>
      <c r="H90" s="2">
        <f>ROUND( $H$89 + $H$8, $H$9 - LOG( $H$10 ))</f>
        <v>0</v>
      </c>
      <c r="I90" s="2">
        <f>ROUND( $I$89 + $I$8, $I$9 - LOG( $I$10 ))</f>
        <v>0</v>
      </c>
      <c r="J90" s="2">
        <f>ROUND( $J$89 + $J$8, $J$9 - LOG( $J$10 ))</f>
        <v>0</v>
      </c>
      <c r="K90" s="2">
        <f>ROUND( $K$89 + $K$8, $K$9 - LOG( $K$10 ))</f>
        <v>0</v>
      </c>
      <c r="L90" s="2">
        <f>ROUND( $L$89 + $L$8, $L$9 - LOG( $L$10 ))</f>
        <v>0</v>
      </c>
      <c r="M90" s="2">
        <f>ROUND( $M$89 + $M$8, $M$9 - LOG( $M$10 ))</f>
        <v>104901143088</v>
      </c>
      <c r="N90" s="2">
        <f>ROUND( $N$89 + $N$8, $N$9 - LOG( $N$10 ))</f>
        <v>199919631856</v>
      </c>
      <c r="O90" s="2">
        <f>ROUND( $O$89 + $O$8, $O$9 - LOG( $O$10 ))</f>
        <v>199967964364</v>
      </c>
      <c r="P90" s="2">
        <f>ROUND( $P$89 + $P$8, $P$9 - LOG( $P$10 ))</f>
        <v>127302006177</v>
      </c>
      <c r="Q90" s="2">
        <f>ROUND( $Q$89 + $Q$8, $Q$9 - LOG( $Q$10 ))</f>
        <v>149738861125</v>
      </c>
      <c r="R90" s="2">
        <f>ROUND( $R$89 + $R$8, $R$9 - LOG( $R$10 ))</f>
        <v>212159697430</v>
      </c>
      <c r="S90" s="2">
        <f>ROUND( $S$89 + $S$8, $S$9 - LOG( $S$10 ))</f>
        <v>212197884261</v>
      </c>
      <c r="T90" s="2">
        <f>ROUND( $T$89 + $T$8, $T$9 - LOG( $T$10 ))</f>
        <v>127465695263</v>
      </c>
      <c r="U90" s="2">
        <f>ROUND( $U$89 + $U$8, $U$9 - LOG( $U$10 ))</f>
        <v>127513814614</v>
      </c>
      <c r="V90" s="2">
        <f>ROUND( $V$89 + $V$8, $V$9 - LOG( $V$10 ))</f>
        <v>115694052697</v>
      </c>
      <c r="W90" s="2">
        <f>ROUND( $W$89 + $W$8, $W$9 - LOG( $W$10 ))</f>
        <v>115674052697</v>
      </c>
    </row>
    <row r="91" spans="2:23" outlineLevel="1" x14ac:dyDescent="0.4">
      <c r="B91" s="2">
        <f>ROUND( $B$90 + $B$8, $B$9 - LOG( $B$10 ))</f>
        <v>0</v>
      </c>
      <c r="C91" s="2">
        <f>ROUND( $C$90 + $C$8, $C$9 - LOG( $C$10 ))</f>
        <v>0</v>
      </c>
      <c r="D91" s="2">
        <f>ROUND( $D$90 + $D$8, $D$9 - LOG( $D$10 ))</f>
        <v>0</v>
      </c>
      <c r="E91" s="2">
        <f>ROUND( $E$90 + $E$8, $E$9 - LOG( $E$10 ))</f>
        <v>0</v>
      </c>
      <c r="F91" s="2">
        <f>ROUND( $F$90 + $F$8, $F$9 - LOG( $F$10 ))</f>
        <v>0</v>
      </c>
      <c r="G91" s="2">
        <f>ROUND( $G$90 + $G$8, $G$9 - LOG( $G$10 ))</f>
        <v>0</v>
      </c>
      <c r="H91" s="2">
        <f>ROUND( $H$90 + $H$8, $H$9 - LOG( $H$10 ))</f>
        <v>0</v>
      </c>
      <c r="I91" s="2">
        <f>ROUND( $I$90 + $I$8, $I$9 - LOG( $I$10 ))</f>
        <v>0</v>
      </c>
      <c r="J91" s="2">
        <f>ROUND( $J$90 + $J$8, $J$9 - LOG( $J$10 ))</f>
        <v>0</v>
      </c>
      <c r="K91" s="2">
        <f>ROUND( $K$90 + $K$8, $K$9 - LOG( $K$10 ))</f>
        <v>0</v>
      </c>
      <c r="L91" s="2">
        <f>ROUND( $L$90 + $L$8, $L$9 - LOG( $L$10 ))</f>
        <v>0</v>
      </c>
      <c r="M91" s="2">
        <f>ROUND( $M$90 + $M$8, $M$9 - LOG( $M$10 ))</f>
        <v>106490101281</v>
      </c>
      <c r="N91" s="2">
        <f>ROUND( $N$90 + $N$8, $N$9 - LOG( $N$10 ))</f>
        <v>202948136665</v>
      </c>
      <c r="O91" s="2">
        <f>ROUND( $O$90 + $O$8, $O$9 - LOG( $O$10 ))</f>
        <v>202997118353</v>
      </c>
      <c r="P91" s="2">
        <f>ROUND( $P$90 + $P$8, $P$9 - LOG( $P$10 ))</f>
        <v>129230069122</v>
      </c>
      <c r="Q91" s="2">
        <f>ROUND( $Q$90 + $Q$8, $Q$9 - LOG( $Q$10 ))</f>
        <v>152006833367</v>
      </c>
      <c r="R91" s="2">
        <f>ROUND( $R$90 + $R$8, $R$9 - LOG( $R$10 ))</f>
        <v>215373362876</v>
      </c>
      <c r="S91" s="2">
        <f>ROUND( $S$90 + $S$8, $S$9 - LOG( $S$10 ))</f>
        <v>215412034629</v>
      </c>
      <c r="T91" s="2">
        <f>ROUND( $T$90 + $T$8, $T$9 - LOG( $T$10 ))</f>
        <v>129395960303</v>
      </c>
      <c r="U91" s="2">
        <f>ROUND( $U$90 + $U$8, $U$9 - LOG( $U$10 ))</f>
        <v>129444751637</v>
      </c>
      <c r="V91" s="2">
        <f>ROUND( $V$90 + $V$8, $V$9 - LOG( $V$10 ))</f>
        <v>117445867915</v>
      </c>
      <c r="W91" s="2">
        <f>ROUND( $W$90 + $W$8, $W$9 - LOG( $W$10 ))</f>
        <v>117425867915</v>
      </c>
    </row>
    <row r="92" spans="2:23" outlineLevel="1" x14ac:dyDescent="0.4">
      <c r="B92" s="2">
        <f>ROUND( $B$91 + $B$8, $B$9 - LOG( $B$10 ))</f>
        <v>0</v>
      </c>
      <c r="C92" s="2">
        <f>ROUND( $C$91 + $C$8, $C$9 - LOG( $C$10 ))</f>
        <v>0</v>
      </c>
      <c r="D92" s="2">
        <f>ROUND( $D$91 + $D$8, $D$9 - LOG( $D$10 ))</f>
        <v>0</v>
      </c>
      <c r="E92" s="2">
        <f>ROUND( $E$91 + $E$8, $E$9 - LOG( $E$10 ))</f>
        <v>0</v>
      </c>
      <c r="F92" s="2">
        <f>ROUND( $F$91 + $F$8, $F$9 - LOG( $F$10 ))</f>
        <v>0</v>
      </c>
      <c r="G92" s="2">
        <f>ROUND( $G$91 + $G$8, $G$9 - LOG( $G$10 ))</f>
        <v>0</v>
      </c>
      <c r="H92" s="2">
        <f>ROUND( $H$91 + $H$8, $H$9 - LOG( $H$10 ))</f>
        <v>0</v>
      </c>
      <c r="I92" s="2">
        <f>ROUND( $I$91 + $I$8, $I$9 - LOG( $I$10 ))</f>
        <v>0</v>
      </c>
      <c r="J92" s="2">
        <f>ROUND( $J$91 + $J$8, $J$9 - LOG( $J$10 ))</f>
        <v>0</v>
      </c>
      <c r="K92" s="2">
        <f>ROUND( $K$91 + $K$8, $K$9 - LOG( $K$10 ))</f>
        <v>0</v>
      </c>
      <c r="L92" s="2">
        <f>ROUND( $L$91 + $L$8, $L$9 - LOG( $L$10 ))</f>
        <v>0</v>
      </c>
      <c r="M92" s="2">
        <f>ROUND( $M$91 + $M$8, $M$9 - LOG( $M$10 ))</f>
        <v>108079059474</v>
      </c>
      <c r="N92" s="2">
        <f>ROUND( $N$91 + $N$8, $N$9 - LOG( $N$10 ))</f>
        <v>205976641474</v>
      </c>
      <c r="O92" s="2">
        <f>ROUND( $O$91 + $O$8, $O$9 - LOG( $O$10 ))</f>
        <v>206026272342</v>
      </c>
      <c r="P92" s="2">
        <f>ROUND( $P$91 + $P$8, $P$9 - LOG( $P$10 ))</f>
        <v>131158132067</v>
      </c>
      <c r="Q92" s="2">
        <f>ROUND( $Q$91 + $Q$8, $Q$9 - LOG( $Q$10 ))</f>
        <v>154274805609</v>
      </c>
      <c r="R92" s="2">
        <f>ROUND( $R$91 + $R$8, $R$9 - LOG( $R$10 ))</f>
        <v>218587028322</v>
      </c>
      <c r="S92" s="2">
        <f>ROUND( $S$91 + $S$8, $S$9 - LOG( $S$10 ))</f>
        <v>218626184997</v>
      </c>
      <c r="T92" s="2">
        <f>ROUND( $T$91 + $T$8, $T$9 - LOG( $T$10 ))</f>
        <v>131326225343</v>
      </c>
      <c r="U92" s="2">
        <f>ROUND( $U$91 + $U$8, $U$9 - LOG( $U$10 ))</f>
        <v>131375688660</v>
      </c>
      <c r="V92" s="2">
        <f>ROUND( $V$91 + $V$8, $V$9 - LOG( $V$10 ))</f>
        <v>119197683133</v>
      </c>
      <c r="W92" s="2">
        <f>ROUND( $W$91 + $W$8, $W$9 - LOG( $W$10 ))</f>
        <v>119177683133</v>
      </c>
    </row>
    <row r="93" spans="2:23" outlineLevel="1" x14ac:dyDescent="0.4">
      <c r="B93" s="2">
        <f>ROUND( $B$92 + $B$8, $B$9 - LOG( $B$10 ))</f>
        <v>0</v>
      </c>
      <c r="C93" s="2">
        <f>ROUND( $C$92 + $C$8, $C$9 - LOG( $C$10 ))</f>
        <v>0</v>
      </c>
      <c r="D93" s="2">
        <f>ROUND( $D$92 + $D$8, $D$9 - LOG( $D$10 ))</f>
        <v>0</v>
      </c>
      <c r="E93" s="2">
        <f>ROUND( $E$92 + $E$8, $E$9 - LOG( $E$10 ))</f>
        <v>0</v>
      </c>
      <c r="F93" s="2">
        <f>ROUND( $F$92 + $F$8, $F$9 - LOG( $F$10 ))</f>
        <v>0</v>
      </c>
      <c r="G93" s="2">
        <f>ROUND( $G$92 + $G$8, $G$9 - LOG( $G$10 ))</f>
        <v>0</v>
      </c>
      <c r="H93" s="2">
        <f>ROUND( $H$92 + $H$8, $H$9 - LOG( $H$10 ))</f>
        <v>0</v>
      </c>
      <c r="I93" s="2">
        <f>ROUND( $I$92 + $I$8, $I$9 - LOG( $I$10 ))</f>
        <v>0</v>
      </c>
      <c r="J93" s="2">
        <f>ROUND( $J$92 + $J$8, $J$9 - LOG( $J$10 ))</f>
        <v>0</v>
      </c>
      <c r="K93" s="2">
        <f>ROUND( $K$92 + $K$8, $K$9 - LOG( $K$10 ))</f>
        <v>0</v>
      </c>
      <c r="L93" s="2">
        <f>ROUND( $L$92 + $L$8, $L$9 - LOG( $L$10 ))</f>
        <v>0</v>
      </c>
      <c r="M93" s="2">
        <f>ROUND( $M$92 + $M$8, $M$9 - LOG( $M$10 ))</f>
        <v>109668017667</v>
      </c>
      <c r="N93" s="2">
        <f>ROUND( $N$92 + $N$8, $N$9 - LOG( $N$10 ))</f>
        <v>209005146283</v>
      </c>
      <c r="O93" s="2">
        <f>ROUND( $O$92 + $O$8, $O$9 - LOG( $O$10 ))</f>
        <v>209055426331</v>
      </c>
      <c r="P93" s="2">
        <f>ROUND( $P$92 + $P$8, $P$9 - LOG( $P$10 ))</f>
        <v>133086195012</v>
      </c>
      <c r="Q93" s="2">
        <f>ROUND( $Q$92 + $Q$8, $Q$9 - LOG( $Q$10 ))</f>
        <v>156542777851</v>
      </c>
      <c r="R93" s="2">
        <f>ROUND( $R$92 + $R$8, $R$9 - LOG( $R$10 ))</f>
        <v>221800693768</v>
      </c>
      <c r="S93" s="2">
        <f>ROUND( $S$92 + $S$8, $S$9 - LOG( $S$10 ))</f>
        <v>221840335365</v>
      </c>
      <c r="T93" s="2">
        <f>ROUND( $T$92 + $T$8, $T$9 - LOG( $T$10 ))</f>
        <v>133256490383</v>
      </c>
      <c r="U93" s="2">
        <f>ROUND( $U$92 + $U$8, $U$9 - LOG( $U$10 ))</f>
        <v>133306625683</v>
      </c>
      <c r="V93" s="2">
        <f>ROUND( $V$92 + $V$8, $V$9 - LOG( $V$10 ))</f>
        <v>120949498351</v>
      </c>
      <c r="W93" s="2">
        <f>ROUND( $W$92 + $W$8, $W$9 - LOG( $W$10 ))</f>
        <v>120929498351</v>
      </c>
    </row>
    <row r="94" spans="2:23" outlineLevel="1" x14ac:dyDescent="0.4">
      <c r="B94" s="2">
        <f>ROUND( $B$93 + $B$8, $B$9 - LOG( $B$10 ))</f>
        <v>0</v>
      </c>
      <c r="C94" s="2">
        <f>ROUND( $C$93 + $C$8, $C$9 - LOG( $C$10 ))</f>
        <v>0</v>
      </c>
      <c r="D94" s="2">
        <f>ROUND( $D$93 + $D$8, $D$9 - LOG( $D$10 ))</f>
        <v>0</v>
      </c>
      <c r="E94" s="2">
        <f>ROUND( $E$93 + $E$8, $E$9 - LOG( $E$10 ))</f>
        <v>0</v>
      </c>
      <c r="F94" s="2">
        <f>ROUND( $F$93 + $F$8, $F$9 - LOG( $F$10 ))</f>
        <v>0</v>
      </c>
      <c r="G94" s="2">
        <f>ROUND( $G$93 + $G$8, $G$9 - LOG( $G$10 ))</f>
        <v>0</v>
      </c>
      <c r="H94" s="2">
        <f>ROUND( $H$93 + $H$8, $H$9 - LOG( $H$10 ))</f>
        <v>0</v>
      </c>
      <c r="I94" s="2">
        <f>ROUND( $I$93 + $I$8, $I$9 - LOG( $I$10 ))</f>
        <v>0</v>
      </c>
      <c r="J94" s="2">
        <f>ROUND( $J$93 + $J$8, $J$9 - LOG( $J$10 ))</f>
        <v>0</v>
      </c>
      <c r="K94" s="2">
        <f>ROUND( $K$93 + $K$8, $K$9 - LOG( $K$10 ))</f>
        <v>0</v>
      </c>
      <c r="L94" s="2">
        <f>ROUND( $L$93 + $L$8, $L$9 - LOG( $L$10 ))</f>
        <v>0</v>
      </c>
      <c r="M94" s="2">
        <f>ROUND( $M$93 + $M$8, $M$9 - LOG( $M$10 ))</f>
        <v>111256975860</v>
      </c>
      <c r="N94" s="2">
        <f>ROUND( $N$93 + $N$8, $N$9 - LOG( $N$10 ))</f>
        <v>212033651092</v>
      </c>
      <c r="O94" s="2">
        <f>ROUND( $O$93 + $O$8, $O$9 - LOG( $O$10 ))</f>
        <v>212084580320</v>
      </c>
      <c r="P94" s="2">
        <f>ROUND( $P$93 + $P$8, $P$9 - LOG( $P$10 ))</f>
        <v>135014257957</v>
      </c>
      <c r="Q94" s="2">
        <f>ROUND( $Q$93 + $Q$8, $Q$9 - LOG( $Q$10 ))</f>
        <v>158810750093</v>
      </c>
      <c r="R94" s="2">
        <f>ROUND( $R$93 + $R$8, $R$9 - LOG( $R$10 ))</f>
        <v>225014359214</v>
      </c>
      <c r="S94" s="2">
        <f>ROUND( $S$93 + $S$8, $S$9 - LOG( $S$10 ))</f>
        <v>225054485733</v>
      </c>
      <c r="T94" s="2">
        <f>ROUND( $T$93 + $T$8, $T$9 - LOG( $T$10 ))</f>
        <v>135186755423</v>
      </c>
      <c r="U94" s="2">
        <f>ROUND( $U$93 + $U$8, $U$9 - LOG( $U$10 ))</f>
        <v>135237562706</v>
      </c>
      <c r="V94" s="2">
        <f>ROUND( $V$93 + $V$8, $V$9 - LOG( $V$10 ))</f>
        <v>122701313569</v>
      </c>
      <c r="W94" s="2">
        <f>ROUND( $W$93 + $W$8, $W$9 - LOG( $W$10 ))</f>
        <v>122681313569</v>
      </c>
    </row>
    <row r="95" spans="2:23" outlineLevel="1" x14ac:dyDescent="0.4">
      <c r="B95" s="2">
        <f>ROUND( $B$94 + $B$8, $B$9 - LOG( $B$10 ))</f>
        <v>0</v>
      </c>
      <c r="C95" s="2">
        <f>ROUND( $C$94 + $C$8, $C$9 - LOG( $C$10 ))</f>
        <v>0</v>
      </c>
      <c r="D95" s="2">
        <f>ROUND( $D$94 + $D$8, $D$9 - LOG( $D$10 ))</f>
        <v>0</v>
      </c>
      <c r="E95" s="2">
        <f>ROUND( $E$94 + $E$8, $E$9 - LOG( $E$10 ))</f>
        <v>0</v>
      </c>
      <c r="F95" s="2">
        <f>ROUND( $F$94 + $F$8, $F$9 - LOG( $F$10 ))</f>
        <v>0</v>
      </c>
      <c r="G95" s="2">
        <f>ROUND( $G$94 + $G$8, $G$9 - LOG( $G$10 ))</f>
        <v>0</v>
      </c>
      <c r="H95" s="2">
        <f>ROUND( $H$94 + $H$8, $H$9 - LOG( $H$10 ))</f>
        <v>0</v>
      </c>
      <c r="I95" s="2">
        <f>ROUND( $I$94 + $I$8, $I$9 - LOG( $I$10 ))</f>
        <v>0</v>
      </c>
      <c r="J95" s="2">
        <f>ROUND( $J$94 + $J$8, $J$9 - LOG( $J$10 ))</f>
        <v>0</v>
      </c>
      <c r="K95" s="2">
        <f>ROUND( $K$94 + $K$8, $K$9 - LOG( $K$10 ))</f>
        <v>0</v>
      </c>
      <c r="L95" s="2">
        <f>ROUND( $L$94 + $L$8, $L$9 - LOG( $L$10 ))</f>
        <v>0</v>
      </c>
      <c r="M95" s="2">
        <f>ROUND( $M$94 + $M$8, $M$9 - LOG( $M$10 ))</f>
        <v>112845934053</v>
      </c>
      <c r="N95" s="2">
        <f>ROUND( $N$94 + $N$8, $N$9 - LOG( $N$10 ))</f>
        <v>215062155901</v>
      </c>
      <c r="O95" s="2">
        <f>ROUND( $O$94 + $O$8, $O$9 - LOG( $O$10 ))</f>
        <v>215113734309</v>
      </c>
      <c r="P95" s="2">
        <f>ROUND( $P$94 + $P$8, $P$9 - LOG( $P$10 ))</f>
        <v>136942320902</v>
      </c>
      <c r="Q95" s="2">
        <f>ROUND( $Q$94 + $Q$8, $Q$9 - LOG( $Q$10 ))</f>
        <v>161078722335</v>
      </c>
      <c r="R95" s="2">
        <f>ROUND( $R$94 + $R$8, $R$9 - LOG( $R$10 ))</f>
        <v>228228024660</v>
      </c>
      <c r="S95" s="2">
        <f>ROUND( $S$94 + $S$8, $S$9 - LOG( $S$10 ))</f>
        <v>228268636101</v>
      </c>
      <c r="T95" s="2">
        <f>ROUND( $T$94 + $T$8, $T$9 - LOG( $T$10 ))</f>
        <v>137117020463</v>
      </c>
      <c r="U95" s="2">
        <f>ROUND( $U$94 + $U$8, $U$9 - LOG( $U$10 ))</f>
        <v>137168499729</v>
      </c>
      <c r="V95" s="2">
        <f>ROUND( $V$94 + $V$8, $V$9 - LOG( $V$10 ))</f>
        <v>124453128787</v>
      </c>
      <c r="W95" s="2">
        <f>ROUND( $W$94 + $W$8, $W$9 - LOG( $W$10 ))</f>
        <v>124433128787</v>
      </c>
    </row>
    <row r="96" spans="2:23" outlineLevel="1" x14ac:dyDescent="0.4">
      <c r="B96" s="2">
        <f>ROUND( $B$95 + $B$8, $B$9 - LOG( $B$10 ))</f>
        <v>0</v>
      </c>
      <c r="C96" s="2">
        <f>ROUND( $C$95 + $C$8, $C$9 - LOG( $C$10 ))</f>
        <v>0</v>
      </c>
      <c r="D96" s="2">
        <f>ROUND( $D$95 + $D$8, $D$9 - LOG( $D$10 ))</f>
        <v>0</v>
      </c>
      <c r="E96" s="2">
        <f>ROUND( $E$95 + $E$8, $E$9 - LOG( $E$10 ))</f>
        <v>0</v>
      </c>
      <c r="F96" s="2">
        <f>ROUND( $F$95 + $F$8, $F$9 - LOG( $F$10 ))</f>
        <v>0</v>
      </c>
      <c r="G96" s="2">
        <f>ROUND( $G$95 + $G$8, $G$9 - LOG( $G$10 ))</f>
        <v>0</v>
      </c>
      <c r="H96" s="2">
        <f>ROUND( $H$95 + $H$8, $H$9 - LOG( $H$10 ))</f>
        <v>0</v>
      </c>
      <c r="I96" s="2">
        <f>ROUND( $I$95 + $I$8, $I$9 - LOG( $I$10 ))</f>
        <v>0</v>
      </c>
      <c r="J96" s="2">
        <f>ROUND( $J$95 + $J$8, $J$9 - LOG( $J$10 ))</f>
        <v>0</v>
      </c>
      <c r="K96" s="2">
        <f>ROUND( $K$95 + $K$8, $K$9 - LOG( $K$10 ))</f>
        <v>0</v>
      </c>
      <c r="L96" s="2">
        <f>ROUND( $L$95 + $L$8, $L$9 - LOG( $L$10 ))</f>
        <v>0</v>
      </c>
      <c r="M96" s="2">
        <f>ROUND( $M$95 + $M$8, $M$9 - LOG( $M$10 ))</f>
        <v>114434892246</v>
      </c>
      <c r="N96" s="2">
        <f>ROUND( $N$95 + $N$8, $N$9 - LOG( $N$10 ))</f>
        <v>218090660710</v>
      </c>
      <c r="O96" s="2">
        <f>ROUND( $O$95 + $O$8, $O$9 - LOG( $O$10 ))</f>
        <v>218142888298</v>
      </c>
      <c r="P96" s="2">
        <f>ROUND( $P$95 + $P$8, $P$9 - LOG( $P$10 ))</f>
        <v>138870383847</v>
      </c>
      <c r="Q96" s="2">
        <f>ROUND( $Q$95 + $Q$8, $Q$9 - LOG( $Q$10 ))</f>
        <v>163346694577</v>
      </c>
      <c r="R96" s="2">
        <f>ROUND( $R$95 + $R$8, $R$9 - LOG( $R$10 ))</f>
        <v>231441690106</v>
      </c>
      <c r="S96" s="2">
        <f>ROUND( $S$95 + $S$8, $S$9 - LOG( $S$10 ))</f>
        <v>231482786469</v>
      </c>
      <c r="T96" s="2">
        <f>ROUND( $T$95 + $T$8, $T$9 - LOG( $T$10 ))</f>
        <v>139047285503</v>
      </c>
      <c r="U96" s="2">
        <f>ROUND( $U$95 + $U$8, $U$9 - LOG( $U$10 ))</f>
        <v>139099436752</v>
      </c>
      <c r="V96" s="2">
        <f>ROUND( $V$95 + $V$8, $V$9 - LOG( $V$10 ))</f>
        <v>126204944005</v>
      </c>
      <c r="W96" s="2">
        <f>ROUND( $W$95 + $W$8, $W$9 - LOG( $W$10 ))</f>
        <v>126184944005</v>
      </c>
    </row>
    <row r="97" spans="2:23" outlineLevel="1" x14ac:dyDescent="0.4">
      <c r="B97" s="2">
        <f>ROUND( $B$96 + $B$8, $B$9 - LOG( $B$10 ))</f>
        <v>0</v>
      </c>
      <c r="C97" s="2">
        <f>ROUND( $C$96 + $C$8, $C$9 - LOG( $C$10 ))</f>
        <v>0</v>
      </c>
      <c r="D97" s="2">
        <f>ROUND( $D$96 + $D$8, $D$9 - LOG( $D$10 ))</f>
        <v>0</v>
      </c>
      <c r="E97" s="2">
        <f>ROUND( $E$96 + $E$8, $E$9 - LOG( $E$10 ))</f>
        <v>0</v>
      </c>
      <c r="F97" s="2">
        <f>ROUND( $F$96 + $F$8, $F$9 - LOG( $F$10 ))</f>
        <v>0</v>
      </c>
      <c r="G97" s="2">
        <f>ROUND( $G$96 + $G$8, $G$9 - LOG( $G$10 ))</f>
        <v>0</v>
      </c>
      <c r="H97" s="2">
        <f>ROUND( $H$96 + $H$8, $H$9 - LOG( $H$10 ))</f>
        <v>0</v>
      </c>
      <c r="I97" s="2">
        <f>ROUND( $I$96 + $I$8, $I$9 - LOG( $I$10 ))</f>
        <v>0</v>
      </c>
      <c r="J97" s="2">
        <f>ROUND( $J$96 + $J$8, $J$9 - LOG( $J$10 ))</f>
        <v>0</v>
      </c>
      <c r="K97" s="2">
        <f>ROUND( $K$96 + $K$8, $K$9 - LOG( $K$10 ))</f>
        <v>0</v>
      </c>
      <c r="L97" s="2">
        <f>ROUND( $L$96 + $L$8, $L$9 - LOG( $L$10 ))</f>
        <v>0</v>
      </c>
      <c r="M97" s="2">
        <f>ROUND( $M$96 + $M$8, $M$9 - LOG( $M$10 ))</f>
        <v>116023850439</v>
      </c>
      <c r="N97" s="2">
        <f>ROUND( $N$96 + $N$8, $N$9 - LOG( $N$10 ))</f>
        <v>221119165519</v>
      </c>
      <c r="O97" s="2">
        <f>ROUND( $O$96 + $O$8, $O$9 - LOG( $O$10 ))</f>
        <v>221172042287</v>
      </c>
      <c r="P97" s="2">
        <f>ROUND( $P$96 + $P$8, $P$9 - LOG( $P$10 ))</f>
        <v>140798446792</v>
      </c>
      <c r="Q97" s="2">
        <f>ROUND( $Q$96 + $Q$8, $Q$9 - LOG( $Q$10 ))</f>
        <v>165614666819</v>
      </c>
      <c r="R97" s="2">
        <f>ROUND( $R$96 + $R$8, $R$9 - LOG( $R$10 ))</f>
        <v>234655355552</v>
      </c>
      <c r="S97" s="2">
        <f>ROUND( $S$96 + $S$8, $S$9 - LOG( $S$10 ))</f>
        <v>234696936837</v>
      </c>
      <c r="T97" s="2">
        <f>ROUND( $T$96 + $T$8, $T$9 - LOG( $T$10 ))</f>
        <v>140977550543</v>
      </c>
      <c r="U97" s="2">
        <f>ROUND( $U$96 + $U$8, $U$9 - LOG( $U$10 ))</f>
        <v>141030373775</v>
      </c>
      <c r="V97" s="2">
        <f>ROUND( $V$96 + $V$8, $V$9 - LOG( $V$10 ))</f>
        <v>127956759223</v>
      </c>
      <c r="W97" s="2">
        <f>ROUND( $W$96 + $W$8, $W$9 - LOG( $W$10 ))</f>
        <v>127936759223</v>
      </c>
    </row>
    <row r="98" spans="2:23" outlineLevel="1" x14ac:dyDescent="0.4">
      <c r="B98" s="2">
        <f>ROUND( $B$97 + $B$8, $B$9 - LOG( $B$10 ))</f>
        <v>0</v>
      </c>
      <c r="C98" s="2">
        <f>ROUND( $C$97 + $C$8, $C$9 - LOG( $C$10 ))</f>
        <v>0</v>
      </c>
      <c r="D98" s="2">
        <f>ROUND( $D$97 + $D$8, $D$9 - LOG( $D$10 ))</f>
        <v>0</v>
      </c>
      <c r="E98" s="2">
        <f>ROUND( $E$97 + $E$8, $E$9 - LOG( $E$10 ))</f>
        <v>0</v>
      </c>
      <c r="F98" s="2">
        <f>ROUND( $F$97 + $F$8, $F$9 - LOG( $F$10 ))</f>
        <v>0</v>
      </c>
      <c r="G98" s="2">
        <f>ROUND( $G$97 + $G$8, $G$9 - LOG( $G$10 ))</f>
        <v>0</v>
      </c>
      <c r="H98" s="2">
        <f>ROUND( $H$97 + $H$8, $H$9 - LOG( $H$10 ))</f>
        <v>0</v>
      </c>
      <c r="I98" s="2">
        <f>ROUND( $I$97 + $I$8, $I$9 - LOG( $I$10 ))</f>
        <v>0</v>
      </c>
      <c r="J98" s="2">
        <f>ROUND( $J$97 + $J$8, $J$9 - LOG( $J$10 ))</f>
        <v>0</v>
      </c>
      <c r="K98" s="2">
        <f>ROUND( $K$97 + $K$8, $K$9 - LOG( $K$10 ))</f>
        <v>0</v>
      </c>
      <c r="L98" s="2">
        <f>ROUND( $L$97 + $L$8, $L$9 - LOG( $L$10 ))</f>
        <v>0</v>
      </c>
      <c r="M98" s="2">
        <f>ROUND( $M$97 + $M$8, $M$9 - LOG( $M$10 ))</f>
        <v>117612808632</v>
      </c>
      <c r="N98" s="2">
        <f>ROUND( $N$97 + $N$8, $N$9 - LOG( $N$10 ))</f>
        <v>224147670328</v>
      </c>
      <c r="O98" s="2">
        <f>ROUND( $O$97 + $O$8, $O$9 - LOG( $O$10 ))</f>
        <v>224201196276</v>
      </c>
      <c r="P98" s="2">
        <f>ROUND( $P$97 + $P$8, $P$9 - LOG( $P$10 ))</f>
        <v>142726509737</v>
      </c>
      <c r="Q98" s="2">
        <f>ROUND( $Q$97 + $Q$8, $Q$9 - LOG( $Q$10 ))</f>
        <v>167882639061</v>
      </c>
      <c r="R98" s="2">
        <f>ROUND( $R$97 + $R$8, $R$9 - LOG( $R$10 ))</f>
        <v>237869020998</v>
      </c>
      <c r="S98" s="2">
        <f>ROUND( $S$97 + $S$8, $S$9 - LOG( $S$10 ))</f>
        <v>237911087205</v>
      </c>
      <c r="T98" s="2">
        <f>ROUND( $T$97 + $T$8, $T$9 - LOG( $T$10 ))</f>
        <v>142907815583</v>
      </c>
      <c r="U98" s="2">
        <f>ROUND( $U$97 + $U$8, $U$9 - LOG( $U$10 ))</f>
        <v>142961310798</v>
      </c>
      <c r="V98" s="2">
        <f>ROUND( $V$97 + $V$8, $V$9 - LOG( $V$10 ))</f>
        <v>129708574441</v>
      </c>
      <c r="W98" s="2">
        <f>ROUND( $W$97 + $W$8, $W$9 - LOG( $W$10 ))</f>
        <v>129688574441</v>
      </c>
    </row>
    <row r="99" spans="2:23" outlineLevel="1" x14ac:dyDescent="0.4">
      <c r="B99" s="2">
        <f>ROUND( $B$98 + $B$8, $B$9 - LOG( $B$10 ))</f>
        <v>0</v>
      </c>
      <c r="C99" s="2">
        <f>ROUND( $C$98 + $C$8, $C$9 - LOG( $C$10 ))</f>
        <v>0</v>
      </c>
      <c r="D99" s="2">
        <f>ROUND( $D$98 + $D$8, $D$9 - LOG( $D$10 ))</f>
        <v>0</v>
      </c>
      <c r="E99" s="2">
        <f>ROUND( $E$98 + $E$8, $E$9 - LOG( $E$10 ))</f>
        <v>0</v>
      </c>
      <c r="F99" s="2">
        <f>ROUND( $F$98 + $F$8, $F$9 - LOG( $F$10 ))</f>
        <v>0</v>
      </c>
      <c r="G99" s="2">
        <f>ROUND( $G$98 + $G$8, $G$9 - LOG( $G$10 ))</f>
        <v>0</v>
      </c>
      <c r="H99" s="2">
        <f>ROUND( $H$98 + $H$8, $H$9 - LOG( $H$10 ))</f>
        <v>0</v>
      </c>
      <c r="I99" s="2">
        <f>ROUND( $I$98 + $I$8, $I$9 - LOG( $I$10 ))</f>
        <v>0</v>
      </c>
      <c r="J99" s="2">
        <f>ROUND( $J$98 + $J$8, $J$9 - LOG( $J$10 ))</f>
        <v>0</v>
      </c>
      <c r="K99" s="2">
        <f>ROUND( $K$98 + $K$8, $K$9 - LOG( $K$10 ))</f>
        <v>0</v>
      </c>
      <c r="L99" s="2">
        <f>ROUND( $L$98 + $L$8, $L$9 - LOG( $L$10 ))</f>
        <v>0</v>
      </c>
      <c r="M99" s="2">
        <f>ROUND( $M$98 + $M$8, $M$9 - LOG( $M$10 ))</f>
        <v>119201766825</v>
      </c>
      <c r="N99" s="2">
        <f>ROUND( $N$98 + $N$8, $N$9 - LOG( $N$10 ))</f>
        <v>227176175137</v>
      </c>
      <c r="O99" s="2">
        <f>ROUND( $O$98 + $O$8, $O$9 - LOG( $O$10 ))</f>
        <v>227230350265</v>
      </c>
      <c r="P99" s="2">
        <f>ROUND( $P$98 + $P$8, $P$9 - LOG( $P$10 ))</f>
        <v>144654572682</v>
      </c>
      <c r="Q99" s="2">
        <f>ROUND( $Q$98 + $Q$8, $Q$9 - LOG( $Q$10 ))</f>
        <v>170150611303</v>
      </c>
      <c r="R99" s="2">
        <f>ROUND( $R$98 + $R$8, $R$9 - LOG( $R$10 ))</f>
        <v>241082686444</v>
      </c>
      <c r="S99" s="2">
        <f>ROUND( $S$98 + $S$8, $S$9 - LOG( $S$10 ))</f>
        <v>241125237573</v>
      </c>
      <c r="T99" s="2">
        <f>ROUND( $T$98 + $T$8, $T$9 - LOG( $T$10 ))</f>
        <v>144838080623</v>
      </c>
      <c r="U99" s="2">
        <f>ROUND( $U$98 + $U$8, $U$9 - LOG( $U$10 ))</f>
        <v>144892247821</v>
      </c>
      <c r="V99" s="2">
        <f>ROUND( $V$98 + $V$8, $V$9 - LOG( $V$10 ))</f>
        <v>131460389659</v>
      </c>
      <c r="W99" s="2">
        <f>ROUND( $W$98 + $W$8, $W$9 - LOG( $W$10 ))</f>
        <v>131440389659</v>
      </c>
    </row>
    <row r="100" spans="2:23" outlineLevel="1" x14ac:dyDescent="0.4">
      <c r="B100" s="2">
        <f>ROUND( $B$99 + $B$8, $B$9 - LOG( $B$10 ))</f>
        <v>0</v>
      </c>
      <c r="C100" s="2">
        <f>ROUND( $C$99 + $C$8, $C$9 - LOG( $C$10 ))</f>
        <v>0</v>
      </c>
      <c r="D100" s="2">
        <f>ROUND( $D$99 + $D$8, $D$9 - LOG( $D$10 ))</f>
        <v>0</v>
      </c>
      <c r="E100" s="2">
        <f>ROUND( $E$99 + $E$8, $E$9 - LOG( $E$10 ))</f>
        <v>0</v>
      </c>
      <c r="F100" s="2">
        <f>ROUND( $F$99 + $F$8, $F$9 - LOG( $F$10 ))</f>
        <v>0</v>
      </c>
      <c r="G100" s="2">
        <f>ROUND( $G$99 + $G$8, $G$9 - LOG( $G$10 ))</f>
        <v>0</v>
      </c>
      <c r="H100" s="2">
        <f>ROUND( $H$99 + $H$8, $H$9 - LOG( $H$10 ))</f>
        <v>0</v>
      </c>
      <c r="I100" s="2">
        <f>ROUND( $I$99 + $I$8, $I$9 - LOG( $I$10 ))</f>
        <v>0</v>
      </c>
      <c r="J100" s="2">
        <f>ROUND( $J$99 + $J$8, $J$9 - LOG( $J$10 ))</f>
        <v>0</v>
      </c>
      <c r="K100" s="2">
        <f>ROUND( $K$99 + $K$8, $K$9 - LOG( $K$10 ))</f>
        <v>0</v>
      </c>
      <c r="L100" s="2">
        <f>ROUND( $L$99 + $L$8, $L$9 - LOG( $L$10 ))</f>
        <v>0</v>
      </c>
      <c r="M100" s="2">
        <f>ROUND( $M$99 + $M$8, $M$9 - LOG( $M$10 ))</f>
        <v>120790725018</v>
      </c>
      <c r="N100" s="2">
        <f>ROUND( $N$99 + $N$8, $N$9 - LOG( $N$10 ))</f>
        <v>230204679946</v>
      </c>
      <c r="O100" s="2">
        <f>ROUND( $O$99 + $O$8, $O$9 - LOG( $O$10 ))</f>
        <v>230259504254</v>
      </c>
      <c r="P100" s="2">
        <f>ROUND( $P$99 + $P$8, $P$9 - LOG( $P$10 ))</f>
        <v>146582635627</v>
      </c>
      <c r="Q100" s="2">
        <f>ROUND( $Q$99 + $Q$8, $Q$9 - LOG( $Q$10 ))</f>
        <v>172418583545</v>
      </c>
      <c r="R100" s="2">
        <f>ROUND( $R$99 + $R$8, $R$9 - LOG( $R$10 ))</f>
        <v>244296351890</v>
      </c>
      <c r="S100" s="2">
        <f>ROUND( $S$99 + $S$8, $S$9 - LOG( $S$10 ))</f>
        <v>244339387941</v>
      </c>
      <c r="T100" s="2">
        <f>ROUND( $T$99 + $T$8, $T$9 - LOG( $T$10 ))</f>
        <v>146768345663</v>
      </c>
      <c r="U100" s="2">
        <f>ROUND( $U$99 + $U$8, $U$9 - LOG( $U$10 ))</f>
        <v>146823184844</v>
      </c>
      <c r="V100" s="2">
        <f>ROUND( $V$99 + $V$8, $V$9 - LOG( $V$10 ))</f>
        <v>133212204877</v>
      </c>
      <c r="W100" s="2">
        <f>ROUND( $W$99 + $W$8, $W$9 - LOG( $W$10 ))</f>
        <v>133192204877</v>
      </c>
    </row>
    <row r="101" spans="2:23" outlineLevel="1" x14ac:dyDescent="0.4">
      <c r="B101" s="2">
        <f>ROUND( $B$100 + $B$8, $B$9 - LOG( $B$10 ))</f>
        <v>0</v>
      </c>
      <c r="C101" s="2">
        <f>ROUND( $C$100 + $C$8, $C$9 - LOG( $C$10 ))</f>
        <v>0</v>
      </c>
      <c r="D101" s="2">
        <f>ROUND( $D$100 + $D$8, $D$9 - LOG( $D$10 ))</f>
        <v>0</v>
      </c>
      <c r="E101" s="2">
        <f>ROUND( $E$100 + $E$8, $E$9 - LOG( $E$10 ))</f>
        <v>0</v>
      </c>
      <c r="F101" s="2">
        <f>ROUND( $F$100 + $F$8, $F$9 - LOG( $F$10 ))</f>
        <v>0</v>
      </c>
      <c r="G101" s="2">
        <f>ROUND( $G$100 + $G$8, $G$9 - LOG( $G$10 ))</f>
        <v>0</v>
      </c>
      <c r="H101" s="2">
        <f>ROUND( $H$100 + $H$8, $H$9 - LOG( $H$10 ))</f>
        <v>0</v>
      </c>
      <c r="I101" s="2">
        <f>ROUND( $I$100 + $I$8, $I$9 - LOG( $I$10 ))</f>
        <v>0</v>
      </c>
      <c r="J101" s="2">
        <f>ROUND( $J$100 + $J$8, $J$9 - LOG( $J$10 ))</f>
        <v>0</v>
      </c>
      <c r="K101" s="2">
        <f>ROUND( $K$100 + $K$8, $K$9 - LOG( $K$10 ))</f>
        <v>0</v>
      </c>
      <c r="L101" s="2">
        <f>ROUND( $L$100 + $L$8, $L$9 - LOG( $L$10 ))</f>
        <v>0</v>
      </c>
      <c r="M101" s="2">
        <f>ROUND( $M$100 + $M$8, $M$9 - LOG( $M$10 ))</f>
        <v>122379683211</v>
      </c>
      <c r="N101" s="2">
        <f>ROUND( $N$100 + $N$8, $N$9 - LOG( $N$10 ))</f>
        <v>233233184755</v>
      </c>
      <c r="O101" s="2">
        <f>ROUND( $O$100 + $O$8, $O$9 - LOG( $O$10 ))</f>
        <v>233288658243</v>
      </c>
      <c r="P101" s="2">
        <f>ROUND( $P$100 + $P$8, $P$9 - LOG( $P$10 ))</f>
        <v>148510698572</v>
      </c>
      <c r="Q101" s="2">
        <f>ROUND( $Q$100 + $Q$8, $Q$9 - LOG( $Q$10 ))</f>
        <v>174686555787</v>
      </c>
      <c r="R101" s="2">
        <f>ROUND( $R$100 + $R$8, $R$9 - LOG( $R$10 ))</f>
        <v>247510017336</v>
      </c>
      <c r="S101" s="2">
        <f>ROUND( $S$100 + $S$8, $S$9 - LOG( $S$10 ))</f>
        <v>247553538309</v>
      </c>
      <c r="T101" s="2">
        <f>ROUND( $T$100 + $T$8, $T$9 - LOG( $T$10 ))</f>
        <v>148698610703</v>
      </c>
      <c r="U101" s="2">
        <f>ROUND( $U$100 + $U$8, $U$9 - LOG( $U$10 ))</f>
        <v>148754121867</v>
      </c>
      <c r="V101" s="2">
        <f>ROUND( $V$100 + $V$8, $V$9 - LOG( $V$10 ))</f>
        <v>134964020095</v>
      </c>
      <c r="W101" s="2">
        <f>ROUND( $W$100 + $W$8, $W$9 - LOG( $W$10 ))</f>
        <v>134944020095</v>
      </c>
    </row>
    <row r="102" spans="2:23" outlineLevel="1" x14ac:dyDescent="0.4">
      <c r="B102" s="2">
        <f>ROUND( $B$101 + $B$8, $B$9 - LOG( $B$10 ))</f>
        <v>0</v>
      </c>
      <c r="C102" s="2">
        <f>ROUND( $C$101 + $C$8, $C$9 - LOG( $C$10 ))</f>
        <v>0</v>
      </c>
      <c r="D102" s="2">
        <f>ROUND( $D$101 + $D$8, $D$9 - LOG( $D$10 ))</f>
        <v>0</v>
      </c>
      <c r="E102" s="2">
        <f>ROUND( $E$101 + $E$8, $E$9 - LOG( $E$10 ))</f>
        <v>0</v>
      </c>
      <c r="F102" s="2">
        <f>ROUND( $F$101 + $F$8, $F$9 - LOG( $F$10 ))</f>
        <v>0</v>
      </c>
      <c r="G102" s="2">
        <f>ROUND( $G$101 + $G$8, $G$9 - LOG( $G$10 ))</f>
        <v>0</v>
      </c>
      <c r="H102" s="2">
        <f>ROUND( $H$101 + $H$8, $H$9 - LOG( $H$10 ))</f>
        <v>0</v>
      </c>
      <c r="I102" s="2">
        <f>ROUND( $I$101 + $I$8, $I$9 - LOG( $I$10 ))</f>
        <v>0</v>
      </c>
      <c r="J102" s="2">
        <f>ROUND( $J$101 + $J$8, $J$9 - LOG( $J$10 ))</f>
        <v>0</v>
      </c>
      <c r="K102" s="2">
        <f>ROUND( $K$101 + $K$8, $K$9 - LOG( $K$10 ))</f>
        <v>0</v>
      </c>
      <c r="L102" s="2">
        <f>ROUND( $L$101 + $L$8, $L$9 - LOG( $L$10 ))</f>
        <v>0</v>
      </c>
      <c r="M102" s="2">
        <f>ROUND( $M$101 + $M$8, $M$9 - LOG( $M$10 ))</f>
        <v>123968641404</v>
      </c>
      <c r="N102" s="2">
        <f>ROUND( $N$101 + $N$8, $N$9 - LOG( $N$10 ))</f>
        <v>236261689564</v>
      </c>
      <c r="O102" s="2">
        <f>ROUND( $O$101 + $O$8, $O$9 - LOG( $O$10 ))</f>
        <v>236317812232</v>
      </c>
      <c r="P102" s="2">
        <f>ROUND( $P$101 + $P$8, $P$9 - LOG( $P$10 ))</f>
        <v>150438761517</v>
      </c>
      <c r="Q102" s="2">
        <f>ROUND( $Q$101 + $Q$8, $Q$9 - LOG( $Q$10 ))</f>
        <v>176954528029</v>
      </c>
      <c r="R102" s="2">
        <f>ROUND( $R$101 + $R$8, $R$9 - LOG( $R$10 ))</f>
        <v>250723682782</v>
      </c>
      <c r="S102" s="2">
        <f>ROUND( $S$101 + $S$8, $S$9 - LOG( $S$10 ))</f>
        <v>250767688677</v>
      </c>
      <c r="T102" s="2">
        <f>ROUND( $T$101 + $T$8, $T$9 - LOG( $T$10 ))</f>
        <v>150628875743</v>
      </c>
      <c r="U102" s="2">
        <f>ROUND( $U$101 + $U$8, $U$9 - LOG( $U$10 ))</f>
        <v>150685058890</v>
      </c>
      <c r="V102" s="2">
        <f>ROUND( $V$101 + $V$8, $V$9 - LOG( $V$10 ))</f>
        <v>136715835313</v>
      </c>
      <c r="W102" s="2">
        <f>ROUND( $W$101 + $W$8, $W$9 - LOG( $W$10 ))</f>
        <v>136695835313</v>
      </c>
    </row>
    <row r="103" spans="2:23" outlineLevel="1" x14ac:dyDescent="0.4">
      <c r="B103" s="2">
        <f>ROUND( $B$102 + $B$8, $B$9 - LOG( $B$10 ))</f>
        <v>0</v>
      </c>
      <c r="C103" s="2">
        <f>ROUND( $C$102 + $C$8, $C$9 - LOG( $C$10 ))</f>
        <v>0</v>
      </c>
      <c r="D103" s="2">
        <f>ROUND( $D$102 + $D$8, $D$9 - LOG( $D$10 ))</f>
        <v>0</v>
      </c>
      <c r="E103" s="2">
        <f>ROUND( $E$102 + $E$8, $E$9 - LOG( $E$10 ))</f>
        <v>0</v>
      </c>
      <c r="F103" s="2">
        <f>ROUND( $F$102 + $F$8, $F$9 - LOG( $F$10 ))</f>
        <v>0</v>
      </c>
      <c r="G103" s="2">
        <f>ROUND( $G$102 + $G$8, $G$9 - LOG( $G$10 ))</f>
        <v>0</v>
      </c>
      <c r="H103" s="2">
        <f>ROUND( $H$102 + $H$8, $H$9 - LOG( $H$10 ))</f>
        <v>0</v>
      </c>
      <c r="I103" s="2">
        <f>ROUND( $I$102 + $I$8, $I$9 - LOG( $I$10 ))</f>
        <v>0</v>
      </c>
      <c r="J103" s="2">
        <f>ROUND( $J$102 + $J$8, $J$9 - LOG( $J$10 ))</f>
        <v>0</v>
      </c>
      <c r="K103" s="2">
        <f>ROUND( $K$102 + $K$8, $K$9 - LOG( $K$10 ))</f>
        <v>0</v>
      </c>
      <c r="L103" s="2">
        <f>ROUND( $L$102 + $L$8, $L$9 - LOG( $L$10 ))</f>
        <v>0</v>
      </c>
      <c r="M103" s="2">
        <f>ROUND( $M$102 + $M$8, $M$9 - LOG( $M$10 ))</f>
        <v>125557599597</v>
      </c>
      <c r="N103" s="2">
        <f>ROUND( $N$102 + $N$8, $N$9 - LOG( $N$10 ))</f>
        <v>239290194373</v>
      </c>
      <c r="O103" s="2">
        <f>ROUND( $O$102 + $O$8, $O$9 - LOG( $O$10 ))</f>
        <v>239346966221</v>
      </c>
      <c r="P103" s="2">
        <f>ROUND( $P$102 + $P$8, $P$9 - LOG( $P$10 ))</f>
        <v>152366824462</v>
      </c>
      <c r="Q103" s="2">
        <f>ROUND( $Q$102 + $Q$8, $Q$9 - LOG( $Q$10 ))</f>
        <v>179222500271</v>
      </c>
      <c r="R103" s="2">
        <f>ROUND( $R$102 + $R$8, $R$9 - LOG( $R$10 ))</f>
        <v>253937348228</v>
      </c>
      <c r="S103" s="2">
        <f>ROUND( $S$102 + $S$8, $S$9 - LOG( $S$10 ))</f>
        <v>253981839045</v>
      </c>
      <c r="T103" s="2">
        <f>ROUND( $T$102 + $T$8, $T$9 - LOG( $T$10 ))</f>
        <v>152559140783</v>
      </c>
      <c r="U103" s="2">
        <f>ROUND( $U$102 + $U$8, $U$9 - LOG( $U$10 ))</f>
        <v>152615995913</v>
      </c>
      <c r="V103" s="2">
        <f>ROUND( $V$102 + $V$8, $V$9 - LOG( $V$10 ))</f>
        <v>138467650531</v>
      </c>
      <c r="W103" s="2">
        <f>ROUND( $W$102 + $W$8, $W$9 - LOG( $W$10 ))</f>
        <v>138447650531</v>
      </c>
    </row>
    <row r="104" spans="2:23" outlineLevel="1" x14ac:dyDescent="0.4">
      <c r="B104" s="2">
        <f>ROUND( $B$103 + $B$8, $B$9 - LOG( $B$10 ))</f>
        <v>0</v>
      </c>
      <c r="C104" s="2">
        <f>ROUND( $C$103 + $C$8, $C$9 - LOG( $C$10 ))</f>
        <v>0</v>
      </c>
      <c r="D104" s="2">
        <f>ROUND( $D$103 + $D$8, $D$9 - LOG( $D$10 ))</f>
        <v>0</v>
      </c>
      <c r="E104" s="2">
        <f>ROUND( $E$103 + $E$8, $E$9 - LOG( $E$10 ))</f>
        <v>0</v>
      </c>
      <c r="F104" s="2">
        <f>ROUND( $F$103 + $F$8, $F$9 - LOG( $F$10 ))</f>
        <v>0</v>
      </c>
      <c r="G104" s="2">
        <f>ROUND( $G$103 + $G$8, $G$9 - LOG( $G$10 ))</f>
        <v>0</v>
      </c>
      <c r="H104" s="2">
        <f>ROUND( $H$103 + $H$8, $H$9 - LOG( $H$10 ))</f>
        <v>0</v>
      </c>
      <c r="I104" s="2">
        <f>ROUND( $I$103 + $I$8, $I$9 - LOG( $I$10 ))</f>
        <v>0</v>
      </c>
      <c r="J104" s="2">
        <f>ROUND( $J$103 + $J$8, $J$9 - LOG( $J$10 ))</f>
        <v>0</v>
      </c>
      <c r="K104" s="2">
        <f>ROUND( $K$103 + $K$8, $K$9 - LOG( $K$10 ))</f>
        <v>0</v>
      </c>
      <c r="L104" s="2">
        <f>ROUND( $L$103 + $L$8, $L$9 - LOG( $L$10 ))</f>
        <v>0</v>
      </c>
      <c r="M104" s="2">
        <f>ROUND( $M$103 + $M$8, $M$9 - LOG( $M$10 ))</f>
        <v>127146557790</v>
      </c>
      <c r="N104" s="2">
        <f>ROUND( $N$103 + $N$8, $N$9 - LOG( $N$10 ))</f>
        <v>242318699182</v>
      </c>
      <c r="O104" s="2">
        <f>ROUND( $O$103 + $O$8, $O$9 - LOG( $O$10 ))</f>
        <v>242376120210</v>
      </c>
      <c r="P104" s="2">
        <f>ROUND( $P$103 + $P$8, $P$9 - LOG( $P$10 ))</f>
        <v>154294887407</v>
      </c>
      <c r="Q104" s="2">
        <f>ROUND( $Q$103 + $Q$8, $Q$9 - LOG( $Q$10 ))</f>
        <v>181490472513</v>
      </c>
      <c r="R104" s="2">
        <f>ROUND( $R$103 + $R$8, $R$9 - LOG( $R$10 ))</f>
        <v>257151013674</v>
      </c>
      <c r="S104" s="2">
        <f>ROUND( $S$103 + $S$8, $S$9 - LOG( $S$10 ))</f>
        <v>257195989413</v>
      </c>
      <c r="T104" s="2">
        <f>ROUND( $T$103 + $T$8, $T$9 - LOG( $T$10 ))</f>
        <v>154489405823</v>
      </c>
      <c r="U104" s="2">
        <f>ROUND( $U$103 + $U$8, $U$9 - LOG( $U$10 ))</f>
        <v>154546932936</v>
      </c>
      <c r="V104" s="2">
        <f>ROUND( $V$103 + $V$8, $V$9 - LOG( $V$10 ))</f>
        <v>140219465749</v>
      </c>
      <c r="W104" s="2">
        <f>ROUND( $W$103 + $W$8, $W$9 - LOG( $W$10 ))</f>
        <v>140199465749</v>
      </c>
    </row>
    <row r="105" spans="2:23" outlineLevel="1" x14ac:dyDescent="0.4">
      <c r="B105" s="2">
        <f>ROUND( $B$104 + $B$8, $B$9 - LOG( $B$10 ))</f>
        <v>0</v>
      </c>
      <c r="C105" s="2">
        <f>ROUND( $C$104 + $C$8, $C$9 - LOG( $C$10 ))</f>
        <v>0</v>
      </c>
      <c r="D105" s="2">
        <f>ROUND( $D$104 + $D$8, $D$9 - LOG( $D$10 ))</f>
        <v>0</v>
      </c>
      <c r="E105" s="2">
        <f>ROUND( $E$104 + $E$8, $E$9 - LOG( $E$10 ))</f>
        <v>0</v>
      </c>
      <c r="F105" s="2">
        <f>ROUND( $F$104 + $F$8, $F$9 - LOG( $F$10 ))</f>
        <v>0</v>
      </c>
      <c r="G105" s="2">
        <f>ROUND( $G$104 + $G$8, $G$9 - LOG( $G$10 ))</f>
        <v>0</v>
      </c>
      <c r="H105" s="2">
        <f>ROUND( $H$104 + $H$8, $H$9 - LOG( $H$10 ))</f>
        <v>0</v>
      </c>
      <c r="I105" s="2">
        <f>ROUND( $I$104 + $I$8, $I$9 - LOG( $I$10 ))</f>
        <v>0</v>
      </c>
      <c r="J105" s="2">
        <f>ROUND( $J$104 + $J$8, $J$9 - LOG( $J$10 ))</f>
        <v>0</v>
      </c>
      <c r="K105" s="2">
        <f>ROUND( $K$104 + $K$8, $K$9 - LOG( $K$10 ))</f>
        <v>0</v>
      </c>
      <c r="L105" s="2">
        <f>ROUND( $L$104 + $L$8, $L$9 - LOG( $L$10 ))</f>
        <v>0</v>
      </c>
      <c r="M105" s="2">
        <f>ROUND( $M$104 + $M$8, $M$9 - LOG( $M$10 ))</f>
        <v>128735515983</v>
      </c>
      <c r="N105" s="2">
        <f>ROUND( $N$104 + $N$8, $N$9 - LOG( $N$10 ))</f>
        <v>245347203991</v>
      </c>
      <c r="O105" s="2">
        <f>ROUND( $O$104 + $O$8, $O$9 - LOG( $O$10 ))</f>
        <v>245405274199</v>
      </c>
      <c r="P105" s="2">
        <f>ROUND( $P$104 + $P$8, $P$9 - LOG( $P$10 ))</f>
        <v>156222950352</v>
      </c>
      <c r="Q105" s="2">
        <f>ROUND( $Q$104 + $Q$8, $Q$9 - LOG( $Q$10 ))</f>
        <v>183758444755</v>
      </c>
      <c r="R105" s="2">
        <f>ROUND( $R$104 + $R$8, $R$9 - LOG( $R$10 ))</f>
        <v>260364679120</v>
      </c>
      <c r="S105" s="2">
        <f>ROUND( $S$104 + $S$8, $S$9 - LOG( $S$10 ))</f>
        <v>260410139781</v>
      </c>
      <c r="T105" s="2">
        <f>ROUND( $T$104 + $T$8, $T$9 - LOG( $T$10 ))</f>
        <v>156419670863</v>
      </c>
      <c r="U105" s="2">
        <f>ROUND( $U$104 + $U$8, $U$9 - LOG( $U$10 ))</f>
        <v>156477869959</v>
      </c>
      <c r="V105" s="2">
        <f>ROUND( $V$104 + $V$8, $V$9 - LOG( $V$10 ))</f>
        <v>141971280967</v>
      </c>
      <c r="W105" s="2">
        <f>ROUND( $W$104 + $W$8, $W$9 - LOG( $W$10 ))</f>
        <v>141951280967</v>
      </c>
    </row>
    <row r="106" spans="2:23" outlineLevel="1" x14ac:dyDescent="0.4">
      <c r="B106" s="2">
        <f>ROUND( $B$105 + $B$8, $B$9 - LOG( $B$10 ))</f>
        <v>0</v>
      </c>
      <c r="C106" s="2">
        <f>ROUND( $C$105 + $C$8, $C$9 - LOG( $C$10 ))</f>
        <v>0</v>
      </c>
      <c r="D106" s="2">
        <f>ROUND( $D$105 + $D$8, $D$9 - LOG( $D$10 ))</f>
        <v>0</v>
      </c>
      <c r="E106" s="2">
        <f>ROUND( $E$105 + $E$8, $E$9 - LOG( $E$10 ))</f>
        <v>0</v>
      </c>
      <c r="F106" s="2">
        <f>ROUND( $F$105 + $F$8, $F$9 - LOG( $F$10 ))</f>
        <v>0</v>
      </c>
      <c r="G106" s="2">
        <f>ROUND( $G$105 + $G$8, $G$9 - LOG( $G$10 ))</f>
        <v>0</v>
      </c>
      <c r="H106" s="2">
        <f>ROUND( $H$105 + $H$8, $H$9 - LOG( $H$10 ))</f>
        <v>0</v>
      </c>
      <c r="I106" s="2">
        <f>ROUND( $I$105 + $I$8, $I$9 - LOG( $I$10 ))</f>
        <v>0</v>
      </c>
      <c r="J106" s="2">
        <f>ROUND( $J$105 + $J$8, $J$9 - LOG( $J$10 ))</f>
        <v>0</v>
      </c>
      <c r="K106" s="2">
        <f>ROUND( $K$105 + $K$8, $K$9 - LOG( $K$10 ))</f>
        <v>0</v>
      </c>
      <c r="L106" s="2">
        <f>ROUND( $L$105 + $L$8, $L$9 - LOG( $L$10 ))</f>
        <v>0</v>
      </c>
      <c r="M106" s="2">
        <f>ROUND( $M$105 + $M$8, $M$9 - LOG( $M$10 ))</f>
        <v>130324474176</v>
      </c>
      <c r="N106" s="2">
        <f>ROUND( $N$105 + $N$8, $N$9 - LOG( $N$10 ))</f>
        <v>248375708800</v>
      </c>
      <c r="O106" s="2">
        <f>ROUND( $O$105 + $O$8, $O$9 - LOG( $O$10 ))</f>
        <v>248434428188</v>
      </c>
      <c r="P106" s="2">
        <f>ROUND( $P$105 + $P$8, $P$9 - LOG( $P$10 ))</f>
        <v>158151013297</v>
      </c>
      <c r="Q106" s="2">
        <f>ROUND( $Q$105 + $Q$8, $Q$9 - LOG( $Q$10 ))</f>
        <v>186026416997</v>
      </c>
      <c r="R106" s="2">
        <f>ROUND( $R$105 + $R$8, $R$9 - LOG( $R$10 ))</f>
        <v>263578344566</v>
      </c>
      <c r="S106" s="2">
        <f>ROUND( $S$105 + $S$8, $S$9 - LOG( $S$10 ))</f>
        <v>263624290149</v>
      </c>
      <c r="T106" s="2">
        <f>ROUND( $T$105 + $T$8, $T$9 - LOG( $T$10 ))</f>
        <v>158349935903</v>
      </c>
      <c r="U106" s="2">
        <f>ROUND( $U$105 + $U$8, $U$9 - LOG( $U$10 ))</f>
        <v>158408806982</v>
      </c>
      <c r="V106" s="2">
        <f>ROUND( $V$105 + $V$8, $V$9 - LOG( $V$10 ))</f>
        <v>143723096185</v>
      </c>
      <c r="W106" s="2">
        <f>ROUND( $W$105 + $W$8, $W$9 - LOG( $W$10 ))</f>
        <v>143703096185</v>
      </c>
    </row>
    <row r="107" spans="2:23" outlineLevel="1" x14ac:dyDescent="0.4">
      <c r="B107" s="2">
        <f>ROUND( $B$106 + $B$8, $B$9 - LOG( $B$10 ))</f>
        <v>0</v>
      </c>
      <c r="C107" s="2">
        <f>ROUND( $C$106 + $C$8, $C$9 - LOG( $C$10 ))</f>
        <v>0</v>
      </c>
      <c r="D107" s="2">
        <f>ROUND( $D$106 + $D$8, $D$9 - LOG( $D$10 ))</f>
        <v>0</v>
      </c>
      <c r="E107" s="2">
        <f>ROUND( $E$106 + $E$8, $E$9 - LOG( $E$10 ))</f>
        <v>0</v>
      </c>
      <c r="F107" s="2">
        <f>ROUND( $F$106 + $F$8, $F$9 - LOG( $F$10 ))</f>
        <v>0</v>
      </c>
      <c r="G107" s="2">
        <f>ROUND( $G$106 + $G$8, $G$9 - LOG( $G$10 ))</f>
        <v>0</v>
      </c>
      <c r="H107" s="2">
        <f>ROUND( $H$106 + $H$8, $H$9 - LOG( $H$10 ))</f>
        <v>0</v>
      </c>
      <c r="I107" s="2">
        <f>ROUND( $I$106 + $I$8, $I$9 - LOG( $I$10 ))</f>
        <v>0</v>
      </c>
      <c r="J107" s="2">
        <f>ROUND( $J$106 + $J$8, $J$9 - LOG( $J$10 ))</f>
        <v>0</v>
      </c>
      <c r="K107" s="2">
        <f>ROUND( $K$106 + $K$8, $K$9 - LOG( $K$10 ))</f>
        <v>0</v>
      </c>
      <c r="L107" s="2">
        <f>ROUND( $L$106 + $L$8, $L$9 - LOG( $L$10 ))</f>
        <v>0</v>
      </c>
      <c r="M107" s="2">
        <f>ROUND( $M$106 + $M$8, $M$9 - LOG( $M$10 ))</f>
        <v>131913432369</v>
      </c>
      <c r="N107" s="2">
        <f>ROUND( $N$106 + $N$8, $N$9 - LOG( $N$10 ))</f>
        <v>251404213609</v>
      </c>
      <c r="O107" s="2">
        <f>ROUND( $O$106 + $O$8, $O$9 - LOG( $O$10 ))</f>
        <v>251463582177</v>
      </c>
      <c r="P107" s="2">
        <f>ROUND( $P$106 + $P$8, $P$9 - LOG( $P$10 ))</f>
        <v>160079076242</v>
      </c>
      <c r="Q107" s="2">
        <f>ROUND( $Q$106 + $Q$8, $Q$9 - LOG( $Q$10 ))</f>
        <v>188294389239</v>
      </c>
      <c r="R107" s="2">
        <f>ROUND( $R$106 + $R$8, $R$9 - LOG( $R$10 ))</f>
        <v>266792010012</v>
      </c>
      <c r="S107" s="2">
        <f>ROUND( $S$106 + $S$8, $S$9 - LOG( $S$10 ))</f>
        <v>266838440517</v>
      </c>
      <c r="T107" s="2">
        <f>ROUND( $T$106 + $T$8, $T$9 - LOG( $T$10 ))</f>
        <v>160280200943</v>
      </c>
      <c r="U107" s="2">
        <f>ROUND( $U$106 + $U$8, $U$9 - LOG( $U$10 ))</f>
        <v>160339744005</v>
      </c>
      <c r="V107" s="2">
        <f>ROUND( $V$106 + $V$8, $V$9 - LOG( $V$10 ))</f>
        <v>145474911403</v>
      </c>
      <c r="W107" s="2">
        <f>ROUND( $W$106 + $W$8, $W$9 - LOG( $W$10 ))</f>
        <v>145454911403</v>
      </c>
    </row>
    <row r="108" spans="2:23" outlineLevel="1" x14ac:dyDescent="0.4">
      <c r="B108" s="2">
        <f>ROUND( $B$107 + $B$8, $B$9 - LOG( $B$10 ))</f>
        <v>0</v>
      </c>
      <c r="C108" s="2">
        <f>ROUND( $C$107 + $C$8, $C$9 - LOG( $C$10 ))</f>
        <v>0</v>
      </c>
      <c r="D108" s="2">
        <f>ROUND( $D$107 + $D$8, $D$9 - LOG( $D$10 ))</f>
        <v>0</v>
      </c>
      <c r="E108" s="2">
        <f>ROUND( $E$107 + $E$8, $E$9 - LOG( $E$10 ))</f>
        <v>0</v>
      </c>
      <c r="F108" s="2">
        <f>ROUND( $F$107 + $F$8, $F$9 - LOG( $F$10 ))</f>
        <v>0</v>
      </c>
      <c r="G108" s="2">
        <f>ROUND( $G$107 + $G$8, $G$9 - LOG( $G$10 ))</f>
        <v>0</v>
      </c>
      <c r="H108" s="2">
        <f>ROUND( $H$107 + $H$8, $H$9 - LOG( $H$10 ))</f>
        <v>0</v>
      </c>
      <c r="I108" s="2">
        <f>ROUND( $I$107 + $I$8, $I$9 - LOG( $I$10 ))</f>
        <v>0</v>
      </c>
      <c r="J108" s="2">
        <f>ROUND( $J$107 + $J$8, $J$9 - LOG( $J$10 ))</f>
        <v>0</v>
      </c>
      <c r="K108" s="2">
        <f>ROUND( $K$107 + $K$8, $K$9 - LOG( $K$10 ))</f>
        <v>0</v>
      </c>
      <c r="L108" s="2">
        <f>ROUND( $L$107 + $L$8, $L$9 - LOG( $L$10 ))</f>
        <v>0</v>
      </c>
      <c r="M108" s="2">
        <f>ROUND( $M$107 + $M$8, $M$9 - LOG( $M$10 ))</f>
        <v>133502390562</v>
      </c>
      <c r="N108" s="2">
        <f>ROUND( $N$107 + $N$8, $N$9 - LOG( $N$10 ))</f>
        <v>254432718418</v>
      </c>
      <c r="O108" s="2">
        <f>ROUND( $O$107 + $O$8, $O$9 - LOG( $O$10 ))</f>
        <v>254492736166</v>
      </c>
      <c r="P108" s="2">
        <f>ROUND( $P$107 + $P$8, $P$9 - LOG( $P$10 ))</f>
        <v>162007139187</v>
      </c>
      <c r="Q108" s="2">
        <f>ROUND( $Q$107 + $Q$8, $Q$9 - LOG( $Q$10 ))</f>
        <v>190562361481</v>
      </c>
      <c r="R108" s="2">
        <f>ROUND( $R$107 + $R$8, $R$9 - LOG( $R$10 ))</f>
        <v>270005675458</v>
      </c>
      <c r="S108" s="2">
        <f>ROUND( $S$107 + $S$8, $S$9 - LOG( $S$10 ))</f>
        <v>270052590885</v>
      </c>
      <c r="T108" s="2">
        <f>ROUND( $T$107 + $T$8, $T$9 - LOG( $T$10 ))</f>
        <v>162210465983</v>
      </c>
      <c r="U108" s="2">
        <f>ROUND( $U$107 + $U$8, $U$9 - LOG( $U$10 ))</f>
        <v>162270681028</v>
      </c>
      <c r="V108" s="2">
        <f>ROUND( $V$107 + $V$8, $V$9 - LOG( $V$10 ))</f>
        <v>147226726621</v>
      </c>
      <c r="W108" s="2">
        <f>ROUND( $W$107 + $W$8, $W$9 - LOG( $W$10 ))</f>
        <v>147206726621</v>
      </c>
    </row>
    <row r="109" spans="2:23" outlineLevel="1" x14ac:dyDescent="0.4">
      <c r="B109" s="2">
        <f>ROUND( $B$108 + $B$8, $B$9 - LOG( $B$10 ))</f>
        <v>0</v>
      </c>
      <c r="C109" s="2">
        <f>ROUND( $C$108 + $C$8, $C$9 - LOG( $C$10 ))</f>
        <v>0</v>
      </c>
      <c r="D109" s="2">
        <f>ROUND( $D$108 + $D$8, $D$9 - LOG( $D$10 ))</f>
        <v>0</v>
      </c>
      <c r="E109" s="2">
        <f>ROUND( $E$108 + $E$8, $E$9 - LOG( $E$10 ))</f>
        <v>0</v>
      </c>
      <c r="F109" s="2">
        <f>ROUND( $F$108 + $F$8, $F$9 - LOG( $F$10 ))</f>
        <v>0</v>
      </c>
      <c r="G109" s="2">
        <f>ROUND( $G$108 + $G$8, $G$9 - LOG( $G$10 ))</f>
        <v>0</v>
      </c>
      <c r="H109" s="2">
        <f>ROUND( $H$108 + $H$8, $H$9 - LOG( $H$10 ))</f>
        <v>0</v>
      </c>
      <c r="I109" s="2">
        <f>ROUND( $I$108 + $I$8, $I$9 - LOG( $I$10 ))</f>
        <v>0</v>
      </c>
      <c r="J109" s="2">
        <f>ROUND( $J$108 + $J$8, $J$9 - LOG( $J$10 ))</f>
        <v>0</v>
      </c>
      <c r="K109" s="2">
        <f>ROUND( $K$108 + $K$8, $K$9 - LOG( $K$10 ))</f>
        <v>0</v>
      </c>
      <c r="L109" s="2">
        <f>ROUND( $L$108 + $L$8, $L$9 - LOG( $L$10 ))</f>
        <v>0</v>
      </c>
      <c r="M109" s="2">
        <f>ROUND( $M$108 + $M$8, $M$9 - LOG( $M$10 ))</f>
        <v>135091348755</v>
      </c>
      <c r="N109" s="2">
        <f>ROUND( $N$108 + $N$8, $N$9 - LOG( $N$10 ))</f>
        <v>257461223227</v>
      </c>
      <c r="O109" s="2">
        <f>ROUND( $O$108 + $O$8, $O$9 - LOG( $O$10 ))</f>
        <v>257521890155</v>
      </c>
      <c r="P109" s="2">
        <f>ROUND( $P$108 + $P$8, $P$9 - LOG( $P$10 ))</f>
        <v>163935202132</v>
      </c>
      <c r="Q109" s="2">
        <f>ROUND( $Q$108 + $Q$8, $Q$9 - LOG( $Q$10 ))</f>
        <v>192830333723</v>
      </c>
      <c r="R109" s="2">
        <f>ROUND( $R$108 + $R$8, $R$9 - LOG( $R$10 ))</f>
        <v>273219340904</v>
      </c>
      <c r="S109" s="2">
        <f>ROUND( $S$108 + $S$8, $S$9 - LOG( $S$10 ))</f>
        <v>273266741253</v>
      </c>
      <c r="T109" s="2">
        <f>ROUND( $T$108 + $T$8, $T$9 - LOG( $T$10 ))</f>
        <v>164140731023</v>
      </c>
      <c r="U109" s="2">
        <f>ROUND( $U$108 + $U$8, $U$9 - LOG( $U$10 ))</f>
        <v>164201618051</v>
      </c>
      <c r="V109" s="2">
        <f>ROUND( $V$108 + $V$8, $V$9 - LOG( $V$10 ))</f>
        <v>148978541839</v>
      </c>
      <c r="W109" s="2">
        <f>ROUND( $W$108 + $W$8, $W$9 - LOG( $W$10 ))</f>
        <v>148958541839</v>
      </c>
    </row>
    <row r="110" spans="2:23" outlineLevel="1" x14ac:dyDescent="0.4">
      <c r="B110" s="2">
        <f>ROUND( $B$109 + $B$8, $B$9 - LOG( $B$10 ))</f>
        <v>0</v>
      </c>
      <c r="C110" s="2">
        <f>ROUND( $C$109 + $C$8, $C$9 - LOG( $C$10 ))</f>
        <v>0</v>
      </c>
      <c r="D110" s="2">
        <f>ROUND( $D$109 + $D$8, $D$9 - LOG( $D$10 ))</f>
        <v>0</v>
      </c>
      <c r="E110" s="2">
        <f>ROUND( $E$109 + $E$8, $E$9 - LOG( $E$10 ))</f>
        <v>0</v>
      </c>
      <c r="F110" s="2">
        <f>ROUND( $F$109 + $F$8, $F$9 - LOG( $F$10 ))</f>
        <v>0</v>
      </c>
      <c r="G110" s="2">
        <f>ROUND( $G$109 + $G$8, $G$9 - LOG( $G$10 ))</f>
        <v>0</v>
      </c>
      <c r="H110" s="2">
        <f>ROUND( $H$109 + $H$8, $H$9 - LOG( $H$10 ))</f>
        <v>0</v>
      </c>
      <c r="I110" s="2">
        <f>ROUND( $I$109 + $I$8, $I$9 - LOG( $I$10 ))</f>
        <v>0</v>
      </c>
      <c r="J110" s="2">
        <f>ROUND( $J$109 + $J$8, $J$9 - LOG( $J$10 ))</f>
        <v>0</v>
      </c>
      <c r="K110" s="2">
        <f>ROUND( $K$109 + $K$8, $K$9 - LOG( $K$10 ))</f>
        <v>0</v>
      </c>
      <c r="L110" s="2">
        <f>ROUND( $L$109 + $L$8, $L$9 - LOG( $L$10 ))</f>
        <v>0</v>
      </c>
      <c r="M110" s="2">
        <f>ROUND( $M$109 + $M$8, $M$9 - LOG( $M$10 ))</f>
        <v>136680306948</v>
      </c>
      <c r="N110" s="2">
        <f>ROUND( $N$109 + $N$8, $N$9 - LOG( $N$10 ))</f>
        <v>260489728036</v>
      </c>
      <c r="O110" s="2">
        <f>ROUND( $O$109 + $O$8, $O$9 - LOG( $O$10 ))</f>
        <v>260551044144</v>
      </c>
      <c r="P110" s="2">
        <f>ROUND( $P$109 + $P$8, $P$9 - LOG( $P$10 ))</f>
        <v>165863265077</v>
      </c>
      <c r="Q110" s="2">
        <f>ROUND( $Q$109 + $Q$8, $Q$9 - LOG( $Q$10 ))</f>
        <v>195098305965</v>
      </c>
      <c r="R110" s="2">
        <f>ROUND( $R$109 + $R$8, $R$9 - LOG( $R$10 ))</f>
        <v>276433006350</v>
      </c>
      <c r="S110" s="2">
        <f>ROUND( $S$109 + $S$8, $S$9 - LOG( $S$10 ))</f>
        <v>276480891621</v>
      </c>
      <c r="T110" s="2">
        <f>ROUND( $T$109 + $T$8, $T$9 - LOG( $T$10 ))</f>
        <v>166070996063</v>
      </c>
      <c r="U110" s="2">
        <f>ROUND( $U$109 + $U$8, $U$9 - LOG( $U$10 ))</f>
        <v>166132555074</v>
      </c>
      <c r="V110" s="2">
        <f>ROUND( $V$109 + $V$8, $V$9 - LOG( $V$10 ))</f>
        <v>150730357057</v>
      </c>
      <c r="W110" s="2">
        <f>ROUND( $W$109 + $W$8, $W$9 - LOG( $W$10 ))</f>
        <v>150710357057</v>
      </c>
    </row>
    <row r="111" spans="2:23" outlineLevel="1" x14ac:dyDescent="0.4">
      <c r="B111" s="2">
        <f>ROUND( $B$110 + $B$8, $B$9 - LOG( $B$10 ))</f>
        <v>0</v>
      </c>
      <c r="C111" s="2">
        <f>ROUND( $C$110 + $C$8, $C$9 - LOG( $C$10 ))</f>
        <v>0</v>
      </c>
      <c r="D111" s="2">
        <f>ROUND( $D$110 + $D$8, $D$9 - LOG( $D$10 ))</f>
        <v>0</v>
      </c>
      <c r="E111" s="2">
        <f>ROUND( $E$110 + $E$8, $E$9 - LOG( $E$10 ))</f>
        <v>0</v>
      </c>
      <c r="F111" s="2">
        <f>ROUND( $F$110 + $F$8, $F$9 - LOG( $F$10 ))</f>
        <v>0</v>
      </c>
      <c r="G111" s="2">
        <f>ROUND( $G$110 + $G$8, $G$9 - LOG( $G$10 ))</f>
        <v>0</v>
      </c>
      <c r="H111" s="2">
        <f>ROUND( $H$110 + $H$8, $H$9 - LOG( $H$10 ))</f>
        <v>0</v>
      </c>
      <c r="I111" s="2">
        <f>ROUND( $I$110 + $I$8, $I$9 - LOG( $I$10 ))</f>
        <v>0</v>
      </c>
      <c r="J111" s="2">
        <f>ROUND( $J$110 + $J$8, $J$9 - LOG( $J$10 ))</f>
        <v>0</v>
      </c>
      <c r="K111" s="2">
        <f>ROUND( $K$110 + $K$8, $K$9 - LOG( $K$10 ))</f>
        <v>0</v>
      </c>
      <c r="L111" s="2">
        <f>ROUND( $L$110 + $L$8, $L$9 - LOG( $L$10 ))</f>
        <v>0</v>
      </c>
      <c r="M111" s="2">
        <f>ROUND( $M$110 + $M$8, $M$9 - LOG( $M$10 ))</f>
        <v>138269265141</v>
      </c>
      <c r="N111" s="2">
        <f>ROUND( $N$110 + $N$8, $N$9 - LOG( $N$10 ))</f>
        <v>263518232845</v>
      </c>
      <c r="O111" s="2">
        <f>ROUND( $O$110 + $O$8, $O$9 - LOG( $O$10 ))</f>
        <v>263580198133</v>
      </c>
      <c r="P111" s="2">
        <f>ROUND( $P$110 + $P$8, $P$9 - LOG( $P$10 ))</f>
        <v>167791328022</v>
      </c>
      <c r="Q111" s="2">
        <f>ROUND( $Q$110 + $Q$8, $Q$9 - LOG( $Q$10 ))</f>
        <v>197366278207</v>
      </c>
      <c r="R111" s="2">
        <f>ROUND( $R$110 + $R$8, $R$9 - LOG( $R$10 ))</f>
        <v>279646671796</v>
      </c>
      <c r="S111" s="2">
        <f>ROUND( $S$110 + $S$8, $S$9 - LOG( $S$10 ))</f>
        <v>279695041989</v>
      </c>
      <c r="T111" s="2">
        <f>ROUND( $T$110 + $T$8, $T$9 - LOG( $T$10 ))</f>
        <v>168001261103</v>
      </c>
      <c r="U111" s="2">
        <f>ROUND( $U$110 + $U$8, $U$9 - LOG( $U$10 ))</f>
        <v>168063492097</v>
      </c>
      <c r="V111" s="2">
        <f>ROUND( $V$110 + $V$8, $V$9 - LOG( $V$10 ))</f>
        <v>152482172275</v>
      </c>
      <c r="W111" s="2">
        <f>ROUND( $W$110 + $W$8, $W$9 - LOG( $W$10 ))</f>
        <v>152462172275</v>
      </c>
    </row>
    <row r="112" spans="2:23" outlineLevel="1" x14ac:dyDescent="0.4">
      <c r="B112" s="2">
        <f>ROUND( $B$111 + $B$8, $B$9 - LOG( $B$10 ))</f>
        <v>0</v>
      </c>
      <c r="C112" s="2">
        <f>ROUND( $C$111 + $C$8, $C$9 - LOG( $C$10 ))</f>
        <v>0</v>
      </c>
      <c r="D112" s="2">
        <f>ROUND( $D$111 + $D$8, $D$9 - LOG( $D$10 ))</f>
        <v>0</v>
      </c>
      <c r="E112" s="2">
        <f>ROUND( $E$111 + $E$8, $E$9 - LOG( $E$10 ))</f>
        <v>0</v>
      </c>
      <c r="F112" s="2">
        <f>ROUND( $F$111 + $F$8, $F$9 - LOG( $F$10 ))</f>
        <v>0</v>
      </c>
      <c r="G112" s="2">
        <f>ROUND( $G$111 + $G$8, $G$9 - LOG( $G$10 ))</f>
        <v>0</v>
      </c>
      <c r="H112" s="2">
        <f>ROUND( $H$111 + $H$8, $H$9 - LOG( $H$10 ))</f>
        <v>0</v>
      </c>
      <c r="I112" s="2">
        <f>ROUND( $I$111 + $I$8, $I$9 - LOG( $I$10 ))</f>
        <v>0</v>
      </c>
      <c r="J112" s="2">
        <f>ROUND( $J$111 + $J$8, $J$9 - LOG( $J$10 ))</f>
        <v>0</v>
      </c>
      <c r="K112" s="2">
        <f>ROUND( $K$111 + $K$8, $K$9 - LOG( $K$10 ))</f>
        <v>0</v>
      </c>
      <c r="L112" s="2">
        <f>ROUND( $L$111 + $L$8, $L$9 - LOG( $L$10 ))</f>
        <v>0</v>
      </c>
      <c r="M112" s="2">
        <f>ROUND( $M$111 + $M$8, $M$9 - LOG( $M$10 ))</f>
        <v>139858223334</v>
      </c>
      <c r="N112" s="2">
        <f>ROUND( $N$111 + $N$8, $N$9 - LOG( $N$10 ))</f>
        <v>266546737654</v>
      </c>
      <c r="O112" s="2">
        <f>ROUND( $O$111 + $O$8, $O$9 - LOG( $O$10 ))</f>
        <v>266609352122</v>
      </c>
      <c r="P112" s="2">
        <f>ROUND( $P$111 + $P$8, $P$9 - LOG( $P$10 ))</f>
        <v>169719390967</v>
      </c>
      <c r="Q112" s="2">
        <f>ROUND( $Q$111 + $Q$8, $Q$9 - LOG( $Q$10 ))</f>
        <v>199634250449</v>
      </c>
      <c r="R112" s="2">
        <f>ROUND( $R$111 + $R$8, $R$9 - LOG( $R$10 ))</f>
        <v>282860337242</v>
      </c>
      <c r="S112" s="2">
        <f>ROUND( $S$111 + $S$8, $S$9 - LOG( $S$10 ))</f>
        <v>282909192357</v>
      </c>
      <c r="T112" s="2">
        <f>ROUND( $T$111 + $T$8, $T$9 - LOG( $T$10 ))</f>
        <v>169931526143</v>
      </c>
      <c r="U112" s="2">
        <f>ROUND( $U$111 + $U$8, $U$9 - LOG( $U$10 ))</f>
        <v>169994429120</v>
      </c>
      <c r="V112" s="2">
        <f>ROUND( $V$111 + $V$8, $V$9 - LOG( $V$10 ))</f>
        <v>154233987493</v>
      </c>
      <c r="W112" s="2">
        <f>ROUND( $W$111 + $W$8, $W$9 - LOG( $W$10 ))</f>
        <v>154213987493</v>
      </c>
    </row>
    <row r="113" spans="2:23" outlineLevel="1" x14ac:dyDescent="0.4">
      <c r="B113" s="2">
        <f>ROUND( $B$112 + $B$8, $B$9 - LOG( $B$10 ))</f>
        <v>0</v>
      </c>
      <c r="C113" s="2">
        <f>ROUND( $C$112 + $C$8, $C$9 - LOG( $C$10 ))</f>
        <v>0</v>
      </c>
      <c r="D113" s="2">
        <f>ROUND( $D$112 + $D$8, $D$9 - LOG( $D$10 ))</f>
        <v>0</v>
      </c>
      <c r="E113" s="2">
        <f>ROUND( $E$112 + $E$8, $E$9 - LOG( $E$10 ))</f>
        <v>0</v>
      </c>
      <c r="F113" s="2">
        <f>ROUND( $F$112 + $F$8, $F$9 - LOG( $F$10 ))</f>
        <v>0</v>
      </c>
      <c r="G113" s="2">
        <f>ROUND( $G$112 + $G$8, $G$9 - LOG( $G$10 ))</f>
        <v>0</v>
      </c>
      <c r="H113" s="2">
        <f>ROUND( $H$112 + $H$8, $H$9 - LOG( $H$10 ))</f>
        <v>0</v>
      </c>
      <c r="I113" s="2">
        <f>ROUND( $I$112 + $I$8, $I$9 - LOG( $I$10 ))</f>
        <v>0</v>
      </c>
      <c r="J113" s="2">
        <f>ROUND( $J$112 + $J$8, $J$9 - LOG( $J$10 ))</f>
        <v>0</v>
      </c>
      <c r="K113" s="2">
        <f>ROUND( $K$112 + $K$8, $K$9 - LOG( $K$10 ))</f>
        <v>0</v>
      </c>
      <c r="L113" s="2">
        <f>ROUND( $L$112 + $L$8, $L$9 - LOG( $L$10 ))</f>
        <v>0</v>
      </c>
      <c r="M113" s="2">
        <f>ROUND( $M$112 + $M$8, $M$9 - LOG( $M$10 ))</f>
        <v>141447181527</v>
      </c>
      <c r="N113" s="2">
        <f>ROUND( $N$112 + $N$8, $N$9 - LOG( $N$10 ))</f>
        <v>269575242463</v>
      </c>
      <c r="O113" s="2">
        <f>ROUND( $O$112 + $O$8, $O$9 - LOG( $O$10 ))</f>
        <v>269638506111</v>
      </c>
      <c r="P113" s="2">
        <f>ROUND( $P$112 + $P$8, $P$9 - LOG( $P$10 ))</f>
        <v>171647453912</v>
      </c>
      <c r="Q113" s="2">
        <f>ROUND( $Q$112 + $Q$8, $Q$9 - LOG( $Q$10 ))</f>
        <v>201902222691</v>
      </c>
      <c r="R113" s="2">
        <f>ROUND( $R$112 + $R$8, $R$9 - LOG( $R$10 ))</f>
        <v>286074002688</v>
      </c>
      <c r="S113" s="2">
        <f>ROUND( $S$112 + $S$8, $S$9 - LOG( $S$10 ))</f>
        <v>286123342725</v>
      </c>
      <c r="T113" s="2">
        <f>ROUND( $T$112 + $T$8, $T$9 - LOG( $T$10 ))</f>
        <v>171861791183</v>
      </c>
      <c r="U113" s="2">
        <f>ROUND( $U$112 + $U$8, $U$9 - LOG( $U$10 ))</f>
        <v>171925366143</v>
      </c>
      <c r="V113" s="2">
        <f>ROUND( $V$112 + $V$8, $V$9 - LOG( $V$10 ))</f>
        <v>155985802711</v>
      </c>
      <c r="W113" s="2">
        <f>ROUND( $W$112 + $W$8, $W$9 - LOG( $W$10 ))</f>
        <v>155965802711</v>
      </c>
    </row>
    <row r="114" spans="2:23" outlineLevel="1" x14ac:dyDescent="0.4">
      <c r="B114" s="2">
        <f>ROUND( $B$113 + $B$8, $B$9 - LOG( $B$10 ))</f>
        <v>0</v>
      </c>
      <c r="C114" s="2">
        <f>ROUND( $C$113 + $C$8, $C$9 - LOG( $C$10 ))</f>
        <v>0</v>
      </c>
      <c r="D114" s="2">
        <f>ROUND( $D$113 + $D$8, $D$9 - LOG( $D$10 ))</f>
        <v>0</v>
      </c>
      <c r="E114" s="2">
        <f>ROUND( $E$113 + $E$8, $E$9 - LOG( $E$10 ))</f>
        <v>0</v>
      </c>
      <c r="F114" s="2">
        <f>ROUND( $F$113 + $F$8, $F$9 - LOG( $F$10 ))</f>
        <v>0</v>
      </c>
      <c r="G114" s="2">
        <f>ROUND( $G$113 + $G$8, $G$9 - LOG( $G$10 ))</f>
        <v>0</v>
      </c>
      <c r="H114" s="2">
        <f>ROUND( $H$113 + $H$8, $H$9 - LOG( $H$10 ))</f>
        <v>0</v>
      </c>
      <c r="I114" s="2">
        <f>ROUND( $I$113 + $I$8, $I$9 - LOG( $I$10 ))</f>
        <v>0</v>
      </c>
      <c r="J114" s="2">
        <f>ROUND( $J$113 + $J$8, $J$9 - LOG( $J$10 ))</f>
        <v>0</v>
      </c>
      <c r="K114" s="2">
        <f>ROUND( $K$113 + $K$8, $K$9 - LOG( $K$10 ))</f>
        <v>0</v>
      </c>
      <c r="L114" s="2">
        <f>ROUND( $L$113 + $L$8, $L$9 - LOG( $L$10 ))</f>
        <v>0</v>
      </c>
      <c r="M114" s="2">
        <f>ROUND( $M$113 + $M$8, $M$9 - LOG( $M$10 ))</f>
        <v>143036139720</v>
      </c>
      <c r="N114" s="2">
        <f>ROUND( $N$113 + $N$8, $N$9 - LOG( $N$10 ))</f>
        <v>272603747272</v>
      </c>
      <c r="O114" s="2">
        <f>ROUND( $O$113 + $O$8, $O$9 - LOG( $O$10 ))</f>
        <v>272667660100</v>
      </c>
      <c r="P114" s="2">
        <f>ROUND( $P$113 + $P$8, $P$9 - LOG( $P$10 ))</f>
        <v>173575516857</v>
      </c>
      <c r="Q114" s="2">
        <f>ROUND( $Q$113 + $Q$8, $Q$9 - LOG( $Q$10 ))</f>
        <v>204170194933</v>
      </c>
      <c r="R114" s="2">
        <f>ROUND( $R$113 + $R$8, $R$9 - LOG( $R$10 ))</f>
        <v>289287668134</v>
      </c>
      <c r="S114" s="2">
        <f>ROUND( $S$113 + $S$8, $S$9 - LOG( $S$10 ))</f>
        <v>289337493093</v>
      </c>
      <c r="T114" s="2">
        <f>ROUND( $T$113 + $T$8, $T$9 - LOG( $T$10 ))</f>
        <v>173792056223</v>
      </c>
      <c r="U114" s="2">
        <f>ROUND( $U$113 + $U$8, $U$9 - LOG( $U$10 ))</f>
        <v>173856303166</v>
      </c>
      <c r="V114" s="2">
        <f>ROUND( $V$113 + $V$8, $V$9 - LOG( $V$10 ))</f>
        <v>157737617929</v>
      </c>
      <c r="W114" s="2">
        <f>ROUND( $W$113 + $W$8, $W$9 - LOG( $W$10 ))</f>
        <v>157717617929</v>
      </c>
    </row>
    <row r="115" spans="2:23" x14ac:dyDescent="0.4">
      <c r="B115" s="2">
        <f>ROUND( $B$114 + $B$8, $B$9 - LOG( $B$10 ))</f>
        <v>0</v>
      </c>
      <c r="C115" s="2">
        <f>ROUND( $C$114 + $C$8, $C$9 - LOG( $C$10 ))</f>
        <v>0</v>
      </c>
      <c r="D115" s="2">
        <f>ROUND( $D$114 + $D$8, $D$9 - LOG( $D$10 ))</f>
        <v>0</v>
      </c>
      <c r="E115" s="2">
        <f>ROUND( $E$114 + $E$8, $E$9 - LOG( $E$10 ))</f>
        <v>0</v>
      </c>
      <c r="F115" s="2">
        <f>ROUND( $F$114 + $F$8, $F$9 - LOG( $F$10 ))</f>
        <v>0</v>
      </c>
      <c r="G115" s="2">
        <f>ROUND( $G$114 + $G$8, $G$9 - LOG( $G$10 ))</f>
        <v>0</v>
      </c>
      <c r="H115" s="2">
        <f>ROUND( $H$114 + $H$8, $H$9 - LOG( $H$10 ))</f>
        <v>0</v>
      </c>
      <c r="I115" s="2">
        <f>ROUND( $I$114 + $I$8, $I$9 - LOG( $I$10 ))</f>
        <v>0</v>
      </c>
      <c r="J115" s="2">
        <f>ROUND( $J$114 + $J$8, $J$9 - LOG( $J$10 ))</f>
        <v>0</v>
      </c>
      <c r="K115" s="2">
        <f>ROUND( $K$114 + $K$8, $K$9 - LOG( $K$10 ))</f>
        <v>0</v>
      </c>
      <c r="L115" s="2">
        <f>ROUND( $L$114 + $L$8, $L$9 - LOG( $L$10 ))</f>
        <v>0</v>
      </c>
      <c r="M115" s="2">
        <f>ROUND( $M$114 + $M$8, $M$9 - LOG( $M$10 ))</f>
        <v>144625097913</v>
      </c>
      <c r="N115" s="2">
        <f>ROUND( $N$114 + $N$8, $N$9 - LOG( $N$10 ))</f>
        <v>275632252081</v>
      </c>
      <c r="O115" s="2">
        <f>ROUND( $O$114 + $O$8, $O$9 - LOG( $O$10 ))</f>
        <v>275696814089</v>
      </c>
      <c r="P115" s="2">
        <f>ROUND( $P$114 + $P$8, $P$9 - LOG( $P$10 ))</f>
        <v>175503579802</v>
      </c>
      <c r="Q115" s="2">
        <f>ROUND( $Q$114 + $Q$8, $Q$9 - LOG( $Q$10 ))</f>
        <v>206438167175</v>
      </c>
      <c r="R115" s="2">
        <f>ROUND( $R$114 + $R$8, $R$9 - LOG( $R$10 ))</f>
        <v>292501333580</v>
      </c>
      <c r="S115" s="2">
        <f>ROUND( $S$114 + $S$8, $S$9 - LOG( $S$10 ))</f>
        <v>292551643461</v>
      </c>
      <c r="T115" s="2">
        <f>ROUND( $T$114 + $T$8, $T$9 - LOG( $T$10 ))</f>
        <v>175722321263</v>
      </c>
      <c r="U115" s="2">
        <f>ROUND( $U$114 + $U$8, $U$9 - LOG( $U$10 ))</f>
        <v>175787240189</v>
      </c>
      <c r="V115" s="2">
        <f>ROUND( $V$114 + $V$8, $V$9 - LOG( $V$10 ))</f>
        <v>159489433147</v>
      </c>
      <c r="W115" s="2">
        <f>ROUND( $W$114 + $W$8, $W$9 - LOG( $W$10 ))</f>
        <v>159469433147</v>
      </c>
    </row>
    <row r="116" spans="2:23" outlineLevel="1" x14ac:dyDescent="0.4">
      <c r="B116">
        <f>ROUND( $B$115 + $B$8, $B$9 - LOG( $B$10 ))</f>
        <v>0</v>
      </c>
      <c r="C116">
        <f>ROUND( $C$115 + $C$8, $C$9 - LOG( $C$10 ))</f>
        <v>0</v>
      </c>
      <c r="D116">
        <f>ROUND( $D$115 + $D$8, $D$9 - LOG( $D$10 ))</f>
        <v>0</v>
      </c>
      <c r="E116">
        <f>ROUND( $E$115 + $E$8, $E$9 - LOG( $E$10 ))</f>
        <v>0</v>
      </c>
      <c r="F116">
        <f>ROUND( $F$115 + $F$8, $F$9 - LOG( $F$10 ))</f>
        <v>0</v>
      </c>
      <c r="G116">
        <f>ROUND( $G$115 + $G$8, $G$9 - LOG( $G$10 ))</f>
        <v>0</v>
      </c>
      <c r="H116">
        <f>ROUND( $H$115 + $H$8, $H$9 - LOG( $H$10 ))</f>
        <v>0</v>
      </c>
      <c r="I116">
        <f>ROUND( $I$115 + $I$8, $I$9 - LOG( $I$10 ))</f>
        <v>0</v>
      </c>
      <c r="J116">
        <f>ROUND( $J$115 + $J$8, $J$9 - LOG( $J$10 ))</f>
        <v>0</v>
      </c>
      <c r="K116">
        <f>ROUND( $K$115 + $K$8, $K$9 - LOG( $K$10 ))</f>
        <v>0</v>
      </c>
      <c r="L116">
        <f>ROUND( $L$115 + $L$8, $L$9 - LOG( $L$10 ))</f>
        <v>0</v>
      </c>
      <c r="M116">
        <f>ROUND( $M$115 + $M$8, $M$9 - LOG( $M$10 ))</f>
        <v>146214056106</v>
      </c>
      <c r="N116">
        <f>ROUND( $N$115 + $N$8, $N$9 - LOG( $N$10 ))</f>
        <v>278660756890</v>
      </c>
      <c r="O116">
        <f>ROUND( $O$115 + $O$8, $O$9 - LOG( $O$10 ))</f>
        <v>278725968078</v>
      </c>
      <c r="P116">
        <f>ROUND( $P$115 + $P$8, $P$9 - LOG( $P$10 ))</f>
        <v>177431642747</v>
      </c>
      <c r="Q116">
        <f>ROUND( $Q$115 + $Q$8, $Q$9 - LOG( $Q$10 ))</f>
        <v>208706139417</v>
      </c>
      <c r="R116">
        <f>ROUND( $R$115 + $R$8, $R$9 - LOG( $R$10 ))</f>
        <v>295714999026</v>
      </c>
      <c r="S116">
        <f>ROUND( $S$115 + $S$8, $S$9 - LOG( $S$10 ))</f>
        <v>295765793829</v>
      </c>
      <c r="T116">
        <f>ROUND( $T$115 + $T$8, $T$9 - LOG( $T$10 ))</f>
        <v>177652586303</v>
      </c>
      <c r="U116">
        <f>ROUND( $U$115 + $U$8, $U$9 - LOG( $U$10 ))</f>
        <v>177718177212</v>
      </c>
      <c r="V116">
        <f>ROUND( $V$115 + $V$8, $V$9 - LOG( $V$10 ))</f>
        <v>161241248365</v>
      </c>
      <c r="W116">
        <f>ROUND( $W$115 + $W$8, $W$9 - LOG( $W$10 ))</f>
        <v>161221248365</v>
      </c>
    </row>
    <row r="117" spans="2:23" outlineLevel="1" x14ac:dyDescent="0.4">
      <c r="B117" s="3">
        <f t="array" ref="B117:B218">FREQUENCY( EconLossY1, PM_EconLossY1_bins ) / COUNT( EconLossY1 )</f>
        <v>1</v>
      </c>
      <c r="C117" s="3">
        <f t="array" ref="C117:C218">FREQUENCY( EconLossY2, PM_EconLossY2_bins ) / COUNT( EconLossY2 )</f>
        <v>1</v>
      </c>
      <c r="D117" s="3">
        <f t="array" ref="D117:D218">FREQUENCY( EconLossY3, PM_EconLossY3_bins ) / COUNT( EconLossY3 )</f>
        <v>1</v>
      </c>
      <c r="E117" s="3">
        <f t="array" ref="E117:E218">FREQUENCY( EconLossY4, PM_EconLossY4_bins ) / COUNT( EconLossY4 )</f>
        <v>1</v>
      </c>
      <c r="F117" s="3">
        <f t="array" ref="F117:F218">FREQUENCY( EconLossY5, PM_EconLossY5_bins ) / COUNT( EconLossY5 )</f>
        <v>1</v>
      </c>
      <c r="G117" s="3">
        <f t="array" ref="G117:G218">FREQUENCY( EconLossY6, PM_EconLossY6_bins ) / COUNT( EconLossY6 )</f>
        <v>1</v>
      </c>
      <c r="H117" s="3">
        <f t="array" ref="H117:H218">FREQUENCY( EconLossY7, PM_EconLossY7_bins ) / COUNT( EconLossY7 )</f>
        <v>1</v>
      </c>
      <c r="I117" s="3">
        <f t="array" ref="I117:I218">FREQUENCY( EconLossY8, PM_EconLossY8_bins ) / COUNT( EconLossY8 )</f>
        <v>1</v>
      </c>
      <c r="J117" s="3">
        <f t="array" ref="J117:J218">FREQUENCY( EconLossY9, PM_EconLossY9_bins ) / COUNT( EconLossY9 )</f>
        <v>1</v>
      </c>
      <c r="K117" s="3">
        <f t="array" ref="K117:K218">FREQUENCY( EconLossY10, PM_EconLossY10_bins ) / COUNT( EconLossY10 )</f>
        <v>1</v>
      </c>
      <c r="L117" s="3">
        <f t="array" ref="L117:L218">FREQUENCY( _10YearTotalEconLoss, PM__10YearTotalEconLoss_bins ) / COUNT( _10YearTotalEconLoss )</f>
        <v>1</v>
      </c>
      <c r="M117" s="3">
        <f t="array" ref="M117:M218">FREQUENCY( EndRsrvYr1, PM_EndRsrvYr1_bins ) / COUNT( EndRsrvYr1 )</f>
        <v>1E-4</v>
      </c>
      <c r="N117" s="3">
        <f t="array" ref="N117:N218">FREQUENCY( EndRsrvYr2, PM_EndRsrvYr2_bins ) / COUNT( EndRsrvYr2 )</f>
        <v>1E-4</v>
      </c>
      <c r="O117" s="3">
        <f t="array" ref="O117:O218">FREQUENCY( EndRsrvYr3, PM_EndRsrvYr3_bins ) / COUNT( EndRsrvYr3 )</f>
        <v>1E-4</v>
      </c>
      <c r="P117" s="3">
        <f t="array" ref="P117:P218">FREQUENCY( EndRsrvYr4, PM_EndRsrvYr4_bins ) / COUNT( EndRsrvYr4 )</f>
        <v>1E-4</v>
      </c>
      <c r="Q117" s="3">
        <f t="array" ref="Q117:Q218">FREQUENCY( EndRsrvYr5, PM_EndRsrvYr5_bins ) / COUNT( EndRsrvYr5 )</f>
        <v>1E-4</v>
      </c>
      <c r="R117" s="3">
        <f t="array" ref="R117:R218">FREQUENCY( EndRsrvYr6, PM_EndRsrvYr6_bins ) / COUNT( EndRsrvYr6 )</f>
        <v>1E-4</v>
      </c>
      <c r="S117" s="3">
        <f t="array" ref="S117:S218">FREQUENCY( EndRsrvYr7, PM_EndRsrvYr7_bins ) / COUNT( EndRsrvYr7 )</f>
        <v>1E-4</v>
      </c>
      <c r="T117" s="3">
        <f t="array" ref="T117:T218">FREQUENCY( EndRsrvYr8, PM_EndRsrvYr8_bins ) / COUNT( EndRsrvYr8 )</f>
        <v>1E-4</v>
      </c>
      <c r="U117" s="3">
        <f t="array" ref="U117:U218">FREQUENCY( EndRsrvYr9, PM_EndRsrvYr9_bins ) / COUNT( EndRsrvYr9 )</f>
        <v>1E-4</v>
      </c>
      <c r="V117" s="3">
        <f t="array" ref="V117:V218">FREQUENCY( EndRsrvYr10, PM_EndRsrvYr10_bins ) / COUNT( EndRsrvYr10 )</f>
        <v>2.0000000000000001E-4</v>
      </c>
      <c r="W117" s="3">
        <f t="array" ref="W117:W218">FREQUENCY( _10YrCumLossGain, PM__10YrCumLossGain_bins ) / COUNT( _10YrCumLossGain )</f>
        <v>2.0000000000000001E-4</v>
      </c>
    </row>
    <row r="118" spans="2:23" outlineLevel="1" x14ac:dyDescent="0.4"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1E-4</v>
      </c>
      <c r="R118" s="3">
        <v>0</v>
      </c>
      <c r="S118" s="3">
        <v>0</v>
      </c>
      <c r="T118" s="3">
        <v>1E-4</v>
      </c>
      <c r="U118" s="3">
        <v>1E-4</v>
      </c>
      <c r="V118" s="3">
        <v>1E-4</v>
      </c>
      <c r="W118" s="3">
        <v>1E-4</v>
      </c>
    </row>
    <row r="119" spans="2:23" outlineLevel="1" x14ac:dyDescent="0.4"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1E-4</v>
      </c>
      <c r="N119" s="3">
        <v>0</v>
      </c>
      <c r="O119" s="3">
        <v>0</v>
      </c>
      <c r="P119" s="3">
        <v>1E-4</v>
      </c>
      <c r="Q119" s="3">
        <v>0</v>
      </c>
      <c r="R119" s="3">
        <v>1E-4</v>
      </c>
      <c r="S119" s="3">
        <v>0</v>
      </c>
      <c r="T119" s="3">
        <v>1E-4</v>
      </c>
      <c r="U119" s="3">
        <v>1E-4</v>
      </c>
      <c r="V119" s="3">
        <v>0</v>
      </c>
      <c r="W119" s="3">
        <v>0</v>
      </c>
    </row>
    <row r="120" spans="2:23" outlineLevel="1" x14ac:dyDescent="0.4"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1E-4</v>
      </c>
      <c r="N120" s="3">
        <v>0</v>
      </c>
      <c r="O120" s="3">
        <v>0</v>
      </c>
      <c r="P120" s="3">
        <v>0</v>
      </c>
      <c r="Q120" s="3">
        <v>1E-4</v>
      </c>
      <c r="R120" s="3">
        <v>0</v>
      </c>
      <c r="S120" s="3">
        <v>0</v>
      </c>
      <c r="T120" s="3">
        <v>0</v>
      </c>
      <c r="U120" s="3">
        <v>0</v>
      </c>
      <c r="V120" s="3">
        <v>2.0000000000000001E-4</v>
      </c>
      <c r="W120" s="3">
        <v>2.0000000000000001E-4</v>
      </c>
    </row>
    <row r="121" spans="2:23" outlineLevel="1" x14ac:dyDescent="0.4"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1E-4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2.0000000000000001E-4</v>
      </c>
      <c r="U121" s="3">
        <v>2.9999999999999997E-4</v>
      </c>
      <c r="V121" s="3">
        <v>2.0000000000000001E-4</v>
      </c>
      <c r="W121" s="3">
        <v>2.0000000000000001E-4</v>
      </c>
    </row>
    <row r="122" spans="2:23" outlineLevel="1" x14ac:dyDescent="0.4"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1E-4</v>
      </c>
      <c r="O122" s="3">
        <v>0</v>
      </c>
      <c r="P122" s="3">
        <v>1E-4</v>
      </c>
      <c r="Q122" s="3">
        <v>0</v>
      </c>
      <c r="R122" s="3">
        <v>1E-4</v>
      </c>
      <c r="S122" s="3">
        <v>1E-4</v>
      </c>
      <c r="T122" s="3">
        <v>1E-4</v>
      </c>
      <c r="U122" s="3">
        <v>2.0000000000000001E-4</v>
      </c>
      <c r="V122" s="3">
        <v>2.0000000000000001E-4</v>
      </c>
      <c r="W122" s="3">
        <v>2.0000000000000001E-4</v>
      </c>
    </row>
    <row r="123" spans="2:23" outlineLevel="1" x14ac:dyDescent="0.4"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1E-4</v>
      </c>
      <c r="N123" s="3">
        <v>1E-4</v>
      </c>
      <c r="O123" s="3">
        <v>0</v>
      </c>
      <c r="P123" s="3">
        <v>1E-4</v>
      </c>
      <c r="Q123" s="3">
        <v>2.0000000000000001E-4</v>
      </c>
      <c r="R123" s="3">
        <v>2.0000000000000001E-4</v>
      </c>
      <c r="S123" s="3">
        <v>2.9999999999999997E-4</v>
      </c>
      <c r="T123" s="3">
        <v>1E-4</v>
      </c>
      <c r="U123" s="3">
        <v>1E-4</v>
      </c>
      <c r="V123" s="3">
        <v>2.9999999999999997E-4</v>
      </c>
      <c r="W123" s="3">
        <v>2.9999999999999997E-4</v>
      </c>
    </row>
    <row r="124" spans="2:23" outlineLevel="1" x14ac:dyDescent="0.4"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1E-4</v>
      </c>
      <c r="O124" s="3">
        <v>2.9999999999999997E-4</v>
      </c>
      <c r="P124" s="3">
        <v>1E-4</v>
      </c>
      <c r="Q124" s="3">
        <v>2.9999999999999997E-4</v>
      </c>
      <c r="R124" s="3">
        <v>2.9999999999999997E-4</v>
      </c>
      <c r="S124" s="3">
        <v>2.0000000000000001E-4</v>
      </c>
      <c r="T124" s="3">
        <v>4.0000000000000002E-4</v>
      </c>
      <c r="U124" s="3">
        <v>2.9999999999999997E-4</v>
      </c>
      <c r="V124" s="3">
        <v>2.9999999999999997E-4</v>
      </c>
      <c r="W124" s="3">
        <v>2.9999999999999997E-4</v>
      </c>
    </row>
    <row r="125" spans="2:23" outlineLevel="1" x14ac:dyDescent="0.4"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2.0000000000000001E-4</v>
      </c>
      <c r="N125" s="3">
        <v>1E-4</v>
      </c>
      <c r="O125" s="3">
        <v>2.9999999999999997E-4</v>
      </c>
      <c r="P125" s="3">
        <v>1E-3</v>
      </c>
      <c r="Q125" s="3">
        <v>6.9999999999999999E-4</v>
      </c>
      <c r="R125" s="3">
        <v>4.0000000000000002E-4</v>
      </c>
      <c r="S125" s="3">
        <v>5.0000000000000001E-4</v>
      </c>
      <c r="T125" s="3">
        <v>1E-3</v>
      </c>
      <c r="U125" s="3">
        <v>1.1000000000000001E-3</v>
      </c>
      <c r="V125" s="3">
        <v>1.2999999999999999E-3</v>
      </c>
      <c r="W125" s="3">
        <v>1.2999999999999999E-3</v>
      </c>
    </row>
    <row r="126" spans="2:23" outlineLevel="1" x14ac:dyDescent="0.4"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0.99939999999999996</v>
      </c>
      <c r="N126" s="3">
        <v>0.99939999999999996</v>
      </c>
      <c r="O126" s="3">
        <v>0.99929999999999997</v>
      </c>
      <c r="P126" s="3">
        <v>0.99850000000000005</v>
      </c>
      <c r="Q126" s="3">
        <v>0.99850000000000005</v>
      </c>
      <c r="R126" s="3">
        <v>0.99880000000000002</v>
      </c>
      <c r="S126" s="3">
        <v>0.99880000000000002</v>
      </c>
      <c r="T126" s="3">
        <v>0.99790000000000001</v>
      </c>
      <c r="U126" s="3">
        <v>0.99770000000000003</v>
      </c>
      <c r="V126" s="3">
        <v>0.99719999999999998</v>
      </c>
      <c r="W126" s="3">
        <v>0.99719999999999998</v>
      </c>
    </row>
    <row r="127" spans="2:23" outlineLevel="1" x14ac:dyDescent="0.4"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</row>
    <row r="128" spans="2:23" outlineLevel="1" x14ac:dyDescent="0.4"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</row>
    <row r="129" spans="2:23" outlineLevel="1" x14ac:dyDescent="0.4"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</row>
    <row r="130" spans="2:23" outlineLevel="1" x14ac:dyDescent="0.4"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</row>
    <row r="131" spans="2:23" outlineLevel="1" x14ac:dyDescent="0.4"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</row>
    <row r="132" spans="2:23" outlineLevel="1" x14ac:dyDescent="0.4"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</row>
    <row r="133" spans="2:23" outlineLevel="1" x14ac:dyDescent="0.4"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</row>
    <row r="134" spans="2:23" outlineLevel="1" x14ac:dyDescent="0.4"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</row>
    <row r="135" spans="2:23" outlineLevel="1" x14ac:dyDescent="0.4"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</row>
    <row r="136" spans="2:23" outlineLevel="1" x14ac:dyDescent="0.4"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</row>
    <row r="137" spans="2:23" outlineLevel="1" x14ac:dyDescent="0.4"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</row>
    <row r="138" spans="2:23" outlineLevel="1" x14ac:dyDescent="0.4"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</row>
    <row r="139" spans="2:23" outlineLevel="1" x14ac:dyDescent="0.4"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</row>
    <row r="140" spans="2:23" outlineLevel="1" x14ac:dyDescent="0.4"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</row>
    <row r="141" spans="2:23" outlineLevel="1" x14ac:dyDescent="0.4"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</row>
    <row r="142" spans="2:23" outlineLevel="1" x14ac:dyDescent="0.4"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</row>
    <row r="143" spans="2:23" outlineLevel="1" x14ac:dyDescent="0.4"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</row>
    <row r="144" spans="2:23" outlineLevel="1" x14ac:dyDescent="0.4"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</row>
    <row r="145" spans="2:23" outlineLevel="1" x14ac:dyDescent="0.4"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</row>
    <row r="146" spans="2:23" outlineLevel="1" x14ac:dyDescent="0.4"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</row>
    <row r="147" spans="2:23" outlineLevel="1" x14ac:dyDescent="0.4"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</row>
    <row r="148" spans="2:23" outlineLevel="1" x14ac:dyDescent="0.4"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</row>
    <row r="149" spans="2:23" outlineLevel="1" x14ac:dyDescent="0.4"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</row>
    <row r="150" spans="2:23" outlineLevel="1" x14ac:dyDescent="0.4"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</row>
    <row r="151" spans="2:23" outlineLevel="1" x14ac:dyDescent="0.4"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</row>
    <row r="152" spans="2:23" outlineLevel="1" x14ac:dyDescent="0.4"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</row>
    <row r="153" spans="2:23" outlineLevel="1" x14ac:dyDescent="0.4"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</row>
    <row r="154" spans="2:23" outlineLevel="1" x14ac:dyDescent="0.4"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</row>
    <row r="155" spans="2:23" outlineLevel="1" x14ac:dyDescent="0.4"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</row>
    <row r="156" spans="2:23" outlineLevel="1" x14ac:dyDescent="0.4"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</row>
    <row r="157" spans="2:23" outlineLevel="1" x14ac:dyDescent="0.4"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</row>
    <row r="158" spans="2:23" outlineLevel="1" x14ac:dyDescent="0.4"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</row>
    <row r="159" spans="2:23" outlineLevel="1" x14ac:dyDescent="0.4"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</row>
    <row r="160" spans="2:23" outlineLevel="1" x14ac:dyDescent="0.4"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</row>
    <row r="161" spans="2:23" outlineLevel="1" x14ac:dyDescent="0.4"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</row>
    <row r="162" spans="2:23" outlineLevel="1" x14ac:dyDescent="0.4"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</row>
    <row r="163" spans="2:23" outlineLevel="1" x14ac:dyDescent="0.4"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</row>
    <row r="164" spans="2:23" outlineLevel="1" x14ac:dyDescent="0.4"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</row>
    <row r="165" spans="2:23" outlineLevel="1" x14ac:dyDescent="0.4"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</row>
    <row r="166" spans="2:23" outlineLevel="1" x14ac:dyDescent="0.4"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</row>
    <row r="167" spans="2:23" outlineLevel="1" x14ac:dyDescent="0.4"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</row>
    <row r="168" spans="2:23" outlineLevel="1" x14ac:dyDescent="0.4"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</row>
    <row r="169" spans="2:23" outlineLevel="1" x14ac:dyDescent="0.4"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</row>
    <row r="170" spans="2:23" outlineLevel="1" x14ac:dyDescent="0.4"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</row>
    <row r="171" spans="2:23" outlineLevel="1" x14ac:dyDescent="0.4"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</row>
    <row r="172" spans="2:23" outlineLevel="1" x14ac:dyDescent="0.4"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</row>
    <row r="173" spans="2:23" outlineLevel="1" x14ac:dyDescent="0.4"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</row>
    <row r="174" spans="2:23" outlineLevel="1" x14ac:dyDescent="0.4"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</row>
    <row r="175" spans="2:23" outlineLevel="1" x14ac:dyDescent="0.4"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</row>
    <row r="176" spans="2:23" outlineLevel="1" x14ac:dyDescent="0.4"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</row>
    <row r="177" spans="2:23" outlineLevel="1" x14ac:dyDescent="0.4"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</row>
    <row r="178" spans="2:23" outlineLevel="1" x14ac:dyDescent="0.4"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</row>
    <row r="179" spans="2:23" outlineLevel="1" x14ac:dyDescent="0.4"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</row>
    <row r="180" spans="2:23" outlineLevel="1" x14ac:dyDescent="0.4"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</row>
    <row r="181" spans="2:23" outlineLevel="1" x14ac:dyDescent="0.4"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</row>
    <row r="182" spans="2:23" outlineLevel="1" x14ac:dyDescent="0.4"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</row>
    <row r="183" spans="2:23" outlineLevel="1" x14ac:dyDescent="0.4"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</row>
    <row r="184" spans="2:23" outlineLevel="1" x14ac:dyDescent="0.4"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</row>
    <row r="185" spans="2:23" outlineLevel="1" x14ac:dyDescent="0.4"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</row>
    <row r="186" spans="2:23" outlineLevel="1" x14ac:dyDescent="0.4"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</row>
    <row r="187" spans="2:23" outlineLevel="1" x14ac:dyDescent="0.4"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</row>
    <row r="188" spans="2:23" outlineLevel="1" x14ac:dyDescent="0.4"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</row>
    <row r="189" spans="2:23" outlineLevel="1" x14ac:dyDescent="0.4"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</row>
    <row r="190" spans="2:23" outlineLevel="1" x14ac:dyDescent="0.4"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</row>
    <row r="191" spans="2:23" outlineLevel="1" x14ac:dyDescent="0.4"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</row>
    <row r="192" spans="2:23" outlineLevel="1" x14ac:dyDescent="0.4"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</row>
    <row r="193" spans="2:23" outlineLevel="1" x14ac:dyDescent="0.4"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</row>
    <row r="194" spans="2:23" outlineLevel="1" x14ac:dyDescent="0.4"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</row>
    <row r="195" spans="2:23" outlineLevel="1" x14ac:dyDescent="0.4"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</row>
    <row r="196" spans="2:23" outlineLevel="1" x14ac:dyDescent="0.4"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</row>
    <row r="197" spans="2:23" outlineLevel="1" x14ac:dyDescent="0.4"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</row>
    <row r="198" spans="2:23" outlineLevel="1" x14ac:dyDescent="0.4"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</row>
    <row r="199" spans="2:23" outlineLevel="1" x14ac:dyDescent="0.4">
      <c r="B199" s="3">
        <v>0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</row>
    <row r="200" spans="2:23" outlineLevel="1" x14ac:dyDescent="0.4">
      <c r="B200" s="3">
        <v>0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</row>
    <row r="201" spans="2:23" outlineLevel="1" x14ac:dyDescent="0.4">
      <c r="B201" s="3">
        <v>0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</row>
    <row r="202" spans="2:23" outlineLevel="1" x14ac:dyDescent="0.4"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</row>
    <row r="203" spans="2:23" outlineLevel="1" x14ac:dyDescent="0.4">
      <c r="B203" s="3">
        <v>0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</row>
    <row r="204" spans="2:23" outlineLevel="1" x14ac:dyDescent="0.4">
      <c r="B204" s="3">
        <v>0</v>
      </c>
      <c r="C204" s="3">
        <v>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</row>
    <row r="205" spans="2:23" outlineLevel="1" x14ac:dyDescent="0.4">
      <c r="B205" s="3">
        <v>0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</row>
    <row r="206" spans="2:23" outlineLevel="1" x14ac:dyDescent="0.4">
      <c r="B206" s="3">
        <v>0</v>
      </c>
      <c r="C206" s="3">
        <v>0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</row>
    <row r="207" spans="2:23" outlineLevel="1" x14ac:dyDescent="0.4">
      <c r="B207" s="3">
        <v>0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</row>
    <row r="208" spans="2:23" outlineLevel="1" x14ac:dyDescent="0.4">
      <c r="B208" s="3">
        <v>0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</row>
    <row r="209" spans="2:23" outlineLevel="1" x14ac:dyDescent="0.4">
      <c r="B209" s="3">
        <v>0</v>
      </c>
      <c r="C209" s="3">
        <v>0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</row>
    <row r="210" spans="2:23" outlineLevel="1" x14ac:dyDescent="0.4">
      <c r="B210" s="3">
        <v>0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</row>
    <row r="211" spans="2:23" outlineLevel="1" x14ac:dyDescent="0.4">
      <c r="B211" s="3">
        <v>0</v>
      </c>
      <c r="C211" s="3">
        <v>0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</row>
    <row r="212" spans="2:23" outlineLevel="1" x14ac:dyDescent="0.4">
      <c r="B212" s="3">
        <v>0</v>
      </c>
      <c r="C212" s="3">
        <v>0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</row>
    <row r="213" spans="2:23" outlineLevel="1" x14ac:dyDescent="0.4">
      <c r="B213" s="3">
        <v>0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</row>
    <row r="214" spans="2:23" outlineLevel="1" x14ac:dyDescent="0.4">
      <c r="B214" s="3">
        <v>0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</row>
    <row r="215" spans="2:23" outlineLevel="1" x14ac:dyDescent="0.4">
      <c r="B215" s="3">
        <v>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</row>
    <row r="216" spans="2:23" outlineLevel="1" x14ac:dyDescent="0.4">
      <c r="B216" s="3">
        <v>0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</row>
    <row r="217" spans="2:23" outlineLevel="1" x14ac:dyDescent="0.4">
      <c r="B217" s="3">
        <v>0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</row>
    <row r="218" spans="2:23" x14ac:dyDescent="0.4">
      <c r="B218" s="3">
        <v>0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</row>
    <row r="219" spans="2:23" outlineLevel="1" x14ac:dyDescent="0.4"/>
    <row r="220" spans="2:23" outlineLevel="1" x14ac:dyDescent="0.4">
      <c r="B220" s="4" t="str">
        <f t="shared" ref="B220:B251" si="0">IF($B$4, $B15, IFERROR( TEXT( $B14 / $B$10, INDEX( $A$23:$A$34, MATCH( $B$11, $A$37:$A$48, 0 )) ), $B14 / $B$10 ) &amp; REPT( " ", $B$7 ))</f>
        <v xml:space="preserve">0          </v>
      </c>
      <c r="C220" s="4" t="str">
        <f t="shared" ref="C220:C251" si="1">IF($C$4, $C15, IFERROR( TEXT( $C14 / $C$10, INDEX( $A$23:$A$34, MATCH( $C$11, $A$37:$A$48, 0 )) ), $C14 / $C$10 ) &amp; REPT( " ", $C$7 ))</f>
        <v xml:space="preserve">0          </v>
      </c>
      <c r="D220" s="4" t="str">
        <f t="shared" ref="D220:D251" si="2">IF($D$4, $D15, IFERROR( TEXT( $D14 / $D$10, INDEX( $A$23:$A$34, MATCH( $D$11, $A$37:$A$48, 0 )) ), $D14 / $D$10 ) &amp; REPT( " ", $D$7 ))</f>
        <v xml:space="preserve">0          </v>
      </c>
      <c r="E220" s="4" t="str">
        <f t="shared" ref="E220:E251" si="3">IF($E$4, $E15, IFERROR( TEXT( $E14 / $E$10, INDEX( $A$23:$A$34, MATCH( $E$11, $A$37:$A$48, 0 )) ), $E14 / $E$10 ) &amp; REPT( " ", $E$7 ))</f>
        <v xml:space="preserve">0          </v>
      </c>
      <c r="F220" s="4" t="str">
        <f t="shared" ref="F220:F251" si="4">IF($F$4, $F15, IFERROR( TEXT( $F14 / $F$10, INDEX( $A$23:$A$34, MATCH( $F$11, $A$37:$A$48, 0 )) ), $F14 / $F$10 ) &amp; REPT( " ", $F$7 ))</f>
        <v xml:space="preserve">0          </v>
      </c>
      <c r="G220" s="4" t="str">
        <f t="shared" ref="G220:G251" si="5">IF($G$4, $G15, IFERROR( TEXT( $G14 / $G$10, INDEX( $A$23:$A$34, MATCH( $G$11, $A$37:$A$48, 0 )) ), $G14 / $G$10 ) &amp; REPT( " ", $G$7 ))</f>
        <v xml:space="preserve">0          </v>
      </c>
      <c r="H220" s="4" t="str">
        <f t="shared" ref="H220:H251" si="6">IF($H$4, $H15, IFERROR( TEXT( $H14 / $H$10, INDEX( $A$23:$A$34, MATCH( $H$11, $A$37:$A$48, 0 )) ), $H14 / $H$10 ) &amp; REPT( " ", $H$7 ))</f>
        <v xml:space="preserve">0          </v>
      </c>
      <c r="I220" s="4" t="str">
        <f t="shared" ref="I220:I251" si="7">IF($I$4, $I15, IFERROR( TEXT( $I14 / $I$10, INDEX( $A$23:$A$34, MATCH( $I$11, $A$37:$A$48, 0 )) ), $I14 / $I$10 ) &amp; REPT( " ", $I$7 ))</f>
        <v xml:space="preserve">0          </v>
      </c>
      <c r="J220" s="4" t="str">
        <f t="shared" ref="J220:J251" si="8">IF($J$4, $J15, IFERROR( TEXT( $J14 / $J$10, INDEX( $A$23:$A$34, MATCH( $J$11, $A$37:$A$48, 0 )) ), $J14 / $J$10 ) &amp; REPT( " ", $J$7 ))</f>
        <v xml:space="preserve">0          </v>
      </c>
      <c r="K220" s="4" t="str">
        <f t="shared" ref="K220:K251" si="9">IF($K$4, $K15, IFERROR( TEXT( $K14 / $K$10, INDEX( $A$23:$A$34, MATCH( $K$11, $A$37:$A$48, 0 )) ), $K14 / $K$10 ) &amp; REPT( " ", $K$7 ))</f>
        <v xml:space="preserve">0          </v>
      </c>
      <c r="L220" s="4" t="str">
        <f t="shared" ref="L220:L251" si="10">IF($L$4, $L15, IFERROR( TEXT( $L14 / $L$10, INDEX( $A$23:$A$34, MATCH( $L$11, $A$37:$A$48, 0 )) ), $L14 / $L$10 ) &amp; REPT( " ", $L$7 ))</f>
        <v xml:space="preserve">0          </v>
      </c>
      <c r="M220" s="4" t="str">
        <f t="shared" ref="M220:M251" si="11">IF($M$4, $M15, IFERROR( TEXT( $M14 / $M$10, INDEX( $A$23:$A$34, MATCH( $M$11, $A$37:$A$48, 0 )) ), $M14 / $M$10 ) &amp; REPT( " ", $M$7 ))</f>
        <v xml:space="preserve">-15859679580          </v>
      </c>
      <c r="N220" s="4" t="str">
        <f t="shared" ref="N220:N251" si="12">IF($N$4, $N15, IFERROR( TEXT( $N14 / $N$10, INDEX( $A$23:$A$34, MATCH( $N$11, $A$37:$A$48, 0 )) ), $N14 / $N$10 ) &amp; REPT( " ", $N$7 ))</f>
        <v xml:space="preserve">-30246733628          </v>
      </c>
      <c r="O220" s="4" t="str">
        <f t="shared" ref="O220:O251" si="13">IF($O$4, $O15, IFERROR( TEXT( $O14 / $O$10, INDEX( $A$23:$A$34, MATCH( $O$11, $A$37:$A$48, 0 )) ), $O14 / $O$10 ) &amp; REPT( " ", $O$7 ))</f>
        <v xml:space="preserve">-30247738800          </v>
      </c>
      <c r="P220" s="4" t="str">
        <f t="shared" ref="P220:P251" si="14">IF($P$4, $P15, IFERROR( TEXT( $P14 / $P$10, INDEX( $A$23:$A$34, MATCH( $P$11, $A$37:$A$48, 0 )) ), $P14 / $P$10 ) &amp; REPT( " ", $P$7 ))</f>
        <v xml:space="preserve">-19230777643          </v>
      </c>
      <c r="Q220" s="4" t="str">
        <f t="shared" ref="Q220:Q251" si="15">IF($Q$4, $Q15, IFERROR( TEXT( $Q14 / $Q$10, INDEX( $A$23:$A$34, MATCH( $Q$11, $A$37:$A$48, 0 )) ), $Q14 / $Q$10 ) &amp; REPT( " ", $Q$7 ))</f>
        <v xml:space="preserve">-22627029267          </v>
      </c>
      <c r="R220" s="4" t="str">
        <f t="shared" ref="R220:R251" si="16">IF($R$4, $R15, IFERROR( TEXT( $R14 / $R$10, INDEX( $A$23:$A$34, MATCH( $R$11, $A$37:$A$48, 0 )) ), $R14 / $R$10 ) &amp; REPT( " ", $R$7 ))</f>
        <v xml:space="preserve">-32078876466          </v>
      </c>
      <c r="S220" s="4" t="str">
        <f t="shared" ref="S220:S251" si="17">IF($S$4, $S15, IFERROR( TEXT( $S14 / $S$10, INDEX( $A$23:$A$34, MATCH( $S$11, $A$37:$A$48, 0 )) ), $S14 / $S$10 ) &amp; REPT( " ", $S$7 ))</f>
        <v xml:space="preserve">-32077543707          </v>
      </c>
      <c r="T220" s="4" t="str">
        <f t="shared" ref="T220:T251" si="18">IF($T$4, $T15, IFERROR( TEXT( $T14 / $T$10, INDEX( $A$23:$A$34, MATCH( $T$11, $A$37:$A$48, 0 )) ), $T14 / $T$10 ) &amp; REPT( " ", $T$7 ))</f>
        <v xml:space="preserve">-19234447777          </v>
      </c>
      <c r="U220" s="4" t="str">
        <f t="shared" ref="U220:U251" si="19">IF($U$4, $U15, IFERROR( TEXT( $U14 / $U$10, INDEX( $A$23:$A$34, MATCH( $U$11, $A$37:$A$48, 0 )) ), $U14 / $U$10 ) &amp; REPT( " ", $U$7 ))</f>
        <v xml:space="preserve">-19237399134          </v>
      </c>
      <c r="V220" s="4" t="str">
        <f t="shared" ref="V220:V251" si="20">IF($V$4, $V15, IFERROR( TEXT( $V14 / $V$10, INDEX( $A$23:$A$34, MATCH( $V$11, $A$37:$A$48, 0 )) ), $V14 / $V$10 ) &amp; REPT( " ", $V$7 ))</f>
        <v xml:space="preserve">-17443903871          </v>
      </c>
      <c r="W220" s="4" t="str">
        <f t="shared" ref="W220:W251" si="21">IF($W$4, $W15, IFERROR( TEXT( $W14 / $W$10, INDEX( $A$23:$A$34, MATCH( $W$11, $A$37:$A$48, 0 )) ), $W14 / $W$10 ) &amp; REPT( " ", $W$7 ))</f>
        <v xml:space="preserve">-17463903871          </v>
      </c>
    </row>
    <row r="221" spans="2:23" outlineLevel="1" x14ac:dyDescent="0.4">
      <c r="B221" s="4" t="str">
        <f t="shared" si="0"/>
        <v xml:space="preserve">0          </v>
      </c>
      <c r="C221" s="4" t="str">
        <f t="shared" si="1"/>
        <v xml:space="preserve">0          </v>
      </c>
      <c r="D221" s="4" t="str">
        <f t="shared" si="2"/>
        <v xml:space="preserve">0          </v>
      </c>
      <c r="E221" s="4" t="str">
        <f t="shared" si="3"/>
        <v xml:space="preserve">0          </v>
      </c>
      <c r="F221" s="4" t="str">
        <f t="shared" si="4"/>
        <v xml:space="preserve">0          </v>
      </c>
      <c r="G221" s="4" t="str">
        <f t="shared" si="5"/>
        <v xml:space="preserve">0          </v>
      </c>
      <c r="H221" s="4" t="str">
        <f t="shared" si="6"/>
        <v xml:space="preserve">0          </v>
      </c>
      <c r="I221" s="4" t="str">
        <f t="shared" si="7"/>
        <v xml:space="preserve">0          </v>
      </c>
      <c r="J221" s="4" t="str">
        <f t="shared" si="8"/>
        <v xml:space="preserve">0          </v>
      </c>
      <c r="K221" s="4" t="str">
        <f t="shared" si="9"/>
        <v xml:space="preserve">0          </v>
      </c>
      <c r="L221" s="4" t="str">
        <f t="shared" si="10"/>
        <v xml:space="preserve">0          </v>
      </c>
      <c r="M221" s="4" t="str">
        <f t="shared" si="11"/>
        <v xml:space="preserve">-14270721387          </v>
      </c>
      <c r="N221" s="4" t="str">
        <f t="shared" si="12"/>
        <v xml:space="preserve">-27218228819          </v>
      </c>
      <c r="O221" s="4" t="str">
        <f t="shared" si="13"/>
        <v xml:space="preserve">-27218584811          </v>
      </c>
      <c r="P221" s="4" t="str">
        <f t="shared" si="14"/>
        <v xml:space="preserve">-17302714698          </v>
      </c>
      <c r="Q221" s="4" t="str">
        <f t="shared" si="15"/>
        <v xml:space="preserve">-20359057025          </v>
      </c>
      <c r="R221" s="4" t="str">
        <f t="shared" si="16"/>
        <v xml:space="preserve">-28865211020          </v>
      </c>
      <c r="S221" s="4" t="str">
        <f t="shared" si="17"/>
        <v xml:space="preserve">-28863393339          </v>
      </c>
      <c r="T221" s="4" t="str">
        <f t="shared" si="18"/>
        <v xml:space="preserve">-17304182737          </v>
      </c>
      <c r="U221" s="4" t="str">
        <f t="shared" si="19"/>
        <v xml:space="preserve">-17306462111          </v>
      </c>
      <c r="V221" s="4" t="str">
        <f t="shared" si="20"/>
        <v xml:space="preserve">-15692088653          </v>
      </c>
      <c r="W221" s="4" t="str">
        <f t="shared" si="21"/>
        <v xml:space="preserve">-15712088653          </v>
      </c>
    </row>
    <row r="222" spans="2:23" outlineLevel="1" x14ac:dyDescent="0.4">
      <c r="B222" s="4" t="str">
        <f t="shared" si="0"/>
        <v xml:space="preserve">0          </v>
      </c>
      <c r="C222" s="4" t="str">
        <f t="shared" si="1"/>
        <v xml:space="preserve">0          </v>
      </c>
      <c r="D222" s="4" t="str">
        <f t="shared" si="2"/>
        <v xml:space="preserve">0          </v>
      </c>
      <c r="E222" s="4" t="str">
        <f t="shared" si="3"/>
        <v xml:space="preserve">0          </v>
      </c>
      <c r="F222" s="4" t="str">
        <f t="shared" si="4"/>
        <v xml:space="preserve">0          </v>
      </c>
      <c r="G222" s="4" t="str">
        <f t="shared" si="5"/>
        <v xml:space="preserve">0          </v>
      </c>
      <c r="H222" s="4" t="str">
        <f t="shared" si="6"/>
        <v xml:space="preserve">0          </v>
      </c>
      <c r="I222" s="4" t="str">
        <f t="shared" si="7"/>
        <v xml:space="preserve">0          </v>
      </c>
      <c r="J222" s="4" t="str">
        <f t="shared" si="8"/>
        <v xml:space="preserve">0          </v>
      </c>
      <c r="K222" s="4" t="str">
        <f t="shared" si="9"/>
        <v xml:space="preserve">0          </v>
      </c>
      <c r="L222" s="4" t="str">
        <f t="shared" si="10"/>
        <v xml:space="preserve">0          </v>
      </c>
      <c r="M222" s="4" t="str">
        <f t="shared" si="11"/>
        <v xml:space="preserve">-12681763194          </v>
      </c>
      <c r="N222" s="4" t="str">
        <f t="shared" si="12"/>
        <v xml:space="preserve">-24189724010          </v>
      </c>
      <c r="O222" s="4" t="str">
        <f t="shared" si="13"/>
        <v xml:space="preserve">-24189430822          </v>
      </c>
      <c r="P222" s="4" t="str">
        <f t="shared" si="14"/>
        <v xml:space="preserve">-15374651753          </v>
      </c>
      <c r="Q222" s="4" t="str">
        <f t="shared" si="15"/>
        <v xml:space="preserve">-18091084783          </v>
      </c>
      <c r="R222" s="4" t="str">
        <f t="shared" si="16"/>
        <v xml:space="preserve">-25651545574          </v>
      </c>
      <c r="S222" s="4" t="str">
        <f t="shared" si="17"/>
        <v xml:space="preserve">-25649242971          </v>
      </c>
      <c r="T222" s="4" t="str">
        <f t="shared" si="18"/>
        <v xml:space="preserve">-15373917697          </v>
      </c>
      <c r="U222" s="4" t="str">
        <f t="shared" si="19"/>
        <v xml:space="preserve">-15375525088          </v>
      </c>
      <c r="V222" s="4" t="str">
        <f t="shared" si="20"/>
        <v xml:space="preserve">-13940273435          </v>
      </c>
      <c r="W222" s="4" t="str">
        <f t="shared" si="21"/>
        <v xml:space="preserve">-13960273435          </v>
      </c>
    </row>
    <row r="223" spans="2:23" outlineLevel="1" x14ac:dyDescent="0.4">
      <c r="B223" s="4" t="str">
        <f t="shared" si="0"/>
        <v xml:space="preserve">0          </v>
      </c>
      <c r="C223" s="4" t="str">
        <f t="shared" si="1"/>
        <v xml:space="preserve">0          </v>
      </c>
      <c r="D223" s="4" t="str">
        <f t="shared" si="2"/>
        <v xml:space="preserve">0          </v>
      </c>
      <c r="E223" s="4" t="str">
        <f t="shared" si="3"/>
        <v xml:space="preserve">0          </v>
      </c>
      <c r="F223" s="4" t="str">
        <f t="shared" si="4"/>
        <v xml:space="preserve">0          </v>
      </c>
      <c r="G223" s="4" t="str">
        <f t="shared" si="5"/>
        <v xml:space="preserve">0          </v>
      </c>
      <c r="H223" s="4" t="str">
        <f t="shared" si="6"/>
        <v xml:space="preserve">0          </v>
      </c>
      <c r="I223" s="4" t="str">
        <f t="shared" si="7"/>
        <v xml:space="preserve">0          </v>
      </c>
      <c r="J223" s="4" t="str">
        <f t="shared" si="8"/>
        <v xml:space="preserve">0          </v>
      </c>
      <c r="K223" s="4" t="str">
        <f t="shared" si="9"/>
        <v xml:space="preserve">0          </v>
      </c>
      <c r="L223" s="4" t="str">
        <f t="shared" si="10"/>
        <v xml:space="preserve">0          </v>
      </c>
      <c r="M223" s="4" t="str">
        <f t="shared" si="11"/>
        <v xml:space="preserve">-11092805001          </v>
      </c>
      <c r="N223" s="4" t="str">
        <f t="shared" si="12"/>
        <v xml:space="preserve">-21161219201          </v>
      </c>
      <c r="O223" s="4" t="str">
        <f t="shared" si="13"/>
        <v xml:space="preserve">-21160276833          </v>
      </c>
      <c r="P223" s="4" t="str">
        <f t="shared" si="14"/>
        <v xml:space="preserve">-13446588808          </v>
      </c>
      <c r="Q223" s="4" t="str">
        <f t="shared" si="15"/>
        <v xml:space="preserve">-15823112541          </v>
      </c>
      <c r="R223" s="4" t="str">
        <f t="shared" si="16"/>
        <v xml:space="preserve">-22437880128          </v>
      </c>
      <c r="S223" s="4" t="str">
        <f t="shared" si="17"/>
        <v xml:space="preserve">-22435092603          </v>
      </c>
      <c r="T223" s="4" t="str">
        <f t="shared" si="18"/>
        <v xml:space="preserve">-13443652657          </v>
      </c>
      <c r="U223" s="4" t="str">
        <f t="shared" si="19"/>
        <v xml:space="preserve">-13444588065          </v>
      </c>
      <c r="V223" s="4" t="str">
        <f t="shared" si="20"/>
        <v xml:space="preserve">-12188458217          </v>
      </c>
      <c r="W223" s="4" t="str">
        <f t="shared" si="21"/>
        <v xml:space="preserve">-12208458217          </v>
      </c>
    </row>
    <row r="224" spans="2:23" outlineLevel="1" x14ac:dyDescent="0.4">
      <c r="B224" s="4" t="str">
        <f t="shared" si="0"/>
        <v xml:space="preserve">0          </v>
      </c>
      <c r="C224" s="4" t="str">
        <f t="shared" si="1"/>
        <v xml:space="preserve">0          </v>
      </c>
      <c r="D224" s="4" t="str">
        <f t="shared" si="2"/>
        <v xml:space="preserve">0          </v>
      </c>
      <c r="E224" s="4" t="str">
        <f t="shared" si="3"/>
        <v xml:space="preserve">0          </v>
      </c>
      <c r="F224" s="4" t="str">
        <f t="shared" si="4"/>
        <v xml:space="preserve">0          </v>
      </c>
      <c r="G224" s="4" t="str">
        <f t="shared" si="5"/>
        <v xml:space="preserve">0          </v>
      </c>
      <c r="H224" s="4" t="str">
        <f t="shared" si="6"/>
        <v xml:space="preserve">0          </v>
      </c>
      <c r="I224" s="4" t="str">
        <f t="shared" si="7"/>
        <v xml:space="preserve">0          </v>
      </c>
      <c r="J224" s="4" t="str">
        <f t="shared" si="8"/>
        <v xml:space="preserve">0          </v>
      </c>
      <c r="K224" s="4" t="str">
        <f t="shared" si="9"/>
        <v xml:space="preserve">0          </v>
      </c>
      <c r="L224" s="4" t="str">
        <f t="shared" si="10"/>
        <v xml:space="preserve">0          </v>
      </c>
      <c r="M224" s="4" t="str">
        <f t="shared" si="11"/>
        <v xml:space="preserve">-9503846808          </v>
      </c>
      <c r="N224" s="4" t="str">
        <f t="shared" si="12"/>
        <v xml:space="preserve">-18132714392          </v>
      </c>
      <c r="O224" s="4" t="str">
        <f t="shared" si="13"/>
        <v xml:space="preserve">-18131122844          </v>
      </c>
      <c r="P224" s="4" t="str">
        <f t="shared" si="14"/>
        <v xml:space="preserve">-11518525863          </v>
      </c>
      <c r="Q224" s="4" t="str">
        <f t="shared" si="15"/>
        <v xml:space="preserve">-13555140299          </v>
      </c>
      <c r="R224" s="4" t="str">
        <f t="shared" si="16"/>
        <v xml:space="preserve">-19224214682          </v>
      </c>
      <c r="S224" s="4" t="str">
        <f t="shared" si="17"/>
        <v xml:space="preserve">-19220942235          </v>
      </c>
      <c r="T224" s="4" t="str">
        <f t="shared" si="18"/>
        <v xml:space="preserve">-11513387617          </v>
      </c>
      <c r="U224" s="4" t="str">
        <f t="shared" si="19"/>
        <v xml:space="preserve">-11513651042          </v>
      </c>
      <c r="V224" s="4" t="str">
        <f t="shared" si="20"/>
        <v xml:space="preserve">-10436642999          </v>
      </c>
      <c r="W224" s="4" t="str">
        <f t="shared" si="21"/>
        <v xml:space="preserve">-10456642999          </v>
      </c>
    </row>
    <row r="225" spans="2:23" outlineLevel="1" x14ac:dyDescent="0.4">
      <c r="B225" s="4" t="str">
        <f t="shared" si="0"/>
        <v xml:space="preserve">0          </v>
      </c>
      <c r="C225" s="4" t="str">
        <f t="shared" si="1"/>
        <v xml:space="preserve">0          </v>
      </c>
      <c r="D225" s="4" t="str">
        <f t="shared" si="2"/>
        <v xml:space="preserve">0          </v>
      </c>
      <c r="E225" s="4" t="str">
        <f t="shared" si="3"/>
        <v xml:space="preserve">0          </v>
      </c>
      <c r="F225" s="4" t="str">
        <f t="shared" si="4"/>
        <v xml:space="preserve">0          </v>
      </c>
      <c r="G225" s="4" t="str">
        <f t="shared" si="5"/>
        <v xml:space="preserve">0          </v>
      </c>
      <c r="H225" s="4" t="str">
        <f t="shared" si="6"/>
        <v xml:space="preserve">0          </v>
      </c>
      <c r="I225" s="4" t="str">
        <f t="shared" si="7"/>
        <v xml:space="preserve">0          </v>
      </c>
      <c r="J225" s="4" t="str">
        <f t="shared" si="8"/>
        <v xml:space="preserve">0          </v>
      </c>
      <c r="K225" s="4" t="str">
        <f t="shared" si="9"/>
        <v xml:space="preserve">0          </v>
      </c>
      <c r="L225" s="4" t="str">
        <f t="shared" si="10"/>
        <v xml:space="preserve">0          </v>
      </c>
      <c r="M225" s="4" t="str">
        <f t="shared" si="11"/>
        <v xml:space="preserve">-7914888615          </v>
      </c>
      <c r="N225" s="4" t="str">
        <f t="shared" si="12"/>
        <v xml:space="preserve">-15104209583          </v>
      </c>
      <c r="O225" s="4" t="str">
        <f t="shared" si="13"/>
        <v xml:space="preserve">-15101968855          </v>
      </c>
      <c r="P225" s="4" t="str">
        <f t="shared" si="14"/>
        <v xml:space="preserve">-9590462918          </v>
      </c>
      <c r="Q225" s="4" t="str">
        <f t="shared" si="15"/>
        <v xml:space="preserve">-11287168057          </v>
      </c>
      <c r="R225" s="4" t="str">
        <f t="shared" si="16"/>
        <v xml:space="preserve">-16010549236          </v>
      </c>
      <c r="S225" s="4" t="str">
        <f t="shared" si="17"/>
        <v xml:space="preserve">-16006791867          </v>
      </c>
      <c r="T225" s="4" t="str">
        <f t="shared" si="18"/>
        <v xml:space="preserve">-9583122577          </v>
      </c>
      <c r="U225" s="4" t="str">
        <f t="shared" si="19"/>
        <v xml:space="preserve">-9582714019          </v>
      </c>
      <c r="V225" s="4" t="str">
        <f t="shared" si="20"/>
        <v xml:space="preserve">-8684827781          </v>
      </c>
      <c r="W225" s="4" t="str">
        <f t="shared" si="21"/>
        <v xml:space="preserve">-8704827781          </v>
      </c>
    </row>
    <row r="226" spans="2:23" outlineLevel="1" x14ac:dyDescent="0.4">
      <c r="B226" s="4" t="str">
        <f t="shared" si="0"/>
        <v xml:space="preserve">0          </v>
      </c>
      <c r="C226" s="4" t="str">
        <f t="shared" si="1"/>
        <v xml:space="preserve">0          </v>
      </c>
      <c r="D226" s="4" t="str">
        <f t="shared" si="2"/>
        <v xml:space="preserve">0          </v>
      </c>
      <c r="E226" s="4" t="str">
        <f t="shared" si="3"/>
        <v xml:space="preserve">0          </v>
      </c>
      <c r="F226" s="4" t="str">
        <f t="shared" si="4"/>
        <v xml:space="preserve">0          </v>
      </c>
      <c r="G226" s="4" t="str">
        <f t="shared" si="5"/>
        <v xml:space="preserve">0          </v>
      </c>
      <c r="H226" s="4" t="str">
        <f t="shared" si="6"/>
        <v xml:space="preserve">0          </v>
      </c>
      <c r="I226" s="4" t="str">
        <f t="shared" si="7"/>
        <v xml:space="preserve">0          </v>
      </c>
      <c r="J226" s="4" t="str">
        <f t="shared" si="8"/>
        <v xml:space="preserve">0          </v>
      </c>
      <c r="K226" s="4" t="str">
        <f t="shared" si="9"/>
        <v xml:space="preserve">0          </v>
      </c>
      <c r="L226" s="4" t="str">
        <f t="shared" si="10"/>
        <v xml:space="preserve">0          </v>
      </c>
      <c r="M226" s="4" t="str">
        <f t="shared" si="11"/>
        <v xml:space="preserve">-6325930422          </v>
      </c>
      <c r="N226" s="4" t="str">
        <f t="shared" si="12"/>
        <v xml:space="preserve">-12075704774          </v>
      </c>
      <c r="O226" s="4" t="str">
        <f t="shared" si="13"/>
        <v xml:space="preserve">-12072814866          </v>
      </c>
      <c r="P226" s="4" t="str">
        <f t="shared" si="14"/>
        <v xml:space="preserve">-7662399973          </v>
      </c>
      <c r="Q226" s="4" t="str">
        <f t="shared" si="15"/>
        <v xml:space="preserve">-9019195815          </v>
      </c>
      <c r="R226" s="4" t="str">
        <f t="shared" si="16"/>
        <v xml:space="preserve">-12796883790          </v>
      </c>
      <c r="S226" s="4" t="str">
        <f t="shared" si="17"/>
        <v xml:space="preserve">-12792641499          </v>
      </c>
      <c r="T226" s="4" t="str">
        <f t="shared" si="18"/>
        <v xml:space="preserve">-7652857537          </v>
      </c>
      <c r="U226" s="4" t="str">
        <f t="shared" si="19"/>
        <v xml:space="preserve">-7651776996          </v>
      </c>
      <c r="V226" s="4" t="str">
        <f t="shared" si="20"/>
        <v xml:space="preserve">-6933012563          </v>
      </c>
      <c r="W226" s="4" t="str">
        <f t="shared" si="21"/>
        <v xml:space="preserve">-6953012563          </v>
      </c>
    </row>
    <row r="227" spans="2:23" outlineLevel="1" x14ac:dyDescent="0.4">
      <c r="B227" s="4" t="str">
        <f t="shared" si="0"/>
        <v xml:space="preserve">0          </v>
      </c>
      <c r="C227" s="4" t="str">
        <f t="shared" si="1"/>
        <v xml:space="preserve">0          </v>
      </c>
      <c r="D227" s="4" t="str">
        <f t="shared" si="2"/>
        <v xml:space="preserve">0          </v>
      </c>
      <c r="E227" s="4" t="str">
        <f t="shared" si="3"/>
        <v xml:space="preserve">0          </v>
      </c>
      <c r="F227" s="4" t="str">
        <f t="shared" si="4"/>
        <v xml:space="preserve">0          </v>
      </c>
      <c r="G227" s="4" t="str">
        <f t="shared" si="5"/>
        <v xml:space="preserve">0          </v>
      </c>
      <c r="H227" s="4" t="str">
        <f t="shared" si="6"/>
        <v xml:space="preserve">0          </v>
      </c>
      <c r="I227" s="4" t="str">
        <f t="shared" si="7"/>
        <v xml:space="preserve">0          </v>
      </c>
      <c r="J227" s="4" t="str">
        <f t="shared" si="8"/>
        <v xml:space="preserve">0          </v>
      </c>
      <c r="K227" s="4" t="str">
        <f t="shared" si="9"/>
        <v xml:space="preserve">0          </v>
      </c>
      <c r="L227" s="4" t="str">
        <f t="shared" si="10"/>
        <v xml:space="preserve">0          </v>
      </c>
      <c r="M227" s="4" t="str">
        <f t="shared" si="11"/>
        <v xml:space="preserve">-4736972229          </v>
      </c>
      <c r="N227" s="4" t="str">
        <f t="shared" si="12"/>
        <v xml:space="preserve">-9047199965          </v>
      </c>
      <c r="O227" s="4" t="str">
        <f t="shared" si="13"/>
        <v xml:space="preserve">-9043660877          </v>
      </c>
      <c r="P227" s="4" t="str">
        <f t="shared" si="14"/>
        <v xml:space="preserve">-5734337028          </v>
      </c>
      <c r="Q227" s="4" t="str">
        <f t="shared" si="15"/>
        <v xml:space="preserve">-6751223573          </v>
      </c>
      <c r="R227" s="4" t="str">
        <f t="shared" si="16"/>
        <v xml:space="preserve">-9583218344          </v>
      </c>
      <c r="S227" s="4" t="str">
        <f t="shared" si="17"/>
        <v xml:space="preserve">-9578491131          </v>
      </c>
      <c r="T227" s="4" t="str">
        <f t="shared" si="18"/>
        <v xml:space="preserve">-5722592497          </v>
      </c>
      <c r="U227" s="4" t="str">
        <f t="shared" si="19"/>
        <v xml:space="preserve">-5720839973          </v>
      </c>
      <c r="V227" s="4" t="str">
        <f t="shared" si="20"/>
        <v xml:space="preserve">-5181197345          </v>
      </c>
      <c r="W227" s="4" t="str">
        <f t="shared" si="21"/>
        <v xml:space="preserve">-5201197345          </v>
      </c>
    </row>
    <row r="228" spans="2:23" outlineLevel="1" x14ac:dyDescent="0.4">
      <c r="B228" s="4" t="str">
        <f t="shared" si="0"/>
        <v xml:space="preserve">0          </v>
      </c>
      <c r="C228" s="4" t="str">
        <f t="shared" si="1"/>
        <v xml:space="preserve">0          </v>
      </c>
      <c r="D228" s="4" t="str">
        <f t="shared" si="2"/>
        <v xml:space="preserve">0          </v>
      </c>
      <c r="E228" s="4" t="str">
        <f t="shared" si="3"/>
        <v xml:space="preserve">0          </v>
      </c>
      <c r="F228" s="4" t="str">
        <f t="shared" si="4"/>
        <v xml:space="preserve">0          </v>
      </c>
      <c r="G228" s="4" t="str">
        <f t="shared" si="5"/>
        <v xml:space="preserve">0          </v>
      </c>
      <c r="H228" s="4" t="str">
        <f t="shared" si="6"/>
        <v xml:space="preserve">0          </v>
      </c>
      <c r="I228" s="4" t="str">
        <f t="shared" si="7"/>
        <v xml:space="preserve">0          </v>
      </c>
      <c r="J228" s="4" t="str">
        <f t="shared" si="8"/>
        <v xml:space="preserve">0          </v>
      </c>
      <c r="K228" s="4" t="str">
        <f t="shared" si="9"/>
        <v xml:space="preserve">0          </v>
      </c>
      <c r="L228" s="4" t="str">
        <f t="shared" si="10"/>
        <v xml:space="preserve">0          </v>
      </c>
      <c r="M228" s="4" t="str">
        <f t="shared" si="11"/>
        <v xml:space="preserve">-3148014036          </v>
      </c>
      <c r="N228" s="4" t="str">
        <f t="shared" si="12"/>
        <v xml:space="preserve">-6018695156          </v>
      </c>
      <c r="O228" s="4" t="str">
        <f t="shared" si="13"/>
        <v xml:space="preserve">-6014506888          </v>
      </c>
      <c r="P228" s="4" t="str">
        <f t="shared" si="14"/>
        <v xml:space="preserve">-3806274083          </v>
      </c>
      <c r="Q228" s="4" t="str">
        <f t="shared" si="15"/>
        <v xml:space="preserve">-4483251331          </v>
      </c>
      <c r="R228" s="4" t="str">
        <f t="shared" si="16"/>
        <v xml:space="preserve">-6369552898          </v>
      </c>
      <c r="S228" s="4" t="str">
        <f t="shared" si="17"/>
        <v xml:space="preserve">-6364340763          </v>
      </c>
      <c r="T228" s="4" t="str">
        <f t="shared" si="18"/>
        <v xml:space="preserve">-3792327457          </v>
      </c>
      <c r="U228" s="4" t="str">
        <f t="shared" si="19"/>
        <v xml:space="preserve">-3789902950          </v>
      </c>
      <c r="V228" s="4" t="str">
        <f t="shared" si="20"/>
        <v xml:space="preserve">-3429382127          </v>
      </c>
      <c r="W228" s="4" t="str">
        <f t="shared" si="21"/>
        <v xml:space="preserve">-3449382127          </v>
      </c>
    </row>
    <row r="229" spans="2:23" outlineLevel="1" x14ac:dyDescent="0.4">
      <c r="B229" s="4" t="str">
        <f t="shared" si="0"/>
        <v xml:space="preserve">0          </v>
      </c>
      <c r="C229" s="4" t="str">
        <f t="shared" si="1"/>
        <v xml:space="preserve">0          </v>
      </c>
      <c r="D229" s="4" t="str">
        <f t="shared" si="2"/>
        <v xml:space="preserve">0          </v>
      </c>
      <c r="E229" s="4" t="str">
        <f t="shared" si="3"/>
        <v xml:space="preserve">0          </v>
      </c>
      <c r="F229" s="4" t="str">
        <f t="shared" si="4"/>
        <v xml:space="preserve">0          </v>
      </c>
      <c r="G229" s="4" t="str">
        <f t="shared" si="5"/>
        <v xml:space="preserve">0          </v>
      </c>
      <c r="H229" s="4" t="str">
        <f t="shared" si="6"/>
        <v xml:space="preserve">0          </v>
      </c>
      <c r="I229" s="4" t="str">
        <f t="shared" si="7"/>
        <v xml:space="preserve">0          </v>
      </c>
      <c r="J229" s="4" t="str">
        <f t="shared" si="8"/>
        <v xml:space="preserve">0          </v>
      </c>
      <c r="K229" s="4" t="str">
        <f t="shared" si="9"/>
        <v xml:space="preserve">0          </v>
      </c>
      <c r="L229" s="4" t="str">
        <f t="shared" si="10"/>
        <v xml:space="preserve">0          </v>
      </c>
      <c r="M229" s="4" t="str">
        <f t="shared" si="11"/>
        <v xml:space="preserve">-1559055843          </v>
      </c>
      <c r="N229" s="4" t="str">
        <f t="shared" si="12"/>
        <v xml:space="preserve">-2990190347          </v>
      </c>
      <c r="O229" s="4" t="str">
        <f t="shared" si="13"/>
        <v xml:space="preserve">-2985352899          </v>
      </c>
      <c r="P229" s="4" t="str">
        <f t="shared" si="14"/>
        <v xml:space="preserve">-1878211138          </v>
      </c>
      <c r="Q229" s="4" t="str">
        <f t="shared" si="15"/>
        <v xml:space="preserve">-2215279089          </v>
      </c>
      <c r="R229" s="4" t="str">
        <f t="shared" si="16"/>
        <v xml:space="preserve">-3155887452          </v>
      </c>
      <c r="S229" s="4" t="str">
        <f t="shared" si="17"/>
        <v xml:space="preserve">-3150190395          </v>
      </c>
      <c r="T229" s="4" t="str">
        <f t="shared" si="18"/>
        <v xml:space="preserve">-1862062417          </v>
      </c>
      <c r="U229" s="4" t="str">
        <f t="shared" si="19"/>
        <v xml:space="preserve">-1858965927          </v>
      </c>
      <c r="V229" s="4" t="str">
        <f t="shared" si="20"/>
        <v xml:space="preserve">-1677566909          </v>
      </c>
      <c r="W229" s="4" t="str">
        <f t="shared" si="21"/>
        <v xml:space="preserve">-1697566909          </v>
      </c>
    </row>
    <row r="230" spans="2:23" outlineLevel="1" x14ac:dyDescent="0.4">
      <c r="B230" s="4" t="str">
        <f t="shared" si="0"/>
        <v xml:space="preserve">0          </v>
      </c>
      <c r="C230" s="4" t="str">
        <f t="shared" si="1"/>
        <v xml:space="preserve">0          </v>
      </c>
      <c r="D230" s="4" t="str">
        <f t="shared" si="2"/>
        <v xml:space="preserve">0          </v>
      </c>
      <c r="E230" s="4" t="str">
        <f t="shared" si="3"/>
        <v xml:space="preserve">0          </v>
      </c>
      <c r="F230" s="4" t="str">
        <f t="shared" si="4"/>
        <v xml:space="preserve">0          </v>
      </c>
      <c r="G230" s="4" t="str">
        <f t="shared" si="5"/>
        <v xml:space="preserve">0          </v>
      </c>
      <c r="H230" s="4" t="str">
        <f t="shared" si="6"/>
        <v xml:space="preserve">0          </v>
      </c>
      <c r="I230" s="4" t="str">
        <f t="shared" si="7"/>
        <v xml:space="preserve">0          </v>
      </c>
      <c r="J230" s="4" t="str">
        <f t="shared" si="8"/>
        <v xml:space="preserve">0          </v>
      </c>
      <c r="K230" s="4" t="str">
        <f t="shared" si="9"/>
        <v xml:space="preserve">0          </v>
      </c>
      <c r="L230" s="4" t="str">
        <f t="shared" si="10"/>
        <v xml:space="preserve">0          </v>
      </c>
      <c r="M230" s="4" t="str">
        <f t="shared" si="11"/>
        <v xml:space="preserve">29902350          </v>
      </c>
      <c r="N230" s="4" t="str">
        <f t="shared" si="12"/>
        <v xml:space="preserve">38314462          </v>
      </c>
      <c r="O230" s="4" t="str">
        <f t="shared" si="13"/>
        <v xml:space="preserve">43801090          </v>
      </c>
      <c r="P230" s="4" t="str">
        <f t="shared" si="14"/>
        <v xml:space="preserve">49851807          </v>
      </c>
      <c r="Q230" s="4" t="str">
        <f t="shared" si="15"/>
        <v xml:space="preserve">52693153          </v>
      </c>
      <c r="R230" s="4" t="str">
        <f t="shared" si="16"/>
        <v xml:space="preserve">57777994          </v>
      </c>
      <c r="S230" s="4" t="str">
        <f t="shared" si="17"/>
        <v xml:space="preserve">63959973          </v>
      </c>
      <c r="T230" s="4" t="str">
        <f t="shared" si="18"/>
        <v xml:space="preserve">68202623          </v>
      </c>
      <c r="U230" s="4" t="str">
        <f t="shared" si="19"/>
        <v xml:space="preserve">71971096          </v>
      </c>
      <c r="V230" s="4" t="str">
        <f t="shared" si="20"/>
        <v xml:space="preserve">74248309          </v>
      </c>
      <c r="W230" s="4" t="str">
        <f t="shared" si="21"/>
        <v xml:space="preserve">54248309          </v>
      </c>
    </row>
    <row r="231" spans="2:23" outlineLevel="1" x14ac:dyDescent="0.4">
      <c r="B231" s="4" t="str">
        <f t="shared" si="0"/>
        <v xml:space="preserve">0          </v>
      </c>
      <c r="C231" s="4" t="str">
        <f t="shared" si="1"/>
        <v xml:space="preserve">0          </v>
      </c>
      <c r="D231" s="4" t="str">
        <f t="shared" si="2"/>
        <v xml:space="preserve">0          </v>
      </c>
      <c r="E231" s="4" t="str">
        <f t="shared" si="3"/>
        <v xml:space="preserve">0          </v>
      </c>
      <c r="F231" s="4" t="str">
        <f t="shared" si="4"/>
        <v xml:space="preserve">0          </v>
      </c>
      <c r="G231" s="4" t="str">
        <f t="shared" si="5"/>
        <v xml:space="preserve">0          </v>
      </c>
      <c r="H231" s="4" t="str">
        <f t="shared" si="6"/>
        <v xml:space="preserve">0          </v>
      </c>
      <c r="I231" s="4" t="str">
        <f t="shared" si="7"/>
        <v xml:space="preserve">0          </v>
      </c>
      <c r="J231" s="4" t="str">
        <f t="shared" si="8"/>
        <v xml:space="preserve">0          </v>
      </c>
      <c r="K231" s="4" t="str">
        <f t="shared" si="9"/>
        <v xml:space="preserve">0          </v>
      </c>
      <c r="L231" s="4" t="str">
        <f t="shared" si="10"/>
        <v xml:space="preserve">0          </v>
      </c>
      <c r="M231" s="4" t="str">
        <f t="shared" si="11"/>
        <v xml:space="preserve">1618860543          </v>
      </c>
      <c r="N231" s="4" t="str">
        <f t="shared" si="12"/>
        <v xml:space="preserve">3066819271          </v>
      </c>
      <c r="O231" s="4" t="str">
        <f t="shared" si="13"/>
        <v xml:space="preserve">3072955079          </v>
      </c>
      <c r="P231" s="4" t="str">
        <f t="shared" si="14"/>
        <v xml:space="preserve">1977914752          </v>
      </c>
      <c r="Q231" s="4" t="str">
        <f t="shared" si="15"/>
        <v xml:space="preserve">2320665395          </v>
      </c>
      <c r="R231" s="4" t="str">
        <f t="shared" si="16"/>
        <v xml:space="preserve">3271443440          </v>
      </c>
      <c r="S231" s="4" t="str">
        <f t="shared" si="17"/>
        <v xml:space="preserve">3278110341          </v>
      </c>
      <c r="T231" s="4" t="str">
        <f t="shared" si="18"/>
        <v xml:space="preserve">1998467663          </v>
      </c>
      <c r="U231" s="4" t="str">
        <f t="shared" si="19"/>
        <v xml:space="preserve">2002908119          </v>
      </c>
      <c r="V231" s="4" t="str">
        <f t="shared" si="20"/>
        <v xml:space="preserve">1826063527          </v>
      </c>
      <c r="W231" s="4" t="str">
        <f t="shared" si="21"/>
        <v xml:space="preserve">1806063527          </v>
      </c>
    </row>
    <row r="232" spans="2:23" outlineLevel="1" x14ac:dyDescent="0.4">
      <c r="B232" s="4" t="str">
        <f t="shared" si="0"/>
        <v xml:space="preserve">0          </v>
      </c>
      <c r="C232" s="4" t="str">
        <f t="shared" si="1"/>
        <v xml:space="preserve">0          </v>
      </c>
      <c r="D232" s="4" t="str">
        <f t="shared" si="2"/>
        <v xml:space="preserve">0          </v>
      </c>
      <c r="E232" s="4" t="str">
        <f t="shared" si="3"/>
        <v xml:space="preserve">0          </v>
      </c>
      <c r="F232" s="4" t="str">
        <f t="shared" si="4"/>
        <v xml:space="preserve">0          </v>
      </c>
      <c r="G232" s="4" t="str">
        <f t="shared" si="5"/>
        <v xml:space="preserve">0          </v>
      </c>
      <c r="H232" s="4" t="str">
        <f t="shared" si="6"/>
        <v xml:space="preserve">0          </v>
      </c>
      <c r="I232" s="4" t="str">
        <f t="shared" si="7"/>
        <v xml:space="preserve">0          </v>
      </c>
      <c r="J232" s="4" t="str">
        <f t="shared" si="8"/>
        <v xml:space="preserve">0          </v>
      </c>
      <c r="K232" s="4" t="str">
        <f t="shared" si="9"/>
        <v xml:space="preserve">0          </v>
      </c>
      <c r="L232" s="4" t="str">
        <f t="shared" si="10"/>
        <v xml:space="preserve">0          </v>
      </c>
      <c r="M232" s="4" t="str">
        <f t="shared" si="11"/>
        <v xml:space="preserve">3207818736          </v>
      </c>
      <c r="N232" s="4" t="str">
        <f t="shared" si="12"/>
        <v xml:space="preserve">6095324080          </v>
      </c>
      <c r="O232" s="4" t="str">
        <f t="shared" si="13"/>
        <v xml:space="preserve">6102109068          </v>
      </c>
      <c r="P232" s="4" t="str">
        <f t="shared" si="14"/>
        <v xml:space="preserve">3905977697          </v>
      </c>
      <c r="Q232" s="4" t="str">
        <f t="shared" si="15"/>
        <v xml:space="preserve">4588637637          </v>
      </c>
      <c r="R232" s="4" t="str">
        <f t="shared" si="16"/>
        <v xml:space="preserve">6485108886          </v>
      </c>
      <c r="S232" s="4" t="str">
        <f t="shared" si="17"/>
        <v xml:space="preserve">6492260709          </v>
      </c>
      <c r="T232" s="4" t="str">
        <f t="shared" si="18"/>
        <v xml:space="preserve">3928732703          </v>
      </c>
      <c r="U232" s="4" t="str">
        <f t="shared" si="19"/>
        <v xml:space="preserve">3933845142          </v>
      </c>
      <c r="V232" s="4" t="str">
        <f t="shared" si="20"/>
        <v xml:space="preserve">3577878745          </v>
      </c>
      <c r="W232" s="4" t="str">
        <f t="shared" si="21"/>
        <v xml:space="preserve">3557878745          </v>
      </c>
    </row>
    <row r="233" spans="2:23" outlineLevel="1" x14ac:dyDescent="0.4">
      <c r="B233" s="4" t="str">
        <f t="shared" si="0"/>
        <v xml:space="preserve">0          </v>
      </c>
      <c r="C233" s="4" t="str">
        <f t="shared" si="1"/>
        <v xml:space="preserve">0          </v>
      </c>
      <c r="D233" s="4" t="str">
        <f t="shared" si="2"/>
        <v xml:space="preserve">0          </v>
      </c>
      <c r="E233" s="4" t="str">
        <f t="shared" si="3"/>
        <v xml:space="preserve">0          </v>
      </c>
      <c r="F233" s="4" t="str">
        <f t="shared" si="4"/>
        <v xml:space="preserve">0          </v>
      </c>
      <c r="G233" s="4" t="str">
        <f t="shared" si="5"/>
        <v xml:space="preserve">0          </v>
      </c>
      <c r="H233" s="4" t="str">
        <f t="shared" si="6"/>
        <v xml:space="preserve">0          </v>
      </c>
      <c r="I233" s="4" t="str">
        <f t="shared" si="7"/>
        <v xml:space="preserve">0          </v>
      </c>
      <c r="J233" s="4" t="str">
        <f t="shared" si="8"/>
        <v xml:space="preserve">0          </v>
      </c>
      <c r="K233" s="4" t="str">
        <f t="shared" si="9"/>
        <v xml:space="preserve">0          </v>
      </c>
      <c r="L233" s="4" t="str">
        <f t="shared" si="10"/>
        <v xml:space="preserve">0          </v>
      </c>
      <c r="M233" s="4" t="str">
        <f t="shared" si="11"/>
        <v xml:space="preserve">4796776929          </v>
      </c>
      <c r="N233" s="4" t="str">
        <f t="shared" si="12"/>
        <v xml:space="preserve">9123828889          </v>
      </c>
      <c r="O233" s="4" t="str">
        <f t="shared" si="13"/>
        <v xml:space="preserve">9131263057          </v>
      </c>
      <c r="P233" s="4" t="str">
        <f t="shared" si="14"/>
        <v xml:space="preserve">5834040642          </v>
      </c>
      <c r="Q233" s="4" t="str">
        <f t="shared" si="15"/>
        <v xml:space="preserve">6856609879          </v>
      </c>
      <c r="R233" s="4" t="str">
        <f t="shared" si="16"/>
        <v xml:space="preserve">9698774332          </v>
      </c>
      <c r="S233" s="4" t="str">
        <f t="shared" si="17"/>
        <v xml:space="preserve">9706411077          </v>
      </c>
      <c r="T233" s="4" t="str">
        <f t="shared" si="18"/>
        <v xml:space="preserve">5858997743          </v>
      </c>
      <c r="U233" s="4" t="str">
        <f t="shared" si="19"/>
        <v xml:space="preserve">5864782165          </v>
      </c>
      <c r="V233" s="4" t="str">
        <f t="shared" si="20"/>
        <v xml:space="preserve">5329693963          </v>
      </c>
      <c r="W233" s="4" t="str">
        <f t="shared" si="21"/>
        <v xml:space="preserve">5309693963          </v>
      </c>
    </row>
    <row r="234" spans="2:23" outlineLevel="1" x14ac:dyDescent="0.4">
      <c r="B234" s="4" t="str">
        <f t="shared" si="0"/>
        <v xml:space="preserve">0          </v>
      </c>
      <c r="C234" s="4" t="str">
        <f t="shared" si="1"/>
        <v xml:space="preserve">0          </v>
      </c>
      <c r="D234" s="4" t="str">
        <f t="shared" si="2"/>
        <v xml:space="preserve">0          </v>
      </c>
      <c r="E234" s="4" t="str">
        <f t="shared" si="3"/>
        <v xml:space="preserve">0          </v>
      </c>
      <c r="F234" s="4" t="str">
        <f t="shared" si="4"/>
        <v xml:space="preserve">0          </v>
      </c>
      <c r="G234" s="4" t="str">
        <f t="shared" si="5"/>
        <v xml:space="preserve">0          </v>
      </c>
      <c r="H234" s="4" t="str">
        <f t="shared" si="6"/>
        <v xml:space="preserve">0          </v>
      </c>
      <c r="I234" s="4" t="str">
        <f t="shared" si="7"/>
        <v xml:space="preserve">0          </v>
      </c>
      <c r="J234" s="4" t="str">
        <f t="shared" si="8"/>
        <v xml:space="preserve">0          </v>
      </c>
      <c r="K234" s="4" t="str">
        <f t="shared" si="9"/>
        <v xml:space="preserve">0          </v>
      </c>
      <c r="L234" s="4" t="str">
        <f t="shared" si="10"/>
        <v xml:space="preserve">0          </v>
      </c>
      <c r="M234" s="4" t="str">
        <f t="shared" si="11"/>
        <v xml:space="preserve">6385735122          </v>
      </c>
      <c r="N234" s="4" t="str">
        <f t="shared" si="12"/>
        <v xml:space="preserve">12152333698          </v>
      </c>
      <c r="O234" s="4" t="str">
        <f t="shared" si="13"/>
        <v xml:space="preserve">12160417046          </v>
      </c>
      <c r="P234" s="4" t="str">
        <f t="shared" si="14"/>
        <v xml:space="preserve">7762103587          </v>
      </c>
      <c r="Q234" s="4" t="str">
        <f t="shared" si="15"/>
        <v xml:space="preserve">9124582121          </v>
      </c>
      <c r="R234" s="4" t="str">
        <f t="shared" si="16"/>
        <v xml:space="preserve">12912439778          </v>
      </c>
      <c r="S234" s="4" t="str">
        <f t="shared" si="17"/>
        <v xml:space="preserve">12920561445          </v>
      </c>
      <c r="T234" s="4" t="str">
        <f t="shared" si="18"/>
        <v xml:space="preserve">7789262783          </v>
      </c>
      <c r="U234" s="4" t="str">
        <f t="shared" si="19"/>
        <v xml:space="preserve">7795719188          </v>
      </c>
      <c r="V234" s="4" t="str">
        <f t="shared" si="20"/>
        <v xml:space="preserve">7081509181          </v>
      </c>
      <c r="W234" s="4" t="str">
        <f t="shared" si="21"/>
        <v xml:space="preserve">7061509181          </v>
      </c>
    </row>
    <row r="235" spans="2:23" outlineLevel="1" x14ac:dyDescent="0.4">
      <c r="B235" s="4" t="str">
        <f t="shared" si="0"/>
        <v xml:space="preserve">0          </v>
      </c>
      <c r="C235" s="4" t="str">
        <f t="shared" si="1"/>
        <v xml:space="preserve">0          </v>
      </c>
      <c r="D235" s="4" t="str">
        <f t="shared" si="2"/>
        <v xml:space="preserve">0          </v>
      </c>
      <c r="E235" s="4" t="str">
        <f t="shared" si="3"/>
        <v xml:space="preserve">0          </v>
      </c>
      <c r="F235" s="4" t="str">
        <f t="shared" si="4"/>
        <v xml:space="preserve">0          </v>
      </c>
      <c r="G235" s="4" t="str">
        <f t="shared" si="5"/>
        <v xml:space="preserve">0          </v>
      </c>
      <c r="H235" s="4" t="str">
        <f t="shared" si="6"/>
        <v xml:space="preserve">0          </v>
      </c>
      <c r="I235" s="4" t="str">
        <f t="shared" si="7"/>
        <v xml:space="preserve">0          </v>
      </c>
      <c r="J235" s="4" t="str">
        <f t="shared" si="8"/>
        <v xml:space="preserve">0          </v>
      </c>
      <c r="K235" s="4" t="str">
        <f t="shared" si="9"/>
        <v xml:space="preserve">0          </v>
      </c>
      <c r="L235" s="4" t="str">
        <f t="shared" si="10"/>
        <v xml:space="preserve">0          </v>
      </c>
      <c r="M235" s="4" t="str">
        <f t="shared" si="11"/>
        <v xml:space="preserve">7974693315          </v>
      </c>
      <c r="N235" s="4" t="str">
        <f t="shared" si="12"/>
        <v xml:space="preserve">15180838507          </v>
      </c>
      <c r="O235" s="4" t="str">
        <f t="shared" si="13"/>
        <v xml:space="preserve">15189571035          </v>
      </c>
      <c r="P235" s="4" t="str">
        <f t="shared" si="14"/>
        <v xml:space="preserve">9690166532          </v>
      </c>
      <c r="Q235" s="4" t="str">
        <f t="shared" si="15"/>
        <v xml:space="preserve">11392554363          </v>
      </c>
      <c r="R235" s="4" t="str">
        <f t="shared" si="16"/>
        <v xml:space="preserve">16126105224          </v>
      </c>
      <c r="S235" s="4" t="str">
        <f t="shared" si="17"/>
        <v xml:space="preserve">16134711813          </v>
      </c>
      <c r="T235" s="4" t="str">
        <f t="shared" si="18"/>
        <v xml:space="preserve">9719527823          </v>
      </c>
      <c r="U235" s="4" t="str">
        <f t="shared" si="19"/>
        <v xml:space="preserve">9726656211          </v>
      </c>
      <c r="V235" s="4" t="str">
        <f t="shared" si="20"/>
        <v xml:space="preserve">8833324399          </v>
      </c>
      <c r="W235" s="4" t="str">
        <f t="shared" si="21"/>
        <v xml:space="preserve">8813324399          </v>
      </c>
    </row>
    <row r="236" spans="2:23" outlineLevel="1" x14ac:dyDescent="0.4">
      <c r="B236" s="4" t="str">
        <f t="shared" si="0"/>
        <v xml:space="preserve">0          </v>
      </c>
      <c r="C236" s="4" t="str">
        <f t="shared" si="1"/>
        <v xml:space="preserve">0          </v>
      </c>
      <c r="D236" s="4" t="str">
        <f t="shared" si="2"/>
        <v xml:space="preserve">0          </v>
      </c>
      <c r="E236" s="4" t="str">
        <f t="shared" si="3"/>
        <v xml:space="preserve">0          </v>
      </c>
      <c r="F236" s="4" t="str">
        <f t="shared" si="4"/>
        <v xml:space="preserve">0          </v>
      </c>
      <c r="G236" s="4" t="str">
        <f t="shared" si="5"/>
        <v xml:space="preserve">0          </v>
      </c>
      <c r="H236" s="4" t="str">
        <f t="shared" si="6"/>
        <v xml:space="preserve">0          </v>
      </c>
      <c r="I236" s="4" t="str">
        <f t="shared" si="7"/>
        <v xml:space="preserve">0          </v>
      </c>
      <c r="J236" s="4" t="str">
        <f t="shared" si="8"/>
        <v xml:space="preserve">0          </v>
      </c>
      <c r="K236" s="4" t="str">
        <f t="shared" si="9"/>
        <v xml:space="preserve">0          </v>
      </c>
      <c r="L236" s="4" t="str">
        <f t="shared" si="10"/>
        <v xml:space="preserve">0          </v>
      </c>
      <c r="M236" s="4" t="str">
        <f t="shared" si="11"/>
        <v xml:space="preserve">9563651508          </v>
      </c>
      <c r="N236" s="4" t="str">
        <f t="shared" si="12"/>
        <v xml:space="preserve">18209343316          </v>
      </c>
      <c r="O236" s="4" t="str">
        <f t="shared" si="13"/>
        <v xml:space="preserve">18218725024          </v>
      </c>
      <c r="P236" s="4" t="str">
        <f t="shared" si="14"/>
        <v xml:space="preserve">11618229477          </v>
      </c>
      <c r="Q236" s="4" t="str">
        <f t="shared" si="15"/>
        <v xml:space="preserve">13660526605          </v>
      </c>
      <c r="R236" s="4" t="str">
        <f t="shared" si="16"/>
        <v xml:space="preserve">19339770670          </v>
      </c>
      <c r="S236" s="4" t="str">
        <f t="shared" si="17"/>
        <v xml:space="preserve">19348862181          </v>
      </c>
      <c r="T236" s="4" t="str">
        <f t="shared" si="18"/>
        <v xml:space="preserve">11649792863          </v>
      </c>
      <c r="U236" s="4" t="str">
        <f t="shared" si="19"/>
        <v xml:space="preserve">11657593234          </v>
      </c>
      <c r="V236" s="4" t="str">
        <f t="shared" si="20"/>
        <v xml:space="preserve">10585139617          </v>
      </c>
      <c r="W236" s="4" t="str">
        <f t="shared" si="21"/>
        <v xml:space="preserve">10565139617          </v>
      </c>
    </row>
    <row r="237" spans="2:23" outlineLevel="1" x14ac:dyDescent="0.4">
      <c r="B237" s="4" t="str">
        <f t="shared" si="0"/>
        <v xml:space="preserve">0          </v>
      </c>
      <c r="C237" s="4" t="str">
        <f t="shared" si="1"/>
        <v xml:space="preserve">0          </v>
      </c>
      <c r="D237" s="4" t="str">
        <f t="shared" si="2"/>
        <v xml:space="preserve">0          </v>
      </c>
      <c r="E237" s="4" t="str">
        <f t="shared" si="3"/>
        <v xml:space="preserve">0          </v>
      </c>
      <c r="F237" s="4" t="str">
        <f t="shared" si="4"/>
        <v xml:space="preserve">0          </v>
      </c>
      <c r="G237" s="4" t="str">
        <f t="shared" si="5"/>
        <v xml:space="preserve">0          </v>
      </c>
      <c r="H237" s="4" t="str">
        <f t="shared" si="6"/>
        <v xml:space="preserve">0          </v>
      </c>
      <c r="I237" s="4" t="str">
        <f t="shared" si="7"/>
        <v xml:space="preserve">0          </v>
      </c>
      <c r="J237" s="4" t="str">
        <f t="shared" si="8"/>
        <v xml:space="preserve">0          </v>
      </c>
      <c r="K237" s="4" t="str">
        <f t="shared" si="9"/>
        <v xml:space="preserve">0          </v>
      </c>
      <c r="L237" s="4" t="str">
        <f t="shared" si="10"/>
        <v xml:space="preserve">0          </v>
      </c>
      <c r="M237" s="4" t="str">
        <f t="shared" si="11"/>
        <v xml:space="preserve">11152609701          </v>
      </c>
      <c r="N237" s="4" t="str">
        <f t="shared" si="12"/>
        <v xml:space="preserve">21237848125          </v>
      </c>
      <c r="O237" s="4" t="str">
        <f t="shared" si="13"/>
        <v xml:space="preserve">21247879013          </v>
      </c>
      <c r="P237" s="4" t="str">
        <f t="shared" si="14"/>
        <v xml:space="preserve">13546292422          </v>
      </c>
      <c r="Q237" s="4" t="str">
        <f t="shared" si="15"/>
        <v xml:space="preserve">15928498847          </v>
      </c>
      <c r="R237" s="4" t="str">
        <f t="shared" si="16"/>
        <v xml:space="preserve">22553436116          </v>
      </c>
      <c r="S237" s="4" t="str">
        <f t="shared" si="17"/>
        <v xml:space="preserve">22563012549          </v>
      </c>
      <c r="T237" s="4" t="str">
        <f t="shared" si="18"/>
        <v xml:space="preserve">13580057903          </v>
      </c>
      <c r="U237" s="4" t="str">
        <f t="shared" si="19"/>
        <v xml:space="preserve">13588530257          </v>
      </c>
      <c r="V237" s="4" t="str">
        <f t="shared" si="20"/>
        <v xml:space="preserve">12336954835          </v>
      </c>
      <c r="W237" s="4" t="str">
        <f t="shared" si="21"/>
        <v xml:space="preserve">12316954835          </v>
      </c>
    </row>
    <row r="238" spans="2:23" outlineLevel="1" x14ac:dyDescent="0.4">
      <c r="B238" s="4" t="str">
        <f t="shared" si="0"/>
        <v xml:space="preserve">0          </v>
      </c>
      <c r="C238" s="4" t="str">
        <f t="shared" si="1"/>
        <v xml:space="preserve">0          </v>
      </c>
      <c r="D238" s="4" t="str">
        <f t="shared" si="2"/>
        <v xml:space="preserve">0          </v>
      </c>
      <c r="E238" s="4" t="str">
        <f t="shared" si="3"/>
        <v xml:space="preserve">0          </v>
      </c>
      <c r="F238" s="4" t="str">
        <f t="shared" si="4"/>
        <v xml:space="preserve">0          </v>
      </c>
      <c r="G238" s="4" t="str">
        <f t="shared" si="5"/>
        <v xml:space="preserve">0          </v>
      </c>
      <c r="H238" s="4" t="str">
        <f t="shared" si="6"/>
        <v xml:space="preserve">0          </v>
      </c>
      <c r="I238" s="4" t="str">
        <f t="shared" si="7"/>
        <v xml:space="preserve">0          </v>
      </c>
      <c r="J238" s="4" t="str">
        <f t="shared" si="8"/>
        <v xml:space="preserve">0          </v>
      </c>
      <c r="K238" s="4" t="str">
        <f t="shared" si="9"/>
        <v xml:space="preserve">0          </v>
      </c>
      <c r="L238" s="4" t="str">
        <f t="shared" si="10"/>
        <v xml:space="preserve">0          </v>
      </c>
      <c r="M238" s="4" t="str">
        <f t="shared" si="11"/>
        <v xml:space="preserve">12741567894          </v>
      </c>
      <c r="N238" s="4" t="str">
        <f t="shared" si="12"/>
        <v xml:space="preserve">24266352934          </v>
      </c>
      <c r="O238" s="4" t="str">
        <f t="shared" si="13"/>
        <v xml:space="preserve">24277033002          </v>
      </c>
      <c r="P238" s="4" t="str">
        <f t="shared" si="14"/>
        <v xml:space="preserve">15474355367          </v>
      </c>
      <c r="Q238" s="4" t="str">
        <f t="shared" si="15"/>
        <v xml:space="preserve">18196471089          </v>
      </c>
      <c r="R238" s="4" t="str">
        <f t="shared" si="16"/>
        <v xml:space="preserve">25767101562          </v>
      </c>
      <c r="S238" s="4" t="str">
        <f t="shared" si="17"/>
        <v xml:space="preserve">25777162917          </v>
      </c>
      <c r="T238" s="4" t="str">
        <f t="shared" si="18"/>
        <v xml:space="preserve">15510322943          </v>
      </c>
      <c r="U238" s="4" t="str">
        <f t="shared" si="19"/>
        <v xml:space="preserve">15519467280          </v>
      </c>
      <c r="V238" s="4" t="str">
        <f t="shared" si="20"/>
        <v xml:space="preserve">14088770053          </v>
      </c>
      <c r="W238" s="4" t="str">
        <f t="shared" si="21"/>
        <v xml:space="preserve">14068770053          </v>
      </c>
    </row>
    <row r="239" spans="2:23" outlineLevel="1" x14ac:dyDescent="0.4">
      <c r="B239" s="4" t="str">
        <f t="shared" si="0"/>
        <v xml:space="preserve">0          </v>
      </c>
      <c r="C239" s="4" t="str">
        <f t="shared" si="1"/>
        <v xml:space="preserve">0          </v>
      </c>
      <c r="D239" s="4" t="str">
        <f t="shared" si="2"/>
        <v xml:space="preserve">0          </v>
      </c>
      <c r="E239" s="4" t="str">
        <f t="shared" si="3"/>
        <v xml:space="preserve">0          </v>
      </c>
      <c r="F239" s="4" t="str">
        <f t="shared" si="4"/>
        <v xml:space="preserve">0          </v>
      </c>
      <c r="G239" s="4" t="str">
        <f t="shared" si="5"/>
        <v xml:space="preserve">0          </v>
      </c>
      <c r="H239" s="4" t="str">
        <f t="shared" si="6"/>
        <v xml:space="preserve">0          </v>
      </c>
      <c r="I239" s="4" t="str">
        <f t="shared" si="7"/>
        <v xml:space="preserve">0          </v>
      </c>
      <c r="J239" s="4" t="str">
        <f t="shared" si="8"/>
        <v xml:space="preserve">0          </v>
      </c>
      <c r="K239" s="4" t="str">
        <f t="shared" si="9"/>
        <v xml:space="preserve">0          </v>
      </c>
      <c r="L239" s="4" t="str">
        <f t="shared" si="10"/>
        <v xml:space="preserve">0          </v>
      </c>
      <c r="M239" s="4" t="str">
        <f t="shared" si="11"/>
        <v xml:space="preserve">14330526087          </v>
      </c>
      <c r="N239" s="4" t="str">
        <f t="shared" si="12"/>
        <v xml:space="preserve">27294857743          </v>
      </c>
      <c r="O239" s="4" t="str">
        <f t="shared" si="13"/>
        <v xml:space="preserve">27306186991          </v>
      </c>
      <c r="P239" s="4" t="str">
        <f t="shared" si="14"/>
        <v xml:space="preserve">17402418312          </v>
      </c>
      <c r="Q239" s="4" t="str">
        <f t="shared" si="15"/>
        <v xml:space="preserve">20464443331          </v>
      </c>
      <c r="R239" s="4" t="str">
        <f t="shared" si="16"/>
        <v xml:space="preserve">28980767008          </v>
      </c>
      <c r="S239" s="4" t="str">
        <f t="shared" si="17"/>
        <v xml:space="preserve">28991313285          </v>
      </c>
      <c r="T239" s="4" t="str">
        <f t="shared" si="18"/>
        <v xml:space="preserve">17440587983          </v>
      </c>
      <c r="U239" s="4" t="str">
        <f t="shared" si="19"/>
        <v xml:space="preserve">17450404303          </v>
      </c>
      <c r="V239" s="4" t="str">
        <f t="shared" si="20"/>
        <v xml:space="preserve">15840585271          </v>
      </c>
      <c r="W239" s="4" t="str">
        <f t="shared" si="21"/>
        <v xml:space="preserve">15820585271          </v>
      </c>
    </row>
    <row r="240" spans="2:23" outlineLevel="1" x14ac:dyDescent="0.4">
      <c r="B240" s="4" t="str">
        <f t="shared" si="0"/>
        <v xml:space="preserve">0          </v>
      </c>
      <c r="C240" s="4" t="str">
        <f t="shared" si="1"/>
        <v xml:space="preserve">0          </v>
      </c>
      <c r="D240" s="4" t="str">
        <f t="shared" si="2"/>
        <v xml:space="preserve">0          </v>
      </c>
      <c r="E240" s="4" t="str">
        <f t="shared" si="3"/>
        <v xml:space="preserve">0          </v>
      </c>
      <c r="F240" s="4" t="str">
        <f t="shared" si="4"/>
        <v xml:space="preserve">0          </v>
      </c>
      <c r="G240" s="4" t="str">
        <f t="shared" si="5"/>
        <v xml:space="preserve">0          </v>
      </c>
      <c r="H240" s="4" t="str">
        <f t="shared" si="6"/>
        <v xml:space="preserve">0          </v>
      </c>
      <c r="I240" s="4" t="str">
        <f t="shared" si="7"/>
        <v xml:space="preserve">0          </v>
      </c>
      <c r="J240" s="4" t="str">
        <f t="shared" si="8"/>
        <v xml:space="preserve">0          </v>
      </c>
      <c r="K240" s="4" t="str">
        <f t="shared" si="9"/>
        <v xml:space="preserve">0          </v>
      </c>
      <c r="L240" s="4" t="str">
        <f t="shared" si="10"/>
        <v xml:space="preserve">0          </v>
      </c>
      <c r="M240" s="4" t="str">
        <f t="shared" si="11"/>
        <v xml:space="preserve">15919484280          </v>
      </c>
      <c r="N240" s="4" t="str">
        <f t="shared" si="12"/>
        <v xml:space="preserve">30323362552          </v>
      </c>
      <c r="O240" s="4" t="str">
        <f t="shared" si="13"/>
        <v xml:space="preserve">30335340980          </v>
      </c>
      <c r="P240" s="4" t="str">
        <f t="shared" si="14"/>
        <v xml:space="preserve">19330481257          </v>
      </c>
      <c r="Q240" s="4" t="str">
        <f t="shared" si="15"/>
        <v xml:space="preserve">22732415573          </v>
      </c>
      <c r="R240" s="4" t="str">
        <f t="shared" si="16"/>
        <v xml:space="preserve">32194432454          </v>
      </c>
      <c r="S240" s="4" t="str">
        <f t="shared" si="17"/>
        <v xml:space="preserve">32205463653          </v>
      </c>
      <c r="T240" s="4" t="str">
        <f t="shared" si="18"/>
        <v xml:space="preserve">19370853023          </v>
      </c>
      <c r="U240" s="4" t="str">
        <f t="shared" si="19"/>
        <v xml:space="preserve">19381341326          </v>
      </c>
      <c r="V240" s="4" t="str">
        <f t="shared" si="20"/>
        <v xml:space="preserve">17592400489          </v>
      </c>
      <c r="W240" s="4" t="str">
        <f t="shared" si="21"/>
        <v xml:space="preserve">17572400489          </v>
      </c>
    </row>
    <row r="241" spans="2:23" outlineLevel="1" x14ac:dyDescent="0.4">
      <c r="B241" s="4" t="str">
        <f t="shared" si="0"/>
        <v xml:space="preserve">0          </v>
      </c>
      <c r="C241" s="4" t="str">
        <f t="shared" si="1"/>
        <v xml:space="preserve">0          </v>
      </c>
      <c r="D241" s="4" t="str">
        <f t="shared" si="2"/>
        <v xml:space="preserve">0          </v>
      </c>
      <c r="E241" s="4" t="str">
        <f t="shared" si="3"/>
        <v xml:space="preserve">0          </v>
      </c>
      <c r="F241" s="4" t="str">
        <f t="shared" si="4"/>
        <v xml:space="preserve">0          </v>
      </c>
      <c r="G241" s="4" t="str">
        <f t="shared" si="5"/>
        <v xml:space="preserve">0          </v>
      </c>
      <c r="H241" s="4" t="str">
        <f t="shared" si="6"/>
        <v xml:space="preserve">0          </v>
      </c>
      <c r="I241" s="4" t="str">
        <f t="shared" si="7"/>
        <v xml:space="preserve">0          </v>
      </c>
      <c r="J241" s="4" t="str">
        <f t="shared" si="8"/>
        <v xml:space="preserve">0          </v>
      </c>
      <c r="K241" s="4" t="str">
        <f t="shared" si="9"/>
        <v xml:space="preserve">0          </v>
      </c>
      <c r="L241" s="4" t="str">
        <f t="shared" si="10"/>
        <v xml:space="preserve">0          </v>
      </c>
      <c r="M241" s="4" t="str">
        <f t="shared" si="11"/>
        <v xml:space="preserve">17508442473          </v>
      </c>
      <c r="N241" s="4" t="str">
        <f t="shared" si="12"/>
        <v xml:space="preserve">33351867361          </v>
      </c>
      <c r="O241" s="4" t="str">
        <f t="shared" si="13"/>
        <v xml:space="preserve">33364494969          </v>
      </c>
      <c r="P241" s="4" t="str">
        <f t="shared" si="14"/>
        <v xml:space="preserve">21258544202          </v>
      </c>
      <c r="Q241" s="4" t="str">
        <f t="shared" si="15"/>
        <v xml:space="preserve">25000387815          </v>
      </c>
      <c r="R241" s="4" t="str">
        <f t="shared" si="16"/>
        <v xml:space="preserve">35408097900          </v>
      </c>
      <c r="S241" s="4" t="str">
        <f t="shared" si="17"/>
        <v xml:space="preserve">35419614021          </v>
      </c>
      <c r="T241" s="4" t="str">
        <f t="shared" si="18"/>
        <v xml:space="preserve">21301118063          </v>
      </c>
      <c r="U241" s="4" t="str">
        <f t="shared" si="19"/>
        <v xml:space="preserve">21312278349          </v>
      </c>
      <c r="V241" s="4" t="str">
        <f t="shared" si="20"/>
        <v xml:space="preserve">19344215707          </v>
      </c>
      <c r="W241" s="4" t="str">
        <f t="shared" si="21"/>
        <v xml:space="preserve">19324215707          </v>
      </c>
    </row>
    <row r="242" spans="2:23" outlineLevel="1" x14ac:dyDescent="0.4">
      <c r="B242" s="4" t="str">
        <f t="shared" si="0"/>
        <v xml:space="preserve">0          </v>
      </c>
      <c r="C242" s="4" t="str">
        <f t="shared" si="1"/>
        <v xml:space="preserve">0          </v>
      </c>
      <c r="D242" s="4" t="str">
        <f t="shared" si="2"/>
        <v xml:space="preserve">0          </v>
      </c>
      <c r="E242" s="4" t="str">
        <f t="shared" si="3"/>
        <v xml:space="preserve">0          </v>
      </c>
      <c r="F242" s="4" t="str">
        <f t="shared" si="4"/>
        <v xml:space="preserve">0          </v>
      </c>
      <c r="G242" s="4" t="str">
        <f t="shared" si="5"/>
        <v xml:space="preserve">0          </v>
      </c>
      <c r="H242" s="4" t="str">
        <f t="shared" si="6"/>
        <v xml:space="preserve">0          </v>
      </c>
      <c r="I242" s="4" t="str">
        <f t="shared" si="7"/>
        <v xml:space="preserve">0          </v>
      </c>
      <c r="J242" s="4" t="str">
        <f t="shared" si="8"/>
        <v xml:space="preserve">0          </v>
      </c>
      <c r="K242" s="4" t="str">
        <f t="shared" si="9"/>
        <v xml:space="preserve">0          </v>
      </c>
      <c r="L242" s="4" t="str">
        <f t="shared" si="10"/>
        <v xml:space="preserve">0          </v>
      </c>
      <c r="M242" s="4" t="str">
        <f t="shared" si="11"/>
        <v xml:space="preserve">19097400666          </v>
      </c>
      <c r="N242" s="4" t="str">
        <f t="shared" si="12"/>
        <v xml:space="preserve">36380372170          </v>
      </c>
      <c r="O242" s="4" t="str">
        <f t="shared" si="13"/>
        <v xml:space="preserve">36393648958          </v>
      </c>
      <c r="P242" s="4" t="str">
        <f t="shared" si="14"/>
        <v xml:space="preserve">23186607147          </v>
      </c>
      <c r="Q242" s="4" t="str">
        <f t="shared" si="15"/>
        <v xml:space="preserve">27268360057          </v>
      </c>
      <c r="R242" s="4" t="str">
        <f t="shared" si="16"/>
        <v xml:space="preserve">38621763346          </v>
      </c>
      <c r="S242" s="4" t="str">
        <f t="shared" si="17"/>
        <v xml:space="preserve">38633764389          </v>
      </c>
      <c r="T242" s="4" t="str">
        <f t="shared" si="18"/>
        <v xml:space="preserve">23231383103          </v>
      </c>
      <c r="U242" s="4" t="str">
        <f t="shared" si="19"/>
        <v xml:space="preserve">23243215372          </v>
      </c>
      <c r="V242" s="4" t="str">
        <f t="shared" si="20"/>
        <v xml:space="preserve">21096030925          </v>
      </c>
      <c r="W242" s="4" t="str">
        <f t="shared" si="21"/>
        <v xml:space="preserve">21076030925          </v>
      </c>
    </row>
    <row r="243" spans="2:23" outlineLevel="1" x14ac:dyDescent="0.4">
      <c r="B243" s="4" t="str">
        <f t="shared" si="0"/>
        <v xml:space="preserve">0          </v>
      </c>
      <c r="C243" s="4" t="str">
        <f t="shared" si="1"/>
        <v xml:space="preserve">0          </v>
      </c>
      <c r="D243" s="4" t="str">
        <f t="shared" si="2"/>
        <v xml:space="preserve">0          </v>
      </c>
      <c r="E243" s="4" t="str">
        <f t="shared" si="3"/>
        <v xml:space="preserve">0          </v>
      </c>
      <c r="F243" s="4" t="str">
        <f t="shared" si="4"/>
        <v xml:space="preserve">0          </v>
      </c>
      <c r="G243" s="4" t="str">
        <f t="shared" si="5"/>
        <v xml:space="preserve">0          </v>
      </c>
      <c r="H243" s="4" t="str">
        <f t="shared" si="6"/>
        <v xml:space="preserve">0          </v>
      </c>
      <c r="I243" s="4" t="str">
        <f t="shared" si="7"/>
        <v xml:space="preserve">0          </v>
      </c>
      <c r="J243" s="4" t="str">
        <f t="shared" si="8"/>
        <v xml:space="preserve">0          </v>
      </c>
      <c r="K243" s="4" t="str">
        <f t="shared" si="9"/>
        <v xml:space="preserve">0          </v>
      </c>
      <c r="L243" s="4" t="str">
        <f t="shared" si="10"/>
        <v xml:space="preserve">0          </v>
      </c>
      <c r="M243" s="4" t="str">
        <f t="shared" si="11"/>
        <v xml:space="preserve">20686358859          </v>
      </c>
      <c r="N243" s="4" t="str">
        <f t="shared" si="12"/>
        <v xml:space="preserve">39408876979          </v>
      </c>
      <c r="O243" s="4" t="str">
        <f t="shared" si="13"/>
        <v xml:space="preserve">39422802947          </v>
      </c>
      <c r="P243" s="4" t="str">
        <f t="shared" si="14"/>
        <v xml:space="preserve">25114670092          </v>
      </c>
      <c r="Q243" s="4" t="str">
        <f t="shared" si="15"/>
        <v xml:space="preserve">29536332299          </v>
      </c>
      <c r="R243" s="4" t="str">
        <f t="shared" si="16"/>
        <v xml:space="preserve">41835428792          </v>
      </c>
      <c r="S243" s="4" t="str">
        <f t="shared" si="17"/>
        <v xml:space="preserve">41847914757          </v>
      </c>
      <c r="T243" s="4" t="str">
        <f t="shared" si="18"/>
        <v xml:space="preserve">25161648143          </v>
      </c>
      <c r="U243" s="4" t="str">
        <f t="shared" si="19"/>
        <v xml:space="preserve">25174152395          </v>
      </c>
      <c r="V243" s="4" t="str">
        <f t="shared" si="20"/>
        <v xml:space="preserve">22847846143          </v>
      </c>
      <c r="W243" s="4" t="str">
        <f t="shared" si="21"/>
        <v xml:space="preserve">22827846143          </v>
      </c>
    </row>
    <row r="244" spans="2:23" outlineLevel="1" x14ac:dyDescent="0.4">
      <c r="B244" s="4" t="str">
        <f t="shared" si="0"/>
        <v xml:space="preserve">0          </v>
      </c>
      <c r="C244" s="4" t="str">
        <f t="shared" si="1"/>
        <v xml:space="preserve">0          </v>
      </c>
      <c r="D244" s="4" t="str">
        <f t="shared" si="2"/>
        <v xml:space="preserve">0          </v>
      </c>
      <c r="E244" s="4" t="str">
        <f t="shared" si="3"/>
        <v xml:space="preserve">0          </v>
      </c>
      <c r="F244" s="4" t="str">
        <f t="shared" si="4"/>
        <v xml:space="preserve">0          </v>
      </c>
      <c r="G244" s="4" t="str">
        <f t="shared" si="5"/>
        <v xml:space="preserve">0          </v>
      </c>
      <c r="H244" s="4" t="str">
        <f t="shared" si="6"/>
        <v xml:space="preserve">0          </v>
      </c>
      <c r="I244" s="4" t="str">
        <f t="shared" si="7"/>
        <v xml:space="preserve">0          </v>
      </c>
      <c r="J244" s="4" t="str">
        <f t="shared" si="8"/>
        <v xml:space="preserve">0          </v>
      </c>
      <c r="K244" s="4" t="str">
        <f t="shared" si="9"/>
        <v xml:space="preserve">0          </v>
      </c>
      <c r="L244" s="4" t="str">
        <f t="shared" si="10"/>
        <v xml:space="preserve">0          </v>
      </c>
      <c r="M244" s="4" t="str">
        <f t="shared" si="11"/>
        <v xml:space="preserve">22275317052          </v>
      </c>
      <c r="N244" s="4" t="str">
        <f t="shared" si="12"/>
        <v xml:space="preserve">42437381788          </v>
      </c>
      <c r="O244" s="4" t="str">
        <f t="shared" si="13"/>
        <v xml:space="preserve">42451956936          </v>
      </c>
      <c r="P244" s="4" t="str">
        <f t="shared" si="14"/>
        <v xml:space="preserve">27042733037          </v>
      </c>
      <c r="Q244" s="4" t="str">
        <f t="shared" si="15"/>
        <v xml:space="preserve">31804304541          </v>
      </c>
      <c r="R244" s="4" t="str">
        <f t="shared" si="16"/>
        <v xml:space="preserve">45049094238          </v>
      </c>
      <c r="S244" s="4" t="str">
        <f t="shared" si="17"/>
        <v xml:space="preserve">45062065125          </v>
      </c>
      <c r="T244" s="4" t="str">
        <f t="shared" si="18"/>
        <v xml:space="preserve">27091913183          </v>
      </c>
      <c r="U244" s="4" t="str">
        <f t="shared" si="19"/>
        <v xml:space="preserve">27105089418          </v>
      </c>
      <c r="V244" s="4" t="str">
        <f t="shared" si="20"/>
        <v xml:space="preserve">24599661361          </v>
      </c>
      <c r="W244" s="4" t="str">
        <f t="shared" si="21"/>
        <v xml:space="preserve">24579661361          </v>
      </c>
    </row>
    <row r="245" spans="2:23" outlineLevel="1" x14ac:dyDescent="0.4">
      <c r="B245" s="4" t="str">
        <f t="shared" si="0"/>
        <v xml:space="preserve">0          </v>
      </c>
      <c r="C245" s="4" t="str">
        <f t="shared" si="1"/>
        <v xml:space="preserve">0          </v>
      </c>
      <c r="D245" s="4" t="str">
        <f t="shared" si="2"/>
        <v xml:space="preserve">0          </v>
      </c>
      <c r="E245" s="4" t="str">
        <f t="shared" si="3"/>
        <v xml:space="preserve">0          </v>
      </c>
      <c r="F245" s="4" t="str">
        <f t="shared" si="4"/>
        <v xml:space="preserve">0          </v>
      </c>
      <c r="G245" s="4" t="str">
        <f t="shared" si="5"/>
        <v xml:space="preserve">0          </v>
      </c>
      <c r="H245" s="4" t="str">
        <f t="shared" si="6"/>
        <v xml:space="preserve">0          </v>
      </c>
      <c r="I245" s="4" t="str">
        <f t="shared" si="7"/>
        <v xml:space="preserve">0          </v>
      </c>
      <c r="J245" s="4" t="str">
        <f t="shared" si="8"/>
        <v xml:space="preserve">0          </v>
      </c>
      <c r="K245" s="4" t="str">
        <f t="shared" si="9"/>
        <v xml:space="preserve">0          </v>
      </c>
      <c r="L245" s="4" t="str">
        <f t="shared" si="10"/>
        <v xml:space="preserve">0          </v>
      </c>
      <c r="M245" s="4" t="str">
        <f t="shared" si="11"/>
        <v xml:space="preserve">23864275245          </v>
      </c>
      <c r="N245" s="4" t="str">
        <f t="shared" si="12"/>
        <v xml:space="preserve">45465886597          </v>
      </c>
      <c r="O245" s="4" t="str">
        <f t="shared" si="13"/>
        <v xml:space="preserve">45481110925          </v>
      </c>
      <c r="P245" s="4" t="str">
        <f t="shared" si="14"/>
        <v xml:space="preserve">28970795982          </v>
      </c>
      <c r="Q245" s="4" t="str">
        <f t="shared" si="15"/>
        <v xml:space="preserve">34072276783          </v>
      </c>
      <c r="R245" s="4" t="str">
        <f t="shared" si="16"/>
        <v xml:space="preserve">48262759684          </v>
      </c>
      <c r="S245" s="4" t="str">
        <f t="shared" si="17"/>
        <v xml:space="preserve">48276215493          </v>
      </c>
      <c r="T245" s="4" t="str">
        <f t="shared" si="18"/>
        <v xml:space="preserve">29022178223          </v>
      </c>
      <c r="U245" s="4" t="str">
        <f t="shared" si="19"/>
        <v xml:space="preserve">29036026441          </v>
      </c>
      <c r="V245" s="4" t="str">
        <f t="shared" si="20"/>
        <v xml:space="preserve">26351476579          </v>
      </c>
      <c r="W245" s="4" t="str">
        <f t="shared" si="21"/>
        <v xml:space="preserve">26331476579          </v>
      </c>
    </row>
    <row r="246" spans="2:23" outlineLevel="1" x14ac:dyDescent="0.4">
      <c r="B246" s="4" t="str">
        <f t="shared" si="0"/>
        <v xml:space="preserve">0          </v>
      </c>
      <c r="C246" s="4" t="str">
        <f t="shared" si="1"/>
        <v xml:space="preserve">0          </v>
      </c>
      <c r="D246" s="4" t="str">
        <f t="shared" si="2"/>
        <v xml:space="preserve">0          </v>
      </c>
      <c r="E246" s="4" t="str">
        <f t="shared" si="3"/>
        <v xml:space="preserve">0          </v>
      </c>
      <c r="F246" s="4" t="str">
        <f t="shared" si="4"/>
        <v xml:space="preserve">0          </v>
      </c>
      <c r="G246" s="4" t="str">
        <f t="shared" si="5"/>
        <v xml:space="preserve">0          </v>
      </c>
      <c r="H246" s="4" t="str">
        <f t="shared" si="6"/>
        <v xml:space="preserve">0          </v>
      </c>
      <c r="I246" s="4" t="str">
        <f t="shared" si="7"/>
        <v xml:space="preserve">0          </v>
      </c>
      <c r="J246" s="4" t="str">
        <f t="shared" si="8"/>
        <v xml:space="preserve">0          </v>
      </c>
      <c r="K246" s="4" t="str">
        <f t="shared" si="9"/>
        <v xml:space="preserve">0          </v>
      </c>
      <c r="L246" s="4" t="str">
        <f t="shared" si="10"/>
        <v xml:space="preserve">0          </v>
      </c>
      <c r="M246" s="4" t="str">
        <f t="shared" si="11"/>
        <v xml:space="preserve">25453233438          </v>
      </c>
      <c r="N246" s="4" t="str">
        <f t="shared" si="12"/>
        <v xml:space="preserve">48494391406          </v>
      </c>
      <c r="O246" s="4" t="str">
        <f t="shared" si="13"/>
        <v xml:space="preserve">48510264914          </v>
      </c>
      <c r="P246" s="4" t="str">
        <f t="shared" si="14"/>
        <v xml:space="preserve">30898858927          </v>
      </c>
      <c r="Q246" s="4" t="str">
        <f t="shared" si="15"/>
        <v xml:space="preserve">36340249025          </v>
      </c>
      <c r="R246" s="4" t="str">
        <f t="shared" si="16"/>
        <v xml:space="preserve">51476425130          </v>
      </c>
      <c r="S246" s="4" t="str">
        <f t="shared" si="17"/>
        <v xml:space="preserve">51490365861          </v>
      </c>
      <c r="T246" s="4" t="str">
        <f t="shared" si="18"/>
        <v xml:space="preserve">30952443263          </v>
      </c>
      <c r="U246" s="4" t="str">
        <f t="shared" si="19"/>
        <v xml:space="preserve">30966963464          </v>
      </c>
      <c r="V246" s="4" t="str">
        <f t="shared" si="20"/>
        <v xml:space="preserve">28103291797          </v>
      </c>
      <c r="W246" s="4" t="str">
        <f t="shared" si="21"/>
        <v xml:space="preserve">28083291797          </v>
      </c>
    </row>
    <row r="247" spans="2:23" outlineLevel="1" x14ac:dyDescent="0.4">
      <c r="B247" s="4" t="str">
        <f t="shared" si="0"/>
        <v xml:space="preserve">0          </v>
      </c>
      <c r="C247" s="4" t="str">
        <f t="shared" si="1"/>
        <v xml:space="preserve">0          </v>
      </c>
      <c r="D247" s="4" t="str">
        <f t="shared" si="2"/>
        <v xml:space="preserve">0          </v>
      </c>
      <c r="E247" s="4" t="str">
        <f t="shared" si="3"/>
        <v xml:space="preserve">0          </v>
      </c>
      <c r="F247" s="4" t="str">
        <f t="shared" si="4"/>
        <v xml:space="preserve">0          </v>
      </c>
      <c r="G247" s="4" t="str">
        <f t="shared" si="5"/>
        <v xml:space="preserve">0          </v>
      </c>
      <c r="H247" s="4" t="str">
        <f t="shared" si="6"/>
        <v xml:space="preserve">0          </v>
      </c>
      <c r="I247" s="4" t="str">
        <f t="shared" si="7"/>
        <v xml:space="preserve">0          </v>
      </c>
      <c r="J247" s="4" t="str">
        <f t="shared" si="8"/>
        <v xml:space="preserve">0          </v>
      </c>
      <c r="K247" s="4" t="str">
        <f t="shared" si="9"/>
        <v xml:space="preserve">0          </v>
      </c>
      <c r="L247" s="4" t="str">
        <f t="shared" si="10"/>
        <v xml:space="preserve">0          </v>
      </c>
      <c r="M247" s="4" t="str">
        <f t="shared" si="11"/>
        <v xml:space="preserve">27042191631          </v>
      </c>
      <c r="N247" s="4" t="str">
        <f t="shared" si="12"/>
        <v xml:space="preserve">51522896215          </v>
      </c>
      <c r="O247" s="4" t="str">
        <f t="shared" si="13"/>
        <v xml:space="preserve">51539418903          </v>
      </c>
      <c r="P247" s="4" t="str">
        <f t="shared" si="14"/>
        <v xml:space="preserve">32826921872          </v>
      </c>
      <c r="Q247" s="4" t="str">
        <f t="shared" si="15"/>
        <v xml:space="preserve">38608221267          </v>
      </c>
      <c r="R247" s="4" t="str">
        <f t="shared" si="16"/>
        <v xml:space="preserve">54690090576          </v>
      </c>
      <c r="S247" s="4" t="str">
        <f t="shared" si="17"/>
        <v xml:space="preserve">54704516229          </v>
      </c>
      <c r="T247" s="4" t="str">
        <f t="shared" si="18"/>
        <v xml:space="preserve">32882708303          </v>
      </c>
      <c r="U247" s="4" t="str">
        <f t="shared" si="19"/>
        <v xml:space="preserve">32897900487          </v>
      </c>
      <c r="V247" s="4" t="str">
        <f t="shared" si="20"/>
        <v xml:space="preserve">29855107015          </v>
      </c>
      <c r="W247" s="4" t="str">
        <f t="shared" si="21"/>
        <v xml:space="preserve">29835107015          </v>
      </c>
    </row>
    <row r="248" spans="2:23" outlineLevel="1" x14ac:dyDescent="0.4">
      <c r="B248" s="4" t="str">
        <f t="shared" si="0"/>
        <v xml:space="preserve">0          </v>
      </c>
      <c r="C248" s="4" t="str">
        <f t="shared" si="1"/>
        <v xml:space="preserve">0          </v>
      </c>
      <c r="D248" s="4" t="str">
        <f t="shared" si="2"/>
        <v xml:space="preserve">0          </v>
      </c>
      <c r="E248" s="4" t="str">
        <f t="shared" si="3"/>
        <v xml:space="preserve">0          </v>
      </c>
      <c r="F248" s="4" t="str">
        <f t="shared" si="4"/>
        <v xml:space="preserve">0          </v>
      </c>
      <c r="G248" s="4" t="str">
        <f t="shared" si="5"/>
        <v xml:space="preserve">0          </v>
      </c>
      <c r="H248" s="4" t="str">
        <f t="shared" si="6"/>
        <v xml:space="preserve">0          </v>
      </c>
      <c r="I248" s="4" t="str">
        <f t="shared" si="7"/>
        <v xml:space="preserve">0          </v>
      </c>
      <c r="J248" s="4" t="str">
        <f t="shared" si="8"/>
        <v xml:space="preserve">0          </v>
      </c>
      <c r="K248" s="4" t="str">
        <f t="shared" si="9"/>
        <v xml:space="preserve">0          </v>
      </c>
      <c r="L248" s="4" t="str">
        <f t="shared" si="10"/>
        <v xml:space="preserve">0          </v>
      </c>
      <c r="M248" s="4" t="str">
        <f t="shared" si="11"/>
        <v xml:space="preserve">28631149824          </v>
      </c>
      <c r="N248" s="4" t="str">
        <f t="shared" si="12"/>
        <v xml:space="preserve">54551401024          </v>
      </c>
      <c r="O248" s="4" t="str">
        <f t="shared" si="13"/>
        <v xml:space="preserve">54568572892          </v>
      </c>
      <c r="P248" s="4" t="str">
        <f t="shared" si="14"/>
        <v xml:space="preserve">34754984817          </v>
      </c>
      <c r="Q248" s="4" t="str">
        <f t="shared" si="15"/>
        <v xml:space="preserve">40876193509          </v>
      </c>
      <c r="R248" s="4" t="str">
        <f t="shared" si="16"/>
        <v xml:space="preserve">57903756022          </v>
      </c>
      <c r="S248" s="4" t="str">
        <f t="shared" si="17"/>
        <v xml:space="preserve">57918666597          </v>
      </c>
      <c r="T248" s="4" t="str">
        <f t="shared" si="18"/>
        <v xml:space="preserve">34812973343          </v>
      </c>
      <c r="U248" s="4" t="str">
        <f t="shared" si="19"/>
        <v xml:space="preserve">34828837510          </v>
      </c>
      <c r="V248" s="4" t="str">
        <f t="shared" si="20"/>
        <v xml:space="preserve">31606922233          </v>
      </c>
      <c r="W248" s="4" t="str">
        <f t="shared" si="21"/>
        <v xml:space="preserve">31586922233          </v>
      </c>
    </row>
    <row r="249" spans="2:23" outlineLevel="1" x14ac:dyDescent="0.4">
      <c r="B249" s="4" t="str">
        <f t="shared" si="0"/>
        <v xml:space="preserve">0          </v>
      </c>
      <c r="C249" s="4" t="str">
        <f t="shared" si="1"/>
        <v xml:space="preserve">0          </v>
      </c>
      <c r="D249" s="4" t="str">
        <f t="shared" si="2"/>
        <v xml:space="preserve">0          </v>
      </c>
      <c r="E249" s="4" t="str">
        <f t="shared" si="3"/>
        <v xml:space="preserve">0          </v>
      </c>
      <c r="F249" s="4" t="str">
        <f t="shared" si="4"/>
        <v xml:space="preserve">0          </v>
      </c>
      <c r="G249" s="4" t="str">
        <f t="shared" si="5"/>
        <v xml:space="preserve">0          </v>
      </c>
      <c r="H249" s="4" t="str">
        <f t="shared" si="6"/>
        <v xml:space="preserve">0          </v>
      </c>
      <c r="I249" s="4" t="str">
        <f t="shared" si="7"/>
        <v xml:space="preserve">0          </v>
      </c>
      <c r="J249" s="4" t="str">
        <f t="shared" si="8"/>
        <v xml:space="preserve">0          </v>
      </c>
      <c r="K249" s="4" t="str">
        <f t="shared" si="9"/>
        <v xml:space="preserve">0          </v>
      </c>
      <c r="L249" s="4" t="str">
        <f t="shared" si="10"/>
        <v xml:space="preserve">0          </v>
      </c>
      <c r="M249" s="4" t="str">
        <f t="shared" si="11"/>
        <v xml:space="preserve">30220108017          </v>
      </c>
      <c r="N249" s="4" t="str">
        <f t="shared" si="12"/>
        <v xml:space="preserve">57579905833          </v>
      </c>
      <c r="O249" s="4" t="str">
        <f t="shared" si="13"/>
        <v xml:space="preserve">57597726881          </v>
      </c>
      <c r="P249" s="4" t="str">
        <f t="shared" si="14"/>
        <v xml:space="preserve">36683047762          </v>
      </c>
      <c r="Q249" s="4" t="str">
        <f t="shared" si="15"/>
        <v xml:space="preserve">43144165751          </v>
      </c>
      <c r="R249" s="4" t="str">
        <f t="shared" si="16"/>
        <v xml:space="preserve">61117421468          </v>
      </c>
      <c r="S249" s="4" t="str">
        <f t="shared" si="17"/>
        <v xml:space="preserve">61132816965          </v>
      </c>
      <c r="T249" s="4" t="str">
        <f t="shared" si="18"/>
        <v xml:space="preserve">36743238383          </v>
      </c>
      <c r="U249" s="4" t="str">
        <f t="shared" si="19"/>
        <v xml:space="preserve">36759774533          </v>
      </c>
      <c r="V249" s="4" t="str">
        <f t="shared" si="20"/>
        <v xml:space="preserve">33358737451          </v>
      </c>
      <c r="W249" s="4" t="str">
        <f t="shared" si="21"/>
        <v xml:space="preserve">33338737451          </v>
      </c>
    </row>
    <row r="250" spans="2:23" outlineLevel="1" x14ac:dyDescent="0.4">
      <c r="B250" s="4" t="str">
        <f t="shared" si="0"/>
        <v xml:space="preserve">0          </v>
      </c>
      <c r="C250" s="4" t="str">
        <f t="shared" si="1"/>
        <v xml:space="preserve">0          </v>
      </c>
      <c r="D250" s="4" t="str">
        <f t="shared" si="2"/>
        <v xml:space="preserve">0          </v>
      </c>
      <c r="E250" s="4" t="str">
        <f t="shared" si="3"/>
        <v xml:space="preserve">0          </v>
      </c>
      <c r="F250" s="4" t="str">
        <f t="shared" si="4"/>
        <v xml:space="preserve">0          </v>
      </c>
      <c r="G250" s="4" t="str">
        <f t="shared" si="5"/>
        <v xml:space="preserve">0          </v>
      </c>
      <c r="H250" s="4" t="str">
        <f t="shared" si="6"/>
        <v xml:space="preserve">0          </v>
      </c>
      <c r="I250" s="4" t="str">
        <f t="shared" si="7"/>
        <v xml:space="preserve">0          </v>
      </c>
      <c r="J250" s="4" t="str">
        <f t="shared" si="8"/>
        <v xml:space="preserve">0          </v>
      </c>
      <c r="K250" s="4" t="str">
        <f t="shared" si="9"/>
        <v xml:space="preserve">0          </v>
      </c>
      <c r="L250" s="4" t="str">
        <f t="shared" si="10"/>
        <v xml:space="preserve">0          </v>
      </c>
      <c r="M250" s="4" t="str">
        <f t="shared" si="11"/>
        <v xml:space="preserve">31809066210          </v>
      </c>
      <c r="N250" s="4" t="str">
        <f t="shared" si="12"/>
        <v xml:space="preserve">60608410642          </v>
      </c>
      <c r="O250" s="4" t="str">
        <f t="shared" si="13"/>
        <v xml:space="preserve">60626880870          </v>
      </c>
      <c r="P250" s="4" t="str">
        <f t="shared" si="14"/>
        <v xml:space="preserve">38611110707          </v>
      </c>
      <c r="Q250" s="4" t="str">
        <f t="shared" si="15"/>
        <v xml:space="preserve">45412137993          </v>
      </c>
      <c r="R250" s="4" t="str">
        <f t="shared" si="16"/>
        <v xml:space="preserve">64331086914          </v>
      </c>
      <c r="S250" s="4" t="str">
        <f t="shared" si="17"/>
        <v xml:space="preserve">64346967333          </v>
      </c>
      <c r="T250" s="4" t="str">
        <f t="shared" si="18"/>
        <v xml:space="preserve">38673503423          </v>
      </c>
      <c r="U250" s="4" t="str">
        <f t="shared" si="19"/>
        <v xml:space="preserve">38690711556          </v>
      </c>
      <c r="V250" s="4" t="str">
        <f t="shared" si="20"/>
        <v xml:space="preserve">35110552669          </v>
      </c>
      <c r="W250" s="4" t="str">
        <f t="shared" si="21"/>
        <v xml:space="preserve">35090552669          </v>
      </c>
    </row>
    <row r="251" spans="2:23" outlineLevel="1" x14ac:dyDescent="0.4">
      <c r="B251" s="4" t="str">
        <f t="shared" si="0"/>
        <v xml:space="preserve">0          </v>
      </c>
      <c r="C251" s="4" t="str">
        <f t="shared" si="1"/>
        <v xml:space="preserve">0          </v>
      </c>
      <c r="D251" s="4" t="str">
        <f t="shared" si="2"/>
        <v xml:space="preserve">0          </v>
      </c>
      <c r="E251" s="4" t="str">
        <f t="shared" si="3"/>
        <v xml:space="preserve">0          </v>
      </c>
      <c r="F251" s="4" t="str">
        <f t="shared" si="4"/>
        <v xml:space="preserve">0          </v>
      </c>
      <c r="G251" s="4" t="str">
        <f t="shared" si="5"/>
        <v xml:space="preserve">0          </v>
      </c>
      <c r="H251" s="4" t="str">
        <f t="shared" si="6"/>
        <v xml:space="preserve">0          </v>
      </c>
      <c r="I251" s="4" t="str">
        <f t="shared" si="7"/>
        <v xml:space="preserve">0          </v>
      </c>
      <c r="J251" s="4" t="str">
        <f t="shared" si="8"/>
        <v xml:space="preserve">0          </v>
      </c>
      <c r="K251" s="4" t="str">
        <f t="shared" si="9"/>
        <v xml:space="preserve">0          </v>
      </c>
      <c r="L251" s="4" t="str">
        <f t="shared" si="10"/>
        <v xml:space="preserve">0          </v>
      </c>
      <c r="M251" s="4" t="str">
        <f t="shared" si="11"/>
        <v xml:space="preserve">33398024403          </v>
      </c>
      <c r="N251" s="4" t="str">
        <f t="shared" si="12"/>
        <v xml:space="preserve">63636915451          </v>
      </c>
      <c r="O251" s="4" t="str">
        <f t="shared" si="13"/>
        <v xml:space="preserve">63656034859          </v>
      </c>
      <c r="P251" s="4" t="str">
        <f t="shared" si="14"/>
        <v xml:space="preserve">40539173652          </v>
      </c>
      <c r="Q251" s="4" t="str">
        <f t="shared" si="15"/>
        <v xml:space="preserve">47680110235          </v>
      </c>
      <c r="R251" s="4" t="str">
        <f t="shared" si="16"/>
        <v xml:space="preserve">67544752360          </v>
      </c>
      <c r="S251" s="4" t="str">
        <f t="shared" si="17"/>
        <v xml:space="preserve">67561117701          </v>
      </c>
      <c r="T251" s="4" t="str">
        <f t="shared" si="18"/>
        <v xml:space="preserve">40603768463          </v>
      </c>
      <c r="U251" s="4" t="str">
        <f t="shared" si="19"/>
        <v xml:space="preserve">40621648579          </v>
      </c>
      <c r="V251" s="4" t="str">
        <f t="shared" si="20"/>
        <v xml:space="preserve">36862367887          </v>
      </c>
      <c r="W251" s="4" t="str">
        <f t="shared" si="21"/>
        <v xml:space="preserve">36842367887          </v>
      </c>
    </row>
    <row r="252" spans="2:23" outlineLevel="1" x14ac:dyDescent="0.4">
      <c r="B252" s="4" t="str">
        <f t="shared" ref="B252:B283" si="22">IF($B$4, $B47, IFERROR( TEXT( $B46 / $B$10, INDEX( $A$23:$A$34, MATCH( $B$11, $A$37:$A$48, 0 )) ), $B46 / $B$10 ) &amp; REPT( " ", $B$7 ))</f>
        <v xml:space="preserve">0          </v>
      </c>
      <c r="C252" s="4" t="str">
        <f t="shared" ref="C252:C283" si="23">IF($C$4, $C47, IFERROR( TEXT( $C46 / $C$10, INDEX( $A$23:$A$34, MATCH( $C$11, $A$37:$A$48, 0 )) ), $C46 / $C$10 ) &amp; REPT( " ", $C$7 ))</f>
        <v xml:space="preserve">0          </v>
      </c>
      <c r="D252" s="4" t="str">
        <f t="shared" ref="D252:D283" si="24">IF($D$4, $D47, IFERROR( TEXT( $D46 / $D$10, INDEX( $A$23:$A$34, MATCH( $D$11, $A$37:$A$48, 0 )) ), $D46 / $D$10 ) &amp; REPT( " ", $D$7 ))</f>
        <v xml:space="preserve">0          </v>
      </c>
      <c r="E252" s="4" t="str">
        <f t="shared" ref="E252:E283" si="25">IF($E$4, $E47, IFERROR( TEXT( $E46 / $E$10, INDEX( $A$23:$A$34, MATCH( $E$11, $A$37:$A$48, 0 )) ), $E46 / $E$10 ) &amp; REPT( " ", $E$7 ))</f>
        <v xml:space="preserve">0          </v>
      </c>
      <c r="F252" s="4" t="str">
        <f t="shared" ref="F252:F283" si="26">IF($F$4, $F47, IFERROR( TEXT( $F46 / $F$10, INDEX( $A$23:$A$34, MATCH( $F$11, $A$37:$A$48, 0 )) ), $F46 / $F$10 ) &amp; REPT( " ", $F$7 ))</f>
        <v xml:space="preserve">0          </v>
      </c>
      <c r="G252" s="4" t="str">
        <f t="shared" ref="G252:G283" si="27">IF($G$4, $G47, IFERROR( TEXT( $G46 / $G$10, INDEX( $A$23:$A$34, MATCH( $G$11, $A$37:$A$48, 0 )) ), $G46 / $G$10 ) &amp; REPT( " ", $G$7 ))</f>
        <v xml:space="preserve">0          </v>
      </c>
      <c r="H252" s="4" t="str">
        <f t="shared" ref="H252:H283" si="28">IF($H$4, $H47, IFERROR( TEXT( $H46 / $H$10, INDEX( $A$23:$A$34, MATCH( $H$11, $A$37:$A$48, 0 )) ), $H46 / $H$10 ) &amp; REPT( " ", $H$7 ))</f>
        <v xml:space="preserve">0          </v>
      </c>
      <c r="I252" s="4" t="str">
        <f t="shared" ref="I252:I283" si="29">IF($I$4, $I47, IFERROR( TEXT( $I46 / $I$10, INDEX( $A$23:$A$34, MATCH( $I$11, $A$37:$A$48, 0 )) ), $I46 / $I$10 ) &amp; REPT( " ", $I$7 ))</f>
        <v xml:space="preserve">0          </v>
      </c>
      <c r="J252" s="4" t="str">
        <f t="shared" ref="J252:J283" si="30">IF($J$4, $J47, IFERROR( TEXT( $J46 / $J$10, INDEX( $A$23:$A$34, MATCH( $J$11, $A$37:$A$48, 0 )) ), $J46 / $J$10 ) &amp; REPT( " ", $J$7 ))</f>
        <v xml:space="preserve">0          </v>
      </c>
      <c r="K252" s="4" t="str">
        <f t="shared" ref="K252:K283" si="31">IF($K$4, $K47, IFERROR( TEXT( $K46 / $K$10, INDEX( $A$23:$A$34, MATCH( $K$11, $A$37:$A$48, 0 )) ), $K46 / $K$10 ) &amp; REPT( " ", $K$7 ))</f>
        <v xml:space="preserve">0          </v>
      </c>
      <c r="L252" s="4" t="str">
        <f t="shared" ref="L252:L283" si="32">IF($L$4, $L47, IFERROR( TEXT( $L46 / $L$10, INDEX( $A$23:$A$34, MATCH( $L$11, $A$37:$A$48, 0 )) ), $L46 / $L$10 ) &amp; REPT( " ", $L$7 ))</f>
        <v xml:space="preserve">0          </v>
      </c>
      <c r="M252" s="4" t="str">
        <f t="shared" ref="M252:M283" si="33">IF($M$4, $M47, IFERROR( TEXT( $M46 / $M$10, INDEX( $A$23:$A$34, MATCH( $M$11, $A$37:$A$48, 0 )) ), $M46 / $M$10 ) &amp; REPT( " ", $M$7 ))</f>
        <v xml:space="preserve">34986982596          </v>
      </c>
      <c r="N252" s="4" t="str">
        <f t="shared" ref="N252:N283" si="34">IF($N$4, $N47, IFERROR( TEXT( $N46 / $N$10, INDEX( $A$23:$A$34, MATCH( $N$11, $A$37:$A$48, 0 )) ), $N46 / $N$10 ) &amp; REPT( " ", $N$7 ))</f>
        <v xml:space="preserve">66665420260          </v>
      </c>
      <c r="O252" s="4" t="str">
        <f t="shared" ref="O252:O283" si="35">IF($O$4, $O47, IFERROR( TEXT( $O46 / $O$10, INDEX( $A$23:$A$34, MATCH( $O$11, $A$37:$A$48, 0 )) ), $O46 / $O$10 ) &amp; REPT( " ", $O$7 ))</f>
        <v xml:space="preserve">66685188848          </v>
      </c>
      <c r="P252" s="4" t="str">
        <f t="shared" ref="P252:P283" si="36">IF($P$4, $P47, IFERROR( TEXT( $P46 / $P$10, INDEX( $A$23:$A$34, MATCH( $P$11, $A$37:$A$48, 0 )) ), $P46 / $P$10 ) &amp; REPT( " ", $P$7 ))</f>
        <v xml:space="preserve">42467236597          </v>
      </c>
      <c r="Q252" s="4" t="str">
        <f t="shared" ref="Q252:Q283" si="37">IF($Q$4, $Q47, IFERROR( TEXT( $Q46 / $Q$10, INDEX( $A$23:$A$34, MATCH( $Q$11, $A$37:$A$48, 0 )) ), $Q46 / $Q$10 ) &amp; REPT( " ", $Q$7 ))</f>
        <v xml:space="preserve">49948082477          </v>
      </c>
      <c r="R252" s="4" t="str">
        <f t="shared" ref="R252:R283" si="38">IF($R$4, $R47, IFERROR( TEXT( $R46 / $R$10, INDEX( $A$23:$A$34, MATCH( $R$11, $A$37:$A$48, 0 )) ), $R46 / $R$10 ) &amp; REPT( " ", $R$7 ))</f>
        <v xml:space="preserve">70758417806          </v>
      </c>
      <c r="S252" s="4" t="str">
        <f t="shared" ref="S252:S283" si="39">IF($S$4, $S47, IFERROR( TEXT( $S46 / $S$10, INDEX( $A$23:$A$34, MATCH( $S$11, $A$37:$A$48, 0 )) ), $S46 / $S$10 ) &amp; REPT( " ", $S$7 ))</f>
        <v xml:space="preserve">70775268069          </v>
      </c>
      <c r="T252" s="4" t="str">
        <f t="shared" ref="T252:T283" si="40">IF($T$4, $T47, IFERROR( TEXT( $T46 / $T$10, INDEX( $A$23:$A$34, MATCH( $T$11, $A$37:$A$48, 0 )) ), $T46 / $T$10 ) &amp; REPT( " ", $T$7 ))</f>
        <v xml:space="preserve">42534033503          </v>
      </c>
      <c r="U252" s="4" t="str">
        <f t="shared" ref="U252:U283" si="41">IF($U$4, $U47, IFERROR( TEXT( $U46 / $U$10, INDEX( $A$23:$A$34, MATCH( $U$11, $A$37:$A$48, 0 )) ), $U46 / $U$10 ) &amp; REPT( " ", $U$7 ))</f>
        <v xml:space="preserve">42552585602          </v>
      </c>
      <c r="V252" s="4" t="str">
        <f t="shared" ref="V252:V283" si="42">IF($V$4, $V47, IFERROR( TEXT( $V46 / $V$10, INDEX( $A$23:$A$34, MATCH( $V$11, $A$37:$A$48, 0 )) ), $V46 / $V$10 ) &amp; REPT( " ", $V$7 ))</f>
        <v xml:space="preserve">38614183105          </v>
      </c>
      <c r="W252" s="4" t="str">
        <f t="shared" ref="W252:W283" si="43">IF($W$4, $W47, IFERROR( TEXT( $W46 / $W$10, INDEX( $A$23:$A$34, MATCH( $W$11, $A$37:$A$48, 0 )) ), $W46 / $W$10 ) &amp; REPT( " ", $W$7 ))</f>
        <v xml:space="preserve">38594183105          </v>
      </c>
    </row>
    <row r="253" spans="2:23" outlineLevel="1" x14ac:dyDescent="0.4">
      <c r="B253" s="4" t="str">
        <f t="shared" si="22"/>
        <v xml:space="preserve">0          </v>
      </c>
      <c r="C253" s="4" t="str">
        <f t="shared" si="23"/>
        <v xml:space="preserve">0          </v>
      </c>
      <c r="D253" s="4" t="str">
        <f t="shared" si="24"/>
        <v xml:space="preserve">0          </v>
      </c>
      <c r="E253" s="4" t="str">
        <f t="shared" si="25"/>
        <v xml:space="preserve">0          </v>
      </c>
      <c r="F253" s="4" t="str">
        <f t="shared" si="26"/>
        <v xml:space="preserve">0          </v>
      </c>
      <c r="G253" s="4" t="str">
        <f t="shared" si="27"/>
        <v xml:space="preserve">0          </v>
      </c>
      <c r="H253" s="4" t="str">
        <f t="shared" si="28"/>
        <v xml:space="preserve">0          </v>
      </c>
      <c r="I253" s="4" t="str">
        <f t="shared" si="29"/>
        <v xml:space="preserve">0          </v>
      </c>
      <c r="J253" s="4" t="str">
        <f t="shared" si="30"/>
        <v xml:space="preserve">0          </v>
      </c>
      <c r="K253" s="4" t="str">
        <f t="shared" si="31"/>
        <v xml:space="preserve">0          </v>
      </c>
      <c r="L253" s="4" t="str">
        <f t="shared" si="32"/>
        <v xml:space="preserve">0          </v>
      </c>
      <c r="M253" s="4" t="str">
        <f t="shared" si="33"/>
        <v xml:space="preserve">36575940789          </v>
      </c>
      <c r="N253" s="4" t="str">
        <f t="shared" si="34"/>
        <v xml:space="preserve">69693925069          </v>
      </c>
      <c r="O253" s="4" t="str">
        <f t="shared" si="35"/>
        <v xml:space="preserve">69714342837          </v>
      </c>
      <c r="P253" s="4" t="str">
        <f t="shared" si="36"/>
        <v xml:space="preserve">44395299542          </v>
      </c>
      <c r="Q253" s="4" t="str">
        <f t="shared" si="37"/>
        <v xml:space="preserve">52216054719          </v>
      </c>
      <c r="R253" s="4" t="str">
        <f t="shared" si="38"/>
        <v xml:space="preserve">73972083252          </v>
      </c>
      <c r="S253" s="4" t="str">
        <f t="shared" si="39"/>
        <v xml:space="preserve">73989418437          </v>
      </c>
      <c r="T253" s="4" t="str">
        <f t="shared" si="40"/>
        <v xml:space="preserve">44464298543          </v>
      </c>
      <c r="U253" s="4" t="str">
        <f t="shared" si="41"/>
        <v xml:space="preserve">44483522625          </v>
      </c>
      <c r="V253" s="4" t="str">
        <f t="shared" si="42"/>
        <v xml:space="preserve">40365998323          </v>
      </c>
      <c r="W253" s="4" t="str">
        <f t="shared" si="43"/>
        <v xml:space="preserve">40345998323          </v>
      </c>
    </row>
    <row r="254" spans="2:23" outlineLevel="1" x14ac:dyDescent="0.4">
      <c r="B254" s="4" t="str">
        <f t="shared" si="22"/>
        <v xml:space="preserve">0          </v>
      </c>
      <c r="C254" s="4" t="str">
        <f t="shared" si="23"/>
        <v xml:space="preserve">0          </v>
      </c>
      <c r="D254" s="4" t="str">
        <f t="shared" si="24"/>
        <v xml:space="preserve">0          </v>
      </c>
      <c r="E254" s="4" t="str">
        <f t="shared" si="25"/>
        <v xml:space="preserve">0          </v>
      </c>
      <c r="F254" s="4" t="str">
        <f t="shared" si="26"/>
        <v xml:space="preserve">0          </v>
      </c>
      <c r="G254" s="4" t="str">
        <f t="shared" si="27"/>
        <v xml:space="preserve">0          </v>
      </c>
      <c r="H254" s="4" t="str">
        <f t="shared" si="28"/>
        <v xml:space="preserve">0          </v>
      </c>
      <c r="I254" s="4" t="str">
        <f t="shared" si="29"/>
        <v xml:space="preserve">0          </v>
      </c>
      <c r="J254" s="4" t="str">
        <f t="shared" si="30"/>
        <v xml:space="preserve">0          </v>
      </c>
      <c r="K254" s="4" t="str">
        <f t="shared" si="31"/>
        <v xml:space="preserve">0          </v>
      </c>
      <c r="L254" s="4" t="str">
        <f t="shared" si="32"/>
        <v xml:space="preserve">0          </v>
      </c>
      <c r="M254" s="4" t="str">
        <f t="shared" si="33"/>
        <v xml:space="preserve">38164898982          </v>
      </c>
      <c r="N254" s="4" t="str">
        <f t="shared" si="34"/>
        <v xml:space="preserve">72722429878          </v>
      </c>
      <c r="O254" s="4" t="str">
        <f t="shared" si="35"/>
        <v xml:space="preserve">72743496826          </v>
      </c>
      <c r="P254" s="4" t="str">
        <f t="shared" si="36"/>
        <v xml:space="preserve">46323362487          </v>
      </c>
      <c r="Q254" s="4" t="str">
        <f t="shared" si="37"/>
        <v xml:space="preserve">54484026961          </v>
      </c>
      <c r="R254" s="4" t="str">
        <f t="shared" si="38"/>
        <v xml:space="preserve">77185748698          </v>
      </c>
      <c r="S254" s="4" t="str">
        <f t="shared" si="39"/>
        <v xml:space="preserve">77203568805          </v>
      </c>
      <c r="T254" s="4" t="str">
        <f t="shared" si="40"/>
        <v xml:space="preserve">46394563583          </v>
      </c>
      <c r="U254" s="4" t="str">
        <f t="shared" si="41"/>
        <v xml:space="preserve">46414459648          </v>
      </c>
      <c r="V254" s="4" t="str">
        <f t="shared" si="42"/>
        <v xml:space="preserve">42117813541          </v>
      </c>
      <c r="W254" s="4" t="str">
        <f t="shared" si="43"/>
        <v xml:space="preserve">42097813541          </v>
      </c>
    </row>
    <row r="255" spans="2:23" outlineLevel="1" x14ac:dyDescent="0.4">
      <c r="B255" s="4" t="str">
        <f t="shared" si="22"/>
        <v xml:space="preserve">0          </v>
      </c>
      <c r="C255" s="4" t="str">
        <f t="shared" si="23"/>
        <v xml:space="preserve">0          </v>
      </c>
      <c r="D255" s="4" t="str">
        <f t="shared" si="24"/>
        <v xml:space="preserve">0          </v>
      </c>
      <c r="E255" s="4" t="str">
        <f t="shared" si="25"/>
        <v xml:space="preserve">0          </v>
      </c>
      <c r="F255" s="4" t="str">
        <f t="shared" si="26"/>
        <v xml:space="preserve">0          </v>
      </c>
      <c r="G255" s="4" t="str">
        <f t="shared" si="27"/>
        <v xml:space="preserve">0          </v>
      </c>
      <c r="H255" s="4" t="str">
        <f t="shared" si="28"/>
        <v xml:space="preserve">0          </v>
      </c>
      <c r="I255" s="4" t="str">
        <f t="shared" si="29"/>
        <v xml:space="preserve">0          </v>
      </c>
      <c r="J255" s="4" t="str">
        <f t="shared" si="30"/>
        <v xml:space="preserve">0          </v>
      </c>
      <c r="K255" s="4" t="str">
        <f t="shared" si="31"/>
        <v xml:space="preserve">0          </v>
      </c>
      <c r="L255" s="4" t="str">
        <f t="shared" si="32"/>
        <v xml:space="preserve">0          </v>
      </c>
      <c r="M255" s="4" t="str">
        <f t="shared" si="33"/>
        <v xml:space="preserve">39753857175          </v>
      </c>
      <c r="N255" s="4" t="str">
        <f t="shared" si="34"/>
        <v xml:space="preserve">75750934687          </v>
      </c>
      <c r="O255" s="4" t="str">
        <f t="shared" si="35"/>
        <v xml:space="preserve">75772650815          </v>
      </c>
      <c r="P255" s="4" t="str">
        <f t="shared" si="36"/>
        <v xml:space="preserve">48251425432          </v>
      </c>
      <c r="Q255" s="4" t="str">
        <f t="shared" si="37"/>
        <v xml:space="preserve">56751999203          </v>
      </c>
      <c r="R255" s="4" t="str">
        <f t="shared" si="38"/>
        <v xml:space="preserve">80399414144          </v>
      </c>
      <c r="S255" s="4" t="str">
        <f t="shared" si="39"/>
        <v xml:space="preserve">80417719173          </v>
      </c>
      <c r="T255" s="4" t="str">
        <f t="shared" si="40"/>
        <v xml:space="preserve">48324828623          </v>
      </c>
      <c r="U255" s="4" t="str">
        <f t="shared" si="41"/>
        <v xml:space="preserve">48345396671          </v>
      </c>
      <c r="V255" s="4" t="str">
        <f t="shared" si="42"/>
        <v xml:space="preserve">43869628759          </v>
      </c>
      <c r="W255" s="4" t="str">
        <f t="shared" si="43"/>
        <v xml:space="preserve">43849628759          </v>
      </c>
    </row>
    <row r="256" spans="2:23" outlineLevel="1" x14ac:dyDescent="0.4">
      <c r="B256" s="4" t="str">
        <f t="shared" si="22"/>
        <v xml:space="preserve">0          </v>
      </c>
      <c r="C256" s="4" t="str">
        <f t="shared" si="23"/>
        <v xml:space="preserve">0          </v>
      </c>
      <c r="D256" s="4" t="str">
        <f t="shared" si="24"/>
        <v xml:space="preserve">0          </v>
      </c>
      <c r="E256" s="4" t="str">
        <f t="shared" si="25"/>
        <v xml:space="preserve">0          </v>
      </c>
      <c r="F256" s="4" t="str">
        <f t="shared" si="26"/>
        <v xml:space="preserve">0          </v>
      </c>
      <c r="G256" s="4" t="str">
        <f t="shared" si="27"/>
        <v xml:space="preserve">0          </v>
      </c>
      <c r="H256" s="4" t="str">
        <f t="shared" si="28"/>
        <v xml:space="preserve">0          </v>
      </c>
      <c r="I256" s="4" t="str">
        <f t="shared" si="29"/>
        <v xml:space="preserve">0          </v>
      </c>
      <c r="J256" s="4" t="str">
        <f t="shared" si="30"/>
        <v xml:space="preserve">0          </v>
      </c>
      <c r="K256" s="4" t="str">
        <f t="shared" si="31"/>
        <v xml:space="preserve">0          </v>
      </c>
      <c r="L256" s="4" t="str">
        <f t="shared" si="32"/>
        <v xml:space="preserve">0          </v>
      </c>
      <c r="M256" s="4" t="str">
        <f t="shared" si="33"/>
        <v xml:space="preserve">41342815368          </v>
      </c>
      <c r="N256" s="4" t="str">
        <f t="shared" si="34"/>
        <v xml:space="preserve">78779439496          </v>
      </c>
      <c r="O256" s="4" t="str">
        <f t="shared" si="35"/>
        <v xml:space="preserve">78801804804          </v>
      </c>
      <c r="P256" s="4" t="str">
        <f t="shared" si="36"/>
        <v xml:space="preserve">50179488377          </v>
      </c>
      <c r="Q256" s="4" t="str">
        <f t="shared" si="37"/>
        <v xml:space="preserve">59019971445          </v>
      </c>
      <c r="R256" s="4" t="str">
        <f t="shared" si="38"/>
        <v xml:space="preserve">83613079590          </v>
      </c>
      <c r="S256" s="4" t="str">
        <f t="shared" si="39"/>
        <v xml:space="preserve">83631869541          </v>
      </c>
      <c r="T256" s="4" t="str">
        <f t="shared" si="40"/>
        <v xml:space="preserve">50255093663          </v>
      </c>
      <c r="U256" s="4" t="str">
        <f t="shared" si="41"/>
        <v xml:space="preserve">50276333694          </v>
      </c>
      <c r="V256" s="4" t="str">
        <f t="shared" si="42"/>
        <v xml:space="preserve">45621443977          </v>
      </c>
      <c r="W256" s="4" t="str">
        <f t="shared" si="43"/>
        <v xml:space="preserve">45601443977          </v>
      </c>
    </row>
    <row r="257" spans="2:23" outlineLevel="1" x14ac:dyDescent="0.4">
      <c r="B257" s="4" t="str">
        <f t="shared" si="22"/>
        <v xml:space="preserve">0          </v>
      </c>
      <c r="C257" s="4" t="str">
        <f t="shared" si="23"/>
        <v xml:space="preserve">0          </v>
      </c>
      <c r="D257" s="4" t="str">
        <f t="shared" si="24"/>
        <v xml:space="preserve">0          </v>
      </c>
      <c r="E257" s="4" t="str">
        <f t="shared" si="25"/>
        <v xml:space="preserve">0          </v>
      </c>
      <c r="F257" s="4" t="str">
        <f t="shared" si="26"/>
        <v xml:space="preserve">0          </v>
      </c>
      <c r="G257" s="4" t="str">
        <f t="shared" si="27"/>
        <v xml:space="preserve">0          </v>
      </c>
      <c r="H257" s="4" t="str">
        <f t="shared" si="28"/>
        <v xml:space="preserve">0          </v>
      </c>
      <c r="I257" s="4" t="str">
        <f t="shared" si="29"/>
        <v xml:space="preserve">0          </v>
      </c>
      <c r="J257" s="4" t="str">
        <f t="shared" si="30"/>
        <v xml:space="preserve">0          </v>
      </c>
      <c r="K257" s="4" t="str">
        <f t="shared" si="31"/>
        <v xml:space="preserve">0          </v>
      </c>
      <c r="L257" s="4" t="str">
        <f t="shared" si="32"/>
        <v xml:space="preserve">0          </v>
      </c>
      <c r="M257" s="4" t="str">
        <f t="shared" si="33"/>
        <v xml:space="preserve">42931773561          </v>
      </c>
      <c r="N257" s="4" t="str">
        <f t="shared" si="34"/>
        <v xml:space="preserve">81807944305          </v>
      </c>
      <c r="O257" s="4" t="str">
        <f t="shared" si="35"/>
        <v xml:space="preserve">81830958793          </v>
      </c>
      <c r="P257" s="4" t="str">
        <f t="shared" si="36"/>
        <v xml:space="preserve">52107551322          </v>
      </c>
      <c r="Q257" s="4" t="str">
        <f t="shared" si="37"/>
        <v xml:space="preserve">61287943687          </v>
      </c>
      <c r="R257" s="4" t="str">
        <f t="shared" si="38"/>
        <v xml:space="preserve">86826745036          </v>
      </c>
      <c r="S257" s="4" t="str">
        <f t="shared" si="39"/>
        <v xml:space="preserve">86846019909          </v>
      </c>
      <c r="T257" s="4" t="str">
        <f t="shared" si="40"/>
        <v xml:space="preserve">52185358703          </v>
      </c>
      <c r="U257" s="4" t="str">
        <f t="shared" si="41"/>
        <v xml:space="preserve">52207270717          </v>
      </c>
      <c r="V257" s="4" t="str">
        <f t="shared" si="42"/>
        <v xml:space="preserve">47373259195          </v>
      </c>
      <c r="W257" s="4" t="str">
        <f t="shared" si="43"/>
        <v xml:space="preserve">47353259195          </v>
      </c>
    </row>
    <row r="258" spans="2:23" outlineLevel="1" x14ac:dyDescent="0.4">
      <c r="B258" s="4" t="str">
        <f t="shared" si="22"/>
        <v xml:space="preserve">0          </v>
      </c>
      <c r="C258" s="4" t="str">
        <f t="shared" si="23"/>
        <v xml:space="preserve">0          </v>
      </c>
      <c r="D258" s="4" t="str">
        <f t="shared" si="24"/>
        <v xml:space="preserve">0          </v>
      </c>
      <c r="E258" s="4" t="str">
        <f t="shared" si="25"/>
        <v xml:space="preserve">0          </v>
      </c>
      <c r="F258" s="4" t="str">
        <f t="shared" si="26"/>
        <v xml:space="preserve">0          </v>
      </c>
      <c r="G258" s="4" t="str">
        <f t="shared" si="27"/>
        <v xml:space="preserve">0          </v>
      </c>
      <c r="H258" s="4" t="str">
        <f t="shared" si="28"/>
        <v xml:space="preserve">0          </v>
      </c>
      <c r="I258" s="4" t="str">
        <f t="shared" si="29"/>
        <v xml:space="preserve">0          </v>
      </c>
      <c r="J258" s="4" t="str">
        <f t="shared" si="30"/>
        <v xml:space="preserve">0          </v>
      </c>
      <c r="K258" s="4" t="str">
        <f t="shared" si="31"/>
        <v xml:space="preserve">0          </v>
      </c>
      <c r="L258" s="4" t="str">
        <f t="shared" si="32"/>
        <v xml:space="preserve">0          </v>
      </c>
      <c r="M258" s="4" t="str">
        <f t="shared" si="33"/>
        <v xml:space="preserve">44520731754          </v>
      </c>
      <c r="N258" s="4" t="str">
        <f t="shared" si="34"/>
        <v xml:space="preserve">84836449114          </v>
      </c>
      <c r="O258" s="4" t="str">
        <f t="shared" si="35"/>
        <v xml:space="preserve">84860112782          </v>
      </c>
      <c r="P258" s="4" t="str">
        <f t="shared" si="36"/>
        <v xml:space="preserve">54035614267          </v>
      </c>
      <c r="Q258" s="4" t="str">
        <f t="shared" si="37"/>
        <v xml:space="preserve">63555915929          </v>
      </c>
      <c r="R258" s="4" t="str">
        <f t="shared" si="38"/>
        <v xml:space="preserve">90040410482          </v>
      </c>
      <c r="S258" s="4" t="str">
        <f t="shared" si="39"/>
        <v xml:space="preserve">90060170277          </v>
      </c>
      <c r="T258" s="4" t="str">
        <f t="shared" si="40"/>
        <v xml:space="preserve">54115623743          </v>
      </c>
      <c r="U258" s="4" t="str">
        <f t="shared" si="41"/>
        <v xml:space="preserve">54138207740          </v>
      </c>
      <c r="V258" s="4" t="str">
        <f t="shared" si="42"/>
        <v xml:space="preserve">49125074413          </v>
      </c>
      <c r="W258" s="4" t="str">
        <f t="shared" si="43"/>
        <v xml:space="preserve">49105074413          </v>
      </c>
    </row>
    <row r="259" spans="2:23" outlineLevel="1" x14ac:dyDescent="0.4">
      <c r="B259" s="4" t="str">
        <f t="shared" si="22"/>
        <v xml:space="preserve">0          </v>
      </c>
      <c r="C259" s="4" t="str">
        <f t="shared" si="23"/>
        <v xml:space="preserve">0          </v>
      </c>
      <c r="D259" s="4" t="str">
        <f t="shared" si="24"/>
        <v xml:space="preserve">0          </v>
      </c>
      <c r="E259" s="4" t="str">
        <f t="shared" si="25"/>
        <v xml:space="preserve">0          </v>
      </c>
      <c r="F259" s="4" t="str">
        <f t="shared" si="26"/>
        <v xml:space="preserve">0          </v>
      </c>
      <c r="G259" s="4" t="str">
        <f t="shared" si="27"/>
        <v xml:space="preserve">0          </v>
      </c>
      <c r="H259" s="4" t="str">
        <f t="shared" si="28"/>
        <v xml:space="preserve">0          </v>
      </c>
      <c r="I259" s="4" t="str">
        <f t="shared" si="29"/>
        <v xml:space="preserve">0          </v>
      </c>
      <c r="J259" s="4" t="str">
        <f t="shared" si="30"/>
        <v xml:space="preserve">0          </v>
      </c>
      <c r="K259" s="4" t="str">
        <f t="shared" si="31"/>
        <v xml:space="preserve">0          </v>
      </c>
      <c r="L259" s="4" t="str">
        <f t="shared" si="32"/>
        <v xml:space="preserve">0          </v>
      </c>
      <c r="M259" s="4" t="str">
        <f t="shared" si="33"/>
        <v xml:space="preserve">46109689947          </v>
      </c>
      <c r="N259" s="4" t="str">
        <f t="shared" si="34"/>
        <v xml:space="preserve">87864953923          </v>
      </c>
      <c r="O259" s="4" t="str">
        <f t="shared" si="35"/>
        <v xml:space="preserve">87889266771          </v>
      </c>
      <c r="P259" s="4" t="str">
        <f t="shared" si="36"/>
        <v xml:space="preserve">55963677212          </v>
      </c>
      <c r="Q259" s="4" t="str">
        <f t="shared" si="37"/>
        <v xml:space="preserve">65823888171          </v>
      </c>
      <c r="R259" s="4" t="str">
        <f t="shared" si="38"/>
        <v xml:space="preserve">93254075928          </v>
      </c>
      <c r="S259" s="4" t="str">
        <f t="shared" si="39"/>
        <v xml:space="preserve">93274320645          </v>
      </c>
      <c r="T259" s="4" t="str">
        <f t="shared" si="40"/>
        <v xml:space="preserve">56045888783          </v>
      </c>
      <c r="U259" s="4" t="str">
        <f t="shared" si="41"/>
        <v xml:space="preserve">56069144763          </v>
      </c>
      <c r="V259" s="4" t="str">
        <f t="shared" si="42"/>
        <v xml:space="preserve">50876889631          </v>
      </c>
      <c r="W259" s="4" t="str">
        <f t="shared" si="43"/>
        <v xml:space="preserve">50856889631          </v>
      </c>
    </row>
    <row r="260" spans="2:23" outlineLevel="1" x14ac:dyDescent="0.4">
      <c r="B260" s="4" t="str">
        <f t="shared" si="22"/>
        <v xml:space="preserve">0          </v>
      </c>
      <c r="C260" s="4" t="str">
        <f t="shared" si="23"/>
        <v xml:space="preserve">0          </v>
      </c>
      <c r="D260" s="4" t="str">
        <f t="shared" si="24"/>
        <v xml:space="preserve">0          </v>
      </c>
      <c r="E260" s="4" t="str">
        <f t="shared" si="25"/>
        <v xml:space="preserve">0          </v>
      </c>
      <c r="F260" s="4" t="str">
        <f t="shared" si="26"/>
        <v xml:space="preserve">0          </v>
      </c>
      <c r="G260" s="4" t="str">
        <f t="shared" si="27"/>
        <v xml:space="preserve">0          </v>
      </c>
      <c r="H260" s="4" t="str">
        <f t="shared" si="28"/>
        <v xml:space="preserve">0          </v>
      </c>
      <c r="I260" s="4" t="str">
        <f t="shared" si="29"/>
        <v xml:space="preserve">0          </v>
      </c>
      <c r="J260" s="4" t="str">
        <f t="shared" si="30"/>
        <v xml:space="preserve">0          </v>
      </c>
      <c r="K260" s="4" t="str">
        <f t="shared" si="31"/>
        <v xml:space="preserve">0          </v>
      </c>
      <c r="L260" s="4" t="str">
        <f t="shared" si="32"/>
        <v xml:space="preserve">0          </v>
      </c>
      <c r="M260" s="4" t="str">
        <f t="shared" si="33"/>
        <v xml:space="preserve">47698648140          </v>
      </c>
      <c r="N260" s="4" t="str">
        <f t="shared" si="34"/>
        <v xml:space="preserve">90893458732          </v>
      </c>
      <c r="O260" s="4" t="str">
        <f t="shared" si="35"/>
        <v xml:space="preserve">90918420760          </v>
      </c>
      <c r="P260" s="4" t="str">
        <f t="shared" si="36"/>
        <v xml:space="preserve">57891740157          </v>
      </c>
      <c r="Q260" s="4" t="str">
        <f t="shared" si="37"/>
        <v xml:space="preserve">68091860413          </v>
      </c>
      <c r="R260" s="4" t="str">
        <f t="shared" si="38"/>
        <v xml:space="preserve">96467741374          </v>
      </c>
      <c r="S260" s="4" t="str">
        <f t="shared" si="39"/>
        <v xml:space="preserve">96488471013          </v>
      </c>
      <c r="T260" s="4" t="str">
        <f t="shared" si="40"/>
        <v xml:space="preserve">57976153823          </v>
      </c>
      <c r="U260" s="4" t="str">
        <f t="shared" si="41"/>
        <v xml:space="preserve">58000081786          </v>
      </c>
      <c r="V260" s="4" t="str">
        <f t="shared" si="42"/>
        <v xml:space="preserve">52628704849          </v>
      </c>
      <c r="W260" s="4" t="str">
        <f t="shared" si="43"/>
        <v xml:space="preserve">52608704849          </v>
      </c>
    </row>
    <row r="261" spans="2:23" outlineLevel="1" x14ac:dyDescent="0.4">
      <c r="B261" s="4" t="str">
        <f t="shared" si="22"/>
        <v xml:space="preserve">0          </v>
      </c>
      <c r="C261" s="4" t="str">
        <f t="shared" si="23"/>
        <v xml:space="preserve">0          </v>
      </c>
      <c r="D261" s="4" t="str">
        <f t="shared" si="24"/>
        <v xml:space="preserve">0          </v>
      </c>
      <c r="E261" s="4" t="str">
        <f t="shared" si="25"/>
        <v xml:space="preserve">0          </v>
      </c>
      <c r="F261" s="4" t="str">
        <f t="shared" si="26"/>
        <v xml:space="preserve">0          </v>
      </c>
      <c r="G261" s="4" t="str">
        <f t="shared" si="27"/>
        <v xml:space="preserve">0          </v>
      </c>
      <c r="H261" s="4" t="str">
        <f t="shared" si="28"/>
        <v xml:space="preserve">0          </v>
      </c>
      <c r="I261" s="4" t="str">
        <f t="shared" si="29"/>
        <v xml:space="preserve">0          </v>
      </c>
      <c r="J261" s="4" t="str">
        <f t="shared" si="30"/>
        <v xml:space="preserve">0          </v>
      </c>
      <c r="K261" s="4" t="str">
        <f t="shared" si="31"/>
        <v xml:space="preserve">0          </v>
      </c>
      <c r="L261" s="4" t="str">
        <f t="shared" si="32"/>
        <v xml:space="preserve">0          </v>
      </c>
      <c r="M261" s="4" t="str">
        <f t="shared" si="33"/>
        <v xml:space="preserve">49287606333          </v>
      </c>
      <c r="N261" s="4" t="str">
        <f t="shared" si="34"/>
        <v xml:space="preserve">93921963541          </v>
      </c>
      <c r="O261" s="4" t="str">
        <f t="shared" si="35"/>
        <v xml:space="preserve">93947574749          </v>
      </c>
      <c r="P261" s="4" t="str">
        <f t="shared" si="36"/>
        <v xml:space="preserve">59819803102          </v>
      </c>
      <c r="Q261" s="4" t="str">
        <f t="shared" si="37"/>
        <v xml:space="preserve">70359832655          </v>
      </c>
      <c r="R261" s="4" t="str">
        <f t="shared" si="38"/>
        <v xml:space="preserve">99681406820          </v>
      </c>
      <c r="S261" s="4" t="str">
        <f t="shared" si="39"/>
        <v xml:space="preserve">99702621381          </v>
      </c>
      <c r="T261" s="4" t="str">
        <f t="shared" si="40"/>
        <v xml:space="preserve">59906418863          </v>
      </c>
      <c r="U261" s="4" t="str">
        <f t="shared" si="41"/>
        <v xml:space="preserve">59931018809          </v>
      </c>
      <c r="V261" s="4" t="str">
        <f t="shared" si="42"/>
        <v xml:space="preserve">54380520067          </v>
      </c>
      <c r="W261" s="4" t="str">
        <f t="shared" si="43"/>
        <v xml:space="preserve">54360520067          </v>
      </c>
    </row>
    <row r="262" spans="2:23" outlineLevel="1" x14ac:dyDescent="0.4">
      <c r="B262" s="4" t="str">
        <f t="shared" si="22"/>
        <v xml:space="preserve">0          </v>
      </c>
      <c r="C262" s="4" t="str">
        <f t="shared" si="23"/>
        <v xml:space="preserve">0          </v>
      </c>
      <c r="D262" s="4" t="str">
        <f t="shared" si="24"/>
        <v xml:space="preserve">0          </v>
      </c>
      <c r="E262" s="4" t="str">
        <f t="shared" si="25"/>
        <v xml:space="preserve">0          </v>
      </c>
      <c r="F262" s="4" t="str">
        <f t="shared" si="26"/>
        <v xml:space="preserve">0          </v>
      </c>
      <c r="G262" s="4" t="str">
        <f t="shared" si="27"/>
        <v xml:space="preserve">0          </v>
      </c>
      <c r="H262" s="4" t="str">
        <f t="shared" si="28"/>
        <v xml:space="preserve">0          </v>
      </c>
      <c r="I262" s="4" t="str">
        <f t="shared" si="29"/>
        <v xml:space="preserve">0          </v>
      </c>
      <c r="J262" s="4" t="str">
        <f t="shared" si="30"/>
        <v xml:space="preserve">0          </v>
      </c>
      <c r="K262" s="4" t="str">
        <f t="shared" si="31"/>
        <v xml:space="preserve">0          </v>
      </c>
      <c r="L262" s="4" t="str">
        <f t="shared" si="32"/>
        <v xml:space="preserve">0          </v>
      </c>
      <c r="M262" s="4" t="str">
        <f t="shared" si="33"/>
        <v xml:space="preserve">50876564526          </v>
      </c>
      <c r="N262" s="4" t="str">
        <f t="shared" si="34"/>
        <v xml:space="preserve">96950468350          </v>
      </c>
      <c r="O262" s="4" t="str">
        <f t="shared" si="35"/>
        <v xml:space="preserve">96976728738          </v>
      </c>
      <c r="P262" s="4" t="str">
        <f t="shared" si="36"/>
        <v xml:space="preserve">61747866047          </v>
      </c>
      <c r="Q262" s="4" t="str">
        <f t="shared" si="37"/>
        <v xml:space="preserve">72627804897          </v>
      </c>
      <c r="R262" s="4" t="str">
        <f t="shared" si="38"/>
        <v xml:space="preserve">1.02895E+11          </v>
      </c>
      <c r="S262" s="4" t="str">
        <f t="shared" si="39"/>
        <v xml:space="preserve">1.02917E+11          </v>
      </c>
      <c r="T262" s="4" t="str">
        <f t="shared" si="40"/>
        <v xml:space="preserve">61836683903          </v>
      </c>
      <c r="U262" s="4" t="str">
        <f t="shared" si="41"/>
        <v xml:space="preserve">61861955832          </v>
      </c>
      <c r="V262" s="4" t="str">
        <f t="shared" si="42"/>
        <v xml:space="preserve">56132335285          </v>
      </c>
      <c r="W262" s="4" t="str">
        <f t="shared" si="43"/>
        <v xml:space="preserve">56112335285          </v>
      </c>
    </row>
    <row r="263" spans="2:23" outlineLevel="1" x14ac:dyDescent="0.4">
      <c r="B263" s="4" t="str">
        <f t="shared" si="22"/>
        <v xml:space="preserve">0          </v>
      </c>
      <c r="C263" s="4" t="str">
        <f t="shared" si="23"/>
        <v xml:space="preserve">0          </v>
      </c>
      <c r="D263" s="4" t="str">
        <f t="shared" si="24"/>
        <v xml:space="preserve">0          </v>
      </c>
      <c r="E263" s="4" t="str">
        <f t="shared" si="25"/>
        <v xml:space="preserve">0          </v>
      </c>
      <c r="F263" s="4" t="str">
        <f t="shared" si="26"/>
        <v xml:space="preserve">0          </v>
      </c>
      <c r="G263" s="4" t="str">
        <f t="shared" si="27"/>
        <v xml:space="preserve">0          </v>
      </c>
      <c r="H263" s="4" t="str">
        <f t="shared" si="28"/>
        <v xml:space="preserve">0          </v>
      </c>
      <c r="I263" s="4" t="str">
        <f t="shared" si="29"/>
        <v xml:space="preserve">0          </v>
      </c>
      <c r="J263" s="4" t="str">
        <f t="shared" si="30"/>
        <v xml:space="preserve">0          </v>
      </c>
      <c r="K263" s="4" t="str">
        <f t="shared" si="31"/>
        <v xml:space="preserve">0          </v>
      </c>
      <c r="L263" s="4" t="str">
        <f t="shared" si="32"/>
        <v xml:space="preserve">0          </v>
      </c>
      <c r="M263" s="4" t="str">
        <f t="shared" si="33"/>
        <v xml:space="preserve">52465522719          </v>
      </c>
      <c r="N263" s="4" t="str">
        <f t="shared" si="34"/>
        <v xml:space="preserve">99978973159          </v>
      </c>
      <c r="O263" s="4" t="str">
        <f t="shared" si="35"/>
        <v xml:space="preserve">1.00006E+11          </v>
      </c>
      <c r="P263" s="4" t="str">
        <f t="shared" si="36"/>
        <v xml:space="preserve">63675928992          </v>
      </c>
      <c r="Q263" s="4" t="str">
        <f t="shared" si="37"/>
        <v xml:space="preserve">74895777139          </v>
      </c>
      <c r="R263" s="4" t="str">
        <f t="shared" si="38"/>
        <v xml:space="preserve">1.06109E+11          </v>
      </c>
      <c r="S263" s="4" t="str">
        <f t="shared" si="39"/>
        <v xml:space="preserve">1.06131E+11          </v>
      </c>
      <c r="T263" s="4" t="str">
        <f t="shared" si="40"/>
        <v xml:space="preserve">63766948943          </v>
      </c>
      <c r="U263" s="4" t="str">
        <f t="shared" si="41"/>
        <v xml:space="preserve">63792892855          </v>
      </c>
      <c r="V263" s="4" t="str">
        <f t="shared" si="42"/>
        <v xml:space="preserve">57884150503          </v>
      </c>
      <c r="W263" s="4" t="str">
        <f t="shared" si="43"/>
        <v xml:space="preserve">57864150503          </v>
      </c>
    </row>
    <row r="264" spans="2:23" outlineLevel="1" x14ac:dyDescent="0.4">
      <c r="B264" s="4" t="str">
        <f t="shared" si="22"/>
        <v xml:space="preserve">0          </v>
      </c>
      <c r="C264" s="4" t="str">
        <f t="shared" si="23"/>
        <v xml:space="preserve">0          </v>
      </c>
      <c r="D264" s="4" t="str">
        <f t="shared" si="24"/>
        <v xml:space="preserve">0          </v>
      </c>
      <c r="E264" s="4" t="str">
        <f t="shared" si="25"/>
        <v xml:space="preserve">0          </v>
      </c>
      <c r="F264" s="4" t="str">
        <f t="shared" si="26"/>
        <v xml:space="preserve">0          </v>
      </c>
      <c r="G264" s="4" t="str">
        <f t="shared" si="27"/>
        <v xml:space="preserve">0          </v>
      </c>
      <c r="H264" s="4" t="str">
        <f t="shared" si="28"/>
        <v xml:space="preserve">0          </v>
      </c>
      <c r="I264" s="4" t="str">
        <f t="shared" si="29"/>
        <v xml:space="preserve">0          </v>
      </c>
      <c r="J264" s="4" t="str">
        <f t="shared" si="30"/>
        <v xml:space="preserve">0          </v>
      </c>
      <c r="K264" s="4" t="str">
        <f t="shared" si="31"/>
        <v xml:space="preserve">0          </v>
      </c>
      <c r="L264" s="4" t="str">
        <f t="shared" si="32"/>
        <v xml:space="preserve">0          </v>
      </c>
      <c r="M264" s="4" t="str">
        <f t="shared" si="33"/>
        <v xml:space="preserve">54054480912          </v>
      </c>
      <c r="N264" s="4" t="str">
        <f t="shared" si="34"/>
        <v xml:space="preserve">1.03007E+11          </v>
      </c>
      <c r="O264" s="4" t="str">
        <f t="shared" si="35"/>
        <v xml:space="preserve">1.03035E+11          </v>
      </c>
      <c r="P264" s="4" t="str">
        <f t="shared" si="36"/>
        <v xml:space="preserve">65603991937          </v>
      </c>
      <c r="Q264" s="4" t="str">
        <f t="shared" si="37"/>
        <v xml:space="preserve">77163749381          </v>
      </c>
      <c r="R264" s="4" t="str">
        <f t="shared" si="38"/>
        <v xml:space="preserve">1.09322E+11          </v>
      </c>
      <c r="S264" s="4" t="str">
        <f t="shared" si="39"/>
        <v xml:space="preserve">1.09345E+11          </v>
      </c>
      <c r="T264" s="4" t="str">
        <f t="shared" si="40"/>
        <v xml:space="preserve">65697213983          </v>
      </c>
      <c r="U264" s="4" t="str">
        <f t="shared" si="41"/>
        <v xml:space="preserve">65723829878          </v>
      </c>
      <c r="V264" s="4" t="str">
        <f t="shared" si="42"/>
        <v xml:space="preserve">59635965721          </v>
      </c>
      <c r="W264" s="4" t="str">
        <f t="shared" si="43"/>
        <v xml:space="preserve">59615965721          </v>
      </c>
    </row>
    <row r="265" spans="2:23" outlineLevel="1" x14ac:dyDescent="0.4">
      <c r="B265" s="4" t="str">
        <f t="shared" si="22"/>
        <v xml:space="preserve">0          </v>
      </c>
      <c r="C265" s="4" t="str">
        <f t="shared" si="23"/>
        <v xml:space="preserve">0          </v>
      </c>
      <c r="D265" s="4" t="str">
        <f t="shared" si="24"/>
        <v xml:space="preserve">0          </v>
      </c>
      <c r="E265" s="4" t="str">
        <f t="shared" si="25"/>
        <v xml:space="preserve">0          </v>
      </c>
      <c r="F265" s="4" t="str">
        <f t="shared" si="26"/>
        <v xml:space="preserve">0          </v>
      </c>
      <c r="G265" s="4" t="str">
        <f t="shared" si="27"/>
        <v xml:space="preserve">0          </v>
      </c>
      <c r="H265" s="4" t="str">
        <f t="shared" si="28"/>
        <v xml:space="preserve">0          </v>
      </c>
      <c r="I265" s="4" t="str">
        <f t="shared" si="29"/>
        <v xml:space="preserve">0          </v>
      </c>
      <c r="J265" s="4" t="str">
        <f t="shared" si="30"/>
        <v xml:space="preserve">0          </v>
      </c>
      <c r="K265" s="4" t="str">
        <f t="shared" si="31"/>
        <v xml:space="preserve">0          </v>
      </c>
      <c r="L265" s="4" t="str">
        <f t="shared" si="32"/>
        <v xml:space="preserve">0          </v>
      </c>
      <c r="M265" s="4" t="str">
        <f t="shared" si="33"/>
        <v xml:space="preserve">55643439105          </v>
      </c>
      <c r="N265" s="4" t="str">
        <f t="shared" si="34"/>
        <v xml:space="preserve">1.06036E+11          </v>
      </c>
      <c r="O265" s="4" t="str">
        <f t="shared" si="35"/>
        <v xml:space="preserve">1.06064E+11          </v>
      </c>
      <c r="P265" s="4" t="str">
        <f t="shared" si="36"/>
        <v xml:space="preserve">67532054882          </v>
      </c>
      <c r="Q265" s="4" t="str">
        <f t="shared" si="37"/>
        <v xml:space="preserve">79431721623          </v>
      </c>
      <c r="R265" s="4" t="str">
        <f t="shared" si="38"/>
        <v xml:space="preserve">1.12536E+11          </v>
      </c>
      <c r="S265" s="4" t="str">
        <f t="shared" si="39"/>
        <v xml:space="preserve">1.12559E+11          </v>
      </c>
      <c r="T265" s="4" t="str">
        <f t="shared" si="40"/>
        <v xml:space="preserve">67627479023          </v>
      </c>
      <c r="U265" s="4" t="str">
        <f t="shared" si="41"/>
        <v xml:space="preserve">67654766901          </v>
      </c>
      <c r="V265" s="4" t="str">
        <f t="shared" si="42"/>
        <v xml:space="preserve">61387780939          </v>
      </c>
      <c r="W265" s="4" t="str">
        <f t="shared" si="43"/>
        <v xml:space="preserve">61367780939          </v>
      </c>
    </row>
    <row r="266" spans="2:23" outlineLevel="1" x14ac:dyDescent="0.4">
      <c r="B266" s="4" t="str">
        <f t="shared" si="22"/>
        <v xml:space="preserve">0          </v>
      </c>
      <c r="C266" s="4" t="str">
        <f t="shared" si="23"/>
        <v xml:space="preserve">0          </v>
      </c>
      <c r="D266" s="4" t="str">
        <f t="shared" si="24"/>
        <v xml:space="preserve">0          </v>
      </c>
      <c r="E266" s="4" t="str">
        <f t="shared" si="25"/>
        <v xml:space="preserve">0          </v>
      </c>
      <c r="F266" s="4" t="str">
        <f t="shared" si="26"/>
        <v xml:space="preserve">0          </v>
      </c>
      <c r="G266" s="4" t="str">
        <f t="shared" si="27"/>
        <v xml:space="preserve">0          </v>
      </c>
      <c r="H266" s="4" t="str">
        <f t="shared" si="28"/>
        <v xml:space="preserve">0          </v>
      </c>
      <c r="I266" s="4" t="str">
        <f t="shared" si="29"/>
        <v xml:space="preserve">0          </v>
      </c>
      <c r="J266" s="4" t="str">
        <f t="shared" si="30"/>
        <v xml:space="preserve">0          </v>
      </c>
      <c r="K266" s="4" t="str">
        <f t="shared" si="31"/>
        <v xml:space="preserve">0          </v>
      </c>
      <c r="L266" s="4" t="str">
        <f t="shared" si="32"/>
        <v xml:space="preserve">0          </v>
      </c>
      <c r="M266" s="4" t="str">
        <f t="shared" si="33"/>
        <v xml:space="preserve">57232397298          </v>
      </c>
      <c r="N266" s="4" t="str">
        <f t="shared" si="34"/>
        <v xml:space="preserve">1.09064E+11          </v>
      </c>
      <c r="O266" s="4" t="str">
        <f t="shared" si="35"/>
        <v xml:space="preserve">1.09093E+11          </v>
      </c>
      <c r="P266" s="4" t="str">
        <f t="shared" si="36"/>
        <v xml:space="preserve">69460117827          </v>
      </c>
      <c r="Q266" s="4" t="str">
        <f t="shared" si="37"/>
        <v xml:space="preserve">81699693865          </v>
      </c>
      <c r="R266" s="4" t="str">
        <f t="shared" si="38"/>
        <v xml:space="preserve">1.1575E+11          </v>
      </c>
      <c r="S266" s="4" t="str">
        <f t="shared" si="39"/>
        <v xml:space="preserve">1.15773E+11          </v>
      </c>
      <c r="T266" s="4" t="str">
        <f t="shared" si="40"/>
        <v xml:space="preserve">69557744063          </v>
      </c>
      <c r="U266" s="4" t="str">
        <f t="shared" si="41"/>
        <v xml:space="preserve">69585703924          </v>
      </c>
      <c r="V266" s="4" t="str">
        <f t="shared" si="42"/>
        <v xml:space="preserve">63139596157          </v>
      </c>
      <c r="W266" s="4" t="str">
        <f t="shared" si="43"/>
        <v xml:space="preserve">63119596157          </v>
      </c>
    </row>
    <row r="267" spans="2:23" outlineLevel="1" x14ac:dyDescent="0.4">
      <c r="B267" s="4" t="str">
        <f t="shared" si="22"/>
        <v xml:space="preserve">0          </v>
      </c>
      <c r="C267" s="4" t="str">
        <f t="shared" si="23"/>
        <v xml:space="preserve">0          </v>
      </c>
      <c r="D267" s="4" t="str">
        <f t="shared" si="24"/>
        <v xml:space="preserve">0          </v>
      </c>
      <c r="E267" s="4" t="str">
        <f t="shared" si="25"/>
        <v xml:space="preserve">0          </v>
      </c>
      <c r="F267" s="4" t="str">
        <f t="shared" si="26"/>
        <v xml:space="preserve">0          </v>
      </c>
      <c r="G267" s="4" t="str">
        <f t="shared" si="27"/>
        <v xml:space="preserve">0          </v>
      </c>
      <c r="H267" s="4" t="str">
        <f t="shared" si="28"/>
        <v xml:space="preserve">0          </v>
      </c>
      <c r="I267" s="4" t="str">
        <f t="shared" si="29"/>
        <v xml:space="preserve">0          </v>
      </c>
      <c r="J267" s="4" t="str">
        <f t="shared" si="30"/>
        <v xml:space="preserve">0          </v>
      </c>
      <c r="K267" s="4" t="str">
        <f t="shared" si="31"/>
        <v xml:space="preserve">0          </v>
      </c>
      <c r="L267" s="4" t="str">
        <f t="shared" si="32"/>
        <v xml:space="preserve">0          </v>
      </c>
      <c r="M267" s="4" t="str">
        <f t="shared" si="33"/>
        <v xml:space="preserve">58821355491          </v>
      </c>
      <c r="N267" s="4" t="str">
        <f t="shared" si="34"/>
        <v xml:space="preserve">1.12093E+11          </v>
      </c>
      <c r="O267" s="4" t="str">
        <f t="shared" si="35"/>
        <v xml:space="preserve">1.12122E+11          </v>
      </c>
      <c r="P267" s="4" t="str">
        <f t="shared" si="36"/>
        <v xml:space="preserve">71388180772          </v>
      </c>
      <c r="Q267" s="4" t="str">
        <f t="shared" si="37"/>
        <v xml:space="preserve">83967666107          </v>
      </c>
      <c r="R267" s="4" t="str">
        <f t="shared" si="38"/>
        <v xml:space="preserve">1.18963E+11          </v>
      </c>
      <c r="S267" s="4" t="str">
        <f t="shared" si="39"/>
        <v xml:space="preserve">1.18988E+11          </v>
      </c>
      <c r="T267" s="4" t="str">
        <f t="shared" si="40"/>
        <v xml:space="preserve">71488009103          </v>
      </c>
      <c r="U267" s="4" t="str">
        <f t="shared" si="41"/>
        <v xml:space="preserve">71516640947          </v>
      </c>
      <c r="V267" s="4" t="str">
        <f t="shared" si="42"/>
        <v xml:space="preserve">64891411375          </v>
      </c>
      <c r="W267" s="4" t="str">
        <f t="shared" si="43"/>
        <v xml:space="preserve">64871411375          </v>
      </c>
    </row>
    <row r="268" spans="2:23" outlineLevel="1" x14ac:dyDescent="0.4">
      <c r="B268" s="4" t="str">
        <f t="shared" si="22"/>
        <v xml:space="preserve">0          </v>
      </c>
      <c r="C268" s="4" t="str">
        <f t="shared" si="23"/>
        <v xml:space="preserve">0          </v>
      </c>
      <c r="D268" s="4" t="str">
        <f t="shared" si="24"/>
        <v xml:space="preserve">0          </v>
      </c>
      <c r="E268" s="4" t="str">
        <f t="shared" si="25"/>
        <v xml:space="preserve">0          </v>
      </c>
      <c r="F268" s="4" t="str">
        <f t="shared" si="26"/>
        <v xml:space="preserve">0          </v>
      </c>
      <c r="G268" s="4" t="str">
        <f t="shared" si="27"/>
        <v xml:space="preserve">0          </v>
      </c>
      <c r="H268" s="4" t="str">
        <f t="shared" si="28"/>
        <v xml:space="preserve">0          </v>
      </c>
      <c r="I268" s="4" t="str">
        <f t="shared" si="29"/>
        <v xml:space="preserve">0          </v>
      </c>
      <c r="J268" s="4" t="str">
        <f t="shared" si="30"/>
        <v xml:space="preserve">0          </v>
      </c>
      <c r="K268" s="4" t="str">
        <f t="shared" si="31"/>
        <v xml:space="preserve">0          </v>
      </c>
      <c r="L268" s="4" t="str">
        <f t="shared" si="32"/>
        <v xml:space="preserve">0          </v>
      </c>
      <c r="M268" s="4" t="str">
        <f t="shared" si="33"/>
        <v xml:space="preserve">60410313684          </v>
      </c>
      <c r="N268" s="4" t="str">
        <f t="shared" si="34"/>
        <v xml:space="preserve">1.15121E+11          </v>
      </c>
      <c r="O268" s="4" t="str">
        <f t="shared" si="35"/>
        <v xml:space="preserve">1.15152E+11          </v>
      </c>
      <c r="P268" s="4" t="str">
        <f t="shared" si="36"/>
        <v xml:space="preserve">73316243717          </v>
      </c>
      <c r="Q268" s="4" t="str">
        <f t="shared" si="37"/>
        <v xml:space="preserve">86235638349          </v>
      </c>
      <c r="R268" s="4" t="str">
        <f t="shared" si="38"/>
        <v xml:space="preserve">1.22177E+11          </v>
      </c>
      <c r="S268" s="4" t="str">
        <f t="shared" si="39"/>
        <v xml:space="preserve">1.22202E+11          </v>
      </c>
      <c r="T268" s="4" t="str">
        <f t="shared" si="40"/>
        <v xml:space="preserve">73418274143          </v>
      </c>
      <c r="U268" s="4" t="str">
        <f t="shared" si="41"/>
        <v xml:space="preserve">73447577970          </v>
      </c>
      <c r="V268" s="4" t="str">
        <f t="shared" si="42"/>
        <v xml:space="preserve">66643226593          </v>
      </c>
      <c r="W268" s="4" t="str">
        <f t="shared" si="43"/>
        <v xml:space="preserve">66623226593          </v>
      </c>
    </row>
    <row r="269" spans="2:23" outlineLevel="1" x14ac:dyDescent="0.4">
      <c r="B269" s="4" t="str">
        <f t="shared" si="22"/>
        <v xml:space="preserve">0          </v>
      </c>
      <c r="C269" s="4" t="str">
        <f t="shared" si="23"/>
        <v xml:space="preserve">0          </v>
      </c>
      <c r="D269" s="4" t="str">
        <f t="shared" si="24"/>
        <v xml:space="preserve">0          </v>
      </c>
      <c r="E269" s="4" t="str">
        <f t="shared" si="25"/>
        <v xml:space="preserve">0          </v>
      </c>
      <c r="F269" s="4" t="str">
        <f t="shared" si="26"/>
        <v xml:space="preserve">0          </v>
      </c>
      <c r="G269" s="4" t="str">
        <f t="shared" si="27"/>
        <v xml:space="preserve">0          </v>
      </c>
      <c r="H269" s="4" t="str">
        <f t="shared" si="28"/>
        <v xml:space="preserve">0          </v>
      </c>
      <c r="I269" s="4" t="str">
        <f t="shared" si="29"/>
        <v xml:space="preserve">0          </v>
      </c>
      <c r="J269" s="4" t="str">
        <f t="shared" si="30"/>
        <v xml:space="preserve">0          </v>
      </c>
      <c r="K269" s="4" t="str">
        <f t="shared" si="31"/>
        <v xml:space="preserve">0          </v>
      </c>
      <c r="L269" s="4" t="str">
        <f t="shared" si="32"/>
        <v xml:space="preserve">0          </v>
      </c>
      <c r="M269" s="4" t="str">
        <f t="shared" si="33"/>
        <v xml:space="preserve">61999271877          </v>
      </c>
      <c r="N269" s="4" t="str">
        <f t="shared" si="34"/>
        <v xml:space="preserve">1.1815E+11          </v>
      </c>
      <c r="O269" s="4" t="str">
        <f t="shared" si="35"/>
        <v xml:space="preserve">1.18181E+11          </v>
      </c>
      <c r="P269" s="4" t="str">
        <f t="shared" si="36"/>
        <v xml:space="preserve">75244306662          </v>
      </c>
      <c r="Q269" s="4" t="str">
        <f t="shared" si="37"/>
        <v xml:space="preserve">88503610591          </v>
      </c>
      <c r="R269" s="4" t="str">
        <f t="shared" si="38"/>
        <v xml:space="preserve">1.25391E+11          </v>
      </c>
      <c r="S269" s="4" t="str">
        <f t="shared" si="39"/>
        <v xml:space="preserve">1.25416E+11          </v>
      </c>
      <c r="T269" s="4" t="str">
        <f t="shared" si="40"/>
        <v xml:space="preserve">75348539183          </v>
      </c>
      <c r="U269" s="4" t="str">
        <f t="shared" si="41"/>
        <v xml:space="preserve">75378514993          </v>
      </c>
      <c r="V269" s="4" t="str">
        <f t="shared" si="42"/>
        <v xml:space="preserve">68395041811          </v>
      </c>
      <c r="W269" s="4" t="str">
        <f t="shared" si="43"/>
        <v xml:space="preserve">68375041811          </v>
      </c>
    </row>
    <row r="270" spans="2:23" outlineLevel="1" x14ac:dyDescent="0.4">
      <c r="B270" s="4" t="str">
        <f t="shared" si="22"/>
        <v xml:space="preserve">0          </v>
      </c>
      <c r="C270" s="4" t="str">
        <f t="shared" si="23"/>
        <v xml:space="preserve">0          </v>
      </c>
      <c r="D270" s="4" t="str">
        <f t="shared" si="24"/>
        <v xml:space="preserve">0          </v>
      </c>
      <c r="E270" s="4" t="str">
        <f t="shared" si="25"/>
        <v xml:space="preserve">0          </v>
      </c>
      <c r="F270" s="4" t="str">
        <f t="shared" si="26"/>
        <v xml:space="preserve">0          </v>
      </c>
      <c r="G270" s="4" t="str">
        <f t="shared" si="27"/>
        <v xml:space="preserve">0          </v>
      </c>
      <c r="H270" s="4" t="str">
        <f t="shared" si="28"/>
        <v xml:space="preserve">0          </v>
      </c>
      <c r="I270" s="4" t="str">
        <f t="shared" si="29"/>
        <v xml:space="preserve">0          </v>
      </c>
      <c r="J270" s="4" t="str">
        <f t="shared" si="30"/>
        <v xml:space="preserve">0          </v>
      </c>
      <c r="K270" s="4" t="str">
        <f t="shared" si="31"/>
        <v xml:space="preserve">0          </v>
      </c>
      <c r="L270" s="4" t="str">
        <f t="shared" si="32"/>
        <v xml:space="preserve">0          </v>
      </c>
      <c r="M270" s="4" t="str">
        <f t="shared" si="33"/>
        <v xml:space="preserve">63588230070          </v>
      </c>
      <c r="N270" s="4" t="str">
        <f t="shared" si="34"/>
        <v xml:space="preserve">1.21179E+11          </v>
      </c>
      <c r="O270" s="4" t="str">
        <f t="shared" si="35"/>
        <v xml:space="preserve">1.2121E+11          </v>
      </c>
      <c r="P270" s="4" t="str">
        <f t="shared" si="36"/>
        <v xml:space="preserve">77172369607          </v>
      </c>
      <c r="Q270" s="4" t="str">
        <f t="shared" si="37"/>
        <v xml:space="preserve">90771582833          </v>
      </c>
      <c r="R270" s="4" t="str">
        <f t="shared" si="38"/>
        <v xml:space="preserve">1.28604E+11          </v>
      </c>
      <c r="S270" s="4" t="str">
        <f t="shared" si="39"/>
        <v xml:space="preserve">1.2863E+11          </v>
      </c>
      <c r="T270" s="4" t="str">
        <f t="shared" si="40"/>
        <v xml:space="preserve">77278804223          </v>
      </c>
      <c r="U270" s="4" t="str">
        <f t="shared" si="41"/>
        <v xml:space="preserve">77309452016          </v>
      </c>
      <c r="V270" s="4" t="str">
        <f t="shared" si="42"/>
        <v xml:space="preserve">70146857029          </v>
      </c>
      <c r="W270" s="4" t="str">
        <f t="shared" si="43"/>
        <v xml:space="preserve">70126857029          </v>
      </c>
    </row>
    <row r="271" spans="2:23" outlineLevel="1" x14ac:dyDescent="0.4">
      <c r="B271" s="4" t="str">
        <f t="shared" si="22"/>
        <v xml:space="preserve">0          </v>
      </c>
      <c r="C271" s="4" t="str">
        <f t="shared" si="23"/>
        <v xml:space="preserve">0          </v>
      </c>
      <c r="D271" s="4" t="str">
        <f t="shared" si="24"/>
        <v xml:space="preserve">0          </v>
      </c>
      <c r="E271" s="4" t="str">
        <f t="shared" si="25"/>
        <v xml:space="preserve">0          </v>
      </c>
      <c r="F271" s="4" t="str">
        <f t="shared" si="26"/>
        <v xml:space="preserve">0          </v>
      </c>
      <c r="G271" s="4" t="str">
        <f t="shared" si="27"/>
        <v xml:space="preserve">0          </v>
      </c>
      <c r="H271" s="4" t="str">
        <f t="shared" si="28"/>
        <v xml:space="preserve">0          </v>
      </c>
      <c r="I271" s="4" t="str">
        <f t="shared" si="29"/>
        <v xml:space="preserve">0          </v>
      </c>
      <c r="J271" s="4" t="str">
        <f t="shared" si="30"/>
        <v xml:space="preserve">0          </v>
      </c>
      <c r="K271" s="4" t="str">
        <f t="shared" si="31"/>
        <v xml:space="preserve">0          </v>
      </c>
      <c r="L271" s="4" t="str">
        <f t="shared" si="32"/>
        <v xml:space="preserve">0          </v>
      </c>
      <c r="M271" s="4" t="str">
        <f t="shared" si="33"/>
        <v xml:space="preserve">65177188263          </v>
      </c>
      <c r="N271" s="4" t="str">
        <f t="shared" si="34"/>
        <v xml:space="preserve">1.24207E+11          </v>
      </c>
      <c r="O271" s="4" t="str">
        <f t="shared" si="35"/>
        <v xml:space="preserve">1.24239E+11          </v>
      </c>
      <c r="P271" s="4" t="str">
        <f t="shared" si="36"/>
        <v xml:space="preserve">79100432552          </v>
      </c>
      <c r="Q271" s="4" t="str">
        <f t="shared" si="37"/>
        <v xml:space="preserve">93039555075          </v>
      </c>
      <c r="R271" s="4" t="str">
        <f t="shared" si="38"/>
        <v xml:space="preserve">1.31818E+11          </v>
      </c>
      <c r="S271" s="4" t="str">
        <f t="shared" si="39"/>
        <v xml:space="preserve">1.31844E+11          </v>
      </c>
      <c r="T271" s="4" t="str">
        <f t="shared" si="40"/>
        <v xml:space="preserve">79209069263          </v>
      </c>
      <c r="U271" s="4" t="str">
        <f t="shared" si="41"/>
        <v xml:space="preserve">79240389039          </v>
      </c>
      <c r="V271" s="4" t="str">
        <f t="shared" si="42"/>
        <v xml:space="preserve">71898672247          </v>
      </c>
      <c r="W271" s="4" t="str">
        <f t="shared" si="43"/>
        <v xml:space="preserve">71878672247          </v>
      </c>
    </row>
    <row r="272" spans="2:23" outlineLevel="1" x14ac:dyDescent="0.4">
      <c r="B272" s="4" t="str">
        <f t="shared" si="22"/>
        <v xml:space="preserve">0          </v>
      </c>
      <c r="C272" s="4" t="str">
        <f t="shared" si="23"/>
        <v xml:space="preserve">0          </v>
      </c>
      <c r="D272" s="4" t="str">
        <f t="shared" si="24"/>
        <v xml:space="preserve">0          </v>
      </c>
      <c r="E272" s="4" t="str">
        <f t="shared" si="25"/>
        <v xml:space="preserve">0          </v>
      </c>
      <c r="F272" s="4" t="str">
        <f t="shared" si="26"/>
        <v xml:space="preserve">0          </v>
      </c>
      <c r="G272" s="4" t="str">
        <f t="shared" si="27"/>
        <v xml:space="preserve">0          </v>
      </c>
      <c r="H272" s="4" t="str">
        <f t="shared" si="28"/>
        <v xml:space="preserve">0          </v>
      </c>
      <c r="I272" s="4" t="str">
        <f t="shared" si="29"/>
        <v xml:space="preserve">0          </v>
      </c>
      <c r="J272" s="4" t="str">
        <f t="shared" si="30"/>
        <v xml:space="preserve">0          </v>
      </c>
      <c r="K272" s="4" t="str">
        <f t="shared" si="31"/>
        <v xml:space="preserve">0          </v>
      </c>
      <c r="L272" s="4" t="str">
        <f t="shared" si="32"/>
        <v xml:space="preserve">0          </v>
      </c>
      <c r="M272" s="4" t="str">
        <f t="shared" si="33"/>
        <v xml:space="preserve">66766146456          </v>
      </c>
      <c r="N272" s="4" t="str">
        <f t="shared" si="34"/>
        <v xml:space="preserve">1.27236E+11          </v>
      </c>
      <c r="O272" s="4" t="str">
        <f t="shared" si="35"/>
        <v xml:space="preserve">1.27268E+11          </v>
      </c>
      <c r="P272" s="4" t="str">
        <f t="shared" si="36"/>
        <v xml:space="preserve">81028495497          </v>
      </c>
      <c r="Q272" s="4" t="str">
        <f t="shared" si="37"/>
        <v xml:space="preserve">95307527317          </v>
      </c>
      <c r="R272" s="4" t="str">
        <f t="shared" si="38"/>
        <v xml:space="preserve">1.35032E+11          </v>
      </c>
      <c r="S272" s="4" t="str">
        <f t="shared" si="39"/>
        <v xml:space="preserve">1.35058E+11          </v>
      </c>
      <c r="T272" s="4" t="str">
        <f t="shared" si="40"/>
        <v xml:space="preserve">81139334303          </v>
      </c>
      <c r="U272" s="4" t="str">
        <f t="shared" si="41"/>
        <v xml:space="preserve">81171326062          </v>
      </c>
      <c r="V272" s="4" t="str">
        <f t="shared" si="42"/>
        <v xml:space="preserve">73650487465          </v>
      </c>
      <c r="W272" s="4" t="str">
        <f t="shared" si="43"/>
        <v xml:space="preserve">73630487465          </v>
      </c>
    </row>
    <row r="273" spans="2:23" outlineLevel="1" x14ac:dyDescent="0.4">
      <c r="B273" s="4" t="str">
        <f t="shared" si="22"/>
        <v xml:space="preserve">0          </v>
      </c>
      <c r="C273" s="4" t="str">
        <f t="shared" si="23"/>
        <v xml:space="preserve">0          </v>
      </c>
      <c r="D273" s="4" t="str">
        <f t="shared" si="24"/>
        <v xml:space="preserve">0          </v>
      </c>
      <c r="E273" s="4" t="str">
        <f t="shared" si="25"/>
        <v xml:space="preserve">0          </v>
      </c>
      <c r="F273" s="4" t="str">
        <f t="shared" si="26"/>
        <v xml:space="preserve">0          </v>
      </c>
      <c r="G273" s="4" t="str">
        <f t="shared" si="27"/>
        <v xml:space="preserve">0          </v>
      </c>
      <c r="H273" s="4" t="str">
        <f t="shared" si="28"/>
        <v xml:space="preserve">0          </v>
      </c>
      <c r="I273" s="4" t="str">
        <f t="shared" si="29"/>
        <v xml:space="preserve">0          </v>
      </c>
      <c r="J273" s="4" t="str">
        <f t="shared" si="30"/>
        <v xml:space="preserve">0          </v>
      </c>
      <c r="K273" s="4" t="str">
        <f t="shared" si="31"/>
        <v xml:space="preserve">0          </v>
      </c>
      <c r="L273" s="4" t="str">
        <f t="shared" si="32"/>
        <v xml:space="preserve">0          </v>
      </c>
      <c r="M273" s="4" t="str">
        <f t="shared" si="33"/>
        <v xml:space="preserve">68355104649          </v>
      </c>
      <c r="N273" s="4" t="str">
        <f t="shared" si="34"/>
        <v xml:space="preserve">1.30264E+11          </v>
      </c>
      <c r="O273" s="4" t="str">
        <f t="shared" si="35"/>
        <v xml:space="preserve">1.30297E+11          </v>
      </c>
      <c r="P273" s="4" t="str">
        <f t="shared" si="36"/>
        <v xml:space="preserve">82956558442          </v>
      </c>
      <c r="Q273" s="4" t="str">
        <f t="shared" si="37"/>
        <v xml:space="preserve">97575499559          </v>
      </c>
      <c r="R273" s="4" t="str">
        <f t="shared" si="38"/>
        <v xml:space="preserve">1.38245E+11          </v>
      </c>
      <c r="S273" s="4" t="str">
        <f t="shared" si="39"/>
        <v xml:space="preserve">1.38272E+11          </v>
      </c>
      <c r="T273" s="4" t="str">
        <f t="shared" si="40"/>
        <v xml:space="preserve">83069599343          </v>
      </c>
      <c r="U273" s="4" t="str">
        <f t="shared" si="41"/>
        <v xml:space="preserve">83102263085          </v>
      </c>
      <c r="V273" s="4" t="str">
        <f t="shared" si="42"/>
        <v xml:space="preserve">75402302683          </v>
      </c>
      <c r="W273" s="4" t="str">
        <f t="shared" si="43"/>
        <v xml:space="preserve">75382302683          </v>
      </c>
    </row>
    <row r="274" spans="2:23" outlineLevel="1" x14ac:dyDescent="0.4">
      <c r="B274" s="4" t="str">
        <f t="shared" si="22"/>
        <v xml:space="preserve">0          </v>
      </c>
      <c r="C274" s="4" t="str">
        <f t="shared" si="23"/>
        <v xml:space="preserve">0          </v>
      </c>
      <c r="D274" s="4" t="str">
        <f t="shared" si="24"/>
        <v xml:space="preserve">0          </v>
      </c>
      <c r="E274" s="4" t="str">
        <f t="shared" si="25"/>
        <v xml:space="preserve">0          </v>
      </c>
      <c r="F274" s="4" t="str">
        <f t="shared" si="26"/>
        <v xml:space="preserve">0          </v>
      </c>
      <c r="G274" s="4" t="str">
        <f t="shared" si="27"/>
        <v xml:space="preserve">0          </v>
      </c>
      <c r="H274" s="4" t="str">
        <f t="shared" si="28"/>
        <v xml:space="preserve">0          </v>
      </c>
      <c r="I274" s="4" t="str">
        <f t="shared" si="29"/>
        <v xml:space="preserve">0          </v>
      </c>
      <c r="J274" s="4" t="str">
        <f t="shared" si="30"/>
        <v xml:space="preserve">0          </v>
      </c>
      <c r="K274" s="4" t="str">
        <f t="shared" si="31"/>
        <v xml:space="preserve">0          </v>
      </c>
      <c r="L274" s="4" t="str">
        <f t="shared" si="32"/>
        <v xml:space="preserve">0          </v>
      </c>
      <c r="M274" s="4" t="str">
        <f t="shared" si="33"/>
        <v xml:space="preserve">69944062842          </v>
      </c>
      <c r="N274" s="4" t="str">
        <f t="shared" si="34"/>
        <v xml:space="preserve">1.33293E+11          </v>
      </c>
      <c r="O274" s="4" t="str">
        <f t="shared" si="35"/>
        <v xml:space="preserve">1.33327E+11          </v>
      </c>
      <c r="P274" s="4" t="str">
        <f t="shared" si="36"/>
        <v xml:space="preserve">84884621387          </v>
      </c>
      <c r="Q274" s="4" t="str">
        <f t="shared" si="37"/>
        <v xml:space="preserve">99843471801          </v>
      </c>
      <c r="R274" s="4" t="str">
        <f t="shared" si="38"/>
        <v xml:space="preserve">1.41459E+11          </v>
      </c>
      <c r="S274" s="4" t="str">
        <f t="shared" si="39"/>
        <v xml:space="preserve">1.41487E+11          </v>
      </c>
      <c r="T274" s="4" t="str">
        <f t="shared" si="40"/>
        <v xml:space="preserve">84999864383          </v>
      </c>
      <c r="U274" s="4" t="str">
        <f t="shared" si="41"/>
        <v xml:space="preserve">85033200108          </v>
      </c>
      <c r="V274" s="4" t="str">
        <f t="shared" si="42"/>
        <v xml:space="preserve">77154117901          </v>
      </c>
      <c r="W274" s="4" t="str">
        <f t="shared" si="43"/>
        <v xml:space="preserve">77134117901          </v>
      </c>
    </row>
    <row r="275" spans="2:23" outlineLevel="1" x14ac:dyDescent="0.4">
      <c r="B275" s="4" t="str">
        <f t="shared" si="22"/>
        <v xml:space="preserve">0          </v>
      </c>
      <c r="C275" s="4" t="str">
        <f t="shared" si="23"/>
        <v xml:space="preserve">0          </v>
      </c>
      <c r="D275" s="4" t="str">
        <f t="shared" si="24"/>
        <v xml:space="preserve">0          </v>
      </c>
      <c r="E275" s="4" t="str">
        <f t="shared" si="25"/>
        <v xml:space="preserve">0          </v>
      </c>
      <c r="F275" s="4" t="str">
        <f t="shared" si="26"/>
        <v xml:space="preserve">0          </v>
      </c>
      <c r="G275" s="4" t="str">
        <f t="shared" si="27"/>
        <v xml:space="preserve">0          </v>
      </c>
      <c r="H275" s="4" t="str">
        <f t="shared" si="28"/>
        <v xml:space="preserve">0          </v>
      </c>
      <c r="I275" s="4" t="str">
        <f t="shared" si="29"/>
        <v xml:space="preserve">0          </v>
      </c>
      <c r="J275" s="4" t="str">
        <f t="shared" si="30"/>
        <v xml:space="preserve">0          </v>
      </c>
      <c r="K275" s="4" t="str">
        <f t="shared" si="31"/>
        <v xml:space="preserve">0          </v>
      </c>
      <c r="L275" s="4" t="str">
        <f t="shared" si="32"/>
        <v xml:space="preserve">0          </v>
      </c>
      <c r="M275" s="4" t="str">
        <f t="shared" si="33"/>
        <v xml:space="preserve">71533021035          </v>
      </c>
      <c r="N275" s="4" t="str">
        <f t="shared" si="34"/>
        <v xml:space="preserve">1.36321E+11          </v>
      </c>
      <c r="O275" s="4" t="str">
        <f t="shared" si="35"/>
        <v xml:space="preserve">1.36356E+11          </v>
      </c>
      <c r="P275" s="4" t="str">
        <f t="shared" si="36"/>
        <v xml:space="preserve">86812684332          </v>
      </c>
      <c r="Q275" s="4" t="str">
        <f t="shared" si="37"/>
        <v xml:space="preserve">1.02111E+11          </v>
      </c>
      <c r="R275" s="4" t="str">
        <f t="shared" si="38"/>
        <v xml:space="preserve">1.44673E+11          </v>
      </c>
      <c r="S275" s="4" t="str">
        <f t="shared" si="39"/>
        <v xml:space="preserve">1.44701E+11          </v>
      </c>
      <c r="T275" s="4" t="str">
        <f t="shared" si="40"/>
        <v xml:space="preserve">86930129423          </v>
      </c>
      <c r="U275" s="4" t="str">
        <f t="shared" si="41"/>
        <v xml:space="preserve">86964137131          </v>
      </c>
      <c r="V275" s="4" t="str">
        <f t="shared" si="42"/>
        <v xml:space="preserve">78905933119          </v>
      </c>
      <c r="W275" s="4" t="str">
        <f t="shared" si="43"/>
        <v xml:space="preserve">78885933119          </v>
      </c>
    </row>
    <row r="276" spans="2:23" outlineLevel="1" x14ac:dyDescent="0.4">
      <c r="B276" s="4" t="str">
        <f t="shared" si="22"/>
        <v xml:space="preserve">0          </v>
      </c>
      <c r="C276" s="4" t="str">
        <f t="shared" si="23"/>
        <v xml:space="preserve">0          </v>
      </c>
      <c r="D276" s="4" t="str">
        <f t="shared" si="24"/>
        <v xml:space="preserve">0          </v>
      </c>
      <c r="E276" s="4" t="str">
        <f t="shared" si="25"/>
        <v xml:space="preserve">0          </v>
      </c>
      <c r="F276" s="4" t="str">
        <f t="shared" si="26"/>
        <v xml:space="preserve">0          </v>
      </c>
      <c r="G276" s="4" t="str">
        <f t="shared" si="27"/>
        <v xml:space="preserve">0          </v>
      </c>
      <c r="H276" s="4" t="str">
        <f t="shared" si="28"/>
        <v xml:space="preserve">0          </v>
      </c>
      <c r="I276" s="4" t="str">
        <f t="shared" si="29"/>
        <v xml:space="preserve">0          </v>
      </c>
      <c r="J276" s="4" t="str">
        <f t="shared" si="30"/>
        <v xml:space="preserve">0          </v>
      </c>
      <c r="K276" s="4" t="str">
        <f t="shared" si="31"/>
        <v xml:space="preserve">0          </v>
      </c>
      <c r="L276" s="4" t="str">
        <f t="shared" si="32"/>
        <v xml:space="preserve">0          </v>
      </c>
      <c r="M276" s="4" t="str">
        <f t="shared" si="33"/>
        <v xml:space="preserve">73121979228          </v>
      </c>
      <c r="N276" s="4" t="str">
        <f t="shared" si="34"/>
        <v xml:space="preserve">1.3935E+11          </v>
      </c>
      <c r="O276" s="4" t="str">
        <f t="shared" si="35"/>
        <v xml:space="preserve">1.39385E+11          </v>
      </c>
      <c r="P276" s="4" t="str">
        <f t="shared" si="36"/>
        <v xml:space="preserve">88740747277          </v>
      </c>
      <c r="Q276" s="4" t="str">
        <f t="shared" si="37"/>
        <v xml:space="preserve">1.04379E+11          </v>
      </c>
      <c r="R276" s="4" t="str">
        <f t="shared" si="38"/>
        <v xml:space="preserve">1.47886E+11          </v>
      </c>
      <c r="S276" s="4" t="str">
        <f t="shared" si="39"/>
        <v xml:space="preserve">1.47915E+11          </v>
      </c>
      <c r="T276" s="4" t="str">
        <f t="shared" si="40"/>
        <v xml:space="preserve">88860394463          </v>
      </c>
      <c r="U276" s="4" t="str">
        <f t="shared" si="41"/>
        <v xml:space="preserve">88895074154          </v>
      </c>
      <c r="V276" s="4" t="str">
        <f t="shared" si="42"/>
        <v xml:space="preserve">80657748337          </v>
      </c>
      <c r="W276" s="4" t="str">
        <f t="shared" si="43"/>
        <v xml:space="preserve">80637748337          </v>
      </c>
    </row>
    <row r="277" spans="2:23" outlineLevel="1" x14ac:dyDescent="0.4">
      <c r="B277" s="4" t="str">
        <f t="shared" si="22"/>
        <v xml:space="preserve">0          </v>
      </c>
      <c r="C277" s="4" t="str">
        <f t="shared" si="23"/>
        <v xml:space="preserve">0          </v>
      </c>
      <c r="D277" s="4" t="str">
        <f t="shared" si="24"/>
        <v xml:space="preserve">0          </v>
      </c>
      <c r="E277" s="4" t="str">
        <f t="shared" si="25"/>
        <v xml:space="preserve">0          </v>
      </c>
      <c r="F277" s="4" t="str">
        <f t="shared" si="26"/>
        <v xml:space="preserve">0          </v>
      </c>
      <c r="G277" s="4" t="str">
        <f t="shared" si="27"/>
        <v xml:space="preserve">0          </v>
      </c>
      <c r="H277" s="4" t="str">
        <f t="shared" si="28"/>
        <v xml:space="preserve">0          </v>
      </c>
      <c r="I277" s="4" t="str">
        <f t="shared" si="29"/>
        <v xml:space="preserve">0          </v>
      </c>
      <c r="J277" s="4" t="str">
        <f t="shared" si="30"/>
        <v xml:space="preserve">0          </v>
      </c>
      <c r="K277" s="4" t="str">
        <f t="shared" si="31"/>
        <v xml:space="preserve">0          </v>
      </c>
      <c r="L277" s="4" t="str">
        <f t="shared" si="32"/>
        <v xml:space="preserve">0          </v>
      </c>
      <c r="M277" s="4" t="str">
        <f t="shared" si="33"/>
        <v xml:space="preserve">74710937421          </v>
      </c>
      <c r="N277" s="4" t="str">
        <f t="shared" si="34"/>
        <v xml:space="preserve">1.42378E+11          </v>
      </c>
      <c r="O277" s="4" t="str">
        <f t="shared" si="35"/>
        <v xml:space="preserve">1.42414E+11          </v>
      </c>
      <c r="P277" s="4" t="str">
        <f t="shared" si="36"/>
        <v xml:space="preserve">90668810222          </v>
      </c>
      <c r="Q277" s="4" t="str">
        <f t="shared" si="37"/>
        <v xml:space="preserve">1.06647E+11          </v>
      </c>
      <c r="R277" s="4" t="str">
        <f t="shared" si="38"/>
        <v xml:space="preserve">1.511E+11          </v>
      </c>
      <c r="S277" s="4" t="str">
        <f t="shared" si="39"/>
        <v xml:space="preserve">1.51129E+11          </v>
      </c>
      <c r="T277" s="4" t="str">
        <f t="shared" si="40"/>
        <v xml:space="preserve">90790659503          </v>
      </c>
      <c r="U277" s="4" t="str">
        <f t="shared" si="41"/>
        <v xml:space="preserve">90826011177          </v>
      </c>
      <c r="V277" s="4" t="str">
        <f t="shared" si="42"/>
        <v xml:space="preserve">82409563555          </v>
      </c>
      <c r="W277" s="4" t="str">
        <f t="shared" si="43"/>
        <v xml:space="preserve">82389563555          </v>
      </c>
    </row>
    <row r="278" spans="2:23" outlineLevel="1" x14ac:dyDescent="0.4">
      <c r="B278" s="4" t="str">
        <f t="shared" si="22"/>
        <v xml:space="preserve">0          </v>
      </c>
      <c r="C278" s="4" t="str">
        <f t="shared" si="23"/>
        <v xml:space="preserve">0          </v>
      </c>
      <c r="D278" s="4" t="str">
        <f t="shared" si="24"/>
        <v xml:space="preserve">0          </v>
      </c>
      <c r="E278" s="4" t="str">
        <f t="shared" si="25"/>
        <v xml:space="preserve">0          </v>
      </c>
      <c r="F278" s="4" t="str">
        <f t="shared" si="26"/>
        <v xml:space="preserve">0          </v>
      </c>
      <c r="G278" s="4" t="str">
        <f t="shared" si="27"/>
        <v xml:space="preserve">0          </v>
      </c>
      <c r="H278" s="4" t="str">
        <f t="shared" si="28"/>
        <v xml:space="preserve">0          </v>
      </c>
      <c r="I278" s="4" t="str">
        <f t="shared" si="29"/>
        <v xml:space="preserve">0          </v>
      </c>
      <c r="J278" s="4" t="str">
        <f t="shared" si="30"/>
        <v xml:space="preserve">0          </v>
      </c>
      <c r="K278" s="4" t="str">
        <f t="shared" si="31"/>
        <v xml:space="preserve">0          </v>
      </c>
      <c r="L278" s="4" t="str">
        <f t="shared" si="32"/>
        <v xml:space="preserve">0          </v>
      </c>
      <c r="M278" s="4" t="str">
        <f t="shared" si="33"/>
        <v xml:space="preserve">76299895614          </v>
      </c>
      <c r="N278" s="4" t="str">
        <f t="shared" si="34"/>
        <v xml:space="preserve">1.45407E+11          </v>
      </c>
      <c r="O278" s="4" t="str">
        <f t="shared" si="35"/>
        <v xml:space="preserve">1.45443E+11          </v>
      </c>
      <c r="P278" s="4" t="str">
        <f t="shared" si="36"/>
        <v xml:space="preserve">92596873167          </v>
      </c>
      <c r="Q278" s="4" t="str">
        <f t="shared" si="37"/>
        <v xml:space="preserve">1.08915E+11          </v>
      </c>
      <c r="R278" s="4" t="str">
        <f t="shared" si="38"/>
        <v xml:space="preserve">1.54314E+11          </v>
      </c>
      <c r="S278" s="4" t="str">
        <f t="shared" si="39"/>
        <v xml:space="preserve">1.54343E+11          </v>
      </c>
      <c r="T278" s="4" t="str">
        <f t="shared" si="40"/>
        <v xml:space="preserve">92720924543          </v>
      </c>
      <c r="U278" s="4" t="str">
        <f t="shared" si="41"/>
        <v xml:space="preserve">92756948200          </v>
      </c>
      <c r="V278" s="4" t="str">
        <f t="shared" si="42"/>
        <v xml:space="preserve">84161378773          </v>
      </c>
      <c r="W278" s="4" t="str">
        <f t="shared" si="43"/>
        <v xml:space="preserve">84141378773          </v>
      </c>
    </row>
    <row r="279" spans="2:23" outlineLevel="1" x14ac:dyDescent="0.4">
      <c r="B279" s="4" t="str">
        <f t="shared" si="22"/>
        <v xml:space="preserve">0          </v>
      </c>
      <c r="C279" s="4" t="str">
        <f t="shared" si="23"/>
        <v xml:space="preserve">0          </v>
      </c>
      <c r="D279" s="4" t="str">
        <f t="shared" si="24"/>
        <v xml:space="preserve">0          </v>
      </c>
      <c r="E279" s="4" t="str">
        <f t="shared" si="25"/>
        <v xml:space="preserve">0          </v>
      </c>
      <c r="F279" s="4" t="str">
        <f t="shared" si="26"/>
        <v xml:space="preserve">0          </v>
      </c>
      <c r="G279" s="4" t="str">
        <f t="shared" si="27"/>
        <v xml:space="preserve">0          </v>
      </c>
      <c r="H279" s="4" t="str">
        <f t="shared" si="28"/>
        <v xml:space="preserve">0          </v>
      </c>
      <c r="I279" s="4" t="str">
        <f t="shared" si="29"/>
        <v xml:space="preserve">0          </v>
      </c>
      <c r="J279" s="4" t="str">
        <f t="shared" si="30"/>
        <v xml:space="preserve">0          </v>
      </c>
      <c r="K279" s="4" t="str">
        <f t="shared" si="31"/>
        <v xml:space="preserve">0          </v>
      </c>
      <c r="L279" s="4" t="str">
        <f t="shared" si="32"/>
        <v xml:space="preserve">0          </v>
      </c>
      <c r="M279" s="4" t="str">
        <f t="shared" si="33"/>
        <v xml:space="preserve">77888853807          </v>
      </c>
      <c r="N279" s="4" t="str">
        <f t="shared" si="34"/>
        <v xml:space="preserve">1.48435E+11          </v>
      </c>
      <c r="O279" s="4" t="str">
        <f t="shared" si="35"/>
        <v xml:space="preserve">1.48472E+11          </v>
      </c>
      <c r="P279" s="4" t="str">
        <f t="shared" si="36"/>
        <v xml:space="preserve">94524936112          </v>
      </c>
      <c r="Q279" s="4" t="str">
        <f t="shared" si="37"/>
        <v xml:space="preserve">1.11183E+11          </v>
      </c>
      <c r="R279" s="4" t="str">
        <f t="shared" si="38"/>
        <v xml:space="preserve">1.57527E+11          </v>
      </c>
      <c r="S279" s="4" t="str">
        <f t="shared" si="39"/>
        <v xml:space="preserve">1.57557E+11          </v>
      </c>
      <c r="T279" s="4" t="str">
        <f t="shared" si="40"/>
        <v xml:space="preserve">94651189583          </v>
      </c>
      <c r="U279" s="4" t="str">
        <f t="shared" si="41"/>
        <v xml:space="preserve">94687885223          </v>
      </c>
      <c r="V279" s="4" t="str">
        <f t="shared" si="42"/>
        <v xml:space="preserve">85913193991          </v>
      </c>
      <c r="W279" s="4" t="str">
        <f t="shared" si="43"/>
        <v xml:space="preserve">85893193991          </v>
      </c>
    </row>
    <row r="280" spans="2:23" outlineLevel="1" x14ac:dyDescent="0.4">
      <c r="B280" s="4" t="str">
        <f t="shared" si="22"/>
        <v xml:space="preserve">0          </v>
      </c>
      <c r="C280" s="4" t="str">
        <f t="shared" si="23"/>
        <v xml:space="preserve">0          </v>
      </c>
      <c r="D280" s="4" t="str">
        <f t="shared" si="24"/>
        <v xml:space="preserve">0          </v>
      </c>
      <c r="E280" s="4" t="str">
        <f t="shared" si="25"/>
        <v xml:space="preserve">0          </v>
      </c>
      <c r="F280" s="4" t="str">
        <f t="shared" si="26"/>
        <v xml:space="preserve">0          </v>
      </c>
      <c r="G280" s="4" t="str">
        <f t="shared" si="27"/>
        <v xml:space="preserve">0          </v>
      </c>
      <c r="H280" s="4" t="str">
        <f t="shared" si="28"/>
        <v xml:space="preserve">0          </v>
      </c>
      <c r="I280" s="4" t="str">
        <f t="shared" si="29"/>
        <v xml:space="preserve">0          </v>
      </c>
      <c r="J280" s="4" t="str">
        <f t="shared" si="30"/>
        <v xml:space="preserve">0          </v>
      </c>
      <c r="K280" s="4" t="str">
        <f t="shared" si="31"/>
        <v xml:space="preserve">0          </v>
      </c>
      <c r="L280" s="4" t="str">
        <f t="shared" si="32"/>
        <v xml:space="preserve">0          </v>
      </c>
      <c r="M280" s="4" t="str">
        <f t="shared" si="33"/>
        <v xml:space="preserve">79477812000          </v>
      </c>
      <c r="N280" s="4" t="str">
        <f t="shared" si="34"/>
        <v xml:space="preserve">1.51464E+11          </v>
      </c>
      <c r="O280" s="4" t="str">
        <f t="shared" si="35"/>
        <v xml:space="preserve">1.51502E+11          </v>
      </c>
      <c r="P280" s="4" t="str">
        <f t="shared" si="36"/>
        <v xml:space="preserve">96452999057          </v>
      </c>
      <c r="Q280" s="4" t="str">
        <f t="shared" si="37"/>
        <v xml:space="preserve">1.13451E+11          </v>
      </c>
      <c r="R280" s="4" t="str">
        <f t="shared" si="38"/>
        <v xml:space="preserve">1.60741E+11          </v>
      </c>
      <c r="S280" s="4" t="str">
        <f t="shared" si="39"/>
        <v xml:space="preserve">1.60771E+11          </v>
      </c>
      <c r="T280" s="4" t="str">
        <f t="shared" si="40"/>
        <v xml:space="preserve">96581454623          </v>
      </c>
      <c r="U280" s="4" t="str">
        <f t="shared" si="41"/>
        <v xml:space="preserve">96618822246          </v>
      </c>
      <c r="V280" s="4" t="str">
        <f t="shared" si="42"/>
        <v xml:space="preserve">87665009209          </v>
      </c>
      <c r="W280" s="4" t="str">
        <f t="shared" si="43"/>
        <v xml:space="preserve">87645009209          </v>
      </c>
    </row>
    <row r="281" spans="2:23" outlineLevel="1" x14ac:dyDescent="0.4">
      <c r="B281" s="4" t="str">
        <f t="shared" si="22"/>
        <v xml:space="preserve">0          </v>
      </c>
      <c r="C281" s="4" t="str">
        <f t="shared" si="23"/>
        <v xml:space="preserve">0          </v>
      </c>
      <c r="D281" s="4" t="str">
        <f t="shared" si="24"/>
        <v xml:space="preserve">0          </v>
      </c>
      <c r="E281" s="4" t="str">
        <f t="shared" si="25"/>
        <v xml:space="preserve">0          </v>
      </c>
      <c r="F281" s="4" t="str">
        <f t="shared" si="26"/>
        <v xml:space="preserve">0          </v>
      </c>
      <c r="G281" s="4" t="str">
        <f t="shared" si="27"/>
        <v xml:space="preserve">0          </v>
      </c>
      <c r="H281" s="4" t="str">
        <f t="shared" si="28"/>
        <v xml:space="preserve">0          </v>
      </c>
      <c r="I281" s="4" t="str">
        <f t="shared" si="29"/>
        <v xml:space="preserve">0          </v>
      </c>
      <c r="J281" s="4" t="str">
        <f t="shared" si="30"/>
        <v xml:space="preserve">0          </v>
      </c>
      <c r="K281" s="4" t="str">
        <f t="shared" si="31"/>
        <v xml:space="preserve">0          </v>
      </c>
      <c r="L281" s="4" t="str">
        <f t="shared" si="32"/>
        <v xml:space="preserve">0          </v>
      </c>
      <c r="M281" s="4" t="str">
        <f t="shared" si="33"/>
        <v xml:space="preserve">81066770193          </v>
      </c>
      <c r="N281" s="4" t="str">
        <f t="shared" si="34"/>
        <v xml:space="preserve">1.54492E+11          </v>
      </c>
      <c r="O281" s="4" t="str">
        <f t="shared" si="35"/>
        <v xml:space="preserve">1.54531E+11          </v>
      </c>
      <c r="P281" s="4" t="str">
        <f t="shared" si="36"/>
        <v xml:space="preserve">98381062002          </v>
      </c>
      <c r="Q281" s="4" t="str">
        <f t="shared" si="37"/>
        <v xml:space="preserve">1.15719E+11          </v>
      </c>
      <c r="R281" s="4" t="str">
        <f t="shared" si="38"/>
        <v xml:space="preserve">1.63955E+11          </v>
      </c>
      <c r="S281" s="4" t="str">
        <f t="shared" si="39"/>
        <v xml:space="preserve">1.63986E+11          </v>
      </c>
      <c r="T281" s="4" t="str">
        <f t="shared" si="40"/>
        <v xml:space="preserve">98511719663          </v>
      </c>
      <c r="U281" s="4" t="str">
        <f t="shared" si="41"/>
        <v xml:space="preserve">98549759269          </v>
      </c>
      <c r="V281" s="4" t="str">
        <f t="shared" si="42"/>
        <v xml:space="preserve">89416824427          </v>
      </c>
      <c r="W281" s="4" t="str">
        <f t="shared" si="43"/>
        <v xml:space="preserve">89396824427          </v>
      </c>
    </row>
    <row r="282" spans="2:23" outlineLevel="1" x14ac:dyDescent="0.4">
      <c r="B282" s="4" t="str">
        <f t="shared" si="22"/>
        <v xml:space="preserve">0          </v>
      </c>
      <c r="C282" s="4" t="str">
        <f t="shared" si="23"/>
        <v xml:space="preserve">0          </v>
      </c>
      <c r="D282" s="4" t="str">
        <f t="shared" si="24"/>
        <v xml:space="preserve">0          </v>
      </c>
      <c r="E282" s="4" t="str">
        <f t="shared" si="25"/>
        <v xml:space="preserve">0          </v>
      </c>
      <c r="F282" s="4" t="str">
        <f t="shared" si="26"/>
        <v xml:space="preserve">0          </v>
      </c>
      <c r="G282" s="4" t="str">
        <f t="shared" si="27"/>
        <v xml:space="preserve">0          </v>
      </c>
      <c r="H282" s="4" t="str">
        <f t="shared" si="28"/>
        <v xml:space="preserve">0          </v>
      </c>
      <c r="I282" s="4" t="str">
        <f t="shared" si="29"/>
        <v xml:space="preserve">0          </v>
      </c>
      <c r="J282" s="4" t="str">
        <f t="shared" si="30"/>
        <v xml:space="preserve">0          </v>
      </c>
      <c r="K282" s="4" t="str">
        <f t="shared" si="31"/>
        <v xml:space="preserve">0          </v>
      </c>
      <c r="L282" s="4" t="str">
        <f t="shared" si="32"/>
        <v xml:space="preserve">0          </v>
      </c>
      <c r="M282" s="4" t="str">
        <f t="shared" si="33"/>
        <v xml:space="preserve">82655728386          </v>
      </c>
      <c r="N282" s="4" t="str">
        <f t="shared" si="34"/>
        <v xml:space="preserve">1.57521E+11          </v>
      </c>
      <c r="O282" s="4" t="str">
        <f t="shared" si="35"/>
        <v xml:space="preserve">1.5756E+11          </v>
      </c>
      <c r="P282" s="4" t="str">
        <f t="shared" si="36"/>
        <v xml:space="preserve">1.00309E+11          </v>
      </c>
      <c r="Q282" s="4" t="str">
        <f t="shared" si="37"/>
        <v xml:space="preserve">1.17987E+11          </v>
      </c>
      <c r="R282" s="4" t="str">
        <f t="shared" si="38"/>
        <v xml:space="preserve">1.67168E+11          </v>
      </c>
      <c r="S282" s="4" t="str">
        <f t="shared" si="39"/>
        <v xml:space="preserve">1.672E+11          </v>
      </c>
      <c r="T282" s="4" t="str">
        <f t="shared" si="40"/>
        <v xml:space="preserve">1.00442E+11          </v>
      </c>
      <c r="U282" s="4" t="str">
        <f t="shared" si="41"/>
        <v xml:space="preserve">1.00481E+11          </v>
      </c>
      <c r="V282" s="4" t="str">
        <f t="shared" si="42"/>
        <v xml:space="preserve">91168639645          </v>
      </c>
      <c r="W282" s="4" t="str">
        <f t="shared" si="43"/>
        <v xml:space="preserve">91148639645          </v>
      </c>
    </row>
    <row r="283" spans="2:23" outlineLevel="1" x14ac:dyDescent="0.4">
      <c r="B283" s="4" t="str">
        <f t="shared" si="22"/>
        <v xml:space="preserve">0          </v>
      </c>
      <c r="C283" s="4" t="str">
        <f t="shared" si="23"/>
        <v xml:space="preserve">0          </v>
      </c>
      <c r="D283" s="4" t="str">
        <f t="shared" si="24"/>
        <v xml:space="preserve">0          </v>
      </c>
      <c r="E283" s="4" t="str">
        <f t="shared" si="25"/>
        <v xml:space="preserve">0          </v>
      </c>
      <c r="F283" s="4" t="str">
        <f t="shared" si="26"/>
        <v xml:space="preserve">0          </v>
      </c>
      <c r="G283" s="4" t="str">
        <f t="shared" si="27"/>
        <v xml:space="preserve">0          </v>
      </c>
      <c r="H283" s="4" t="str">
        <f t="shared" si="28"/>
        <v xml:space="preserve">0          </v>
      </c>
      <c r="I283" s="4" t="str">
        <f t="shared" si="29"/>
        <v xml:space="preserve">0          </v>
      </c>
      <c r="J283" s="4" t="str">
        <f t="shared" si="30"/>
        <v xml:space="preserve">0          </v>
      </c>
      <c r="K283" s="4" t="str">
        <f t="shared" si="31"/>
        <v xml:space="preserve">0          </v>
      </c>
      <c r="L283" s="4" t="str">
        <f t="shared" si="32"/>
        <v xml:space="preserve">0          </v>
      </c>
      <c r="M283" s="4" t="str">
        <f t="shared" si="33"/>
        <v xml:space="preserve">84244686579          </v>
      </c>
      <c r="N283" s="4" t="str">
        <f t="shared" si="34"/>
        <v xml:space="preserve">1.60549E+11          </v>
      </c>
      <c r="O283" s="4" t="str">
        <f t="shared" si="35"/>
        <v xml:space="preserve">1.60589E+11          </v>
      </c>
      <c r="P283" s="4" t="str">
        <f t="shared" si="36"/>
        <v xml:space="preserve">1.02237E+11          </v>
      </c>
      <c r="Q283" s="4" t="str">
        <f t="shared" si="37"/>
        <v xml:space="preserve">1.20255E+11          </v>
      </c>
      <c r="R283" s="4" t="str">
        <f t="shared" si="38"/>
        <v xml:space="preserve">1.70382E+11          </v>
      </c>
      <c r="S283" s="4" t="str">
        <f t="shared" si="39"/>
        <v xml:space="preserve">1.70414E+11          </v>
      </c>
      <c r="T283" s="4" t="str">
        <f t="shared" si="40"/>
        <v xml:space="preserve">1.02372E+11          </v>
      </c>
      <c r="U283" s="4" t="str">
        <f t="shared" si="41"/>
        <v xml:space="preserve">1.02412E+11          </v>
      </c>
      <c r="V283" s="4" t="str">
        <f t="shared" si="42"/>
        <v xml:space="preserve">92920454863          </v>
      </c>
      <c r="W283" s="4" t="str">
        <f t="shared" si="43"/>
        <v xml:space="preserve">92900454863          </v>
      </c>
    </row>
    <row r="284" spans="2:23" outlineLevel="1" x14ac:dyDescent="0.4">
      <c r="B284" s="4" t="str">
        <f t="shared" ref="B284:B315" si="44">IF($B$4, $B79, IFERROR( TEXT( $B78 / $B$10, INDEX( $A$23:$A$34, MATCH( $B$11, $A$37:$A$48, 0 )) ), $B78 / $B$10 ) &amp; REPT( " ", $B$7 ))</f>
        <v xml:space="preserve">0          </v>
      </c>
      <c r="C284" s="4" t="str">
        <f t="shared" ref="C284:C315" si="45">IF($C$4, $C79, IFERROR( TEXT( $C78 / $C$10, INDEX( $A$23:$A$34, MATCH( $C$11, $A$37:$A$48, 0 )) ), $C78 / $C$10 ) &amp; REPT( " ", $C$7 ))</f>
        <v xml:space="preserve">0          </v>
      </c>
      <c r="D284" s="4" t="str">
        <f t="shared" ref="D284:D315" si="46">IF($D$4, $D79, IFERROR( TEXT( $D78 / $D$10, INDEX( $A$23:$A$34, MATCH( $D$11, $A$37:$A$48, 0 )) ), $D78 / $D$10 ) &amp; REPT( " ", $D$7 ))</f>
        <v xml:space="preserve">0          </v>
      </c>
      <c r="E284" s="4" t="str">
        <f t="shared" ref="E284:E315" si="47">IF($E$4, $E79, IFERROR( TEXT( $E78 / $E$10, INDEX( $A$23:$A$34, MATCH( $E$11, $A$37:$A$48, 0 )) ), $E78 / $E$10 ) &amp; REPT( " ", $E$7 ))</f>
        <v xml:space="preserve">0          </v>
      </c>
      <c r="F284" s="4" t="str">
        <f t="shared" ref="F284:F315" si="48">IF($F$4, $F79, IFERROR( TEXT( $F78 / $F$10, INDEX( $A$23:$A$34, MATCH( $F$11, $A$37:$A$48, 0 )) ), $F78 / $F$10 ) &amp; REPT( " ", $F$7 ))</f>
        <v xml:space="preserve">0          </v>
      </c>
      <c r="G284" s="4" t="str">
        <f t="shared" ref="G284:G315" si="49">IF($G$4, $G79, IFERROR( TEXT( $G78 / $G$10, INDEX( $A$23:$A$34, MATCH( $G$11, $A$37:$A$48, 0 )) ), $G78 / $G$10 ) &amp; REPT( " ", $G$7 ))</f>
        <v xml:space="preserve">0          </v>
      </c>
      <c r="H284" s="4" t="str">
        <f t="shared" ref="H284:H315" si="50">IF($H$4, $H79, IFERROR( TEXT( $H78 / $H$10, INDEX( $A$23:$A$34, MATCH( $H$11, $A$37:$A$48, 0 )) ), $H78 / $H$10 ) &amp; REPT( " ", $H$7 ))</f>
        <v xml:space="preserve">0          </v>
      </c>
      <c r="I284" s="4" t="str">
        <f t="shared" ref="I284:I315" si="51">IF($I$4, $I79, IFERROR( TEXT( $I78 / $I$10, INDEX( $A$23:$A$34, MATCH( $I$11, $A$37:$A$48, 0 )) ), $I78 / $I$10 ) &amp; REPT( " ", $I$7 ))</f>
        <v xml:space="preserve">0          </v>
      </c>
      <c r="J284" s="4" t="str">
        <f t="shared" ref="J284:J315" si="52">IF($J$4, $J79, IFERROR( TEXT( $J78 / $J$10, INDEX( $A$23:$A$34, MATCH( $J$11, $A$37:$A$48, 0 )) ), $J78 / $J$10 ) &amp; REPT( " ", $J$7 ))</f>
        <v xml:space="preserve">0          </v>
      </c>
      <c r="K284" s="4" t="str">
        <f t="shared" ref="K284:K315" si="53">IF($K$4, $K79, IFERROR( TEXT( $K78 / $K$10, INDEX( $A$23:$A$34, MATCH( $K$11, $A$37:$A$48, 0 )) ), $K78 / $K$10 ) &amp; REPT( " ", $K$7 ))</f>
        <v xml:space="preserve">0          </v>
      </c>
      <c r="L284" s="4" t="str">
        <f t="shared" ref="L284:L315" si="54">IF($L$4, $L79, IFERROR( TEXT( $L78 / $L$10, INDEX( $A$23:$A$34, MATCH( $L$11, $A$37:$A$48, 0 )) ), $L78 / $L$10 ) &amp; REPT( " ", $L$7 ))</f>
        <v xml:space="preserve">0          </v>
      </c>
      <c r="M284" s="4" t="str">
        <f t="shared" ref="M284:M315" si="55">IF($M$4, $M79, IFERROR( TEXT( $M78 / $M$10, INDEX( $A$23:$A$34, MATCH( $M$11, $A$37:$A$48, 0 )) ), $M78 / $M$10 ) &amp; REPT( " ", $M$7 ))</f>
        <v xml:space="preserve">85833644772          </v>
      </c>
      <c r="N284" s="4" t="str">
        <f t="shared" ref="N284:N315" si="56">IF($N$4, $N79, IFERROR( TEXT( $N78 / $N$10, INDEX( $A$23:$A$34, MATCH( $N$11, $A$37:$A$48, 0 )) ), $N78 / $N$10 ) &amp; REPT( " ", $N$7 ))</f>
        <v xml:space="preserve">1.63578E+11          </v>
      </c>
      <c r="O284" s="4" t="str">
        <f t="shared" ref="O284:O315" si="57">IF($O$4, $O79, IFERROR( TEXT( $O78 / $O$10, INDEX( $A$23:$A$34, MATCH( $O$11, $A$37:$A$48, 0 )) ), $O78 / $O$10 ) &amp; REPT( " ", $O$7 ))</f>
        <v xml:space="preserve">1.63618E+11          </v>
      </c>
      <c r="P284" s="4" t="str">
        <f t="shared" ref="P284:P315" si="58">IF($P$4, $P79, IFERROR( TEXT( $P78 / $P$10, INDEX( $A$23:$A$34, MATCH( $P$11, $A$37:$A$48, 0 )) ), $P78 / $P$10 ) &amp; REPT( " ", $P$7 ))</f>
        <v xml:space="preserve">1.04165E+11          </v>
      </c>
      <c r="Q284" s="4" t="str">
        <f t="shared" ref="Q284:Q315" si="59">IF($Q$4, $Q79, IFERROR( TEXT( $Q78 / $Q$10, INDEX( $A$23:$A$34, MATCH( $Q$11, $A$37:$A$48, 0 )) ), $Q78 / $Q$10 ) &amp; REPT( " ", $Q$7 ))</f>
        <v xml:space="preserve">1.22523E+11          </v>
      </c>
      <c r="R284" s="4" t="str">
        <f t="shared" ref="R284:R315" si="60">IF($R$4, $R79, IFERROR( TEXT( $R78 / $R$10, INDEX( $A$23:$A$34, MATCH( $R$11, $A$37:$A$48, 0 )) ), $R78 / $R$10 ) &amp; REPT( " ", $R$7 ))</f>
        <v xml:space="preserve">1.73596E+11          </v>
      </c>
      <c r="S284" s="4" t="str">
        <f t="shared" ref="S284:S315" si="61">IF($S$4, $S79, IFERROR( TEXT( $S78 / $S$10, INDEX( $A$23:$A$34, MATCH( $S$11, $A$37:$A$48, 0 )) ), $S78 / $S$10 ) &amp; REPT( " ", $S$7 ))</f>
        <v xml:space="preserve">1.73628E+11          </v>
      </c>
      <c r="T284" s="4" t="str">
        <f t="shared" ref="T284:T315" si="62">IF($T$4, $T79, IFERROR( TEXT( $T78 / $T$10, INDEX( $A$23:$A$34, MATCH( $T$11, $A$37:$A$48, 0 )) ), $T78 / $T$10 ) &amp; REPT( " ", $T$7 ))</f>
        <v xml:space="preserve">1.04303E+11          </v>
      </c>
      <c r="U284" s="4" t="str">
        <f t="shared" ref="U284:U315" si="63">IF($U$4, $U79, IFERROR( TEXT( $U78 / $U$10, INDEX( $A$23:$A$34, MATCH( $U$11, $A$37:$A$48, 0 )) ), $U78 / $U$10 ) &amp; REPT( " ", $U$7 ))</f>
        <v xml:space="preserve">1.04343E+11          </v>
      </c>
      <c r="V284" s="4" t="str">
        <f t="shared" ref="V284:V315" si="64">IF($V$4, $V79, IFERROR( TEXT( $V78 / $V$10, INDEX( $A$23:$A$34, MATCH( $V$11, $A$37:$A$48, 0 )) ), $V78 / $V$10 ) &amp; REPT( " ", $V$7 ))</f>
        <v xml:space="preserve">94672270081          </v>
      </c>
      <c r="W284" s="4" t="str">
        <f t="shared" ref="W284:W315" si="65">IF($W$4, $W79, IFERROR( TEXT( $W78 / $W$10, INDEX( $A$23:$A$34, MATCH( $W$11, $A$37:$A$48, 0 )) ), $W78 / $W$10 ) &amp; REPT( " ", $W$7 ))</f>
        <v xml:space="preserve">94652270081          </v>
      </c>
    </row>
    <row r="285" spans="2:23" outlineLevel="1" x14ac:dyDescent="0.4">
      <c r="B285" s="4" t="str">
        <f t="shared" si="44"/>
        <v xml:space="preserve">0          </v>
      </c>
      <c r="C285" s="4" t="str">
        <f t="shared" si="45"/>
        <v xml:space="preserve">0          </v>
      </c>
      <c r="D285" s="4" t="str">
        <f t="shared" si="46"/>
        <v xml:space="preserve">0          </v>
      </c>
      <c r="E285" s="4" t="str">
        <f t="shared" si="47"/>
        <v xml:space="preserve">0          </v>
      </c>
      <c r="F285" s="4" t="str">
        <f t="shared" si="48"/>
        <v xml:space="preserve">0          </v>
      </c>
      <c r="G285" s="4" t="str">
        <f t="shared" si="49"/>
        <v xml:space="preserve">0          </v>
      </c>
      <c r="H285" s="4" t="str">
        <f t="shared" si="50"/>
        <v xml:space="preserve">0          </v>
      </c>
      <c r="I285" s="4" t="str">
        <f t="shared" si="51"/>
        <v xml:space="preserve">0          </v>
      </c>
      <c r="J285" s="4" t="str">
        <f t="shared" si="52"/>
        <v xml:space="preserve">0          </v>
      </c>
      <c r="K285" s="4" t="str">
        <f t="shared" si="53"/>
        <v xml:space="preserve">0          </v>
      </c>
      <c r="L285" s="4" t="str">
        <f t="shared" si="54"/>
        <v xml:space="preserve">0          </v>
      </c>
      <c r="M285" s="4" t="str">
        <f t="shared" si="55"/>
        <v xml:space="preserve">87422602965          </v>
      </c>
      <c r="N285" s="4" t="str">
        <f t="shared" si="56"/>
        <v xml:space="preserve">1.66606E+11          </v>
      </c>
      <c r="O285" s="4" t="str">
        <f t="shared" si="57"/>
        <v xml:space="preserve">1.66647E+11          </v>
      </c>
      <c r="P285" s="4" t="str">
        <f t="shared" si="58"/>
        <v xml:space="preserve">1.06093E+11          </v>
      </c>
      <c r="Q285" s="4" t="str">
        <f t="shared" si="59"/>
        <v xml:space="preserve">1.24791E+11          </v>
      </c>
      <c r="R285" s="4" t="str">
        <f t="shared" si="60"/>
        <v xml:space="preserve">1.76809E+11          </v>
      </c>
      <c r="S285" s="4" t="str">
        <f t="shared" si="61"/>
        <v xml:space="preserve">1.76842E+11          </v>
      </c>
      <c r="T285" s="4" t="str">
        <f t="shared" si="62"/>
        <v xml:space="preserve">1.06233E+11          </v>
      </c>
      <c r="U285" s="4" t="str">
        <f t="shared" si="63"/>
        <v xml:space="preserve">1.06274E+11          </v>
      </c>
      <c r="V285" s="4" t="str">
        <f t="shared" si="64"/>
        <v xml:space="preserve">96424085299          </v>
      </c>
      <c r="W285" s="4" t="str">
        <f t="shared" si="65"/>
        <v xml:space="preserve">96404085299          </v>
      </c>
    </row>
    <row r="286" spans="2:23" outlineLevel="1" x14ac:dyDescent="0.4">
      <c r="B286" s="4" t="str">
        <f t="shared" si="44"/>
        <v xml:space="preserve">0          </v>
      </c>
      <c r="C286" s="4" t="str">
        <f t="shared" si="45"/>
        <v xml:space="preserve">0          </v>
      </c>
      <c r="D286" s="4" t="str">
        <f t="shared" si="46"/>
        <v xml:space="preserve">0          </v>
      </c>
      <c r="E286" s="4" t="str">
        <f t="shared" si="47"/>
        <v xml:space="preserve">0          </v>
      </c>
      <c r="F286" s="4" t="str">
        <f t="shared" si="48"/>
        <v xml:space="preserve">0          </v>
      </c>
      <c r="G286" s="4" t="str">
        <f t="shared" si="49"/>
        <v xml:space="preserve">0          </v>
      </c>
      <c r="H286" s="4" t="str">
        <f t="shared" si="50"/>
        <v xml:space="preserve">0          </v>
      </c>
      <c r="I286" s="4" t="str">
        <f t="shared" si="51"/>
        <v xml:space="preserve">0          </v>
      </c>
      <c r="J286" s="4" t="str">
        <f t="shared" si="52"/>
        <v xml:space="preserve">0          </v>
      </c>
      <c r="K286" s="4" t="str">
        <f t="shared" si="53"/>
        <v xml:space="preserve">0          </v>
      </c>
      <c r="L286" s="4" t="str">
        <f t="shared" si="54"/>
        <v xml:space="preserve">0          </v>
      </c>
      <c r="M286" s="4" t="str">
        <f t="shared" si="55"/>
        <v xml:space="preserve">89011561158          </v>
      </c>
      <c r="N286" s="4" t="str">
        <f t="shared" si="56"/>
        <v xml:space="preserve">1.69635E+11          </v>
      </c>
      <c r="O286" s="4" t="str">
        <f t="shared" si="57"/>
        <v xml:space="preserve">1.69676E+11          </v>
      </c>
      <c r="P286" s="4" t="str">
        <f t="shared" si="58"/>
        <v xml:space="preserve">1.08021E+11          </v>
      </c>
      <c r="Q286" s="4" t="str">
        <f t="shared" si="59"/>
        <v xml:space="preserve">1.27059E+11          </v>
      </c>
      <c r="R286" s="4" t="str">
        <f t="shared" si="60"/>
        <v xml:space="preserve">1.80023E+11          </v>
      </c>
      <c r="S286" s="4" t="str">
        <f t="shared" si="61"/>
        <v xml:space="preserve">1.80056E+11          </v>
      </c>
      <c r="T286" s="4" t="str">
        <f t="shared" si="62"/>
        <v xml:space="preserve">1.08163E+11          </v>
      </c>
      <c r="U286" s="4" t="str">
        <f t="shared" si="63"/>
        <v xml:space="preserve">1.08204E+11          </v>
      </c>
      <c r="V286" s="4" t="str">
        <f t="shared" si="64"/>
        <v xml:space="preserve">98175900517          </v>
      </c>
      <c r="W286" s="4" t="str">
        <f t="shared" si="65"/>
        <v xml:space="preserve">98155900517          </v>
      </c>
    </row>
    <row r="287" spans="2:23" outlineLevel="1" x14ac:dyDescent="0.4">
      <c r="B287" s="4" t="str">
        <f t="shared" si="44"/>
        <v xml:space="preserve">0          </v>
      </c>
      <c r="C287" s="4" t="str">
        <f t="shared" si="45"/>
        <v xml:space="preserve">0          </v>
      </c>
      <c r="D287" s="4" t="str">
        <f t="shared" si="46"/>
        <v xml:space="preserve">0          </v>
      </c>
      <c r="E287" s="4" t="str">
        <f t="shared" si="47"/>
        <v xml:space="preserve">0          </v>
      </c>
      <c r="F287" s="4" t="str">
        <f t="shared" si="48"/>
        <v xml:space="preserve">0          </v>
      </c>
      <c r="G287" s="4" t="str">
        <f t="shared" si="49"/>
        <v xml:space="preserve">0          </v>
      </c>
      <c r="H287" s="4" t="str">
        <f t="shared" si="50"/>
        <v xml:space="preserve">0          </v>
      </c>
      <c r="I287" s="4" t="str">
        <f t="shared" si="51"/>
        <v xml:space="preserve">0          </v>
      </c>
      <c r="J287" s="4" t="str">
        <f t="shared" si="52"/>
        <v xml:space="preserve">0          </v>
      </c>
      <c r="K287" s="4" t="str">
        <f t="shared" si="53"/>
        <v xml:space="preserve">0          </v>
      </c>
      <c r="L287" s="4" t="str">
        <f t="shared" si="54"/>
        <v xml:space="preserve">0          </v>
      </c>
      <c r="M287" s="4" t="str">
        <f t="shared" si="55"/>
        <v xml:space="preserve">90600519351          </v>
      </c>
      <c r="N287" s="4" t="str">
        <f t="shared" si="56"/>
        <v xml:space="preserve">1.72663E+11          </v>
      </c>
      <c r="O287" s="4" t="str">
        <f t="shared" si="57"/>
        <v xml:space="preserve">1.72706E+11          </v>
      </c>
      <c r="P287" s="4" t="str">
        <f t="shared" si="58"/>
        <v xml:space="preserve">1.09949E+11          </v>
      </c>
      <c r="Q287" s="4" t="str">
        <f t="shared" si="59"/>
        <v xml:space="preserve">1.29327E+11          </v>
      </c>
      <c r="R287" s="4" t="str">
        <f t="shared" si="60"/>
        <v xml:space="preserve">1.83237E+11          </v>
      </c>
      <c r="S287" s="4" t="str">
        <f t="shared" si="61"/>
        <v xml:space="preserve">1.83271E+11          </v>
      </c>
      <c r="T287" s="4" t="str">
        <f t="shared" si="62"/>
        <v xml:space="preserve">1.10093E+11          </v>
      </c>
      <c r="U287" s="4" t="str">
        <f t="shared" si="63"/>
        <v xml:space="preserve">1.10135E+11          </v>
      </c>
      <c r="V287" s="4" t="str">
        <f t="shared" si="64"/>
        <v xml:space="preserve">99927715735          </v>
      </c>
      <c r="W287" s="4" t="str">
        <f t="shared" si="65"/>
        <v xml:space="preserve">99907715735          </v>
      </c>
    </row>
    <row r="288" spans="2:23" outlineLevel="1" x14ac:dyDescent="0.4">
      <c r="B288" s="4" t="str">
        <f t="shared" si="44"/>
        <v xml:space="preserve">0          </v>
      </c>
      <c r="C288" s="4" t="str">
        <f t="shared" si="45"/>
        <v xml:space="preserve">0          </v>
      </c>
      <c r="D288" s="4" t="str">
        <f t="shared" si="46"/>
        <v xml:space="preserve">0          </v>
      </c>
      <c r="E288" s="4" t="str">
        <f t="shared" si="47"/>
        <v xml:space="preserve">0          </v>
      </c>
      <c r="F288" s="4" t="str">
        <f t="shared" si="48"/>
        <v xml:space="preserve">0          </v>
      </c>
      <c r="G288" s="4" t="str">
        <f t="shared" si="49"/>
        <v xml:space="preserve">0          </v>
      </c>
      <c r="H288" s="4" t="str">
        <f t="shared" si="50"/>
        <v xml:space="preserve">0          </v>
      </c>
      <c r="I288" s="4" t="str">
        <f t="shared" si="51"/>
        <v xml:space="preserve">0          </v>
      </c>
      <c r="J288" s="4" t="str">
        <f t="shared" si="52"/>
        <v xml:space="preserve">0          </v>
      </c>
      <c r="K288" s="4" t="str">
        <f t="shared" si="53"/>
        <v xml:space="preserve">0          </v>
      </c>
      <c r="L288" s="4" t="str">
        <f t="shared" si="54"/>
        <v xml:space="preserve">0          </v>
      </c>
      <c r="M288" s="4" t="str">
        <f t="shared" si="55"/>
        <v xml:space="preserve">92189477544          </v>
      </c>
      <c r="N288" s="4" t="str">
        <f t="shared" si="56"/>
        <v xml:space="preserve">1.75692E+11          </v>
      </c>
      <c r="O288" s="4" t="str">
        <f t="shared" si="57"/>
        <v xml:space="preserve">1.75735E+11          </v>
      </c>
      <c r="P288" s="4" t="str">
        <f t="shared" si="58"/>
        <v xml:space="preserve">1.11878E+11          </v>
      </c>
      <c r="Q288" s="4" t="str">
        <f t="shared" si="59"/>
        <v xml:space="preserve">1.31595E+11          </v>
      </c>
      <c r="R288" s="4" t="str">
        <f t="shared" si="60"/>
        <v xml:space="preserve">1.8645E+11          </v>
      </c>
      <c r="S288" s="4" t="str">
        <f t="shared" si="61"/>
        <v xml:space="preserve">1.86485E+11          </v>
      </c>
      <c r="T288" s="4" t="str">
        <f t="shared" si="62"/>
        <v xml:space="preserve">1.12024E+11          </v>
      </c>
      <c r="U288" s="4" t="str">
        <f t="shared" si="63"/>
        <v xml:space="preserve">1.12066E+11          </v>
      </c>
      <c r="V288" s="4" t="str">
        <f t="shared" si="64"/>
        <v xml:space="preserve">1.0168E+11          </v>
      </c>
      <c r="W288" s="4" t="str">
        <f t="shared" si="65"/>
        <v xml:space="preserve">1.0166E+11          </v>
      </c>
    </row>
    <row r="289" spans="2:23" outlineLevel="1" x14ac:dyDescent="0.4">
      <c r="B289" s="4" t="str">
        <f t="shared" si="44"/>
        <v xml:space="preserve">0          </v>
      </c>
      <c r="C289" s="4" t="str">
        <f t="shared" si="45"/>
        <v xml:space="preserve">0          </v>
      </c>
      <c r="D289" s="4" t="str">
        <f t="shared" si="46"/>
        <v xml:space="preserve">0          </v>
      </c>
      <c r="E289" s="4" t="str">
        <f t="shared" si="47"/>
        <v xml:space="preserve">0          </v>
      </c>
      <c r="F289" s="4" t="str">
        <f t="shared" si="48"/>
        <v xml:space="preserve">0          </v>
      </c>
      <c r="G289" s="4" t="str">
        <f t="shared" si="49"/>
        <v xml:space="preserve">0          </v>
      </c>
      <c r="H289" s="4" t="str">
        <f t="shared" si="50"/>
        <v xml:space="preserve">0          </v>
      </c>
      <c r="I289" s="4" t="str">
        <f t="shared" si="51"/>
        <v xml:space="preserve">0          </v>
      </c>
      <c r="J289" s="4" t="str">
        <f t="shared" si="52"/>
        <v xml:space="preserve">0          </v>
      </c>
      <c r="K289" s="4" t="str">
        <f t="shared" si="53"/>
        <v xml:space="preserve">0          </v>
      </c>
      <c r="L289" s="4" t="str">
        <f t="shared" si="54"/>
        <v xml:space="preserve">0          </v>
      </c>
      <c r="M289" s="4" t="str">
        <f t="shared" si="55"/>
        <v xml:space="preserve">93778435737          </v>
      </c>
      <c r="N289" s="4" t="str">
        <f t="shared" si="56"/>
        <v xml:space="preserve">1.7872E+11          </v>
      </c>
      <c r="O289" s="4" t="str">
        <f t="shared" si="57"/>
        <v xml:space="preserve">1.78764E+11          </v>
      </c>
      <c r="P289" s="4" t="str">
        <f t="shared" si="58"/>
        <v xml:space="preserve">1.13806E+11          </v>
      </c>
      <c r="Q289" s="4" t="str">
        <f t="shared" si="59"/>
        <v xml:space="preserve">1.33863E+11          </v>
      </c>
      <c r="R289" s="4" t="str">
        <f t="shared" si="60"/>
        <v xml:space="preserve">1.89664E+11          </v>
      </c>
      <c r="S289" s="4" t="str">
        <f t="shared" si="61"/>
        <v xml:space="preserve">1.89699E+11          </v>
      </c>
      <c r="T289" s="4" t="str">
        <f t="shared" si="62"/>
        <v xml:space="preserve">1.13954E+11          </v>
      </c>
      <c r="U289" s="4" t="str">
        <f t="shared" si="63"/>
        <v xml:space="preserve">1.13997E+11          </v>
      </c>
      <c r="V289" s="4" t="str">
        <f t="shared" si="64"/>
        <v xml:space="preserve">1.03431E+11          </v>
      </c>
      <c r="W289" s="4" t="str">
        <f t="shared" si="65"/>
        <v xml:space="preserve">1.03411E+11          </v>
      </c>
    </row>
    <row r="290" spans="2:23" outlineLevel="1" x14ac:dyDescent="0.4">
      <c r="B290" s="4" t="str">
        <f t="shared" si="44"/>
        <v xml:space="preserve">0          </v>
      </c>
      <c r="C290" s="4" t="str">
        <f t="shared" si="45"/>
        <v xml:space="preserve">0          </v>
      </c>
      <c r="D290" s="4" t="str">
        <f t="shared" si="46"/>
        <v xml:space="preserve">0          </v>
      </c>
      <c r="E290" s="4" t="str">
        <f t="shared" si="47"/>
        <v xml:space="preserve">0          </v>
      </c>
      <c r="F290" s="4" t="str">
        <f t="shared" si="48"/>
        <v xml:space="preserve">0          </v>
      </c>
      <c r="G290" s="4" t="str">
        <f t="shared" si="49"/>
        <v xml:space="preserve">0          </v>
      </c>
      <c r="H290" s="4" t="str">
        <f t="shared" si="50"/>
        <v xml:space="preserve">0          </v>
      </c>
      <c r="I290" s="4" t="str">
        <f t="shared" si="51"/>
        <v xml:space="preserve">0          </v>
      </c>
      <c r="J290" s="4" t="str">
        <f t="shared" si="52"/>
        <v xml:space="preserve">0          </v>
      </c>
      <c r="K290" s="4" t="str">
        <f t="shared" si="53"/>
        <v xml:space="preserve">0          </v>
      </c>
      <c r="L290" s="4" t="str">
        <f t="shared" si="54"/>
        <v xml:space="preserve">0          </v>
      </c>
      <c r="M290" s="4" t="str">
        <f t="shared" si="55"/>
        <v xml:space="preserve">95367393930          </v>
      </c>
      <c r="N290" s="4" t="str">
        <f t="shared" si="56"/>
        <v xml:space="preserve">1.81749E+11          </v>
      </c>
      <c r="O290" s="4" t="str">
        <f t="shared" si="57"/>
        <v xml:space="preserve">1.81793E+11          </v>
      </c>
      <c r="P290" s="4" t="str">
        <f t="shared" si="58"/>
        <v xml:space="preserve">1.15734E+11          </v>
      </c>
      <c r="Q290" s="4" t="str">
        <f t="shared" si="59"/>
        <v xml:space="preserve">1.36131E+11          </v>
      </c>
      <c r="R290" s="4" t="str">
        <f t="shared" si="60"/>
        <v xml:space="preserve">1.92878E+11          </v>
      </c>
      <c r="S290" s="4" t="str">
        <f t="shared" si="61"/>
        <v xml:space="preserve">1.92913E+11          </v>
      </c>
      <c r="T290" s="4" t="str">
        <f t="shared" si="62"/>
        <v xml:space="preserve">1.15884E+11          </v>
      </c>
      <c r="U290" s="4" t="str">
        <f t="shared" si="63"/>
        <v xml:space="preserve">1.15928E+11          </v>
      </c>
      <c r="V290" s="4" t="str">
        <f t="shared" si="64"/>
        <v xml:space="preserve">1.05183E+11          </v>
      </c>
      <c r="W290" s="4" t="str">
        <f t="shared" si="65"/>
        <v xml:space="preserve">1.05163E+11          </v>
      </c>
    </row>
    <row r="291" spans="2:23" outlineLevel="1" x14ac:dyDescent="0.4">
      <c r="B291" s="4" t="str">
        <f t="shared" si="44"/>
        <v xml:space="preserve">0          </v>
      </c>
      <c r="C291" s="4" t="str">
        <f t="shared" si="45"/>
        <v xml:space="preserve">0          </v>
      </c>
      <c r="D291" s="4" t="str">
        <f t="shared" si="46"/>
        <v xml:space="preserve">0          </v>
      </c>
      <c r="E291" s="4" t="str">
        <f t="shared" si="47"/>
        <v xml:space="preserve">0          </v>
      </c>
      <c r="F291" s="4" t="str">
        <f t="shared" si="48"/>
        <v xml:space="preserve">0          </v>
      </c>
      <c r="G291" s="4" t="str">
        <f t="shared" si="49"/>
        <v xml:space="preserve">0          </v>
      </c>
      <c r="H291" s="4" t="str">
        <f t="shared" si="50"/>
        <v xml:space="preserve">0          </v>
      </c>
      <c r="I291" s="4" t="str">
        <f t="shared" si="51"/>
        <v xml:space="preserve">0          </v>
      </c>
      <c r="J291" s="4" t="str">
        <f t="shared" si="52"/>
        <v xml:space="preserve">0          </v>
      </c>
      <c r="K291" s="4" t="str">
        <f t="shared" si="53"/>
        <v xml:space="preserve">0          </v>
      </c>
      <c r="L291" s="4" t="str">
        <f t="shared" si="54"/>
        <v xml:space="preserve">0          </v>
      </c>
      <c r="M291" s="4" t="str">
        <f t="shared" si="55"/>
        <v xml:space="preserve">96956352123          </v>
      </c>
      <c r="N291" s="4" t="str">
        <f t="shared" si="56"/>
        <v xml:space="preserve">1.84777E+11          </v>
      </c>
      <c r="O291" s="4" t="str">
        <f t="shared" si="57"/>
        <v xml:space="preserve">1.84822E+11          </v>
      </c>
      <c r="P291" s="4" t="str">
        <f t="shared" si="58"/>
        <v xml:space="preserve">1.17662E+11          </v>
      </c>
      <c r="Q291" s="4" t="str">
        <f t="shared" si="59"/>
        <v xml:space="preserve">1.38399E+11          </v>
      </c>
      <c r="R291" s="4" t="str">
        <f t="shared" si="60"/>
        <v xml:space="preserve">1.96091E+11          </v>
      </c>
      <c r="S291" s="4" t="str">
        <f t="shared" si="61"/>
        <v xml:space="preserve">1.96127E+11          </v>
      </c>
      <c r="T291" s="4" t="str">
        <f t="shared" si="62"/>
        <v xml:space="preserve">1.17814E+11          </v>
      </c>
      <c r="U291" s="4" t="str">
        <f t="shared" si="63"/>
        <v xml:space="preserve">1.17859E+11          </v>
      </c>
      <c r="V291" s="4" t="str">
        <f t="shared" si="64"/>
        <v xml:space="preserve">1.06935E+11          </v>
      </c>
      <c r="W291" s="4" t="str">
        <f t="shared" si="65"/>
        <v xml:space="preserve">1.06915E+11          </v>
      </c>
    </row>
    <row r="292" spans="2:23" outlineLevel="1" x14ac:dyDescent="0.4">
      <c r="B292" s="4" t="str">
        <f t="shared" si="44"/>
        <v xml:space="preserve">0          </v>
      </c>
      <c r="C292" s="4" t="str">
        <f t="shared" si="45"/>
        <v xml:space="preserve">0          </v>
      </c>
      <c r="D292" s="4" t="str">
        <f t="shared" si="46"/>
        <v xml:space="preserve">0          </v>
      </c>
      <c r="E292" s="4" t="str">
        <f t="shared" si="47"/>
        <v xml:space="preserve">0          </v>
      </c>
      <c r="F292" s="4" t="str">
        <f t="shared" si="48"/>
        <v xml:space="preserve">0          </v>
      </c>
      <c r="G292" s="4" t="str">
        <f t="shared" si="49"/>
        <v xml:space="preserve">0          </v>
      </c>
      <c r="H292" s="4" t="str">
        <f t="shared" si="50"/>
        <v xml:space="preserve">0          </v>
      </c>
      <c r="I292" s="4" t="str">
        <f t="shared" si="51"/>
        <v xml:space="preserve">0          </v>
      </c>
      <c r="J292" s="4" t="str">
        <f t="shared" si="52"/>
        <v xml:space="preserve">0          </v>
      </c>
      <c r="K292" s="4" t="str">
        <f t="shared" si="53"/>
        <v xml:space="preserve">0          </v>
      </c>
      <c r="L292" s="4" t="str">
        <f t="shared" si="54"/>
        <v xml:space="preserve">0          </v>
      </c>
      <c r="M292" s="4" t="str">
        <f t="shared" si="55"/>
        <v xml:space="preserve">98545310316          </v>
      </c>
      <c r="N292" s="4" t="str">
        <f t="shared" si="56"/>
        <v xml:space="preserve">1.87806E+11          </v>
      </c>
      <c r="O292" s="4" t="str">
        <f t="shared" si="57"/>
        <v xml:space="preserve">1.87851E+11          </v>
      </c>
      <c r="P292" s="4" t="str">
        <f t="shared" si="58"/>
        <v xml:space="preserve">1.1959E+11          </v>
      </c>
      <c r="Q292" s="4" t="str">
        <f t="shared" si="59"/>
        <v xml:space="preserve">1.40667E+11          </v>
      </c>
      <c r="R292" s="4" t="str">
        <f t="shared" si="60"/>
        <v xml:space="preserve">1.99305E+11          </v>
      </c>
      <c r="S292" s="4" t="str">
        <f t="shared" si="61"/>
        <v xml:space="preserve">1.99341E+11          </v>
      </c>
      <c r="T292" s="4" t="str">
        <f t="shared" si="62"/>
        <v xml:space="preserve">1.19745E+11          </v>
      </c>
      <c r="U292" s="4" t="str">
        <f t="shared" si="63"/>
        <v xml:space="preserve">1.1979E+11          </v>
      </c>
      <c r="V292" s="4" t="str">
        <f t="shared" si="64"/>
        <v xml:space="preserve">1.08687E+11          </v>
      </c>
      <c r="W292" s="4" t="str">
        <f t="shared" si="65"/>
        <v xml:space="preserve">1.08667E+11          </v>
      </c>
    </row>
    <row r="293" spans="2:23" outlineLevel="1" x14ac:dyDescent="0.4">
      <c r="B293" s="4" t="str">
        <f t="shared" si="44"/>
        <v xml:space="preserve">0          </v>
      </c>
      <c r="C293" s="4" t="str">
        <f t="shared" si="45"/>
        <v xml:space="preserve">0          </v>
      </c>
      <c r="D293" s="4" t="str">
        <f t="shared" si="46"/>
        <v xml:space="preserve">0          </v>
      </c>
      <c r="E293" s="4" t="str">
        <f t="shared" si="47"/>
        <v xml:space="preserve">0          </v>
      </c>
      <c r="F293" s="4" t="str">
        <f t="shared" si="48"/>
        <v xml:space="preserve">0          </v>
      </c>
      <c r="G293" s="4" t="str">
        <f t="shared" si="49"/>
        <v xml:space="preserve">0          </v>
      </c>
      <c r="H293" s="4" t="str">
        <f t="shared" si="50"/>
        <v xml:space="preserve">0          </v>
      </c>
      <c r="I293" s="4" t="str">
        <f t="shared" si="51"/>
        <v xml:space="preserve">0          </v>
      </c>
      <c r="J293" s="4" t="str">
        <f t="shared" si="52"/>
        <v xml:space="preserve">0          </v>
      </c>
      <c r="K293" s="4" t="str">
        <f t="shared" si="53"/>
        <v xml:space="preserve">0          </v>
      </c>
      <c r="L293" s="4" t="str">
        <f t="shared" si="54"/>
        <v xml:space="preserve">0          </v>
      </c>
      <c r="M293" s="4" t="str">
        <f t="shared" si="55"/>
        <v xml:space="preserve">1.00134E+11          </v>
      </c>
      <c r="N293" s="4" t="str">
        <f t="shared" si="56"/>
        <v xml:space="preserve">1.90834E+11          </v>
      </c>
      <c r="O293" s="4" t="str">
        <f t="shared" si="57"/>
        <v xml:space="preserve">1.90881E+11          </v>
      </c>
      <c r="P293" s="4" t="str">
        <f t="shared" si="58"/>
        <v xml:space="preserve">1.21518E+11          </v>
      </c>
      <c r="Q293" s="4" t="str">
        <f t="shared" si="59"/>
        <v xml:space="preserve">1.42935E+11          </v>
      </c>
      <c r="R293" s="4" t="str">
        <f t="shared" si="60"/>
        <v xml:space="preserve">2.02519E+11          </v>
      </c>
      <c r="S293" s="4" t="str">
        <f t="shared" si="61"/>
        <v xml:space="preserve">2.02555E+11          </v>
      </c>
      <c r="T293" s="4" t="str">
        <f t="shared" si="62"/>
        <v xml:space="preserve">1.21675E+11          </v>
      </c>
      <c r="U293" s="4" t="str">
        <f t="shared" si="63"/>
        <v xml:space="preserve">1.21721E+11          </v>
      </c>
      <c r="V293" s="4" t="str">
        <f t="shared" si="64"/>
        <v xml:space="preserve">1.10439E+11          </v>
      </c>
      <c r="W293" s="4" t="str">
        <f t="shared" si="65"/>
        <v xml:space="preserve">1.10419E+11          </v>
      </c>
    </row>
    <row r="294" spans="2:23" outlineLevel="1" x14ac:dyDescent="0.4">
      <c r="B294" s="4" t="str">
        <f t="shared" si="44"/>
        <v xml:space="preserve">0          </v>
      </c>
      <c r="C294" s="4" t="str">
        <f t="shared" si="45"/>
        <v xml:space="preserve">0          </v>
      </c>
      <c r="D294" s="4" t="str">
        <f t="shared" si="46"/>
        <v xml:space="preserve">0          </v>
      </c>
      <c r="E294" s="4" t="str">
        <f t="shared" si="47"/>
        <v xml:space="preserve">0          </v>
      </c>
      <c r="F294" s="4" t="str">
        <f t="shared" si="48"/>
        <v xml:space="preserve">0          </v>
      </c>
      <c r="G294" s="4" t="str">
        <f t="shared" si="49"/>
        <v xml:space="preserve">0          </v>
      </c>
      <c r="H294" s="4" t="str">
        <f t="shared" si="50"/>
        <v xml:space="preserve">0          </v>
      </c>
      <c r="I294" s="4" t="str">
        <f t="shared" si="51"/>
        <v xml:space="preserve">0          </v>
      </c>
      <c r="J294" s="4" t="str">
        <f t="shared" si="52"/>
        <v xml:space="preserve">0          </v>
      </c>
      <c r="K294" s="4" t="str">
        <f t="shared" si="53"/>
        <v xml:space="preserve">0          </v>
      </c>
      <c r="L294" s="4" t="str">
        <f t="shared" si="54"/>
        <v xml:space="preserve">0          </v>
      </c>
      <c r="M294" s="4" t="str">
        <f t="shared" si="55"/>
        <v xml:space="preserve">1.01723E+11          </v>
      </c>
      <c r="N294" s="4" t="str">
        <f t="shared" si="56"/>
        <v xml:space="preserve">1.93863E+11          </v>
      </c>
      <c r="O294" s="4" t="str">
        <f t="shared" si="57"/>
        <v xml:space="preserve">1.9391E+11          </v>
      </c>
      <c r="P294" s="4" t="str">
        <f t="shared" si="58"/>
        <v xml:space="preserve">1.23446E+11          </v>
      </c>
      <c r="Q294" s="4" t="str">
        <f t="shared" si="59"/>
        <v xml:space="preserve">1.45203E+11          </v>
      </c>
      <c r="R294" s="4" t="str">
        <f t="shared" si="60"/>
        <v xml:space="preserve">2.05732E+11          </v>
      </c>
      <c r="S294" s="4" t="str">
        <f t="shared" si="61"/>
        <v xml:space="preserve">2.0577E+11          </v>
      </c>
      <c r="T294" s="4" t="str">
        <f t="shared" si="62"/>
        <v xml:space="preserve">1.23605E+11          </v>
      </c>
      <c r="U294" s="4" t="str">
        <f t="shared" si="63"/>
        <v xml:space="preserve">1.23652E+11          </v>
      </c>
      <c r="V294" s="4" t="str">
        <f t="shared" si="64"/>
        <v xml:space="preserve">1.1219E+11          </v>
      </c>
      <c r="W294" s="4" t="str">
        <f t="shared" si="65"/>
        <v xml:space="preserve">1.1217E+11          </v>
      </c>
    </row>
    <row r="295" spans="2:23" outlineLevel="1" x14ac:dyDescent="0.4">
      <c r="B295" s="4" t="str">
        <f t="shared" si="44"/>
        <v xml:space="preserve">0          </v>
      </c>
      <c r="C295" s="4" t="str">
        <f t="shared" si="45"/>
        <v xml:space="preserve">0          </v>
      </c>
      <c r="D295" s="4" t="str">
        <f t="shared" si="46"/>
        <v xml:space="preserve">0          </v>
      </c>
      <c r="E295" s="4" t="str">
        <f t="shared" si="47"/>
        <v xml:space="preserve">0          </v>
      </c>
      <c r="F295" s="4" t="str">
        <f t="shared" si="48"/>
        <v xml:space="preserve">0          </v>
      </c>
      <c r="G295" s="4" t="str">
        <f t="shared" si="49"/>
        <v xml:space="preserve">0          </v>
      </c>
      <c r="H295" s="4" t="str">
        <f t="shared" si="50"/>
        <v xml:space="preserve">0          </v>
      </c>
      <c r="I295" s="4" t="str">
        <f t="shared" si="51"/>
        <v xml:space="preserve">0          </v>
      </c>
      <c r="J295" s="4" t="str">
        <f t="shared" si="52"/>
        <v xml:space="preserve">0          </v>
      </c>
      <c r="K295" s="4" t="str">
        <f t="shared" si="53"/>
        <v xml:space="preserve">0          </v>
      </c>
      <c r="L295" s="4" t="str">
        <f t="shared" si="54"/>
        <v xml:space="preserve">0          </v>
      </c>
      <c r="M295" s="4" t="str">
        <f t="shared" si="55"/>
        <v xml:space="preserve">1.03312E+11          </v>
      </c>
      <c r="N295" s="4" t="str">
        <f t="shared" si="56"/>
        <v xml:space="preserve">1.96891E+11          </v>
      </c>
      <c r="O295" s="4" t="str">
        <f t="shared" si="57"/>
        <v xml:space="preserve">1.96939E+11          </v>
      </c>
      <c r="P295" s="4" t="str">
        <f t="shared" si="58"/>
        <v xml:space="preserve">1.25374E+11          </v>
      </c>
      <c r="Q295" s="4" t="str">
        <f t="shared" si="59"/>
        <v xml:space="preserve">1.47471E+11          </v>
      </c>
      <c r="R295" s="4" t="str">
        <f t="shared" si="60"/>
        <v xml:space="preserve">2.08946E+11          </v>
      </c>
      <c r="S295" s="4" t="str">
        <f t="shared" si="61"/>
        <v xml:space="preserve">2.08984E+11          </v>
      </c>
      <c r="T295" s="4" t="str">
        <f t="shared" si="62"/>
        <v xml:space="preserve">1.25535E+11          </v>
      </c>
      <c r="U295" s="4" t="str">
        <f t="shared" si="63"/>
        <v xml:space="preserve">1.25583E+11          </v>
      </c>
      <c r="V295" s="4" t="str">
        <f t="shared" si="64"/>
        <v xml:space="preserve">1.13942E+11          </v>
      </c>
      <c r="W295" s="4" t="str">
        <f t="shared" si="65"/>
        <v xml:space="preserve">1.13922E+11          </v>
      </c>
    </row>
    <row r="296" spans="2:23" outlineLevel="1" x14ac:dyDescent="0.4">
      <c r="B296" s="4" t="str">
        <f t="shared" si="44"/>
        <v xml:space="preserve">0          </v>
      </c>
      <c r="C296" s="4" t="str">
        <f t="shared" si="45"/>
        <v xml:space="preserve">0          </v>
      </c>
      <c r="D296" s="4" t="str">
        <f t="shared" si="46"/>
        <v xml:space="preserve">0          </v>
      </c>
      <c r="E296" s="4" t="str">
        <f t="shared" si="47"/>
        <v xml:space="preserve">0          </v>
      </c>
      <c r="F296" s="4" t="str">
        <f t="shared" si="48"/>
        <v xml:space="preserve">0          </v>
      </c>
      <c r="G296" s="4" t="str">
        <f t="shared" si="49"/>
        <v xml:space="preserve">0          </v>
      </c>
      <c r="H296" s="4" t="str">
        <f t="shared" si="50"/>
        <v xml:space="preserve">0          </v>
      </c>
      <c r="I296" s="4" t="str">
        <f t="shared" si="51"/>
        <v xml:space="preserve">0          </v>
      </c>
      <c r="J296" s="4" t="str">
        <f t="shared" si="52"/>
        <v xml:space="preserve">0          </v>
      </c>
      <c r="K296" s="4" t="str">
        <f t="shared" si="53"/>
        <v xml:space="preserve">0          </v>
      </c>
      <c r="L296" s="4" t="str">
        <f t="shared" si="54"/>
        <v xml:space="preserve">0          </v>
      </c>
      <c r="M296" s="4" t="str">
        <f t="shared" si="55"/>
        <v xml:space="preserve">1.04901E+11          </v>
      </c>
      <c r="N296" s="4" t="str">
        <f t="shared" si="56"/>
        <v xml:space="preserve">1.9992E+11          </v>
      </c>
      <c r="O296" s="4" t="str">
        <f t="shared" si="57"/>
        <v xml:space="preserve">1.99968E+11          </v>
      </c>
      <c r="P296" s="4" t="str">
        <f t="shared" si="58"/>
        <v xml:space="preserve">1.27302E+11          </v>
      </c>
      <c r="Q296" s="4" t="str">
        <f t="shared" si="59"/>
        <v xml:space="preserve">1.49739E+11          </v>
      </c>
      <c r="R296" s="4" t="str">
        <f t="shared" si="60"/>
        <v xml:space="preserve">2.1216E+11          </v>
      </c>
      <c r="S296" s="4" t="str">
        <f t="shared" si="61"/>
        <v xml:space="preserve">2.12198E+11          </v>
      </c>
      <c r="T296" s="4" t="str">
        <f t="shared" si="62"/>
        <v xml:space="preserve">1.27466E+11          </v>
      </c>
      <c r="U296" s="4" t="str">
        <f t="shared" si="63"/>
        <v xml:space="preserve">1.27514E+11          </v>
      </c>
      <c r="V296" s="4" t="str">
        <f t="shared" si="64"/>
        <v xml:space="preserve">1.15694E+11          </v>
      </c>
      <c r="W296" s="4" t="str">
        <f t="shared" si="65"/>
        <v xml:space="preserve">1.15674E+11          </v>
      </c>
    </row>
    <row r="297" spans="2:23" outlineLevel="1" x14ac:dyDescent="0.4">
      <c r="B297" s="4" t="str">
        <f t="shared" si="44"/>
        <v xml:space="preserve">0          </v>
      </c>
      <c r="C297" s="4" t="str">
        <f t="shared" si="45"/>
        <v xml:space="preserve">0          </v>
      </c>
      <c r="D297" s="4" t="str">
        <f t="shared" si="46"/>
        <v xml:space="preserve">0          </v>
      </c>
      <c r="E297" s="4" t="str">
        <f t="shared" si="47"/>
        <v xml:space="preserve">0          </v>
      </c>
      <c r="F297" s="4" t="str">
        <f t="shared" si="48"/>
        <v xml:space="preserve">0          </v>
      </c>
      <c r="G297" s="4" t="str">
        <f t="shared" si="49"/>
        <v xml:space="preserve">0          </v>
      </c>
      <c r="H297" s="4" t="str">
        <f t="shared" si="50"/>
        <v xml:space="preserve">0          </v>
      </c>
      <c r="I297" s="4" t="str">
        <f t="shared" si="51"/>
        <v xml:space="preserve">0          </v>
      </c>
      <c r="J297" s="4" t="str">
        <f t="shared" si="52"/>
        <v xml:space="preserve">0          </v>
      </c>
      <c r="K297" s="4" t="str">
        <f t="shared" si="53"/>
        <v xml:space="preserve">0          </v>
      </c>
      <c r="L297" s="4" t="str">
        <f t="shared" si="54"/>
        <v xml:space="preserve">0          </v>
      </c>
      <c r="M297" s="4" t="str">
        <f t="shared" si="55"/>
        <v xml:space="preserve">1.0649E+11          </v>
      </c>
      <c r="N297" s="4" t="str">
        <f t="shared" si="56"/>
        <v xml:space="preserve">2.02948E+11          </v>
      </c>
      <c r="O297" s="4" t="str">
        <f t="shared" si="57"/>
        <v xml:space="preserve">2.02997E+11          </v>
      </c>
      <c r="P297" s="4" t="str">
        <f t="shared" si="58"/>
        <v xml:space="preserve">1.2923E+11          </v>
      </c>
      <c r="Q297" s="4" t="str">
        <f t="shared" si="59"/>
        <v xml:space="preserve">1.52007E+11          </v>
      </c>
      <c r="R297" s="4" t="str">
        <f t="shared" si="60"/>
        <v xml:space="preserve">2.15373E+11          </v>
      </c>
      <c r="S297" s="4" t="str">
        <f t="shared" si="61"/>
        <v xml:space="preserve">2.15412E+11          </v>
      </c>
      <c r="T297" s="4" t="str">
        <f t="shared" si="62"/>
        <v xml:space="preserve">1.29396E+11          </v>
      </c>
      <c r="U297" s="4" t="str">
        <f t="shared" si="63"/>
        <v xml:space="preserve">1.29445E+11          </v>
      </c>
      <c r="V297" s="4" t="str">
        <f t="shared" si="64"/>
        <v xml:space="preserve">1.17446E+11          </v>
      </c>
      <c r="W297" s="4" t="str">
        <f t="shared" si="65"/>
        <v xml:space="preserve">1.17426E+11          </v>
      </c>
    </row>
    <row r="298" spans="2:23" outlineLevel="1" x14ac:dyDescent="0.4">
      <c r="B298" s="4" t="str">
        <f t="shared" si="44"/>
        <v xml:space="preserve">0          </v>
      </c>
      <c r="C298" s="4" t="str">
        <f t="shared" si="45"/>
        <v xml:space="preserve">0          </v>
      </c>
      <c r="D298" s="4" t="str">
        <f t="shared" si="46"/>
        <v xml:space="preserve">0          </v>
      </c>
      <c r="E298" s="4" t="str">
        <f t="shared" si="47"/>
        <v xml:space="preserve">0          </v>
      </c>
      <c r="F298" s="4" t="str">
        <f t="shared" si="48"/>
        <v xml:space="preserve">0          </v>
      </c>
      <c r="G298" s="4" t="str">
        <f t="shared" si="49"/>
        <v xml:space="preserve">0          </v>
      </c>
      <c r="H298" s="4" t="str">
        <f t="shared" si="50"/>
        <v xml:space="preserve">0          </v>
      </c>
      <c r="I298" s="4" t="str">
        <f t="shared" si="51"/>
        <v xml:space="preserve">0          </v>
      </c>
      <c r="J298" s="4" t="str">
        <f t="shared" si="52"/>
        <v xml:space="preserve">0          </v>
      </c>
      <c r="K298" s="4" t="str">
        <f t="shared" si="53"/>
        <v xml:space="preserve">0          </v>
      </c>
      <c r="L298" s="4" t="str">
        <f t="shared" si="54"/>
        <v xml:space="preserve">0          </v>
      </c>
      <c r="M298" s="4" t="str">
        <f t="shared" si="55"/>
        <v xml:space="preserve">1.08079E+11          </v>
      </c>
      <c r="N298" s="4" t="str">
        <f t="shared" si="56"/>
        <v xml:space="preserve">2.05977E+11          </v>
      </c>
      <c r="O298" s="4" t="str">
        <f t="shared" si="57"/>
        <v xml:space="preserve">2.06026E+11          </v>
      </c>
      <c r="P298" s="4" t="str">
        <f t="shared" si="58"/>
        <v xml:space="preserve">1.31158E+11          </v>
      </c>
      <c r="Q298" s="4" t="str">
        <f t="shared" si="59"/>
        <v xml:space="preserve">1.54275E+11          </v>
      </c>
      <c r="R298" s="4" t="str">
        <f t="shared" si="60"/>
        <v xml:space="preserve">2.18587E+11          </v>
      </c>
      <c r="S298" s="4" t="str">
        <f t="shared" si="61"/>
        <v xml:space="preserve">2.18626E+11          </v>
      </c>
      <c r="T298" s="4" t="str">
        <f t="shared" si="62"/>
        <v xml:space="preserve">1.31326E+11          </v>
      </c>
      <c r="U298" s="4" t="str">
        <f t="shared" si="63"/>
        <v xml:space="preserve">1.31376E+11          </v>
      </c>
      <c r="V298" s="4" t="str">
        <f t="shared" si="64"/>
        <v xml:space="preserve">1.19198E+11          </v>
      </c>
      <c r="W298" s="4" t="str">
        <f t="shared" si="65"/>
        <v xml:space="preserve">1.19178E+11          </v>
      </c>
    </row>
    <row r="299" spans="2:23" outlineLevel="1" x14ac:dyDescent="0.4">
      <c r="B299" s="4" t="str">
        <f t="shared" si="44"/>
        <v xml:space="preserve">0          </v>
      </c>
      <c r="C299" s="4" t="str">
        <f t="shared" si="45"/>
        <v xml:space="preserve">0          </v>
      </c>
      <c r="D299" s="4" t="str">
        <f t="shared" si="46"/>
        <v xml:space="preserve">0          </v>
      </c>
      <c r="E299" s="4" t="str">
        <f t="shared" si="47"/>
        <v xml:space="preserve">0          </v>
      </c>
      <c r="F299" s="4" t="str">
        <f t="shared" si="48"/>
        <v xml:space="preserve">0          </v>
      </c>
      <c r="G299" s="4" t="str">
        <f t="shared" si="49"/>
        <v xml:space="preserve">0          </v>
      </c>
      <c r="H299" s="4" t="str">
        <f t="shared" si="50"/>
        <v xml:space="preserve">0          </v>
      </c>
      <c r="I299" s="4" t="str">
        <f t="shared" si="51"/>
        <v xml:space="preserve">0          </v>
      </c>
      <c r="J299" s="4" t="str">
        <f t="shared" si="52"/>
        <v xml:space="preserve">0          </v>
      </c>
      <c r="K299" s="4" t="str">
        <f t="shared" si="53"/>
        <v xml:space="preserve">0          </v>
      </c>
      <c r="L299" s="4" t="str">
        <f t="shared" si="54"/>
        <v xml:space="preserve">0          </v>
      </c>
      <c r="M299" s="4" t="str">
        <f t="shared" si="55"/>
        <v xml:space="preserve">1.09668E+11          </v>
      </c>
      <c r="N299" s="4" t="str">
        <f t="shared" si="56"/>
        <v xml:space="preserve">2.09005E+11          </v>
      </c>
      <c r="O299" s="4" t="str">
        <f t="shared" si="57"/>
        <v xml:space="preserve">2.09055E+11          </v>
      </c>
      <c r="P299" s="4" t="str">
        <f t="shared" si="58"/>
        <v xml:space="preserve">1.33086E+11          </v>
      </c>
      <c r="Q299" s="4" t="str">
        <f t="shared" si="59"/>
        <v xml:space="preserve">1.56543E+11          </v>
      </c>
      <c r="R299" s="4" t="str">
        <f t="shared" si="60"/>
        <v xml:space="preserve">2.21801E+11          </v>
      </c>
      <c r="S299" s="4" t="str">
        <f t="shared" si="61"/>
        <v xml:space="preserve">2.2184E+11          </v>
      </c>
      <c r="T299" s="4" t="str">
        <f t="shared" si="62"/>
        <v xml:space="preserve">1.33256E+11          </v>
      </c>
      <c r="U299" s="4" t="str">
        <f t="shared" si="63"/>
        <v xml:space="preserve">1.33307E+11          </v>
      </c>
      <c r="V299" s="4" t="str">
        <f t="shared" si="64"/>
        <v xml:space="preserve">1.20949E+11          </v>
      </c>
      <c r="W299" s="4" t="str">
        <f t="shared" si="65"/>
        <v xml:space="preserve">1.20929E+11          </v>
      </c>
    </row>
    <row r="300" spans="2:23" outlineLevel="1" x14ac:dyDescent="0.4">
      <c r="B300" s="4" t="str">
        <f t="shared" si="44"/>
        <v xml:space="preserve">0          </v>
      </c>
      <c r="C300" s="4" t="str">
        <f t="shared" si="45"/>
        <v xml:space="preserve">0          </v>
      </c>
      <c r="D300" s="4" t="str">
        <f t="shared" si="46"/>
        <v xml:space="preserve">0          </v>
      </c>
      <c r="E300" s="4" t="str">
        <f t="shared" si="47"/>
        <v xml:space="preserve">0          </v>
      </c>
      <c r="F300" s="4" t="str">
        <f t="shared" si="48"/>
        <v xml:space="preserve">0          </v>
      </c>
      <c r="G300" s="4" t="str">
        <f t="shared" si="49"/>
        <v xml:space="preserve">0          </v>
      </c>
      <c r="H300" s="4" t="str">
        <f t="shared" si="50"/>
        <v xml:space="preserve">0          </v>
      </c>
      <c r="I300" s="4" t="str">
        <f t="shared" si="51"/>
        <v xml:space="preserve">0          </v>
      </c>
      <c r="J300" s="4" t="str">
        <f t="shared" si="52"/>
        <v xml:space="preserve">0          </v>
      </c>
      <c r="K300" s="4" t="str">
        <f t="shared" si="53"/>
        <v xml:space="preserve">0          </v>
      </c>
      <c r="L300" s="4" t="str">
        <f t="shared" si="54"/>
        <v xml:space="preserve">0          </v>
      </c>
      <c r="M300" s="4" t="str">
        <f t="shared" si="55"/>
        <v xml:space="preserve">1.11257E+11          </v>
      </c>
      <c r="N300" s="4" t="str">
        <f t="shared" si="56"/>
        <v xml:space="preserve">2.12034E+11          </v>
      </c>
      <c r="O300" s="4" t="str">
        <f t="shared" si="57"/>
        <v xml:space="preserve">2.12085E+11          </v>
      </c>
      <c r="P300" s="4" t="str">
        <f t="shared" si="58"/>
        <v xml:space="preserve">1.35014E+11          </v>
      </c>
      <c r="Q300" s="4" t="str">
        <f t="shared" si="59"/>
        <v xml:space="preserve">1.58811E+11          </v>
      </c>
      <c r="R300" s="4" t="str">
        <f t="shared" si="60"/>
        <v xml:space="preserve">2.25014E+11          </v>
      </c>
      <c r="S300" s="4" t="str">
        <f t="shared" si="61"/>
        <v xml:space="preserve">2.25054E+11          </v>
      </c>
      <c r="T300" s="4" t="str">
        <f t="shared" si="62"/>
        <v xml:space="preserve">1.35187E+11          </v>
      </c>
      <c r="U300" s="4" t="str">
        <f t="shared" si="63"/>
        <v xml:space="preserve">1.35238E+11          </v>
      </c>
      <c r="V300" s="4" t="str">
        <f t="shared" si="64"/>
        <v xml:space="preserve">1.22701E+11          </v>
      </c>
      <c r="W300" s="4" t="str">
        <f t="shared" si="65"/>
        <v xml:space="preserve">1.22681E+11          </v>
      </c>
    </row>
    <row r="301" spans="2:23" outlineLevel="1" x14ac:dyDescent="0.4">
      <c r="B301" s="4" t="str">
        <f t="shared" si="44"/>
        <v xml:space="preserve">0          </v>
      </c>
      <c r="C301" s="4" t="str">
        <f t="shared" si="45"/>
        <v xml:space="preserve">0          </v>
      </c>
      <c r="D301" s="4" t="str">
        <f t="shared" si="46"/>
        <v xml:space="preserve">0          </v>
      </c>
      <c r="E301" s="4" t="str">
        <f t="shared" si="47"/>
        <v xml:space="preserve">0          </v>
      </c>
      <c r="F301" s="4" t="str">
        <f t="shared" si="48"/>
        <v xml:space="preserve">0          </v>
      </c>
      <c r="G301" s="4" t="str">
        <f t="shared" si="49"/>
        <v xml:space="preserve">0          </v>
      </c>
      <c r="H301" s="4" t="str">
        <f t="shared" si="50"/>
        <v xml:space="preserve">0          </v>
      </c>
      <c r="I301" s="4" t="str">
        <f t="shared" si="51"/>
        <v xml:space="preserve">0          </v>
      </c>
      <c r="J301" s="4" t="str">
        <f t="shared" si="52"/>
        <v xml:space="preserve">0          </v>
      </c>
      <c r="K301" s="4" t="str">
        <f t="shared" si="53"/>
        <v xml:space="preserve">0          </v>
      </c>
      <c r="L301" s="4" t="str">
        <f t="shared" si="54"/>
        <v xml:space="preserve">0          </v>
      </c>
      <c r="M301" s="4" t="str">
        <f t="shared" si="55"/>
        <v xml:space="preserve">1.12846E+11          </v>
      </c>
      <c r="N301" s="4" t="str">
        <f t="shared" si="56"/>
        <v xml:space="preserve">2.15062E+11          </v>
      </c>
      <c r="O301" s="4" t="str">
        <f t="shared" si="57"/>
        <v xml:space="preserve">2.15114E+11          </v>
      </c>
      <c r="P301" s="4" t="str">
        <f t="shared" si="58"/>
        <v xml:space="preserve">1.36942E+11          </v>
      </c>
      <c r="Q301" s="4" t="str">
        <f t="shared" si="59"/>
        <v xml:space="preserve">1.61079E+11          </v>
      </c>
      <c r="R301" s="4" t="str">
        <f t="shared" si="60"/>
        <v xml:space="preserve">2.28228E+11          </v>
      </c>
      <c r="S301" s="4" t="str">
        <f t="shared" si="61"/>
        <v xml:space="preserve">2.28269E+11          </v>
      </c>
      <c r="T301" s="4" t="str">
        <f t="shared" si="62"/>
        <v xml:space="preserve">1.37117E+11          </v>
      </c>
      <c r="U301" s="4" t="str">
        <f t="shared" si="63"/>
        <v xml:space="preserve">1.37168E+11          </v>
      </c>
      <c r="V301" s="4" t="str">
        <f t="shared" si="64"/>
        <v xml:space="preserve">1.24453E+11          </v>
      </c>
      <c r="W301" s="4" t="str">
        <f t="shared" si="65"/>
        <v xml:space="preserve">1.24433E+11          </v>
      </c>
    </row>
    <row r="302" spans="2:23" outlineLevel="1" x14ac:dyDescent="0.4">
      <c r="B302" s="4" t="str">
        <f t="shared" si="44"/>
        <v xml:space="preserve">0          </v>
      </c>
      <c r="C302" s="4" t="str">
        <f t="shared" si="45"/>
        <v xml:space="preserve">0          </v>
      </c>
      <c r="D302" s="4" t="str">
        <f t="shared" si="46"/>
        <v xml:space="preserve">0          </v>
      </c>
      <c r="E302" s="4" t="str">
        <f t="shared" si="47"/>
        <v xml:space="preserve">0          </v>
      </c>
      <c r="F302" s="4" t="str">
        <f t="shared" si="48"/>
        <v xml:space="preserve">0          </v>
      </c>
      <c r="G302" s="4" t="str">
        <f t="shared" si="49"/>
        <v xml:space="preserve">0          </v>
      </c>
      <c r="H302" s="4" t="str">
        <f t="shared" si="50"/>
        <v xml:space="preserve">0          </v>
      </c>
      <c r="I302" s="4" t="str">
        <f t="shared" si="51"/>
        <v xml:space="preserve">0          </v>
      </c>
      <c r="J302" s="4" t="str">
        <f t="shared" si="52"/>
        <v xml:space="preserve">0          </v>
      </c>
      <c r="K302" s="4" t="str">
        <f t="shared" si="53"/>
        <v xml:space="preserve">0          </v>
      </c>
      <c r="L302" s="4" t="str">
        <f t="shared" si="54"/>
        <v xml:space="preserve">0          </v>
      </c>
      <c r="M302" s="4" t="str">
        <f t="shared" si="55"/>
        <v xml:space="preserve">1.14435E+11          </v>
      </c>
      <c r="N302" s="4" t="str">
        <f t="shared" si="56"/>
        <v xml:space="preserve">2.18091E+11          </v>
      </c>
      <c r="O302" s="4" t="str">
        <f t="shared" si="57"/>
        <v xml:space="preserve">2.18143E+11          </v>
      </c>
      <c r="P302" s="4" t="str">
        <f t="shared" si="58"/>
        <v xml:space="preserve">1.3887E+11          </v>
      </c>
      <c r="Q302" s="4" t="str">
        <f t="shared" si="59"/>
        <v xml:space="preserve">1.63347E+11          </v>
      </c>
      <c r="R302" s="4" t="str">
        <f t="shared" si="60"/>
        <v xml:space="preserve">2.31442E+11          </v>
      </c>
      <c r="S302" s="4" t="str">
        <f t="shared" si="61"/>
        <v xml:space="preserve">2.31483E+11          </v>
      </c>
      <c r="T302" s="4" t="str">
        <f t="shared" si="62"/>
        <v xml:space="preserve">1.39047E+11          </v>
      </c>
      <c r="U302" s="4" t="str">
        <f t="shared" si="63"/>
        <v xml:space="preserve">1.39099E+11          </v>
      </c>
      <c r="V302" s="4" t="str">
        <f t="shared" si="64"/>
        <v xml:space="preserve">1.26205E+11          </v>
      </c>
      <c r="W302" s="4" t="str">
        <f t="shared" si="65"/>
        <v xml:space="preserve">1.26185E+11          </v>
      </c>
    </row>
    <row r="303" spans="2:23" outlineLevel="1" x14ac:dyDescent="0.4">
      <c r="B303" s="4" t="str">
        <f t="shared" si="44"/>
        <v xml:space="preserve">0          </v>
      </c>
      <c r="C303" s="4" t="str">
        <f t="shared" si="45"/>
        <v xml:space="preserve">0          </v>
      </c>
      <c r="D303" s="4" t="str">
        <f t="shared" si="46"/>
        <v xml:space="preserve">0          </v>
      </c>
      <c r="E303" s="4" t="str">
        <f t="shared" si="47"/>
        <v xml:space="preserve">0          </v>
      </c>
      <c r="F303" s="4" t="str">
        <f t="shared" si="48"/>
        <v xml:space="preserve">0          </v>
      </c>
      <c r="G303" s="4" t="str">
        <f t="shared" si="49"/>
        <v xml:space="preserve">0          </v>
      </c>
      <c r="H303" s="4" t="str">
        <f t="shared" si="50"/>
        <v xml:space="preserve">0          </v>
      </c>
      <c r="I303" s="4" t="str">
        <f t="shared" si="51"/>
        <v xml:space="preserve">0          </v>
      </c>
      <c r="J303" s="4" t="str">
        <f t="shared" si="52"/>
        <v xml:space="preserve">0          </v>
      </c>
      <c r="K303" s="4" t="str">
        <f t="shared" si="53"/>
        <v xml:space="preserve">0          </v>
      </c>
      <c r="L303" s="4" t="str">
        <f t="shared" si="54"/>
        <v xml:space="preserve">0          </v>
      </c>
      <c r="M303" s="4" t="str">
        <f t="shared" si="55"/>
        <v xml:space="preserve">1.16024E+11          </v>
      </c>
      <c r="N303" s="4" t="str">
        <f t="shared" si="56"/>
        <v xml:space="preserve">2.21119E+11          </v>
      </c>
      <c r="O303" s="4" t="str">
        <f t="shared" si="57"/>
        <v xml:space="preserve">2.21172E+11          </v>
      </c>
      <c r="P303" s="4" t="str">
        <f t="shared" si="58"/>
        <v xml:space="preserve">1.40798E+11          </v>
      </c>
      <c r="Q303" s="4" t="str">
        <f t="shared" si="59"/>
        <v xml:space="preserve">1.65615E+11          </v>
      </c>
      <c r="R303" s="4" t="str">
        <f t="shared" si="60"/>
        <v xml:space="preserve">2.34655E+11          </v>
      </c>
      <c r="S303" s="4" t="str">
        <f t="shared" si="61"/>
        <v xml:space="preserve">2.34697E+11          </v>
      </c>
      <c r="T303" s="4" t="str">
        <f t="shared" si="62"/>
        <v xml:space="preserve">1.40978E+11          </v>
      </c>
      <c r="U303" s="4" t="str">
        <f t="shared" si="63"/>
        <v xml:space="preserve">1.4103E+11          </v>
      </c>
      <c r="V303" s="4" t="str">
        <f t="shared" si="64"/>
        <v xml:space="preserve">1.27957E+11          </v>
      </c>
      <c r="W303" s="4" t="str">
        <f t="shared" si="65"/>
        <v xml:space="preserve">1.27937E+11          </v>
      </c>
    </row>
    <row r="304" spans="2:23" outlineLevel="1" x14ac:dyDescent="0.4">
      <c r="B304" s="4" t="str">
        <f t="shared" si="44"/>
        <v xml:space="preserve">0          </v>
      </c>
      <c r="C304" s="4" t="str">
        <f t="shared" si="45"/>
        <v xml:space="preserve">0          </v>
      </c>
      <c r="D304" s="4" t="str">
        <f t="shared" si="46"/>
        <v xml:space="preserve">0          </v>
      </c>
      <c r="E304" s="4" t="str">
        <f t="shared" si="47"/>
        <v xml:space="preserve">0          </v>
      </c>
      <c r="F304" s="4" t="str">
        <f t="shared" si="48"/>
        <v xml:space="preserve">0          </v>
      </c>
      <c r="G304" s="4" t="str">
        <f t="shared" si="49"/>
        <v xml:space="preserve">0          </v>
      </c>
      <c r="H304" s="4" t="str">
        <f t="shared" si="50"/>
        <v xml:space="preserve">0          </v>
      </c>
      <c r="I304" s="4" t="str">
        <f t="shared" si="51"/>
        <v xml:space="preserve">0          </v>
      </c>
      <c r="J304" s="4" t="str">
        <f t="shared" si="52"/>
        <v xml:space="preserve">0          </v>
      </c>
      <c r="K304" s="4" t="str">
        <f t="shared" si="53"/>
        <v xml:space="preserve">0          </v>
      </c>
      <c r="L304" s="4" t="str">
        <f t="shared" si="54"/>
        <v xml:space="preserve">0          </v>
      </c>
      <c r="M304" s="4" t="str">
        <f t="shared" si="55"/>
        <v xml:space="preserve">1.17613E+11          </v>
      </c>
      <c r="N304" s="4" t="str">
        <f t="shared" si="56"/>
        <v xml:space="preserve">2.24148E+11          </v>
      </c>
      <c r="O304" s="4" t="str">
        <f t="shared" si="57"/>
        <v xml:space="preserve">2.24201E+11          </v>
      </c>
      <c r="P304" s="4" t="str">
        <f t="shared" si="58"/>
        <v xml:space="preserve">1.42727E+11          </v>
      </c>
      <c r="Q304" s="4" t="str">
        <f t="shared" si="59"/>
        <v xml:space="preserve">1.67883E+11          </v>
      </c>
      <c r="R304" s="4" t="str">
        <f t="shared" si="60"/>
        <v xml:space="preserve">2.37869E+11          </v>
      </c>
      <c r="S304" s="4" t="str">
        <f t="shared" si="61"/>
        <v xml:space="preserve">2.37911E+11          </v>
      </c>
      <c r="T304" s="4" t="str">
        <f t="shared" si="62"/>
        <v xml:space="preserve">1.42908E+11          </v>
      </c>
      <c r="U304" s="4" t="str">
        <f t="shared" si="63"/>
        <v xml:space="preserve">1.42961E+11          </v>
      </c>
      <c r="V304" s="4" t="str">
        <f t="shared" si="64"/>
        <v xml:space="preserve">1.29709E+11          </v>
      </c>
      <c r="W304" s="4" t="str">
        <f t="shared" si="65"/>
        <v xml:space="preserve">1.29689E+11          </v>
      </c>
    </row>
    <row r="305" spans="2:23" outlineLevel="1" x14ac:dyDescent="0.4">
      <c r="B305" s="4" t="str">
        <f t="shared" si="44"/>
        <v xml:space="preserve">0          </v>
      </c>
      <c r="C305" s="4" t="str">
        <f t="shared" si="45"/>
        <v xml:space="preserve">0          </v>
      </c>
      <c r="D305" s="4" t="str">
        <f t="shared" si="46"/>
        <v xml:space="preserve">0          </v>
      </c>
      <c r="E305" s="4" t="str">
        <f t="shared" si="47"/>
        <v xml:space="preserve">0          </v>
      </c>
      <c r="F305" s="4" t="str">
        <f t="shared" si="48"/>
        <v xml:space="preserve">0          </v>
      </c>
      <c r="G305" s="4" t="str">
        <f t="shared" si="49"/>
        <v xml:space="preserve">0          </v>
      </c>
      <c r="H305" s="4" t="str">
        <f t="shared" si="50"/>
        <v xml:space="preserve">0          </v>
      </c>
      <c r="I305" s="4" t="str">
        <f t="shared" si="51"/>
        <v xml:space="preserve">0          </v>
      </c>
      <c r="J305" s="4" t="str">
        <f t="shared" si="52"/>
        <v xml:space="preserve">0          </v>
      </c>
      <c r="K305" s="4" t="str">
        <f t="shared" si="53"/>
        <v xml:space="preserve">0          </v>
      </c>
      <c r="L305" s="4" t="str">
        <f t="shared" si="54"/>
        <v xml:space="preserve">0          </v>
      </c>
      <c r="M305" s="4" t="str">
        <f t="shared" si="55"/>
        <v xml:space="preserve">1.19202E+11          </v>
      </c>
      <c r="N305" s="4" t="str">
        <f t="shared" si="56"/>
        <v xml:space="preserve">2.27176E+11          </v>
      </c>
      <c r="O305" s="4" t="str">
        <f t="shared" si="57"/>
        <v xml:space="preserve">2.2723E+11          </v>
      </c>
      <c r="P305" s="4" t="str">
        <f t="shared" si="58"/>
        <v xml:space="preserve">1.44655E+11          </v>
      </c>
      <c r="Q305" s="4" t="str">
        <f t="shared" si="59"/>
        <v xml:space="preserve">1.70151E+11          </v>
      </c>
      <c r="R305" s="4" t="str">
        <f t="shared" si="60"/>
        <v xml:space="preserve">2.41083E+11          </v>
      </c>
      <c r="S305" s="4" t="str">
        <f t="shared" si="61"/>
        <v xml:space="preserve">2.41125E+11          </v>
      </c>
      <c r="T305" s="4" t="str">
        <f t="shared" si="62"/>
        <v xml:space="preserve">1.44838E+11          </v>
      </c>
      <c r="U305" s="4" t="str">
        <f t="shared" si="63"/>
        <v xml:space="preserve">1.44892E+11          </v>
      </c>
      <c r="V305" s="4" t="str">
        <f t="shared" si="64"/>
        <v xml:space="preserve">1.3146E+11          </v>
      </c>
      <c r="W305" s="4" t="str">
        <f t="shared" si="65"/>
        <v xml:space="preserve">1.3144E+11          </v>
      </c>
    </row>
    <row r="306" spans="2:23" outlineLevel="1" x14ac:dyDescent="0.4">
      <c r="B306" s="4" t="str">
        <f t="shared" si="44"/>
        <v xml:space="preserve">0          </v>
      </c>
      <c r="C306" s="4" t="str">
        <f t="shared" si="45"/>
        <v xml:space="preserve">0          </v>
      </c>
      <c r="D306" s="4" t="str">
        <f t="shared" si="46"/>
        <v xml:space="preserve">0          </v>
      </c>
      <c r="E306" s="4" t="str">
        <f t="shared" si="47"/>
        <v xml:space="preserve">0          </v>
      </c>
      <c r="F306" s="4" t="str">
        <f t="shared" si="48"/>
        <v xml:space="preserve">0          </v>
      </c>
      <c r="G306" s="4" t="str">
        <f t="shared" si="49"/>
        <v xml:space="preserve">0          </v>
      </c>
      <c r="H306" s="4" t="str">
        <f t="shared" si="50"/>
        <v xml:space="preserve">0          </v>
      </c>
      <c r="I306" s="4" t="str">
        <f t="shared" si="51"/>
        <v xml:space="preserve">0          </v>
      </c>
      <c r="J306" s="4" t="str">
        <f t="shared" si="52"/>
        <v xml:space="preserve">0          </v>
      </c>
      <c r="K306" s="4" t="str">
        <f t="shared" si="53"/>
        <v xml:space="preserve">0          </v>
      </c>
      <c r="L306" s="4" t="str">
        <f t="shared" si="54"/>
        <v xml:space="preserve">0          </v>
      </c>
      <c r="M306" s="4" t="str">
        <f t="shared" si="55"/>
        <v xml:space="preserve">1.20791E+11          </v>
      </c>
      <c r="N306" s="4" t="str">
        <f t="shared" si="56"/>
        <v xml:space="preserve">2.30205E+11          </v>
      </c>
      <c r="O306" s="4" t="str">
        <f t="shared" si="57"/>
        <v xml:space="preserve">2.3026E+11          </v>
      </c>
      <c r="P306" s="4" t="str">
        <f t="shared" si="58"/>
        <v xml:space="preserve">1.46583E+11          </v>
      </c>
      <c r="Q306" s="4" t="str">
        <f t="shared" si="59"/>
        <v xml:space="preserve">1.72419E+11          </v>
      </c>
      <c r="R306" s="4" t="str">
        <f t="shared" si="60"/>
        <v xml:space="preserve">2.44296E+11          </v>
      </c>
      <c r="S306" s="4" t="str">
        <f t="shared" si="61"/>
        <v xml:space="preserve">2.44339E+11          </v>
      </c>
      <c r="T306" s="4" t="str">
        <f t="shared" si="62"/>
        <v xml:space="preserve">1.46768E+11          </v>
      </c>
      <c r="U306" s="4" t="str">
        <f t="shared" si="63"/>
        <v xml:space="preserve">1.46823E+11          </v>
      </c>
      <c r="V306" s="4" t="str">
        <f t="shared" si="64"/>
        <v xml:space="preserve">1.33212E+11          </v>
      </c>
      <c r="W306" s="4" t="str">
        <f t="shared" si="65"/>
        <v xml:space="preserve">1.33192E+11          </v>
      </c>
    </row>
    <row r="307" spans="2:23" outlineLevel="1" x14ac:dyDescent="0.4">
      <c r="B307" s="4" t="str">
        <f t="shared" si="44"/>
        <v xml:space="preserve">0          </v>
      </c>
      <c r="C307" s="4" t="str">
        <f t="shared" si="45"/>
        <v xml:space="preserve">0          </v>
      </c>
      <c r="D307" s="4" t="str">
        <f t="shared" si="46"/>
        <v xml:space="preserve">0          </v>
      </c>
      <c r="E307" s="4" t="str">
        <f t="shared" si="47"/>
        <v xml:space="preserve">0          </v>
      </c>
      <c r="F307" s="4" t="str">
        <f t="shared" si="48"/>
        <v xml:space="preserve">0          </v>
      </c>
      <c r="G307" s="4" t="str">
        <f t="shared" si="49"/>
        <v xml:space="preserve">0          </v>
      </c>
      <c r="H307" s="4" t="str">
        <f t="shared" si="50"/>
        <v xml:space="preserve">0          </v>
      </c>
      <c r="I307" s="4" t="str">
        <f t="shared" si="51"/>
        <v xml:space="preserve">0          </v>
      </c>
      <c r="J307" s="4" t="str">
        <f t="shared" si="52"/>
        <v xml:space="preserve">0          </v>
      </c>
      <c r="K307" s="4" t="str">
        <f t="shared" si="53"/>
        <v xml:space="preserve">0          </v>
      </c>
      <c r="L307" s="4" t="str">
        <f t="shared" si="54"/>
        <v xml:space="preserve">0          </v>
      </c>
      <c r="M307" s="4" t="str">
        <f t="shared" si="55"/>
        <v xml:space="preserve">1.2238E+11          </v>
      </c>
      <c r="N307" s="4" t="str">
        <f t="shared" si="56"/>
        <v xml:space="preserve">2.33233E+11          </v>
      </c>
      <c r="O307" s="4" t="str">
        <f t="shared" si="57"/>
        <v xml:space="preserve">2.33289E+11          </v>
      </c>
      <c r="P307" s="4" t="str">
        <f t="shared" si="58"/>
        <v xml:space="preserve">1.48511E+11          </v>
      </c>
      <c r="Q307" s="4" t="str">
        <f t="shared" si="59"/>
        <v xml:space="preserve">1.74687E+11          </v>
      </c>
      <c r="R307" s="4" t="str">
        <f t="shared" si="60"/>
        <v xml:space="preserve">2.4751E+11          </v>
      </c>
      <c r="S307" s="4" t="str">
        <f t="shared" si="61"/>
        <v xml:space="preserve">2.47554E+11          </v>
      </c>
      <c r="T307" s="4" t="str">
        <f t="shared" si="62"/>
        <v xml:space="preserve">1.48699E+11          </v>
      </c>
      <c r="U307" s="4" t="str">
        <f t="shared" si="63"/>
        <v xml:space="preserve">1.48754E+11          </v>
      </c>
      <c r="V307" s="4" t="str">
        <f t="shared" si="64"/>
        <v xml:space="preserve">1.34964E+11          </v>
      </c>
      <c r="W307" s="4" t="str">
        <f t="shared" si="65"/>
        <v xml:space="preserve">1.34944E+11          </v>
      </c>
    </row>
    <row r="308" spans="2:23" outlineLevel="1" x14ac:dyDescent="0.4">
      <c r="B308" s="4" t="str">
        <f t="shared" si="44"/>
        <v xml:space="preserve">0          </v>
      </c>
      <c r="C308" s="4" t="str">
        <f t="shared" si="45"/>
        <v xml:space="preserve">0          </v>
      </c>
      <c r="D308" s="4" t="str">
        <f t="shared" si="46"/>
        <v xml:space="preserve">0          </v>
      </c>
      <c r="E308" s="4" t="str">
        <f t="shared" si="47"/>
        <v xml:space="preserve">0          </v>
      </c>
      <c r="F308" s="4" t="str">
        <f t="shared" si="48"/>
        <v xml:space="preserve">0          </v>
      </c>
      <c r="G308" s="4" t="str">
        <f t="shared" si="49"/>
        <v xml:space="preserve">0          </v>
      </c>
      <c r="H308" s="4" t="str">
        <f t="shared" si="50"/>
        <v xml:space="preserve">0          </v>
      </c>
      <c r="I308" s="4" t="str">
        <f t="shared" si="51"/>
        <v xml:space="preserve">0          </v>
      </c>
      <c r="J308" s="4" t="str">
        <f t="shared" si="52"/>
        <v xml:space="preserve">0          </v>
      </c>
      <c r="K308" s="4" t="str">
        <f t="shared" si="53"/>
        <v xml:space="preserve">0          </v>
      </c>
      <c r="L308" s="4" t="str">
        <f t="shared" si="54"/>
        <v xml:space="preserve">0          </v>
      </c>
      <c r="M308" s="4" t="str">
        <f t="shared" si="55"/>
        <v xml:space="preserve">1.23969E+11          </v>
      </c>
      <c r="N308" s="4" t="str">
        <f t="shared" si="56"/>
        <v xml:space="preserve">2.36262E+11          </v>
      </c>
      <c r="O308" s="4" t="str">
        <f t="shared" si="57"/>
        <v xml:space="preserve">2.36318E+11          </v>
      </c>
      <c r="P308" s="4" t="str">
        <f t="shared" si="58"/>
        <v xml:space="preserve">1.50439E+11          </v>
      </c>
      <c r="Q308" s="4" t="str">
        <f t="shared" si="59"/>
        <v xml:space="preserve">1.76955E+11          </v>
      </c>
      <c r="R308" s="4" t="str">
        <f t="shared" si="60"/>
        <v xml:space="preserve">2.50724E+11          </v>
      </c>
      <c r="S308" s="4" t="str">
        <f t="shared" si="61"/>
        <v xml:space="preserve">2.50768E+11          </v>
      </c>
      <c r="T308" s="4" t="str">
        <f t="shared" si="62"/>
        <v xml:space="preserve">1.50629E+11          </v>
      </c>
      <c r="U308" s="4" t="str">
        <f t="shared" si="63"/>
        <v xml:space="preserve">1.50685E+11          </v>
      </c>
      <c r="V308" s="4" t="str">
        <f t="shared" si="64"/>
        <v xml:space="preserve">1.36716E+11          </v>
      </c>
      <c r="W308" s="4" t="str">
        <f t="shared" si="65"/>
        <v xml:space="preserve">1.36696E+11          </v>
      </c>
    </row>
    <row r="309" spans="2:23" outlineLevel="1" x14ac:dyDescent="0.4">
      <c r="B309" s="4" t="str">
        <f t="shared" si="44"/>
        <v xml:space="preserve">0          </v>
      </c>
      <c r="C309" s="4" t="str">
        <f t="shared" si="45"/>
        <v xml:space="preserve">0          </v>
      </c>
      <c r="D309" s="4" t="str">
        <f t="shared" si="46"/>
        <v xml:space="preserve">0          </v>
      </c>
      <c r="E309" s="4" t="str">
        <f t="shared" si="47"/>
        <v xml:space="preserve">0          </v>
      </c>
      <c r="F309" s="4" t="str">
        <f t="shared" si="48"/>
        <v xml:space="preserve">0          </v>
      </c>
      <c r="G309" s="4" t="str">
        <f t="shared" si="49"/>
        <v xml:space="preserve">0          </v>
      </c>
      <c r="H309" s="4" t="str">
        <f t="shared" si="50"/>
        <v xml:space="preserve">0          </v>
      </c>
      <c r="I309" s="4" t="str">
        <f t="shared" si="51"/>
        <v xml:space="preserve">0          </v>
      </c>
      <c r="J309" s="4" t="str">
        <f t="shared" si="52"/>
        <v xml:space="preserve">0          </v>
      </c>
      <c r="K309" s="4" t="str">
        <f t="shared" si="53"/>
        <v xml:space="preserve">0          </v>
      </c>
      <c r="L309" s="4" t="str">
        <f t="shared" si="54"/>
        <v xml:space="preserve">0          </v>
      </c>
      <c r="M309" s="4" t="str">
        <f t="shared" si="55"/>
        <v xml:space="preserve">1.25558E+11          </v>
      </c>
      <c r="N309" s="4" t="str">
        <f t="shared" si="56"/>
        <v xml:space="preserve">2.3929E+11          </v>
      </c>
      <c r="O309" s="4" t="str">
        <f t="shared" si="57"/>
        <v xml:space="preserve">2.39347E+11          </v>
      </c>
      <c r="P309" s="4" t="str">
        <f t="shared" si="58"/>
        <v xml:space="preserve">1.52367E+11          </v>
      </c>
      <c r="Q309" s="4" t="str">
        <f t="shared" si="59"/>
        <v xml:space="preserve">1.79223E+11          </v>
      </c>
      <c r="R309" s="4" t="str">
        <f t="shared" si="60"/>
        <v xml:space="preserve">2.53937E+11          </v>
      </c>
      <c r="S309" s="4" t="str">
        <f t="shared" si="61"/>
        <v xml:space="preserve">2.53982E+11          </v>
      </c>
      <c r="T309" s="4" t="str">
        <f t="shared" si="62"/>
        <v xml:space="preserve">1.52559E+11          </v>
      </c>
      <c r="U309" s="4" t="str">
        <f t="shared" si="63"/>
        <v xml:space="preserve">1.52616E+11          </v>
      </c>
      <c r="V309" s="4" t="str">
        <f t="shared" si="64"/>
        <v xml:space="preserve">1.38468E+11          </v>
      </c>
      <c r="W309" s="4" t="str">
        <f t="shared" si="65"/>
        <v xml:space="preserve">1.38448E+11          </v>
      </c>
    </row>
    <row r="310" spans="2:23" outlineLevel="1" x14ac:dyDescent="0.4">
      <c r="B310" s="4" t="str">
        <f t="shared" si="44"/>
        <v xml:space="preserve">0          </v>
      </c>
      <c r="C310" s="4" t="str">
        <f t="shared" si="45"/>
        <v xml:space="preserve">0          </v>
      </c>
      <c r="D310" s="4" t="str">
        <f t="shared" si="46"/>
        <v xml:space="preserve">0          </v>
      </c>
      <c r="E310" s="4" t="str">
        <f t="shared" si="47"/>
        <v xml:space="preserve">0          </v>
      </c>
      <c r="F310" s="4" t="str">
        <f t="shared" si="48"/>
        <v xml:space="preserve">0          </v>
      </c>
      <c r="G310" s="4" t="str">
        <f t="shared" si="49"/>
        <v xml:space="preserve">0          </v>
      </c>
      <c r="H310" s="4" t="str">
        <f t="shared" si="50"/>
        <v xml:space="preserve">0          </v>
      </c>
      <c r="I310" s="4" t="str">
        <f t="shared" si="51"/>
        <v xml:space="preserve">0          </v>
      </c>
      <c r="J310" s="4" t="str">
        <f t="shared" si="52"/>
        <v xml:space="preserve">0          </v>
      </c>
      <c r="K310" s="4" t="str">
        <f t="shared" si="53"/>
        <v xml:space="preserve">0          </v>
      </c>
      <c r="L310" s="4" t="str">
        <f t="shared" si="54"/>
        <v xml:space="preserve">0          </v>
      </c>
      <c r="M310" s="4" t="str">
        <f t="shared" si="55"/>
        <v xml:space="preserve">1.27147E+11          </v>
      </c>
      <c r="N310" s="4" t="str">
        <f t="shared" si="56"/>
        <v xml:space="preserve">2.42319E+11          </v>
      </c>
      <c r="O310" s="4" t="str">
        <f t="shared" si="57"/>
        <v xml:space="preserve">2.42376E+11          </v>
      </c>
      <c r="P310" s="4" t="str">
        <f t="shared" si="58"/>
        <v xml:space="preserve">1.54295E+11          </v>
      </c>
      <c r="Q310" s="4" t="str">
        <f t="shared" si="59"/>
        <v xml:space="preserve">1.8149E+11          </v>
      </c>
      <c r="R310" s="4" t="str">
        <f t="shared" si="60"/>
        <v xml:space="preserve">2.57151E+11          </v>
      </c>
      <c r="S310" s="4" t="str">
        <f t="shared" si="61"/>
        <v xml:space="preserve">2.57196E+11          </v>
      </c>
      <c r="T310" s="4" t="str">
        <f t="shared" si="62"/>
        <v xml:space="preserve">1.54489E+11          </v>
      </c>
      <c r="U310" s="4" t="str">
        <f t="shared" si="63"/>
        <v xml:space="preserve">1.54547E+11          </v>
      </c>
      <c r="V310" s="4" t="str">
        <f t="shared" si="64"/>
        <v xml:space="preserve">1.40219E+11          </v>
      </c>
      <c r="W310" s="4" t="str">
        <f t="shared" si="65"/>
        <v xml:space="preserve">1.40199E+11          </v>
      </c>
    </row>
    <row r="311" spans="2:23" outlineLevel="1" x14ac:dyDescent="0.4">
      <c r="B311" s="4" t="str">
        <f t="shared" si="44"/>
        <v xml:space="preserve">0          </v>
      </c>
      <c r="C311" s="4" t="str">
        <f t="shared" si="45"/>
        <v xml:space="preserve">0          </v>
      </c>
      <c r="D311" s="4" t="str">
        <f t="shared" si="46"/>
        <v xml:space="preserve">0          </v>
      </c>
      <c r="E311" s="4" t="str">
        <f t="shared" si="47"/>
        <v xml:space="preserve">0          </v>
      </c>
      <c r="F311" s="4" t="str">
        <f t="shared" si="48"/>
        <v xml:space="preserve">0          </v>
      </c>
      <c r="G311" s="4" t="str">
        <f t="shared" si="49"/>
        <v xml:space="preserve">0          </v>
      </c>
      <c r="H311" s="4" t="str">
        <f t="shared" si="50"/>
        <v xml:space="preserve">0          </v>
      </c>
      <c r="I311" s="4" t="str">
        <f t="shared" si="51"/>
        <v xml:space="preserve">0          </v>
      </c>
      <c r="J311" s="4" t="str">
        <f t="shared" si="52"/>
        <v xml:space="preserve">0          </v>
      </c>
      <c r="K311" s="4" t="str">
        <f t="shared" si="53"/>
        <v xml:space="preserve">0          </v>
      </c>
      <c r="L311" s="4" t="str">
        <f t="shared" si="54"/>
        <v xml:space="preserve">0          </v>
      </c>
      <c r="M311" s="4" t="str">
        <f t="shared" si="55"/>
        <v xml:space="preserve">1.28736E+11          </v>
      </c>
      <c r="N311" s="4" t="str">
        <f t="shared" si="56"/>
        <v xml:space="preserve">2.45347E+11          </v>
      </c>
      <c r="O311" s="4" t="str">
        <f t="shared" si="57"/>
        <v xml:space="preserve">2.45405E+11          </v>
      </c>
      <c r="P311" s="4" t="str">
        <f t="shared" si="58"/>
        <v xml:space="preserve">1.56223E+11          </v>
      </c>
      <c r="Q311" s="4" t="str">
        <f t="shared" si="59"/>
        <v xml:space="preserve">1.83758E+11          </v>
      </c>
      <c r="R311" s="4" t="str">
        <f t="shared" si="60"/>
        <v xml:space="preserve">2.60365E+11          </v>
      </c>
      <c r="S311" s="4" t="str">
        <f t="shared" si="61"/>
        <v xml:space="preserve">2.6041E+11          </v>
      </c>
      <c r="T311" s="4" t="str">
        <f t="shared" si="62"/>
        <v xml:space="preserve">1.5642E+11          </v>
      </c>
      <c r="U311" s="4" t="str">
        <f t="shared" si="63"/>
        <v xml:space="preserve">1.56478E+11          </v>
      </c>
      <c r="V311" s="4" t="str">
        <f t="shared" si="64"/>
        <v xml:space="preserve">1.41971E+11          </v>
      </c>
      <c r="W311" s="4" t="str">
        <f t="shared" si="65"/>
        <v xml:space="preserve">1.41951E+11          </v>
      </c>
    </row>
    <row r="312" spans="2:23" outlineLevel="1" x14ac:dyDescent="0.4">
      <c r="B312" s="4" t="str">
        <f t="shared" si="44"/>
        <v xml:space="preserve">0          </v>
      </c>
      <c r="C312" s="4" t="str">
        <f t="shared" si="45"/>
        <v xml:space="preserve">0          </v>
      </c>
      <c r="D312" s="4" t="str">
        <f t="shared" si="46"/>
        <v xml:space="preserve">0          </v>
      </c>
      <c r="E312" s="4" t="str">
        <f t="shared" si="47"/>
        <v xml:space="preserve">0          </v>
      </c>
      <c r="F312" s="4" t="str">
        <f t="shared" si="48"/>
        <v xml:space="preserve">0          </v>
      </c>
      <c r="G312" s="4" t="str">
        <f t="shared" si="49"/>
        <v xml:space="preserve">0          </v>
      </c>
      <c r="H312" s="4" t="str">
        <f t="shared" si="50"/>
        <v xml:space="preserve">0          </v>
      </c>
      <c r="I312" s="4" t="str">
        <f t="shared" si="51"/>
        <v xml:space="preserve">0          </v>
      </c>
      <c r="J312" s="4" t="str">
        <f t="shared" si="52"/>
        <v xml:space="preserve">0          </v>
      </c>
      <c r="K312" s="4" t="str">
        <f t="shared" si="53"/>
        <v xml:space="preserve">0          </v>
      </c>
      <c r="L312" s="4" t="str">
        <f t="shared" si="54"/>
        <v xml:space="preserve">0          </v>
      </c>
      <c r="M312" s="4" t="str">
        <f t="shared" si="55"/>
        <v xml:space="preserve">1.30324E+11          </v>
      </c>
      <c r="N312" s="4" t="str">
        <f t="shared" si="56"/>
        <v xml:space="preserve">2.48376E+11          </v>
      </c>
      <c r="O312" s="4" t="str">
        <f t="shared" si="57"/>
        <v xml:space="preserve">2.48434E+11          </v>
      </c>
      <c r="P312" s="4" t="str">
        <f t="shared" si="58"/>
        <v xml:space="preserve">1.58151E+11          </v>
      </c>
      <c r="Q312" s="4" t="str">
        <f t="shared" si="59"/>
        <v xml:space="preserve">1.86026E+11          </v>
      </c>
      <c r="R312" s="4" t="str">
        <f t="shared" si="60"/>
        <v xml:space="preserve">2.63578E+11          </v>
      </c>
      <c r="S312" s="4" t="str">
        <f t="shared" si="61"/>
        <v xml:space="preserve">2.63624E+11          </v>
      </c>
      <c r="T312" s="4" t="str">
        <f t="shared" si="62"/>
        <v xml:space="preserve">1.5835E+11          </v>
      </c>
      <c r="U312" s="4" t="str">
        <f t="shared" si="63"/>
        <v xml:space="preserve">1.58409E+11          </v>
      </c>
      <c r="V312" s="4" t="str">
        <f t="shared" si="64"/>
        <v xml:space="preserve">1.43723E+11          </v>
      </c>
      <c r="W312" s="4" t="str">
        <f t="shared" si="65"/>
        <v xml:space="preserve">1.43703E+11          </v>
      </c>
    </row>
    <row r="313" spans="2:23" outlineLevel="1" x14ac:dyDescent="0.4">
      <c r="B313" s="4" t="str">
        <f t="shared" si="44"/>
        <v xml:space="preserve">0          </v>
      </c>
      <c r="C313" s="4" t="str">
        <f t="shared" si="45"/>
        <v xml:space="preserve">0          </v>
      </c>
      <c r="D313" s="4" t="str">
        <f t="shared" si="46"/>
        <v xml:space="preserve">0          </v>
      </c>
      <c r="E313" s="4" t="str">
        <f t="shared" si="47"/>
        <v xml:space="preserve">0          </v>
      </c>
      <c r="F313" s="4" t="str">
        <f t="shared" si="48"/>
        <v xml:space="preserve">0          </v>
      </c>
      <c r="G313" s="4" t="str">
        <f t="shared" si="49"/>
        <v xml:space="preserve">0          </v>
      </c>
      <c r="H313" s="4" t="str">
        <f t="shared" si="50"/>
        <v xml:space="preserve">0          </v>
      </c>
      <c r="I313" s="4" t="str">
        <f t="shared" si="51"/>
        <v xml:space="preserve">0          </v>
      </c>
      <c r="J313" s="4" t="str">
        <f t="shared" si="52"/>
        <v xml:space="preserve">0          </v>
      </c>
      <c r="K313" s="4" t="str">
        <f t="shared" si="53"/>
        <v xml:space="preserve">0          </v>
      </c>
      <c r="L313" s="4" t="str">
        <f t="shared" si="54"/>
        <v xml:space="preserve">0          </v>
      </c>
      <c r="M313" s="4" t="str">
        <f t="shared" si="55"/>
        <v xml:space="preserve">1.31913E+11          </v>
      </c>
      <c r="N313" s="4" t="str">
        <f t="shared" si="56"/>
        <v xml:space="preserve">2.51404E+11          </v>
      </c>
      <c r="O313" s="4" t="str">
        <f t="shared" si="57"/>
        <v xml:space="preserve">2.51464E+11          </v>
      </c>
      <c r="P313" s="4" t="str">
        <f t="shared" si="58"/>
        <v xml:space="preserve">1.60079E+11          </v>
      </c>
      <c r="Q313" s="4" t="str">
        <f t="shared" si="59"/>
        <v xml:space="preserve">1.88294E+11          </v>
      </c>
      <c r="R313" s="4" t="str">
        <f t="shared" si="60"/>
        <v xml:space="preserve">2.66792E+11          </v>
      </c>
      <c r="S313" s="4" t="str">
        <f t="shared" si="61"/>
        <v xml:space="preserve">2.66838E+11          </v>
      </c>
      <c r="T313" s="4" t="str">
        <f t="shared" si="62"/>
        <v xml:space="preserve">1.6028E+11          </v>
      </c>
      <c r="U313" s="4" t="str">
        <f t="shared" si="63"/>
        <v xml:space="preserve">1.6034E+11          </v>
      </c>
      <c r="V313" s="4" t="str">
        <f t="shared" si="64"/>
        <v xml:space="preserve">1.45475E+11          </v>
      </c>
      <c r="W313" s="4" t="str">
        <f t="shared" si="65"/>
        <v xml:space="preserve">1.45455E+11          </v>
      </c>
    </row>
    <row r="314" spans="2:23" outlineLevel="1" x14ac:dyDescent="0.4">
      <c r="B314" s="4" t="str">
        <f t="shared" si="44"/>
        <v xml:space="preserve">0          </v>
      </c>
      <c r="C314" s="4" t="str">
        <f t="shared" si="45"/>
        <v xml:space="preserve">0          </v>
      </c>
      <c r="D314" s="4" t="str">
        <f t="shared" si="46"/>
        <v xml:space="preserve">0          </v>
      </c>
      <c r="E314" s="4" t="str">
        <f t="shared" si="47"/>
        <v xml:space="preserve">0          </v>
      </c>
      <c r="F314" s="4" t="str">
        <f t="shared" si="48"/>
        <v xml:space="preserve">0          </v>
      </c>
      <c r="G314" s="4" t="str">
        <f t="shared" si="49"/>
        <v xml:space="preserve">0          </v>
      </c>
      <c r="H314" s="4" t="str">
        <f t="shared" si="50"/>
        <v xml:space="preserve">0          </v>
      </c>
      <c r="I314" s="4" t="str">
        <f t="shared" si="51"/>
        <v xml:space="preserve">0          </v>
      </c>
      <c r="J314" s="4" t="str">
        <f t="shared" si="52"/>
        <v xml:space="preserve">0          </v>
      </c>
      <c r="K314" s="4" t="str">
        <f t="shared" si="53"/>
        <v xml:space="preserve">0          </v>
      </c>
      <c r="L314" s="4" t="str">
        <f t="shared" si="54"/>
        <v xml:space="preserve">0          </v>
      </c>
      <c r="M314" s="4" t="str">
        <f t="shared" si="55"/>
        <v xml:space="preserve">1.33502E+11          </v>
      </c>
      <c r="N314" s="4" t="str">
        <f t="shared" si="56"/>
        <v xml:space="preserve">2.54433E+11          </v>
      </c>
      <c r="O314" s="4" t="str">
        <f t="shared" si="57"/>
        <v xml:space="preserve">2.54493E+11          </v>
      </c>
      <c r="P314" s="4" t="str">
        <f t="shared" si="58"/>
        <v xml:space="preserve">1.62007E+11          </v>
      </c>
      <c r="Q314" s="4" t="str">
        <f t="shared" si="59"/>
        <v xml:space="preserve">1.90562E+11          </v>
      </c>
      <c r="R314" s="4" t="str">
        <f t="shared" si="60"/>
        <v xml:space="preserve">2.70006E+11          </v>
      </c>
      <c r="S314" s="4" t="str">
        <f t="shared" si="61"/>
        <v xml:space="preserve">2.70053E+11          </v>
      </c>
      <c r="T314" s="4" t="str">
        <f t="shared" si="62"/>
        <v xml:space="preserve">1.6221E+11          </v>
      </c>
      <c r="U314" s="4" t="str">
        <f t="shared" si="63"/>
        <v xml:space="preserve">1.62271E+11          </v>
      </c>
      <c r="V314" s="4" t="str">
        <f t="shared" si="64"/>
        <v xml:space="preserve">1.47227E+11          </v>
      </c>
      <c r="W314" s="4" t="str">
        <f t="shared" si="65"/>
        <v xml:space="preserve">1.47207E+11          </v>
      </c>
    </row>
    <row r="315" spans="2:23" outlineLevel="1" x14ac:dyDescent="0.4">
      <c r="B315" s="4" t="str">
        <f t="shared" si="44"/>
        <v xml:space="preserve">0          </v>
      </c>
      <c r="C315" s="4" t="str">
        <f t="shared" si="45"/>
        <v xml:space="preserve">0          </v>
      </c>
      <c r="D315" s="4" t="str">
        <f t="shared" si="46"/>
        <v xml:space="preserve">0          </v>
      </c>
      <c r="E315" s="4" t="str">
        <f t="shared" si="47"/>
        <v xml:space="preserve">0          </v>
      </c>
      <c r="F315" s="4" t="str">
        <f t="shared" si="48"/>
        <v xml:space="preserve">0          </v>
      </c>
      <c r="G315" s="4" t="str">
        <f t="shared" si="49"/>
        <v xml:space="preserve">0          </v>
      </c>
      <c r="H315" s="4" t="str">
        <f t="shared" si="50"/>
        <v xml:space="preserve">0          </v>
      </c>
      <c r="I315" s="4" t="str">
        <f t="shared" si="51"/>
        <v xml:space="preserve">0          </v>
      </c>
      <c r="J315" s="4" t="str">
        <f t="shared" si="52"/>
        <v xml:space="preserve">0          </v>
      </c>
      <c r="K315" s="4" t="str">
        <f t="shared" si="53"/>
        <v xml:space="preserve">0          </v>
      </c>
      <c r="L315" s="4" t="str">
        <f t="shared" si="54"/>
        <v xml:space="preserve">0          </v>
      </c>
      <c r="M315" s="4" t="str">
        <f t="shared" si="55"/>
        <v xml:space="preserve">1.35091E+11          </v>
      </c>
      <c r="N315" s="4" t="str">
        <f t="shared" si="56"/>
        <v xml:space="preserve">2.57461E+11          </v>
      </c>
      <c r="O315" s="4" t="str">
        <f t="shared" si="57"/>
        <v xml:space="preserve">2.57522E+11          </v>
      </c>
      <c r="P315" s="4" t="str">
        <f t="shared" si="58"/>
        <v xml:space="preserve">1.63935E+11          </v>
      </c>
      <c r="Q315" s="4" t="str">
        <f t="shared" si="59"/>
        <v xml:space="preserve">1.9283E+11          </v>
      </c>
      <c r="R315" s="4" t="str">
        <f t="shared" si="60"/>
        <v xml:space="preserve">2.73219E+11          </v>
      </c>
      <c r="S315" s="4" t="str">
        <f t="shared" si="61"/>
        <v xml:space="preserve">2.73267E+11          </v>
      </c>
      <c r="T315" s="4" t="str">
        <f t="shared" si="62"/>
        <v xml:space="preserve">1.64141E+11          </v>
      </c>
      <c r="U315" s="4" t="str">
        <f t="shared" si="63"/>
        <v xml:space="preserve">1.64202E+11          </v>
      </c>
      <c r="V315" s="4" t="str">
        <f t="shared" si="64"/>
        <v xml:space="preserve">1.48979E+11          </v>
      </c>
      <c r="W315" s="4" t="str">
        <f t="shared" si="65"/>
        <v xml:space="preserve">1.48959E+11          </v>
      </c>
    </row>
    <row r="316" spans="2:23" outlineLevel="1" x14ac:dyDescent="0.4">
      <c r="B316" s="4" t="str">
        <f t="shared" ref="B316:B321" si="66">IF($B$4, $B111, IFERROR( TEXT( $B110 / $B$10, INDEX( $A$23:$A$34, MATCH( $B$11, $A$37:$A$48, 0 )) ), $B110 / $B$10 ) &amp; REPT( " ", $B$7 ))</f>
        <v xml:space="preserve">0          </v>
      </c>
      <c r="C316" s="4" t="str">
        <f t="shared" ref="C316:C321" si="67">IF($C$4, $C111, IFERROR( TEXT( $C110 / $C$10, INDEX( $A$23:$A$34, MATCH( $C$11, $A$37:$A$48, 0 )) ), $C110 / $C$10 ) &amp; REPT( " ", $C$7 ))</f>
        <v xml:space="preserve">0          </v>
      </c>
      <c r="D316" s="4" t="str">
        <f t="shared" ref="D316:D321" si="68">IF($D$4, $D111, IFERROR( TEXT( $D110 / $D$10, INDEX( $A$23:$A$34, MATCH( $D$11, $A$37:$A$48, 0 )) ), $D110 / $D$10 ) &amp; REPT( " ", $D$7 ))</f>
        <v xml:space="preserve">0          </v>
      </c>
      <c r="E316" s="4" t="str">
        <f t="shared" ref="E316:E321" si="69">IF($E$4, $E111, IFERROR( TEXT( $E110 / $E$10, INDEX( $A$23:$A$34, MATCH( $E$11, $A$37:$A$48, 0 )) ), $E110 / $E$10 ) &amp; REPT( " ", $E$7 ))</f>
        <v xml:space="preserve">0          </v>
      </c>
      <c r="F316" s="4" t="str">
        <f t="shared" ref="F316:F321" si="70">IF($F$4, $F111, IFERROR( TEXT( $F110 / $F$10, INDEX( $A$23:$A$34, MATCH( $F$11, $A$37:$A$48, 0 )) ), $F110 / $F$10 ) &amp; REPT( " ", $F$7 ))</f>
        <v xml:space="preserve">0          </v>
      </c>
      <c r="G316" s="4" t="str">
        <f t="shared" ref="G316:G321" si="71">IF($G$4, $G111, IFERROR( TEXT( $G110 / $G$10, INDEX( $A$23:$A$34, MATCH( $G$11, $A$37:$A$48, 0 )) ), $G110 / $G$10 ) &amp; REPT( " ", $G$7 ))</f>
        <v xml:space="preserve">0          </v>
      </c>
      <c r="H316" s="4" t="str">
        <f t="shared" ref="H316:H321" si="72">IF($H$4, $H111, IFERROR( TEXT( $H110 / $H$10, INDEX( $A$23:$A$34, MATCH( $H$11, $A$37:$A$48, 0 )) ), $H110 / $H$10 ) &amp; REPT( " ", $H$7 ))</f>
        <v xml:space="preserve">0          </v>
      </c>
      <c r="I316" s="4" t="str">
        <f t="shared" ref="I316:I321" si="73">IF($I$4, $I111, IFERROR( TEXT( $I110 / $I$10, INDEX( $A$23:$A$34, MATCH( $I$11, $A$37:$A$48, 0 )) ), $I110 / $I$10 ) &amp; REPT( " ", $I$7 ))</f>
        <v xml:space="preserve">0          </v>
      </c>
      <c r="J316" s="4" t="str">
        <f t="shared" ref="J316:J321" si="74">IF($J$4, $J111, IFERROR( TEXT( $J110 / $J$10, INDEX( $A$23:$A$34, MATCH( $J$11, $A$37:$A$48, 0 )) ), $J110 / $J$10 ) &amp; REPT( " ", $J$7 ))</f>
        <v xml:space="preserve">0          </v>
      </c>
      <c r="K316" s="4" t="str">
        <f t="shared" ref="K316:K321" si="75">IF($K$4, $K111, IFERROR( TEXT( $K110 / $K$10, INDEX( $A$23:$A$34, MATCH( $K$11, $A$37:$A$48, 0 )) ), $K110 / $K$10 ) &amp; REPT( " ", $K$7 ))</f>
        <v xml:space="preserve">0          </v>
      </c>
      <c r="L316" s="4" t="str">
        <f t="shared" ref="L316:L321" si="76">IF($L$4, $L111, IFERROR( TEXT( $L110 / $L$10, INDEX( $A$23:$A$34, MATCH( $L$11, $A$37:$A$48, 0 )) ), $L110 / $L$10 ) &amp; REPT( " ", $L$7 ))</f>
        <v xml:space="preserve">0          </v>
      </c>
      <c r="M316" s="4" t="str">
        <f t="shared" ref="M316:M321" si="77">IF($M$4, $M111, IFERROR( TEXT( $M110 / $M$10, INDEX( $A$23:$A$34, MATCH( $M$11, $A$37:$A$48, 0 )) ), $M110 / $M$10 ) &amp; REPT( " ", $M$7 ))</f>
        <v xml:space="preserve">1.3668E+11          </v>
      </c>
      <c r="N316" s="4" t="str">
        <f t="shared" ref="N316:N321" si="78">IF($N$4, $N111, IFERROR( TEXT( $N110 / $N$10, INDEX( $A$23:$A$34, MATCH( $N$11, $A$37:$A$48, 0 )) ), $N110 / $N$10 ) &amp; REPT( " ", $N$7 ))</f>
        <v xml:space="preserve">2.6049E+11          </v>
      </c>
      <c r="O316" s="4" t="str">
        <f t="shared" ref="O316:O321" si="79">IF($O$4, $O111, IFERROR( TEXT( $O110 / $O$10, INDEX( $A$23:$A$34, MATCH( $O$11, $A$37:$A$48, 0 )) ), $O110 / $O$10 ) &amp; REPT( " ", $O$7 ))</f>
        <v xml:space="preserve">2.60551E+11          </v>
      </c>
      <c r="P316" s="4" t="str">
        <f t="shared" ref="P316:P321" si="80">IF($P$4, $P111, IFERROR( TEXT( $P110 / $P$10, INDEX( $A$23:$A$34, MATCH( $P$11, $A$37:$A$48, 0 )) ), $P110 / $P$10 ) &amp; REPT( " ", $P$7 ))</f>
        <v xml:space="preserve">1.65863E+11          </v>
      </c>
      <c r="Q316" s="4" t="str">
        <f t="shared" ref="Q316:Q321" si="81">IF($Q$4, $Q111, IFERROR( TEXT( $Q110 / $Q$10, INDEX( $A$23:$A$34, MATCH( $Q$11, $A$37:$A$48, 0 )) ), $Q110 / $Q$10 ) &amp; REPT( " ", $Q$7 ))</f>
        <v xml:space="preserve">1.95098E+11          </v>
      </c>
      <c r="R316" s="4" t="str">
        <f t="shared" ref="R316:R321" si="82">IF($R$4, $R111, IFERROR( TEXT( $R110 / $R$10, INDEX( $A$23:$A$34, MATCH( $R$11, $A$37:$A$48, 0 )) ), $R110 / $R$10 ) &amp; REPT( " ", $R$7 ))</f>
        <v xml:space="preserve">2.76433E+11          </v>
      </c>
      <c r="S316" s="4" t="str">
        <f t="shared" ref="S316:S321" si="83">IF($S$4, $S111, IFERROR( TEXT( $S110 / $S$10, INDEX( $A$23:$A$34, MATCH( $S$11, $A$37:$A$48, 0 )) ), $S110 / $S$10 ) &amp; REPT( " ", $S$7 ))</f>
        <v xml:space="preserve">2.76481E+11          </v>
      </c>
      <c r="T316" s="4" t="str">
        <f t="shared" ref="T316:T321" si="84">IF($T$4, $T111, IFERROR( TEXT( $T110 / $T$10, INDEX( $A$23:$A$34, MATCH( $T$11, $A$37:$A$48, 0 )) ), $T110 / $T$10 ) &amp; REPT( " ", $T$7 ))</f>
        <v xml:space="preserve">1.66071E+11          </v>
      </c>
      <c r="U316" s="4" t="str">
        <f t="shared" ref="U316:U321" si="85">IF($U$4, $U111, IFERROR( TEXT( $U110 / $U$10, INDEX( $A$23:$A$34, MATCH( $U$11, $A$37:$A$48, 0 )) ), $U110 / $U$10 ) &amp; REPT( " ", $U$7 ))</f>
        <v xml:space="preserve">1.66133E+11          </v>
      </c>
      <c r="V316" s="4" t="str">
        <f t="shared" ref="V316:V321" si="86">IF($V$4, $V111, IFERROR( TEXT( $V110 / $V$10, INDEX( $A$23:$A$34, MATCH( $V$11, $A$37:$A$48, 0 )) ), $V110 / $V$10 ) &amp; REPT( " ", $V$7 ))</f>
        <v xml:space="preserve">1.5073E+11          </v>
      </c>
      <c r="W316" s="4" t="str">
        <f t="shared" ref="W316:W321" si="87">IF($W$4, $W111, IFERROR( TEXT( $W110 / $W$10, INDEX( $A$23:$A$34, MATCH( $W$11, $A$37:$A$48, 0 )) ), $W110 / $W$10 ) &amp; REPT( " ", $W$7 ))</f>
        <v xml:space="preserve">1.5071E+11          </v>
      </c>
    </row>
    <row r="317" spans="2:23" outlineLevel="1" x14ac:dyDescent="0.4">
      <c r="B317" s="4" t="str">
        <f t="shared" si="66"/>
        <v xml:space="preserve">0          </v>
      </c>
      <c r="C317" s="4" t="str">
        <f t="shared" si="67"/>
        <v xml:space="preserve">0          </v>
      </c>
      <c r="D317" s="4" t="str">
        <f t="shared" si="68"/>
        <v xml:space="preserve">0          </v>
      </c>
      <c r="E317" s="4" t="str">
        <f t="shared" si="69"/>
        <v xml:space="preserve">0          </v>
      </c>
      <c r="F317" s="4" t="str">
        <f t="shared" si="70"/>
        <v xml:space="preserve">0          </v>
      </c>
      <c r="G317" s="4" t="str">
        <f t="shared" si="71"/>
        <v xml:space="preserve">0          </v>
      </c>
      <c r="H317" s="4" t="str">
        <f t="shared" si="72"/>
        <v xml:space="preserve">0          </v>
      </c>
      <c r="I317" s="4" t="str">
        <f t="shared" si="73"/>
        <v xml:space="preserve">0          </v>
      </c>
      <c r="J317" s="4" t="str">
        <f t="shared" si="74"/>
        <v xml:space="preserve">0          </v>
      </c>
      <c r="K317" s="4" t="str">
        <f t="shared" si="75"/>
        <v xml:space="preserve">0          </v>
      </c>
      <c r="L317" s="4" t="str">
        <f t="shared" si="76"/>
        <v xml:space="preserve">0          </v>
      </c>
      <c r="M317" s="4" t="str">
        <f t="shared" si="77"/>
        <v xml:space="preserve">1.38269E+11          </v>
      </c>
      <c r="N317" s="4" t="str">
        <f t="shared" si="78"/>
        <v xml:space="preserve">2.63518E+11          </v>
      </c>
      <c r="O317" s="4" t="str">
        <f t="shared" si="79"/>
        <v xml:space="preserve">2.6358E+11          </v>
      </c>
      <c r="P317" s="4" t="str">
        <f t="shared" si="80"/>
        <v xml:space="preserve">1.67791E+11          </v>
      </c>
      <c r="Q317" s="4" t="str">
        <f t="shared" si="81"/>
        <v xml:space="preserve">1.97366E+11          </v>
      </c>
      <c r="R317" s="4" t="str">
        <f t="shared" si="82"/>
        <v xml:space="preserve">2.79647E+11          </v>
      </c>
      <c r="S317" s="4" t="str">
        <f t="shared" si="83"/>
        <v xml:space="preserve">2.79695E+11          </v>
      </c>
      <c r="T317" s="4" t="str">
        <f t="shared" si="84"/>
        <v xml:space="preserve">1.68001E+11          </v>
      </c>
      <c r="U317" s="4" t="str">
        <f t="shared" si="85"/>
        <v xml:space="preserve">1.68063E+11          </v>
      </c>
      <c r="V317" s="4" t="str">
        <f t="shared" si="86"/>
        <v xml:space="preserve">1.52482E+11          </v>
      </c>
      <c r="W317" s="4" t="str">
        <f t="shared" si="87"/>
        <v xml:space="preserve">1.52462E+11          </v>
      </c>
    </row>
    <row r="318" spans="2:23" outlineLevel="1" x14ac:dyDescent="0.4">
      <c r="B318" s="4" t="str">
        <f t="shared" si="66"/>
        <v xml:space="preserve">0          </v>
      </c>
      <c r="C318" s="4" t="str">
        <f t="shared" si="67"/>
        <v xml:space="preserve">0          </v>
      </c>
      <c r="D318" s="4" t="str">
        <f t="shared" si="68"/>
        <v xml:space="preserve">0          </v>
      </c>
      <c r="E318" s="4" t="str">
        <f t="shared" si="69"/>
        <v xml:space="preserve">0          </v>
      </c>
      <c r="F318" s="4" t="str">
        <f t="shared" si="70"/>
        <v xml:space="preserve">0          </v>
      </c>
      <c r="G318" s="4" t="str">
        <f t="shared" si="71"/>
        <v xml:space="preserve">0          </v>
      </c>
      <c r="H318" s="4" t="str">
        <f t="shared" si="72"/>
        <v xml:space="preserve">0          </v>
      </c>
      <c r="I318" s="4" t="str">
        <f t="shared" si="73"/>
        <v xml:space="preserve">0          </v>
      </c>
      <c r="J318" s="4" t="str">
        <f t="shared" si="74"/>
        <v xml:space="preserve">0          </v>
      </c>
      <c r="K318" s="4" t="str">
        <f t="shared" si="75"/>
        <v xml:space="preserve">0          </v>
      </c>
      <c r="L318" s="4" t="str">
        <f t="shared" si="76"/>
        <v xml:space="preserve">0          </v>
      </c>
      <c r="M318" s="4" t="str">
        <f t="shared" si="77"/>
        <v xml:space="preserve">1.39858E+11          </v>
      </c>
      <c r="N318" s="4" t="str">
        <f t="shared" si="78"/>
        <v xml:space="preserve">2.66547E+11          </v>
      </c>
      <c r="O318" s="4" t="str">
        <f t="shared" si="79"/>
        <v xml:space="preserve">2.66609E+11          </v>
      </c>
      <c r="P318" s="4" t="str">
        <f t="shared" si="80"/>
        <v xml:space="preserve">1.69719E+11          </v>
      </c>
      <c r="Q318" s="4" t="str">
        <f t="shared" si="81"/>
        <v xml:space="preserve">1.99634E+11          </v>
      </c>
      <c r="R318" s="4" t="str">
        <f t="shared" si="82"/>
        <v xml:space="preserve">2.8286E+11          </v>
      </c>
      <c r="S318" s="4" t="str">
        <f t="shared" si="83"/>
        <v xml:space="preserve">2.82909E+11          </v>
      </c>
      <c r="T318" s="4" t="str">
        <f t="shared" si="84"/>
        <v xml:space="preserve">1.69932E+11          </v>
      </c>
      <c r="U318" s="4" t="str">
        <f t="shared" si="85"/>
        <v xml:space="preserve">1.69994E+11          </v>
      </c>
      <c r="V318" s="4" t="str">
        <f t="shared" si="86"/>
        <v xml:space="preserve">1.54234E+11          </v>
      </c>
      <c r="W318" s="4" t="str">
        <f t="shared" si="87"/>
        <v xml:space="preserve">1.54214E+11          </v>
      </c>
    </row>
    <row r="319" spans="2:23" outlineLevel="1" x14ac:dyDescent="0.4">
      <c r="B319" s="4" t="str">
        <f t="shared" si="66"/>
        <v xml:space="preserve">0          </v>
      </c>
      <c r="C319" s="4" t="str">
        <f t="shared" si="67"/>
        <v xml:space="preserve">0          </v>
      </c>
      <c r="D319" s="4" t="str">
        <f t="shared" si="68"/>
        <v xml:space="preserve">0          </v>
      </c>
      <c r="E319" s="4" t="str">
        <f t="shared" si="69"/>
        <v xml:space="preserve">0          </v>
      </c>
      <c r="F319" s="4" t="str">
        <f t="shared" si="70"/>
        <v xml:space="preserve">0          </v>
      </c>
      <c r="G319" s="4" t="str">
        <f t="shared" si="71"/>
        <v xml:space="preserve">0          </v>
      </c>
      <c r="H319" s="4" t="str">
        <f t="shared" si="72"/>
        <v xml:space="preserve">0          </v>
      </c>
      <c r="I319" s="4" t="str">
        <f t="shared" si="73"/>
        <v xml:space="preserve">0          </v>
      </c>
      <c r="J319" s="4" t="str">
        <f t="shared" si="74"/>
        <v xml:space="preserve">0          </v>
      </c>
      <c r="K319" s="4" t="str">
        <f t="shared" si="75"/>
        <v xml:space="preserve">0          </v>
      </c>
      <c r="L319" s="4" t="str">
        <f t="shared" si="76"/>
        <v xml:space="preserve">0          </v>
      </c>
      <c r="M319" s="4" t="str">
        <f t="shared" si="77"/>
        <v xml:space="preserve">1.41447E+11          </v>
      </c>
      <c r="N319" s="4" t="str">
        <f t="shared" si="78"/>
        <v xml:space="preserve">2.69575E+11          </v>
      </c>
      <c r="O319" s="4" t="str">
        <f t="shared" si="79"/>
        <v xml:space="preserve">2.69639E+11          </v>
      </c>
      <c r="P319" s="4" t="str">
        <f t="shared" si="80"/>
        <v xml:space="preserve">1.71647E+11          </v>
      </c>
      <c r="Q319" s="4" t="str">
        <f t="shared" si="81"/>
        <v xml:space="preserve">2.01902E+11          </v>
      </c>
      <c r="R319" s="4" t="str">
        <f t="shared" si="82"/>
        <v xml:space="preserve">2.86074E+11          </v>
      </c>
      <c r="S319" s="4" t="str">
        <f t="shared" si="83"/>
        <v xml:space="preserve">2.86123E+11          </v>
      </c>
      <c r="T319" s="4" t="str">
        <f t="shared" si="84"/>
        <v xml:space="preserve">1.71862E+11          </v>
      </c>
      <c r="U319" s="4" t="str">
        <f t="shared" si="85"/>
        <v xml:space="preserve">1.71925E+11          </v>
      </c>
      <c r="V319" s="4" t="str">
        <f t="shared" si="86"/>
        <v xml:space="preserve">1.55986E+11          </v>
      </c>
      <c r="W319" s="4" t="str">
        <f t="shared" si="87"/>
        <v xml:space="preserve">1.55966E+11          </v>
      </c>
    </row>
    <row r="320" spans="2:23" outlineLevel="1" x14ac:dyDescent="0.4">
      <c r="B320" s="4" t="str">
        <f t="shared" si="66"/>
        <v xml:space="preserve">0          </v>
      </c>
      <c r="C320" s="4" t="str">
        <f t="shared" si="67"/>
        <v xml:space="preserve">0          </v>
      </c>
      <c r="D320" s="4" t="str">
        <f t="shared" si="68"/>
        <v xml:space="preserve">0          </v>
      </c>
      <c r="E320" s="4" t="str">
        <f t="shared" si="69"/>
        <v xml:space="preserve">0          </v>
      </c>
      <c r="F320" s="4" t="str">
        <f t="shared" si="70"/>
        <v xml:space="preserve">0          </v>
      </c>
      <c r="G320" s="4" t="str">
        <f t="shared" si="71"/>
        <v xml:space="preserve">0          </v>
      </c>
      <c r="H320" s="4" t="str">
        <f t="shared" si="72"/>
        <v xml:space="preserve">0          </v>
      </c>
      <c r="I320" s="4" t="str">
        <f t="shared" si="73"/>
        <v xml:space="preserve">0          </v>
      </c>
      <c r="J320" s="4" t="str">
        <f t="shared" si="74"/>
        <v xml:space="preserve">0          </v>
      </c>
      <c r="K320" s="4" t="str">
        <f t="shared" si="75"/>
        <v xml:space="preserve">0          </v>
      </c>
      <c r="L320" s="4" t="str">
        <f t="shared" si="76"/>
        <v xml:space="preserve">0          </v>
      </c>
      <c r="M320" s="4" t="str">
        <f t="shared" si="77"/>
        <v xml:space="preserve">1.43036E+11          </v>
      </c>
      <c r="N320" s="4" t="str">
        <f t="shared" si="78"/>
        <v xml:space="preserve">2.72604E+11          </v>
      </c>
      <c r="O320" s="4" t="str">
        <f t="shared" si="79"/>
        <v xml:space="preserve">2.72668E+11          </v>
      </c>
      <c r="P320" s="4" t="str">
        <f t="shared" si="80"/>
        <v xml:space="preserve">1.73576E+11          </v>
      </c>
      <c r="Q320" s="4" t="str">
        <f t="shared" si="81"/>
        <v xml:space="preserve">2.0417E+11          </v>
      </c>
      <c r="R320" s="4" t="str">
        <f t="shared" si="82"/>
        <v xml:space="preserve">2.89288E+11          </v>
      </c>
      <c r="S320" s="4" t="str">
        <f t="shared" si="83"/>
        <v xml:space="preserve">2.89337E+11          </v>
      </c>
      <c r="T320" s="4" t="str">
        <f t="shared" si="84"/>
        <v xml:space="preserve">1.73792E+11          </v>
      </c>
      <c r="U320" s="4" t="str">
        <f t="shared" si="85"/>
        <v xml:space="preserve">1.73856E+11          </v>
      </c>
      <c r="V320" s="4" t="str">
        <f t="shared" si="86"/>
        <v xml:space="preserve">1.57738E+11          </v>
      </c>
      <c r="W320" s="4" t="str">
        <f t="shared" si="87"/>
        <v xml:space="preserve">1.57718E+11          </v>
      </c>
    </row>
    <row r="321" spans="1:23" x14ac:dyDescent="0.4">
      <c r="B321" s="4" t="str">
        <f t="shared" si="66"/>
        <v xml:space="preserve">0          </v>
      </c>
      <c r="C321" s="4" t="str">
        <f t="shared" si="67"/>
        <v xml:space="preserve">0          </v>
      </c>
      <c r="D321" s="4" t="str">
        <f t="shared" si="68"/>
        <v xml:space="preserve">0          </v>
      </c>
      <c r="E321" s="4" t="str">
        <f t="shared" si="69"/>
        <v xml:space="preserve">0          </v>
      </c>
      <c r="F321" s="4" t="str">
        <f t="shared" si="70"/>
        <v xml:space="preserve">0          </v>
      </c>
      <c r="G321" s="4" t="str">
        <f t="shared" si="71"/>
        <v xml:space="preserve">0          </v>
      </c>
      <c r="H321" s="4" t="str">
        <f t="shared" si="72"/>
        <v xml:space="preserve">0          </v>
      </c>
      <c r="I321" s="4" t="str">
        <f t="shared" si="73"/>
        <v xml:space="preserve">0          </v>
      </c>
      <c r="J321" s="4" t="str">
        <f t="shared" si="74"/>
        <v xml:space="preserve">0          </v>
      </c>
      <c r="K321" s="4" t="str">
        <f t="shared" si="75"/>
        <v xml:space="preserve">0          </v>
      </c>
      <c r="L321" s="4" t="str">
        <f t="shared" si="76"/>
        <v xml:space="preserve">0          </v>
      </c>
      <c r="M321" s="4" t="str">
        <f t="shared" si="77"/>
        <v xml:space="preserve">1.44625E+11          </v>
      </c>
      <c r="N321" s="4" t="str">
        <f t="shared" si="78"/>
        <v xml:space="preserve">2.75632E+11          </v>
      </c>
      <c r="O321" s="4" t="str">
        <f t="shared" si="79"/>
        <v xml:space="preserve">2.75697E+11          </v>
      </c>
      <c r="P321" s="4" t="str">
        <f t="shared" si="80"/>
        <v xml:space="preserve">1.75504E+11          </v>
      </c>
      <c r="Q321" s="4" t="str">
        <f t="shared" si="81"/>
        <v xml:space="preserve">2.06438E+11          </v>
      </c>
      <c r="R321" s="4" t="str">
        <f t="shared" si="82"/>
        <v xml:space="preserve">2.92501E+11          </v>
      </c>
      <c r="S321" s="4" t="str">
        <f t="shared" si="83"/>
        <v xml:space="preserve">2.92552E+11          </v>
      </c>
      <c r="T321" s="4" t="str">
        <f t="shared" si="84"/>
        <v xml:space="preserve">1.75722E+11          </v>
      </c>
      <c r="U321" s="4" t="str">
        <f t="shared" si="85"/>
        <v xml:space="preserve">1.75787E+11          </v>
      </c>
      <c r="V321" s="4" t="str">
        <f t="shared" si="86"/>
        <v xml:space="preserve">1.59489E+11          </v>
      </c>
      <c r="W321" s="4" t="str">
        <f t="shared" si="87"/>
        <v xml:space="preserve">1.59469E+11          </v>
      </c>
    </row>
    <row r="322" spans="1:23" outlineLevel="1" x14ac:dyDescent="0.4"/>
    <row r="323" spans="1:23" outlineLevel="1" x14ac:dyDescent="0.4">
      <c r="A323">
        <v>1E-3</v>
      </c>
    </row>
    <row r="324" spans="1:23" outlineLevel="1" x14ac:dyDescent="0.4">
      <c r="A324">
        <v>4.0000000000000001E-3</v>
      </c>
    </row>
    <row r="325" spans="1:23" outlineLevel="1" x14ac:dyDescent="0.4">
      <c r="A325">
        <v>7.0000000000000001E-3</v>
      </c>
    </row>
    <row r="326" spans="1:23" outlineLevel="1" x14ac:dyDescent="0.4">
      <c r="A326">
        <v>0.01</v>
      </c>
    </row>
    <row r="327" spans="1:23" outlineLevel="1" x14ac:dyDescent="0.4">
      <c r="A327">
        <v>0.02</v>
      </c>
    </row>
    <row r="328" spans="1:23" outlineLevel="1" x14ac:dyDescent="0.4">
      <c r="A328">
        <v>0.03</v>
      </c>
    </row>
    <row r="329" spans="1:23" outlineLevel="1" x14ac:dyDescent="0.4">
      <c r="A329">
        <v>0.04</v>
      </c>
    </row>
    <row r="330" spans="1:23" outlineLevel="1" x14ac:dyDescent="0.4">
      <c r="A330">
        <v>0.05</v>
      </c>
    </row>
    <row r="331" spans="1:23" outlineLevel="1" x14ac:dyDescent="0.4">
      <c r="A331">
        <v>0.06</v>
      </c>
    </row>
    <row r="332" spans="1:23" outlineLevel="1" x14ac:dyDescent="0.4">
      <c r="A332">
        <v>7.0000000000000007E-2</v>
      </c>
    </row>
    <row r="333" spans="1:23" outlineLevel="1" x14ac:dyDescent="0.4">
      <c r="A333">
        <v>0.08</v>
      </c>
    </row>
    <row r="334" spans="1:23" outlineLevel="1" x14ac:dyDescent="0.4">
      <c r="A334">
        <v>0.09</v>
      </c>
    </row>
    <row r="335" spans="1:23" outlineLevel="1" x14ac:dyDescent="0.4">
      <c r="A335">
        <v>0.1</v>
      </c>
    </row>
    <row r="336" spans="1:23" outlineLevel="1" x14ac:dyDescent="0.4">
      <c r="A336">
        <v>0.11</v>
      </c>
    </row>
    <row r="337" spans="1:1" outlineLevel="1" x14ac:dyDescent="0.4">
      <c r="A337">
        <v>0.12</v>
      </c>
    </row>
    <row r="338" spans="1:1" outlineLevel="1" x14ac:dyDescent="0.4">
      <c r="A338">
        <v>0.13</v>
      </c>
    </row>
    <row r="339" spans="1:1" outlineLevel="1" x14ac:dyDescent="0.4">
      <c r="A339">
        <v>0.14000000000000001</v>
      </c>
    </row>
    <row r="340" spans="1:1" outlineLevel="1" x14ac:dyDescent="0.4">
      <c r="A340">
        <v>0.15</v>
      </c>
    </row>
    <row r="341" spans="1:1" outlineLevel="1" x14ac:dyDescent="0.4">
      <c r="A341">
        <v>0.16</v>
      </c>
    </row>
    <row r="342" spans="1:1" outlineLevel="1" x14ac:dyDescent="0.4">
      <c r="A342">
        <v>0.17</v>
      </c>
    </row>
    <row r="343" spans="1:1" outlineLevel="1" x14ac:dyDescent="0.4">
      <c r="A343">
        <v>0.18</v>
      </c>
    </row>
    <row r="344" spans="1:1" outlineLevel="1" x14ac:dyDescent="0.4">
      <c r="A344">
        <v>0.19</v>
      </c>
    </row>
    <row r="345" spans="1:1" outlineLevel="1" x14ac:dyDescent="0.4">
      <c r="A345">
        <v>0.2</v>
      </c>
    </row>
    <row r="346" spans="1:1" outlineLevel="1" x14ac:dyDescent="0.4">
      <c r="A346">
        <v>0.21</v>
      </c>
    </row>
    <row r="347" spans="1:1" outlineLevel="1" x14ac:dyDescent="0.4">
      <c r="A347">
        <v>0.22</v>
      </c>
    </row>
    <row r="348" spans="1:1" outlineLevel="1" x14ac:dyDescent="0.4">
      <c r="A348">
        <v>0.23</v>
      </c>
    </row>
    <row r="349" spans="1:1" outlineLevel="1" x14ac:dyDescent="0.4">
      <c r="A349">
        <v>0.24</v>
      </c>
    </row>
    <row r="350" spans="1:1" outlineLevel="1" x14ac:dyDescent="0.4">
      <c r="A350">
        <v>0.25</v>
      </c>
    </row>
    <row r="351" spans="1:1" outlineLevel="1" x14ac:dyDescent="0.4">
      <c r="A351">
        <v>0.26</v>
      </c>
    </row>
    <row r="352" spans="1:1" outlineLevel="1" x14ac:dyDescent="0.4">
      <c r="A352">
        <v>0.27</v>
      </c>
    </row>
    <row r="353" spans="1:1" outlineLevel="1" x14ac:dyDescent="0.4">
      <c r="A353">
        <v>0.28000000000000003</v>
      </c>
    </row>
    <row r="354" spans="1:1" outlineLevel="1" x14ac:dyDescent="0.4">
      <c r="A354">
        <v>0.28999999999999998</v>
      </c>
    </row>
    <row r="355" spans="1:1" outlineLevel="1" x14ac:dyDescent="0.4">
      <c r="A355">
        <v>0.3</v>
      </c>
    </row>
    <row r="356" spans="1:1" outlineLevel="1" x14ac:dyDescent="0.4">
      <c r="A356">
        <v>0.31</v>
      </c>
    </row>
    <row r="357" spans="1:1" outlineLevel="1" x14ac:dyDescent="0.4">
      <c r="A357">
        <v>0.32</v>
      </c>
    </row>
    <row r="358" spans="1:1" outlineLevel="1" x14ac:dyDescent="0.4">
      <c r="A358">
        <v>0.33</v>
      </c>
    </row>
    <row r="359" spans="1:1" outlineLevel="1" x14ac:dyDescent="0.4">
      <c r="A359">
        <v>0.34</v>
      </c>
    </row>
    <row r="360" spans="1:1" outlineLevel="1" x14ac:dyDescent="0.4">
      <c r="A360">
        <v>0.35000000000000003</v>
      </c>
    </row>
    <row r="361" spans="1:1" outlineLevel="1" x14ac:dyDescent="0.4">
      <c r="A361">
        <v>0.36</v>
      </c>
    </row>
    <row r="362" spans="1:1" outlineLevel="1" x14ac:dyDescent="0.4">
      <c r="A362">
        <v>0.37</v>
      </c>
    </row>
    <row r="363" spans="1:1" outlineLevel="1" x14ac:dyDescent="0.4">
      <c r="A363">
        <v>0.38</v>
      </c>
    </row>
    <row r="364" spans="1:1" outlineLevel="1" x14ac:dyDescent="0.4">
      <c r="A364">
        <v>0.39</v>
      </c>
    </row>
    <row r="365" spans="1:1" outlineLevel="1" x14ac:dyDescent="0.4">
      <c r="A365">
        <v>0.4</v>
      </c>
    </row>
    <row r="366" spans="1:1" outlineLevel="1" x14ac:dyDescent="0.4">
      <c r="A366">
        <v>0.41000000000000003</v>
      </c>
    </row>
    <row r="367" spans="1:1" outlineLevel="1" x14ac:dyDescent="0.4">
      <c r="A367">
        <v>0.42</v>
      </c>
    </row>
    <row r="368" spans="1:1" outlineLevel="1" x14ac:dyDescent="0.4">
      <c r="A368">
        <v>0.43</v>
      </c>
    </row>
    <row r="369" spans="1:1" outlineLevel="1" x14ac:dyDescent="0.4">
      <c r="A369">
        <v>0.44</v>
      </c>
    </row>
    <row r="370" spans="1:1" outlineLevel="1" x14ac:dyDescent="0.4">
      <c r="A370">
        <v>0.45</v>
      </c>
    </row>
    <row r="371" spans="1:1" outlineLevel="1" x14ac:dyDescent="0.4">
      <c r="A371">
        <v>0.46</v>
      </c>
    </row>
    <row r="372" spans="1:1" outlineLevel="1" x14ac:dyDescent="0.4">
      <c r="A372">
        <v>0.47000000000000003</v>
      </c>
    </row>
    <row r="373" spans="1:1" outlineLevel="1" x14ac:dyDescent="0.4">
      <c r="A373">
        <v>0.48</v>
      </c>
    </row>
    <row r="374" spans="1:1" outlineLevel="1" x14ac:dyDescent="0.4">
      <c r="A374">
        <v>0.49</v>
      </c>
    </row>
    <row r="375" spans="1:1" outlineLevel="1" x14ac:dyDescent="0.4">
      <c r="A375">
        <v>0.5</v>
      </c>
    </row>
    <row r="376" spans="1:1" outlineLevel="1" x14ac:dyDescent="0.4">
      <c r="A376">
        <v>0.51</v>
      </c>
    </row>
    <row r="377" spans="1:1" outlineLevel="1" x14ac:dyDescent="0.4">
      <c r="A377">
        <v>0.52</v>
      </c>
    </row>
    <row r="378" spans="1:1" outlineLevel="1" x14ac:dyDescent="0.4">
      <c r="A378">
        <v>0.53</v>
      </c>
    </row>
    <row r="379" spans="1:1" outlineLevel="1" x14ac:dyDescent="0.4">
      <c r="A379">
        <v>0.54</v>
      </c>
    </row>
    <row r="380" spans="1:1" outlineLevel="1" x14ac:dyDescent="0.4">
      <c r="A380">
        <v>0.55000000000000004</v>
      </c>
    </row>
    <row r="381" spans="1:1" outlineLevel="1" x14ac:dyDescent="0.4">
      <c r="A381">
        <v>0.56000000000000005</v>
      </c>
    </row>
    <row r="382" spans="1:1" outlineLevel="1" x14ac:dyDescent="0.4">
      <c r="A382">
        <v>0.57000000000000006</v>
      </c>
    </row>
    <row r="383" spans="1:1" outlineLevel="1" x14ac:dyDescent="0.4">
      <c r="A383">
        <v>0.57999999999999996</v>
      </c>
    </row>
    <row r="384" spans="1:1" outlineLevel="1" x14ac:dyDescent="0.4">
      <c r="A384">
        <v>0.59</v>
      </c>
    </row>
    <row r="385" spans="1:1" outlineLevel="1" x14ac:dyDescent="0.4">
      <c r="A385">
        <v>0.6</v>
      </c>
    </row>
    <row r="386" spans="1:1" outlineLevel="1" x14ac:dyDescent="0.4">
      <c r="A386">
        <v>0.61</v>
      </c>
    </row>
    <row r="387" spans="1:1" outlineLevel="1" x14ac:dyDescent="0.4">
      <c r="A387">
        <v>0.62</v>
      </c>
    </row>
    <row r="388" spans="1:1" outlineLevel="1" x14ac:dyDescent="0.4">
      <c r="A388">
        <v>0.63</v>
      </c>
    </row>
    <row r="389" spans="1:1" outlineLevel="1" x14ac:dyDescent="0.4">
      <c r="A389">
        <v>0.64</v>
      </c>
    </row>
    <row r="390" spans="1:1" outlineLevel="1" x14ac:dyDescent="0.4">
      <c r="A390">
        <v>0.65</v>
      </c>
    </row>
    <row r="391" spans="1:1" outlineLevel="1" x14ac:dyDescent="0.4">
      <c r="A391">
        <v>0.66</v>
      </c>
    </row>
    <row r="392" spans="1:1" outlineLevel="1" x14ac:dyDescent="0.4">
      <c r="A392">
        <v>0.67</v>
      </c>
    </row>
    <row r="393" spans="1:1" outlineLevel="1" x14ac:dyDescent="0.4">
      <c r="A393">
        <v>0.68</v>
      </c>
    </row>
    <row r="394" spans="1:1" outlineLevel="1" x14ac:dyDescent="0.4">
      <c r="A394">
        <v>0.69000000000000006</v>
      </c>
    </row>
    <row r="395" spans="1:1" outlineLevel="1" x14ac:dyDescent="0.4">
      <c r="A395">
        <v>0.70000000000000007</v>
      </c>
    </row>
    <row r="396" spans="1:1" outlineLevel="1" x14ac:dyDescent="0.4">
      <c r="A396">
        <v>0.71</v>
      </c>
    </row>
    <row r="397" spans="1:1" outlineLevel="1" x14ac:dyDescent="0.4">
      <c r="A397">
        <v>0.72</v>
      </c>
    </row>
    <row r="398" spans="1:1" outlineLevel="1" x14ac:dyDescent="0.4">
      <c r="A398">
        <v>0.73</v>
      </c>
    </row>
    <row r="399" spans="1:1" outlineLevel="1" x14ac:dyDescent="0.4">
      <c r="A399">
        <v>0.74</v>
      </c>
    </row>
    <row r="400" spans="1:1" outlineLevel="1" x14ac:dyDescent="0.4">
      <c r="A400">
        <v>0.75</v>
      </c>
    </row>
    <row r="401" spans="1:1" outlineLevel="1" x14ac:dyDescent="0.4">
      <c r="A401">
        <v>0.76</v>
      </c>
    </row>
    <row r="402" spans="1:1" outlineLevel="1" x14ac:dyDescent="0.4">
      <c r="A402">
        <v>0.77</v>
      </c>
    </row>
    <row r="403" spans="1:1" outlineLevel="1" x14ac:dyDescent="0.4">
      <c r="A403">
        <v>0.78</v>
      </c>
    </row>
    <row r="404" spans="1:1" outlineLevel="1" x14ac:dyDescent="0.4">
      <c r="A404">
        <v>0.79</v>
      </c>
    </row>
    <row r="405" spans="1:1" outlineLevel="1" x14ac:dyDescent="0.4">
      <c r="A405">
        <v>0.8</v>
      </c>
    </row>
    <row r="406" spans="1:1" outlineLevel="1" x14ac:dyDescent="0.4">
      <c r="A406">
        <v>0.81</v>
      </c>
    </row>
    <row r="407" spans="1:1" outlineLevel="1" x14ac:dyDescent="0.4">
      <c r="A407">
        <v>0.82000000000000006</v>
      </c>
    </row>
    <row r="408" spans="1:1" outlineLevel="1" x14ac:dyDescent="0.4">
      <c r="A408">
        <v>0.83000000000000007</v>
      </c>
    </row>
    <row r="409" spans="1:1" outlineLevel="1" x14ac:dyDescent="0.4">
      <c r="A409">
        <v>0.84</v>
      </c>
    </row>
    <row r="410" spans="1:1" outlineLevel="1" x14ac:dyDescent="0.4">
      <c r="A410">
        <v>0.85</v>
      </c>
    </row>
    <row r="411" spans="1:1" outlineLevel="1" x14ac:dyDescent="0.4">
      <c r="A411">
        <v>0.86</v>
      </c>
    </row>
    <row r="412" spans="1:1" outlineLevel="1" x14ac:dyDescent="0.4">
      <c r="A412">
        <v>0.87</v>
      </c>
    </row>
    <row r="413" spans="1:1" outlineLevel="1" x14ac:dyDescent="0.4">
      <c r="A413">
        <v>0.88</v>
      </c>
    </row>
    <row r="414" spans="1:1" outlineLevel="1" x14ac:dyDescent="0.4">
      <c r="A414">
        <v>0.89</v>
      </c>
    </row>
    <row r="415" spans="1:1" outlineLevel="1" x14ac:dyDescent="0.4">
      <c r="A415">
        <v>0.9</v>
      </c>
    </row>
    <row r="416" spans="1:1" outlineLevel="1" x14ac:dyDescent="0.4">
      <c r="A416">
        <v>0.91</v>
      </c>
    </row>
    <row r="417" spans="1:1" outlineLevel="1" x14ac:dyDescent="0.4">
      <c r="A417">
        <v>0.92</v>
      </c>
    </row>
    <row r="418" spans="1:1" outlineLevel="1" x14ac:dyDescent="0.4">
      <c r="A418">
        <v>0.93</v>
      </c>
    </row>
    <row r="419" spans="1:1" outlineLevel="1" x14ac:dyDescent="0.4">
      <c r="A419">
        <v>0.94000000000000006</v>
      </c>
    </row>
    <row r="420" spans="1:1" outlineLevel="1" x14ac:dyDescent="0.4">
      <c r="A420">
        <v>0.95000000000000007</v>
      </c>
    </row>
    <row r="421" spans="1:1" outlineLevel="1" x14ac:dyDescent="0.4">
      <c r="A421">
        <v>0.96</v>
      </c>
    </row>
    <row r="422" spans="1:1" outlineLevel="1" x14ac:dyDescent="0.4">
      <c r="A422">
        <v>0.97</v>
      </c>
    </row>
    <row r="423" spans="1:1" outlineLevel="1" x14ac:dyDescent="0.4">
      <c r="A423">
        <v>0.98</v>
      </c>
    </row>
    <row r="424" spans="1:1" outlineLevel="1" x14ac:dyDescent="0.4">
      <c r="A424">
        <v>0.99</v>
      </c>
    </row>
    <row r="425" spans="1:1" outlineLevel="1" x14ac:dyDescent="0.4">
      <c r="A425">
        <v>0.99299999999999999</v>
      </c>
    </row>
    <row r="426" spans="1:1" outlineLevel="1" x14ac:dyDescent="0.4">
      <c r="A426">
        <v>0.996</v>
      </c>
    </row>
    <row r="427" spans="1:1" x14ac:dyDescent="0.4">
      <c r="A427">
        <v>0.999</v>
      </c>
    </row>
  </sheetData>
  <dataValidations count="1">
    <dataValidation type="list" allowBlank="1" showInputMessage="1" showErrorMessage="1" sqref="B11 C11 D11 E11 F11 G11 H11 I11 J11 K11 L11 M11 N11 O11 P11 Q11 R11 S11 T11 U11 V11 W11" xr:uid="{82538A2F-10CD-471C-9FF1-4679541BB9CB}">
      <formula1>$A$37:$A$48</formula1>
    </dataValidation>
  </dataValidations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e V R I V 7 S u 5 g 6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Y i o Y I L y o H N E H K L X 2 H q + b P 9 g b A e G j / 0 R h q M d w W w O Q J 7 f 5 A P U E s D B B Q A A g A I A H l U S F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5 V E h X K I p H u A 4 A A A A R A A A A E w A c A E Z v c m 1 1 b G F z L 1 N l Y 3 R p b 2 4 x L m 0 g o h g A K K A U A A A A A A A A A A A A A A A A A A A A A A A A A A A A K 0 5 N L s n M z 1 M I h t C G 1 g B Q S w E C L Q A U A A I A C A B 5 V E h X t K 7 m D q I A A A D 2 A A A A E g A A A A A A A A A A A A A A A A A A A A A A Q 2 9 u Z m l n L 1 B h Y 2 t h Z 2 U u e G 1 s U E s B A i 0 A F A A C A A g A e V R I V w / K 6 a u k A A A A 6 Q A A A B M A A A A A A A A A A A A A A A A A 7 g A A A F t D b 2 5 0 Z W 5 0 X 1 R 5 c G V z X S 5 4 b W x Q S w E C L Q A U A A I A C A B 5 V E h X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8 X p S F 5 O h p E y p 7 x v X D R e d z A A A A A A C A A A A A A A Q Z g A A A A E A A C A A A A C Y w / W l M B h r T f v T w t z L R r l 4 Y G T b T N P 4 q a 3 u 5 4 9 2 y b d r L g A A A A A O g A A A A A I A A C A A A A D i 3 H B / O C w B S N 9 m l 1 S D 8 W N 6 p f g B 3 T 5 m a c Z 5 8 h J f P 5 f e r 1 A A A A C o q n l U O L 5 Y i b i 9 k p k m g 4 q O i s 1 q w m x H b d k m Y O Y O 0 f i t V b p 4 T g Q 2 1 Z U A u X p 9 U 2 g C Y V 1 r U r N r L l s C 1 k H u 4 b / i c p m 1 a K e P 0 a v Q Z w Z j 6 M 4 P q 2 S D W U A A A A A u z s O p B k 0 t t I U D R g C t Y Q z a o P X x Q T V g i v 3 g R b i R e O O j t n Y b + M o L j D 1 x m v e 6 M + E q E T x 2 D 2 p E v z e q i v B A 2 O N c n H r C < / D a t a M a s h u p > 
</file>

<file path=customXml/itemProps1.xml><?xml version="1.0" encoding="utf-8"?>
<ds:datastoreItem xmlns:ds="http://schemas.openxmlformats.org/officeDocument/2006/customXml" ds:itemID="{9770FED2-0DA5-481E-A9B7-846025FF334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65</vt:i4>
      </vt:variant>
    </vt:vector>
  </HeadingPairs>
  <TitlesOfParts>
    <vt:vector size="76" baseType="lpstr">
      <vt:lpstr>About</vt:lpstr>
      <vt:lpstr>Dashboard</vt:lpstr>
      <vt:lpstr>Impacts</vt:lpstr>
      <vt:lpstr>WildFireSim</vt:lpstr>
      <vt:lpstr>SurplusDeficit</vt:lpstr>
      <vt:lpstr>SparklineData</vt:lpstr>
      <vt:lpstr>PMControls</vt:lpstr>
      <vt:lpstr>PMTable</vt:lpstr>
      <vt:lpstr>ChanceCalc Chart Data</vt:lpstr>
      <vt:lpstr>PMVariables1</vt:lpstr>
      <vt:lpstr>PMData1</vt:lpstr>
      <vt:lpstr>_10YearGovtLoss</vt:lpstr>
      <vt:lpstr>_10YearGovtLoss.In</vt:lpstr>
      <vt:lpstr>_10YearGovtLoss.MD</vt:lpstr>
      <vt:lpstr>_10YearTotalEconLoss</vt:lpstr>
      <vt:lpstr>_10YrCumLossGain</vt:lpstr>
      <vt:lpstr>Copy1</vt:lpstr>
      <vt:lpstr>EconLossY1</vt:lpstr>
      <vt:lpstr>EconLossY10</vt:lpstr>
      <vt:lpstr>EconLossY2</vt:lpstr>
      <vt:lpstr>EconLossY3</vt:lpstr>
      <vt:lpstr>EconLossY4</vt:lpstr>
      <vt:lpstr>EconLossY5</vt:lpstr>
      <vt:lpstr>EconLossY6</vt:lpstr>
      <vt:lpstr>EconLossY7</vt:lpstr>
      <vt:lpstr>EconLossY8</vt:lpstr>
      <vt:lpstr>EconLossY9</vt:lpstr>
      <vt:lpstr>EndRsrvYr1</vt:lpstr>
      <vt:lpstr>EndRsrvYr10</vt:lpstr>
      <vt:lpstr>EndRsrvYr2</vt:lpstr>
      <vt:lpstr>EndRsrvYr3</vt:lpstr>
      <vt:lpstr>EndRsrvYr4</vt:lpstr>
      <vt:lpstr>EndRsrvYr5</vt:lpstr>
      <vt:lpstr>EndRsrvYr6</vt:lpstr>
      <vt:lpstr>EndRsrvYr7</vt:lpstr>
      <vt:lpstr>EndRsrvYr8</vt:lpstr>
      <vt:lpstr>EndRsrvYr9</vt:lpstr>
      <vt:lpstr>GovtLossY1</vt:lpstr>
      <vt:lpstr>GovtLossY1.In</vt:lpstr>
      <vt:lpstr>GovtLossY1.MD</vt:lpstr>
      <vt:lpstr>GovtLossY10</vt:lpstr>
      <vt:lpstr>GovtLossY10.In</vt:lpstr>
      <vt:lpstr>GovtLossY10.MD</vt:lpstr>
      <vt:lpstr>GovtLossY2</vt:lpstr>
      <vt:lpstr>GovtLossY2.In</vt:lpstr>
      <vt:lpstr>GovtLossY2.MD</vt:lpstr>
      <vt:lpstr>GovtLossY3</vt:lpstr>
      <vt:lpstr>GovtLossY3.In</vt:lpstr>
      <vt:lpstr>GovtLossY3.MD</vt:lpstr>
      <vt:lpstr>GovtLossY4</vt:lpstr>
      <vt:lpstr>GovtLossY4.In</vt:lpstr>
      <vt:lpstr>GovtLossY4.MD</vt:lpstr>
      <vt:lpstr>GovtLossY5</vt:lpstr>
      <vt:lpstr>GovtLossY5.In</vt:lpstr>
      <vt:lpstr>GovtLossY5.MD</vt:lpstr>
      <vt:lpstr>GovtLossY6</vt:lpstr>
      <vt:lpstr>GovtLossY6.In</vt:lpstr>
      <vt:lpstr>GovtLossY6.MD</vt:lpstr>
      <vt:lpstr>GovtLossY7</vt:lpstr>
      <vt:lpstr>GovtLossY7.In</vt:lpstr>
      <vt:lpstr>GovtLossY7.MD</vt:lpstr>
      <vt:lpstr>GovtLossY8</vt:lpstr>
      <vt:lpstr>GovtLossY8.In</vt:lpstr>
      <vt:lpstr>GovtLossY8.MD</vt:lpstr>
      <vt:lpstr>GovtLossY9</vt:lpstr>
      <vt:lpstr>GovtLossY9.In</vt:lpstr>
      <vt:lpstr>GovtLossY9.MD</vt:lpstr>
      <vt:lpstr>PM_ExtendedMeta</vt:lpstr>
      <vt:lpstr>PM_Index</vt:lpstr>
      <vt:lpstr>PM_Indices</vt:lpstr>
      <vt:lpstr>PM_MD</vt:lpstr>
      <vt:lpstr>PM_Meta</vt:lpstr>
      <vt:lpstr>PM_Meta_Index</vt:lpstr>
      <vt:lpstr>PM_MetadataControls</vt:lpstr>
      <vt:lpstr>PMData1!PM_SipLength</vt:lpstr>
      <vt:lpstr>PM_Trials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Shayne Kavanagh</dc:creator>
  <cp:lastModifiedBy>Sam Savage</cp:lastModifiedBy>
  <dcterms:created xsi:type="dcterms:W3CDTF">2015-06-05T18:17:20Z</dcterms:created>
  <dcterms:modified xsi:type="dcterms:W3CDTF">2023-10-16T18:24:51Z</dcterms:modified>
</cp:coreProperties>
</file>